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PT. MBP\14. PERUMAHAN BARU\The Awa 2\"/>
    </mc:Choice>
  </mc:AlternateContent>
  <xr:revisionPtr revIDLastSave="0" documentId="13_ncr:1_{1E5429F1-4662-406B-8797-48E89D51F50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OVER" sheetId="21" state="hidden" r:id="rId1"/>
    <sheet name="Rekap" sheetId="19" r:id="rId2"/>
    <sheet name="BQ L7" sheetId="17" r:id="rId3"/>
    <sheet name="Sheet4" sheetId="30" r:id="rId4"/>
    <sheet name="Sheet3" sheetId="29" r:id="rId5"/>
    <sheet name="HITUNGAN VOLUME" sheetId="22" state="hidden" r:id="rId6"/>
    <sheet name="Harga Kusen &amp; Pintu" sheetId="25" r:id="rId7"/>
    <sheet name="Volume" sheetId="26" r:id="rId8"/>
    <sheet name="Sheet5" sheetId="31" r:id="rId9"/>
    <sheet name="Sheet2" sheetId="28" r:id="rId10"/>
    <sheet name="ANALISA PERMEN" sheetId="2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</externalReferences>
  <definedNames>
    <definedName name="_\E">#REF!</definedName>
    <definedName name="_\F">#REF!</definedName>
    <definedName name="_\G">#REF!</definedName>
    <definedName name="_\H">#REF!</definedName>
    <definedName name="_\I">#REF!</definedName>
    <definedName name="_\J">#REF!</definedName>
    <definedName name="_\K">#REF!</definedName>
    <definedName name="_\L">#REF!</definedName>
    <definedName name="_\M">#REF!</definedName>
    <definedName name="_\N">#REF!</definedName>
    <definedName name="_\O">#REF!</definedName>
    <definedName name="_\P">#REF!</definedName>
    <definedName name="_\Q">#REF!</definedName>
    <definedName name="_\R">#REF!</definedName>
    <definedName name="_\S">#REF!</definedName>
    <definedName name="_\T">#REF!</definedName>
    <definedName name="_\U">#REF!</definedName>
    <definedName name="_\V">#REF!</definedName>
    <definedName name="_\W">#REF!</definedName>
    <definedName name="__\0">[1]Penjumlahan!#REF!</definedName>
    <definedName name="__\A">'[2]304-06'!#REF!</definedName>
    <definedName name="__\B">#REF!</definedName>
    <definedName name="__\C">#REF!</definedName>
    <definedName name="__\D">#REF!</definedName>
    <definedName name="__\E">#REF!</definedName>
    <definedName name="__\F">#REF!</definedName>
    <definedName name="__\G">#REF!</definedName>
    <definedName name="__\H">#REF!</definedName>
    <definedName name="__\I">#REF!</definedName>
    <definedName name="__\J">#REF!</definedName>
    <definedName name="__\K">#REF!</definedName>
    <definedName name="__\L">#REF!</definedName>
    <definedName name="__\M">#REF!</definedName>
    <definedName name="__\N">#REF!</definedName>
    <definedName name="__\O">#REF!</definedName>
    <definedName name="__\P">#REF!</definedName>
    <definedName name="__\Q">#REF!</definedName>
    <definedName name="__\R">#REF!</definedName>
    <definedName name="__\S">#REF!</definedName>
    <definedName name="__\T">#REF!</definedName>
    <definedName name="__\U">#REF!</definedName>
    <definedName name="__\V">#REF!</definedName>
    <definedName name="__\W">#REF!</definedName>
    <definedName name="__\WQ">'[3]BAG-2'!#REF!</definedName>
    <definedName name="__\x">[4]Cover1!#REF!</definedName>
    <definedName name="__\Y">#REF!</definedName>
    <definedName name="__\Z">#REF!</definedName>
    <definedName name="___" localSheetId="10">[5]ANALIS!#REF!</definedName>
    <definedName name="___">[5]ANALIS!#REF!</definedName>
    <definedName name="___\0">[1]Penjumlahan!#REF!</definedName>
    <definedName name="___\A">'[2]304-06'!#REF!</definedName>
    <definedName name="___\B">#REF!</definedName>
    <definedName name="___\C">#REF!</definedName>
    <definedName name="___\D">#REF!</definedName>
    <definedName name="___\WQ">'[3]BAG-2'!#REF!</definedName>
    <definedName name="___\x">[4]Cover1!#REF!</definedName>
    <definedName name="___\Y">#REF!</definedName>
    <definedName name="___\Z">#REF!</definedName>
    <definedName name="_____________________tes1" hidden="1">#REF!</definedName>
    <definedName name="___________________DIV3" hidden="1">[6]Div2!$G$12:$G$20</definedName>
    <definedName name="___________________DIV4" hidden="1">[6]Div2!$I$12:$I$20</definedName>
    <definedName name="___________________DIV5" hidden="1">[6]Div2!$H$12:$H$20</definedName>
    <definedName name="___________________tes1" hidden="1">#REF!</definedName>
    <definedName name="__________________DIV3" hidden="1">[7]Div2!$G$12:$G$20</definedName>
    <definedName name="__________________DIV4" hidden="1">[7]Div2!$I$12:$I$20</definedName>
    <definedName name="__________________DIV5" hidden="1">[7]Div2!$H$12:$H$20</definedName>
    <definedName name="__________________tes1" hidden="1">#REF!</definedName>
    <definedName name="_________________DIV3" hidden="1">[7]Div2!$G$12:$G$20</definedName>
    <definedName name="_________________DIV4" hidden="1">[7]Div2!$I$12:$I$20</definedName>
    <definedName name="_________________DIV5" hidden="1">[7]Div2!$H$12:$H$20</definedName>
    <definedName name="_________________tes1" hidden="1">#REF!</definedName>
    <definedName name="________________tes1" hidden="1">#REF!</definedName>
    <definedName name="_______________tes1" hidden="1">#REF!</definedName>
    <definedName name="______________tes1" hidden="1">#REF!</definedName>
    <definedName name="_____________tes1" hidden="1">#REF!</definedName>
    <definedName name="____________PCV1501" localSheetId="10" hidden="1">{"'Liquid'!$A$1:$U$57"}</definedName>
    <definedName name="____________PCV1501" hidden="1">{"'Liquid'!$A$1:$U$57"}</definedName>
    <definedName name="____________PCV4" localSheetId="10" hidden="1">{"'Liquid'!$A$1:$U$57"}</definedName>
    <definedName name="____________PCV4" hidden="1">{"'Liquid'!$A$1:$U$57"}</definedName>
    <definedName name="____________tes1" hidden="1">#REF!</definedName>
    <definedName name="__________tes1" hidden="1">#REF!</definedName>
    <definedName name="_________PCV1501" localSheetId="10" hidden="1">{"'Liquid'!$A$1:$U$57"}</definedName>
    <definedName name="_________PCV1501" hidden="1">{"'Liquid'!$A$1:$U$57"}</definedName>
    <definedName name="_________PCV4" localSheetId="10" hidden="1">{"'Liquid'!$A$1:$U$57"}</definedName>
    <definedName name="_________PCV4" hidden="1">{"'Liquid'!$A$1:$U$57"}</definedName>
    <definedName name="_________tes1" hidden="1">#REF!</definedName>
    <definedName name="________C" localSheetId="10">#REF!</definedName>
    <definedName name="________C">#REF!</definedName>
    <definedName name="________PCV1501" localSheetId="10" hidden="1">{"'Liquid'!$A$1:$U$57"}</definedName>
    <definedName name="________PCV1501" hidden="1">{"'Liquid'!$A$1:$U$57"}</definedName>
    <definedName name="________PCV4" localSheetId="10" hidden="1">{"'Liquid'!$A$1:$U$57"}</definedName>
    <definedName name="________PCV4" hidden="1">{"'Liquid'!$A$1:$U$57"}</definedName>
    <definedName name="________tes1" hidden="1">#REF!</definedName>
    <definedName name="_______C">#REF!</definedName>
    <definedName name="_______tes1" hidden="1">#REF!</definedName>
    <definedName name="______C">#REF!</definedName>
    <definedName name="______PCV1501" localSheetId="10" hidden="1">{"'Liquid'!$A$1:$U$57"}</definedName>
    <definedName name="______PCV1501" hidden="1">{"'Liquid'!$A$1:$U$57"}</definedName>
    <definedName name="______PCV4" localSheetId="10" hidden="1">{"'Liquid'!$A$1:$U$57"}</definedName>
    <definedName name="______PCV4" hidden="1">{"'Liquid'!$A$1:$U$57"}</definedName>
    <definedName name="______tes1" hidden="1">#REF!</definedName>
    <definedName name="_____C">#REF!</definedName>
    <definedName name="_____PP1" localSheetId="10" hidden="1">{#N/A,#N/A,FALSE,"CCTV"}</definedName>
    <definedName name="_____PP1" hidden="1">{#N/A,#N/A,FALSE,"CCTV"}</definedName>
    <definedName name="_____Q2" localSheetId="10" hidden="1">{"'Overflow Tank '!$A$1:$Q$58"}</definedName>
    <definedName name="_____Q2" hidden="1">{"'Overflow Tank '!$A$1:$Q$58"}</definedName>
    <definedName name="_____tes1" hidden="1">#REF!</definedName>
    <definedName name="____1__123Graph_ACHART_1" hidden="1">[8]Rekapitulasi!$CG$34:$CQ$34</definedName>
    <definedName name="____C">#REF!</definedName>
    <definedName name="____PCV1501" localSheetId="10" hidden="1">{"'Liquid'!$A$1:$U$57"}</definedName>
    <definedName name="____PCV1501" hidden="1">{"'Liquid'!$A$1:$U$57"}</definedName>
    <definedName name="____PCV4" localSheetId="10" hidden="1">{"'Liquid'!$A$1:$U$57"}</definedName>
    <definedName name="____PCV4" hidden="1">{"'Liquid'!$A$1:$U$57"}</definedName>
    <definedName name="____tes1" hidden="1">#REF!</definedName>
    <definedName name="___1__123Graph_ACHART_1" hidden="1">[9]Rekapitulasi!$CG$34:$CQ$34</definedName>
    <definedName name="___BVT1040">[5]ANALIS!#REF!</definedName>
    <definedName name="___BVT4100">[5]ANALIS!#REF!</definedName>
    <definedName name="___BVT4150">[5]ANALIS!#REF!</definedName>
    <definedName name="___BVT4200">[5]ANALIS!#REF!</definedName>
    <definedName name="___BVT4250">[5]ANALIS!#REF!</definedName>
    <definedName name="___BVT4300">[5]ANALIS!#REF!</definedName>
    <definedName name="___BVT450">[5]ANALIS!#REF!</definedName>
    <definedName name="___BVT475">[5]ANALIS!#REF!</definedName>
    <definedName name="___BVT640">[5]ANALIS!#REF!</definedName>
    <definedName name="___BVT9100">[5]ANALIS!#REF!</definedName>
    <definedName name="___BVT9150">[5]ANALIS!#REF!</definedName>
    <definedName name="___BVT9200">[5]ANALIS!#REF!</definedName>
    <definedName name="___BVT9250">[5]ANALIS!#REF!</definedName>
    <definedName name="___BVT9300">[5]ANALIS!#REF!</definedName>
    <definedName name="___BVT950">[5]ANALIS!#REF!</definedName>
    <definedName name="___BVT975">[5]ANALIS!#REF!</definedName>
    <definedName name="___C">#REF!</definedName>
    <definedName name="___PP1" localSheetId="10" hidden="1">{#N/A,#N/A,FALSE,"CCTV"}</definedName>
    <definedName name="___PP1" hidden="1">{#N/A,#N/A,FALSE,"CCTV"}</definedName>
    <definedName name="___PVC100">[10]DAF.HRG!$W$17</definedName>
    <definedName name="___PVC50">[11]DAF.HRG!$W$19</definedName>
    <definedName name="___PVC75">[10]DAF.HRG!$W$18</definedName>
    <definedName name="___tes1" hidden="1">#REF!</definedName>
    <definedName name="___TUL175" localSheetId="10">[5]ANALIS!#REF!</definedName>
    <definedName name="___TUL175">[5]ANALIS!#REF!</definedName>
    <definedName name="___WAS100" localSheetId="10">[5]ANALIS!#REF!</definedName>
    <definedName name="___WAS100">[5]ANALIS!#REF!</definedName>
    <definedName name="___WAS25">[5]ANALIS!#REF!</definedName>
    <definedName name="___WAS40">[5]ANALIS!#REF!</definedName>
    <definedName name="___WAS50">[5]ANALIS!#REF!</definedName>
    <definedName name="___WAS75">[5]ANALIS!#REF!</definedName>
    <definedName name="__1__123Graph_ACHART_1" hidden="1">[12]Rekapitulasi!$CG$34:$CQ$34</definedName>
    <definedName name="__123Graph_A" localSheetId="10" hidden="1">[13]AC!#REF!</definedName>
    <definedName name="__123Graph_A" localSheetId="7" hidden="1">'[14]24V'!#REF!</definedName>
    <definedName name="__123Graph_A" hidden="1">[13]AC!#REF!</definedName>
    <definedName name="__123Graph_AIRR_EQ" hidden="1">#REF!</definedName>
    <definedName name="__123Graph_AOA16MMBO" hidden="1">#REF!</definedName>
    <definedName name="__123Graph_B" localSheetId="10" hidden="1">[13]AC!#REF!</definedName>
    <definedName name="__123Graph_B" localSheetId="7" hidden="1">#REF!</definedName>
    <definedName name="__123Graph_B" hidden="1">[13]AC!#REF!</definedName>
    <definedName name="__123Graph_BOA16MMBO" hidden="1">#REF!</definedName>
    <definedName name="__123Graph_C" localSheetId="10" hidden="1">[13]AC!#REF!</definedName>
    <definedName name="__123Graph_C" localSheetId="7" hidden="1">[15]Progress!#REF!</definedName>
    <definedName name="__123Graph_C" hidden="1">[13]AC!#REF!</definedName>
    <definedName name="__123Graph_D" localSheetId="7" hidden="1">[16]electrical!#REF!</definedName>
    <definedName name="__123Graph_D" hidden="1">[17]SEX!$P$7:$P$7</definedName>
    <definedName name="__123Graph_E" localSheetId="10" hidden="1">[13]AC!#REF!</definedName>
    <definedName name="__123Graph_E" localSheetId="7" hidden="1">[15]Progress!#REF!</definedName>
    <definedName name="__123Graph_E" hidden="1">[13]AC!#REF!</definedName>
    <definedName name="__123Graph_F" localSheetId="10" hidden="1">[18]ESCON!#REF!</definedName>
    <definedName name="__123Graph_F" localSheetId="7" hidden="1">[15]Progress!#REF!</definedName>
    <definedName name="__123Graph_F" hidden="1">[18]ESCON!#REF!</definedName>
    <definedName name="__123Graph_X" localSheetId="10" hidden="1">[13]AC!#REF!</definedName>
    <definedName name="__123Graph_X" localSheetId="7" hidden="1">'[14]24V'!$G$13:$O$13</definedName>
    <definedName name="__123Graph_X" hidden="1">[13]AC!#REF!</definedName>
    <definedName name="__123Graph_XIRR_EQ" hidden="1">#REF!</definedName>
    <definedName name="__2__123Graph_ACHART_1" hidden="1">[19]Rekapitulasi!$CG$34:$CQ$34</definedName>
    <definedName name="__AAD3">#N/A</definedName>
    <definedName name="__abs100">#REF!</definedName>
    <definedName name="__ADD1">#N/A</definedName>
    <definedName name="__ADD2">#N/A</definedName>
    <definedName name="__ADD3">#N/A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1">#N/A</definedName>
    <definedName name="__APP3">#N/A</definedName>
    <definedName name="__bcv100">#REF!</definedName>
    <definedName name="__bcv125">#REF!</definedName>
    <definedName name="__bcv150">#REF!</definedName>
    <definedName name="__bgn1" localSheetId="10" hidden="1">{#N/A,#N/A,FALSE,"Sheet1"}</definedName>
    <definedName name="__bgn1" hidden="1">{#N/A,#N/A,FALSE,"Sheet1"}</definedName>
    <definedName name="__BOX2" localSheetId="10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CF2">#REF!</definedName>
    <definedName name="__cd1" localSheetId="10" hidden="1">{#N/A,#N/A,FALSE,"Sheet1"}</definedName>
    <definedName name="__cd1" hidden="1">{#N/A,#N/A,FALSE,"Sheet1"}</definedName>
    <definedName name="__cf1" localSheetId="10" hidden="1">{#N/A,#N/A,FALSE,"Sheet1"}</definedName>
    <definedName name="__cf1" hidden="1">{#N/A,#N/A,FALSE,"Sheet1"}</definedName>
    <definedName name="__CFP2">'[20]Currency Rate'!$B$16</definedName>
    <definedName name="__CLP2" localSheetId="10">#REF!</definedName>
    <definedName name="__CLP2">#REF!</definedName>
    <definedName name="__cod50" localSheetId="10">[21]SAP!#REF!</definedName>
    <definedName name="__cod50">[21]SAP!#REF!</definedName>
    <definedName name="__cvd100" localSheetId="10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0">#REF!</definedName>
    <definedName name="__daf32">#REF!</definedName>
    <definedName name="__daf33">#REF!</definedName>
    <definedName name="__DAT1">[5]ANALIS!$FJ$4631</definedName>
    <definedName name="__dia6">#REF!</definedName>
    <definedName name="__dlh20">#REF!</definedName>
    <definedName name="__dlh50">#REF!</definedName>
    <definedName name="__EEE01">#REF!</definedName>
    <definedName name="__EEE02">#REF!</definedName>
    <definedName name="__EEE03">#REF!</definedName>
    <definedName name="__EEE04">#REF!</definedName>
    <definedName name="__EEE05">#REF!</definedName>
    <definedName name="__EEE06">#REF!</definedName>
    <definedName name="__EEE07">#REF!</definedName>
    <definedName name="__EEE08">#REF!</definedName>
    <definedName name="__EEE09">#REF!</definedName>
    <definedName name="__EEE10">#REF!</definedName>
    <definedName name="__EEE11">#REF!</definedName>
    <definedName name="__EEE12">#REF!</definedName>
    <definedName name="__EEE13">#REF!</definedName>
    <definedName name="__EEE14">#REF!</definedName>
    <definedName name="__EEE15">#REF!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1">#REF!</definedName>
    <definedName name="__EEE22">#REF!</definedName>
    <definedName name="__EEE23">#REF!</definedName>
    <definedName name="__EEE24">#REF!</definedName>
    <definedName name="__EEE25">#REF!</definedName>
    <definedName name="__EEE26">#REF!</definedName>
    <definedName name="__EEE27">#REF!</definedName>
    <definedName name="__EEE28">#REF!</definedName>
    <definedName name="__EEE29">#REF!</definedName>
    <definedName name="__EEE30">#REF!</definedName>
    <definedName name="__EEE31">#REF!</definedName>
    <definedName name="__EEE32">#REF!</definedName>
    <definedName name="__EEE33">#REF!</definedName>
    <definedName name="__Eqp1">#REF!</definedName>
    <definedName name="__Eqp2">#REF!</definedName>
    <definedName name="__fdd100">[21]SAP!#REF!</definedName>
    <definedName name="__fjd100" localSheetId="1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" localSheetId="10" hidden="1">{#N/A,#N/A,FALSE,"REK";#N/A,#N/A,FALSE,"rab"}</definedName>
    <definedName name="__FR" localSheetId="7" hidden="1">{#N/A,#N/A,FALSE,"REK";#N/A,#N/A,FALSE,"rab"}</definedName>
    <definedName name="__FR" hidden="1">{#N/A,#N/A,FALSE,"REK";#N/A,#N/A,FALSE,"rab"}</definedName>
    <definedName name="__frc2495">#REF!</definedName>
    <definedName name="__frc41010">#REF!</definedName>
    <definedName name="__frc495">#REF!</definedName>
    <definedName name="__fvd100">[21]SAP!#REF!</definedName>
    <definedName name="__gk2" localSheetId="10" hidden="1">#REF!</definedName>
    <definedName name="__gk2" localSheetId="7" hidden="1">#REF!</definedName>
    <definedName name="__gk2" hidden="1">#REF!</definedName>
    <definedName name="__gmh1" localSheetId="10" hidden="1">{#N/A,#N/A,FALSE,"Sheet1"}</definedName>
    <definedName name="__gmh1" hidden="1">{#N/A,#N/A,FALSE,"Sheet1"}</definedName>
    <definedName name="__grc1" localSheetId="10">#REF!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0">[21]SAP!#REF!</definedName>
    <definedName name="__gvd25" localSheetId="10">#REF!</definedName>
    <definedName name="__gvd25">#REF!</definedName>
    <definedName name="__gvd32" localSheetId="10">[21]SAP!#REF!</definedName>
    <definedName name="__gvd32">[21]SAP!#REF!</definedName>
    <definedName name="__gvd40">[21]SAP!#REF!</definedName>
    <definedName name="__gvd50" localSheetId="10">#REF!</definedName>
    <definedName name="__gvd50">#REF!</definedName>
    <definedName name="__gvd65">#REF!</definedName>
    <definedName name="__gvd80">[21]SAP!#REF!</definedName>
    <definedName name="__hdw1" localSheetId="10">#REF!</definedName>
    <definedName name="__hdw1">#REF!</definedName>
    <definedName name="__IntlFixup" hidden="1">TRUE</definedName>
    <definedName name="__jun1" localSheetId="10" hidden="1">{#N/A,#N/A,FALSE,"Sheet1"}</definedName>
    <definedName name="__jun1" hidden="1">{#N/A,#N/A,FALSE,"Sheet1"}</definedName>
    <definedName name="__kco7" localSheetId="10">#REF!</definedName>
    <definedName name="__kco7">#REF!</definedName>
    <definedName name="__kht20">#REF!</definedName>
    <definedName name="__kht40">#REF!</definedName>
    <definedName name="__kht50">#REF!</definedName>
    <definedName name="__kof1">[22]Analisa!$AB$17</definedName>
    <definedName name="__kr15">[21]SAP!#REF!</definedName>
    <definedName name="__ldp60" localSheetId="10">#REF!</definedName>
    <definedName name="__ldp60">#REF!</definedName>
    <definedName name="__lh50">#REF!</definedName>
    <definedName name="__LLL01">#REF!</definedName>
    <definedName name="__LLL02">#REF!</definedName>
    <definedName name="__LLL03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LL09">#REF!</definedName>
    <definedName name="__LLL10">#REF!</definedName>
    <definedName name="__LLL11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MM01">#REF!</definedName>
    <definedName name="__MMM02">#REF!</definedName>
    <definedName name="__MMM03">#REF!</definedName>
    <definedName name="__MMM04">#REF!</definedName>
    <definedName name="__MMM05">#REF!</definedName>
    <definedName name="__MMM06">#REF!</definedName>
    <definedName name="__MMM07">#REF!</definedName>
    <definedName name="__MMM08">#REF!</definedName>
    <definedName name="__MMM09">#REF!</definedName>
    <definedName name="__MMM10">#REF!</definedName>
    <definedName name="__MMM11">#REF!</definedName>
    <definedName name="__MMM12">#REF!</definedName>
    <definedName name="__MMM13">#REF!</definedName>
    <definedName name="__MMM14">#REF!</definedName>
    <definedName name="__MMM15">#REF!</definedName>
    <definedName name="__MMM16">#REF!</definedName>
    <definedName name="__MMM17">#REF!</definedName>
    <definedName name="__MMM18">#REF!</definedName>
    <definedName name="__MMM19">#REF!</definedName>
    <definedName name="__MMM20">#REF!</definedName>
    <definedName name="__MMM21">#REF!</definedName>
    <definedName name="__MMM22">#REF!</definedName>
    <definedName name="__MMM23">#REF!</definedName>
    <definedName name="__MMM24">#REF!</definedName>
    <definedName name="__MMM25">#REF!</definedName>
    <definedName name="__MMM26">#REF!</definedName>
    <definedName name="__MMM27">#REF!</definedName>
    <definedName name="__MMM28">#REF!</definedName>
    <definedName name="__MMM29">#REF!</definedName>
    <definedName name="__MMM30">#REF!</definedName>
    <definedName name="__MMM31">#REF!</definedName>
    <definedName name="__MMM32">#REF!</definedName>
    <definedName name="__MMM33">#REF!</definedName>
    <definedName name="__MMM34">#REF!</definedName>
    <definedName name="__MMM35">#REF!</definedName>
    <definedName name="__MMM36">#REF!</definedName>
    <definedName name="__MMM37">#REF!</definedName>
    <definedName name="__MMM38">#REF!</definedName>
    <definedName name="__MMM39">#REF!</definedName>
    <definedName name="__MMM40">#REF!</definedName>
    <definedName name="__MMM41">#REF!</definedName>
    <definedName name="__MMM411">#REF!</definedName>
    <definedName name="__MMM42">#REF!</definedName>
    <definedName name="__MMM43">#REF!</definedName>
    <definedName name="__MMM44">#REF!</definedName>
    <definedName name="__MMM45">#REF!</definedName>
    <definedName name="__MMM46">#REF!</definedName>
    <definedName name="__MMM47">#REF!</definedName>
    <definedName name="__MMM48">#REF!</definedName>
    <definedName name="__MMM49">#REF!</definedName>
    <definedName name="__MMM50">#REF!</definedName>
    <definedName name="__MMM51">#REF!</definedName>
    <definedName name="__MMM52">#REF!</definedName>
    <definedName name="__MMM53">#REF!</definedName>
    <definedName name="__MMM54">#REF!</definedName>
    <definedName name="__mr1" localSheetId="10" hidden="1">{#N/A,#N/A,FALSE,"Sheet1"}</definedName>
    <definedName name="__mr1" hidden="1">{#N/A,#N/A,FALSE,"Sheet1"}</definedName>
    <definedName name="__ng1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_ng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_nym34" localSheetId="10">#REF!</definedName>
    <definedName name="__nym34">#REF!</definedName>
    <definedName name="__nym46">#REF!</definedName>
    <definedName name="__nyy2416">#REF!</definedName>
    <definedName name="__nyy244">#REF!</definedName>
    <definedName name="__nyy246">#REF!</definedName>
    <definedName name="__nyy34">#REF!</definedName>
    <definedName name="__nyy410">#REF!</definedName>
    <definedName name="__nyy41010">#REF!</definedName>
    <definedName name="__nyy412050">#REF!</definedName>
    <definedName name="__nyy412070">#REF!</definedName>
    <definedName name="__nyy415070">#REF!</definedName>
    <definedName name="__nyy416">#REF!</definedName>
    <definedName name="__nyy41616">#REF!</definedName>
    <definedName name="__nyy42525">#REF!</definedName>
    <definedName name="__nyy43535">#REF!</definedName>
    <definedName name="__nyy44">#REF!</definedName>
    <definedName name="__nyy444">#REF!</definedName>
    <definedName name="__nyy45050">#REF!</definedName>
    <definedName name="__nyy46">#REF!</definedName>
    <definedName name="__nyy466">#REF!</definedName>
    <definedName name="__nyy47050">#REF!</definedName>
    <definedName name="__nyy47070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CV1501" localSheetId="10" hidden="1">{"'Liquid'!$A$1:$U$57"}</definedName>
    <definedName name="__PCV1501" hidden="1">{"'Liquid'!$A$1:$U$57"}</definedName>
    <definedName name="__PCV4" localSheetId="10" hidden="1">{"'Liquid'!$A$1:$U$57"}</definedName>
    <definedName name="__PCV4" hidden="1">{"'Liquid'!$A$1:$U$57"}</definedName>
    <definedName name="__ph100" localSheetId="10">#REF!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c100">[21]SAP!#REF!</definedName>
    <definedName name="__pvc150">[21]SAP!#REF!</definedName>
    <definedName name="__pvc20">[21]SAP!#REF!</definedName>
    <definedName name="__pvc200">[21]SAP!#REF!</definedName>
    <definedName name="__pvc25">[21]SAP!#REF!</definedName>
    <definedName name="__pvc32">[21]SAP!#REF!</definedName>
    <definedName name="__pvc40">[21]SAP!#REF!</definedName>
    <definedName name="__pvc50">[21]SAP!#REF!</definedName>
    <definedName name="__pvc65">[21]SAP!#REF!</definedName>
    <definedName name="__PVC75">[10]DAF.HRG!$W$18</definedName>
    <definedName name="__pvc80">[21]SAP!#REF!</definedName>
    <definedName name="__pvf100" localSheetId="10">#REF!</definedName>
    <definedName name="__pvf100">#REF!</definedName>
    <definedName name="__pvf80">#REF!</definedName>
    <definedName name="__Q2" localSheetId="10" hidden="1">{"'Overflow Tank '!$A$1:$Q$58"}</definedName>
    <definedName name="__Q2" hidden="1">{"'Overflow Tank '!$A$1:$Q$58"}</definedName>
    <definedName name="__qmd15" localSheetId="10">[21]SAP!#REF!</definedName>
    <definedName name="__qmd15">[21]SAP!#REF!</definedName>
    <definedName name="__qmd20" localSheetId="10">[21]SAP!#REF!</definedName>
    <definedName name="__qmd20">[21]SAP!#REF!</definedName>
    <definedName name="__rdd100">[21]SAP!#REF!</definedName>
    <definedName name="__rdd150">[21]SAP!#REF!</definedName>
    <definedName name="__rk100" localSheetId="1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n1020">'[23]SAT-BHN'!$H$14</definedName>
    <definedName name="__std100" localSheetId="10">#REF!</definedName>
    <definedName name="__std100">#REF!</definedName>
    <definedName name="__std150">#REF!</definedName>
    <definedName name="__std50">#REF!</definedName>
    <definedName name="__std65">#REF!</definedName>
    <definedName name="__SUM1">#REF!</definedName>
    <definedName name="__SUM2">#REF!</definedName>
    <definedName name="__SUM3">#REF!</definedName>
    <definedName name="__tes1" hidden="1">#REF!</definedName>
    <definedName name="__tlc20">#REF!</definedName>
    <definedName name="__TOP2">#REF!</definedName>
    <definedName name="__tsI3">#N/A</definedName>
    <definedName name="__tsv25">#REF!</definedName>
    <definedName name="__uls60">#REF!</definedName>
    <definedName name="__vnt100">#REF!</definedName>
    <definedName name="__vnt40">#REF!</definedName>
    <definedName name="__vnt50">#REF!</definedName>
    <definedName name="__vnt80">#REF!</definedName>
    <definedName name="__wrn1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_wrn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1">#N/A</definedName>
    <definedName name="_1__123Graph_ACHART_1" hidden="1">[8]Rekapitulasi!$CG$34:$CQ$34</definedName>
    <definedName name="_1_EUR">#REF!</definedName>
    <definedName name="_1_KG_PEKERJAAN__BAJA_IWF__EX__DN">[24]ANALISA!$H$290</definedName>
    <definedName name="_1_m__MEMASANG_PIVA_PVC_2___MASPION_AW_SNI._Edisi_Rev._2002">[24]ANALISA!$H$796</definedName>
    <definedName name="_1_m__MEMASANG_PIVA_PVC_4___MASPION_AW_SNI._Edisi_Rev._2002">[24]ANALISA!$H$770</definedName>
    <definedName name="_1_M__PASANG_KANSTEEN_9_X_19_X_40">[24]ANALISA!$H$577</definedName>
    <definedName name="_1_M2_PAS._GRASS_BLOK_TEBAL_45_X_30_X_8_cm">[24]ANALISA!$H$592</definedName>
    <definedName name="_1_M2_PASANGAN_BATA_MERAH_TEBAL_1_2__BATA__1_PC.___3_PS.___SNI._Edisi_Rev._2008">[24]ANALISA!$H$526</definedName>
    <definedName name="_1_M2_PASANGAN_BATA_MERAH_TEBAL_1_2__BATA__1_PC.___5_PS.___SNI._Edisi_Rev._2008">[25]ANALISA!$H$502</definedName>
    <definedName name="_1_M2_PASANGAN_DINDING_BATU_ALAM__ANDESHIT">[24]ANALISA!$H$554</definedName>
    <definedName name="_1_M2_PASANGAN_LANTAI_KERAMIK___UK._20_x_25_CM__SEK._ROMAN">[24]ANALISA!$H$703</definedName>
    <definedName name="_1_M2_PASANGAN_LANTAI_KERAMIK___UK._40x_40_CM__SEK._ROMAN___SNI._Edisi_Rev._2008">[24]ANALISA!$H$688</definedName>
    <definedName name="_1_M2_PASANGAN_LANTAI_PEARLSTONE">[24]ANALISA!$H$607</definedName>
    <definedName name="_1_M2_PENGECATAN_BIDANG_KAYU_BARU_DENGAN_AVIAN__2X_LAPIS_PENUTUP____SNI._Edisi_Rev._2005">[24]ANALISA!$H$656</definedName>
    <definedName name="_1_M2_PENGECATAN_BIDANG_TEMBOK_BARU_DENGAN_VINILEX__3X_LAPIS_CAT_PENUTUP___SNI._Edisi_Rev._2005">[24]ANALISA!$H$623</definedName>
    <definedName name="_1_M3_ADUKAN_BETON_K._250___SNI._Edisi_Rev._2008">[24]ANALISA!$H$235</definedName>
    <definedName name="_1_us" localSheetId="10">#REF!</definedName>
    <definedName name="_1_us">#REF!</definedName>
    <definedName name="_10">#REF!</definedName>
    <definedName name="_10000">#REF!</definedName>
    <definedName name="_10Excel_BuiltIn_Print_Area_2_1_1">#REF!</definedName>
    <definedName name="_11">#REF!</definedName>
    <definedName name="_11__123Graph_BCHART_2" hidden="1">[26]Z!$T$180:$AH$180</definedName>
    <definedName name="_113" localSheetId="10">[5]ANALIS!#REF!</definedName>
    <definedName name="_113">[5]ANALIS!#REF!</definedName>
    <definedName name="_114" localSheetId="10">[5]ANALIS!#REF!</definedName>
    <definedName name="_114">[5]ANALIS!#REF!</definedName>
    <definedName name="_115">[5]ANALIS!#REF!</definedName>
    <definedName name="_116">[5]ANALIS!#REF!</definedName>
    <definedName name="_117">[5]ANALIS!#REF!</definedName>
    <definedName name="_118">[5]ANALIS!#REF!</definedName>
    <definedName name="_119">[5]ANALIS!#REF!</definedName>
    <definedName name="_11Excel_BuiltIn_Print_Area_9_1" localSheetId="10">#REF!,#REF!</definedName>
    <definedName name="_11Excel_BuiltIn_Print_Area_9_1" localSheetId="7">#REF!,#REF!</definedName>
    <definedName name="_11Excel_BuiltIn_Print_Area_9_1">#REF!,#REF!</definedName>
    <definedName name="_120">[5]ANALIS!#REF!</definedName>
    <definedName name="_121">[5]ANALIS!#REF!</definedName>
    <definedName name="_122">[5]ANALIS!#REF!</definedName>
    <definedName name="_123">[5]ANALIS!#REF!</definedName>
    <definedName name="_124">[5]ANALIS!#REF!</definedName>
    <definedName name="_125">[5]ANALIS!#REF!</definedName>
    <definedName name="_126">[5]ANALIS!#REF!</definedName>
    <definedName name="_127">[5]ANALIS!#REF!</definedName>
    <definedName name="_12Excel_BuiltIn_Print_Titles_1_1">#REF!</definedName>
    <definedName name="_13">[5]ANALIS!#REF!</definedName>
    <definedName name="_14" localSheetId="10">[5]ANALIS!#REF!</definedName>
    <definedName name="_14">[5]ANALIS!#REF!</definedName>
    <definedName name="_14__123Graph_CCHART_1" hidden="1">[26]Cash2!$J$16:$J$36</definedName>
    <definedName name="_15" localSheetId="10">[5]ANALIS!#REF!</definedName>
    <definedName name="_15">[5]ANALIS!#REF!</definedName>
    <definedName name="_159" localSheetId="10">[5]ANALIS!#REF!</definedName>
    <definedName name="_159">[5]ANALIS!#REF!</definedName>
    <definedName name="_16" localSheetId="10">[5]ANALIS!#REF!</definedName>
    <definedName name="_16">[5]ANALIS!#REF!</definedName>
    <definedName name="_160" localSheetId="10">[5]ANALIS!#REF!</definedName>
    <definedName name="_160">[5]ANALIS!#REF!</definedName>
    <definedName name="_161" localSheetId="10">[5]ANALIS!#REF!</definedName>
    <definedName name="_161">[5]ANALIS!#REF!</definedName>
    <definedName name="_17" localSheetId="10">[5]ANALIS!#REF!</definedName>
    <definedName name="_17">[5]ANALIS!#REF!</definedName>
    <definedName name="_17__123Graph_DCHART_1" hidden="1">[26]Cash2!$K$16:$K$36</definedName>
    <definedName name="_18" localSheetId="10">[5]ANALIS!#REF!</definedName>
    <definedName name="_18">[5]ANALIS!#REF!</definedName>
    <definedName name="_19" localSheetId="10">[5]ANALIS!#REF!</definedName>
    <definedName name="_19">[5]ANALIS!#REF!</definedName>
    <definedName name="_1A" localSheetId="10">'[27]I-KAMAR'!#REF!</definedName>
    <definedName name="_1A">'[27]I-KAMAR'!#REF!</definedName>
    <definedName name="_2" localSheetId="10">[5]ANALIS!#REF!</definedName>
    <definedName name="_2">[5]ANALIS!#REF!</definedName>
    <definedName name="_2__123Graph_ACHART_1" hidden="1">[8]Rekapitulasi!$CG$34:$CQ$34</definedName>
    <definedName name="_20">[5]ANALIS!#REF!</definedName>
    <definedName name="_21">[5]ANALIS!#REF!</definedName>
    <definedName name="_22">[5]ANALIS!#REF!</definedName>
    <definedName name="_23">[5]ANALIS!#REF!</definedName>
    <definedName name="_24">[5]ANALIS!#REF!</definedName>
    <definedName name="_25">[5]ANALIS!#REF!</definedName>
    <definedName name="_250__123Graph_ACHART_10" hidden="1">'[28]Galian 1'!$E$144:$AJ$144</definedName>
    <definedName name="_251__123Graph_ACHART_11" hidden="1">'[28]Galian 1'!$E$154:$AJ$154</definedName>
    <definedName name="_252__123Graph_ACHART_12" hidden="1">'[28]Galian 1'!$E$156:$AJ$156</definedName>
    <definedName name="_253__123Graph_ACHART_13" hidden="1">'[28]Galian 1'!$E$166:$AJ$166</definedName>
    <definedName name="_254__123Graph_ACHART_14" hidden="1">'[28]Galian 1'!$E$168:$AJ$168</definedName>
    <definedName name="_255__123Graph_ACHART_15" hidden="1">'[28]Galian 1'!$E$178:$AJ$178</definedName>
    <definedName name="_256__123Graph_ACHART_16" hidden="1">'[28]Galian 1'!$E$132:$AJ$132</definedName>
    <definedName name="_257__123Graph_ACHART_17" hidden="1">'[28]Galian 1'!$E$217:$AJ$217</definedName>
    <definedName name="_258__123Graph_AChart_1B" hidden="1">[29]B!$H$53:$AE$53</definedName>
    <definedName name="_259__123Graph_ACHART_2" hidden="1">'[28]Galian 1'!$E$35:$AJ$35</definedName>
    <definedName name="_26">[5]ANALIS!#REF!</definedName>
    <definedName name="_260__123Graph_ACHART_20" hidden="1">'[28]Galian 1'!$E$231:$AJ$231</definedName>
    <definedName name="_261__123Graph_ACHART_21" hidden="1">'[28]Galian 1'!$E$241:$AJ$241</definedName>
    <definedName name="_262__123Graph_ACHART_22" hidden="1">'[28]Galian 1'!$E$243:$AJ$243</definedName>
    <definedName name="_263__123Graph_ACHART_23" hidden="1">'[28]Galian 1'!$E$253:$V$253</definedName>
    <definedName name="_264__123Graph_ACHART_24" hidden="1">'[28]Galian 1'!$E$207:$AJ$207</definedName>
    <definedName name="_265__123Graph_ACHART_25" hidden="1">'[28]Galian 1'!$E$291:$AJ$291</definedName>
    <definedName name="_266__123Graph_ACHART_26" hidden="1">'[28]Galian 1'!$E$293:$AJ$293</definedName>
    <definedName name="_267__123Graph_ACHART_27" hidden="1">'[28]Galian 1'!$E$303:$AJ$303</definedName>
    <definedName name="_268__123Graph_ACHART_28" hidden="1">'[28]Galian 1'!$E$305:$AJ$305</definedName>
    <definedName name="_269__123Graph_ACHART_29" hidden="1">'[28]Galian 1'!$E$315:$AJ$315</definedName>
    <definedName name="_27">[5]ANALIS!#REF!</definedName>
    <definedName name="_27__123Graph_ACHART_1" hidden="1">[30]Rekapitulasi!$CG$34:$CQ$34</definedName>
    <definedName name="_271__123Graph_ACHART_3" hidden="1">'[28]Galian 1'!$E$37:$AJ$37</definedName>
    <definedName name="_272__123Graph_ACHART_30" hidden="1">'[28]Galian 1'!$E$317:$X$317</definedName>
    <definedName name="_273__123Graph_ACHART_31" hidden="1">'[28]Galian 1'!$E$327:$X$327</definedName>
    <definedName name="_274__123Graph_ACHART_32" hidden="1">'[28]Galian 1'!$E$253:$V$253</definedName>
    <definedName name="_275__123Graph_ACHART_33" hidden="1">'[28]Galian 1'!$E$357:$AJ$357</definedName>
    <definedName name="_276__123Graph_ACHART_34" hidden="1">'[28]Galian 1'!$E$367:$AJ$367</definedName>
    <definedName name="_277__123Graph_ACHART_35" hidden="1">'[28]Galian 1'!$E$369:$AJ$369</definedName>
    <definedName name="_278__123Graph_ACHART_36" hidden="1">'[28]Galian 1'!$E$379:$AJ$379</definedName>
    <definedName name="_279__123Graph_ACHART_37" hidden="1">'[28]Galian 1'!$E$381:$AJ$381</definedName>
    <definedName name="_28">[5]ANALIS!#REF!</definedName>
    <definedName name="_280__123Graph_ACHART_38" hidden="1">'[28]Galian 1'!$E$391:$AJ$391</definedName>
    <definedName name="_281__123Graph_ACHART_39" hidden="1">'[28]Galian 1'!$E$393:$AJ$393</definedName>
    <definedName name="_283__123Graph_ACHART_4" hidden="1">'[28]Galian 1'!$E$51:$AJ$51</definedName>
    <definedName name="_284__123Graph_ACHART_40" hidden="1">'[28]Galian 1'!$E$403:$AJ$403</definedName>
    <definedName name="_285__123Graph_ACHART_41" hidden="1">'[28]Galian 1'!$E$432:$AJ$432</definedName>
    <definedName name="_286__123Graph_ACHART_42" hidden="1">'[28]Galian 1'!$E$442:$AJ$442</definedName>
    <definedName name="_287__123Graph_ACHART_43" hidden="1">'[28]Galian 1'!$E$444:$AJ$444</definedName>
    <definedName name="_288__123Graph_ACHART_44" hidden="1">'[28]Galian 1'!$E$454:$AJ$454</definedName>
    <definedName name="_289__123Graph_ACHART_45" hidden="1">'[28]Galian 1'!$E$456:$AJ$456</definedName>
    <definedName name="_29">[5]ANALIS!#REF!</definedName>
    <definedName name="_290__123Graph_ACHART_46" hidden="1">'[28]Galian 1'!$E$466:$AJ$466</definedName>
    <definedName name="_291__123Graph_ACHART_47" hidden="1">'[28]Galian 1'!$E$468:$AJ$468</definedName>
    <definedName name="_292__123Graph_ACHART_48" hidden="1">'[28]Galian 1'!$E$478:$AJ$478</definedName>
    <definedName name="_293__123Graph_ACHART_5" hidden="1">'[28]Galian 1'!$E$53:$AJ$53</definedName>
    <definedName name="_295__123Graph_ACHART_68" hidden="1">'[28]Galian 1'!$E$219:$AJ$219</definedName>
    <definedName name="_297__123Graph_ACHART_77" hidden="1">'[28]Galian 1'!$E$229:$AJ$229</definedName>
    <definedName name="_298__123Graph_ACHART_8" hidden="1">'[28]Galian 1'!$E$65:$AJ$65</definedName>
    <definedName name="_299__123Graph_ACHART_9" hidden="1">'[28]Galian 1'!$E$142:$AJ$142</definedName>
    <definedName name="_2PRINT_ALIGN" localSheetId="10">#REF!</definedName>
    <definedName name="_2PRINT_ALIGN">#REF!</definedName>
    <definedName name="_3" localSheetId="10">[5]ANALIS!#REF!</definedName>
    <definedName name="_3">[5]ANALIS!#REF!</definedName>
    <definedName name="_30">[5]ANALIS!#REF!</definedName>
    <definedName name="_300__123Graph_BCHART_1" hidden="1">'[28]Galian 1'!$E$20:$AJ$20</definedName>
    <definedName name="_301__123Graph_BCHART_10" hidden="1">'[28]Galian 1'!$E$143:$AJ$143</definedName>
    <definedName name="_302__123Graph_BCHART_11" hidden="1">'[28]Galian 1'!$E$153:$AJ$153</definedName>
    <definedName name="_303__123Graph_BCHART_12" hidden="1">'[28]Galian 1'!$E$155:$AJ$155</definedName>
    <definedName name="_304__123Graph_BCHART_13" hidden="1">'[28]Galian 1'!$E$165:$AJ$165</definedName>
    <definedName name="_305__123Graph_BCHART_14" hidden="1">'[28]Galian 1'!$E$167:$AJ$167</definedName>
    <definedName name="_306__123Graph_BCHART_15" hidden="1">'[28]Galian 1'!$E$177:$AJ$177</definedName>
    <definedName name="_307__123Graph_BCHART_16" hidden="1">'[28]Galian 1'!$E$131:$AJ$131</definedName>
    <definedName name="_308__123Graph_BCHART_17" hidden="1">'[28]Galian 1'!$E$216:$AJ$216</definedName>
    <definedName name="_309__123Graph_BCHART_2" hidden="1">'[28]Galian 1'!$E$34:$AJ$34</definedName>
    <definedName name="_31">[5]ANALIS!#REF!</definedName>
    <definedName name="_310__123Graph_BCHART_20" hidden="1">'[28]Galian 1'!$E$230:$AJ$230</definedName>
    <definedName name="_311__123Graph_BCHART_21" hidden="1">'[28]Galian 1'!$E$240:$AJ$240</definedName>
    <definedName name="_312__123Graph_BCHART_22" hidden="1">'[28]Galian 1'!$E$242:$AJ$242</definedName>
    <definedName name="_313__123Graph_BCHART_23" hidden="1">'[28]Galian 1'!$E$252:$V$252</definedName>
    <definedName name="_314__123Graph_BCHART_24" hidden="1">'[28]Galian 1'!$E$206:$AJ$206</definedName>
    <definedName name="_315__123Graph_BCHART_25" hidden="1">'[28]Galian 1'!$E$290:$AJ$290</definedName>
    <definedName name="_316__123Graph_BCHART_26" hidden="1">'[28]Galian 1'!$E$292:$AJ$292</definedName>
    <definedName name="_317__123Graph_BCHART_27" hidden="1">'[28]Galian 1'!$E$302:$AJ$302</definedName>
    <definedName name="_318__123Graph_BCHART_28" hidden="1">'[28]Galian 1'!$E$304:$AJ$304</definedName>
    <definedName name="_319__123Graph_BCHART_29" hidden="1">'[28]Galian 1'!$E$314:$AJ$314</definedName>
    <definedName name="_32">[5]ANALIS!#REF!</definedName>
    <definedName name="_320__123Graph_BCHART_3" hidden="1">'[28]Galian 1'!$E$36:$AJ$36</definedName>
    <definedName name="_321__123Graph_BCHART_30" hidden="1">'[28]Galian 1'!$E$316:$X$316</definedName>
    <definedName name="_322__123Graph_BCHART_31" hidden="1">'[28]Galian 1'!$E$326:$X$326</definedName>
    <definedName name="_323__123Graph_BCHART_32" hidden="1">'[28]Galian 1'!$E$252:$V$252</definedName>
    <definedName name="_324__123Graph_BCHART_33" hidden="1">'[28]Galian 1'!$E$356:$AJ$356</definedName>
    <definedName name="_325__123Graph_BCHART_34" hidden="1">'[28]Galian 1'!$E$366:$AJ$366</definedName>
    <definedName name="_326__123Graph_BCHART_35" hidden="1">'[28]Galian 1'!$E$368:$AJ$368</definedName>
    <definedName name="_327__123Graph_BCHART_36" hidden="1">'[28]Galian 1'!$E$378:$AJ$378</definedName>
    <definedName name="_328__123Graph_BCHART_37" hidden="1">'[28]Galian 1'!$E$380:$AJ$380</definedName>
    <definedName name="_329__123Graph_BCHART_38" hidden="1">'[28]Galian 1'!$E$390:$AJ$390</definedName>
    <definedName name="_33">[5]ANALIS!#REF!</definedName>
    <definedName name="_330__123Graph_BCHART_39" hidden="1">'[28]Galian 1'!$E$392:$AJ$392</definedName>
    <definedName name="_331__123Graph_BCHART_4" hidden="1">'[28]Galian 1'!$E$50:$AJ$50</definedName>
    <definedName name="_332__123Graph_BCHART_40" hidden="1">'[28]Galian 1'!$E$402:$AJ$402</definedName>
    <definedName name="_333__123Graph_BCHART_41" hidden="1">'[28]Galian 1'!$E$431:$AJ$431</definedName>
    <definedName name="_334__123Graph_BCHART_42" hidden="1">'[28]Galian 1'!$E$441:$AJ$441</definedName>
    <definedName name="_335__123Graph_BCHART_43" hidden="1">'[28]Galian 1'!$E$443:$AJ$443</definedName>
    <definedName name="_336__123Graph_BCHART_44" hidden="1">'[28]Galian 1'!$E$453:$AJ$453</definedName>
    <definedName name="_337__123Graph_BCHART_45" hidden="1">'[28]Galian 1'!$E$455:$AJ$455</definedName>
    <definedName name="_338__123Graph_BCHART_46" hidden="1">'[28]Galian 1'!$E$465:$AJ$465</definedName>
    <definedName name="_339__123Graph_BCHART_47" hidden="1">'[28]Galian 1'!$E$467:$AJ$467</definedName>
    <definedName name="_34">[5]ANALIS!#REF!</definedName>
    <definedName name="_340__123Graph_BCHART_48" hidden="1">'[28]Galian 1'!$E$477:$AJ$477</definedName>
    <definedName name="_341__123Graph_BCHART_5" hidden="1">'[28]Galian 1'!$E$52:$AJ$52</definedName>
    <definedName name="_343__123Graph_BCHART_68" hidden="1">'[28]Galian 1'!$E$218:$AJ$218</definedName>
    <definedName name="_345__123Graph_BCHART_77" hidden="1">'[28]Galian 1'!$E$228:$AJ$228</definedName>
    <definedName name="_347__123Graph_BCHART_9" hidden="1">'[28]Galian 1'!$E$141:$AJ$141</definedName>
    <definedName name="_35">[5]ANALIS!#REF!</definedName>
    <definedName name="_36">[5]ANALIS!#REF!</definedName>
    <definedName name="_37">[5]ANALIS!#REF!</definedName>
    <definedName name="_38">[5]ANALIS!#REF!</definedName>
    <definedName name="_39">[5]ANALIS!#REF!</definedName>
    <definedName name="_3PRINT_OUTPUT">#REF!</definedName>
    <definedName name="_4">[5]ANALIS!#REF!</definedName>
    <definedName name="_4__123Graph_AChart_1B" hidden="1">[31]B!$H$53:$AE$53</definedName>
    <definedName name="_40">[5]ANALIS!#REF!</definedName>
    <definedName name="_41">[5]ANALIS!#REF!</definedName>
    <definedName name="_42">[5]ANALIS!#REF!</definedName>
    <definedName name="_43">[5]ANALIS!#REF!</definedName>
    <definedName name="_44">[5]ANALIS!#REF!</definedName>
    <definedName name="_45">[5]ANALIS!#REF!</definedName>
    <definedName name="_46">[5]ANALIS!#REF!</definedName>
    <definedName name="_47">[5]ANALIS!#REF!</definedName>
    <definedName name="_48">[5]ANALIS!#REF!</definedName>
    <definedName name="_49">[5]ANALIS!#REF!</definedName>
    <definedName name="_4DOWN_3">#REF!</definedName>
    <definedName name="_5">[5]ANALIS!#REF!</definedName>
    <definedName name="_5__123Graph_ACHART_1" hidden="1">[26]Cash2!$G$16:$G$31</definedName>
    <definedName name="_50" localSheetId="10">[5]ANALIS!#REF!</definedName>
    <definedName name="_50">[5]ANALIS!#REF!</definedName>
    <definedName name="_5000">#REF!</definedName>
    <definedName name="_51">[5]ANALIS!#REF!</definedName>
    <definedName name="_52">[5]ANALIS!#REF!</definedName>
    <definedName name="_53">[5]ANALIS!#REF!</definedName>
    <definedName name="_54">[5]ANALIS!#REF!</definedName>
    <definedName name="_55">[5]ANALIS!#REF!</definedName>
    <definedName name="_56">[5]ANALIS!#REF!</definedName>
    <definedName name="_57">[5]ANALIS!#REF!</definedName>
    <definedName name="_58">[5]ANALIS!#REF!</definedName>
    <definedName name="_59">[5]ANALIS!#REF!</definedName>
    <definedName name="_5F" hidden="1">'[32]집계표(OPTION)'!#REF!</definedName>
    <definedName name="_5HOME" localSheetId="10">#REF!</definedName>
    <definedName name="_5HOME">#REF!</definedName>
    <definedName name="_6" localSheetId="10">[5]ANALIS!#REF!</definedName>
    <definedName name="_6">[5]ANALIS!#REF!</definedName>
    <definedName name="_6_0_0_F" hidden="1">'[32]집계표(OPTION)'!#REF!</definedName>
    <definedName name="_60">[5]ANALIS!#REF!</definedName>
    <definedName name="_61">[5]ANALIS!#REF!</definedName>
    <definedName name="_62">[5]ANALIS!#REF!</definedName>
    <definedName name="_63">[5]ANALIS!#REF!</definedName>
    <definedName name="_64">[5]ANALIS!#REF!</definedName>
    <definedName name="_65">[5]ANALIS!#REF!</definedName>
    <definedName name="_66">[5]ANALIS!#REF!</definedName>
    <definedName name="_67">[5]ANALIS!#REF!</definedName>
    <definedName name="_68">[5]ANALIS!#REF!</definedName>
    <definedName name="_69">[5]ANALIS!#REF!</definedName>
    <definedName name="_6PGDN_2">#REF!</definedName>
    <definedName name="_7">[5]ANALIS!#REF!</definedName>
    <definedName name="_70">[5]ANALIS!#REF!</definedName>
    <definedName name="_71">[5]ANALIS!#REF!</definedName>
    <definedName name="_72">[5]ANALIS!#REF!</definedName>
    <definedName name="_73">[5]ANALIS!#REF!</definedName>
    <definedName name="_74">[5]ANALIS!#REF!</definedName>
    <definedName name="_75">[5]ANALIS!#REF!</definedName>
    <definedName name="_750_KVA_X_64__">#REF!</definedName>
    <definedName name="_76">[5]ANALIS!#REF!</definedName>
    <definedName name="_77">[5]ANALIS!#REF!</definedName>
    <definedName name="_78">[5]ANALIS!#REF!</definedName>
    <definedName name="_79">[5]ANALIS!#REF!</definedName>
    <definedName name="_7RIGHT_18">#REF!</definedName>
    <definedName name="_8">[5]ANALIS!#REF!</definedName>
    <definedName name="_8__123Graph_ACHART_2" hidden="1">[26]Z!$T$179:$AH$179</definedName>
    <definedName name="_80" localSheetId="10">[5]ANALIS!#REF!</definedName>
    <definedName name="_80">[5]ANALIS!#REF!</definedName>
    <definedName name="_8000">#REF!</definedName>
    <definedName name="_81">[5]ANALIS!#REF!</definedName>
    <definedName name="_818FA">#REF!</definedName>
    <definedName name="_818PK">#REF!</definedName>
    <definedName name="_82">[5]ANALIS!#REF!</definedName>
    <definedName name="_83">[5]ANALIS!#REF!</definedName>
    <definedName name="_84">[5]ANALIS!#REF!</definedName>
    <definedName name="_85">[5]ANALIS!#REF!</definedName>
    <definedName name="_86">[5]ANALIS!#REF!</definedName>
    <definedName name="_87">[5]ANALIS!#REF!</definedName>
    <definedName name="_88">[5]ANALIS!#REF!</definedName>
    <definedName name="_89">[5]ANALIS!#REF!</definedName>
    <definedName name="_8RIGHT_6">#REF!</definedName>
    <definedName name="_9">[5]ANALIS!#REF!</definedName>
    <definedName name="_90">[5]ANALIS!#REF!</definedName>
    <definedName name="_91">[5]ANALIS!#REF!</definedName>
    <definedName name="_92">[5]ANALIS!#REF!</definedName>
    <definedName name="_93">[5]ANALIS!#REF!</definedName>
    <definedName name="_94">[5]ANALIS!#REF!</definedName>
    <definedName name="_95">[5]ANALIS!#REF!</definedName>
    <definedName name="_96">[5]ANALIS!#REF!</definedName>
    <definedName name="_97">[5]ANALIS!#REF!</definedName>
    <definedName name="_98">[5]ANALIS!#REF!</definedName>
    <definedName name="_99">[5]ANALIS!#REF!</definedName>
    <definedName name="_9Excel_BuiltIn_Print_Area_1_1">#REF!</definedName>
    <definedName name="_A">#N/A</definedName>
    <definedName name="_A___0">[33]I_KAMAR!#REF!</definedName>
    <definedName name="_a1" localSheetId="10" hidden="1">{"rp_only",#N/A,FALSE,"2225"}</definedName>
    <definedName name="_a1" hidden="1">{"rp_only",#N/A,FALSE,"2225"}</definedName>
    <definedName name="_AAD3">#N/A</definedName>
    <definedName name="_abb91">[34]chitimc!#REF!</definedName>
    <definedName name="_abs100" localSheetId="10">#REF!</definedName>
    <definedName name="_abs100">#REF!</definedName>
    <definedName name="_ADD2" localSheetId="10">'ANALISA PERMEN'!STOP:STOPE</definedName>
    <definedName name="_ADD2" localSheetId="7">STOP:STOPE</definedName>
    <definedName name="_ADD2">STOP:STOPE</definedName>
    <definedName name="_ADD3" localSheetId="10">'ANALISA PERMEN'!STOP:STOPE</definedName>
    <definedName name="_ADD3" localSheetId="7">STOP:STOPE</definedName>
    <definedName name="_ADD3">STOP:STOPE</definedName>
    <definedName name="_ahu100" localSheetId="1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PP3">#N/A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s2" localSheetId="10" hidden="1">{"rp_only",#N/A,FALSE,"2225"}</definedName>
    <definedName name="_ats2" hidden="1">{"rp_only",#N/A,FALSE,"2225"}</definedName>
    <definedName name="_ats3" localSheetId="10" hidden="1">{"rp_only",#N/A,FALSE,"2225"}</definedName>
    <definedName name="_ats3" hidden="1">{"rp_only",#N/A,FALSE,"2225"}</definedName>
    <definedName name="_ats4" localSheetId="10" hidden="1">{"with_oth_curr",#N/A,FALSE,"2225"}</definedName>
    <definedName name="_ats4" hidden="1">{"with_oth_curr",#N/A,FALSE,"2225"}</definedName>
    <definedName name="_bcv100" localSheetId="10">#REF!</definedName>
    <definedName name="_bcv100">#REF!</definedName>
    <definedName name="_bcv125">#REF!</definedName>
    <definedName name="_bcv150">#REF!</definedName>
    <definedName name="_bgn1" localSheetId="10" hidden="1">{#N/A,#N/A,FALSE,"Sheet1"}</definedName>
    <definedName name="_bgn1" hidden="1">{#N/A,#N/A,FALSE,"Sheet1"}</definedName>
    <definedName name="_bjls_28">'[35]dftr harga'!$E$129</definedName>
    <definedName name="_bor50">'[36]Analisa STR'!$H$578</definedName>
    <definedName name="_bor60">'[36]Analisa STR'!$H$566</definedName>
    <definedName name="_BOX2" localSheetId="10">#REF!</definedName>
    <definedName name="_BOX2">#REF!</definedName>
    <definedName name="_bpl32">#REF!</definedName>
    <definedName name="_bpl9">#REF!</definedName>
    <definedName name="_bsc100">#REF!</definedName>
    <definedName name="_bsd1600">#REF!</definedName>
    <definedName name="_bsd2500">#REF!</definedName>
    <definedName name="_bsd4000">#REF!</definedName>
    <definedName name="_bud3500">#REF!</definedName>
    <definedName name="_Builtin13" hidden="1">#REF!</definedName>
    <definedName name="_BVT1040">[5]ANALIS!#REF!</definedName>
    <definedName name="_BVT4100">[5]ANALIS!#REF!</definedName>
    <definedName name="_BVT4150">[5]ANALIS!#REF!</definedName>
    <definedName name="_BVT4200">[5]ANALIS!#REF!</definedName>
    <definedName name="_BVT4250">[5]ANALIS!#REF!</definedName>
    <definedName name="_BVT4300">[5]ANALIS!#REF!</definedName>
    <definedName name="_BVT450">[5]ANALIS!#REF!</definedName>
    <definedName name="_BVT475">[5]ANALIS!#REF!</definedName>
    <definedName name="_BVT640">[5]ANALIS!#REF!</definedName>
    <definedName name="_BVT9100">[5]ANALIS!#REF!</definedName>
    <definedName name="_BVT9150">[5]ANALIS!#REF!</definedName>
    <definedName name="_BVT9200">[5]ANALIS!#REF!</definedName>
    <definedName name="_BVT9250">[5]ANALIS!#REF!</definedName>
    <definedName name="_BVT9300">[5]ANALIS!#REF!</definedName>
    <definedName name="_BVT950">[5]ANALIS!#REF!</definedName>
    <definedName name="_BVT975">[5]ANALIS!#REF!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N15">[37]Material!#REF!</definedName>
    <definedName name="_cas80" localSheetId="10">#REF!</definedName>
    <definedName name="_cas80">#REF!</definedName>
    <definedName name="_CCF2">#REF!</definedName>
    <definedName name="_cd1" localSheetId="10" hidden="1">{#N/A,#N/A,FALSE,"Sheet1"}</definedName>
    <definedName name="_cd1" hidden="1">{#N/A,#N/A,FALSE,"Sheet1"}</definedName>
    <definedName name="_cf1" localSheetId="10" hidden="1">{#N/A,#N/A,FALSE,"Sheet1"}</definedName>
    <definedName name="_cf1" hidden="1">{#N/A,#N/A,FALSE,"Sheet1"}</definedName>
    <definedName name="_CF2" localSheetId="10" hidden="1">{"rp_only",#N/A,FALSE,"2225"}</definedName>
    <definedName name="_CF2" hidden="1">{"rp_only",#N/A,FALSE,"2225"}</definedName>
    <definedName name="_CFP2">'[20]Currency Rate'!$B$16</definedName>
    <definedName name="_CH1..H1___C__R" localSheetId="10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od50">[21]SAP!#REF!</definedName>
    <definedName name="_CON125">[38]analisa!$G$1699</definedName>
    <definedName name="_CON175">[38]analisa!$G$1657</definedName>
    <definedName name="_CON250">[38]analisa!$G$1615</definedName>
    <definedName name="_CON300">[38]analisa!$G$1573</definedName>
    <definedName name="_cor175">[39]analisa!#REF!</definedName>
    <definedName name="_cor225">[39]analisa!#REF!</definedName>
    <definedName name="_cor300">[39]analisa!#REF!</definedName>
    <definedName name="_CT250">'[34]dongia (2)'!#REF!</definedName>
    <definedName name="_cvd100" localSheetId="10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AT1">[5]ANALIS!$FJ$4631</definedName>
    <definedName name="_ddn400">#REF!</definedName>
    <definedName name="_ddn600">#REF!</definedName>
    <definedName name="_dgt100">'[34]dongia (2)'!#REF!</definedName>
    <definedName name="_dia6" localSheetId="10">#REF!</definedName>
    <definedName name="_dia6">#REF!</definedName>
    <definedName name="_Dist_Bin" localSheetId="7" hidden="1">#REF!</definedName>
    <definedName name="_Dist_Bin" hidden="1">#REF!</definedName>
    <definedName name="_Dist_Values" localSheetId="7" hidden="1">#REF!</definedName>
    <definedName name="_Dist_Values" hidden="1">#REF!</definedName>
    <definedName name="_DIV1">[38]BoQ!$K$21</definedName>
    <definedName name="_DIV10">[38]BoQ!$K$317</definedName>
    <definedName name="_DIV2">[38]BoQ!$K$39</definedName>
    <definedName name="_DIV3">[38]BoQ!$K$62</definedName>
    <definedName name="_DIV4">[38]BoQ!$K$75</definedName>
    <definedName name="_DIV5">[38]BoQ!$K$86</definedName>
    <definedName name="_DIV6">[38]BoQ!$K$117</definedName>
    <definedName name="_DIV7">[40]Project_P!$G$348</definedName>
    <definedName name="_DIV8">[38]BoQ!$K$274</definedName>
    <definedName name="_DIV9">[38]BoQ!$K$301</definedName>
    <definedName name="_dlh20" localSheetId="10">#REF!</definedName>
    <definedName name="_dlh20">#REF!</definedName>
    <definedName name="_dlh50">#REF!</definedName>
    <definedName name="_E112720">[41]Concrete!#REF!</definedName>
    <definedName name="_EEE01" localSheetId="10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Eqp1">#REF!</definedName>
    <definedName name="_Eqp2">#REF!</definedName>
    <definedName name="_ewr4">#REF!</definedName>
    <definedName name="_Exc1">[42]Rate!$R$7:$Z$10</definedName>
    <definedName name="_fdd100">[21]SAP!#REF!</definedName>
    <definedName name="_Fill" localSheetId="10" hidden="1">#REF!</definedName>
    <definedName name="_Fill" localSheetId="7" hidden="1">#REF!</definedName>
    <definedName name="_Fill" hidden="1">#REF!</definedName>
    <definedName name="_xlnm._FilterDatabase" localSheetId="10" hidden="1">'[43]HRG BAHAN &amp; UPAH okk'!#REF!</definedName>
    <definedName name="_xlnm._FilterDatabase" localSheetId="7" hidden="1">#REF!</definedName>
    <definedName name="_xlnm._FilterDatabase" hidden="1">'[43]HRG BAHAN &amp; UPAH okk'!#REF!</definedName>
    <definedName name="_fjd100" localSheetId="10">#REF!</definedName>
    <definedName name="_fjd100">#REF!</definedName>
    <definedName name="_fjd150">#REF!</definedName>
    <definedName name="_fjd50">#REF!</definedName>
    <definedName name="_fjd65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vd100">[21]SAP!#REF!</definedName>
    <definedName name="_GAL1">[44]Waste!#REF!</definedName>
    <definedName name="_GID1">'[34]LKVL-CK-HT-GD1'!$A$4</definedName>
    <definedName name="_gk2" localSheetId="10" hidden="1">#REF!</definedName>
    <definedName name="_gk2" localSheetId="7" hidden="1">#REF!</definedName>
    <definedName name="_gk2" hidden="1">#REF!</definedName>
    <definedName name="_gmh1" localSheetId="10" hidden="1">{#N/A,#N/A,FALSE,"Sheet1"}</definedName>
    <definedName name="_gmh1" hidden="1">{#N/A,#N/A,FALSE,"Sheet1"}</definedName>
    <definedName name="_grc1" localSheetId="10">#REF!</definedName>
    <definedName name="_grc1">#REF!</definedName>
    <definedName name="_grv30" localSheetId="10">[39]bahan!#REF!</definedName>
    <definedName name="_grv30">[39]bahan!#REF!</definedName>
    <definedName name="_gti50" localSheetId="10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[21]SAP!#REF!</definedName>
    <definedName name="_gvd25" localSheetId="10">#REF!</definedName>
    <definedName name="_gvd25">#REF!</definedName>
    <definedName name="_gvd32" localSheetId="10">[21]SAP!#REF!</definedName>
    <definedName name="_gvd32">[21]SAP!#REF!</definedName>
    <definedName name="_gvd40">[21]SAP!#REF!</definedName>
    <definedName name="_gvd50" localSheetId="10">#REF!</definedName>
    <definedName name="_gvd50">#REF!</definedName>
    <definedName name="_gvd65">#REF!</definedName>
    <definedName name="_gvd80">[21]SAP!#REF!</definedName>
    <definedName name="_hdw1" localSheetId="10">#REF!</definedName>
    <definedName name="_hdw1">#REF!</definedName>
    <definedName name="_jun1" localSheetId="10" hidden="1">{#N/A,#N/A,FALSE,"Sheet1"}</definedName>
    <definedName name="_jun1" hidden="1">{#N/A,#N/A,FALSE,"Sheet1"}</definedName>
    <definedName name="_kco7" localSheetId="10">#REF!</definedName>
    <definedName name="_kco7">#REF!</definedName>
    <definedName name="_ker1020">#REF!</definedName>
    <definedName name="_ker2020">#REF!</definedName>
    <definedName name="_ker2025">#REF!</definedName>
    <definedName name="_ker3030">#REF!</definedName>
    <definedName name="_ker40">'[45]HB '!#REF!</definedName>
    <definedName name="_Key1" localSheetId="10" hidden="1">#REF!</definedName>
    <definedName name="_Key1" localSheetId="7" hidden="1">#REF!</definedName>
    <definedName name="_Key1" hidden="1">#REF!</definedName>
    <definedName name="_Key2" localSheetId="10" hidden="1">#REF!</definedName>
    <definedName name="_Key2" localSheetId="7" hidden="1">#REF!</definedName>
    <definedName name="_Key2" hidden="1">#REF!</definedName>
    <definedName name="_kht20">#REF!</definedName>
    <definedName name="_kht40">#REF!</definedName>
    <definedName name="_kht50">#REF!</definedName>
    <definedName name="_ko2">#REF!</definedName>
    <definedName name="_kof1">[22]Analisa!$AB$17</definedName>
    <definedName name="_kr15">[21]SAP!#REF!</definedName>
    <definedName name="_l">[46]Cover!#REF!</definedName>
    <definedName name="_lb1" localSheetId="10">#REF!</definedName>
    <definedName name="_lb1">#REF!</definedName>
    <definedName name="_lb2">#REF!</definedName>
    <definedName name="_ldp60">#REF!</definedName>
    <definedName name="_lh50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t1">#REF!</definedName>
    <definedName name="_lt2">#REF!</definedName>
    <definedName name="_lt3">#REF!</definedName>
    <definedName name="_lt4">#REF!</definedName>
    <definedName name="_lt5">#REF!</definedName>
    <definedName name="_lt6">#REF!</definedName>
    <definedName name="_lt7">#REF!</definedName>
    <definedName name="_lt8">#REF!</definedName>
    <definedName name="_MAC12">#REF!</definedName>
    <definedName name="_MAC46">#REF!</definedName>
    <definedName name="_mat1">[47]rate!$C$79:$C$271</definedName>
    <definedName name="_mat2">[47]rate!$C$79:$J$271</definedName>
    <definedName name="_MatInverse_In" hidden="1">#REF!</definedName>
    <definedName name="_mbe12" localSheetId="10">[48]Material!#REF!</definedName>
    <definedName name="_mbe12">[48]Material!#REF!</definedName>
    <definedName name="_MDE01">'[49]Analisa Alat Berat'!$BO$27</definedName>
    <definedName name="_MDE02" localSheetId="10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MM01">#REF!</definedName>
    <definedName name="_MMM02">#REF!</definedName>
    <definedName name="_MMM03">#REF!</definedName>
    <definedName name="_MMM04">#REF!</definedName>
    <definedName name="_MMM05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4">#REF!</definedName>
    <definedName name="_MMM15">#REF!</definedName>
    <definedName name="_MMM16">#REF!</definedName>
    <definedName name="_MMM17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#REF!</definedName>
    <definedName name="_mr1" localSheetId="10" hidden="1">{#N/A,#N/A,FALSE,"Sheet1"}</definedName>
    <definedName name="_mr1" hidden="1">{#N/A,#N/A,FALSE,"Sheet1"}</definedName>
    <definedName name="_NCL100" localSheetId="10">#REF!</definedName>
    <definedName name="_NCL100">#REF!</definedName>
    <definedName name="_NCL200">#REF!</definedName>
    <definedName name="_NCL250">#REF!</definedName>
    <definedName name="_ng1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ng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nin190" localSheetId="10">#REF!</definedName>
    <definedName name="_nin190">#REF!</definedName>
    <definedName name="_nym34">#REF!</definedName>
    <definedName name="_nym46">#REF!</definedName>
    <definedName name="_nyy2416">#REF!</definedName>
    <definedName name="_nyy244">#REF!</definedName>
    <definedName name="_nyy246">#REF!</definedName>
    <definedName name="_nyy34">#REF!</definedName>
    <definedName name="_nyy410">#REF!</definedName>
    <definedName name="_nyy41010">#REF!</definedName>
    <definedName name="_nyy412050">#REF!</definedName>
    <definedName name="_nyy412070">#REF!</definedName>
    <definedName name="_nyy415070">#REF!</definedName>
    <definedName name="_nyy416">#REF!</definedName>
    <definedName name="_nyy41616">#REF!</definedName>
    <definedName name="_nyy42525">#REF!</definedName>
    <definedName name="_nyy43535">#REF!</definedName>
    <definedName name="_nyy44">#REF!</definedName>
    <definedName name="_nyy444">#REF!</definedName>
    <definedName name="_nyy45050">#REF!</definedName>
    <definedName name="_nyy46">#REF!</definedName>
    <definedName name="_nyy466">#REF!</definedName>
    <definedName name="_nyy47050">#REF!</definedName>
    <definedName name="_nyy47070">#REF!</definedName>
    <definedName name="_nyy49570">#REF!</definedName>
    <definedName name="_Order1" hidden="1">255</definedName>
    <definedName name="_Order2" hidden="1">255</definedName>
    <definedName name="_PA1">#REF!</definedName>
    <definedName name="_PA2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rse_Out" hidden="1">[50]갑지!#REF!</definedName>
    <definedName name="_pav8" localSheetId="10">#REF!</definedName>
    <definedName name="_pav8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120">[38]analisa!$G$803</definedName>
    <definedName name="_pc50" localSheetId="10">#REF!</definedName>
    <definedName name="_pc50">#REF!</definedName>
    <definedName name="_pc80">#REF!</definedName>
    <definedName name="_pcf80">#REF!</definedName>
    <definedName name="_PCV1501" localSheetId="10" hidden="1">{"'Liquid'!$A$1:$U$57"}</definedName>
    <definedName name="_PCV1501" hidden="1">{"'Liquid'!$A$1:$U$57"}</definedName>
    <definedName name="_PCV4" localSheetId="10" hidden="1">{"'Liquid'!$A$1:$U$57"}</definedName>
    <definedName name="_PCV4" hidden="1">{"'Liquid'!$A$1:$U$57"}</definedName>
    <definedName name="_pek2" localSheetId="10">[39]analisa!#REF!</definedName>
    <definedName name="_pek2">[39]analisa!#REF!</definedName>
    <definedName name="_ph100" localSheetId="10">#REF!</definedName>
    <definedName name="_ph100">#REF!</definedName>
    <definedName name="_ph150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L1">#REF!</definedName>
    <definedName name="_PL2">#REF!</definedName>
    <definedName name="_PL3">#REF!</definedName>
    <definedName name="_po1000">#REF!</definedName>
    <definedName name="_PP1" localSheetId="10" hidden="1">{#N/A,#N/A,FALSE,"CCTV"}</definedName>
    <definedName name="_PP1" hidden="1">{#N/A,#N/A,FALSE,"CCTV"}</definedName>
    <definedName name="_PRC019" localSheetId="10">#REF!</definedName>
    <definedName name="_PRC019">#REF!</definedName>
    <definedName name="_PSC052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c1">#REF!</definedName>
    <definedName name="_pvc100">[21]SAP!#REF!</definedName>
    <definedName name="_pvc12" localSheetId="10">#REF!</definedName>
    <definedName name="_pvc12">#REF!</definedName>
    <definedName name="_pvc150" localSheetId="10">[21]SAP!#REF!</definedName>
    <definedName name="_pvc150">[21]SAP!#REF!</definedName>
    <definedName name="_pvc20">[21]SAP!#REF!</definedName>
    <definedName name="_pvc200">[21]SAP!#REF!</definedName>
    <definedName name="_pvc25">[21]SAP!#REF!</definedName>
    <definedName name="_pvc3" localSheetId="10">#REF!</definedName>
    <definedName name="_pvc3">#REF!</definedName>
    <definedName name="_pvc32" localSheetId="10">[21]SAP!#REF!</definedName>
    <definedName name="_pvc32">[21]SAP!#REF!</definedName>
    <definedName name="_pvc34" localSheetId="10">#REF!</definedName>
    <definedName name="_pvc34">#REF!</definedName>
    <definedName name="_pvc4">#REF!</definedName>
    <definedName name="_pvc40">[21]SAP!#REF!</definedName>
    <definedName name="_pvc44" localSheetId="10">#REF!</definedName>
    <definedName name="_pvc44">#REF!</definedName>
    <definedName name="_pvc50" localSheetId="10">[21]SAP!#REF!</definedName>
    <definedName name="_pvc50">[21]SAP!#REF!</definedName>
    <definedName name="_pvc65">[21]SAP!#REF!</definedName>
    <definedName name="_PVC75">[11]DAF.HRG!$W$18</definedName>
    <definedName name="_pvc80">[21]SAP!#REF!</definedName>
    <definedName name="_pvf100" localSheetId="10">#REF!</definedName>
    <definedName name="_pvf100">#REF!</definedName>
    <definedName name="_pvf80">#REF!</definedName>
    <definedName name="_Q">#REF!</definedName>
    <definedName name="_qmd15">[21]SAP!#REF!</definedName>
    <definedName name="_qmd20">[21]SAP!#REF!</definedName>
    <definedName name="_rdd100">[21]SAP!#REF!</definedName>
    <definedName name="_rdd150">[21]SAP!#REF!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k100" localSheetId="10">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st20">[39]bahan!#REF!</definedName>
    <definedName name="_rst30">[39]bahan!#REF!</definedName>
    <definedName name="_S" localSheetId="10">#REF!</definedName>
    <definedName name="_S">#REF!</definedName>
    <definedName name="_sc1">#REF!</definedName>
    <definedName name="_SC2">#REF!</definedName>
    <definedName name="_sc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n1020">'[23]SAT-BHN'!$H$14</definedName>
    <definedName name="_SN3" localSheetId="10">#REF!</definedName>
    <definedName name="_SN3">#REF!</definedName>
    <definedName name="_Sort" localSheetId="10" hidden="1">#REF!</definedName>
    <definedName name="_Sort" localSheetId="7" hidden="1">#REF!</definedName>
    <definedName name="_Sort" hidden="1">#REF!</definedName>
    <definedName name="_SP2">'[51]H. Dasar'!$I$6</definedName>
    <definedName name="_std100" localSheetId="10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B6">#REF!</definedName>
    <definedName name="_SUB7">#REF!</definedName>
    <definedName name="_SUM1">#REF!</definedName>
    <definedName name="_SUM2">#REF!</definedName>
    <definedName name="_SUM3">#REF!</definedName>
    <definedName name="_t1" localSheetId="10" hidden="1">{"Offgrid",#N/A,FALSE,"OFFGRID";"Region",#N/A,FALSE,"REGION";"Offgrid -2",#N/A,FALSE,"OFFGRID";"WTP",#N/A,FALSE,"WTP";"WTP -2",#N/A,FALSE,"WTP";"Project",#N/A,FALSE,"PROJECT";"Summary -2",#N/A,FALSE,"SUMMARY"}</definedName>
    <definedName name="_t1" hidden="1">{"Offgrid",#N/A,FALSE,"OFFGRID";"Region",#N/A,FALSE,"REGION";"Offgrid -2",#N/A,FALSE,"OFFGRID";"WTP",#N/A,FALSE,"WTP";"WTP -2",#N/A,FALSE,"WTP";"Project",#N/A,FALSE,"PROJECT";"Summary -2",#N/A,FALSE,"SUMMARY"}</definedName>
    <definedName name="_t2" localSheetId="10" hidden="1">{"Offgrid",#N/A,FALSE,"OFFGRID";"Region",#N/A,FALSE,"REGION";"Offgrid -2",#N/A,FALSE,"OFFGRID";"WTP",#N/A,FALSE,"WTP";"WTP -2",#N/A,FALSE,"WTP";"Project",#N/A,FALSE,"PROJECT";"Summary -2",#N/A,FALSE,"SUMMARY"}</definedName>
    <definedName name="_t2" hidden="1">{"Offgrid",#N/A,FALSE,"OFFGRID";"Region",#N/A,FALSE,"REGION";"Offgrid -2",#N/A,FALSE,"OFFGRID";"WTP",#N/A,FALSE,"WTP";"WTP -2",#N/A,FALSE,"WTP";"Project",#N/A,FALSE,"PROJECT";"Summary -2",#N/A,FALSE,"SUMMARY"}</definedName>
    <definedName name="_t3" localSheetId="10" hidden="1">{"Offgrid",#N/A,FALSE,"OFFGRID";"Region",#N/A,FALSE,"REGION";"Offgrid -2",#N/A,FALSE,"OFFGRID";"WTP",#N/A,FALSE,"WTP";"WTP -2",#N/A,FALSE,"WTP";"Project",#N/A,FALSE,"PROJECT";"Summary -2",#N/A,FALSE,"SUMMARY"}</definedName>
    <definedName name="_t3" hidden="1">{"Offgrid",#N/A,FALSE,"OFFGRID";"Region",#N/A,FALSE,"REGION";"Offgrid -2",#N/A,FALSE,"OFFGRID";"WTP",#N/A,FALSE,"WTP";"WTP -2",#N/A,FALSE,"WTP";"Project",#N/A,FALSE,"PROJECT";"Summary -2",#N/A,FALSE,"SUMMARY"}</definedName>
    <definedName name="_Table1_In1" localSheetId="10" hidden="1">#REF!</definedName>
    <definedName name="_Table1_In1" localSheetId="7" hidden="1">#REF!</definedName>
    <definedName name="_Table1_In1" hidden="1">#REF!</definedName>
    <definedName name="_Table1_Out" localSheetId="7" hidden="1">#REF!</definedName>
    <definedName name="_Table1_Out" hidden="1">#REF!</definedName>
    <definedName name="_Table2_In1" localSheetId="7" hidden="1">#REF!</definedName>
    <definedName name="_Table2_In1" hidden="1">#REF!</definedName>
    <definedName name="_Table2_Out" localSheetId="7" hidden="1">#REF!</definedName>
    <definedName name="_Table2_Out" hidden="1">#REF!</definedName>
    <definedName name="_tes1" hidden="1">#REF!</definedName>
    <definedName name="_tg20">[39]bahan!#REF!</definedName>
    <definedName name="_tg30">[39]bahan!#REF!</definedName>
    <definedName name="_th100">'[34]dongia (2)'!#REF!</definedName>
    <definedName name="_TH160">'[34]dongia (2)'!#REF!</definedName>
    <definedName name="_tk04" localSheetId="10">#REF!</definedName>
    <definedName name="_tk04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R250">'[34]dongia (2)'!#REF!</definedName>
    <definedName name="_tr375">[34]giathanh1!#REF!</definedName>
    <definedName name="_tsI3">#N/A</definedName>
    <definedName name="_tsv25">#REF!</definedName>
    <definedName name="_TUL175">[5]ANALIS!#REF!</definedName>
    <definedName name="_TX1">#REF!</definedName>
    <definedName name="_tz1">[52]Sheet1!#REF!</definedName>
    <definedName name="_uls60" localSheetId="10">#REF!</definedName>
    <definedName name="_uls60">#REF!</definedName>
    <definedName name="_up05">#N/A</definedName>
    <definedName name="_UP15">#N/A</definedName>
    <definedName name="_UP20">#N/A</definedName>
    <definedName name="_usd2" localSheetId="10">#REF!</definedName>
    <definedName name="_usd2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AS100">[5]ANALIS!#REF!</definedName>
    <definedName name="_WAS25">[5]ANALIS!#REF!</definedName>
    <definedName name="_WAS40">[5]ANALIS!#REF!</definedName>
    <definedName name="_WAS50">[5]ANALIS!#REF!</definedName>
    <definedName name="_WAS75">[5]ANALIS!#REF!</definedName>
    <definedName name="_WF32">[37]Material!#REF!</definedName>
    <definedName name="_WF42">[37]Material!#REF!</definedName>
    <definedName name="_wf43">[53]Material!#REF!</definedName>
    <definedName name="_WQ">[54]BAG_2!#REF!</definedName>
    <definedName name="_wrn1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wrn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_x">[55]Cover!#REF!</definedName>
    <definedName name="´cAE°eE¹" hidden="1">#REF!</definedName>
    <definedName name="￠￥cAE¡ÆeEⓒo" hidden="1">#REF!</definedName>
    <definedName name="¤¡¹Ì" localSheetId="10" hidden="1">{#N/A,#N/A,TRUE,"Basic";#N/A,#N/A,TRUE,"EXT-TABLE";#N/A,#N/A,TRUE,"STEEL";#N/A,#N/A,TRUE,"INT-Table";#N/A,#N/A,TRUE,"STEEL";#N/A,#N/A,TRUE,"Door"}</definedName>
    <definedName name="¤¡¹Ì" hidden="1">{#N/A,#N/A,TRUE,"Basic";#N/A,#N/A,TRUE,"EXT-TABLE";#N/A,#N/A,TRUE,"STEEL";#N/A,#N/A,TRUE,"INT-Table";#N/A,#N/A,TRUE,"STEEL";#N/A,#N/A,TRUE,"Door"}</definedName>
    <definedName name="±è" localSheetId="10" hidden="1">{#N/A,#N/A,TRUE,"Basic";#N/A,#N/A,TRUE,"EXT-TABLE";#N/A,#N/A,TRUE,"STEEL";#N/A,#N/A,TRUE,"INT-Table";#N/A,#N/A,TRUE,"STEEL";#N/A,#N/A,TRUE,"Door"}</definedName>
    <definedName name="±è" hidden="1">{#N/A,#N/A,TRUE,"Basic";#N/A,#N/A,TRUE,"EXT-TABLE";#N/A,#N/A,TRUE,"STEEL";#N/A,#N/A,TRUE,"INT-Table";#N/A,#N/A,TRUE,"STEEL";#N/A,#N/A,TRUE,"Door"}</definedName>
    <definedName name="±è1" localSheetId="10" hidden="1">{#N/A,#N/A,TRUE,"Basic";#N/A,#N/A,TRUE,"EXT-TABLE";#N/A,#N/A,TRUE,"STEEL";#N/A,#N/A,TRUE,"INT-Table";#N/A,#N/A,TRUE,"STEEL";#N/A,#N/A,TRUE,"Door"}</definedName>
    <definedName name="±è1" hidden="1">{#N/A,#N/A,TRUE,"Basic";#N/A,#N/A,TRUE,"EXT-TABLE";#N/A,#N/A,TRUE,"STEEL";#N/A,#N/A,TRUE,"INT-Table";#N/A,#N/A,TRUE,"STEEL";#N/A,#N/A,TRUE,"Door"}</definedName>
    <definedName name="±è3" localSheetId="10" hidden="1">{#N/A,#N/A,TRUE,"Basic";#N/A,#N/A,TRUE,"EXT-TABLE";#N/A,#N/A,TRUE,"STEEL";#N/A,#N/A,TRUE,"INT-Table";#N/A,#N/A,TRUE,"STEEL";#N/A,#N/A,TRUE,"Door"}</definedName>
    <definedName name="±è3" hidden="1">{#N/A,#N/A,TRUE,"Basic";#N/A,#N/A,TRUE,"EXT-TABLE";#N/A,#N/A,TRUE,"STEEL";#N/A,#N/A,TRUE,"INT-Table";#N/A,#N/A,TRUE,"STEEL";#N/A,#N/A,TRUE,"Door"}</definedName>
    <definedName name="¼ö" localSheetId="10" hidden="1">{#N/A,#N/A,TRUE,"Basic";#N/A,#N/A,TRUE,"EXT-TABLE";#N/A,#N/A,TRUE,"STEEL";#N/A,#N/A,TRUE,"INT-Table";#N/A,#N/A,TRUE,"STEEL";#N/A,#N/A,TRUE,"Door"}</definedName>
    <definedName name="¼ö" hidden="1">{#N/A,#N/A,TRUE,"Basic";#N/A,#N/A,TRUE,"EXT-TABLE";#N/A,#N/A,TRUE,"STEEL";#N/A,#N/A,TRUE,"INT-Table";#N/A,#N/A,TRUE,"STEEL";#N/A,#N/A,TRUE,"Door"}</definedName>
    <definedName name="a" localSheetId="10">#REF!</definedName>
    <definedName name="a">#REF!</definedName>
    <definedName name="A.1">#REF!</definedName>
    <definedName name="A.16">#REF!</definedName>
    <definedName name="A.18a">#REF!</definedName>
    <definedName name="A.18b">#REF!</definedName>
    <definedName name="A.364">#REF!</definedName>
    <definedName name="A.BETON_K.225">[24]ANALISA!$H$278</definedName>
    <definedName name="A_1" localSheetId="10">#REF!</definedName>
    <definedName name="A_1">#REF!</definedName>
    <definedName name="a_10">'[35]dftr harga'!$E$142</definedName>
    <definedName name="a_100">'[35]dftr harga'!$E$230</definedName>
    <definedName name="a_101">'[35]dftr harga'!$E$231</definedName>
    <definedName name="a_102">'[35]dftr harga'!$E$232</definedName>
    <definedName name="a_103">'[35]dftr harga'!$E$233</definedName>
    <definedName name="a_104">'[35]dftr harga'!$E$234</definedName>
    <definedName name="a_105">'[35]dftr harga'!$E$235</definedName>
    <definedName name="a_106">'[35]dftr harga'!$E$236</definedName>
    <definedName name="a_107">'[35]dftr harga'!$E$237</definedName>
    <definedName name="a_108">'[35]dftr harga'!$E$238</definedName>
    <definedName name="a_109">'[35]dftr harga'!$E$239</definedName>
    <definedName name="a_11">'[35]dftr harga'!$E$143</definedName>
    <definedName name="a_110">'[35]dftr harga'!$E$240</definedName>
    <definedName name="a_12">'[35]dftr harga'!$E$144</definedName>
    <definedName name="a_13">'[35]dftr harga'!$E$145</definedName>
    <definedName name="a_14">'[35]dftr harga'!$E$146</definedName>
    <definedName name="a_15">'[35]dftr harga'!$E$147</definedName>
    <definedName name="a_16">'[35]dftr harga'!$E$148</definedName>
    <definedName name="a_17">'[35]dftr harga'!$E$149</definedName>
    <definedName name="a_18">'[35]dftr harga'!$E$150</definedName>
    <definedName name="a_19">'[35]dftr harga'!$E$151</definedName>
    <definedName name="A_2" localSheetId="10">#REF!</definedName>
    <definedName name="A_2">#REF!</definedName>
    <definedName name="a_20">'[35]dftr harga'!$E$152</definedName>
    <definedName name="a_21">'[35]dftr harga'!$E$153</definedName>
    <definedName name="a_22">'[35]dftr harga'!$E$154</definedName>
    <definedName name="a_23">'[35]dftr harga'!$E$155</definedName>
    <definedName name="a_24">'[35]dftr harga'!$E$156</definedName>
    <definedName name="a_25">'[35]dftr harga'!$E$157</definedName>
    <definedName name="a_26">'[35]dftr harga'!$E$158</definedName>
    <definedName name="a_27">'[35]dftr harga'!$E$159</definedName>
    <definedName name="a_28">'[35]dftr harga'!$E$160</definedName>
    <definedName name="a_29">'[35]dftr harga'!$E$161</definedName>
    <definedName name="a_30">'[35]dftr harga'!$E$162</definedName>
    <definedName name="a_31">'[35]dftr harga'!$E$163</definedName>
    <definedName name="a_32">'[35]dftr harga'!$E$164</definedName>
    <definedName name="a_33">'[35]dftr harga'!$E$165</definedName>
    <definedName name="a_34">'[35]dftr harga'!$E$166</definedName>
    <definedName name="a_35">'[35]dftr harga'!$E$167</definedName>
    <definedName name="a_36">'[35]dftr harga'!$E$168</definedName>
    <definedName name="a_37">'[35]dftr harga'!$E$169</definedName>
    <definedName name="a_38">'[35]dftr harga'!$E$170</definedName>
    <definedName name="a_39">'[35]dftr harga'!$E$171</definedName>
    <definedName name="a_4">'[35]dftr harga'!$E$136</definedName>
    <definedName name="a_40">'[35]dftr harga'!$E$172</definedName>
    <definedName name="a_41">'[35]dftr harga'!$E$173</definedName>
    <definedName name="a_42">'[35]dftr harga'!$E$174</definedName>
    <definedName name="a_43">'[35]dftr harga'!$E$175</definedName>
    <definedName name="a_44">'[35]dftr harga'!$E$176</definedName>
    <definedName name="a_45">'[35]dftr harga'!$E$177</definedName>
    <definedName name="a_46">'[35]dftr harga'!$E$178</definedName>
    <definedName name="a_47">'[35]dftr harga'!$E$179</definedName>
    <definedName name="a_48">'[35]dftr harga'!$E$180</definedName>
    <definedName name="a_49">'[35]dftr harga'!$E$181</definedName>
    <definedName name="a_5">'[35]dftr harga'!$E$137</definedName>
    <definedName name="a_50">'[35]dftr harga'!$E$182</definedName>
    <definedName name="a_51">'[35]dftr harga'!$E$183</definedName>
    <definedName name="a_52">'[35]dftr harga'!$E$184</definedName>
    <definedName name="a_53">'[35]dftr harga'!$E$185</definedName>
    <definedName name="a_54">'[35]dftr harga'!$E$186</definedName>
    <definedName name="a_55">'[35]dftr harga'!$E$187</definedName>
    <definedName name="a_56">'[35]dftr harga'!$E$188</definedName>
    <definedName name="a_57">'[35]dftr harga'!$E$189</definedName>
    <definedName name="a_58">'[35]dftr harga'!$E$190</definedName>
    <definedName name="a_59">'[35]dftr harga'!$E$191</definedName>
    <definedName name="a_6">'[35]dftr harga'!$E$138</definedName>
    <definedName name="a_60">'[35]dftr harga'!$E$192</definedName>
    <definedName name="a_61">'[35]dftr harga'!$E$193</definedName>
    <definedName name="a_62">'[35]dftr harga'!$E$194</definedName>
    <definedName name="a_63">'[35]dftr harga'!$E$195</definedName>
    <definedName name="a_64">'[35]dftr harga'!$E$196</definedName>
    <definedName name="a_65">'[35]dftr harga'!$E$197</definedName>
    <definedName name="a_66">'[35]dftr harga'!#REF!</definedName>
    <definedName name="a_67">'[35]dftr harga'!$E$198</definedName>
    <definedName name="a_68">'[35]dftr harga'!$E$199</definedName>
    <definedName name="a_69">'[35]dftr harga'!$E$200</definedName>
    <definedName name="a_7">'[35]dftr harga'!$E$139</definedName>
    <definedName name="a_70">'[35]dftr harga'!$E$201</definedName>
    <definedName name="a_71">'[35]dftr harga'!$E$202</definedName>
    <definedName name="a_72">'[35]dftr harga'!$E$203</definedName>
    <definedName name="a_73">'[35]dftr harga'!$E$204</definedName>
    <definedName name="a_74">'[35]dftr harga'!$E$205</definedName>
    <definedName name="a_75">'[35]dftr harga'!$E$206</definedName>
    <definedName name="a_76">'[35]dftr harga'!$E$207</definedName>
    <definedName name="a_77">'[35]dftr harga'!$E$208</definedName>
    <definedName name="a_78">'[35]dftr harga'!$E$209</definedName>
    <definedName name="a_79">'[35]dftr harga'!$E$210</definedName>
    <definedName name="a_8">'[35]dftr harga'!$E$140</definedName>
    <definedName name="a_80">'[35]dftr harga'!$E$211</definedName>
    <definedName name="a_81">'[35]dftr harga'!$E$212</definedName>
    <definedName name="a_82">'[35]dftr harga'!$E$213</definedName>
    <definedName name="a_83">'[35]dftr harga'!$E$214</definedName>
    <definedName name="a_84">'[35]dftr harga'!$E$215</definedName>
    <definedName name="a_85">'[35]dftr harga'!$E$216</definedName>
    <definedName name="a_86">'[35]dftr harga'!$E$217</definedName>
    <definedName name="a_87">'[35]dftr harga'!$E$218</definedName>
    <definedName name="a_88">'[35]dftr harga'!$E$219</definedName>
    <definedName name="a_89">'[35]dftr harga'!$E$220</definedName>
    <definedName name="a_9">'[35]dftr harga'!$E$141</definedName>
    <definedName name="a_90">'[35]dftr harga'!$E$221</definedName>
    <definedName name="a_91">'[35]dftr harga'!$E$222</definedName>
    <definedName name="a_92">'[35]dftr harga'!#REF!</definedName>
    <definedName name="a_93">'[35]dftr harga'!$E$223</definedName>
    <definedName name="a_94">'[35]dftr harga'!$E$224</definedName>
    <definedName name="a_95">'[35]dftr harga'!$E$225</definedName>
    <definedName name="a_96">'[35]dftr harga'!$E$226</definedName>
    <definedName name="a_98">'[35]dftr harga'!$E$228</definedName>
    <definedName name="a_99">'[35]dftr harga'!$E$229</definedName>
    <definedName name="a_acian">'[35]hrg. sat pek'!$J$1371</definedName>
    <definedName name="a_adre">'[35]hrg. sat pek'!#REF!</definedName>
    <definedName name="a_airkerja">'[35]hrg. sat pek'!$J$31</definedName>
    <definedName name="a_atap">'[35]hrg. sat pek'!$J$1263</definedName>
    <definedName name="a_bakcuci">'[35]hrg. sat pek'!$J$1633</definedName>
    <definedName name="a_bakkontrol">'[35]hrg. sat pek'!$J$1738</definedName>
    <definedName name="a_balok">'[35]hrg. sat pek'!#REF!</definedName>
    <definedName name="a_balokdinding">'[35]hrg. sat pek'!$J$1161</definedName>
    <definedName name="a_balokkonsol">'[35]hrg. sat pek'!#REF!</definedName>
    <definedName name="a_bekisting_balok">'[35]hrg. sat pek'!$J$190</definedName>
    <definedName name="a_bekisting_kolom">'[35]hrg. sat pek'!$J$176</definedName>
    <definedName name="a_bekisting_plat">'[35]hrg. sat pek'!$J$204</definedName>
    <definedName name="a_bekisting_sloof">'[35]hrg. sat pek'!$J$160</definedName>
    <definedName name="a_betoncor">'[35]hrg. sat pek'!#REF!</definedName>
    <definedName name="a_bkstg_Pplat">'[35]hrg. sat pek'!$J$235</definedName>
    <definedName name="a_blk_1520">'[35]hrg. sat pek'!$J$688</definedName>
    <definedName name="a_blk_1525">'[35]hrg. sat pek'!$J$705</definedName>
    <definedName name="a_blk_1530">'[35]hrg. sat pek'!$J$722</definedName>
    <definedName name="a_blk_2020">'[35]hrg. sat pek'!$J$739</definedName>
    <definedName name="a_blk_2025">'[35]hrg. sat pek'!$J$757</definedName>
    <definedName name="a_blk_2030">'[35]hrg. sat pek'!$J$774</definedName>
    <definedName name="a_blk_2035">'[35]hrg. sat pek'!$J$791</definedName>
    <definedName name="a_blk_2040">'[35]hrg. sat pek'!$J$808</definedName>
    <definedName name="a_blk_2525">'[35]hrg. sat pek'!$J$825</definedName>
    <definedName name="a_blk_2530">'[35]hrg. sat pek'!$J$842</definedName>
    <definedName name="a_blk_2535">'[35]hrg. sat pek'!$J$859</definedName>
    <definedName name="a_blk_2540">'[35]hrg. sat pek'!$J$876</definedName>
    <definedName name="a_blk_2545">'[35]hrg. sat pek'!$J$893</definedName>
    <definedName name="a_blk_2550">'[35]hrg. sat pek'!$J$910</definedName>
    <definedName name="a_blk_3030">'[35]hrg. sat pek'!$J$927</definedName>
    <definedName name="a_blk_3035">'[35]hrg. sat pek'!$J$944</definedName>
    <definedName name="a_blk_3040">'[35]hrg. sat pek'!$J$962</definedName>
    <definedName name="a_blk_3545">'[35]hrg. sat pek'!$J$979</definedName>
    <definedName name="a_blk_3550">'[35]hrg. sat pek'!$J$996</definedName>
    <definedName name="a_blk_4040">'[35]hrg. sat pek'!$J$1013</definedName>
    <definedName name="a_blk_4045">'[35]hrg. sat pek'!$J$1030</definedName>
    <definedName name="a_blk_4050">'[35]hrg. sat pek'!$J$1047</definedName>
    <definedName name="a_dinding_1_2">'[35]hrg. sat pek'!$J$1130</definedName>
    <definedName name="a_dinding_1_4">'[35]hrg. sat pek'!$J$1115</definedName>
    <definedName name="a_engsel">'[35]hrg. sat pek'!$J$1491</definedName>
    <definedName name="a_floordrain">'[35]hrg. sat pek'!$J$1620</definedName>
    <definedName name="a_galian_2m">'[35]hrg. sat pek'!$J$61</definedName>
    <definedName name="a_galian_3m">'[35]hrg. sat pek'!$J$69</definedName>
    <definedName name="a_galian_cadas">'[35]hrg. sat pek'!$J$85</definedName>
    <definedName name="a_galian_keras">'[35]hrg. sat pek'!$J$77</definedName>
    <definedName name="a_galian_lumpur">'[35]hrg. sat pek'!$J$93</definedName>
    <definedName name="a_galianpondasi">'[35]hrg. sat pek'!$J$53</definedName>
    <definedName name="a_gording">'[35]hrg. sat pek'!$J$1232</definedName>
    <definedName name="a_kabeljaringan">'[35]hrg. sat pek'!#REF!</definedName>
    <definedName name="a_klm__2040">'[35]hrg. sat pek'!$J$432</definedName>
    <definedName name="a_klm_1515">'[35]hrg. sat pek'!$J$296</definedName>
    <definedName name="a_klm_1520">'[35]hrg. sat pek'!$J$313</definedName>
    <definedName name="a_klm_1525">'[35]hrg. sat pek'!$J$330</definedName>
    <definedName name="a_klm_1530">'[35]hrg. sat pek'!$J$347</definedName>
    <definedName name="a_klm_2020">'[35]hrg. sat pek'!$J$364</definedName>
    <definedName name="a_klm_2025">'[35]hrg. sat pek'!$J$381</definedName>
    <definedName name="a_klm_2030">'[35]hrg. sat pek'!$J$398</definedName>
    <definedName name="a_klm_2035">'[35]hrg. sat pek'!$J$415</definedName>
    <definedName name="a_klm_2525">'[35]hrg. sat pek'!$J$449</definedName>
    <definedName name="a_klm_2530">'[35]hrg. sat pek'!$J$467</definedName>
    <definedName name="a_klm_2535">'[35]hrg. sat pek'!$J$484</definedName>
    <definedName name="a_klm_2540">'[35]hrg. sat pek'!$J$501</definedName>
    <definedName name="a_klm_2545">'[35]hrg. sat pek'!$J$518</definedName>
    <definedName name="a_klm_2550">'[35]hrg. sat pek'!$J$535</definedName>
    <definedName name="a_klm_3030">'[35]hrg. sat pek'!$J$552</definedName>
    <definedName name="a_klm_3035">'[35]hrg. sat pek'!$J$569</definedName>
    <definedName name="a_klm_3040">'[35]hrg. sat pek'!$J$586</definedName>
    <definedName name="a_klm_3545">'[35]hrg. sat pek'!$J$603</definedName>
    <definedName name="a_klm_3550">'[35]hrg. sat pek'!$J$620</definedName>
    <definedName name="a_klm_4045">'[35]hrg. sat pek'!$J$654</definedName>
    <definedName name="a_klm_4050">'[35]hrg. sat pek'!$J$671</definedName>
    <definedName name="a_klm4040">'[35]hrg. sat pek'!$J$637</definedName>
    <definedName name="a_kloset_duduk">'[35]hrg. sat pek'!$J$1606</definedName>
    <definedName name="a_kloset_jongkok">'[35]hrg. sat pek'!$J$1591</definedName>
    <definedName name="a_kolom">'[35]hrg. sat pek'!#REF!</definedName>
    <definedName name="a_kran">'[35]hrg. sat pek'!$J$1708</definedName>
    <definedName name="a_kuda2">'[35]hrg. sat pek'!$J$1175</definedName>
    <definedName name="a_kunci_tanamantik">'[35]hrg. sat pek'!$J$1504</definedName>
    <definedName name="a_kusen_pj">'[35]hrg. sat pek'!$J$1146</definedName>
    <definedName name="a_lampupijar">'[35]hrg. sat pek'!#REF!</definedName>
    <definedName name="a_lampuTL">'[35]hrg. sat pek'!#REF!</definedName>
    <definedName name="a_lisplafon">'[35]hrg. sat pek'!$J$1327</definedName>
    <definedName name="a_lisplank">'[35]hrg. sat pek'!$J$1205</definedName>
    <definedName name="a_listrik">'[35]hrg. sat pek'!$J$1568</definedName>
    <definedName name="a_loskerja">'[35]hrg. sat pek'!#REF!</definedName>
    <definedName name="a_MBC">'[35]hrg. sat pek'!#REF!</definedName>
    <definedName name="a_mendempul">'[35]hrg. sat pek'!$J$1518</definedName>
    <definedName name="a_mengecat_kayu">'[35]hrg. sat pek'!$J$1535</definedName>
    <definedName name="a_mengecat_tembok">'[35]hrg. sat pek'!$J$1552</definedName>
    <definedName name="a_pas_kaca_15mm">'[35]hrg. sat pek'!$J$1477</definedName>
    <definedName name="a_pas_keramik20">'[35]hrg. sat pek'!$J$1430</definedName>
    <definedName name="a_pas_keramik33">'[35]hrg. sat pek'!$J$1414</definedName>
    <definedName name="a_pas_pintu">'[35]hrg. sat pek'!$J$1448</definedName>
    <definedName name="a_pasangan_jendela">'[35]hrg. sat pek'!$J$1461</definedName>
    <definedName name="a_pasanganaanstampang">'[35]hrg. sat pek'!$J$129</definedName>
    <definedName name="a_pasanganpondasibatukali">'[35]hrg. sat pek'!$J$143</definedName>
    <definedName name="a_pemadatan">'[35]hrg. sat pek'!$J$109</definedName>
    <definedName name="a_pemasanganbouplank">'[35]hrg. sat pek'!$J$15</definedName>
    <definedName name="a_pembersihanlapangan">'[35]hrg. sat pek'!$J$7</definedName>
    <definedName name="a_pembuatangudang">'[35]hrg. sat pek'!$J$33</definedName>
    <definedName name="a_perabung">'[35]hrg. sat pek'!$J$1277</definedName>
    <definedName name="a_pilar">'[35]hrg. sat pek'!#REF!</definedName>
    <definedName name="a_pipa_1_2dim">'[35]hrg. sat pek'!$J$1694</definedName>
    <definedName name="a_pipa_3_4dim">'[35]hrg. sat pek'!$J$1680</definedName>
    <definedName name="a_pipa_3dim">'[35]hrg. sat pek'!$J$1665</definedName>
    <definedName name="a_pipa_airkotor">'[35]hrg. sat pek'!#REF!</definedName>
    <definedName name="a_plafon">'[35]hrg. sat pek'!$J$1312</definedName>
    <definedName name="a_plasteran_1.2">'[35]hrg. sat pek'!$J$1343</definedName>
    <definedName name="a_plasteran_1.4">'[35]hrg. sat pek'!$J$1357</definedName>
    <definedName name="a_plat">'[35]hrg. sat pek'!$J$1064</definedName>
    <definedName name="a_pondasi_plat">'[35]hrg. sat pek'!$J$280</definedName>
    <definedName name="a_rabatbeton">'[35]hrg. sat pek'!$J$1723</definedName>
    <definedName name="a_rangkaatap">'[35]hrg. sat pek'!$J$1190</definedName>
    <definedName name="a_rangkaplafon">'[35]hrg. sat pek'!$J$1297</definedName>
    <definedName name="a_resapan">'[35]hrg. sat pek'!$J$1767</definedName>
    <definedName name="a_ringbalok">'[35]hrg. sat pek'!$J$1080</definedName>
    <definedName name="a_septictank">'[35]hrg. sat pek'!$J$1756</definedName>
    <definedName name="a_sloof">'[35]hrg. sat pek'!$J$263</definedName>
    <definedName name="a_stopkontak">'[35]hrg. sat pek'!#REF!</definedName>
    <definedName name="a_talang">'[35]hrg. sat pek'!$J$1246</definedName>
    <definedName name="a_tangga">'[35]hrg. sat pek'!$J$1097</definedName>
    <definedName name="a_turapporslen">'[35]hrg. sat pek'!$J$1383</definedName>
    <definedName name="a_urugankembali">'[35]hrg. sat pek'!$J$101</definedName>
    <definedName name="a_uruganpasir_bwhlantai">'[35]hrg. sat pek'!$J$1401</definedName>
    <definedName name="a_uruganpasir_Pplat">'[35]hrg. sat pek'!#REF!</definedName>
    <definedName name="a_uruganpasirbawahpondasi">'[35]hrg. sat pek'!$J$118</definedName>
    <definedName name="a_wastafel">'[35]hrg. sat pek'!$J$1649</definedName>
    <definedName name="a1..2349" localSheetId="10">#REF!</definedName>
    <definedName name="a1..2349">#REF!</definedName>
    <definedName name="A120_">#REF!</definedName>
    <definedName name="A35_">#REF!</definedName>
    <definedName name="A460.">#REF!</definedName>
    <definedName name="A50_">#REF!</definedName>
    <definedName name="A70_">#REF!</definedName>
    <definedName name="A901.">#REF!</definedName>
    <definedName name="A95_">#REF!</definedName>
    <definedName name="AA" localSheetId="10">'[56]daf-3(OK)'!#REF!</definedName>
    <definedName name="AA" localSheetId="7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AA">'[56]daf-3(OK)'!#REF!</definedName>
    <definedName name="AA_02">'[57]HRG BHN'!$G$13</definedName>
    <definedName name="AA_05" localSheetId="10">#REF!</definedName>
    <definedName name="AA_05">#REF!</definedName>
    <definedName name="aaa">[58]Alat!$AW$11</definedName>
    <definedName name="aaaa" localSheetId="7" hidden="1">{"rp_only",#N/A,FALSE,"2225"}</definedName>
    <definedName name="aaaa">'[59]D6-1b'!$B$237:$L$295</definedName>
    <definedName name="aaaaa" localSheetId="10" hidden="1">[60]villa!#REF!</definedName>
    <definedName name="aaaaa" localSheetId="7" hidden="1">{#N/A,#N/A,TRUE,"Basic";#N/A,#N/A,TRUE,"EXT-TABLE";#N/A,#N/A,TRUE,"STEEL";#N/A,#N/A,TRUE,"INT-Table";#N/A,#N/A,TRUE,"STEEL";#N/A,#N/A,TRUE,"Door"}</definedName>
    <definedName name="aaaaa" hidden="1">[60]villa!#REF!</definedName>
    <definedName name="aaaaaaaa" localSheetId="10" hidden="1">{"'장비'!$A$3:$M$12"}</definedName>
    <definedName name="aaaaaaaa" hidden="1">{"'장비'!$A$3:$M$12"}</definedName>
    <definedName name="AAAAAAAAA" localSheetId="10" hidden="1">{#N/A,#N/A,FALSE,"REK";#N/A,#N/A,FALSE,"Bq-ARS"}</definedName>
    <definedName name="AAAAAAAAA" localSheetId="7" hidden="1">{#N/A,#N/A,FALSE,"REK";#N/A,#N/A,FALSE,"Bq-ARS"}</definedName>
    <definedName name="AAAAAAAAA" hidden="1">{#N/A,#N/A,FALSE,"REK";#N/A,#N/A,FALSE,"Bq-ARS"}</definedName>
    <definedName name="aaaaaaaaaaaa" localSheetId="10" hidden="1">{#N/A,#N/A,TRUE,"Basic";#N/A,#N/A,TRUE,"EXT-TABLE";#N/A,#N/A,TRUE,"STEEL";#N/A,#N/A,TRUE,"INT-Table";#N/A,#N/A,TRUE,"STEEL";#N/A,#N/A,TRUE,"Door"}</definedName>
    <definedName name="aaaaaaaaaaaa" hidden="1">{#N/A,#N/A,TRUE,"Basic";#N/A,#N/A,TRUE,"EXT-TABLE";#N/A,#N/A,TRUE,"STEEL";#N/A,#N/A,TRUE,"INT-Table";#N/A,#N/A,TRUE,"STEEL";#N/A,#N/A,TRUE,"Door"}</definedName>
    <definedName name="aaaaaaaaaaaaaaa">[61]Rate!$D$49:$D$73</definedName>
    <definedName name="AAAAAAAAAAAAAAAAA">[62]BAHAN!$A$9:$L$132</definedName>
    <definedName name="aax" localSheetId="10">#REF!</definedName>
    <definedName name="aax">#REF!</definedName>
    <definedName name="ab" localSheetId="10">#REF!</definedName>
    <definedName name="ab" localSheetId="7" hidden="1">{"Offgrid",#N/A,FALSE,"OFFGRID";"Region",#N/A,FALSE,"REGION";"Offgrid -2",#N/A,FALSE,"OFFGRID";"WTP",#N/A,FALSE,"WTP";"WTP -2",#N/A,FALSE,"WTP";"Project",#N/A,FALSE,"PROJECT";"Summary -2",#N/A,FALSE,"SUMMARY"}</definedName>
    <definedName name="ab">#REF!</definedName>
    <definedName name="abc" localSheetId="7" hidden="1">{#N/A,#N/A,FALSE,"Sheet1"}</definedName>
    <definedName name="ABC">[63]!ABC</definedName>
    <definedName name="abch100" localSheetId="10">#REF!</definedName>
    <definedName name="abch100">#REF!</definedName>
    <definedName name="abe" localSheetId="10">[64]Cover!#REF!</definedName>
    <definedName name="abe">[64]Cover!#REF!</definedName>
    <definedName name="aber100" localSheetId="1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S">#REF!</definedName>
    <definedName name="abwl">#REF!</definedName>
    <definedName name="ABX">#REF!</definedName>
    <definedName name="AC" localSheetId="10">'[56]daf-3(OK)'!#REF!</definedName>
    <definedName name="ac" localSheetId="7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AC">'[56]daf-3(OK)'!#REF!</definedName>
    <definedName name="AC_DG" localSheetId="10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BC">[38]analisa!$G$1385</definedName>
    <definedName name="acc">[65]MAPP!$F$12</definedName>
    <definedName name="Acces" localSheetId="10">#REF!</definedName>
    <definedName name="Acces">#REF!</definedName>
    <definedName name="accesoriessteelpipe">#REF!</definedName>
    <definedName name="Access_Button" hidden="1">"PJTFINAL_F02F11_List"</definedName>
    <definedName name="AccessDatabase" hidden="1">"C:\My Documents\Konstruksi\MM-Unpad\Ged-C\RABGedung-C.mdb"</definedName>
    <definedName name="ACCPNL" localSheetId="10">#REF!</definedName>
    <definedName name="ACCPNL">#REF!</definedName>
    <definedName name="acetelynt" localSheetId="10">'[66]harga lama'!#REF!</definedName>
    <definedName name="acetelynt">'[66]harga lama'!#REF!</definedName>
    <definedName name="acian" localSheetId="10">#REF!</definedName>
    <definedName name="acian">#REF!</definedName>
    <definedName name="Actual" localSheetId="10">(PeriodInActual*('[67]TImeline '!$F1&gt;0))*PeriodInPlan</definedName>
    <definedName name="Actual">(PeriodInActual*('[67]TImeline '!$F1&gt;0))*PeriodInPlan</definedName>
    <definedName name="ActualBeyond" localSheetId="10">PeriodInActual*('[67]TImeline '!$F1&gt;0)</definedName>
    <definedName name="ActualBeyond">PeriodInActual*('[67]TImeline '!$F1&gt;0)</definedName>
    <definedName name="ACWC">[38]analisa!$G$1327</definedName>
    <definedName name="ACX" localSheetId="10">#REF!</definedName>
    <definedName name="ACX">#REF!</definedName>
    <definedName name="AD" localSheetId="10">'[56]daf-3(OK)'!#REF!</definedName>
    <definedName name="AD">'[56]daf-3(OK)'!#REF!</definedName>
    <definedName name="ADASDF" localSheetId="10" hidden="1">{#N/A,#N/A,TRUE,"toc";#N/A,#N/A,TRUE,"general";#N/A,#N/A,TRUE,"compressive";#N/A,#N/A,TRUE,"lateral";#N/A,#N/A,TRUE,"shallow"}</definedName>
    <definedName name="ADASDF" hidden="1">{#N/A,#N/A,TRUE,"toc";#N/A,#N/A,TRUE,"general";#N/A,#N/A,TRUE,"compressive";#N/A,#N/A,TRUE,"lateral";#N/A,#N/A,TRUE,"shallow"}</definedName>
    <definedName name="ADASDF1" localSheetId="10" hidden="1">{#N/A,#N/A,TRUE,"toc";#N/A,#N/A,TRUE,"general";#N/A,#N/A,TRUE,"compressive";#N/A,#N/A,TRUE,"lateral";#N/A,#N/A,TRUE,"shallow"}</definedName>
    <definedName name="ADASDF1" hidden="1">{#N/A,#N/A,TRUE,"toc";#N/A,#N/A,TRUE,"general";#N/A,#N/A,TRUE,"compressive";#N/A,#N/A,TRUE,"lateral";#N/A,#N/A,TRUE,"shallow"}</definedName>
    <definedName name="addakwah" localSheetId="10">#REF!</definedName>
    <definedName name="addakwah">#REF!</definedName>
    <definedName name="addfill">#REF!</definedName>
    <definedName name="ADDR">#N/A</definedName>
    <definedName name="Address">#REF!</definedName>
    <definedName name="adf">#REF!</definedName>
    <definedName name="ADX">#REF!</definedName>
    <definedName name="AE">'[56]daf-3(OK)'!#REF!</definedName>
    <definedName name="AF">'[56]daf-3(OK)'!#REF!</definedName>
    <definedName name="AFE19R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AFE19R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aff" localSheetId="10">#REF!</definedName>
    <definedName name="aff">#REF!</definedName>
    <definedName name="AG" localSheetId="10">'[56]daf-3(OK)'!#REF!</definedName>
    <definedName name="AG">'[56]daf-3(OK)'!#REF!</definedName>
    <definedName name="ag142X42" localSheetId="10">[34]chitimc!#REF!</definedName>
    <definedName name="ag142X42">[34]chitimc!#REF!</definedName>
    <definedName name="ag267N59">[34]chitimc!#REF!</definedName>
    <definedName name="AggA">[38]analisa!$G$1119</definedName>
    <definedName name="AggB">[38]analisa!$G$1174</definedName>
    <definedName name="agregat">'[68]HB '!$F$52</definedName>
    <definedName name="agregat_1">[69]HB!#REF!</definedName>
    <definedName name="AGREGAT_A" hidden="1">'[70]Agregat Halus &amp; Kasar'!$I$12:$I$20</definedName>
    <definedName name="AGST04" localSheetId="10" hidden="1">{#N/A,#N/A,FALSE,"REK";#N/A,#N/A,FALSE,"Bq-ARS"}</definedName>
    <definedName name="AGST04" localSheetId="7" hidden="1">{#N/A,#N/A,FALSE,"REK";#N/A,#N/A,FALSE,"Bq-ARS"}</definedName>
    <definedName name="AGST04" hidden="1">{#N/A,#N/A,FALSE,"REK";#N/A,#N/A,FALSE,"Bq-ARS"}</definedName>
    <definedName name="AH" localSheetId="7" hidden="1">{#N/A,#N/A,FALSE,"CCTV"}</definedName>
    <definedName name="AH">'[56]daf-3(OK)'!#REF!</definedName>
    <definedName name="ahaha" hidden="1">[71]U_PRICE!$I$1697:$I$2149</definedName>
    <definedName name="ahrd100" localSheetId="10">#REF!</definedName>
    <definedName name="ahrd100">#REF!</definedName>
    <definedName name="ahrd150">#REF!</definedName>
    <definedName name="ahs">#REF!</definedName>
    <definedName name="AHS.Rev1">'[72]BQ-E20-02(Rp)'!$B$14:$I$230</definedName>
    <definedName name="ahuf100" localSheetId="10">#REF!</definedName>
    <definedName name="ahuf100">#REF!</definedName>
    <definedName name="ahuf150">#REF!</definedName>
    <definedName name="ahuf150ahuf150">#REF!</definedName>
    <definedName name="AI">'[56]daf-3(OK)'!#REF!</definedName>
    <definedName name="Air">[24]BAHAN!$E$43</definedName>
    <definedName name="aircompressor" localSheetId="10">#REF!</definedName>
    <definedName name="aircompressor">#REF!</definedName>
    <definedName name="aircompressor14">#REF!</definedName>
    <definedName name="aircompressor750">#REF!</definedName>
    <definedName name="airhose2">#REF!</definedName>
    <definedName name="airhose3">#REF!</definedName>
    <definedName name="airphone">#REF!</definedName>
    <definedName name="AIRVALVE">[73]RAB!$AJ$45</definedName>
    <definedName name="AJ">'[56]daf-3(OK)'!#REF!</definedName>
    <definedName name="AK">'[56]daf-3(OK)'!#REF!</definedName>
    <definedName name="akco100" localSheetId="10">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T" localSheetId="10">'[74]bahan '!$B$158</definedName>
    <definedName name="AKT">'[75]bahan '!$B$158</definedName>
    <definedName name="AL">[76]Bahan!#REF!</definedName>
    <definedName name="alalat">'[77]Equipment f CW'!#REF!</definedName>
    <definedName name="Alamat_kontraktor">'[78]Data FORMAL'!$C$16</definedName>
    <definedName name="Alat">[79]Komponen!$J$7:$M$56</definedName>
    <definedName name="alat1">'[80]HARGA ALAT'!#REF!</definedName>
    <definedName name="alatbantu">'[66]harga lama'!#REF!</definedName>
    <definedName name="AlatR0">'[81]Analisa.Hourly (print)'!$A$1:$AR$87</definedName>
    <definedName name="AlatResume">[81]Alat!$A$1:$L$144</definedName>
    <definedName name="ALATUTAMA" localSheetId="10">#REF!</definedName>
    <definedName name="ALATUTAMA">#REF!</definedName>
    <definedName name="alb">[79]K210!$I$18</definedName>
    <definedName name="albi" localSheetId="10" hidden="1">{#N/A,#N/A,FALSE,"CCTV"}</definedName>
    <definedName name="albi" hidden="1">{#N/A,#N/A,FALSE,"CCTV"}</definedName>
    <definedName name="albidayah" localSheetId="10">#REF!</definedName>
    <definedName name="albidayah">#REF!</definedName>
    <definedName name="alfajar">#REF!</definedName>
    <definedName name="alhidayah">#REF!</definedName>
    <definedName name="alhidayah2">#REF!</definedName>
    <definedName name="alif" hidden="1">'[82]Unit Rate'!#REF!</definedName>
    <definedName name="alikhlas" localSheetId="10">#REF!</definedName>
    <definedName name="alikhlas">#REF!</definedName>
    <definedName name="alkhoer">#REF!</definedName>
    <definedName name="ALL">#REF!</definedName>
    <definedName name="almat">'[77]Material f CW'!#REF!</definedName>
    <definedName name="alooo">#N/A</definedName>
    <definedName name="alt">[83]Harsat!$E$7</definedName>
    <definedName name="aluminiumfoil">'[84]Harga Satuan'!$G$66</definedName>
    <definedName name="ALVO">[37]Material!#REF!</definedName>
    <definedName name="AM">'[56]daf-3(OK)'!#REF!</definedName>
    <definedName name="amgrout54">'[84]Harga Satuan'!$G$28</definedName>
    <definedName name="ami">[44]GAS!#REF!</definedName>
    <definedName name="AMP" localSheetId="10">#REF!</definedName>
    <definedName name="AMP">#REF!</definedName>
    <definedName name="ampelas">#REF!</definedName>
    <definedName name="amplas">#REF!</definedName>
    <definedName name="AMRI" localSheetId="10" hidden="1">{#N/A,#N/A,FALSE,"CCTV"}</definedName>
    <definedName name="AMRI" hidden="1">{#N/A,#N/A,FALSE,"CCTV"}</definedName>
    <definedName name="AN" localSheetId="10">'[56]daf-3(OK)'!#REF!</definedName>
    <definedName name="AN">'[56]daf-3(OK)'!#REF!</definedName>
    <definedName name="an.01" localSheetId="10">#REF!</definedName>
    <definedName name="an.01">#REF!</definedName>
    <definedName name="an.02">#REF!</definedName>
    <definedName name="an.03">#REF!</definedName>
    <definedName name="an.03a">#REF!</definedName>
    <definedName name="an.04">#REF!</definedName>
    <definedName name="an.05">#REF!</definedName>
    <definedName name="an.05a">#REF!</definedName>
    <definedName name="an.06">#REF!</definedName>
    <definedName name="an.06a">#REF!</definedName>
    <definedName name="an.07">#REF!</definedName>
    <definedName name="an.08">#REF!</definedName>
    <definedName name="an.09">#REF!</definedName>
    <definedName name="AN.10">#REF!</definedName>
    <definedName name="AN.11">#REF!</definedName>
    <definedName name="AN.12">#REF!</definedName>
    <definedName name="AN.13">#REF!</definedName>
    <definedName name="AN.14">#REF!</definedName>
    <definedName name="AN_ADUKAN_BETON_K250">[24]ANALISA!$H$235</definedName>
    <definedName name="AN_BEKISTING_DINDING">[24]ANALISA!$H$359</definedName>
    <definedName name="AN_BEKISTING_KOLOM">[24]ANALISA!$H$307</definedName>
    <definedName name="AN_BEKISTING_PLAT_LANTAI">[24]ANALISA!$H$341</definedName>
    <definedName name="AN_BEKISTING_TANGGA">[24]ANALISA!$H$376</definedName>
    <definedName name="AN_BESI_BETON_PER_KG">[24]ANALISA!$H$279</definedName>
    <definedName name="AN_BETON_1_2_3">[24]ANALISA!$H$156</definedName>
    <definedName name="AN_BETON_TUMBUK_1_3_5">[24]ANALISA!$H$170</definedName>
    <definedName name="AN_GALIAN_TANAH_1m">[24]ANALISA!$H$104</definedName>
    <definedName name="AN_PAGAR_SENG_PENGAMAN">[24]ANALISA!$H$64</definedName>
    <definedName name="AN_PEK">'[85]An. Pekerjaan'!$B$7:$G$1512</definedName>
    <definedName name="AN_PEK2">'[85]Daftar Pekerjaan'!$B$4:$E$114</definedName>
    <definedName name="AN_PLAT_TANGGA_TEBAL_15">[24]ANALISA!$H$505</definedName>
    <definedName name="AN_PLESTERAN_1_3">[24]ANALISA!$H$204</definedName>
    <definedName name="AN_PONDASI_BATUKALI_1_3">[24]ANALISA!$H$434</definedName>
    <definedName name="AN_URUGAN_PASIR">[24]ANALISA!$H$132</definedName>
    <definedName name="AN_URUGAN_TANAH_DGN_ALAT">[24]ANALISA!$H$96</definedName>
    <definedName name="AN_URUGAN_TANAH_KEMBALI">[24]ANALISA!$H$112</definedName>
    <definedName name="ANADC" localSheetId="10">#REF!</definedName>
    <definedName name="ANADC">#REF!</definedName>
    <definedName name="ANAKMC">#REF!</definedName>
    <definedName name="ANAL">#N/A</definedName>
    <definedName name="Anal.D">[81]D!$M:$P</definedName>
    <definedName name="Anal.E" localSheetId="10">#REF!</definedName>
    <definedName name="Anal.E">#REF!</definedName>
    <definedName name="Anal.F">#REF!</definedName>
    <definedName name="Anal.G">[81]F!$M$2:$R$1660</definedName>
    <definedName name="Anal.Grout">[81]G!$M$1:$R$750</definedName>
    <definedName name="Anal.H" localSheetId="10">#REF!</definedName>
    <definedName name="Anal.H">#REF!</definedName>
    <definedName name="Anal.I">#REF!</definedName>
    <definedName name="Anal.Longsor">#REF!</definedName>
    <definedName name="Anal.Turbin">#REF!</definedName>
    <definedName name="ANALAN">#REF!</definedName>
    <definedName name="ANALISA">#REF!</definedName>
    <definedName name="Analisa1">#REF!</definedName>
    <definedName name="analisa10">'[86]Analisa HSP'!$U$51</definedName>
    <definedName name="Analisa101A">[87]Sheet1!$U$51</definedName>
    <definedName name="Analisa101B">[87]Sheet1!$U$231</definedName>
    <definedName name="Analisa101C">[87]Sheet1!$U$410</definedName>
    <definedName name="Analisa101D">[87]Sheet1!$U$589</definedName>
    <definedName name="Analisa101E">[87]Sheet1!$U$768</definedName>
    <definedName name="ANALOGO" localSheetId="10">#REF!</definedName>
    <definedName name="ANALOGO">#REF!</definedName>
    <definedName name="ANASEL">#REF!</definedName>
    <definedName name="ANAYOL">#REF!</definedName>
    <definedName name="Anchor_space">#REF!</definedName>
    <definedName name="Anchor_space_2">#REF!</definedName>
    <definedName name="anchorbar25">#REF!</definedName>
    <definedName name="anchorpin">#REF!</definedName>
    <definedName name="AnConW">[88]AnConW!$A:$IV</definedName>
    <definedName name="ANDI1" hidden="1">#REF!</definedName>
    <definedName name="ANDY" hidden="1">#REF!</definedName>
    <definedName name="ANDY2" hidden="1">#REF!</definedName>
    <definedName name="AnEarthW">[88]AnEarthW!$A:$IV</definedName>
    <definedName name="anfo" localSheetId="10">#REF!</definedName>
    <definedName name="anfo">#REF!</definedName>
    <definedName name="ANGKA2">[89]rumus!$F$15:$G$24</definedName>
    <definedName name="ANGKE" localSheetId="10" hidden="1">{"Offgrid",#N/A,FALSE,"OFFGRID";"Region",#N/A,FALSE,"REGION";"Offgrid -2",#N/A,FALSE,"OFFGRID";"WTP",#N/A,FALSE,"WTP";"WTP -2",#N/A,FALSE,"WTP";"Project",#N/A,FALSE,"PROJECT";"Summary -2",#N/A,FALSE,"SUMMARY"}</definedName>
    <definedName name="ANGKE" hidden="1">{"Offgrid",#N/A,FALSE,"OFFGRID";"Region",#N/A,FALSE,"REGION";"Offgrid -2",#N/A,FALSE,"OFFGRID";"WTP",#N/A,FALSE,"WTP";"WTP -2",#N/A,FALSE,"WTP";"Project",#N/A,FALSE,"PROJECT";"Summary -2",#N/A,FALSE,"SUMMARY"}</definedName>
    <definedName name="angkor" localSheetId="10">#REF!</definedName>
    <definedName name="angkor">#REF!</definedName>
    <definedName name="angkur12">#REF!</definedName>
    <definedName name="angkur15">#REF!</definedName>
    <definedName name="angkur19">#REF!</definedName>
    <definedName name="anker">[39]bahan!#REF!</definedName>
    <definedName name="ANLDASAR" localSheetId="10">#REF!</definedName>
    <definedName name="ANLDASAR">#REF!</definedName>
    <definedName name="anlisa10">'[86]Analisa HSP'!$U$231</definedName>
    <definedName name="ANLSAT" localSheetId="10">#REF!</definedName>
    <definedName name="ANLSAT">#REF!</definedName>
    <definedName name="anscount" hidden="1">2</definedName>
    <definedName name="ANTIRAYAP">#REF!</definedName>
    <definedName name="AO">'[56]daf-3(OK)'!#REF!</definedName>
    <definedName name="AP">'[56]daf-3(OK)'!#REF!</definedName>
    <definedName name="APK" localSheetId="10">'[74]bahan '!$B$167</definedName>
    <definedName name="APK">'[75]bahan '!$B$167</definedName>
    <definedName name="App">#N/A</definedName>
    <definedName name="aproval">#N/A</definedName>
    <definedName name="AQ">'[56]daf-3(OK)'!#REF!</definedName>
    <definedName name="AR">'[56]daf-3(OK)'!#REF!</definedName>
    <definedName name="arde" localSheetId="10">#REF!</definedName>
    <definedName name="arde">#REF!</definedName>
    <definedName name="AREA">#REF!</definedName>
    <definedName name="Armature">#REF!</definedName>
    <definedName name="armcod100">#REF!</definedName>
    <definedName name="arsitek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 localSheetId="10" hidden="1">{#N/A,#N/A,FALSE,"Chi tiÆt"}</definedName>
    <definedName name="as" localSheetId="7" hidden="1">#REF!</definedName>
    <definedName name="as" hidden="1">{#N/A,#N/A,FALSE,"Chi tiÆt"}</definedName>
    <definedName name="asad">#REF!</definedName>
    <definedName name="asasasasas" localSheetId="10" hidden="1">{#N/A,#N/A,TRUE,"Basic";#N/A,#N/A,TRUE,"EXT-TABLE";#N/A,#N/A,TRUE,"STEEL";#N/A,#N/A,TRUE,"INT-Table";#N/A,#N/A,TRUE,"STEEL";#N/A,#N/A,TRUE,"Door"}</definedName>
    <definedName name="asasasasas" hidden="1">{#N/A,#N/A,TRUE,"Basic";#N/A,#N/A,TRUE,"EXT-TABLE";#N/A,#N/A,TRUE,"STEEL";#N/A,#N/A,TRUE,"INT-Table";#N/A,#N/A,TRUE,"STEEL";#N/A,#N/A,TRUE,"Door"}</definedName>
    <definedName name="asbes" localSheetId="10">'[90]HB '!#REF!</definedName>
    <definedName name="asbes">'[90]HB '!#REF!</definedName>
    <definedName name="asbes_1">[69]HB!#REF!</definedName>
    <definedName name="asbesemen" localSheetId="10">#REF!</definedName>
    <definedName name="asbesemen">#REF!</definedName>
    <definedName name="asbesgel">#REF!</definedName>
    <definedName name="ASD" localSheetId="10">#REF!</definedName>
    <definedName name="asd" localSheetId="7" hidden="1">{"'two phase'!$A$1:$U$63"}</definedName>
    <definedName name="asd">#REF!</definedName>
    <definedName name="asdas" hidden="1">#REF!</definedName>
    <definedName name="ASDASD">#REF!</definedName>
    <definedName name="Asdat">'[90]HB '!#REF!</definedName>
    <definedName name="Asdat_1">[69]HB!#REF!</definedName>
    <definedName name="asdf" localSheetId="10" hidden="1">{"rp_only",#N/A,FALSE,"2225"}</definedName>
    <definedName name="asdf" hidden="1">{"rp_only",#N/A,FALSE,"2225"}</definedName>
    <definedName name="asdsdfa" localSheetId="10" hidden="1">{"with_oth_curr",#N/A,FALSE,"2225"}</definedName>
    <definedName name="asdsdfa" hidden="1">{"with_oth_curr",#N/A,FALSE,"2225"}</definedName>
    <definedName name="asf" localSheetId="10" hidden="1">{"with_oth_curr",#N/A,FALSE,"2225"}</definedName>
    <definedName name="asf" hidden="1">{"with_oth_curr",#N/A,FALSE,"2225"}</definedName>
    <definedName name="asfdas" localSheetId="10" hidden="1">{"with_oth_curr",#N/A,FALSE,"2225"}</definedName>
    <definedName name="asfdas" hidden="1">{"with_oth_curr",#N/A,FALSE,"2225"}</definedName>
    <definedName name="asgel">'[66]harga lama'!#REF!</definedName>
    <definedName name="asgel5" localSheetId="10">#REF!</definedName>
    <definedName name="asgel5">#REF!</definedName>
    <definedName name="asgel5mm" localSheetId="10">'[90]HB '!#REF!</definedName>
    <definedName name="asgel5mm">'[90]HB '!#REF!</definedName>
    <definedName name="asgel5mm_1" localSheetId="10">[69]HB!#REF!</definedName>
    <definedName name="asgel5mm_1">[69]HB!#REF!</definedName>
    <definedName name="asgel6" localSheetId="10">#REF!</definedName>
    <definedName name="asgel6">#REF!</definedName>
    <definedName name="asgel6mm">'[68]HB '!$F$9</definedName>
    <definedName name="asgel6mm_1">[69]HB!#REF!</definedName>
    <definedName name="asiana">[83]Harsat!$E$6</definedName>
    <definedName name="asopr">[91]UPAH!$H$19</definedName>
    <definedName name="aspal">'[66]harga lama'!#REF!</definedName>
    <definedName name="aspalf" localSheetId="10">#REF!</definedName>
    <definedName name="aspalf">#REF!</definedName>
    <definedName name="Asphalt" localSheetId="10">'[66]harga lama'!#REF!</definedName>
    <definedName name="Asphalt">'[66]harga lama'!#REF!</definedName>
    <definedName name="ASRN" localSheetId="10" hidden="1">{#N/A,#N/A,FALSE,"Rig &amp; Act.";#N/A,#N/A,FALSE,"Eq. List";#N/A,#N/A,FALSE,"Rev. Sum.";#N/A,#N/A,FALSE,"Exp. Usage";#N/A,#N/A,FALSE,"Gun Usage"}</definedName>
    <definedName name="ASRN" hidden="1">{#N/A,#N/A,FALSE,"Rig &amp; Act.";#N/A,#N/A,FALSE,"Eq. List";#N/A,#N/A,FALSE,"Rev. Sum.";#N/A,#N/A,FALSE,"Exp. Usage";#N/A,#N/A,FALSE,"Gun Usage"}</definedName>
    <definedName name="ASSASUL" localSheetId="10">#REF!</definedName>
    <definedName name="ASSASUL">#REF!</definedName>
    <definedName name="asw" localSheetId="10" hidden="1">{"rp_only",#N/A,FALSE,"2225"}</definedName>
    <definedName name="asw" hidden="1">{"rp_only",#N/A,FALSE,"2225"}</definedName>
    <definedName name="aswung4mm">'[68]HB '!$F$10</definedName>
    <definedName name="aswung4mm_1">[69]HB!#REF!</definedName>
    <definedName name="aswung5mm">'[90]HB '!#REF!</definedName>
    <definedName name="aswung5mm_1">[69]HB!#REF!</definedName>
    <definedName name="ATAP" localSheetId="10">#REF!</definedName>
    <definedName name="ATAP">#REF!</definedName>
    <definedName name="atapmetal">'[84]Harga Satuan'!$G$65</definedName>
    <definedName name="ATC" localSheetId="10">'[74]bahan '!$B$162</definedName>
    <definedName name="ATC">'[75]bahan '!$B$162</definedName>
    <definedName name="ATK" localSheetId="10">'[74]bahan '!$B$160</definedName>
    <definedName name="ATK">'[75]bahan '!$B$160</definedName>
    <definedName name="ATSAMF" localSheetId="10">#REF!</definedName>
    <definedName name="ATSAMF">#REF!</definedName>
    <definedName name="atsb" localSheetId="10" hidden="1">{"rp_only",#N/A,FALSE,"2225"}</definedName>
    <definedName name="atsb" hidden="1">{"rp_only",#N/A,FALSE,"2225"}</definedName>
    <definedName name="atsn" localSheetId="10" hidden="1">{"rp_only",#N/A,FALSE,"2225"}</definedName>
    <definedName name="atsn" hidden="1">{"rp_only",#N/A,FALSE,"2225"}</definedName>
    <definedName name="Aus" localSheetId="10">#REF!</definedName>
    <definedName name="Aus">#REF!</definedName>
    <definedName name="av" localSheetId="10" hidden="1">{"'Liquid'!$A$1:$U$57"}</definedName>
    <definedName name="av" hidden="1">{"'Liquid'!$A$1:$U$57"}</definedName>
    <definedName name="avaur" localSheetId="10">#REF!</definedName>
    <definedName name="avaur">#REF!</definedName>
    <definedName name="avaur_1" localSheetId="10">[69]HB!#REF!</definedName>
    <definedName name="avaur_1">[69]HB!#REF!</definedName>
    <definedName name="ax" localSheetId="10" hidden="1">{#N/A,#N/A,FALSE,"CCTV"}</definedName>
    <definedName name="ax" hidden="1">{#N/A,#N/A,FALSE,"CCTV"}</definedName>
    <definedName name="ayub" localSheetId="10">HAJIME:OWARI</definedName>
    <definedName name="ayub" localSheetId="7">HAJIME:OWARI</definedName>
    <definedName name="ayub">HAJIME:OWARI</definedName>
    <definedName name="az" localSheetId="10" hidden="1">{#N/A,#N/A,FALSE,"CCTV"}</definedName>
    <definedName name="az" hidden="1">{#N/A,#N/A,FALSE,"CCTV"}</definedName>
    <definedName name="B" localSheetId="10">#REF!</definedName>
    <definedName name="B">#REF!</definedName>
    <definedName name="B.">#REF!</definedName>
    <definedName name="b.duct" localSheetId="10">'[92]Traf&amp;Genst'!#REF!</definedName>
    <definedName name="b.duct">'[92]Traf&amp;Genst'!#REF!</definedName>
    <definedName name="B.SARI" localSheetId="10">[39]analisa!#REF!</definedName>
    <definedName name="B.SARI">[39]analisa!#REF!</definedName>
    <definedName name="B_1" localSheetId="10">#REF!</definedName>
    <definedName name="B_1">#REF!</definedName>
    <definedName name="b_240" localSheetId="10">'[34]THPDMoi  (2)'!#REF!</definedName>
    <definedName name="b_240">'[34]THPDMoi  (2)'!#REF!</definedName>
    <definedName name="b_280" localSheetId="10">'[34]THPDMoi  (2)'!#REF!</definedName>
    <definedName name="b_280">'[34]THPDMoi  (2)'!#REF!</definedName>
    <definedName name="b_320" localSheetId="10">'[34]THPDMoi  (2)'!#REF!</definedName>
    <definedName name="b_320">'[34]THPDMoi  (2)'!#REF!</definedName>
    <definedName name="BA" localSheetId="10">#REF!</definedName>
    <definedName name="BA">#REF!</definedName>
    <definedName name="babyroller">#REF!</definedName>
    <definedName name="Backfill">[38]analisa!$G$847</definedName>
    <definedName name="BAGIAN_1" localSheetId="10">#REF!</definedName>
    <definedName name="BAGIAN_1">#REF!</definedName>
    <definedName name="BAHAN">[93]BAHAN!$A$9:$L$60</definedName>
    <definedName name="BAHAN?">'[94]Harsat Bahan'!$A$4:$E$312</definedName>
    <definedName name="BAHAN1">[95]BAHAN!$A$8:$J$77</definedName>
    <definedName name="bajaprofil">'[66]harga lama'!#REF!</definedName>
    <definedName name="bajatulangpolos" localSheetId="10">#REF!</definedName>
    <definedName name="bajatulangpolos">#REF!</definedName>
    <definedName name="bakcp" localSheetId="10">[39]analisa!#REF!</definedName>
    <definedName name="bakcp">[39]analisa!#REF!</definedName>
    <definedName name="bakcuci">'[84]Harga Satuan'!$G$107</definedName>
    <definedName name="bakkm">[39]bahan!#REF!</definedName>
    <definedName name="BAKKTR">[5]ANALIS!#REF!</definedName>
    <definedName name="bakmandi">'[68]HB '!$F$160</definedName>
    <definedName name="bakmandi_1">[69]HB!#REF!</definedName>
    <definedName name="baktraso" localSheetId="10">#REF!</definedName>
    <definedName name="baktraso">#REF!</definedName>
    <definedName name="balai">'[78]Data FORMAL'!$C$1</definedName>
    <definedName name="balok" localSheetId="10">#REF!</definedName>
    <definedName name="balok">#REF!</definedName>
    <definedName name="balok225">#REF!</definedName>
    <definedName name="bangciti">'[34]dongia (2)'!#REF!</definedName>
    <definedName name="bar" localSheetId="10">#REF!</definedName>
    <definedName name="bar" localSheetId="7" hidden="1">{"rp_only",#N/A,FALSE,"2225"}</definedName>
    <definedName name="bar">#REF!</definedName>
    <definedName name="baru" localSheetId="10" hidden="1">{#N/A,#N/A,FALSE,"CCTV"}</definedName>
    <definedName name="baru" hidden="1">{#N/A,#N/A,FALSE,"CCTV"}</definedName>
    <definedName name="basaom" localSheetId="10">#REF!</definedName>
    <definedName name="basaom">#REF!</definedName>
    <definedName name="basdim">#REF!</definedName>
    <definedName name="basdoc">#REF!</definedName>
    <definedName name="base">#REF!</definedName>
    <definedName name="basfs">#REF!</definedName>
    <definedName name="basi">#REF!</definedName>
    <definedName name="basitc">#REF!</definedName>
    <definedName name="basrtu">#REF!</definedName>
    <definedName name="bastw">#REF!</definedName>
    <definedName name="bata">#REF!</definedName>
    <definedName name="bata_1">[69]HB!#REF!</definedName>
    <definedName name="Bata_merah_bakar_kelas_I">[24]BAHAN!$E$48</definedName>
    <definedName name="bata1212">'[84]Harga Satuan'!$G$12</definedName>
    <definedName name="bata1214">'[84]Harga Satuan'!$G$13</definedName>
    <definedName name="batacob">[39]bahan!#REF!</definedName>
    <definedName name="batako" localSheetId="10">#REF!</definedName>
    <definedName name="batako">#REF!</definedName>
    <definedName name="batamerah" localSheetId="10">[39]analisa!#REF!</definedName>
    <definedName name="batamerah">[39]analisa!#REF!</definedName>
    <definedName name="batu">[96]Harsat!$G$26</definedName>
    <definedName name="Batu_belah_pondasi">[25]BAHAN!$E$18</definedName>
    <definedName name="Batu_Koral_Beton_Kali">[24]BAHAN!$E$28</definedName>
    <definedName name="Batu_pecah_mesin_10_15">[24]BAHAN!$E$26</definedName>
    <definedName name="Batu_Templek">[24]BAHAN!$E$29</definedName>
    <definedName name="batu15">'[66]harga lama'!#REF!</definedName>
    <definedName name="batu15kg">'[66]harga lama'!#REF!</definedName>
    <definedName name="batu20">'[66]harga lama'!#REF!</definedName>
    <definedName name="batu23">'[66]harga lama'!#REF!</definedName>
    <definedName name="batu40kg">'[66]harga lama'!#REF!</definedName>
    <definedName name="batu57">'[66]harga lama'!#REF!</definedName>
    <definedName name="batubat" localSheetId="10">#REF!</definedName>
    <definedName name="batubat">#REF!</definedName>
    <definedName name="batubel">#REF!</definedName>
    <definedName name="BATUBELAH">[97]Bhn!#REF!</definedName>
    <definedName name="BATUKALI">[97]Bhn!#REF!</definedName>
    <definedName name="batupecah">'[66]harga lama'!#REF!</definedName>
    <definedName name="bautasb" localSheetId="10">#REF!</definedName>
    <definedName name="bautasb">#REF!</definedName>
    <definedName name="bautbgl">#REF!</definedName>
    <definedName name="BAX">#REF!</definedName>
    <definedName name="BB">[39]analisa!#REF!</definedName>
    <definedName name="BB_05">'[57]HRG BHN'!$G$46</definedName>
    <definedName name="bbasbes" localSheetId="10">#REF!</definedName>
    <definedName name="bbasbes">#REF!</definedName>
    <definedName name="bbb" localSheetId="10" hidden="1">{#N/A,#N/A,FALSE,"Sheet1"}</definedName>
    <definedName name="bbb" hidden="1">{#N/A,#N/A,FALSE,"Sheet1"}</definedName>
    <definedName name="bbbb">'[59]D6-1b'!$B$355:$L$413</definedName>
    <definedName name="bbbbb" localSheetId="10">#REF!</definedName>
    <definedName name="bbbbb">#REF!</definedName>
    <definedName name="bbgsgt" localSheetId="10">[39]bahan!#REF!</definedName>
    <definedName name="bbgsgt">[39]bahan!#REF!</definedName>
    <definedName name="bbsplt">[39]bahan!#REF!</definedName>
    <definedName name="BBX" localSheetId="10">#REF!</definedName>
    <definedName name="BBX">#REF!</definedName>
    <definedName name="bcor">#REF!</definedName>
    <definedName name="BCX">#REF!</definedName>
    <definedName name="bdht15nc">[34]gtrinh!#REF!</definedName>
    <definedName name="bdht15vl">[34]gtrinh!#REF!</definedName>
    <definedName name="bdht25nc">[34]gtrinh!#REF!</definedName>
    <definedName name="bdht25vl">[34]gtrinh!#REF!</definedName>
    <definedName name="bdht325nc">[34]gtrinh!#REF!</definedName>
    <definedName name="bdht325vl">[34]gtrinh!#REF!</definedName>
    <definedName name="bdia6" localSheetId="10">#REF!</definedName>
    <definedName name="bdia6">#REF!</definedName>
    <definedName name="BE" localSheetId="10" hidden="1">{#N/A,#N/A,FALSE,"CCTV"}</definedName>
    <definedName name="BE" hidden="1">{#N/A,#N/A,FALSE,"CCTV"}</definedName>
    <definedName name="BEAM" localSheetId="10">#REF!</definedName>
    <definedName name="BEAM" localSheetId="7">#REF!</definedName>
    <definedName name="BEAM">#REF!</definedName>
    <definedName name="BEBE" localSheetId="10">#REF!</definedName>
    <definedName name="BEBE">#REF!</definedName>
    <definedName name="bebre" localSheetId="10">[64]Cover!#REF!</definedName>
    <definedName name="bebre">[64]Cover!#REF!</definedName>
    <definedName name="bek_b" localSheetId="10">#REF!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m">[39]analisa!#REF!</definedName>
    <definedName name="bekisp">[39]analisa!#REF!</definedName>
    <definedName name="bekisting" localSheetId="10">#REF!</definedName>
    <definedName name="bekisting">#REF!</definedName>
    <definedName name="bel">#REF!</definedName>
    <definedName name="BEN">#REF!</definedName>
    <definedName name="BEND90S50">[11]DAF.HRG!$W$24</definedName>
    <definedName name="bendrat">#REF!</definedName>
    <definedName name="bendrat_1">[69]HB!#REF!</definedName>
    <definedName name="bersih">[39]satuan!#REF!</definedName>
    <definedName name="BERSIHLAP">'[98]1.Neo_pbersih-lap'!#REF!</definedName>
    <definedName name="besi">[96]Harsat!$G$28</definedName>
    <definedName name="Besi_baja_beton_U_24__polos">[24]BAHAN!$E$55</definedName>
    <definedName name="Besi_baja_WF">[24]BAHAN!$E$57</definedName>
    <definedName name="besi24">[39]analisa!#REF!</definedName>
    <definedName name="besi39">[39]analisa!#REF!</definedName>
    <definedName name="besibeton">[99]ANALISA!#REF!</definedName>
    <definedName name="betagum" localSheetId="10">#REF!</definedName>
    <definedName name="betagum">#REF!</definedName>
    <definedName name="BETON">#REF!</definedName>
    <definedName name="beton_bertulang">'[100]BETON BERTULANG '!$A$1:$AW$155</definedName>
    <definedName name="beton123">[99]ANALISA!#REF!</definedName>
    <definedName name="betoncor">[39]analisa!#REF!</definedName>
    <definedName name="betonu24" localSheetId="10">#REF!</definedName>
    <definedName name="betonu24">#REF!</definedName>
    <definedName name="bg" localSheetId="10" hidden="1">{#N/A,#N/A,FALSE,"CCTV"}</definedName>
    <definedName name="bg" hidden="1">{#N/A,#N/A,FALSE,"CCTV"}</definedName>
    <definedName name="bgbgl" localSheetId="10">[39]bahan!#REF!</definedName>
    <definedName name="bgbgl">[39]bahan!#REF!</definedName>
    <definedName name="bgkrbekisting" localSheetId="10">[99]ANALISA!#REF!</definedName>
    <definedName name="bgkrbekisting">[99]ANALISA!#REF!</definedName>
    <definedName name="bgn" localSheetId="10" hidden="1">{#N/A,#N/A,FALSE,"Sheet1"}</definedName>
    <definedName name="bgn" hidden="1">{#N/A,#N/A,FALSE,"Sheet1"}</definedName>
    <definedName name="bgsgl">[39]bahan!#REF!</definedName>
    <definedName name="bgsgt">[39]bahan!#REF!</definedName>
    <definedName name="BH" localSheetId="10">#REF!</definedName>
    <definedName name="BH" localSheetId="7" hidden="1">{#N/A,#N/A,FALSE,"CCTV"}</definedName>
    <definedName name="BH">#REF!</definedName>
    <definedName name="bhn" localSheetId="10">#REF!</definedName>
    <definedName name="bhn">#REF!</definedName>
    <definedName name="Bhn.As">'[51]BAR SCREEN'!$J$4</definedName>
    <definedName name="BHN13B1" localSheetId="10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nUmum">'[51]H. Dasar'!$I$4</definedName>
    <definedName name="BIALANG">[101]BIALANG!$C$11:$BC$1704</definedName>
    <definedName name="biaya">#N/A</definedName>
    <definedName name="biaya2" localSheetId="10" hidden="1">{#N/A,#N/A,TRUE,"Basic";#N/A,#N/A,TRUE,"EXT-TABLE";#N/A,#N/A,TRUE,"STEEL";#N/A,#N/A,TRUE,"INT-Table";#N/A,#N/A,TRUE,"STEEL";#N/A,#N/A,TRUE,"Door"}</definedName>
    <definedName name="biaya2" hidden="1">{#N/A,#N/A,TRUE,"Basic";#N/A,#N/A,TRUE,"EXT-TABLE";#N/A,#N/A,TRUE,"STEEL";#N/A,#N/A,TRUE,"INT-Table";#N/A,#N/A,TRUE,"STEEL";#N/A,#N/A,TRUE,"Door"}</definedName>
    <definedName name="bilik" localSheetId="10">#REF!</definedName>
    <definedName name="bilik">#REF!</definedName>
    <definedName name="binjai.xls" localSheetId="10" hidden="1">[102]H.Satuan!#REF!</definedName>
    <definedName name="binjai.xls" localSheetId="7" hidden="1">[102]H.Satuan!#REF!</definedName>
    <definedName name="binjai.xls" hidden="1">[102]H.Satuan!#REF!</definedName>
    <definedName name="bitmetalcrown46" localSheetId="10">#REF!</definedName>
    <definedName name="bitmetalcrown46">#REF!</definedName>
    <definedName name="bitumenrubber">#REF!</definedName>
    <definedName name="BJ">#REF!</definedName>
    <definedName name="BJ.KONS">[11]DAF.HRG!$I$38</definedName>
    <definedName name="BJLS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BALOK">'[103]an. struktur'!$K$116</definedName>
    <definedName name="bkjtw" localSheetId="10">#REF!</definedName>
    <definedName name="bkjtw">#REF!</definedName>
    <definedName name="bkmberg">#REF!</definedName>
    <definedName name="bkmbw">#REF!</definedName>
    <definedName name="bkmn">#REF!</definedName>
    <definedName name="bkmorando">[39]analisa!#REF!</definedName>
    <definedName name="bkmwberg" localSheetId="10">#REF!</definedName>
    <definedName name="bkmwberg">#REF!</definedName>
    <definedName name="BKOSONG" localSheetId="10">[5]ANALIS!#REF!</definedName>
    <definedName name="BKOSONG">[5]ANALIS!#REF!</definedName>
    <definedName name="BL">[104]BAHAN!$E$4</definedName>
    <definedName name="blk">[39]bahan!#REF!</definedName>
    <definedName name="blkbjr">[39]analisa!#REF!</definedName>
    <definedName name="blkbor">[39]analisa!#REF!</definedName>
    <definedName name="blkhns">[39]bahan!#REF!</definedName>
    <definedName name="blkht2">[39]analisa!#REF!</definedName>
    <definedName name="blkkmp">[39]analisa!#REF!</definedName>
    <definedName name="blksam">[39]analisa!#REF!</definedName>
    <definedName name="blower" localSheetId="10">#REF!</definedName>
    <definedName name="blower">#REF!</definedName>
    <definedName name="bmcb">#REF!</definedName>
    <definedName name="bmorandowr">[39]analisa!#REF!</definedName>
    <definedName name="bnako" hidden="1">#REF!</definedName>
    <definedName name="bnbh" localSheetId="10">[105]BAHAN!#REF!</definedName>
    <definedName name="bnbh">[105]BAHAN!#REF!</definedName>
    <definedName name="BNY" localSheetId="10">#REF!</definedName>
    <definedName name="BNY">#REF!</definedName>
    <definedName name="boil">#REF!</definedName>
    <definedName name="bojong1">#REF!</definedName>
    <definedName name="bojongsari">#REF!</definedName>
    <definedName name="BOJONGSARI1">[39]analisa!#REF!</definedName>
    <definedName name="bojongsari2" localSheetId="10">#REF!</definedName>
    <definedName name="bojongsari2">#REF!</definedName>
    <definedName name="boltnut">#REF!</definedName>
    <definedName name="bongkar">[39]satuan!#REF!</definedName>
    <definedName name="book">#N/A</definedName>
    <definedName name="book2">#N/A</definedName>
    <definedName name="book3">#N/A</definedName>
    <definedName name="BOQ" hidden="1">#REF!</definedName>
    <definedName name="BOQTahap2" comment="BOQ tahap 2">[101]BOQ!$B$4:$U$246</definedName>
    <definedName name="boringhose25" localSheetId="10">#REF!</definedName>
    <definedName name="boringhose25">#REF!</definedName>
    <definedName name="boringplatform">#REF!</definedName>
    <definedName name="borneobalok">#REF!</definedName>
    <definedName name="borneopapan">#REF!</definedName>
    <definedName name="BOW">#REF!</definedName>
    <definedName name="BOW_2">#REF!</definedName>
    <definedName name="BOX">#REF!</definedName>
    <definedName name="BP">[104]BAHAN!$E$2</definedName>
    <definedName name="bpl2x9" localSheetId="10">#REF!</definedName>
    <definedName name="bpl2x9">#REF!</definedName>
    <definedName name="bpl2x9nb">#REF!</definedName>
    <definedName name="bpl32nb">#REF!</definedName>
    <definedName name="bpl9nb">#REF!</definedName>
    <definedName name="bplat">[106]ANALISA!$H$105</definedName>
    <definedName name="BQ.Per" localSheetId="10">#REF!</definedName>
    <definedName name="BQ.Per">#REF!</definedName>
    <definedName name="BQ.Pom">#REF!</definedName>
    <definedName name="BR">#REF!</definedName>
    <definedName name="brc">#REF!</definedName>
    <definedName name="BS">#REF!</definedName>
    <definedName name="BS_isolasi">#REF!</definedName>
    <definedName name="bs3w">#REF!</definedName>
    <definedName name="BSB">[39]analisa!#REF!</definedName>
    <definedName name="bsbgl">[39]bahan!#REF!</definedName>
    <definedName name="bsbtn" localSheetId="10">#REF!</definedName>
    <definedName name="bsbtn">#REF!</definedName>
    <definedName name="bsbtn_1" localSheetId="10">[69]HB!#REF!</definedName>
    <definedName name="bsbtn_1">[69]HB!#REF!</definedName>
    <definedName name="bsbtn10" localSheetId="10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plat">#REF!</definedName>
    <definedName name="bssiku">#REF!</definedName>
    <definedName name="bssk">[39]bahan!#REF!</definedName>
    <definedName name="BSSP">[39]analisa!#REF!</definedName>
    <definedName name="bswf" localSheetId="10">#REF!</definedName>
    <definedName name="bswf">#REF!</definedName>
    <definedName name="bswf150">#REF!</definedName>
    <definedName name="BT">[107]RAB!#REF!</definedName>
    <definedName name="btblh" localSheetId="10">#REF!</definedName>
    <definedName name="btblh">#REF!</definedName>
    <definedName name="btblh_1" localSheetId="10">[69]HB!#REF!</definedName>
    <definedName name="btblh_1">[69]HB!#REF!</definedName>
    <definedName name="btgebal" localSheetId="10">#REF!</definedName>
    <definedName name="btgebal">#REF!</definedName>
    <definedName name="bthj" localSheetId="10">[39]bahan!#REF!</definedName>
    <definedName name="bthj">[39]bahan!#REF!</definedName>
    <definedName name="btkali" localSheetId="10">#REF!</definedName>
    <definedName name="btkali">#REF!</definedName>
    <definedName name="btkr" localSheetId="10">[39]bahan!#REF!</definedName>
    <definedName name="btkr">[39]bahan!#REF!</definedName>
    <definedName name="btkrw" localSheetId="10">[39]bahan!#REF!</definedName>
    <definedName name="btkrw">[39]bahan!#REF!</definedName>
    <definedName name="BTM">[39]analisa!#REF!</definedName>
    <definedName name="btmr">[39]bahan!#REF!</definedName>
    <definedName name="btn" localSheetId="10">#REF!</definedName>
    <definedName name="btn">#REF!</definedName>
    <definedName name="btnremik" localSheetId="10">[108]ANALISA!#REF!</definedName>
    <definedName name="btnremik">[108]ANALISA!#REF!</definedName>
    <definedName name="btsentul">[109]Bhn!#REF!</definedName>
    <definedName name="BU" localSheetId="7" hidden="1">{#N/A,#N/A,FALSE,"CCTV"}</definedName>
    <definedName name="bu">#N/A</definedName>
    <definedName name="BUANG">[5]ANALIS!#REF!</definedName>
    <definedName name="bubung">'[90]HB '!#REF!</definedName>
    <definedName name="bubung_1">[69]HB!#REF!</definedName>
    <definedName name="bubungasbes">[39]analisa!#REF!</definedName>
    <definedName name="bubungbtn" localSheetId="10">#REF!</definedName>
    <definedName name="bubungbtn">#REF!</definedName>
    <definedName name="budi">#REF!</definedName>
    <definedName name="budibakti">#REF!</definedName>
    <definedName name="BUDIBAKTI1">[39]analisa!#REF!</definedName>
    <definedName name="budidaya" localSheetId="10">#REF!</definedName>
    <definedName name="budidaya">#REF!</definedName>
    <definedName name="Buis_beton_dia_20_cm">[25]BAHAN!$E$208</definedName>
    <definedName name="buis20">[39]bahan!#REF!</definedName>
    <definedName name="buis30">[39]bahan!#REF!</definedName>
    <definedName name="buiso100" localSheetId="10">#REF!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l" localSheetId="10" hidden="1">{#N/A,#N/A,FALSE,"Chi tiÆt"}</definedName>
    <definedName name="bul" hidden="1">{#N/A,#N/A,FALSE,"Chi tiÆt"}</definedName>
    <definedName name="bulat" localSheetId="10">#REF!</definedName>
    <definedName name="bulat">#REF!</definedName>
    <definedName name="Buldozer_110_HP">[24]BAHAN!$E$252</definedName>
    <definedName name="bulkcement" localSheetId="10">#REF!</definedName>
    <definedName name="bulkcement">#REF!</definedName>
    <definedName name="BULLDOZER">#REF!</definedName>
    <definedName name="bungasari">#REF!</definedName>
    <definedName name="buniwangi">#REF!</definedName>
    <definedName name="Bus">#REF!</definedName>
    <definedName name="Bust">#N/A</definedName>
    <definedName name="buttonbitt">#REF!</definedName>
    <definedName name="bv">#REF!</definedName>
    <definedName name="bvd0.5">'[110]DAF-2'!#REF!</definedName>
    <definedName name="bvd1.25">'[110]DAF-2'!#REF!</definedName>
    <definedName name="bvd1.5">'[110]DAF-2'!#REF!</definedName>
    <definedName name="bvlam" localSheetId="10">#REF!</definedName>
    <definedName name="bvlam">#REF!</definedName>
    <definedName name="bvnbv">#REF!</definedName>
    <definedName name="BW" localSheetId="10" hidden="1">{#N/A,#N/A,FALSE,"CCTV"}</definedName>
    <definedName name="BW" hidden="1">{#N/A,#N/A,FALSE,"CCTV"}</definedName>
    <definedName name="bwic_a" localSheetId="10">#REF!</definedName>
    <definedName name="bwic_a">#REF!</definedName>
    <definedName name="bwic_b">#REF!</definedName>
    <definedName name="bwic_c">#REF!</definedName>
    <definedName name="BZ" localSheetId="10" hidden="1">{#N/A,#N/A,FALSE,"CCTV"}</definedName>
    <definedName name="BZ" hidden="1">{#N/A,#N/A,FALSE,"CCTV"}</definedName>
    <definedName name="C." localSheetId="10">#REF!</definedName>
    <definedName name="C.">#REF!</definedName>
    <definedName name="C_" localSheetId="10">[5]ANALIS!#REF!</definedName>
    <definedName name="C_">[5]ANALIS!#REF!</definedName>
    <definedName name="C_1" localSheetId="10">#REF!</definedName>
    <definedName name="C_1">#REF!</definedName>
    <definedName name="C_2">#REF!</definedName>
    <definedName name="CA">#REF!</definedName>
    <definedName name="cablenyy3x6">#REF!</definedName>
    <definedName name="CAL">#REF!</definedName>
    <definedName name="CAME">[111]Material!$F$53</definedName>
    <definedName name="canal150" localSheetId="10">#REF!</definedName>
    <definedName name="canal150">#REF!</definedName>
    <definedName name="canal150_1" localSheetId="10">[69]HB!#REF!</definedName>
    <definedName name="canal150_1">[69]HB!#REF!</definedName>
    <definedName name="CAPDAT">[34]phuluc1!#REF!</definedName>
    <definedName name="car">'[44]AHU FCU'!#REF!</definedName>
    <definedName name="casf80" localSheetId="10">#REF!</definedName>
    <definedName name="casf80">#REF!</definedName>
    <definedName name="CAT">#REF!</definedName>
    <definedName name="Cat_dasar__Kayu">[24]BAHAN!$E$140</definedName>
    <definedName name="Cat_dasar_tembok__Indo_9000_Sealer_Water_Base">[24]BAHAN!$E$139</definedName>
    <definedName name="Cat_kayu___besi_Avian">[24]BAHAN!$E$148</definedName>
    <definedName name="Cat_tembok_Vinilex">[24]BAHAN!$E$143</definedName>
    <definedName name="CATAL">'[112]REF.ONLY'!$C$11:$E$265</definedName>
    <definedName name="catbesi" localSheetId="10">#REF!</definedName>
    <definedName name="catbesi">#REF!</definedName>
    <definedName name="catdinding">#REF!</definedName>
    <definedName name="catdindingbaru">[39]analisa!#REF!</definedName>
    <definedName name="CATE">[111]Material!$F$49</definedName>
    <definedName name="catgenteng" localSheetId="10">#REF!</definedName>
    <definedName name="catgenteng">#REF!</definedName>
    <definedName name="caticidalam">'[84]Harga Satuan'!$G$29</definedName>
    <definedName name="caticiluar">'[84]Harga Satuan'!$G$30</definedName>
    <definedName name="catkayu" localSheetId="10">#REF!</definedName>
    <definedName name="catkayu">#REF!</definedName>
    <definedName name="catkayubaru" localSheetId="10">[39]analisa!#REF!</definedName>
    <definedName name="catkayubaru">[39]analisa!#REF!</definedName>
    <definedName name="catkayuulang">[39]analisa!#REF!</definedName>
    <definedName name="catlangit" localSheetId="10">#REF!</definedName>
    <definedName name="catlangit">#REF!</definedName>
    <definedName name="catmeni">#REF!</definedName>
    <definedName name="catmenie">'[66]harga lama'!#REF!</definedName>
    <definedName name="catminyak">'[66]harga lama'!#REF!</definedName>
    <definedName name="cattbk" localSheetId="10">#REF!</definedName>
    <definedName name="cattbk">#REF!</definedName>
    <definedName name="CB" localSheetId="10">#REF!</definedName>
    <definedName name="CB" localSheetId="7" hidden="1">{#N/A,#N/A,FALSE,"CCTV"}</definedName>
    <definedName name="CB">#REF!</definedName>
    <definedName name="CBWorkbookPriority" hidden="1">-853388667</definedName>
    <definedName name="cc" localSheetId="10">#REF!</definedName>
    <definedName name="cc">#REF!</definedName>
    <definedName name="CC_06">'[57]HRG BHN'!$G$61</definedName>
    <definedName name="cccc">'[59]D6-1b'!$B$591:$L$649</definedName>
    <definedName name="ccccccccc" localSheetId="10" hidden="1">{#N/A,#N/A,TRUE,"Basic";#N/A,#N/A,TRUE,"EXT-TABLE";#N/A,#N/A,TRUE,"STEEL";#N/A,#N/A,TRUE,"INT-Table";#N/A,#N/A,TRUE,"STEEL";#N/A,#N/A,TRUE,"Door"}</definedName>
    <definedName name="ccccccccc" hidden="1">{#N/A,#N/A,TRUE,"Basic";#N/A,#N/A,TRUE,"EXT-TABLE";#N/A,#N/A,TRUE,"STEEL";#N/A,#N/A,TRUE,"INT-Table";#N/A,#N/A,TRUE,"STEEL";#N/A,#N/A,TRUE,"Door"}</definedName>
    <definedName name="CCF" localSheetId="10">#REF!</definedName>
    <definedName name="CCF">#REF!</definedName>
    <definedName name="CCS">#REF!</definedName>
    <definedName name="cct" hidden="1">'[113]co-no.2'!#REF!</definedName>
    <definedName name="cctv" localSheetId="10">#REF!</definedName>
    <definedName name="cctv">#REF!</definedName>
    <definedName name="CD" localSheetId="10" hidden="1">{#N/A,#N/A,FALSE,"CCTV"}</definedName>
    <definedName name="CD" hidden="1">{#N/A,#N/A,FALSE,"CCTV"}</definedName>
    <definedName name="CDD" localSheetId="10">#REF!</definedName>
    <definedName name="CDD">#REF!</definedName>
    <definedName name="CDDD" localSheetId="10">'[34]THPDMoi  (2)'!#REF!</definedName>
    <definedName name="CDDD">'[34]THPDMoi  (2)'!#REF!</definedName>
    <definedName name="cddd1p">'[34]TONG HOP VL-NC'!$C$3</definedName>
    <definedName name="cddd3p">'[34]TONG HOP VL-NC'!$C$2</definedName>
    <definedName name="CDL" localSheetId="10">#REF!</definedName>
    <definedName name="CDL">#REF!</definedName>
    <definedName name="celcon_13">[114]FINISHING!$I$60</definedName>
    <definedName name="celcon_15">[114]FINISHING!$I$61</definedName>
    <definedName name="cemara">'[68]HB '!$F$184</definedName>
    <definedName name="cemara_1">[69]HB!#REF!</definedName>
    <definedName name="cementgrouting" localSheetId="10">#REF!</definedName>
    <definedName name="cementgrouting">#REF!</definedName>
    <definedName name="cenposalm">#REF!</definedName>
    <definedName name="cenposstel">#REF!</definedName>
    <definedName name="cer">#REF!</definedName>
    <definedName name="cetakan">#REF!</definedName>
    <definedName name="cf" localSheetId="10" hidden="1">{#N/A,#N/A,FALSE,"Sheet1"}</definedName>
    <definedName name="cf" hidden="1">{#N/A,#N/A,FALSE,"Sheet1"}</definedName>
    <definedName name="CFP" localSheetId="10">#REF!</definedName>
    <definedName name="CFP">#REF!</definedName>
    <definedName name="cgionc" localSheetId="10">'[34]lam-moi'!#REF!</definedName>
    <definedName name="cgionc">'[34]lam-moi'!#REF!</definedName>
    <definedName name="cgiovl" localSheetId="10">'[34]lam-moi'!#REF!</definedName>
    <definedName name="cgiovl">'[34]lam-moi'!#REF!</definedName>
    <definedName name="CH" localSheetId="10">#REF!</definedName>
    <definedName name="CH">#REF!</definedName>
    <definedName name="Chart" localSheetId="10" hidden="1">{#N/A,#N/A,FALSE,"Sheet1"}</definedName>
    <definedName name="Chart" hidden="1">{#N/A,#N/A,FALSE,"Sheet1"}</definedName>
    <definedName name="chart1" localSheetId="10" hidden="1">{#N/A,#N/A,FALSE,"Sheet1"}</definedName>
    <definedName name="chart1" hidden="1">{#N/A,#N/A,FALSE,"Sheet1"}</definedName>
    <definedName name="CHF" localSheetId="10">#REF!</definedName>
    <definedName name="CHF">#REF!</definedName>
    <definedName name="chhtnc" localSheetId="10">'[34]lam-moi'!#REF!</definedName>
    <definedName name="chhtnc">'[34]lam-moi'!#REF!</definedName>
    <definedName name="chhtvl" localSheetId="10">'[34]lam-moi'!#REF!</definedName>
    <definedName name="chhtvl">'[34]lam-moi'!#REF!</definedName>
    <definedName name="chnc">'[34]lam-moi'!#REF!</definedName>
    <definedName name="chvl">'[34]lam-moi'!#REF!</definedName>
    <definedName name="cikaret" localSheetId="10">#REF!</definedName>
    <definedName name="cikaret">#REF!</definedName>
    <definedName name="CIKARET1" localSheetId="10">[39]analisa!#REF!</definedName>
    <definedName name="CIKARET1">[39]analisa!#REF!</definedName>
    <definedName name="cikondang" localSheetId="10">#REF!</definedName>
    <definedName name="cikondang">#REF!</definedName>
    <definedName name="cilangkap">#REF!</definedName>
    <definedName name="cintasari">#REF!</definedName>
    <definedName name="cipanas">#REF!</definedName>
    <definedName name="CIPANAS2">[39]analisa!#REF!</definedName>
    <definedName name="cipetir" localSheetId="10">#REF!</definedName>
    <definedName name="cipetir">#REF!</definedName>
    <definedName name="CIPHSJ" hidden="1">#REF!</definedName>
    <definedName name="CIRCREF" localSheetId="10">'ANALISA PERMEN'!CIRCREF</definedName>
    <definedName name="CIRCREF">CIRCREF</definedName>
    <definedName name="cirenda" localSheetId="10">#REF!</definedName>
    <definedName name="cirenda">#REF!</definedName>
    <definedName name="citidd" localSheetId="10">'[34]dongia (2)'!#REF!</definedName>
    <definedName name="citidd">'[34]dongia (2)'!#REF!</definedName>
    <definedName name="City" localSheetId="10">#REF!</definedName>
    <definedName name="City">#REF!</definedName>
    <definedName name="CK">#REF!</definedName>
    <definedName name="CKB">[39]analisa!#REF!</definedName>
    <definedName name="ckl">[39]analisa!#REF!</definedName>
    <definedName name="cknc">'[34]lam-moi'!#REF!</definedName>
    <definedName name="ckvl">'[34]lam-moi'!#REF!</definedName>
    <definedName name="CLAMP">[115]ALEK!$M$31</definedName>
    <definedName name="CLEANING" localSheetId="10">#REF!</definedName>
    <definedName name="CLEANING">#REF!</definedName>
    <definedName name="CLIPSAL">#REF!</definedName>
    <definedName name="clousedcw714">'[84]Harga Satuan'!$G$33</definedName>
    <definedName name="CLP" localSheetId="10">#REF!</definedName>
    <definedName name="CLP">#REF!</definedName>
    <definedName name="clsddk" localSheetId="10">[39]bahan!#REF!</definedName>
    <definedName name="clsddk">[39]bahan!#REF!</definedName>
    <definedName name="clsddkwr">[39]bahan!#REF!</definedName>
    <definedName name="clswr">[39]bahan!#REF!</definedName>
    <definedName name="CLUBHOUSE" localSheetId="10">#REF!</definedName>
    <definedName name="CLUBHOUSE">#REF!</definedName>
    <definedName name="clvc1">[34]chitiet!$D$3</definedName>
    <definedName name="CLVC3">0.1</definedName>
    <definedName name="CLVCTB">#REF!</definedName>
    <definedName name="CN3p">'[34]TONGKE3p '!$X$295</definedName>
    <definedName name="CO" localSheetId="10">#REF!</definedName>
    <definedName name="CO">#REF!</definedName>
    <definedName name="COARSE_AGGREGATE" localSheetId="10">'[116]DAFTAR HARGA'!#REF!</definedName>
    <definedName name="COARSE_AGGREGATE">'[116]DAFTAR HARGA'!#REF!</definedName>
    <definedName name="Code" localSheetId="10" hidden="1">#REF!</definedName>
    <definedName name="Code" localSheetId="7" hidden="1">#REF!</definedName>
    <definedName name="Code" hidden="1">#REF!</definedName>
    <definedName name="Coef" localSheetId="10">[117]Analisa!#REF!</definedName>
    <definedName name="Coef">[117]Analisa!#REF!</definedName>
    <definedName name="Cöï_ly_vaän_chuyeãn" localSheetId="10">#REF!</definedName>
    <definedName name="Cöï_ly_vaän_chuyeãn">#REF!</definedName>
    <definedName name="CÖÏ_LY_VAÄN_CHUYEÅN">#REF!</definedName>
    <definedName name="COLUMN" localSheetId="10">#REF!</definedName>
    <definedName name="COLUMN" localSheetId="7">#REF!</definedName>
    <definedName name="COLUMN">#REF!</definedName>
    <definedName name="comcretepump30">#REF!</definedName>
    <definedName name="COMM._TRAVELING">#REF!</definedName>
    <definedName name="Common">[38]analisa!$G$889</definedName>
    <definedName name="commonemb">[38]analisa!$G$981</definedName>
    <definedName name="Company" localSheetId="10">#REF!</definedName>
    <definedName name="Company">#REF!</definedName>
    <definedName name="COMPRESSOR">#REF!</definedName>
    <definedName name="COMSUMABLE">#REF!</definedName>
    <definedName name="CON">#REF!</definedName>
    <definedName name="CONB">[111]Material!$F$24</definedName>
    <definedName name="CONCRETE.B.PAY" localSheetId="10">#REF!</definedName>
    <definedName name="CONCRETE.B.PAY">#REF!</definedName>
    <definedName name="concretea">#REF!</definedName>
    <definedName name="concreteb">#REF!</definedName>
    <definedName name="concretec">#REF!</definedName>
    <definedName name="concreted">#REF!</definedName>
    <definedName name="concretef">#REF!</definedName>
    <definedName name="concreteforgirder">#REF!</definedName>
    <definedName name="CONCRETEMIXER">#REF!</definedName>
    <definedName name="concretemixer03">#REF!</definedName>
    <definedName name="concretemixer05">#REF!</definedName>
    <definedName name="concretevibrator10">#REF!</definedName>
    <definedName name="CONCRETEVIBRO">#REF!</definedName>
    <definedName name="CONDITION">#REF!</definedName>
    <definedName name="CONDUIT">[115]ALEK!$M$28</definedName>
    <definedName name="cong1x15">[34]giathanh1!#REF!</definedName>
    <definedName name="CONSOMABLE" localSheetId="10" hidden="1">{#N/A,#N/A,FALSE,"CCTV"}</definedName>
    <definedName name="CONSOMABLE" hidden="1">{#N/A,#N/A,FALSE,"CCTV"}</definedName>
    <definedName name="CONSUMABLE" localSheetId="10" hidden="1">{#N/A,#N/A,FALSE,"CCTV"}</definedName>
    <definedName name="CONSUMABLE" hidden="1">{#N/A,#N/A,FALSE,"CCTV"}</definedName>
    <definedName name="Continue">#N/A</definedName>
    <definedName name="contretebatching">#REF!</definedName>
    <definedName name="COOP">#REF!</definedName>
    <definedName name="Copyright" hidden="1">"© 1995 Worley Limited"</definedName>
    <definedName name="coretube64" localSheetId="10">#REF!</definedName>
    <definedName name="coretube64">#REF!</definedName>
    <definedName name="COST2" localSheetId="10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t_thep">[118]Du_lieu!$C$19</definedName>
    <definedName name="Country" localSheetId="10">#REF!</definedName>
    <definedName name="Country">#REF!</definedName>
    <definedName name="couplingsleeve38">#REF!</definedName>
    <definedName name="cover">#REF!</definedName>
    <definedName name="CPVC100">#REF!</definedName>
    <definedName name="CPVC1KM">'[34]TH VL, NC, DDHT Thanhphuoc'!$J$19</definedName>
    <definedName name="CPVCDN">'[34]#REF'!$K$33</definedName>
    <definedName name="CR_ALL" localSheetId="10">#REF!</definedName>
    <definedName name="CR_ALL">#REF!</definedName>
    <definedName name="CRANE">#REF!</definedName>
    <definedName name="CRD">#REF!</definedName>
    <definedName name="crewlercrane35">#REF!</definedName>
    <definedName name="crgotruck">#REF!</definedName>
    <definedName name="CRS">#REF!</definedName>
    <definedName name="CS">#REF!</definedName>
    <definedName name="cs3w">#REF!</definedName>
    <definedName name="csd3p">#REF!</definedName>
    <definedName name="csddg1p">#REF!</definedName>
    <definedName name="csddt1p">#REF!</definedName>
    <definedName name="csht3p">#REF!</definedName>
    <definedName name="CSSSSSS">#REF!</definedName>
    <definedName name="cstw">#REF!</definedName>
    <definedName name="CT">[39]analisa!#REF!</definedName>
    <definedName name="cti3x15">[34]giathanh1!#REF!</definedName>
    <definedName name="CUL" localSheetId="10">#REF!</definedName>
    <definedName name="CUL">#REF!</definedName>
    <definedName name="culy1" localSheetId="10">[34]DONGIA!#REF!</definedName>
    <definedName name="culy1">[34]DONGIA!#REF!</definedName>
    <definedName name="culy2">[34]DONGIA!#REF!</definedName>
    <definedName name="culy3">[34]DONGIA!#REF!</definedName>
    <definedName name="culy4">[34]DONGIA!#REF!</definedName>
    <definedName name="culy5">[34]DONGIA!#REF!</definedName>
    <definedName name="cuoc">[34]DONGIA!#REF!</definedName>
    <definedName name="CURB">[38]analisa!$G$1895</definedName>
    <definedName name="CURRENCIES" localSheetId="10">#REF!</definedName>
    <definedName name="CURRENCIES">#REF!</definedName>
    <definedName name="curtain">#REF!</definedName>
    <definedName name="CutClay">30</definedName>
    <definedName name="CutPor">15</definedName>
    <definedName name="CutSw">70</definedName>
    <definedName name="cv">[119]gvl!$N$17</definedName>
    <definedName name="CX" localSheetId="10">#REF!</definedName>
    <definedName name="CX">#REF!</definedName>
    <definedName name="cxhtnc" localSheetId="10">'[34]lam-moi'!#REF!</definedName>
    <definedName name="cxhtnc">'[34]lam-moi'!#REF!</definedName>
    <definedName name="cxhtvl">'[34]lam-moi'!#REF!</definedName>
    <definedName name="cxnc">'[34]lam-moi'!#REF!</definedName>
    <definedName name="cxvl">'[34]lam-moi'!#REF!</definedName>
    <definedName name="cxxnc">'[34]lam-moi'!#REF!</definedName>
    <definedName name="cxxvl">'[34]lam-moi'!#REF!</definedName>
    <definedName name="czxc" localSheetId="10" hidden="1">{"rp_only",#N/A,FALSE,"2225"}</definedName>
    <definedName name="czxc" hidden="1">{"rp_only",#N/A,FALSE,"2225"}</definedName>
    <definedName name="D" localSheetId="10">#REF!</definedName>
    <definedName name="D">#REF!</definedName>
    <definedName name="D.">#REF!</definedName>
    <definedName name="D.13">#REF!</definedName>
    <definedName name="D_1">#REF!</definedName>
    <definedName name="d_2">#REF!</definedName>
    <definedName name="d_gw">#REF!</definedName>
    <definedName name="D1x49">[34]chitimc!#REF!</definedName>
    <definedName name="D1x49x49">[34]chitimc!#REF!</definedName>
    <definedName name="d24nc">'[34]lam-moi'!#REF!</definedName>
    <definedName name="d24vl">'[34]lam-moi'!#REF!</definedName>
    <definedName name="daa" localSheetId="10">#REF!</definedName>
    <definedName name="daa">#REF!</definedName>
    <definedName name="dadasa" localSheetId="10" hidden="1">{#N/A,#N/A,FALSE,"REK";#N/A,#N/A,FALSE,"rab"}</definedName>
    <definedName name="dadasa" localSheetId="7" hidden="1">{#N/A,#N/A,FALSE,"REK";#N/A,#N/A,FALSE,"rab"}</definedName>
    <definedName name="dadasa" hidden="1">{#N/A,#N/A,FALSE,"REK";#N/A,#N/A,FALSE,"rab"}</definedName>
    <definedName name="DAERAH">[120]Analisa!#REF!</definedName>
    <definedName name="Daf.4" localSheetId="10">#REF!</definedName>
    <definedName name="Daf.4">#REF!</definedName>
    <definedName name="DAF_10">#REF!</definedName>
    <definedName name="DAF_12">'[56]daf-7(OK)'!#REF!</definedName>
    <definedName name="DAF_4" localSheetId="10">#REF!</definedName>
    <definedName name="DAF_4">#REF!</definedName>
    <definedName name="DAF_6" localSheetId="10">'[56]daf-3(OK)'!#REF!</definedName>
    <definedName name="DAF_6">'[56]daf-3(OK)'!#REF!</definedName>
    <definedName name="Daf_mat">[121]Pipe!$A$12:$I$33</definedName>
    <definedName name="Daf_mt">[121]Pipe!$A$1:$IV$10</definedName>
    <definedName name="DAFBESI" localSheetId="10">#REF!</definedName>
    <definedName name="DAFBESI">#REF!</definedName>
    <definedName name="DAFHAR">#N/A</definedName>
    <definedName name="daftar_besi">'[122]DAFTAR BESI'!$A$11:$V$147</definedName>
    <definedName name="DAFTARSEWA" localSheetId="10">#REF!</definedName>
    <definedName name="DAFTARSEWA">#REF!</definedName>
    <definedName name="daftr" localSheetId="10" hidden="1">{#N/A,#N/A,TRUE,"Basic";#N/A,#N/A,TRUE,"EXT-TABLE";#N/A,#N/A,TRUE,"STEEL";#N/A,#N/A,TRUE,"INT-Table";#N/A,#N/A,TRUE,"STEEL";#N/A,#N/A,TRUE,"Door"}</definedName>
    <definedName name="daftr" hidden="1">{#N/A,#N/A,TRUE,"Basic";#N/A,#N/A,TRUE,"EXT-TABLE";#N/A,#N/A,TRUE,"STEEL";#N/A,#N/A,TRUE,"INT-Table";#N/A,#N/A,TRUE,"STEEL";#N/A,#N/A,TRUE,"Door"}</definedName>
    <definedName name="DAFUP" localSheetId="10">#REF!</definedName>
    <definedName name="DAFUP">#REF!</definedName>
    <definedName name="dak">#REF!</definedName>
    <definedName name="DARULARKOM">#REF!</definedName>
    <definedName name="DATA">#REF!</definedName>
    <definedName name="data1" localSheetId="10" hidden="1">#REF!</definedName>
    <definedName name="data1" localSheetId="7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data1" hidden="1">#REF!</definedName>
    <definedName name="data2" localSheetId="10" hidden="1">#REF!</definedName>
    <definedName name="data2" hidden="1">#REF!</definedName>
    <definedName name="data3" localSheetId="10" hidden="1">#REF!</definedName>
    <definedName name="data3" localSheetId="7" hidden="1">#REF!</definedName>
    <definedName name="data3" hidden="1">#REF!</definedName>
    <definedName name="_xlnm.Database">#REF!</definedName>
    <definedName name="date1">'[123]RAW MATERIALS '!$H$5</definedName>
    <definedName name="Datebase2" hidden="1">'[124]Unit Rate'!#REF!</definedName>
    <definedName name="dawd" localSheetId="10" hidden="1">{"'Liquid'!$A$1:$U$57"}</definedName>
    <definedName name="dawd" hidden="1">{"'Liquid'!$A$1:$U$57"}</definedName>
    <definedName name="DAX" localSheetId="10">#REF!</definedName>
    <definedName name="DAX">#REF!</definedName>
    <definedName name="DBX">#REF!</definedName>
    <definedName name="dc" localSheetId="10">#REF!</definedName>
    <definedName name="dc" localSheetId="7" hidden="1">{#N/A,#N/A,FALSE,"CCTV"}</definedName>
    <definedName name="dc">#REF!</definedName>
    <definedName name="DCUBJLS" localSheetId="10">#REF!</definedName>
    <definedName name="DCUBJLS">#REF!</definedName>
    <definedName name="DCX">#REF!</definedName>
    <definedName name="DD">#REF!</definedName>
    <definedName name="dd1pnc">[34]chitiet!$G$404</definedName>
    <definedName name="dd1pvl">[34]chitiet!$G$383</definedName>
    <definedName name="dd1x2">[119]gvl!$N$9</definedName>
    <definedName name="dd3pctnc">'[34]lam-moi'!#REF!</definedName>
    <definedName name="dd3pctvl">'[34]lam-moi'!#REF!</definedName>
    <definedName name="dd3plmvl">'[34]lam-moi'!#REF!</definedName>
    <definedName name="dd3pnc">'[34]lam-moi'!#REF!</definedName>
    <definedName name="dd3pvl">'[34]lam-moi'!#REF!</definedName>
    <definedName name="DDD" localSheetId="10">#REF!</definedName>
    <definedName name="ddd" localSheetId="7" hidden="1">[125]INVENTORY!#REF!</definedName>
    <definedName name="DDD">#REF!</definedName>
    <definedName name="dddddddddddddd" localSheetId="10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g" localSheetId="10">#REF!</definedName>
    <definedName name="ddg">#REF!</definedName>
    <definedName name="ddhtnc" localSheetId="10">'[34]lam-moi'!#REF!</definedName>
    <definedName name="ddhtnc">'[34]lam-moi'!#REF!</definedName>
    <definedName name="ddhtvl" localSheetId="10">'[34]lam-moi'!#REF!</definedName>
    <definedName name="ddhtvl">'[34]lam-moi'!#REF!</definedName>
    <definedName name="ddt2nc">[34]gtrinh!#REF!</definedName>
    <definedName name="ddt2vl">[34]gtrinh!#REF!</definedName>
    <definedName name="ddtd3pnc">'[34]thao-go'!#REF!</definedName>
    <definedName name="ddtt1pnc">[34]gtrinh!#REF!</definedName>
    <definedName name="ddtt1pvl">[34]gtrinh!#REF!</definedName>
    <definedName name="ddtt3pnc">[34]gtrinh!#REF!</definedName>
    <definedName name="ddtt3pvl">[34]gtrinh!#REF!</definedName>
    <definedName name="DDX" localSheetId="10">#REF!</definedName>
    <definedName name="DDX">#REF!</definedName>
    <definedName name="de" localSheetId="10" hidden="1">{#N/A,#N/A,FALSE,"CCTV"}</definedName>
    <definedName name="de" hidden="1">{#N/A,#N/A,FALSE,"CCTV"}</definedName>
    <definedName name="deformbar" localSheetId="10">#REF!</definedName>
    <definedName name="deformbar">#REF!</definedName>
    <definedName name="Delivery">#REF!</definedName>
    <definedName name="dempul">#REF!</definedName>
    <definedName name="dempul_1">[69]HB!#REF!</definedName>
    <definedName name="densopaste">'[66]harga lama'!#REF!</definedName>
    <definedName name="densopool">'[66]harga lama'!#REF!</definedName>
    <definedName name="densotape">'[66]harga lama'!#REF!</definedName>
    <definedName name="der" localSheetId="10">FST:(FSB)</definedName>
    <definedName name="der" localSheetId="7">FST:(FSB)</definedName>
    <definedName name="der">FST:(FSB)</definedName>
    <definedName name="DES" localSheetId="10">[126]REKAP!#REF!</definedName>
    <definedName name="DES">[126]REKAP!#REF!</definedName>
    <definedName name="Desimal" localSheetId="10">#REF!</definedName>
    <definedName name="Desimal">#REF!</definedName>
    <definedName name="DESRP">#REF!</definedName>
    <definedName name="DESU">#REF!</definedName>
    <definedName name="DESUP">#REF!</definedName>
    <definedName name="det" localSheetId="10" hidden="1">{"rp_only",#N/A,FALSE,"2225"}</definedName>
    <definedName name="det" hidden="1">{"rp_only",#N/A,FALSE,"2225"}</definedName>
    <definedName name="detib2100" localSheetId="10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tonator">#REF!</definedName>
    <definedName name="dewi2">#REF!</definedName>
    <definedName name="dewi6">#REF!</definedName>
    <definedName name="df" localSheetId="10" hidden="1">{#N/A,#N/A,FALSE,"CCTV"}</definedName>
    <definedName name="df" hidden="1">{#N/A,#N/A,FALSE,"CCTV"}</definedName>
    <definedName name="dfdbv" hidden="1">#REF!</definedName>
    <definedName name="DFDF">#REF!</definedName>
    <definedName name="dfg">#REF!</definedName>
    <definedName name="dftr2" localSheetId="10" hidden="1">{#N/A,#N/A,TRUE,"Basic";#N/A,#N/A,TRUE,"EXT-TABLE";#N/A,#N/A,TRUE,"STEEL";#N/A,#N/A,TRUE,"INT-Table";#N/A,#N/A,TRUE,"STEEL";#N/A,#N/A,TRUE,"Door"}</definedName>
    <definedName name="dftr2" hidden="1">{#N/A,#N/A,TRUE,"Basic";#N/A,#N/A,TRUE,"EXT-TABLE";#N/A,#N/A,TRUE,"STEEL";#N/A,#N/A,TRUE,"INT-Table";#N/A,#N/A,TRUE,"STEEL";#N/A,#N/A,TRUE,"Door"}</definedName>
    <definedName name="DG" localSheetId="10" hidden="1">{#N/A,#N/A,FALSE,"CCTV"}</definedName>
    <definedName name="DG" hidden="1">{#N/A,#N/A,FALSE,"CCTV"}</definedName>
    <definedName name="dgk" localSheetId="10">#REF!</definedName>
    <definedName name="dgk">#REF!</definedName>
    <definedName name="DGM">[34]DONGIA!$A$453:$F$459</definedName>
    <definedName name="dgn" localSheetId="10" hidden="1">{"'AC-q1'!$B$523"}</definedName>
    <definedName name="dgn" hidden="1">{"'AC-q1'!$B$523"}</definedName>
    <definedName name="dgnc" localSheetId="10">#REF!</definedName>
    <definedName name="dgnc">#REF!</definedName>
    <definedName name="DGTH" localSheetId="10">[34]DONGIA!#REF!</definedName>
    <definedName name="DGTH">[34]DONGIA!#REF!</definedName>
    <definedName name="DGTH1">[34]DONGIA!$A$414:$G$452</definedName>
    <definedName name="dgth2">[34]DONGIA!$A$414:$G$439</definedName>
    <definedName name="DGTR">[34]DONGIA!$A$472:$I$521</definedName>
    <definedName name="dgvl" localSheetId="10">#REF!</definedName>
    <definedName name="dgvl">#REF!</definedName>
    <definedName name="DGVL1">[34]DONGIA!$A$5:$F$235</definedName>
    <definedName name="DGVT">'[34]DON GIA'!$C$5:$G$137</definedName>
    <definedName name="DIA" localSheetId="10">#REF!</definedName>
    <definedName name="DIA">#REF!</definedName>
    <definedName name="diffuser">#REF!</definedName>
    <definedName name="dinding1">#REF!</definedName>
    <definedName name="dindinggrc">'[84]Harga Satuan'!$G$58</definedName>
    <definedName name="dindingpemisah">[39]analisa!#REF!</definedName>
    <definedName name="dindingulang" localSheetId="10">#REF!</definedName>
    <definedName name="dindingulang">#REF!</definedName>
    <definedName name="DIR">[73]INFO!$E$12</definedName>
    <definedName name="direksi">[39]satuan!#REF!</definedName>
    <definedName name="Direktur">'[78]Data FORMAL'!$C$18</definedName>
    <definedName name="dirgud">[39]satuan!#REF!</definedName>
    <definedName name="DISC">'[127]2-Genset print'!#REF!</definedName>
    <definedName name="discbesi" localSheetId="10">#REF!</definedName>
    <definedName name="discbesi">#REF!</definedName>
    <definedName name="Discount" localSheetId="10" hidden="1">#REF!</definedName>
    <definedName name="Discount" localSheetId="7" hidden="1">#REF!</definedName>
    <definedName name="Discount" hidden="1">#REF!</definedName>
    <definedName name="discpel">#REF!</definedName>
    <definedName name="discsan">#REF!</definedName>
    <definedName name="discsantoto">#REF!</definedName>
    <definedName name="display_area_2" localSheetId="10" hidden="1">#REF!</definedName>
    <definedName name="display_area_2" localSheetId="7" hidden="1">#REF!</definedName>
    <definedName name="display_area_2" hidden="1">#REF!</definedName>
    <definedName name="djoko" hidden="1">#REF!</definedName>
    <definedName name="dka">#REF!</definedName>
    <definedName name="dkk">#REF!</definedName>
    <definedName name="DL15HT">'[34]TONGKE-HT'!#REF!</definedName>
    <definedName name="DL16HT">'[34]TONGKE-HT'!#REF!</definedName>
    <definedName name="DL19HT">'[34]TONGKE-HT'!#REF!</definedName>
    <definedName name="dl20dl" localSheetId="10">#REF!</definedName>
    <definedName name="dl20dl">#REF!</definedName>
    <definedName name="DL20HT" localSheetId="10">'[34]TONGKE-HT'!#REF!</definedName>
    <definedName name="DL20HT">'[34]TONGKE-HT'!#REF!</definedName>
    <definedName name="dldl1100">'[128]Isolasi Luar Dalam'!$N$46</definedName>
    <definedName name="dldl160">'[128]Isolasi Luar Dalam'!$L$46</definedName>
    <definedName name="dldl180">'[128]Isolasi Luar Dalam'!$M$46</definedName>
    <definedName name="dldlg100">'[128]Isolasi Luar Dalam'!$N$23</definedName>
    <definedName name="dlh20c" localSheetId="10">#REF!</definedName>
    <definedName name="dlh20c">#REF!</definedName>
    <definedName name="dlh20nb">#REF!</definedName>
    <definedName name="dlh50nb">#REF!</definedName>
    <definedName name="DLL">#REF!</definedName>
    <definedName name="dllg100">'[128]Isolasi Luar'!$N$342</definedName>
    <definedName name="dllg120">'[128]Isolasi Luar'!$O$342</definedName>
    <definedName name="dllg50">'[128]Isolasi Luar'!$K$342</definedName>
    <definedName name="dllg60">'[128]Isolasi Luar'!$L$342</definedName>
    <definedName name="dllg80">'[128]Isolasi Luar'!$M$342</definedName>
    <definedName name="dlpar150" localSheetId="10">#REF!</definedName>
    <definedName name="dlpar150">#REF!</definedName>
    <definedName name="dlpar38120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npntalm">#REF!</definedName>
    <definedName name="Document_array" localSheetId="10">{"Book1","RAB PASAR 30 AUG SCRAB.xls"}</definedName>
    <definedName name="Document_array" localSheetId="7">{"Book1","RAB PASAR 30 AUG SCRAB.xls"}</definedName>
    <definedName name="Document_array">{"Book1","RAB PASAR 30 AUG SCRAB.xls"}</definedName>
    <definedName name="Documents_array">#N/A</definedName>
    <definedName name="DODOL">#REF!</definedName>
    <definedName name="DOLAR">[129]Markup!$J$76</definedName>
    <definedName name="dolar04">'[130]BoQ C4'!#REF!</definedName>
    <definedName name="dolken">'[90]HB '!#REF!</definedName>
    <definedName name="dolken_1">[69]HB!#REF!</definedName>
    <definedName name="Dolken_dia_8_s_d_10_cm">[24]BAHAN!$E$110</definedName>
    <definedName name="Dollar" localSheetId="10">#REF!</definedName>
    <definedName name="Dollar">#REF!</definedName>
    <definedName name="DOLSing">#REF!</definedName>
    <definedName name="DOMBA">#REF!</definedName>
    <definedName name="dongia">[34]DG!$A$4:$I$567</definedName>
    <definedName name="dongia1">[34]DG!$A$4:$H$606</definedName>
    <definedName name="dozer" localSheetId="10">#REF!</definedName>
    <definedName name="dozer">#REF!</definedName>
    <definedName name="dozerd6">#REF!</definedName>
    <definedName name="dozerd7">#REF!</definedName>
    <definedName name="dozerd85">#REF!</definedName>
    <definedName name="dozerd9">#REF!</definedName>
    <definedName name="dpa">#REF!</definedName>
    <definedName name="dpk">#REF!</definedName>
    <definedName name="dq" localSheetId="10" hidden="1">{#N/A,#N/A,FALSE,"CCTV"}</definedName>
    <definedName name="dq" hidden="1">{#N/A,#N/A,FALSE,"CCTV"}</definedName>
    <definedName name="DR" hidden="1">#REF!</definedName>
    <definedName name="Drain">#REF!</definedName>
    <definedName name="drainagehole76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erR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s1pnc">#REF!</definedName>
    <definedName name="ds1pvl">#REF!</definedName>
    <definedName name="ds3pnc">#REF!</definedName>
    <definedName name="ds3pvl">#REF!</definedName>
    <definedName name="dsaf">#REF!</definedName>
    <definedName name="DSAW" hidden="1">#REF!</definedName>
    <definedName name="dsct3pnc">'[34]#REF'!#REF!</definedName>
    <definedName name="dsct3pvl">'[34]#REF'!#REF!</definedName>
    <definedName name="dsda" localSheetId="10" hidden="1">{#N/A,#N/A,FALSE,"REK-S-TPL";#N/A,#N/A,FALSE,"REK-TPML";#N/A,#N/A,FALSE,"RAB-TEMPEL"}</definedName>
    <definedName name="dsda" localSheetId="7" hidden="1">{#N/A,#N/A,FALSE,"REK-S-TPL";#N/A,#N/A,FALSE,"REK-TPML";#N/A,#N/A,FALSE,"RAB-TEMPEL"}</definedName>
    <definedName name="dsda" hidden="1">{#N/A,#N/A,FALSE,"REK-S-TPL";#N/A,#N/A,FALSE,"REK-TPML";#N/A,#N/A,FALSE,"RAB-TEMPEL"}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12ton">#REF!</definedName>
    <definedName name="dt20ton">#REF!</definedName>
    <definedName name="duct_isolasi">#REF!</definedName>
    <definedName name="duct_soundliner">#REF!</definedName>
    <definedName name="duct_tanpa">#REF!</definedName>
    <definedName name="duk">[39]bahan!#REF!</definedName>
    <definedName name="dump" localSheetId="10">#REF!</definedName>
    <definedName name="dump">#REF!</definedName>
    <definedName name="Dump_Truck_5_ton_145_HP">[24]BAHAN!$E$255</definedName>
    <definedName name="DUMPTRUCK1" localSheetId="10">#REF!</definedName>
    <definedName name="DUMPTRUCK1">#REF!</definedName>
    <definedName name="DUMPTRUCK2">#REF!</definedName>
    <definedName name="duong1">[34]DONGIA!#REF!</definedName>
    <definedName name="duong2">[34]DONGIA!#REF!</definedName>
    <definedName name="duong3">[34]DONGIA!#REF!</definedName>
    <definedName name="duong4">[34]DONGIA!#REF!</definedName>
    <definedName name="duong5">[34]DONGIA!#REF!</definedName>
    <definedName name="dw" localSheetId="10">#REF!</definedName>
    <definedName name="dw" localSheetId="7" hidden="1">{#N/A,#N/A,FALSE,"CCTV"}</definedName>
    <definedName name="dw">#REF!</definedName>
    <definedName name="dy" localSheetId="10" hidden="1">{#N/A,#N/A,FALSE,"CCTV"}</definedName>
    <definedName name="dy" hidden="1">{#N/A,#N/A,FALSE,"CCTV"}</definedName>
    <definedName name="dz">[131]!AAAA</definedName>
    <definedName name="dzl">[132]岩性!#REF!</definedName>
    <definedName name="E" localSheetId="10">#REF!</definedName>
    <definedName name="E">#REF!</definedName>
    <definedName name="E.">#REF!</definedName>
    <definedName name="E_1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eran.1">#REF!</definedName>
    <definedName name="ED1.1">#REF!</definedName>
    <definedName name="EEE">#REF!</definedName>
    <definedName name="EEX">#REF!</definedName>
    <definedName name="EF" localSheetId="10" hidden="1">{#N/A,#N/A,FALSE,"Chi tiÆt"}</definedName>
    <definedName name="EF" localSheetId="7" hidden="1">{#N/A,#N/A,FALSE,"Chi tiÆt"}</definedName>
    <definedName name="EF" hidden="1">{#N/A,#N/A,FALSE,"Chi tiÆt"}</definedName>
    <definedName name="EFWEWEF">#REF!</definedName>
    <definedName name="EFX">#REF!</definedName>
    <definedName name="eg">#REF!</definedName>
    <definedName name="EGA">#REF!</definedName>
    <definedName name="EGX">#REF!</definedName>
    <definedName name="EHX">#REF!</definedName>
    <definedName name="EJX">#REF!</definedName>
    <definedName name="EKX">#REF!</definedName>
    <definedName name="el">#REF!</definedName>
    <definedName name="Electr.Test" localSheetId="10" hidden="1">{"'장비'!$A$3:$M$12"}</definedName>
    <definedName name="Electr.Test" hidden="1">{"'장비'!$A$3:$M$12"}</definedName>
    <definedName name="electriccablejumbo" localSheetId="10">#REF!</definedName>
    <definedName name="electriccablejumbo">#REF!</definedName>
    <definedName name="electriccablelighting">#REF!</definedName>
    <definedName name="electriccablepump">#REF!</definedName>
    <definedName name="electricinstallation">#REF!</definedName>
    <definedName name="electricpanel">#REF!</definedName>
    <definedName name="electrode">#REF!</definedName>
    <definedName name="elek">#REF!</definedName>
    <definedName name="ELEKTRIKAL">#REF!</definedName>
    <definedName name="Elektronik">#REF!</definedName>
    <definedName name="ELX">#REF!</definedName>
    <definedName name="em">#REF!</definedName>
    <definedName name="Email">#REF!</definedName>
    <definedName name="embankment">#REF!</definedName>
    <definedName name="emp" localSheetId="7" hidden="1">#REF!</definedName>
    <definedName name="emp" hidden="1">#REF!</definedName>
    <definedName name="EMPCKG">#REF!</definedName>
    <definedName name="EMPLOY._WELFARE">#REF!</definedName>
    <definedName name="emulsion">#REF!</definedName>
    <definedName name="engkupu">#REF!</definedName>
    <definedName name="engptr">[39]bahan!#REF!</definedName>
    <definedName name="engsel" localSheetId="10">#REF!</definedName>
    <definedName name="engsel">#REF!</definedName>
    <definedName name="engselh">'[68]HB '!$F$176</definedName>
    <definedName name="engselh_1">[69]HB!#REF!</definedName>
    <definedName name="engselkun">'[45]HB '!$F$177</definedName>
    <definedName name="engselkun_1">[69]HB!#REF!</definedName>
    <definedName name="ENTRANCE" localSheetId="10">#REF!</definedName>
    <definedName name="ENTRANCE">#REF!</definedName>
    <definedName name="eol">#REF!</definedName>
    <definedName name="Epoxiresin">'[66]harga lama'!#REF!</definedName>
    <definedName name="epoxyclear" localSheetId="10">#REF!</definedName>
    <definedName name="epoxyclear">#REF!</definedName>
    <definedName name="epoxyenamel">#REF!</definedName>
    <definedName name="EQP">[114]PLUMBING!$G$2:$G$65536</definedName>
    <definedName name="EQUIP___MACHINE" localSheetId="10">#REF!</definedName>
    <definedName name="EQUIP___MACHINE">#REF!</definedName>
    <definedName name="EQUIP_RE_EXPORT">#REF!</definedName>
    <definedName name="equipment">[42]Rate!$B$8:$G$190</definedName>
    <definedName name="EQUPSBI">[133]LO!#REF!</definedName>
    <definedName name="era">[44]GAS!#REF!</definedName>
    <definedName name="essenza20">'[84]Harga Satuan'!#REF!</definedName>
    <definedName name="ET">[39]analisa!#REF!</definedName>
    <definedName name="eternit" localSheetId="10">#REF!</definedName>
    <definedName name="eternit">#REF!</definedName>
    <definedName name="eternit_1" localSheetId="10">[69]HB!#REF!</definedName>
    <definedName name="eternit_1">[69]HB!#REF!</definedName>
    <definedName name="euro">[134]LISTRIK!#REF!</definedName>
    <definedName name="ew" localSheetId="10" hidden="1">{#N/A,#N/A,FALSE,"CCTV"}</definedName>
    <definedName name="ew" hidden="1">{#N/A,#N/A,FALSE,"CCTV"}</definedName>
    <definedName name="Exc">[38]analisa!$G$6</definedName>
    <definedName name="Exc2m">[38]analisa!$G$935</definedName>
    <definedName name="exca" localSheetId="10">#REF!</definedName>
    <definedName name="exca">#REF!</definedName>
    <definedName name="EXCAVATOR">#REF!</definedName>
    <definedName name="excavator035">#REF!</definedName>
    <definedName name="excavatorgiantbreak">#REF!</definedName>
    <definedName name="excavatorpc200">#REF!</definedName>
    <definedName name="Excel_BuiltIn_Print_Area_1" localSheetId="10">#REF!</definedName>
    <definedName name="Excel_BuiltIn_Print_Area_1" localSheetId="7">NA()</definedName>
    <definedName name="Excel_BuiltIn_Print_Area_1">#REF!</definedName>
    <definedName name="Excel_BuiltIn_Print_Area_1_1" localSheetId="10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0">#REF!</definedName>
    <definedName name="Excel_BuiltIn_Print_Area_10_1" localSheetId="10">#REF!</definedName>
    <definedName name="Excel_BuiltIn_Print_Area_10_1" localSheetId="7">"$#REF!.$A$1:$N$84"</definedName>
    <definedName name="Excel_BuiltIn_Print_Area_10_1">#REF!</definedName>
    <definedName name="Excel_BuiltIn_Print_Area_11" localSheetId="10">#REF!</definedName>
    <definedName name="Excel_BuiltIn_Print_Area_11">#REF!</definedName>
    <definedName name="Excel_BuiltIn_Print_Area_11_1">"$#REF!.$A$1:$N$84"</definedName>
    <definedName name="Excel_BuiltIn_Print_Area_12" localSheetId="10">#REF!</definedName>
    <definedName name="Excel_BuiltIn_Print_Area_12">#REF!</definedName>
    <definedName name="Excel_BuiltIn_Print_Area_12_1">"$#REF!.$A$1:$N$84"</definedName>
    <definedName name="Excel_BuiltIn_Print_Area_13_1">"$#REF!.$A$1:$N$84"</definedName>
    <definedName name="Excel_BuiltIn_Print_Area_14_1">"$#REF!.$A$1:$N$84"</definedName>
    <definedName name="Excel_BuiltIn_Print_Area_15_1">"$#REF!.$A$1:$N$84"</definedName>
    <definedName name="Excel_BuiltIn_Print_Area_16_1">"$#REF!.$A$1:$N$84"</definedName>
    <definedName name="Excel_BuiltIn_Print_Area_17">"$#REF!.$A$1:$N$84"</definedName>
    <definedName name="Excel_BuiltIn_Print_Area_18">"$#REF!.$A$1:$N$84"</definedName>
    <definedName name="Excel_BuiltIn_Print_Area_19">"$#REF!.$A$1:$N$84"</definedName>
    <definedName name="Excel_BuiltIn_Print_Area_2_1" localSheetId="10">#REF!</definedName>
    <definedName name="Excel_BuiltIn_Print_Area_2_1">#REF!</definedName>
    <definedName name="Excel_BuiltIn_Print_Area_20">"$#REF!.$A$1:$N$84"</definedName>
    <definedName name="Excel_BuiltIn_Print_Area_21">"$#REF!.$A$1:$N$84"</definedName>
    <definedName name="Excel_BuiltIn_Print_Area_26" localSheetId="10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 localSheetId="10">[135]cargo!#REF!</definedName>
    <definedName name="Excel_BuiltIn_Print_Area_3" localSheetId="7">"$#REF!.$A$1:$AL$60"</definedName>
    <definedName name="Excel_BuiltIn_Print_Area_3">[135]cargo!#REF!</definedName>
    <definedName name="Excel_BuiltIn_Print_Area_3_1" localSheetId="10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 localSheetId="10">#REF!</definedName>
    <definedName name="Excel_BuiltIn_Print_Area_4_1" localSheetId="7">"$#REF!.$A$1:$AL$60"</definedName>
    <definedName name="Excel_BuiltIn_Print_Area_4_1">#REF!</definedName>
    <definedName name="Excel_BuiltIn_Print_Area_5" localSheetId="10">#REF!</definedName>
    <definedName name="Excel_BuiltIn_Print_Area_5">#REF!</definedName>
    <definedName name="Excel_BuiltIn_Print_Area_5_1" localSheetId="10">#REF!</definedName>
    <definedName name="Excel_BuiltIn_Print_Area_5_1" localSheetId="7">"$#REF!.$A$1:$AM$63"</definedName>
    <definedName name="Excel_BuiltIn_Print_Area_5_1">#REF!</definedName>
    <definedName name="Excel_BuiltIn_Print_Area_6_1" localSheetId="10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_1" localSheetId="10">#REF!,#REF!</definedName>
    <definedName name="Excel_BuiltIn_Print_Titles_1" localSheetId="7">#REF!,#REF!</definedName>
    <definedName name="Excel_BuiltIn_Print_Titles_1">#REF!</definedName>
    <definedName name="Excel_BuiltIn_Print_Titles_1_1" localSheetId="7">#REF!,#REF!</definedName>
    <definedName name="Excel_BuiltIn_Print_Titles_1_1">#REF!,#REF!</definedName>
    <definedName name="Excel_BuiltIn_Print_Titles_1_1_1" localSheetId="7">#REF!,#REF!</definedName>
    <definedName name="Excel_BuiltIn_Print_Titles_1_1_1">#REF!,#REF!</definedName>
    <definedName name="Excel_BuiltIn_Print_Titles_1_1_1_1">#REF!</definedName>
    <definedName name="Excel_BuiltIn_Print_Titles_10">"$#REF!.$A$1:$AMJ$5"</definedName>
    <definedName name="Excel_BuiltIn_Print_Titles_2" localSheetId="10">#REF!</definedName>
    <definedName name="Excel_BuiltIn_Print_Titles_2">#REF!</definedName>
    <definedName name="Excel_BuiltIn_Print_Titles_2_1">#REF!</definedName>
    <definedName name="Excel_BuiltIn_Print_Titles_3">#REF!</definedName>
    <definedName name="Excel_BuiltIn_Print_Titles_3_1" localSheetId="10">#REF!,#REF!</definedName>
    <definedName name="Excel_BuiltIn_Print_Titles_3_1" localSheetId="7">#REF!,#REF!</definedName>
    <definedName name="Excel_BuiltIn_Print_Titles_3_1">#REF!,#REF!</definedName>
    <definedName name="Excel_BuiltIn_Print_Titles_3_1_1" localSheetId="7">#REF!,#REF!</definedName>
    <definedName name="Excel_BuiltIn_Print_Titles_3_1_1">#REF!,#REF!</definedName>
    <definedName name="Excel_BuiltIn_Print_Titles_3_1_1_1" localSheetId="7">#REF!,#REF!</definedName>
    <definedName name="Excel_BuiltIn_Print_Titles_3_1_1_1">#REF!,#REF!</definedName>
    <definedName name="Excel_BuiltIn_Print_Titles_3_1_1_1_1" localSheetId="7">#REF!,#REF!</definedName>
    <definedName name="Excel_BuiltIn_Print_Titles_3_1_1_1_1">#REF!,#REF!</definedName>
    <definedName name="Excel_BuiltIn_Print_Titles_4" localSheetId="7">#REF!,#REF!</definedName>
    <definedName name="Excel_BuiltIn_Print_Titles_4">#REF!,#REF!</definedName>
    <definedName name="Excel_BuiltIn_Print_Titles_4_1">#REF!</definedName>
    <definedName name="Excel_BuiltIn_Print_Titles_6_1">#REF!</definedName>
    <definedName name="Excel_BuiltIn_Print_Titles_7">#REF!</definedName>
    <definedName name="Excel_BuiltIn_Print_Titles_8_1">#REF!</definedName>
    <definedName name="Export">#REF!</definedName>
    <definedName name="exposed">'[84]Harga Satuan'!$G$63</definedName>
    <definedName name="EXTRA" localSheetId="10">#REF!</definedName>
    <definedName name="EXTRA">#REF!</definedName>
    <definedName name="extrod38">#REF!</definedName>
    <definedName name="F">#REF!</definedName>
    <definedName name="F.">#REF!</definedName>
    <definedName name="f.1a">#REF!</definedName>
    <definedName name="f.21">#REF!</definedName>
    <definedName name="f.22">#REF!</definedName>
    <definedName name="f.26">#REF!</definedName>
    <definedName name="f.33a">#REF!</definedName>
    <definedName name="f.33b">#REF!</definedName>
    <definedName name="f.33c">#REF!</definedName>
    <definedName name="f.34">#REF!</definedName>
    <definedName name="f.36">#REF!</definedName>
    <definedName name="F_Penawaran">[136]BQ!$P$43</definedName>
    <definedName name="F_S" localSheetId="10">#REF!</definedName>
    <definedName name="F_S">#REF!</definedName>
    <definedName name="F_SL" localSheetId="10">FST:(FSB)</definedName>
    <definedName name="F_SL" localSheetId="7">FST:(FSB)</definedName>
    <definedName name="F_SL">FST:(FSB)</definedName>
    <definedName name="f92F56" localSheetId="10">[34]dtxl!#REF!</definedName>
    <definedName name="f92F56">[34]dtxl!#REF!</definedName>
    <definedName name="FA" localSheetId="10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i">#REF!</definedName>
    <definedName name="Fakta" localSheetId="10">#REF!</definedName>
    <definedName name="Fakta">#REF!</definedName>
    <definedName name="faktd">#REF!</definedName>
    <definedName name="Faktor">#REF!</definedName>
    <definedName name="FAKTOR_BAHAN_SANITAIR_GROHE">#REF!</definedName>
    <definedName name="fall" localSheetId="10" hidden="1">#REF!</definedName>
    <definedName name="fall" localSheetId="7" hidden="1">#REF!</definedName>
    <definedName name="fall" hidden="1">#REF!</definedName>
    <definedName name="fam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fs" hidden="1">#REF!</definedName>
    <definedName name="fasdt">#REF!</definedName>
    <definedName name="fasfsdfsdfasdfsdfsd" localSheetId="10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at" localSheetId="10">#REF!</definedName>
    <definedName name="fat">#REF!</definedName>
    <definedName name="Fax">#REF!</definedName>
    <definedName name="FB">#REF!</definedName>
    <definedName name="fcdfdg" hidden="1">#REF!</definedName>
    <definedName name="FCode" localSheetId="10" hidden="1">#REF!</definedName>
    <definedName name="FCode" localSheetId="7" hidden="1">#REF!</definedName>
    <definedName name="FCode" hidden="1">#REF!</definedName>
    <definedName name="FCU">#REF!</definedName>
    <definedName name="fdfd" localSheetId="10" hidden="1">{#N/A,#N/A,FALSE,"REK";#N/A,#N/A,FALSE,"rab"}</definedName>
    <definedName name="fdfd" localSheetId="7" hidden="1">{#N/A,#N/A,FALSE,"REK";#N/A,#N/A,FALSE,"rab"}</definedName>
    <definedName name="fdfd" hidden="1">{#N/A,#N/A,FALSE,"REK";#N/A,#N/A,FALSE,"rab"}</definedName>
    <definedName name="fe">'[137]rab me (by owner) '!#REF!</definedName>
    <definedName name="fec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fec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feco25" localSheetId="10">#REF!</definedName>
    <definedName name="feco25">#REF!</definedName>
    <definedName name="fedc2">#REF!</definedName>
    <definedName name="fedc35">#REF!</definedName>
    <definedName name="FEE" localSheetId="7" hidden="1">#REF!</definedName>
    <definedName name="FEE">#REF!</definedName>
    <definedName name="fendercell">'[66]harga lama'!#REF!</definedName>
    <definedName name="fenderv">'[66]harga lama'!#REF!</definedName>
    <definedName name="FEX" localSheetId="10">#REF!</definedName>
    <definedName name="FEX">#REF!</definedName>
    <definedName name="ffff">#REF!</definedName>
    <definedName name="fffff">#REF!</definedName>
    <definedName name="fffffffffffffffffffffff">#REF!</definedName>
    <definedName name="fffffffffffffffffffffffffffffffff">[41]Concrete!#REF!</definedName>
    <definedName name="fffffffffffffffffffffffffffffffffffffff" localSheetId="10">#REF!</definedName>
    <definedName name="fffffffffffffffffffffffffffffffffffffff">#REF!</definedName>
    <definedName name="FFX">#REF!</definedName>
    <definedName name="fg">#N/A</definedName>
    <definedName name="FGX" localSheetId="10">#REF!</definedName>
    <definedName name="FGX">#REF!</definedName>
    <definedName name="FH" localSheetId="10" hidden="1">{#N/A,#N/A,FALSE,"CCTV"}</definedName>
    <definedName name="FH" hidden="1">{#N/A,#N/A,FALSE,"CCTV"}</definedName>
    <definedName name="FHX" localSheetId="10">#REF!</definedName>
    <definedName name="FHX">#REF!</definedName>
    <definedName name="fiber">#REF!</definedName>
    <definedName name="Fibermesh">'[66]harga lama'!#REF!</definedName>
    <definedName name="FIELD_EXPENSES" localSheetId="10">#REF!</definedName>
    <definedName name="FIELD_EXPENSES">#REF!</definedName>
    <definedName name="FILLED" hidden="1">#REF!</definedName>
    <definedName name="filtercloth" localSheetId="10">'[66]harga lama'!#REF!</definedName>
    <definedName name="filtercloth">'[66]harga lama'!#REF!</definedName>
    <definedName name="FINE_AGGREGATE">'[116]DAFTAR HARGA'!#REF!</definedName>
    <definedName name="fineagreforgrout" localSheetId="10">#REF!</definedName>
    <definedName name="fineagreforgrout">#REF!</definedName>
    <definedName name="FINISHER">#REF!</definedName>
    <definedName name="Fire">#REF!</definedName>
    <definedName name="firkan">#REF!</definedName>
    <definedName name="FIRST_FLOOR">#REF!</definedName>
    <definedName name="FISER">[115]ALEK!$M$33</definedName>
    <definedName name="FIT" localSheetId="10">#REF!</definedName>
    <definedName name="FIT">#REF!</definedName>
    <definedName name="FITCIP">'[138]RKP PLUMBING'!$G$173</definedName>
    <definedName name="FITFS" localSheetId="10">#REF!</definedName>
    <definedName name="FITFS">#REF!</definedName>
    <definedName name="Fithyd">#REF!</definedName>
    <definedName name="Fitsp">#REF!</definedName>
    <definedName name="FITT">#REF!</definedName>
    <definedName name="fitting">#REF!</definedName>
    <definedName name="fj" localSheetId="10" hidden="1">{#N/A,#N/A,FALSE,"CCTV"}</definedName>
    <definedName name="fj" hidden="1">{#N/A,#N/A,FALSE,"CCTV"}</definedName>
    <definedName name="FJX" localSheetId="10">#REF!</definedName>
    <definedName name="FJX">#REF!</definedName>
    <definedName name="FK" localSheetId="10" hidden="1">{#N/A,#N/A,FALSE,"CCTV"}</definedName>
    <definedName name="FK" hidden="1">{#N/A,#N/A,FALSE,"CCTV"}</definedName>
    <definedName name="fkieifi" hidden="1">[139]H.Satuan!$C$106:$P$132</definedName>
    <definedName name="fkx" localSheetId="10">#REF!</definedName>
    <definedName name="fkx">#REF!</definedName>
    <definedName name="FLATBEDTRUCK">#REF!</definedName>
    <definedName name="FlDen">0.97</definedName>
    <definedName name="FlDt">190</definedName>
    <definedName name="flkljjkj" localSheetId="10" hidden="1">{#N/A,#N/A,FALSE,"REK-S-TPL";#N/A,#N/A,FALSE,"REK-TPML";#N/A,#N/A,FALSE,"RAB-TEMPEL"}</definedName>
    <definedName name="flkljjkj" localSheetId="7" hidden="1">{#N/A,#N/A,FALSE,"REK-S-TPL";#N/A,#N/A,FALSE,"REK-TPML";#N/A,#N/A,FALSE,"RAB-TEMPEL"}</definedName>
    <definedName name="flkljjkj" hidden="1">{#N/A,#N/A,FALSE,"REK-S-TPL";#N/A,#N/A,FALSE,"REK-TPML";#N/A,#N/A,FALSE,"RAB-TEMPEL"}</definedName>
    <definedName name="flmh400">#REF!</definedName>
    <definedName name="floorhard">#REF!</definedName>
    <definedName name="fluorescentlump">#REF!</definedName>
    <definedName name="flx">#REF!</definedName>
    <definedName name="FM">#REF!</definedName>
    <definedName name="FO" localSheetId="10">#REF!</definedName>
    <definedName name="FO" localSheetId="7" hidden="1">{#N/A,#N/A,FALSE,"CCTV"}</definedName>
    <definedName name="FO">#REF!</definedName>
    <definedName name="FOR" localSheetId="10">#REF!</definedName>
    <definedName name="FOR">#REF!</definedName>
    <definedName name="FORECAST" hidden="1">#REF!</definedName>
    <definedName name="FORM101">#REF!</definedName>
    <definedName name="FORM1021">#REF!</definedName>
    <definedName name="FORM1022">#REF!</definedName>
    <definedName name="FORM1031">#REF!</definedName>
    <definedName name="FORM1032">#REF!</definedName>
    <definedName name="FORM1041">#REF!</definedName>
    <definedName name="FORM1042">#REF!</definedName>
    <definedName name="FORM21">[97]D2a!#REF!</definedName>
    <definedName name="FORM22E">[97]D2a!#REF!</definedName>
    <definedName name="FORM22L">[97]D2a!#REF!</definedName>
    <definedName name="FORM231">[97]D2a!#REF!</definedName>
    <definedName name="FORM232">[97]D2a!#REF!</definedName>
    <definedName name="FORM233">[97]D2a!#REF!</definedName>
    <definedName name="FORM234" localSheetId="10">#REF!</definedName>
    <definedName name="FORM234">#REF!</definedName>
    <definedName name="FORM241" localSheetId="10">[97]D2a!#REF!</definedName>
    <definedName name="FORM241">[97]D2a!#REF!</definedName>
    <definedName name="FORM242">[97]D2a!#REF!</definedName>
    <definedName name="FORM243">[97]D2a!#REF!</definedName>
    <definedName name="FORM311">[97]D3a!#REF!</definedName>
    <definedName name="FORM312">[97]D3a!#REF!</definedName>
    <definedName name="FORM313">[97]D3a!#REF!</definedName>
    <definedName name="FORM314">[97]D3a!#REF!</definedName>
    <definedName name="FORM315">[97]D3a!#REF!</definedName>
    <definedName name="FORM316">[97]D3a!#REF!</definedName>
    <definedName name="FORM321">[97]D3a!#REF!</definedName>
    <definedName name="FORM322">[97]D3a!#REF!</definedName>
    <definedName name="FORM323" localSheetId="10">#REF!</definedName>
    <definedName name="FORM323">#REF!</definedName>
    <definedName name="FORM323L">#REF!</definedName>
    <definedName name="FORM33">[97]D3a!#REF!</definedName>
    <definedName name="FORM421" localSheetId="10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[97]D5a!#REF!</definedName>
    <definedName name="FORM512">[97]D5a!#REF!</definedName>
    <definedName name="FORM521">[97]D5a!#REF!</definedName>
    <definedName name="FORM522">[97]D5a!#REF!</definedName>
    <definedName name="FORM541">[97]D5a!#REF!</definedName>
    <definedName name="FORM542">[97]D5a!#REF!</definedName>
    <definedName name="FORM621" localSheetId="10">#REF!</definedName>
    <definedName name="FORM621">#REF!</definedName>
    <definedName name="FORM622" localSheetId="10">[97]D6b!#REF!</definedName>
    <definedName name="FORM622">[97]D6b!#REF!</definedName>
    <definedName name="FORM631" localSheetId="10">#REF!</definedName>
    <definedName name="FORM631">#REF!</definedName>
    <definedName name="FORM632">#REF!</definedName>
    <definedName name="FORM635A">[97]D6b!#REF!</definedName>
    <definedName name="FORM636" localSheetId="10">#REF!</definedName>
    <definedName name="FORM636">#REF!</definedName>
    <definedName name="FORM641L">#REF!</definedName>
    <definedName name="FORM642">#REF!</definedName>
    <definedName name="FORM651">[97]D6b!#REF!</definedName>
    <definedName name="FORM661">[97]D6b!#REF!</definedName>
    <definedName name="FORM7101" localSheetId="10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3PL">#REF!</definedName>
    <definedName name="FORM73UL">#REF!</definedName>
    <definedName name="FORM751">#REF!</definedName>
    <definedName name="FORM752">#REF!</definedName>
    <definedName name="FORM7611">#REF!</definedName>
    <definedName name="FORM7612">#REF!</definedName>
    <definedName name="FORM7613">#REF!</definedName>
    <definedName name="FORM7614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5">#REF!</definedName>
    <definedName name="FORM79">#REF!</definedName>
    <definedName name="FORM79L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#REF!</definedName>
    <definedName name="formika">'[66]harga lama'!#REF!</definedName>
    <definedName name="FORMLatasirK" localSheetId="10">#REF!</definedName>
    <definedName name="FORMLatasirK">#REF!</definedName>
    <definedName name="FORMLatasirKL">#REF!</definedName>
    <definedName name="formoil">#REF!</definedName>
    <definedName name="FORMW">[38]analisa!$G$1443</definedName>
    <definedName name="formworkforirigation" localSheetId="10">#REF!</definedName>
    <definedName name="formworkforirigation">#REF!</definedName>
    <definedName name="formworklining">#REF!</definedName>
    <definedName name="formworkmasscon">#REF!</definedName>
    <definedName name="fr">#REF!</definedName>
    <definedName name="frc42115070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s">#REF!</definedName>
    <definedName name="FSB">#REF!</definedName>
    <definedName name="fsda" localSheetId="10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TA" localSheetId="10">#REF!</definedName>
    <definedName name="FSDATA">#REF!</definedName>
    <definedName name="fsdf" localSheetId="10" hidden="1">{"Offgrid",#N/A,FALSE,"OFFGRID";"Region",#N/A,FALSE,"REGION";"Offgrid -2",#N/A,FALSE,"OFFGRID";"WTP",#N/A,FALSE,"WTP";"WTP -2",#N/A,FALSE,"WTP";"Project",#N/A,FALSE,"PROJECT";"Summary -2",#N/A,FALSE,"SUMMARY"}</definedName>
    <definedName name="fsdf" hidden="1">{"Offgrid",#N/A,FALSE,"OFFGRID";"Region",#N/A,FALSE,"REGION";"Offgrid -2",#N/A,FALSE,"OFFGRID";"WTP",#N/A,FALSE,"WTP";"WTP -2",#N/A,FALSE,"WTP";"Project",#N/A,FALSE,"PROJECT";"Summary -2",#N/A,FALSE,"SUMMARY"}</definedName>
    <definedName name="fsfs" localSheetId="10" hidden="1">{#N/A,#N/A,FALSE,"REK-S-TPL";#N/A,#N/A,FALSE,"REK-TPML";#N/A,#N/A,FALSE,"RAB-TEMPEL"}</definedName>
    <definedName name="fsfs" localSheetId="7" hidden="1">{#N/A,#N/A,FALSE,"REK-S-TPL";#N/A,#N/A,FALSE,"REK-TPML";#N/A,#N/A,FALSE,"RAB-TEMPEL"}</definedName>
    <definedName name="fsfs" hidden="1">{#N/A,#N/A,FALSE,"REK-S-TPL";#N/A,#N/A,FALSE,"REK-TPML";#N/A,#N/A,FALSE,"RAB-TEMPEL"}</definedName>
    <definedName name="FST">#REF!</definedName>
    <definedName name="fsvd100">#REF!</definedName>
    <definedName name="fsvd150">#REF!</definedName>
    <definedName name="fsvd65">#REF!</definedName>
    <definedName name="FULVIMIXER">#REF!</definedName>
    <definedName name="FURNITURE__FURNISHING">#REF!</definedName>
    <definedName name="g">#N/A</definedName>
    <definedName name="G.">#REF!</definedName>
    <definedName name="g.14">#REF!</definedName>
    <definedName name="G.2">#REF!</definedName>
    <definedName name="G.2a">#REF!</definedName>
    <definedName name="G.2b">#REF!</definedName>
    <definedName name="g.32a">#REF!</definedName>
    <definedName name="G.32h">#REF!</definedName>
    <definedName name="g.32l">#REF!</definedName>
    <definedName name="G.33b">#REF!</definedName>
    <definedName name="G.33b1">#REF!</definedName>
    <definedName name="G.33m">#REF!</definedName>
    <definedName name="G.38">#REF!</definedName>
    <definedName name="g.41a">#REF!</definedName>
    <definedName name="g.41b">#REF!</definedName>
    <definedName name="G.41c">#REF!</definedName>
    <definedName name="G.43a">#REF!</definedName>
    <definedName name="G.43b">#REF!</definedName>
    <definedName name="G.44">#REF!</definedName>
    <definedName name="G.50h">#REF!</definedName>
    <definedName name="G.50k">#REF!</definedName>
    <definedName name="G.50q">#REF!</definedName>
    <definedName name="g.69a">#REF!</definedName>
    <definedName name="G.69B">#REF!</definedName>
    <definedName name="G.69C">#REF!</definedName>
    <definedName name="G224.">'[140]Analis Kusen 1 ESKALASI'!#REF!</definedName>
    <definedName name="G4_">[5]ANALIS!#REF!</definedName>
    <definedName name="G5_">[5]ANALIS!#REF!</definedName>
    <definedName name="gabion">#REF!</definedName>
    <definedName name="galian">#REF!</definedName>
    <definedName name="galitnh">[39]satuan!#REF!</definedName>
    <definedName name="GALTNB">[5]ANALIS!#REF!</definedName>
    <definedName name="GALTNK">[5]ANALIS!#REF!</definedName>
    <definedName name="GALTNL">[5]ANALIS!#REF!</definedName>
    <definedName name="galv25">#REF!</definedName>
    <definedName name="galv4">#REF!</definedName>
    <definedName name="galvanis3">#REF!</definedName>
    <definedName name="galvanis3_1">[69]HB!#REF!</definedName>
    <definedName name="galvanispipa" localSheetId="10">#REF!</definedName>
    <definedName name="galvanispipa">#REF!</definedName>
    <definedName name="galvanispipe2">#REF!</definedName>
    <definedName name="galvanispipe5">#REF!</definedName>
    <definedName name="GANDA">#REF!</definedName>
    <definedName name="GANDAA">#REF!</definedName>
    <definedName name="gcampaka">#REF!</definedName>
    <definedName name="gedung" localSheetId="10" hidden="1">#REF!</definedName>
    <definedName name="gedung" localSheetId="7" hidden="1">#REF!</definedName>
    <definedName name="gedung" hidden="1">#REF!</definedName>
    <definedName name="gembok">#REF!</definedName>
    <definedName name="gembok_1">[69]HB!#REF!</definedName>
    <definedName name="GEN">'[112]REF.ONLY'!$C$11:$E$265</definedName>
    <definedName name="gendokglaz" localSheetId="10">#REF!</definedName>
    <definedName name="gendokglaz">#REF!</definedName>
    <definedName name="GENDOKNATUR">#REF!</definedName>
    <definedName name="general">[141]GENERAL!$B$7:$O$1929</definedName>
    <definedName name="genkerglaz" localSheetId="10">#REF!</definedName>
    <definedName name="genkerglaz">#REF!</definedName>
    <definedName name="genkernatur">#REF!</definedName>
    <definedName name="gens">[21]SAP!#REF!</definedName>
    <definedName name="GENSET" localSheetId="10">#REF!</definedName>
    <definedName name="GENSET">#REF!</definedName>
    <definedName name="genset125">#REF!</definedName>
    <definedName name="genset250">#REF!</definedName>
    <definedName name="genset700">#REF!</definedName>
    <definedName name="genteng">'[45]HB '!#REF!</definedName>
    <definedName name="genteng_1">[69]HB!#REF!</definedName>
    <definedName name="gentengbtn">'[90]HB '!#REF!</definedName>
    <definedName name="gentengbtn_1">[69]HB!#REF!</definedName>
    <definedName name="gentenggs" localSheetId="10">#REF!</definedName>
    <definedName name="gentenggs">#REF!</definedName>
    <definedName name="gentonglaz">#REF!</definedName>
    <definedName name="gentongnatur">#REF!</definedName>
    <definedName name="gentonpol">#REF!</definedName>
    <definedName name="gentonwar">#REF!</definedName>
    <definedName name="gf" hidden="1">[142]H.Satuan!$CF$82</definedName>
    <definedName name="GFMHG">'[143]HB '!#REF!</definedName>
    <definedName name="GG" localSheetId="10" hidden="1">{"'장비'!$A$3:$M$12"}</definedName>
    <definedName name="GG" hidden="1">{"'장비'!$A$3:$M$12"}</definedName>
    <definedName name="GGG">'[144]REF.ONLY'!$C$11:$E$265</definedName>
    <definedName name="ggggggg" localSheetId="10" hidden="1">{#N/A,#N/A,FALSE,"CCTV"}</definedName>
    <definedName name="ggggggg" hidden="1">{#N/A,#N/A,FALSE,"CCTV"}</definedName>
    <definedName name="gh" localSheetId="7" hidden="1">{"rp_only",#N/A,FALSE,"2225"}</definedName>
    <definedName name="gh">'[145]Bill of Qty MEP'!$AG$285</definedName>
    <definedName name="ghg" localSheetId="10">#REF!</definedName>
    <definedName name="ghg">#REF!</definedName>
    <definedName name="ghgfjhh">[146]Cover!$A$1</definedName>
    <definedName name="GIP" localSheetId="10">#REF!</definedName>
    <definedName name="GIP">#REF!</definedName>
    <definedName name="GIP_isolasi">#REF!</definedName>
    <definedName name="GIP_MED_ISL">#REF!</definedName>
    <definedName name="GIP_MED_JAKC">#REF!</definedName>
    <definedName name="GIU">#REF!</definedName>
    <definedName name="gkjtw">#REF!</definedName>
    <definedName name="gkmberg">#REF!</definedName>
    <definedName name="gkmbw">#REF!</definedName>
    <definedName name="gkmn">#REF!</definedName>
    <definedName name="gkmorando">[39]analisa!#REF!</definedName>
    <definedName name="gkmwberg" localSheetId="10">#REF!</definedName>
    <definedName name="gkmwberg">#REF!</definedName>
    <definedName name="GL">#REF!</definedName>
    <definedName name="gl3p">#REF!</definedName>
    <definedName name="GLAS">[37]Material!#REF!</definedName>
    <definedName name="glas1">[53]Material!#REF!</definedName>
    <definedName name="glassblock" localSheetId="10">#REF!</definedName>
    <definedName name="glassblock">#REF!</definedName>
    <definedName name="glf">#REF!</definedName>
    <definedName name="glsln">[39]bahan!#REF!</definedName>
    <definedName name="GLWO">[37]Material!#REF!</definedName>
    <definedName name="GM" localSheetId="10">#REF!</definedName>
    <definedName name="gm" localSheetId="7" hidden="1">{#N/A,#N/A,FALSE,"CCTV"}</definedName>
    <definedName name="GM">#REF!</definedName>
    <definedName name="Gmh" localSheetId="10" hidden="1">{#N/A,#N/A,FALSE,"Sheet1"}</definedName>
    <definedName name="Gmh" hidden="1">{#N/A,#N/A,FALSE,"Sheet1"}</definedName>
    <definedName name="GO" localSheetId="10" hidden="1">{#N/A,#N/A,FALSE,"CCTV"}</definedName>
    <definedName name="GO" hidden="1">{#N/A,#N/A,FALSE,"CCTV"}</definedName>
    <definedName name="gogon" hidden="1">'[147]Master 1.0'!$K$203:$CX$203</definedName>
    <definedName name="GON" localSheetId="10">#REF!</definedName>
    <definedName name="GON">#REF!</definedName>
    <definedName name="GONDOLA">#REF!</definedName>
    <definedName name="GONDOLA_A">#REF!</definedName>
    <definedName name="GONDOLA_B">#REF!</definedName>
    <definedName name="GONDOLA_C">#REF!</definedName>
    <definedName name="gorbos">#REF!</definedName>
    <definedName name="govpd15">#REF!</definedName>
    <definedName name="GP" localSheetId="10" hidden="1">{#N/A,#N/A,FALSE,"CCTV"}</definedName>
    <definedName name="GP" hidden="1">{#N/A,#N/A,FALSE,"CCTV"}</definedName>
    <definedName name="gpek">'[148]SIPIL SNI'!$A$5:$B$2123</definedName>
    <definedName name="GR" localSheetId="10">#REF!</definedName>
    <definedName name="GR">#REF!</definedName>
    <definedName name="grade">[38]analisa!$G$1074</definedName>
    <definedName name="GRADER" localSheetId="10">#REF!</definedName>
    <definedName name="GRADER">#REF!</definedName>
    <definedName name="GRAND_PALEMBANG_HOTEL___PALEMBANG">#REF!</definedName>
    <definedName name="granit">#REF!</definedName>
    <definedName name="Granit_40_40___NIRO_GRANIT">[24]BAHAN!$E$127</definedName>
    <definedName name="granit60lt">'[84]Harga Satuan'!$G$44</definedName>
    <definedName name="grass" localSheetId="10">#REF!</definedName>
    <definedName name="grass">#REF!</definedName>
    <definedName name="Grass_Block">[24]BAHAN!$E$135</definedName>
    <definedName name="grass2020">'[90]HB '!#REF!</definedName>
    <definedName name="grass2020_1">[69]HB!#REF!</definedName>
    <definedName name="GRAVEL">[97]Bhn!#REF!</definedName>
    <definedName name="grc" localSheetId="10">#REF!</definedName>
    <definedName name="grc">#REF!</definedName>
    <definedName name="grendalfa" localSheetId="10">'[90]HB '!#REF!</definedName>
    <definedName name="grendalfa">'[90]HB '!#REF!</definedName>
    <definedName name="grendalfa_1">[69]HB!#REF!</definedName>
    <definedName name="grendbiasa">'[45]HB '!$F$178</definedName>
    <definedName name="grendbiasa_1">[69]HB!#REF!</definedName>
    <definedName name="grendel" localSheetId="10">#REF!</definedName>
    <definedName name="grendel">#REF!</definedName>
    <definedName name="grendeljendela" localSheetId="10">'[66]harga lama'!#REF!</definedName>
    <definedName name="grendeljendela">'[66]harga lama'!#REF!</definedName>
    <definedName name="grevel" localSheetId="10">#REF!</definedName>
    <definedName name="grevel">#REF!</definedName>
    <definedName name="GROUND_FLOOR">#REF!</definedName>
    <definedName name="grouting">#REF!</definedName>
    <definedName name="groutingpump">#REF!</definedName>
    <definedName name="groutmixer">#REF!</definedName>
    <definedName name="grsb20">[39]bahan!#REF!</definedName>
    <definedName name="grsb30">[39]bahan!#REF!</definedName>
    <definedName name="GS" localSheetId="10" hidden="1">{#N/A,#N/A,FALSE,"CCTV"}</definedName>
    <definedName name="GS" hidden="1">{#N/A,#N/A,FALSE,"CCTV"}</definedName>
    <definedName name="gs110g" localSheetId="10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ekring">#REF!</definedName>
    <definedName name="GT" localSheetId="10">#REF!</definedName>
    <definedName name="GT" localSheetId="7" hidden="1">{#N/A,#N/A,FALSE,"CCTV"}</definedName>
    <definedName name="GT">#REF!</definedName>
    <definedName name="GTB" localSheetId="10">[39]analisa!#REF!</definedName>
    <definedName name="GTB">[39]analisa!#REF!</definedName>
    <definedName name="GTBB" localSheetId="10">[39]analisa!#REF!</definedName>
    <definedName name="GTBB">[39]analisa!#REF!</definedName>
    <definedName name="GTBM">[39]analisa!#REF!</definedName>
    <definedName name="GTM">[39]analisa!#REF!</definedName>
    <definedName name="GUN">[149]REQDELTA!$A$1:$F$4595</definedName>
    <definedName name="gv">'[150]Analisa Upah &amp; Bahan Plum'!$Q$7</definedName>
    <definedName name="gvlam" localSheetId="10">#REF!</definedName>
    <definedName name="gvlam">#REF!</definedName>
    <definedName name="GW" localSheetId="10" hidden="1">{#N/A,#N/A,FALSE,"CCTV"}</definedName>
    <definedName name="GW" hidden="1">{#N/A,#N/A,FALSE,"CCTV"}</definedName>
    <definedName name="gw_Rebar_ratio" localSheetId="10">#REF!</definedName>
    <definedName name="gw_Rebar_ratio">#REF!</definedName>
    <definedName name="GX" localSheetId="10" hidden="1">{#N/A,#N/A,FALSE,"CCTV"}</definedName>
    <definedName name="GX" hidden="1">{#N/A,#N/A,FALSE,"CCTV"}</definedName>
    <definedName name="GY" localSheetId="10" hidden="1">{#N/A,#N/A,FALSE,"CCTV"}</definedName>
    <definedName name="GY" hidden="1">{#N/A,#N/A,FALSE,"CCTV"}</definedName>
    <definedName name="gypsum" localSheetId="10">#REF!</definedName>
    <definedName name="gypsum">#REF!</definedName>
    <definedName name="gypsum_1" localSheetId="10">[69]HB!#REF!</definedName>
    <definedName name="gypsum_1">[69]HB!#REF!</definedName>
    <definedName name="GZ" localSheetId="10" hidden="1">{#N/A,#N/A,FALSE,"CCTV"}</definedName>
    <definedName name="GZ" hidden="1">{#N/A,#N/A,FALSE,"CCTV"}</definedName>
    <definedName name="h">#N/A</definedName>
    <definedName name="H." localSheetId="10">#REF!</definedName>
    <definedName name="H.">#REF!</definedName>
    <definedName name="h.06">#REF!</definedName>
    <definedName name="h.10">#REF!</definedName>
    <definedName name="h.15">#REF!</definedName>
    <definedName name="h_airkerja">'[35]dftr harga'!$E$13</definedName>
    <definedName name="h_asesoris_bakcuci">'[35]dftr harga'!$E$117</definedName>
    <definedName name="h_bakcuci">'[35]dftr harga'!$E$114</definedName>
    <definedName name="h_batako">'[35]dftr harga'!$E$29</definedName>
    <definedName name="h_batuapung">'[35]dftr harga'!$E$27</definedName>
    <definedName name="h_batubata">'[35]dftr harga'!$E$28</definedName>
    <definedName name="h_batukali">'[35]dftr harga'!$E$30</definedName>
    <definedName name="h_bekisting_tangga">'[35]hrg. sat pek'!$J$219</definedName>
    <definedName name="h_beluccikunci">'[35]dftr harga'!$E$34</definedName>
    <definedName name="h_bengkirai_23_btg">'[35]dftr harga'!$E$67</definedName>
    <definedName name="h_bengkirai_57_btg">'[35]dftr harga'!$E$66</definedName>
    <definedName name="h_besid10">'[35]dftr harga'!$E$35</definedName>
    <definedName name="h_besid12">'[35]dftr harga'!$E$36</definedName>
    <definedName name="h_besid8">'[35]dftr harga'!$E$38</definedName>
    <definedName name="h_besistrip">'[35]dftr harga'!$E$43</definedName>
    <definedName name="h_beton">'[35]hrg. sat pek'!$J$249</definedName>
    <definedName name="h_blk_bengkirai_I_btg">'[35]dftr harga'!$E$68</definedName>
    <definedName name="h_bokMBC">'[35]dftr harga'!$E$128</definedName>
    <definedName name="h_cat_kayu">'[35]dftr harga'!$E$16</definedName>
    <definedName name="h_catdasar">'[35]dftr harga'!$E$15</definedName>
    <definedName name="h_catmeni">'[35]dftr harga'!$E$17</definedName>
    <definedName name="h_catminyak">'[35]dftr harga'!$E$104</definedName>
    <definedName name="h_catpenutup">'[35]dftr harga'!$E$18</definedName>
    <definedName name="h_dempul">'[35]dftr harga'!$E$50</definedName>
    <definedName name="h_engseljendela3in">'[35]dftr harga'!$E$45</definedName>
    <definedName name="h_floordrain">'[35]dftr harga'!$E$116</definedName>
    <definedName name="h_gypsum">'[35]dftr harga'!$E$47</definedName>
    <definedName name="h_k_tukang">'[35]dftr harga'!$E$8</definedName>
    <definedName name="h_kabel_listrik">'[35]dftr harga'!$E$120</definedName>
    <definedName name="h_kacabening5mm">'[35]dftr harga'!$E$54</definedName>
    <definedName name="h_kawatbeton">'[35]dftr harga'!$E$57</definedName>
    <definedName name="h_keramikkasar20x20">'[35]dftr harga'!$E$44</definedName>
    <definedName name="h_kerikilbeton">'[35]dftr harga'!$E$76</definedName>
    <definedName name="h_kiakeramik40x40">'[35]dftr harga'!$E$77</definedName>
    <definedName name="h_klosetduduk">'[35]dftr harga'!$E$19</definedName>
    <definedName name="h_klosetjongkok">'[35]dftr harga'!$E$112</definedName>
    <definedName name="h_kramikpor">'[35]dftr harga'!$E$78</definedName>
    <definedName name="h_kran">'[35]dftr harga'!$E$79</definedName>
    <definedName name="h_lampu_neon">'[35]dftr harga'!$E$127</definedName>
    <definedName name="h_lampupijar">'[35]dftr harga'!$E$122</definedName>
    <definedName name="h_listprofil">'[35]dftr harga'!$E$84</definedName>
    <definedName name="h_mandor">'[35]dftr harga'!$E$7</definedName>
    <definedName name="h_MBC">'[35]dftr harga'!$E$130</definedName>
    <definedName name="h_meni">'[35]dftr harga'!$E$17</definedName>
    <definedName name="h_meranti57perbatang">'[35]dftr harga'!$E$62</definedName>
    <definedName name="h_merantipapankls2perbatang">'[35]dftr harga'!$E$60</definedName>
    <definedName name="h_minyakbekisting">'[35]dftr harga'!$E$86</definedName>
    <definedName name="h_nok">'[35]dftr harga'!$E$89</definedName>
    <definedName name="h_paku">'[35]dftr harga'!$E$90</definedName>
    <definedName name="h_pakuskrup">'[35]dftr harga'!$E$91</definedName>
    <definedName name="h_papan_bengkirai_kls1">'[35]dftr harga'!$E$69</definedName>
    <definedName name="h_pasircor">'[35]dftr harga'!$E$94</definedName>
    <definedName name="h_pasirpasang">'[35]dftr harga'!$E$95</definedName>
    <definedName name="h_pasirurug">'[35]dftr harga'!$E$96</definedName>
    <definedName name="h_pekerja">'[35]dftr harga'!$E$10</definedName>
    <definedName name="h_penutupatap">'[35]dftr harga'!$E$22</definedName>
    <definedName name="h_peralatankcl">'[35]dftr harga'!$E$98</definedName>
    <definedName name="h_pintu">'[35]dftr harga'!$E$100</definedName>
    <definedName name="h_pipa_3dim">'[35]dftr harga'!$E$26</definedName>
    <definedName name="h_pipa_AW_1_2">'[35]dftr harga'!$E$24</definedName>
    <definedName name="h_pipa_AW_3_4">'[35]dftr harga'!$E$25</definedName>
    <definedName name="h_pipalistrik">'[35]dftr harga'!$E$118</definedName>
    <definedName name="h_pk">'[35]dftr harga'!#REF!</definedName>
    <definedName name="h_plamir">'[35]dftr harga'!$E$93</definedName>
    <definedName name="h_playwood9mm">'[35]dftr harga'!$E$102</definedName>
    <definedName name="h_psg_listrik">'[35]dftr harga'!$E$97</definedName>
    <definedName name="h_saklar_tunggal">'[35]dftr harga'!$E$119</definedName>
    <definedName name="h_semen">'[35]dftr harga'!$E$113</definedName>
    <definedName name="h_semenwarna">'[35]dftr harga'!$E$52</definedName>
    <definedName name="h_senggelombang">'[35]dftr harga'!$E$107</definedName>
    <definedName name="h_stopkontak">'[35]dftr harga'!$E$126</definedName>
    <definedName name="h_tdos">'[35]dftr harga'!$E$99</definedName>
    <definedName name="h_tukang">'[35]dftr harga'!$E$9</definedName>
    <definedName name="h_tul_d10_lnjr">'[35]dftr harga'!$E$39</definedName>
    <definedName name="h_tul_d8_lnjr">'[35]dftr harga'!$E$42</definedName>
    <definedName name="h_ulin_510_btg">'[35]dftr harga'!$E$71</definedName>
    <definedName name="h_wastafel">'[35]dftr harga'!$E$83</definedName>
    <definedName name="HABE" localSheetId="10">#REF!</definedName>
    <definedName name="HABE">#REF!</definedName>
    <definedName name="haha">#N/A</definedName>
    <definedName name="HAIII">#N/A</definedName>
    <definedName name="HAJIME">#REF!</definedName>
    <definedName name="hakangin">#REF!</definedName>
    <definedName name="hakangin_1">[69]HB!#REF!</definedName>
    <definedName name="hakatk">[39]bahan!#REF!</definedName>
    <definedName name="hammer">'[66]harga lama'!#REF!</definedName>
    <definedName name="handle">'[68]HB '!$F$175</definedName>
    <definedName name="handle_1">[69]HB!#REF!</definedName>
    <definedName name="HANDRAIL" localSheetId="10">#REF!</definedName>
    <definedName name="HANDRAIL">#REF!</definedName>
    <definedName name="harga">#REF!</definedName>
    <definedName name="Harga.Alat">[151]HSD!$O$25</definedName>
    <definedName name="HARGA_BAHAN" localSheetId="10">#REF!</definedName>
    <definedName name="HARGA_BAHAN">#REF!</definedName>
    <definedName name="harga_satuan">'[100]HARGA SATUAN'!$A$10:$M$183</definedName>
    <definedName name="harmonika">'[45]HB '!$F$68</definedName>
    <definedName name="harmonika_1">[69]HB!#REF!</definedName>
    <definedName name="haRSATOK" hidden="1">#REF!</definedName>
    <definedName name="HB" localSheetId="10" hidden="1">{#N/A,#N/A,FALSE,"CCTV"}</definedName>
    <definedName name="HB" hidden="1">{#N/A,#N/A,FALSE,"CCTV"}</definedName>
    <definedName name="hd" localSheetId="10">#REF!</definedName>
    <definedName name="hd">#REF!</definedName>
    <definedName name="hdljend">#REF!</definedName>
    <definedName name="hdw">#REF!</definedName>
    <definedName name="HDY">#REF!</definedName>
    <definedName name="Heä_soá_laép_xaø_H">1.7</definedName>
    <definedName name="heä_soá_sình_laày">#REF!</definedName>
    <definedName name="HEALTH___SAFETY">#REF!</definedName>
    <definedName name="Hello">#N/A</definedName>
    <definedName name="helo">#N/A</definedName>
    <definedName name="hERO">[152]Pipe!$A$12:$I$34</definedName>
    <definedName name="hERO_aNADUCT">[152]Pipe!$A$1:$IV$10</definedName>
    <definedName name="hery" hidden="1">[26]Cash2!$G$16:$G$31</definedName>
    <definedName name="hfghf" localSheetId="10">#REF!</definedName>
    <definedName name="hfghf">#REF!</definedName>
    <definedName name="HG" localSheetId="10" hidden="1">{#N/A,#N/A,FALSE,"CCTV"}</definedName>
    <definedName name="HG" hidden="1">{#N/A,#N/A,FALSE,"CCTV"}</definedName>
    <definedName name="HH_02">'[57]HRG BHN'!$G$281</definedName>
    <definedName name="HH15HT">'[34]TONGKE-HT'!#REF!</definedName>
    <definedName name="HH16HT">'[34]TONGKE-HT'!#REF!</definedName>
    <definedName name="HH19HT">'[34]TONGKE-HT'!#REF!</definedName>
    <definedName name="HH20HT">'[34]TONGKE-HT'!#REF!</definedName>
    <definedName name="hhh" localSheetId="10" hidden="1">{"'장비'!$A$3:$M$12"}</definedName>
    <definedName name="hhh" hidden="1">{"'장비'!$A$3:$M$12"}</definedName>
    <definedName name="hhhhhhhhhhhh" localSheetId="10" hidden="1">{#N/A,#N/A,FALSE,"CCTV"}</definedName>
    <definedName name="hhhhhhhhhhhh" hidden="1">{#N/A,#N/A,FALSE,"CCTV"}</definedName>
    <definedName name="HiddenRows" localSheetId="10" hidden="1">#REF!</definedName>
    <definedName name="HiddenRows" localSheetId="7" hidden="1">#REF!</definedName>
    <definedName name="HiddenRows" hidden="1">#REF!</definedName>
    <definedName name="hil">#REF!</definedName>
    <definedName name="hinis">#REF!</definedName>
    <definedName name="hj" localSheetId="10">#REF!</definedName>
    <definedName name="HJ" localSheetId="7" hidden="1">{#N/A,#N/A,FALSE,"CCTV"}</definedName>
    <definedName name="hj">#REF!</definedName>
    <definedName name="hosecoupling" localSheetId="10">#REF!</definedName>
    <definedName name="hosecoupling">#REF!</definedName>
    <definedName name="HOT">[38]analisa!$G$1793</definedName>
    <definedName name="HOTASPAL">[38]analisa!$G$1794</definedName>
    <definedName name="HQ" localSheetId="10" hidden="1">{#N/A,#N/A,FALSE,"CCTV"}</definedName>
    <definedName name="HQ" hidden="1">{#N/A,#N/A,FALSE,"CCTV"}</definedName>
    <definedName name="HR" localSheetId="10" hidden="1">{#N/A,#N/A,FALSE,"CCTV"}</definedName>
    <definedName name="HR" hidden="1">{#N/A,#N/A,FALSE,"CCTV"}</definedName>
    <definedName name="HS">[107]RAB!$G$17:$G$204</definedName>
    <definedName name="HSCT3">0.1</definedName>
    <definedName name="hsdc1">#REF!</definedName>
    <definedName name="HSDD">[34]phuluc1!#REF!</definedName>
    <definedName name="HSDN">2.5</definedName>
    <definedName name="HSHH">#REF!</definedName>
    <definedName name="HSHHUT">#REF!</definedName>
    <definedName name="hskk1">[34]chitiet!$D$4</definedName>
    <definedName name="HSNC">[118]Du_lieu!$C$6</definedName>
    <definedName name="hspt" localSheetId="10">#REF!</definedName>
    <definedName name="hspt">#REF!</definedName>
    <definedName name="HSSL">#REF!</definedName>
    <definedName name="hsut">#REF!</definedName>
    <definedName name="HSVC1">#REF!</definedName>
    <definedName name="HSVC2">#REF!</definedName>
    <definedName name="HSVC3">#REF!</definedName>
    <definedName name="hswt">#REF!</definedName>
    <definedName name="ht25nc">'[34]lam-moi'!#REF!</definedName>
    <definedName name="ht25vl">'[34]lam-moi'!#REF!</definedName>
    <definedName name="ht325nc">'[34]lam-moi'!#REF!</definedName>
    <definedName name="ht325vl">'[34]lam-moi'!#REF!</definedName>
    <definedName name="ht37k">'[34]lam-moi'!#REF!</definedName>
    <definedName name="ht37nc">'[34]lam-moi'!#REF!</definedName>
    <definedName name="ht50nc">'[34]lam-moi'!#REF!</definedName>
    <definedName name="ht50vl">'[34]lam-moi'!#REF!</definedName>
    <definedName name="HTML" localSheetId="10" hidden="1">{"'장비'!$A$3:$M$12"}</definedName>
    <definedName name="HTML" hidden="1">{"'장비'!$A$3:$M$12"}</definedName>
    <definedName name="HTML_CodePage" hidden="1">1252</definedName>
    <definedName name="HTML_Control" localSheetId="10" hidden="1">{"'two phase'!$A$1:$U$63"}</definedName>
    <definedName name="HTML_Control" hidden="1">{"'two phase'!$A$1:$U$63"}</definedName>
    <definedName name="HTML_Description" hidden="1">""</definedName>
    <definedName name="HTML_Email" hidden="1">""</definedName>
    <definedName name="HTML_Header" localSheetId="7" hidden="1">"two phase"</definedName>
    <definedName name="HTML_Header" hidden="1">"Sheet1"</definedName>
    <definedName name="HTML_LastUpdate" localSheetId="7" hidden="1">"12/20/99"</definedName>
    <definedName name="HTML_LastUpdate" hidden="1">"4/12/01"</definedName>
    <definedName name="HTML_LineAfter" hidden="1">FALSE</definedName>
    <definedName name="HTML_LineBefore" hidden="1">FALSE</definedName>
    <definedName name="HTML_Name" localSheetId="7" hidden="1">"Angela Dian S. Dewi"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localSheetId="7" hidden="1">"C:\DIC\HTML\Resources\References\Manuals\Line sizing\Line-2ph.htm"</definedName>
    <definedName name="HTML_PathFile" hidden="1">"C:\WINDOWS\Favorites\MyHTML.htm"</definedName>
    <definedName name="HTML_Title" localSheetId="7" hidden="1">"Line sizing - two phase"</definedName>
    <definedName name="HTML_Title" hidden="1">"Book1"</definedName>
    <definedName name="HTNC">#REF!</definedName>
    <definedName name="HTVL">#REF!</definedName>
    <definedName name="HU" localSheetId="10" hidden="1">{#N/A,#N/A,FALSE,"CCTV"}</definedName>
    <definedName name="HU" hidden="1">{#N/A,#N/A,FALSE,"CCTV"}</definedName>
    <definedName name="huj" localSheetId="10" hidden="1">{#N/A,#N/A,FALSE,"CCTV"}</definedName>
    <definedName name="huj" hidden="1">{#N/A,#N/A,FALSE,"CCTV"}</definedName>
    <definedName name="HW" localSheetId="10">#REF!</definedName>
    <definedName name="HW">#REF!</definedName>
    <definedName name="HY" localSheetId="10" hidden="1">{#N/A,#N/A,FALSE,"CCTV"}</definedName>
    <definedName name="HY" hidden="1">{#N/A,#N/A,FALSE,"CCTV"}</definedName>
    <definedName name="hyd" localSheetId="10">[132]岩性!#REF!</definedName>
    <definedName name="hyd">[132]岩性!#REF!</definedName>
    <definedName name="hyj" localSheetId="10" hidden="1">{#N/A,#N/A,FALSE,"CCTV"}</definedName>
    <definedName name="hyj" hidden="1">{#N/A,#N/A,FALSE,"CCTV"}</definedName>
    <definedName name="I">#N/A</definedName>
    <definedName name="I." localSheetId="10">#REF!</definedName>
    <definedName name="I.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É6" localSheetId="10">[34]chitimc!#REF!</definedName>
    <definedName name="I2É6">[34]chitimc!#REF!</definedName>
    <definedName name="ibeam1" localSheetId="10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HAN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GLE" hidden="1">[153]BM!#REF!</definedName>
    <definedName name="ihb" localSheetId="10">#REF!</definedName>
    <definedName name="ihb">#REF!</definedName>
    <definedName name="ihbl">#REF!</definedName>
    <definedName name="ii" localSheetId="10">'[98]1.Neo_pbersih-lap'!#REF!</definedName>
    <definedName name="ii" localSheetId="7" hidden="1">{#N/A,#N/A,FALSE,"CCTV"}</definedName>
    <definedName name="ii">'[98]1.Neo_pbersih-lap'!#REF!</definedName>
    <definedName name="II_L1" localSheetId="10">#REF!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[73]RAB!$AK$452</definedName>
    <definedName name="III_L1" localSheetId="10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j">[44]Ducting!#REF!</definedName>
    <definedName name="ijuk" localSheetId="10">#REF!</definedName>
    <definedName name="ijuk">#REF!</definedName>
    <definedName name="ijuk_1" localSheetId="10">[69]HB!#REF!</definedName>
    <definedName name="ijuk_1">[69]HB!#REF!</definedName>
    <definedName name="IMA">#N/A</definedName>
    <definedName name="incli" localSheetId="10">#REF!</definedName>
    <definedName name="incli">#REF!</definedName>
    <definedName name="incrementa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incrementa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index" localSheetId="10">#REF!</definedName>
    <definedName name="index">#REF!</definedName>
    <definedName name="Inform" localSheetId="10" hidden="1">{#N/A,#N/A,FALSE,"CCTV"}</definedName>
    <definedName name="Inform" hidden="1">{#N/A,#N/A,FALSE,"CCTV"}</definedName>
    <definedName name="INS">[73]INFO!$E$15</definedName>
    <definedName name="Inst" localSheetId="10">#REF!</definedName>
    <definedName name="Inst">#REF!</definedName>
    <definedName name="INSU">#REF!</definedName>
    <definedName name="insulation" localSheetId="10" hidden="1">{#N/A,#N/A,TRUE,"Basic";#N/A,#N/A,TRUE,"EXT-TABLE";#N/A,#N/A,TRUE,"STEEL";#N/A,#N/A,TRUE,"INT-Table";#N/A,#N/A,TRUE,"STEEL";#N/A,#N/A,TRUE,"Door"}</definedName>
    <definedName name="insulation" hidden="1">{#N/A,#N/A,TRUE,"Basic";#N/A,#N/A,TRUE,"EXT-TABLE";#N/A,#N/A,TRUE,"STEEL";#N/A,#N/A,TRUE,"INT-Table";#N/A,#N/A,TRUE,"STEEL";#N/A,#N/A,TRUE,"Door"}</definedName>
    <definedName name="INSURANCE" localSheetId="10">#REF!</definedName>
    <definedName name="INSURANCE">#REF!</definedName>
    <definedName name="Inter">#REF!</definedName>
    <definedName name="iojofjpok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slamiyah">#REF!</definedName>
    <definedName name="it">[44]IT!#REF!</definedName>
    <definedName name="ITC" localSheetId="10">#REF!</definedName>
    <definedName name="ITC">#REF!</definedName>
    <definedName name="ITEM">#REF!</definedName>
    <definedName name="iuiui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iuiui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iukdoigd" localSheetId="10" hidden="1">{#N/A,#N/A,FALSE,"Sheet1"}</definedName>
    <definedName name="iukdoigd" hidden="1">{#N/A,#N/A,FALSE,"Sheet1"}</definedName>
    <definedName name="IV">[73]RAB!$AK$521</definedName>
    <definedName name="IV_L1" localSheetId="10">#REF!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">#REF!</definedName>
    <definedName name="ja">'[65]rek det 1-3'!$I$11</definedName>
    <definedName name="JACKHAMMER" localSheetId="10">#REF!</definedName>
    <definedName name="JACKHAMMER">#REF!</definedName>
    <definedName name="jackhammer3">#REF!</definedName>
    <definedName name="jaga">'[90]HB '!#REF!</definedName>
    <definedName name="jaga_1">[69]HB!#REF!</definedName>
    <definedName name="JAKARTA_OFFICE" localSheetId="10">#REF!</definedName>
    <definedName name="JAKARTA_OFFICE">#REF!</definedName>
    <definedName name="JAKET">#REF!</definedName>
    <definedName name="jambudipa">#REF!</definedName>
    <definedName name="jangan" localSheetId="10" hidden="1">[154]H.Satuan!#REF!</definedName>
    <definedName name="jangan" localSheetId="7" hidden="1">[154]H.Satuan!#REF!</definedName>
    <definedName name="jangan" hidden="1">[154]H.Satuan!#REF!</definedName>
    <definedName name="JAPANESE_MESS" localSheetId="10">#REF!</definedName>
    <definedName name="JAPANESE_MESS">#REF!</definedName>
    <definedName name="JASA">#REF!</definedName>
    <definedName name="Jasa___ppn">#REF!</definedName>
    <definedName name="jatiblk">#REF!</definedName>
    <definedName name="jatippn">#REF!</definedName>
    <definedName name="JE" localSheetId="10" hidden="1">{#N/A,#N/A,FALSE,"CCTV"}</definedName>
    <definedName name="JE" hidden="1">{#N/A,#N/A,FALSE,"CCTV"}</definedName>
    <definedName name="JEFTA" localSheetId="10">#REF!</definedName>
    <definedName name="JEFTA">#REF!</definedName>
    <definedName name="JEND">#REF!</definedName>
    <definedName name="jf" localSheetId="10" hidden="1">{#N/A,#N/A,FALSE,"CCTV"}</definedName>
    <definedName name="jf" hidden="1">{#N/A,#N/A,FALSE,"CCTV"}</definedName>
    <definedName name="jghjgjhg" localSheetId="10">[155]Cover!#REF!</definedName>
    <definedName name="jghjgjhg">[155]Cover!#REF!</definedName>
    <definedName name="JH" localSheetId="10" hidden="1">{#N/A,#N/A,FALSE,"CCTV"}</definedName>
    <definedName name="JH" hidden="1">{#N/A,#N/A,FALSE,"CCTV"}</definedName>
    <definedName name="jh_pek_persiapan">[35]RAB!$F$11</definedName>
    <definedName name="JI" localSheetId="10" hidden="1">{#N/A,#N/A,FALSE,"CCTV"}</definedName>
    <definedName name="JI" hidden="1">{#N/A,#N/A,FALSE,"CCTV"}</definedName>
    <definedName name="jik" localSheetId="10">#REF!</definedName>
    <definedName name="jik">#REF!</definedName>
    <definedName name="JJ" localSheetId="10">'[156]DAF-1'!#REF!</definedName>
    <definedName name="JJ">'[156]DAF-1'!#REF!</definedName>
    <definedName name="JJ_12">'[57]HRG BHN'!$G$327</definedName>
    <definedName name="JJ_19">'[57]HRG BHN'!$G$337</definedName>
    <definedName name="JJ_34">'[57]HRG BHN'!$G$358</definedName>
    <definedName name="JJ_37">'[57]HRG BHN'!$G$360</definedName>
    <definedName name="JK" localSheetId="10" hidden="1">{#N/A,#N/A,FALSE,"CCTV"}</definedName>
    <definedName name="JK" hidden="1">{#N/A,#N/A,FALSE,"CCTV"}</definedName>
    <definedName name="jkljlk" localSheetId="10">[157]Cover!#REF!</definedName>
    <definedName name="jkljlk">[157]Cover!#REF!</definedName>
    <definedName name="JL" localSheetId="10" hidden="1">{#N/A,#N/A,FALSE,"CCTV"}</definedName>
    <definedName name="JL" hidden="1">{#N/A,#N/A,FALSE,"CCTV"}</definedName>
    <definedName name="JM" localSheetId="10" hidden="1">{#N/A,#N/A,FALSE,"CCTV"}</definedName>
    <definedName name="JM" hidden="1">{#N/A,#N/A,FALSE,"CCTV"}</definedName>
    <definedName name="JN" localSheetId="10" hidden="1">{#N/A,#N/A,FALSE,"CCTV"}</definedName>
    <definedName name="JN" hidden="1">{#N/A,#N/A,FALSE,"CCTV"}</definedName>
    <definedName name="jo" localSheetId="10" hidden="1">{#N/A,#N/A,FALSE,"CCTV"}</definedName>
    <definedName name="jo" hidden="1">{#N/A,#N/A,FALSE,"CCTV"}</definedName>
    <definedName name="JOB">[73]INFO!$E$13</definedName>
    <definedName name="join" localSheetId="10">#REF!</definedName>
    <definedName name="join">#REF!</definedName>
    <definedName name="jointstrips">#REF!</definedName>
    <definedName name="JP" localSheetId="10" hidden="1">{#N/A,#N/A,FALSE,"CCTV"}</definedName>
    <definedName name="JP" hidden="1">{#N/A,#N/A,FALSE,"CCTV"}</definedName>
    <definedName name="JR" localSheetId="10" hidden="1">{#N/A,#N/A,FALSE,"CCTV"}</definedName>
    <definedName name="JR" hidden="1">{#N/A,#N/A,FALSE,"CCTV"}</definedName>
    <definedName name="js">[158]Analisa!$J$7</definedName>
    <definedName name="Jsks" localSheetId="10" hidden="1">{#N/A,#N/A,FALSE,"REK";#N/A,#N/A,FALSE,"rab"}</definedName>
    <definedName name="Jsks" localSheetId="7" hidden="1">{#N/A,#N/A,FALSE,"REK";#N/A,#N/A,FALSE,"rab"}</definedName>
    <definedName name="Jsks" hidden="1">{#N/A,#N/A,FALSE,"REK";#N/A,#N/A,FALSE,"rab"}</definedName>
    <definedName name="JT" localSheetId="10" hidden="1">{#N/A,#N/A,FALSE,"CCTV"}</definedName>
    <definedName name="JT" hidden="1">{#N/A,#N/A,FALSE,"CCTV"}</definedName>
    <definedName name="JUDUL">'[94]Harsat Bahan'!#REF!</definedName>
    <definedName name="jumbodrill" localSheetId="10">#REF!</definedName>
    <definedName name="jumbodrill">#REF!</definedName>
    <definedName name="Jun" hidden="1">#REF!</definedName>
    <definedName name="June" localSheetId="10" hidden="1">{#N/A,#N/A,FALSE,"Sheet1"}</definedName>
    <definedName name="June" hidden="1">{#N/A,#N/A,FALSE,"Sheet1"}</definedName>
    <definedName name="June1" localSheetId="10" hidden="1">{#N/A,#N/A,FALSE,"Sheet1"}</definedName>
    <definedName name="June1" hidden="1">{#N/A,#N/A,FALSE,"Sheet1"}</definedName>
    <definedName name="JV" localSheetId="10" hidden="1">{#N/A,#N/A,FALSE,"CCTV"}</definedName>
    <definedName name="JV" hidden="1">{#N/A,#N/A,FALSE,"CCTV"}</definedName>
    <definedName name="JY" localSheetId="10" hidden="1">{#N/A,#N/A,FALSE,"CCTV"}</definedName>
    <definedName name="JY" hidden="1">{#N/A,#N/A,FALSE,"CCTV"}</definedName>
    <definedName name="K" localSheetId="10">#REF!</definedName>
    <definedName name="K">#REF!</definedName>
    <definedName name="k.">#REF!</definedName>
    <definedName name="K.35A">#REF!</definedName>
    <definedName name="K.35B">#REF!</definedName>
    <definedName name="K_225">[37]Material!#REF!</definedName>
    <definedName name="k_bgl_blk_1520">'[35]prhit tulangan'!$L$112</definedName>
    <definedName name="k_bgl_blk_1525">'[35]prhit tulangan'!$L$113</definedName>
    <definedName name="k_bgl_blk_1530">'[35]prhit tulangan'!$L$114</definedName>
    <definedName name="k_bgl_blk2020">'[35]prhit tulangan'!$L$115</definedName>
    <definedName name="k_bgl_blk2025">'[35]prhit tulangan'!$L$116</definedName>
    <definedName name="k_bgl_blk2030">'[35]prhit tulangan'!$L$117</definedName>
    <definedName name="k_bgl_blk2035">'[35]prhit tulangan'!$L$118</definedName>
    <definedName name="k_bgl_blk2040">'[35]prhit tulangan'!$L$119</definedName>
    <definedName name="k_bgl_blk2525">'[35]prhit tulangan'!$L$120</definedName>
    <definedName name="k_bgl_blk2530">'[35]prhit tulangan'!$L$121</definedName>
    <definedName name="k_bgl_blk2535">'[35]prhit tulangan'!$L$122</definedName>
    <definedName name="k_bgl_blk2540">'[35]prhit tulangan'!$L$123</definedName>
    <definedName name="k_bgl_blk2545">'[35]prhit tulangan'!$L$124</definedName>
    <definedName name="k_bgl_blk2550">'[35]prhit tulangan'!$L$125</definedName>
    <definedName name="k_bgl_blk3030">'[35]prhit tulangan'!$L$126</definedName>
    <definedName name="k_bgl_blk3035">'[35]prhit tulangan'!$L$127</definedName>
    <definedName name="k_bgl_blk3040">'[35]prhit tulangan'!$L$128</definedName>
    <definedName name="k_bgl_blk3545">'[35]prhit tulangan'!$L$129</definedName>
    <definedName name="k_bgl_blk3550">'[35]prhit tulangan'!$L$130</definedName>
    <definedName name="k_bgl_blk4040">'[35]prhit tulangan'!$L$131</definedName>
    <definedName name="k_bgl_blk4045">'[35]prhit tulangan'!$L$132</definedName>
    <definedName name="k_bgl_blk4050">'[35]prhit tulangan'!$L$133</definedName>
    <definedName name="k_bgl_klm_1515">'[35]prhit tulangan'!$L$89</definedName>
    <definedName name="k_bgl_klm_2540">'[35]prhit tulangan'!$L$101</definedName>
    <definedName name="k_bgl_klm1520">'[35]prhit tulangan'!$L$90</definedName>
    <definedName name="k_bgl_klm1525">'[35]prhit tulangan'!$L$91</definedName>
    <definedName name="k_bgl_klm1530">'[35]prhit tulangan'!$L$92</definedName>
    <definedName name="k_bgl_klm2020">'[35]prhit tulangan'!$L$93</definedName>
    <definedName name="k_bgl_klm2025">'[35]prhit tulangan'!$L$94</definedName>
    <definedName name="k_bgl_klm2030">'[35]prhit tulangan'!$L$95</definedName>
    <definedName name="k_bgl_klm2035">'[35]prhit tulangan'!$L$96</definedName>
    <definedName name="k_bgl_klm2040">'[35]prhit tulangan'!$L$97</definedName>
    <definedName name="k_bgl_klm2525">'[35]prhit tulangan'!$L$98</definedName>
    <definedName name="k_bgl_klm2530">'[35]prhit tulangan'!$L$99</definedName>
    <definedName name="k_bgl_klm2535">'[35]prhit tulangan'!$L$100</definedName>
    <definedName name="k_bgl_klm2545">'[35]prhit tulangan'!$L$102</definedName>
    <definedName name="k_bgl_klm2550">'[35]prhit tulangan'!$L$103</definedName>
    <definedName name="K_BGL_KLM3030">'[35]prhit tulangan'!$L$104</definedName>
    <definedName name="k_bgl_klm3035">'[35]prhit tulangan'!$L$105</definedName>
    <definedName name="k_bgl_klm3040">'[35]prhit tulangan'!$L$106</definedName>
    <definedName name="k_bgl_klm3545">'[35]prhit tulangan'!$L$107</definedName>
    <definedName name="k_bgl_klm3550">'[35]prhit tulangan'!$L$108</definedName>
    <definedName name="k_bgl_klm4040">'[35]prhit tulangan'!$L$109</definedName>
    <definedName name="k_bgl_klm4045">'[35]prhit tulangan'!$L$110</definedName>
    <definedName name="k_bgl_klm4050">'[35]prhit tulangan'!$L$111</definedName>
    <definedName name="k_bgl_kolom_1515">'[35]prhit tulangan'!$K$89</definedName>
    <definedName name="k_bgl_rblk">'[35]prhit tulangan'!$L$134</definedName>
    <definedName name="k_bgl_sloof">'[35]prhit tulangan'!$L$88</definedName>
    <definedName name="k_bgl_sloof_1520">'[35]prhit tulangan'!$K$88</definedName>
    <definedName name="k_k__klm4045">'[35]prhit tulangan'!$M$110</definedName>
    <definedName name="k_k_blk1520">'[35]prhit tulangan'!$M$112</definedName>
    <definedName name="k_k_blk1525">'[35]prhit tulangan'!$M$113</definedName>
    <definedName name="k_k_blk1530">'[35]prhit tulangan'!$M$114</definedName>
    <definedName name="k_k_blk2020">'[35]prhit tulangan'!$M$115</definedName>
    <definedName name="k_k_blk2025">'[35]prhit tulangan'!$M$116</definedName>
    <definedName name="k_k_blk2030">'[35]prhit tulangan'!$M$117</definedName>
    <definedName name="k_k_blk2035">'[35]prhit tulangan'!$M$118</definedName>
    <definedName name="k_k_blk2525">'[35]prhit tulangan'!$M$120</definedName>
    <definedName name="k_k_blk2530">'[35]prhit tulangan'!$M$121</definedName>
    <definedName name="k_k_blk2535">'[35]prhit tulangan'!$M$122</definedName>
    <definedName name="k_k_blk2540">'[35]prhit tulangan'!$M$123</definedName>
    <definedName name="k_k_blk2545">'[35]prhit tulangan'!$M$124</definedName>
    <definedName name="k_k_blk2550">'[35]prhit tulangan'!$M$125</definedName>
    <definedName name="k_k_blk3030">'[35]prhit tulangan'!$M$126</definedName>
    <definedName name="k_k_blk3035">'[35]prhit tulangan'!$M$127</definedName>
    <definedName name="k_k_blk3040">'[35]prhit tulangan'!$M$128</definedName>
    <definedName name="k_k_blk3545">'[35]prhit tulangan'!$M$129</definedName>
    <definedName name="k_k_blk3550">'[35]prhit tulangan'!$M$130</definedName>
    <definedName name="k_k_blk4040">'[35]prhit tulangan'!$M$131</definedName>
    <definedName name="k_k_blk4045">'[35]prhit tulangan'!$M$132</definedName>
    <definedName name="k_k_blk4050">'[35]prhit tulangan'!$M$133</definedName>
    <definedName name="k_k_klm1515">'[35]prhit tulangan'!$M$89</definedName>
    <definedName name="k_k_klm1520">'[35]prhit tulangan'!$M$90</definedName>
    <definedName name="k_k_klm1525">'[35]prhit tulangan'!$M$91</definedName>
    <definedName name="k_k_klm1530">'[35]prhit tulangan'!$M$92</definedName>
    <definedName name="k_k_klm2020">'[35]prhit tulangan'!$M$93</definedName>
    <definedName name="k_k_klm2025">'[35]prhit tulangan'!$M$94</definedName>
    <definedName name="k_k_klm2030">'[35]prhit tulangan'!$M$95</definedName>
    <definedName name="k_k_klm2035">'[35]prhit tulangan'!$M$96</definedName>
    <definedName name="k_k_klm2040">'[35]prhit tulangan'!$M$97</definedName>
    <definedName name="k_k_klm2525">'[35]prhit tulangan'!$M$98</definedName>
    <definedName name="k_k_klm2530">'[35]prhit tulangan'!$M$99</definedName>
    <definedName name="k_k_klm2540">'[35]prhit tulangan'!$M$101</definedName>
    <definedName name="k_k_klm2545">'[35]prhit tulangan'!$M$102</definedName>
    <definedName name="k_k_klm2550">'[35]prhit tulangan'!$M$103</definedName>
    <definedName name="k_k_klm3030">'[35]prhit tulangan'!$M$104</definedName>
    <definedName name="k_k_klm3035">'[35]prhit tulangan'!$M$105</definedName>
    <definedName name="k_k_klm3040">'[35]prhit tulangan'!$M$106</definedName>
    <definedName name="k_k_klm3545">'[35]prhit tulangan'!$M$107</definedName>
    <definedName name="k_k_klm3550">'[35]prhit tulangan'!$M$108</definedName>
    <definedName name="k_k_klm4040">'[35]prhit tulangan'!$M$109</definedName>
    <definedName name="k_k_klm4050">'[35]prhit tulangan'!$M$111</definedName>
    <definedName name="k_k_plat">'[35]prhit tulangan'!$M$135</definedName>
    <definedName name="k_k_ringbalok">'[35]prhit tulangan'!$M$134</definedName>
    <definedName name="k_k_sloof">'[35]prhit tulangan'!$M$88</definedName>
    <definedName name="k_k_tangga">'[35]prhit tulangan'!$M$136</definedName>
    <definedName name="k_qty">[114]STRUKTUR!$O$48</definedName>
    <definedName name="k_tlg_kolom_1515">'[35]prhit tulangan'!$K$8</definedName>
    <definedName name="k_tlg_sloof_d10">'[35]prhit tulangan'!$K$7</definedName>
    <definedName name="k_tul_blk_1520">'[35]prhit tulangan'!$L$31</definedName>
    <definedName name="k_tul_blk_1525">'[35]prhit tulangan'!$L$32</definedName>
    <definedName name="k_tul_blk_1530">'[35]prhit tulangan'!$L$33</definedName>
    <definedName name="k_tul_blk2020">'[35]prhit tulangan'!$L$34</definedName>
    <definedName name="k_tul_blk2025">'[35]prhit tulangan'!$L$35</definedName>
    <definedName name="k_tul_blk2030">'[35]prhit tulangan'!$L$36</definedName>
    <definedName name="k_tul_blk2035">'[35]prhit tulangan'!$L$37</definedName>
    <definedName name="k_tul_blk2040">'[35]prhit tulangan'!$L$38</definedName>
    <definedName name="k_tul_blk2525">'[35]prhit tulangan'!$L$39</definedName>
    <definedName name="k_tul_blk2530">'[35]prhit tulangan'!$L$40</definedName>
    <definedName name="k_tul_blk2535">'[35]prhit tulangan'!$L$41</definedName>
    <definedName name="k_tul_blk2540">'[35]prhit tulangan'!$L$42</definedName>
    <definedName name="k_tul_blk2545">'[35]prhit tulangan'!$L$43</definedName>
    <definedName name="k_tul_blk2550">'[35]prhit tulangan'!$L$44</definedName>
    <definedName name="k_tul_blk3030">'[35]prhit tulangan'!$L$45</definedName>
    <definedName name="k_tul_blk3035">'[35]prhit tulangan'!$L$46</definedName>
    <definedName name="k_tul_blk3040">'[35]prhit tulangan'!$L$47</definedName>
    <definedName name="k_tul_blk3545">'[35]prhit tulangan'!$L$48</definedName>
    <definedName name="k_tul_blk3550">'[35]prhit tulangan'!$L$49</definedName>
    <definedName name="k_tul_blk4040">'[35]prhit tulangan'!$L$50</definedName>
    <definedName name="k_tul_blk4045">'[35]prhit tulangan'!$L$51</definedName>
    <definedName name="k_tul_blk4050">'[35]prhit tulangan'!$L$52</definedName>
    <definedName name="k_tul_klm_1515">'[35]prhit tulangan'!$L$8</definedName>
    <definedName name="k_tul_klm_1520">'[35]prhit tulangan'!$L$9</definedName>
    <definedName name="k_tul_klm_1525">'[35]prhit tulangan'!$L$10</definedName>
    <definedName name="k_tul_klm_2030">'[35]prhit tulangan'!$L$14</definedName>
    <definedName name="k_tul_klm1530">'[35]prhit tulangan'!$L$11</definedName>
    <definedName name="k_tul_klm2020">'[35]prhit tulangan'!$L$12</definedName>
    <definedName name="k_tul_klm2025">'[35]prhit tulangan'!$L$13</definedName>
    <definedName name="k_tul_klm2035">'[35]prhit tulangan'!$L$15</definedName>
    <definedName name="k_tul_klm2040">'[35]prhit tulangan'!$L$16</definedName>
    <definedName name="k_tul_klm2525">'[35]prhit tulangan'!$L$17</definedName>
    <definedName name="k_tul_klm2530">'[35]prhit tulangan'!$L$18</definedName>
    <definedName name="k_tul_klm2535">'[35]prhit tulangan'!$L$19</definedName>
    <definedName name="k_tul_klm2540">'[35]prhit tulangan'!$L$20</definedName>
    <definedName name="k_tul_klm2545">'[35]prhit tulangan'!$L$21</definedName>
    <definedName name="k_tul_klm2550">'[35]prhit tulangan'!$L$22</definedName>
    <definedName name="K_TUL_KLM3030">'[35]prhit tulangan'!$L$23</definedName>
    <definedName name="k_tul_klm3035">'[35]prhit tulangan'!$L$24</definedName>
    <definedName name="k_tul_klm3040">'[35]prhit tulangan'!$L$25</definedName>
    <definedName name="k_tul_klm3545">'[35]prhit tulangan'!$L$26</definedName>
    <definedName name="k_tul_klm3550">'[35]prhit tulangan'!$L$27</definedName>
    <definedName name="k_tul_klm4040">'[35]prhit tulangan'!$L$28</definedName>
    <definedName name="k_tul_klm4045">'[35]prhit tulangan'!$L$29</definedName>
    <definedName name="k_tul_klm4050">'[35]prhit tulangan'!$L$30</definedName>
    <definedName name="k_tul_pondasiplat">'[35]prhit tulangan'!$L$54</definedName>
    <definedName name="k_tul_rblk">'[35]prhit tulangan'!$L$53</definedName>
    <definedName name="k_tul_sloof">'[35]prhit tulangan'!$L$7</definedName>
    <definedName name="k_tul_tangga">'[35]prhit tulangan'!$L$56</definedName>
    <definedName name="k_up">[114]STRUKTUR!$O$49</definedName>
    <definedName name="K125_">[5]ANALIS!#REF!</definedName>
    <definedName name="K175_">[5]ANALIS!#REF!</definedName>
    <definedName name="k20p">#REF!</definedName>
    <definedName name="k2b">'[34]THPDMoi  (2)'!#REF!</definedName>
    <definedName name="k40p" localSheetId="10">#REF!</definedName>
    <definedName name="k40p">#REF!</definedName>
    <definedName name="k50p">#REF!</definedName>
    <definedName name="k60p">#REF!</definedName>
    <definedName name="KA">#REF!</definedName>
    <definedName name="Kaansteen_Pavingblock">[24]BAHAN!$E$136</definedName>
    <definedName name="KAAY">[37]Material!#REF!</definedName>
    <definedName name="kab" localSheetId="10">#REF!</definedName>
    <definedName name="kab">#REF!</definedName>
    <definedName name="kabel">#REF!</definedName>
    <definedName name="Kabupaten">'[78]Data FORMAL'!$C$17</definedName>
    <definedName name="KACA_A" localSheetId="10">#REF!</definedName>
    <definedName name="KACA_A">#REF!</definedName>
    <definedName name="KACA_B">#REF!</definedName>
    <definedName name="KACA_BASE">#REF!</definedName>
    <definedName name="KACA_C">#REF!</definedName>
    <definedName name="Kaca_polos_5_mm">[24]BAHAN!$E$98</definedName>
    <definedName name="kacabe10" localSheetId="10">#REF!</definedName>
    <definedName name="kacabe10">#REF!</definedName>
    <definedName name="kacabe5">#REF!</definedName>
    <definedName name="kacabe8">#REF!</definedName>
    <definedName name="kacacermin">'[84]Harga Satuan'!$G$108</definedName>
    <definedName name="KALA">[37]Material!#REF!</definedName>
    <definedName name="KALI" localSheetId="10">#REF!</definedName>
    <definedName name="KALI">#REF!</definedName>
    <definedName name="KALI12" localSheetId="10">[5]ANALIS!#REF!</definedName>
    <definedName name="KALI12">[5]ANALIS!#REF!</definedName>
    <definedName name="kamperbalok" localSheetId="10">#REF!</definedName>
    <definedName name="kamperbalok">#REF!</definedName>
    <definedName name="kamperpapan">#REF!</definedName>
    <definedName name="kansteen">'[45]HB '!$F$56</definedName>
    <definedName name="kansteen_1">[69]HB!#REF!</definedName>
    <definedName name="kanstin" localSheetId="10">#REF!</definedName>
    <definedName name="kanstin">#REF!</definedName>
    <definedName name="kanstincar">#REF!</definedName>
    <definedName name="kanstinjalan">#REF!</definedName>
    <definedName name="kanstinluar">#REF!</definedName>
    <definedName name="kapek">[39]bahan!#REF!</definedName>
    <definedName name="kapet">[39]bahan!#REF!</definedName>
    <definedName name="kapur" localSheetId="10">#REF!</definedName>
    <definedName name="kapur">#REF!</definedName>
    <definedName name="kasa">#REF!</definedName>
    <definedName name="kasa_1">[69]HB!#REF!</definedName>
    <definedName name="KASBUN" localSheetId="10">{"Book1","RAB PASAR 30 AUG SCRAB.xls"}</definedName>
    <definedName name="KASBUN" localSheetId="7">{"Book1","RAB PASAR 30 AUG SCRAB.xls"}</definedName>
    <definedName name="KASBUN">{"Book1","RAB PASAR 30 AUG SCRAB.xls"}</definedName>
    <definedName name="kaso">[39]analisa!#REF!</definedName>
    <definedName name="KASOPL">[39]analisa!#REF!</definedName>
    <definedName name="kasoreng" localSheetId="10">#REF!</definedName>
    <definedName name="kasoreng">#REF!</definedName>
    <definedName name="KAWA">[111]Material!$F$25</definedName>
    <definedName name="kawatbeton" localSheetId="10">#REF!</definedName>
    <definedName name="kawatbeton">#REF!</definedName>
    <definedName name="Kayu_balok_Albasia">[24]BAHAN!$E$101</definedName>
    <definedName name="Kayu_balok_Borneo">[24]BAHAN!$E$105</definedName>
    <definedName name="Kayu_papan_Albasia">[24]BAHAN!$E$102</definedName>
    <definedName name="Kayu_papan_Borneo_super___Meranti___uk._3_20_cm">[24]BAHAN!$E$106</definedName>
    <definedName name="Kayubakar">'[66]harga lama'!#REF!</definedName>
    <definedName name="kayukamper" localSheetId="10">#REF!</definedName>
    <definedName name="kayukamper">#REF!</definedName>
    <definedName name="kayumer">#REF!</definedName>
    <definedName name="kayuulang">#REF!</definedName>
    <definedName name="kb">#REF!</definedName>
    <definedName name="Kbl.Bsr">#REF!</definedName>
    <definedName name="KBL.KCL">#REF!</definedName>
    <definedName name="kblnym">#REF!</definedName>
    <definedName name="kbs">#REF!</definedName>
    <definedName name="KC">#REF!</definedName>
    <definedName name="kccermin3">#REF!</definedName>
    <definedName name="kcl">#REF!</definedName>
    <definedName name="kcpln">[39]bahan!#REF!</definedName>
    <definedName name="kcpolos3" localSheetId="10">#REF!</definedName>
    <definedName name="kcpolos3">#REF!</definedName>
    <definedName name="kcpolos5">#REF!</definedName>
    <definedName name="kcptr">[39]bahan!#REF!</definedName>
    <definedName name="kcrb">[39]bahan!#REF!</definedName>
    <definedName name="kcs3w" localSheetId="10">#REF!</definedName>
    <definedName name="kcs3w">#REF!</definedName>
    <definedName name="kcstw">#REF!</definedName>
    <definedName name="kd">#REF!</definedName>
    <definedName name="kd_2020">'[23]SAT-BHN'!$H$11</definedName>
    <definedName name="kdc" localSheetId="10">#REF!</definedName>
    <definedName name="kdc">#REF!</definedName>
    <definedName name="KE_20">[111]Material!$F$26</definedName>
    <definedName name="KE_30">[111]Material!$F$27</definedName>
    <definedName name="kenek">[103]harsat!#REF!</definedName>
    <definedName name="KENEK_TRUK" localSheetId="10">#REF!</definedName>
    <definedName name="KENEK_TRUK">#REF!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KAYU">#REF!</definedName>
    <definedName name="kepalatukanglas">'[66]harga lama'!#REF!</definedName>
    <definedName name="keptkbatu">'[68]HB '!$F$199</definedName>
    <definedName name="keptkbatu_1">[69]HB!#REF!</definedName>
    <definedName name="keptkbesi">'[68]HB '!$F$200</definedName>
    <definedName name="keptkbesi_1">[69]HB!#REF!</definedName>
    <definedName name="keptkkayu">'[45]HB '!$F$198</definedName>
    <definedName name="keptkkayu_1">[69]HB!#REF!</definedName>
    <definedName name="ker2020_1">[69]HB!#REF!</definedName>
    <definedName name="ker2025_1">[69]HB!#REF!</definedName>
    <definedName name="ker3030_1">[69]HB!#REF!</definedName>
    <definedName name="ker3030es" localSheetId="10">#REF!</definedName>
    <definedName name="ker3030es">#REF!</definedName>
    <definedName name="ker40_1" localSheetId="10">[69]HB!#REF!</definedName>
    <definedName name="ker40_1">[69]HB!#REF!</definedName>
    <definedName name="keram20" localSheetId="10">#REF!</definedName>
    <definedName name="keram20">#REF!</definedName>
    <definedName name="keram30">#REF!</definedName>
    <definedName name="keram30polis">#REF!</definedName>
    <definedName name="keram30unpolis">#REF!</definedName>
    <definedName name="Keramik_dinding_20_25__corak_warna">[24]BAHAN!$E$117</definedName>
    <definedName name="keramik20" localSheetId="10">#REF!</definedName>
    <definedName name="keramik20">#REF!</definedName>
    <definedName name="keramik25" localSheetId="10">'[66]harga lama'!#REF!</definedName>
    <definedName name="keramik25">'[66]harga lama'!#REF!</definedName>
    <definedName name="keramik30" localSheetId="10">#REF!</definedName>
    <definedName name="keramik30">#REF!</definedName>
    <definedName name="keramik40">#REF!</definedName>
    <definedName name="kerba">[109]Bhn!#REF!</definedName>
    <definedName name="kerbb">[109]Bhn!#REF!</definedName>
    <definedName name="Kerikilbeton">'[66]harga lama'!#REF!</definedName>
    <definedName name="kerikiljagung">'[66]harga lama'!#REF!</definedName>
    <definedName name="kertile">'[90]HB '!#REF!</definedName>
    <definedName name="kertile_1">[69]HB!#REF!</definedName>
    <definedName name="KEY" hidden="1">#REF!</definedName>
    <definedName name="kfs" localSheetId="10">#REF!</definedName>
    <definedName name="kfs">#REF!</definedName>
    <definedName name="kgs">#REF!</definedName>
    <definedName name="khd">#REF!</definedName>
    <definedName name="khts">#REF!</definedName>
    <definedName name="ki" localSheetId="10" hidden="1">{#N/A,#N/A,FALSE,"CCTV"}</definedName>
    <definedName name="ki" hidden="1">{#N/A,#N/A,FALSE,"CCTV"}</definedName>
    <definedName name="kipayung" localSheetId="10">#REF!</definedName>
    <definedName name="kipayung">#REF!</definedName>
    <definedName name="kitc100x2x0.6">#REF!</definedName>
    <definedName name="kitc2x100x2x0.6">#REF!</definedName>
    <definedName name="kj" hidden="1">#REF!</definedName>
    <definedName name="kjhkh" localSheetId="10" hidden="1">{"rp_only",#N/A,FALSE,"2225"}</definedName>
    <definedName name="kjhkh" hidden="1">{"rp_only",#N/A,FALSE,"2225"}</definedName>
    <definedName name="kji" localSheetId="10">#REF!</definedName>
    <definedName name="kji">#REF!</definedName>
    <definedName name="kjkll" localSheetId="10">[64]Cover!#REF!</definedName>
    <definedName name="kjkll">[64]Cover!#REF!</definedName>
    <definedName name="kk" localSheetId="10">#REF!</definedName>
    <definedName name="kk">#REF!</definedName>
    <definedName name="kk10a">#REF!</definedName>
    <definedName name="kk16a">#REF!</definedName>
    <definedName name="kkkkkkk">[159]Material!#REF!</definedName>
    <definedName name="kkkkkkkkkkkkkk" localSheetId="10" hidden="1">{#N/A,#N/A,FALSE,"CCTV"}</definedName>
    <definedName name="kkkkkkkkkkkkkk" hidden="1">{#N/A,#N/A,FALSE,"CCTV"}</definedName>
    <definedName name="kkm" localSheetId="10">#REF!</definedName>
    <definedName name="kkm">#REF!</definedName>
    <definedName name="kknym">#REF!</definedName>
    <definedName name="kknymhy">#REF!</definedName>
    <definedName name="kkt">#REF!</definedName>
    <definedName name="kkts">#REF!</definedName>
    <definedName name="KL" localSheetId="10" hidden="1">{#N/A,#N/A,FALSE,"CCTV"}</definedName>
    <definedName name="KL" hidden="1">{#N/A,#N/A,FALSE,"CCTV"}</definedName>
    <definedName name="klb" localSheetId="10">#REF!</definedName>
    <definedName name="klb">#REF!</definedName>
    <definedName name="kldd1p" localSheetId="10">'[34]#REF'!#REF!</definedName>
    <definedName name="kldd1p">'[34]#REF'!#REF!</definedName>
    <definedName name="kldd3p" localSheetId="10">'[34]lam-moi'!#REF!</definedName>
    <definedName name="kldd3p">'[34]lam-moi'!#REF!</definedName>
    <definedName name="klkgkhghjg">[146]Cover!#REF!</definedName>
    <definedName name="klm" localSheetId="10">#REF!</definedName>
    <definedName name="klm">#REF!</definedName>
    <definedName name="kloset">'[45]HB '!$F$156</definedName>
    <definedName name="kloset_1">[69]HB!#REF!</definedName>
    <definedName name="klosjong" localSheetId="10">#REF!</definedName>
    <definedName name="klosjong">#REF!</definedName>
    <definedName name="klp">#REF!</definedName>
    <definedName name="km">#REF!</definedName>
    <definedName name="kmcs">#REF!</definedName>
    <definedName name="kmm">#REF!</definedName>
    <definedName name="kmong">[34]giathanh1!#REF!</definedName>
    <definedName name="KMPOST">[38]analisa!$G$1937</definedName>
    <definedName name="kmts" localSheetId="10">#REF!</definedName>
    <definedName name="kmts">#REF!</definedName>
    <definedName name="knee">#REF!</definedName>
    <definedName name="knee_1">[69]HB!#REF!</definedName>
    <definedName name="KNF">'[160]B - Norelec'!#REF!</definedName>
    <definedName name="KO" localSheetId="7" hidden="1">{#N/A,#N/A,FALSE,"CCTV"}</definedName>
    <definedName name="ko">[161]HB!#REF!</definedName>
    <definedName name="KODE" localSheetId="10">#REF!</definedName>
    <definedName name="KODE">#REF!</definedName>
    <definedName name="KodeSatker">[162]Valid!$B$2:$B$17</definedName>
    <definedName name="kodok">[39]bahan!#REF!</definedName>
    <definedName name="kodokgls">[39]bahan!#REF!</definedName>
    <definedName name="KOEF">[163]Analisa!$L$10</definedName>
    <definedName name="KOEF_AUSD" localSheetId="10">#REF!</definedName>
    <definedName name="KOEF_AUSD">#REF!</definedName>
    <definedName name="KOEF_EURO">#REF!</definedName>
    <definedName name="koef_rp">#REF!</definedName>
    <definedName name="KOEF_SGD">#REF!</definedName>
    <definedName name="koef_usd">#REF!</definedName>
    <definedName name="KOEF_Yen">#REF!</definedName>
    <definedName name="koef1">#REF!</definedName>
    <definedName name="koeflingg">#REF!</definedName>
    <definedName name="koeflingk">#REF!</definedName>
    <definedName name="kof">#REF!</definedName>
    <definedName name="koi">#REF!</definedName>
    <definedName name="KOL">[164]Bahan!$K$7</definedName>
    <definedName name="koling" localSheetId="10">#REF!</definedName>
    <definedName name="koling">#REF!</definedName>
    <definedName name="kolom">#REF!</definedName>
    <definedName name="kolompraktis">'[84]Harga Satuan'!$G$43</definedName>
    <definedName name="kolter" localSheetId="10">#REF!</definedName>
    <definedName name="kolter">#REF!</definedName>
    <definedName name="KOM">[164]HB!$H$5</definedName>
    <definedName name="kome">'[165]RAB ME'!$L$13</definedName>
    <definedName name="konstbaja" localSheetId="10">#REF!</definedName>
    <definedName name="konstbaja">#REF!</definedName>
    <definedName name="Kontraktor">'[78]Data FORMAL'!$C$15</definedName>
    <definedName name="KONVER_A" localSheetId="10">#REF!</definedName>
    <definedName name="KONVER_A">#REF!</definedName>
    <definedName name="KONVER_B">#REF!</definedName>
    <definedName name="KONVER_C">#REF!</definedName>
    <definedName name="KOP">#REF!</definedName>
    <definedName name="KOPER" localSheetId="10" hidden="1">{"'Liquid'!$A$1:$U$57"}</definedName>
    <definedName name="KOPER" hidden="1">{"'Liquid'!$A$1:$U$57"}</definedName>
    <definedName name="kopi" localSheetId="10" hidden="1">{#N/A,#N/A,TRUE,"List"}</definedName>
    <definedName name="kopi" hidden="1">{#N/A,#N/A,TRUE,"List"}</definedName>
    <definedName name="KORA">[111]Material!$F$16</definedName>
    <definedName name="KORAL_JAGUNG" localSheetId="10">#REF!</definedName>
    <definedName name="KORAL_JAGUNG">#REF!</definedName>
    <definedName name="KORALBETON">#REF!</definedName>
    <definedName name="kout">#REF!</definedName>
    <definedName name="koutv">#REF!</definedName>
    <definedName name="kp" localSheetId="10" hidden="1">{#N/A,#N/A,FALSE,"CCTV"}</definedName>
    <definedName name="kp" hidden="1">{#N/A,#N/A,FALSE,"CCTV"}</definedName>
    <definedName name="kp1ph" localSheetId="10">#REF!</definedName>
    <definedName name="kp1ph">#REF!</definedName>
    <definedName name="KPAYUNG" localSheetId="10">[39]analisa!#REF!</definedName>
    <definedName name="KPAYUNG">[39]analisa!#REF!</definedName>
    <definedName name="kpo" localSheetId="10">#REF!</definedName>
    <definedName name="kpo">#REF!</definedName>
    <definedName name="kprblk">#REF!</definedName>
    <definedName name="kprblk_1">[69]HB!#REF!</definedName>
    <definedName name="kprppn" localSheetId="10">#REF!</definedName>
    <definedName name="kprppn">#REF!</definedName>
    <definedName name="kprreng">#REF!</definedName>
    <definedName name="kprusuk">#REF!</definedName>
    <definedName name="kran">'[45]HB '!$F$157</definedName>
    <definedName name="kran_1">[69]HB!#REF!</definedName>
    <definedName name="kranshow" localSheetId="10">#REF!</definedName>
    <definedName name="kranshow">#REF!</definedName>
    <definedName name="kranwas">#REF!</definedName>
    <definedName name="KRB">[39]analisa!#REF!</definedName>
    <definedName name="krmk10">[39]bahan!#REF!</definedName>
    <definedName name="krmk10wr">[39]bahan!#REF!</definedName>
    <definedName name="krstn">[39]bahan!#REF!</definedName>
    <definedName name="kruing" localSheetId="10">#REF!</definedName>
    <definedName name="kruing">#REF!</definedName>
    <definedName name="ks57kbj" localSheetId="10">[39]bahan!#REF!</definedName>
    <definedName name="ks57kbj">[39]bahan!#REF!</definedName>
    <definedName name="ks57km">[39]bahan!#REF!</definedName>
    <definedName name="ksk" localSheetId="10">#REF!</definedName>
    <definedName name="ksk">#REF!</definedName>
    <definedName name="ksl">#REF!</definedName>
    <definedName name="ksp">#REF!</definedName>
    <definedName name="ksr">#REF!</definedName>
    <definedName name="kst">#REF!</definedName>
    <definedName name="kt">#REF!</definedName>
    <definedName name="KTB">[39]analisa!#REF!</definedName>
    <definedName name="KTBA" localSheetId="10">#REF!</definedName>
    <definedName name="KTBA">#REF!</definedName>
    <definedName name="KTBE">#REF!</definedName>
    <definedName name="ktbt">#REF!</definedName>
    <definedName name="KTK">#REF!</definedName>
    <definedName name="KTKA">#REF!</definedName>
    <definedName name="ktpm">#REF!</definedName>
    <definedName name="kuas">#REF!</definedName>
    <definedName name="Kuas_3">[24]BAHAN!$E$180</definedName>
    <definedName name="kuas2.5" localSheetId="10">#REF!</definedName>
    <definedName name="kuas2.5">#REF!</definedName>
    <definedName name="kuasrool8">#REF!</definedName>
    <definedName name="kudakamper">[39]analisa!#REF!</definedName>
    <definedName name="kudakls2" localSheetId="10">#REF!</definedName>
    <definedName name="kudakls2">#REF!</definedName>
    <definedName name="kudakru">#REF!</definedName>
    <definedName name="kudamedan">#REF!</definedName>
    <definedName name="kun">[166]Cover!$A$1</definedName>
    <definedName name="kunci" localSheetId="10">#REF!</definedName>
    <definedName name="kunci">#REF!</definedName>
    <definedName name="kunci_1" localSheetId="10">[69]HB!#REF!</definedName>
    <definedName name="kunci_1">[69]HB!#REF!</definedName>
    <definedName name="kunci1">[39]bahan!#REF!</definedName>
    <definedName name="Kunci2slag">'[66]harga lama'!#REF!</definedName>
    <definedName name="kuncipnt" localSheetId="10">#REF!</definedName>
    <definedName name="kuncipnt">#REF!</definedName>
    <definedName name="KURUG">#REF!</definedName>
    <definedName name="KUSEN__PINTU__JENDELA__ALAT_ALAT_PENGGANTUNG_DAN_CURTAIN_WALL">#REF!</definedName>
    <definedName name="KUSEN_A">#REF!</definedName>
    <definedName name="KUSEN_B">#REF!</definedName>
    <definedName name="KUSEN_BASE">#REF!</definedName>
    <definedName name="KUSEN_C">#REF!</definedName>
    <definedName name="kusenkamper">[39]analisa!#REF!</definedName>
    <definedName name="kusenkls2" localSheetId="10">#REF!</definedName>
    <definedName name="kusenkls2">#REF!</definedName>
    <definedName name="kusenpintu1">#REF!</definedName>
    <definedName name="kusensamar">#REF!</definedName>
    <definedName name="kutamanis">#REF!</definedName>
    <definedName name="kutp">#REF!</definedName>
    <definedName name="kvc">#REF!</definedName>
    <definedName name="kwdr">[39]bahan!#REF!</definedName>
    <definedName name="kwh1st" localSheetId="10">#REF!</definedName>
    <definedName name="kwh1st">#REF!</definedName>
    <definedName name="kwh3st">#REF!</definedName>
    <definedName name="kwharm">[39]bahan!#REF!</definedName>
    <definedName name="ky" localSheetId="10">#REF!</definedName>
    <definedName name="ky">#REF!</definedName>
    <definedName name="KYB" localSheetId="10">[39]analisa!#REF!</definedName>
    <definedName name="KYB">[39]analisa!#REF!</definedName>
    <definedName name="kygelam" localSheetId="10">#REF!</definedName>
    <definedName name="kygelam">#REF!</definedName>
    <definedName name="KYK" localSheetId="10">[39]analisa!#REF!</definedName>
    <definedName name="KYK">[39]analisa!#REF!</definedName>
    <definedName name="KZ" localSheetId="10" hidden="1">{#N/A,#N/A,FALSE,"CCTV"}</definedName>
    <definedName name="KZ" hidden="1">{#N/A,#N/A,FALSE,"CCTV"}</definedName>
    <definedName name="l" localSheetId="10">#REF!</definedName>
    <definedName name="l">#REF!</definedName>
    <definedName name="L.SARI" localSheetId="10">[39]analisa!#REF!</definedName>
    <definedName name="L.SARI">[39]analisa!#REF!</definedName>
    <definedName name="l_2" localSheetId="10">#REF!</definedName>
    <definedName name="l_2">#REF!</definedName>
    <definedName name="L_A">#REF!</definedName>
    <definedName name="L_B">#REF!</definedName>
    <definedName name="L_BASE">#REF!</definedName>
    <definedName name="L_C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">#REF!</definedName>
    <definedName name="LABO">#REF!</definedName>
    <definedName name="LABOUR_CAMP">#REF!</definedName>
    <definedName name="LAMA" localSheetId="10" hidden="1">{"'two phase'!$A$1:$U$63"}</definedName>
    <definedName name="LAMA" hidden="1">{"'two phase'!$A$1:$U$63"}</definedName>
    <definedName name="LAMPU" localSheetId="10">#REF!</definedName>
    <definedName name="LAMPU">#REF!</definedName>
    <definedName name="langitbaru" localSheetId="10">[39]analisa!#REF!</definedName>
    <definedName name="langitbaru">[39]analisa!#REF!</definedName>
    <definedName name="langitulang" localSheetId="10">#REF!</definedName>
    <definedName name="langitulang">#REF!</definedName>
    <definedName name="Langues">#REF!</definedName>
    <definedName name="Lantai_Batu_Pearstone">[24]BAHAN!$E$132</definedName>
    <definedName name="LANTAI_P3" localSheetId="10">#REF!</definedName>
    <definedName name="LANTAI_P3">#REF!</definedName>
    <definedName name="lantaibeton225" localSheetId="10">[39]analisa!#REF!</definedName>
    <definedName name="lantaibeton225">[39]analisa!#REF!</definedName>
    <definedName name="lantaibtn225" localSheetId="10">#REF!</definedName>
    <definedName name="lantaibtn225">#REF!</definedName>
    <definedName name="lantaikarpet">'[84]Harga Satuan'!$G$56</definedName>
    <definedName name="lb_balokring">'[35]prhit tulangan'!$M$53</definedName>
    <definedName name="lb_blk1520">'[35]prhit tulangan'!$M$31</definedName>
    <definedName name="lb_blk1525">'[35]prhit tulangan'!$M$32</definedName>
    <definedName name="lb_blk1530">'[35]prhit tulangan'!$M$33</definedName>
    <definedName name="lb_blk2020">'[35]prhit tulangan'!$M$34</definedName>
    <definedName name="lb_blk2025">'[35]prhit tulangan'!$M$35</definedName>
    <definedName name="lb_blk2030">'[35]prhit tulangan'!$M$36</definedName>
    <definedName name="lb_blk2035">'[35]prhit tulangan'!$M$37</definedName>
    <definedName name="lb_blk2040">'[35]prhit tulangan'!$M$38</definedName>
    <definedName name="lb_blk2525">'[35]prhit tulangan'!$M$39</definedName>
    <definedName name="lb_blk2530">'[35]prhit tulangan'!$M$40</definedName>
    <definedName name="lb_blk2535">'[35]prhit tulangan'!$M$41</definedName>
    <definedName name="lb_blk2540">'[35]prhit tulangan'!$M$42</definedName>
    <definedName name="lb_blk2545">'[35]prhit tulangan'!$M$43</definedName>
    <definedName name="lb_blk2550">'[35]prhit tulangan'!$M$44</definedName>
    <definedName name="lb_blk3030">'[35]prhit tulangan'!$M$45</definedName>
    <definedName name="lb_blk3035">'[35]prhit tulangan'!$M$46</definedName>
    <definedName name="lb_blk3040">'[35]prhit tulangan'!$M$47</definedName>
    <definedName name="lb_blk3545">'[35]prhit tulangan'!$M$48</definedName>
    <definedName name="lb_blk3550">'[35]prhit tulangan'!$M$49</definedName>
    <definedName name="lb_blk4040">'[35]prhit tulangan'!$M$50</definedName>
    <definedName name="lb_blk4045">'[35]prhit tulangan'!$M$51</definedName>
    <definedName name="lb_blk4050">'[35]prhit tulangan'!$M$52</definedName>
    <definedName name="lb_klm__1530">'[35]prhit tulangan'!$M$11</definedName>
    <definedName name="lb_klm_1515">'[35]prhit tulangan'!$M$8</definedName>
    <definedName name="lb_klm_1520">'[35]prhit tulangan'!$M$9</definedName>
    <definedName name="lb_klm_1525">'[35]prhit tulangan'!$M$10</definedName>
    <definedName name="lb_klm_2020">'[35]prhit tulangan'!$M$12</definedName>
    <definedName name="lb_klm_2025">'[35]prhit tulangan'!$M$13</definedName>
    <definedName name="lb_klm2030">'[35]prhit tulangan'!$M$14</definedName>
    <definedName name="lb_klm2035">'[35]prhit tulangan'!$M$15</definedName>
    <definedName name="lb_klm2040">'[35]prhit tulangan'!$M$16</definedName>
    <definedName name="lb_klm2525">'[35]prhit tulangan'!$M$17</definedName>
    <definedName name="lb_klm2530">'[35]prhit tulangan'!$M$18</definedName>
    <definedName name="lb_klm2535">'[35]prhit tulangan'!$M$19</definedName>
    <definedName name="lb_klm2540">'[35]prhit tulangan'!$M$20</definedName>
    <definedName name="lb_klm2545">'[35]prhit tulangan'!$M$21</definedName>
    <definedName name="lb_klm2550">'[35]prhit tulangan'!$M$22</definedName>
    <definedName name="LB_KLM3030">'[35]prhit tulangan'!$M$23</definedName>
    <definedName name="lb_klm3040">'[35]prhit tulangan'!$M$25</definedName>
    <definedName name="lb_klm3545">'[35]prhit tulangan'!$M$26</definedName>
    <definedName name="lb_klm3550">'[35]prhit tulangan'!$M$27</definedName>
    <definedName name="lb_klm4040">'[35]prhit tulangan'!$M$28</definedName>
    <definedName name="lb_klm4045">'[35]prhit tulangan'!$M$29</definedName>
    <definedName name="lb_klm4050">'[35]prhit tulangan'!$M$30</definedName>
    <definedName name="lb_platlantai">'[35]prhit tulangan'!$M$55</definedName>
    <definedName name="lb_pondasiplat">'[35]prhit tulangan'!$M$54</definedName>
    <definedName name="lb_sloof">'[35]prhit tulangan'!$M$7</definedName>
    <definedName name="lb_tangga">'[35]prhit tulangan'!$M$56</definedName>
    <definedName name="lbowpvc4" localSheetId="10">#REF!</definedName>
    <definedName name="lbowpvc4">#REF!</definedName>
    <definedName name="LBR">[114]PLUMBING!$F$2:$F$65536</definedName>
    <definedName name="LE" localSheetId="10">#REF!</definedName>
    <definedName name="LE">#REF!</definedName>
    <definedName name="leb">#REF!</definedName>
    <definedName name="LEGAL_WELFARE">#REF!</definedName>
    <definedName name="legdrill">#REF!</definedName>
    <definedName name="legwire">#REF!</definedName>
    <definedName name="lemfox">'[45]HB '!$F$101</definedName>
    <definedName name="lemfox_1">[69]HB!#REF!</definedName>
    <definedName name="lemkayu" localSheetId="10">#REF!</definedName>
    <definedName name="lemkayu">#REF!</definedName>
    <definedName name="lempar" localSheetId="10">[39]bahan!#REF!</definedName>
    <definedName name="lempar">[39]bahan!#REF!</definedName>
    <definedName name="lempvc" localSheetId="10">#REF!</definedName>
    <definedName name="lempvc">#REF!</definedName>
    <definedName name="Lett" hidden="1">#REF!</definedName>
    <definedName name="lgld100">#REF!</definedName>
    <definedName name="lgld70">#REF!</definedName>
    <definedName name="lgld80">#REF!</definedName>
    <definedName name="lgs">[39]analisa!#REF!</definedName>
    <definedName name="lgti50" localSheetId="1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mbangan">#REF!</definedName>
    <definedName name="limcount" hidden="1">1</definedName>
    <definedName name="LINTAS10">[73]RAB!$AK$60</definedName>
    <definedName name="LINTAS6">[73]RAB!$AK$280</definedName>
    <definedName name="lispla">'[90]HB '!#REF!</definedName>
    <definedName name="lispla_1">[69]HB!#REF!</definedName>
    <definedName name="lisplang" localSheetId="10">#REF!</definedName>
    <definedName name="lisplang">#REF!</definedName>
    <definedName name="lisplank" localSheetId="10">[39]analisa!#REF!</definedName>
    <definedName name="lisplank">[39]analisa!#REF!</definedName>
    <definedName name="List">"$#REF!.$B$11:$N$48"</definedName>
    <definedName name="List_1">"$#REF!.$B$11:$N$48"</definedName>
    <definedName name="List_10">"$#REF!.$B$11:$N$48"</definedName>
    <definedName name="List_11">"$#REF!.$B$11:$N$48"</definedName>
    <definedName name="List_12">"$#REF!.$B$11:$N$48"</definedName>
    <definedName name="List_13">"$#REF!.$B$11:$N$48"</definedName>
    <definedName name="List_14">"$#REF!.$B$11:$N$48"</definedName>
    <definedName name="List_15">"$#REF!.$B$11:$N$48"</definedName>
    <definedName name="List_16">"$#REF!.$B$11:$N$48"</definedName>
    <definedName name="List_17">"$#REF!.$B$11:$N$48"</definedName>
    <definedName name="List_18">"$#REF!.$B$11:$N$48"</definedName>
    <definedName name="List_19">"$#REF!.$B$11:$N$48"</definedName>
    <definedName name="List_2">"$#REF!.$B$11:$N$48"</definedName>
    <definedName name="List_20">"$#REF!.$B$11:$N$48"</definedName>
    <definedName name="List_3">"$#REF!.$B$11:$N$48"</definedName>
    <definedName name="List_4">"$#REF!.$B$11:$N$48"</definedName>
    <definedName name="List_5">"$#REF!.$B$11:$N$48"</definedName>
    <definedName name="List_6">"$#REF!.$B$11:$N$48"</definedName>
    <definedName name="List_7">"$#REF!.$B$11:$N$48"</definedName>
    <definedName name="List_8">"$#REF!.$B$11:$N$48"</definedName>
    <definedName name="List_9">"$#REF!.$B$11:$N$48"</definedName>
    <definedName name="list01" localSheetId="10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2" localSheetId="10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Amdal">[162]DB!$AA$3:$AA$6</definedName>
    <definedName name="listDED">[162]DB!$AB$3:$AB$14</definedName>
    <definedName name="ListDukungan1">[162]Valid!$A$2:$A$12</definedName>
    <definedName name="listFS">[162]DB!$Z$3:$Z$6</definedName>
    <definedName name="listgypsum">'[45]HB '!$F$13</definedName>
    <definedName name="listgypsum_1">[69]HB!#REF!</definedName>
    <definedName name="listJenisKontrak">[162]DB!$U$3:$U$5</definedName>
    <definedName name="listJenisPekerjaan">[162]DB!$T$3:$T$4</definedName>
    <definedName name="listKewenangan">[162]DB!$S$3:$S$7</definedName>
    <definedName name="listLahan">[162]DB!$AC$3:$AC$14</definedName>
    <definedName name="listOP">[162]DB!$AD$3:$AD$15</definedName>
    <definedName name="ListOutput">[162]DB!$I$252:$I$266</definedName>
    <definedName name="listpla" localSheetId="10">#REF!</definedName>
    <definedName name="listpla">#REF!</definedName>
    <definedName name="listplafond">'[84]Harga Satuan'!$G$64</definedName>
    <definedName name="ListProgram">[162]DB!$L$3:$L$11</definedName>
    <definedName name="listProvinsi">[162]DB!$P$3:$P$36</definedName>
    <definedName name="listReadiness">[162]DB!$V$3:$V$14</definedName>
    <definedName name="LISTRIK" localSheetId="10">#REF!</definedName>
    <definedName name="LISTRIK">#REF!</definedName>
    <definedName name="ListSelectKabKota">[162]DB!$AP$3:$AP$30</definedName>
    <definedName name="listSharing">[162]DB!$AE$3:$AE$15</definedName>
    <definedName name="listSinkronisasi">[162]DB!$X$3:$X$7</definedName>
    <definedName name="lj" localSheetId="10" hidden="1">{#N/A,#N/A,FALSE,"CCTV"}</definedName>
    <definedName name="lj" hidden="1">{#N/A,#N/A,FALSE,"CCTV"}</definedName>
    <definedName name="ljjj">[167]HB!$E$78</definedName>
    <definedName name="lk" localSheetId="10" hidden="1">{#N/A,#N/A,FALSE,"CCTV"}</definedName>
    <definedName name="lk" hidden="1">{#N/A,#N/A,FALSE,"CCTV"}</definedName>
    <definedName name="lkhjk" localSheetId="10" hidden="1">{#N/A,#N/A,FALSE,"REK";#N/A,#N/A,FALSE,"Bq-ARS"}</definedName>
    <definedName name="lkhjk" localSheetId="7" hidden="1">{#N/A,#N/A,FALSE,"REK";#N/A,#N/A,FALSE,"Bq-ARS"}</definedName>
    <definedName name="lkhjk" hidden="1">{#N/A,#N/A,FALSE,"REK";#N/A,#N/A,FALSE,"Bq-ARS"}</definedName>
    <definedName name="ll" localSheetId="7" hidden="1">#REF!</definedName>
    <definedName name="ll">[48]Material!#REF!</definedName>
    <definedName name="llfoeo" localSheetId="7" hidden="1">[139]H.Satuan!#REF!</definedName>
    <definedName name="llfoeo" hidden="1">[139]H.Satuan!#REF!</definedName>
    <definedName name="LLL" localSheetId="10">#REF!</definedName>
    <definedName name="LLL">#REF!</definedName>
    <definedName name="Lmk">#REF!</definedName>
    <definedName name="lmp25w">'[90]HB '!#REF!</definedName>
    <definedName name="lmp25w_1">[69]HB!#REF!</definedName>
    <definedName name="lmpp" hidden="1">'[168]HARGA MATERIAL'!$H$32:$Y$35</definedName>
    <definedName name="LOAD" localSheetId="10">#REF!</definedName>
    <definedName name="LOAD">#REF!</definedName>
    <definedName name="LOBBY">#REF!</definedName>
    <definedName name="LOBY_A">#REF!</definedName>
    <definedName name="LOBY_B">#REF!</definedName>
    <definedName name="LOBY_BASE">#REF!</definedName>
    <definedName name="LOBY_C">#REF!</definedName>
    <definedName name="LOKALJO">'[123]COST-PERSON-J.O.'!#REF!</definedName>
    <definedName name="LOKASI">[73]INFO!$E$6</definedName>
    <definedName name="LOL" localSheetId="10">#REF!</definedName>
    <definedName name="LOL">#REF!</definedName>
    <definedName name="LOS" localSheetId="10">[39]satuan!#REF!</definedName>
    <definedName name="LOS">[39]satuan!#REF!</definedName>
    <definedName name="lp" localSheetId="10">#REF!</definedName>
    <definedName name="lp">#REF!</definedName>
    <definedName name="lp100nb">#REF!</definedName>
    <definedName name="lp36nb">#REF!</definedName>
    <definedName name="lt">#REF!</definedName>
    <definedName name="lta">#REF!</definedName>
    <definedName name="luas">#REF!</definedName>
    <definedName name="Luas_Bangunan">#REF!</definedName>
    <definedName name="m">[5]ANALIS!#REF!</definedName>
    <definedName name="M." localSheetId="10" hidden="1">{#N/A,#N/A,FALSE,"CCTV"}</definedName>
    <definedName name="M." hidden="1">{#N/A,#N/A,FALSE,"CCTV"}</definedName>
    <definedName name="M_RP">'[169]Rekap Direct Cost'!$G$12:$G$322</definedName>
    <definedName name="M_US">'[169]Rekap Direct Cost'!$F$12:$F$322</definedName>
    <definedName name="m102bnnc">'[34]lam-moi'!#REF!</definedName>
    <definedName name="m102bnvl">'[34]lam-moi'!#REF!</definedName>
    <definedName name="m10aamtc">'[34]t-h HA THE'!#REF!</definedName>
    <definedName name="m10aanc">'[34]lam-moi'!#REF!</definedName>
    <definedName name="m10aavl">'[34]lam-moi'!#REF!</definedName>
    <definedName name="m10anc">'[34]lam-moi'!#REF!</definedName>
    <definedName name="m10avl">'[34]lam-moi'!#REF!</definedName>
    <definedName name="m10banc">'[34]lam-moi'!#REF!</definedName>
    <definedName name="m10bavl">'[34]lam-moi'!#REF!</definedName>
    <definedName name="m122bnnc">'[34]lam-moi'!#REF!</definedName>
    <definedName name="m122bnvl">'[34]lam-moi'!#REF!</definedName>
    <definedName name="m12aanc">'[34]lam-moi'!#REF!</definedName>
    <definedName name="m12aavl">'[34]lam-moi'!#REF!</definedName>
    <definedName name="m12anc">'[34]lam-moi'!#REF!</definedName>
    <definedName name="m12avl">'[34]lam-moi'!#REF!</definedName>
    <definedName name="M12ba3p" localSheetId="10">#REF!</definedName>
    <definedName name="M12ba3p">#REF!</definedName>
    <definedName name="m12banc" localSheetId="10">'[34]lam-moi'!#REF!</definedName>
    <definedName name="m12banc">'[34]lam-moi'!#REF!</definedName>
    <definedName name="m12bavl">'[34]lam-moi'!#REF!</definedName>
    <definedName name="M12bb1p" localSheetId="10">#REF!</definedName>
    <definedName name="M12bb1p">#REF!</definedName>
    <definedName name="m12bbnc" localSheetId="10">'[34]lam-moi'!#REF!</definedName>
    <definedName name="m12bbnc">'[34]lam-moi'!#REF!</definedName>
    <definedName name="m12bbvl">'[34]lam-moi'!#REF!</definedName>
    <definedName name="M12bnnc">'[34]#REF'!#REF!</definedName>
    <definedName name="M12bnvl">'[34]#REF'!#REF!</definedName>
    <definedName name="M12cbnc" localSheetId="10">#REF!</definedName>
    <definedName name="M12cbnc">#REF!</definedName>
    <definedName name="M12cbvl">#REF!</definedName>
    <definedName name="m142bnnc">'[34]lam-moi'!#REF!</definedName>
    <definedName name="m142bnvl">'[34]lam-moi'!#REF!</definedName>
    <definedName name="M14bb1p" localSheetId="10">#REF!</definedName>
    <definedName name="M14bb1p">#REF!</definedName>
    <definedName name="m14bbnc" localSheetId="10">'[34]lam-moi'!#REF!</definedName>
    <definedName name="m14bbnc">'[34]lam-moi'!#REF!</definedName>
    <definedName name="M14bbvc">'[34]CHITIET VL-NC-TT -1p'!#REF!</definedName>
    <definedName name="m14bbvl">'[34]lam-moi'!#REF!</definedName>
    <definedName name="M8a">'[34]THPDMoi  (2)'!#REF!</definedName>
    <definedName name="M8aa">'[34]THPDMoi  (2)'!#REF!</definedName>
    <definedName name="m8aanc" localSheetId="10">#REF!</definedName>
    <definedName name="m8aanc">#REF!</definedName>
    <definedName name="m8aavl">#REF!</definedName>
    <definedName name="m8amtc">'[34]t-h HA THE'!#REF!</definedName>
    <definedName name="m8anc">'[34]lam-moi'!#REF!</definedName>
    <definedName name="m8avl">'[34]lam-moi'!#REF!</definedName>
    <definedName name="MA">#N/A</definedName>
    <definedName name="Ma3pnc">#REF!</definedName>
    <definedName name="Ma3pvl">#REF!</definedName>
    <definedName name="Maa3pnc">#REF!</definedName>
    <definedName name="Maa3pvl">#REF!</definedName>
    <definedName name="magne">#REF!</definedName>
    <definedName name="MAINTENANCE">#REF!</definedName>
    <definedName name="Malat">#REF!</definedName>
    <definedName name="MAMAT" localSheetId="10" hidden="1">{#N/A,#N/A,FALSE,"REK";#N/A,#N/A,FALSE,"rab"}</definedName>
    <definedName name="MAMAT" localSheetId="7" hidden="1">{#N/A,#N/A,FALSE,"REK";#N/A,#N/A,FALSE,"rab"}</definedName>
    <definedName name="MAMAT" hidden="1">{#N/A,#N/A,FALSE,"REK";#N/A,#N/A,FALSE,"rab"}</definedName>
    <definedName name="MAN">#N/A</definedName>
    <definedName name="MAND">#REF!</definedName>
    <definedName name="mandor">[96]Harsat!$G$30</definedName>
    <definedName name="mandor_1">[69]HB!#REF!</definedName>
    <definedName name="ManMonth" localSheetId="10">#REF!</definedName>
    <definedName name="ManMonth">#REF!</definedName>
    <definedName name="manpower">[42]Rate!$J$6:$O$29</definedName>
    <definedName name="MARGA2">[39]analisa!#REF!</definedName>
    <definedName name="margaluyu" localSheetId="10">#REF!</definedName>
    <definedName name="margaluyu">#REF!</definedName>
    <definedName name="marine" localSheetId="10">'[66]harga lama'!#REF!</definedName>
    <definedName name="marine">'[66]harga lama'!#REF!</definedName>
    <definedName name="mark_up" localSheetId="10">#REF!</definedName>
    <definedName name="mark_up">#REF!</definedName>
    <definedName name="MARKING">[38]analisa!$G$1846</definedName>
    <definedName name="MARKUP" localSheetId="10">#REF!</definedName>
    <definedName name="MARKUP">#REF!</definedName>
    <definedName name="marmer">#REF!</definedName>
    <definedName name="marmer60ddbasah">'[84]Harga Satuan'!$G$49</definedName>
    <definedName name="MAS">[39]analisa!#REF!</definedName>
    <definedName name="MASONRY">[38]analisa!$G$1742</definedName>
    <definedName name="mat" localSheetId="10">#REF!</definedName>
    <definedName name="mat">#REF!</definedName>
    <definedName name="mata">'[170]Metod TWR'!$E$1616</definedName>
    <definedName name="MATERIAL" localSheetId="10">#REF!</definedName>
    <definedName name="MATERIAL">#REF!</definedName>
    <definedName name="MATERIAL_BANTU__BESI_SIKU" localSheetId="10">'[116]DAFTAR HARGA'!#REF!</definedName>
    <definedName name="MATERIAL_BANTU__BESI_SIKU">'[116]DAFTAR HARGA'!#REF!</definedName>
    <definedName name="matlaut" localSheetId="10">#REF!</definedName>
    <definedName name="matlaut">#REF!</definedName>
    <definedName name="MATV">#REF!</definedName>
    <definedName name="MAUN" localSheetId="10" hidden="1">{#N/A,#N/A,FALSE,"REK";#N/A,#N/A,FALSE,"Bq-ARS"}</definedName>
    <definedName name="MAUN" localSheetId="7" hidden="1">{#N/A,#N/A,FALSE,"REK";#N/A,#N/A,FALSE,"Bq-ARS"}</definedName>
    <definedName name="MAUN" hidden="1">{#N/A,#N/A,FALSE,"REK";#N/A,#N/A,FALSE,"Bq-ARS"}</definedName>
    <definedName name="MB">[39]analisa!#REF!</definedName>
    <definedName name="Mba1p" localSheetId="10">#REF!</definedName>
    <definedName name="Mba1p">#REF!</definedName>
    <definedName name="Mba3p">#REF!</definedName>
    <definedName name="Mbb3p">#REF!</definedName>
    <definedName name="mbesi" localSheetId="10">#REF!</definedName>
    <definedName name="mbesi">#REF!</definedName>
    <definedName name="Mbeton">#REF!</definedName>
    <definedName name="mbhn">#REF!</definedName>
    <definedName name="Mbn1p" localSheetId="10">#REF!</definedName>
    <definedName name="Mbn1p">#REF!</definedName>
    <definedName name="mbnc" localSheetId="10">'[34]lam-moi'!#REF!</definedName>
    <definedName name="mbnc">'[34]lam-moi'!#REF!</definedName>
    <definedName name="mbtn" localSheetId="10">#REF!</definedName>
    <definedName name="mbtn">#REF!</definedName>
    <definedName name="MBU" localSheetId="10">'[127]2-Genset print'!#REF!</definedName>
    <definedName name="MBU">'[127]2-Genset print'!#REF!</definedName>
    <definedName name="mbvl" localSheetId="10">'[34]lam-moi'!#REF!</definedName>
    <definedName name="mbvl">'[34]lam-moi'!#REF!</definedName>
    <definedName name="mcs" localSheetId="10">#REF!</definedName>
    <definedName name="mcs">#REF!</definedName>
    <definedName name="MCT" localSheetId="10">[39]analisa!#REF!</definedName>
    <definedName name="MCT">[39]analisa!#REF!</definedName>
    <definedName name="MDP" localSheetId="10">#REF!</definedName>
    <definedName name="MDP">#REF!</definedName>
    <definedName name="MDR">#REF!</definedName>
    <definedName name="ME">#REF!</definedName>
    <definedName name="me_by_owner">'[137]BQ (by owner)'!#REF!</definedName>
    <definedName name="me_fisik">'[137]rab me (fisik)'!#REF!</definedName>
    <definedName name="MEA">[44]REKAP!#REF!</definedName>
    <definedName name="MEC">[44]REKAP!#REF!</definedName>
    <definedName name="MEDIUM_AGGREGATE">'[116]DAFTAR HARGA'!#REF!</definedName>
    <definedName name="MEKANIKAL" localSheetId="10">#REF!</definedName>
    <definedName name="MEKANIKAL">#REF!</definedName>
    <definedName name="MEL" localSheetId="10">[44]REKAP!#REF!</definedName>
    <definedName name="MEL">[44]REKAP!#REF!</definedName>
    <definedName name="MEMASANG_1_M__PIPA_PVC._TYPE__AW__DIA_3_____SNI._Edisi_Rev._2005">[24]ANALISA!$H$757</definedName>
    <definedName name="MEN">[44]REKAP!#REF!</definedName>
    <definedName name="Meni_kayu___besi_Bola_mas">[24]BAHAN!$E$150</definedName>
    <definedName name="MEP">[44]REKAP!#REF!</definedName>
    <definedName name="MER">[44]REKAP!#REF!</definedName>
    <definedName name="Mesin.As">'[51]BAR SCREEN'!$J$5</definedName>
    <definedName name="mesingilas">'[66]harga lama'!#REF!</definedName>
    <definedName name="mesinlas">'[66]harga lama'!#REF!</definedName>
    <definedName name="MESS_JAKARTA" localSheetId="10">#REF!</definedName>
    <definedName name="MESS_JAKARTA">#REF!</definedName>
    <definedName name="MESS_U.PANDANG">#REF!</definedName>
    <definedName name="metalling">#REF!</definedName>
    <definedName name="mew" localSheetId="10" hidden="1">{#N/A,#N/A,FALSE,"CCTV"}</definedName>
    <definedName name="mew" hidden="1">{#N/A,#N/A,FALSE,"CCTV"}</definedName>
    <definedName name="mff" localSheetId="10">#REF!</definedName>
    <definedName name="mff">#REF!</definedName>
    <definedName name="MIBE" localSheetId="10">[37]Material!#REF!</definedName>
    <definedName name="MIBE">[37]Material!#REF!</definedName>
    <definedName name="mibe1" localSheetId="10">[159]Material!#REF!</definedName>
    <definedName name="mibe1">[159]Material!#REF!</definedName>
    <definedName name="MIMIN" localSheetId="10" hidden="1">{#N/A,#N/A,FALSE,"REK";#N/A,#N/A,FALSE,"rab"}</definedName>
    <definedName name="MIMIN" localSheetId="7" hidden="1">{#N/A,#N/A,FALSE,"REK";#N/A,#N/A,FALSE,"rab"}</definedName>
    <definedName name="MIMIN" hidden="1">{#N/A,#N/A,FALSE,"REK";#N/A,#N/A,FALSE,"rab"}</definedName>
    <definedName name="minguan" localSheetId="10" hidden="1">{#N/A,#N/A,FALSE,"REK";#N/A,#N/A,FALSE,"rab"}</definedName>
    <definedName name="minguan" localSheetId="7" hidden="1">{#N/A,#N/A,FALSE,"REK";#N/A,#N/A,FALSE,"rab"}</definedName>
    <definedName name="minguan" hidden="1">{#N/A,#N/A,FALSE,"REK";#N/A,#N/A,FALSE,"rab"}</definedName>
    <definedName name="minyak">'[66]harga lama'!#REF!</definedName>
    <definedName name="Minyak_Bekisting">[24]BAHAN!$E$188</definedName>
    <definedName name="MISC" localSheetId="10">#REF!</definedName>
    <definedName name="MISC">#REF!</definedName>
    <definedName name="MISC._FEILD_EXP">#REF!</definedName>
    <definedName name="MISC._TEMP">#REF!</definedName>
    <definedName name="miscforrock">#REF!</definedName>
    <definedName name="mit">#REF!</definedName>
    <definedName name="mixer">'[90]HB '!#REF!</definedName>
    <definedName name="mixer_1">[69]HB!#REF!</definedName>
    <definedName name="mj" localSheetId="10" hidden="1">{#N/A,#N/A,FALSE,"CCTV"}</definedName>
    <definedName name="mj" hidden="1">{#N/A,#N/A,FALSE,"CCTV"}</definedName>
    <definedName name="mjasa" localSheetId="10">#REF!</definedName>
    <definedName name="mjasa">#REF!</definedName>
    <definedName name="MK" localSheetId="10">[39]analisa!#REF!</definedName>
    <definedName name="mk" localSheetId="7" hidden="1">{#N/A,#N/A,FALSE,"CCTV"}</definedName>
    <definedName name="MK">[39]analisa!#REF!</definedName>
    <definedName name="MKM" localSheetId="10">#REF!</definedName>
    <definedName name="MKM">#REF!</definedName>
    <definedName name="ml" localSheetId="10" hidden="1">{#N/A,#N/A,FALSE,"CCTV"}</definedName>
    <definedName name="ml" hidden="1">{#N/A,#N/A,FALSE,"CCTV"}</definedName>
    <definedName name="mlbng" hidden="1">'[171]TRNS-C1'!#REF!</definedName>
    <definedName name="mm" localSheetId="10">#REF!</definedName>
    <definedName name="mm">#REF!</definedName>
    <definedName name="mmc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 localSheetId="10">#REF!</definedName>
    <definedName name="mme">#REF!</definedName>
    <definedName name="mmm" localSheetId="10">[34]giathanh1!#REF!</definedName>
    <definedName name="mmm">[34]giathanh1!#REF!</definedName>
    <definedName name="MMM17A" localSheetId="10">#REF!</definedName>
    <definedName name="MMM17A">#REF!</definedName>
    <definedName name="MMM35A">#REF!</definedName>
    <definedName name="mmmmmmmmmmmmmmmm" localSheetId="10" hidden="1">{#N/A,#N/A,TRUE,"Basic";#N/A,#N/A,TRUE,"EXT-TABLE";#N/A,#N/A,TRUE,"STEEL";#N/A,#N/A,TRUE,"INT-Table";#N/A,#N/A,TRUE,"STEEL";#N/A,#N/A,TRUE,"Door"}</definedName>
    <definedName name="mmmmmmmmmmmmmmmm" hidden="1">{#N/A,#N/A,TRUE,"Basic";#N/A,#N/A,TRUE,"EXT-TABLE";#N/A,#N/A,TRUE,"STEEL";#N/A,#N/A,TRUE,"INT-Table";#N/A,#N/A,TRUE,"STEEL";#N/A,#N/A,TRUE,"Door"}</definedName>
    <definedName name="mo" localSheetId="10" hidden="1">{#N/A,#N/A,FALSE,"CCTV"}</definedName>
    <definedName name="mo" hidden="1">{#N/A,#N/A,FALSE,"CCTV"}</definedName>
    <definedName name="Mob">'[51]H. Dasar'!$I$13</definedName>
    <definedName name="mobilcrane" localSheetId="10">#REF!</definedName>
    <definedName name="mobilcrane">#REF!</definedName>
    <definedName name="mom" localSheetId="10" hidden="1">{"with_oth_curr",#N/A,FALSE,"2225"}</definedName>
    <definedName name="mom" hidden="1">{"with_oth_curr",#N/A,FALSE,"2225"}</definedName>
    <definedName name="MOOI">[111]Material!$F$58</definedName>
    <definedName name="morandowarna">[39]analisa!#REF!</definedName>
    <definedName name="morgls">[39]bahan!#REF!</definedName>
    <definedName name="Motor_Grader_100_HP">[24]BAHAN!$E$253</definedName>
    <definedName name="motorgrader125" localSheetId="10">#REF!</definedName>
    <definedName name="motorgrader125">#REF!</definedName>
    <definedName name="MP" localSheetId="10" hidden="1">{#N/A,#N/A,FALSE,"CCTV"}</definedName>
    <definedName name="MP" hidden="1">{#N/A,#N/A,FALSE,"CCTV"}</definedName>
    <definedName name="mp1x25" localSheetId="10">'[34]dongia (2)'!#REF!</definedName>
    <definedName name="mp1x25">'[34]dongia (2)'!#REF!</definedName>
    <definedName name="mpan" localSheetId="10">'[172]HSBU '!#REF!</definedName>
    <definedName name="mpan">'[172]HSBU '!#REF!</definedName>
    <definedName name="mpl" localSheetId="10">#REF!</definedName>
    <definedName name="mpl">#REF!</definedName>
    <definedName name="mprel">#REF!</definedName>
    <definedName name="mr" localSheetId="10" hidden="1">{#N/A,#N/A,FALSE,"Sheet1"}</definedName>
    <definedName name="mr" hidden="1">{#N/A,#N/A,FALSE,"Sheet1"}</definedName>
    <definedName name="mrtl" localSheetId="10">[39]analisa!#REF!</definedName>
    <definedName name="mrtl">[39]analisa!#REF!</definedName>
    <definedName name="mstr" localSheetId="10">'[172]HSBU '!#REF!</definedName>
    <definedName name="mstr">'[172]HSBU '!#REF!</definedName>
    <definedName name="mt">[173]HB!$F$78</definedName>
    <definedName name="MTC1P" localSheetId="10">'[34]TONG HOP VL-NC TT'!#REF!</definedName>
    <definedName name="MTC1P">'[34]TONG HOP VL-NC TT'!#REF!</definedName>
    <definedName name="MTC3P" localSheetId="10">'[34]TONG HOP VL-NC TT'!#REF!</definedName>
    <definedName name="MTC3P">'[34]TONG HOP VL-NC TT'!#REF!</definedName>
    <definedName name="MTCHC">[34]TNHCHINH!$K$38</definedName>
    <definedName name="MTCMB">'[34]#REF'!#REF!</definedName>
    <definedName name="MTMAC12" localSheetId="10">#REF!</definedName>
    <definedName name="MTMAC12">#REF!</definedName>
    <definedName name="mtr" localSheetId="10">'[34]TH XL'!#REF!</definedName>
    <definedName name="mtr">'[34]TH XL'!#REF!</definedName>
    <definedName name="mtram" localSheetId="10">#REF!</definedName>
    <definedName name="mtram">#REF!</definedName>
    <definedName name="mts">#REF!</definedName>
    <definedName name="MU">#REF!</definedName>
    <definedName name="muars">#REF!</definedName>
    <definedName name="MUB">'[127]2-Genset print'!#REF!</definedName>
    <definedName name="muga" localSheetId="10">#REF!</definedName>
    <definedName name="muga">#REF!</definedName>
    <definedName name="multiplek12">'[45]HB '!$F$23</definedName>
    <definedName name="multiplek12_1">[69]HB!#REF!</definedName>
    <definedName name="mume">'[174]Rekap DBAK'!#REF!</definedName>
    <definedName name="mupah" localSheetId="10">#REF!</definedName>
    <definedName name="mupah">#REF!</definedName>
    <definedName name="mupan">#REF!</definedName>
    <definedName name="Muph">#REF!</definedName>
    <definedName name="murbaut12" localSheetId="10">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SLIMIN">#REF!</definedName>
    <definedName name="mustr">#REF!</definedName>
    <definedName name="MVperross" localSheetId="10" hidden="1">{"rp_only",#N/A,FALSE,"2225"}</definedName>
    <definedName name="MVperross" hidden="1">{"rp_only",#N/A,FALSE,"2225"}</definedName>
    <definedName name="N" localSheetId="10">#REF!</definedName>
    <definedName name="N">#REF!</definedName>
    <definedName name="N." localSheetId="10" hidden="1">{#N/A,#N/A,FALSE,"CCTV"}</definedName>
    <definedName name="N." hidden="1">{#N/A,#N/A,FALSE,"CCTV"}</definedName>
    <definedName name="N1IN">'[34]TONGKE3p '!$U$295</definedName>
    <definedName name="n1pig" localSheetId="10">#REF!</definedName>
    <definedName name="n1pig">#REF!</definedName>
    <definedName name="n1pignc" localSheetId="10">'[34]lam-moi'!#REF!</definedName>
    <definedName name="n1pignc">'[34]lam-moi'!#REF!</definedName>
    <definedName name="n1pigvl">'[34]lam-moi'!#REF!</definedName>
    <definedName name="n1pind" localSheetId="10">#REF!</definedName>
    <definedName name="n1pind">#REF!</definedName>
    <definedName name="n1pindnc" localSheetId="10">'[34]lam-moi'!#REF!</definedName>
    <definedName name="n1pindnc">'[34]lam-moi'!#REF!</definedName>
    <definedName name="n1pindvl">'[34]lam-moi'!#REF!</definedName>
    <definedName name="n1ping" localSheetId="10">#REF!</definedName>
    <definedName name="n1ping">#REF!</definedName>
    <definedName name="n1pingnc" localSheetId="10">'[34]lam-moi'!#REF!</definedName>
    <definedName name="n1pingnc">'[34]lam-moi'!#REF!</definedName>
    <definedName name="n1pingvl">'[34]lam-moi'!#REF!</definedName>
    <definedName name="n1pint" localSheetId="10">#REF!</definedName>
    <definedName name="n1pint">#REF!</definedName>
    <definedName name="n1pintnc" localSheetId="10">'[34]lam-moi'!#REF!</definedName>
    <definedName name="n1pintnc">'[34]lam-moi'!#REF!</definedName>
    <definedName name="n1pintvl">'[34]lam-moi'!#REF!</definedName>
    <definedName name="n24nc">'[34]lam-moi'!#REF!</definedName>
    <definedName name="n24vl">'[34]lam-moi'!#REF!</definedName>
    <definedName name="n2mignc">'[34]lam-moi'!#REF!</definedName>
    <definedName name="n2migvl">'[34]lam-moi'!#REF!</definedName>
    <definedName name="n2min1nc">'[34]lam-moi'!#REF!</definedName>
    <definedName name="n2min1vl">'[34]lam-moi'!#REF!</definedName>
    <definedName name="NA" localSheetId="10">#REF!</definedName>
    <definedName name="NA">#REF!</definedName>
    <definedName name="naco">#REF!</definedName>
    <definedName name="nail">#REF!</definedName>
    <definedName name="nako">'[68]HB '!$F$119</definedName>
    <definedName name="nako_1">[69]HB!#REF!</definedName>
    <definedName name="Nama_direksi">'[78]Data FORMAL'!$C$7</definedName>
    <definedName name="nama_paket">'[78]Data FORMAL'!$C$4</definedName>
    <definedName name="nama_Pengawas">'[78]Data FORMAL'!$C$9</definedName>
    <definedName name="Nama_ppk">'[78]Data FORMAL'!$C$5</definedName>
    <definedName name="NamaSatker">[162]Valid!$C$2:$C$17</definedName>
    <definedName name="Name" localSheetId="10">#REF!</definedName>
    <definedName name="Name">#REF!</definedName>
    <definedName name="naple34">#REF!</definedName>
    <definedName name="natimah">#REF!</definedName>
    <definedName name="NC" localSheetId="10" hidden="1">{"'Liquid'!$A$1:$U$57"}</definedName>
    <definedName name="NC" hidden="1">{"'Liquid'!$A$1:$U$57"}</definedName>
    <definedName name="nc1nc" localSheetId="10">'[34]lam-moi'!#REF!</definedName>
    <definedName name="nc1nc">'[34]lam-moi'!#REF!</definedName>
    <definedName name="nc1p" localSheetId="10">#REF!</definedName>
    <definedName name="nc1p">#REF!</definedName>
    <definedName name="nc1vl" localSheetId="10">'[34]lam-moi'!#REF!</definedName>
    <definedName name="nc1vl">'[34]lam-moi'!#REF!</definedName>
    <definedName name="nc24nc" localSheetId="10">'[34]lam-moi'!#REF!</definedName>
    <definedName name="nc24nc">'[34]lam-moi'!#REF!</definedName>
    <definedName name="nc24vl">'[34]lam-moi'!#REF!</definedName>
    <definedName name="nc3p" localSheetId="10">#REF!</definedName>
    <definedName name="nc3p">#REF!</definedName>
    <definedName name="NCBD100">#REF!</definedName>
    <definedName name="NCBD200">#REF!</definedName>
    <definedName name="NCBD250">#REF!</definedName>
    <definedName name="ncdd">'[34]TH XL'!#REF!</definedName>
    <definedName name="NCDD2">'[34]TH XL'!#REF!</definedName>
    <definedName name="NCHC">[34]TNHCHINH!$J$38</definedName>
    <definedName name="nctr">'[34]TH XL'!#REF!</definedName>
    <definedName name="nctram" localSheetId="1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" localSheetId="10" hidden="1">{"Offgrid",#N/A,FALSE,"OFFGRID";"Region",#N/A,FALSE,"REGION";"Offgrid -2",#N/A,FALSE,"OFFGRID";"WTP",#N/A,FALSE,"WTP";"WTP -2",#N/A,FALSE,"WTP";"Project",#N/A,FALSE,"PROJECT";"Summary -2",#N/A,FALSE,"SUMMARY"}</definedName>
    <definedName name="ne" hidden="1">{"Offgrid",#N/A,FALSE,"OFFGRID";"Region",#N/A,FALSE,"REGION";"Offgrid -2",#N/A,FALSE,"OFFGRID";"WTP",#N/A,FALSE,"WTP";"WTP -2",#N/A,FALSE,"WTP";"Project",#N/A,FALSE,"PROJECT";"Summary -2",#N/A,FALSE,"SUMMARY"}</definedName>
    <definedName name="neglasari" localSheetId="10">#REF!</definedName>
    <definedName name="neglasari">#REF!</definedName>
    <definedName name="NEOPRENE.PAY">#REF!</definedName>
    <definedName name="NEVER" localSheetId="10" hidden="1">{"rp_only",#N/A,FALSE,"2225"}</definedName>
    <definedName name="NEVER" hidden="1">{"rp_only",#N/A,FALSE,"2225"}</definedName>
    <definedName name="NEWNAME" localSheetId="10" hidden="1">{#N/A,#N/A,FALSE,"CCTV"}</definedName>
    <definedName name="NEWNAME" hidden="1">{#N/A,#N/A,FALSE,"CCTV"}</definedName>
    <definedName name="news" localSheetId="10" hidden="1">{#N/A,#N/A,FALSE,"CCTV"}</definedName>
    <definedName name="news" hidden="1">{#N/A,#N/A,FALSE,"CCTV"}</definedName>
    <definedName name="NG" localSheetId="10" hidden="1">{#N/A,#N/A,FALSE,"CCTV"}</definedName>
    <definedName name="NG" hidden="1">{#N/A,#N/A,FALSE,"CCTV"}</definedName>
    <definedName name="NG18CHT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NG18CHT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ng18cht1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ng18cht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nhn" localSheetId="10">#REF!</definedName>
    <definedName name="nhn">#REF!</definedName>
    <definedName name="nhnnc" localSheetId="10">'[34]lam-moi'!#REF!</definedName>
    <definedName name="nhnnc">'[34]lam-moi'!#REF!</definedName>
    <definedName name="nhnvl" localSheetId="10">'[34]lam-moi'!#REF!</definedName>
    <definedName name="nhnvl">'[34]lam-moi'!#REF!</definedName>
    <definedName name="nig" localSheetId="10">#REF!</definedName>
    <definedName name="nig">#REF!</definedName>
    <definedName name="NIG13p">'[34]TONGKE3p '!$T$295</definedName>
    <definedName name="nig1p" localSheetId="10">#REF!</definedName>
    <definedName name="nig1p">#REF!</definedName>
    <definedName name="nig3p">#REF!</definedName>
    <definedName name="nightnc">[34]gtrinh!#REF!</definedName>
    <definedName name="nightvl">[34]gtrinh!#REF!</definedName>
    <definedName name="nignc1p" localSheetId="10">#REF!</definedName>
    <definedName name="nignc1p">#REF!</definedName>
    <definedName name="nignc3p">'[34]CHITIET VL-NC'!$G$107</definedName>
    <definedName name="nigvl1p" localSheetId="10">#REF!</definedName>
    <definedName name="nigvl1p">#REF!</definedName>
    <definedName name="nigvl3p">'[34]CHITIET VL-NC'!$G$99</definedName>
    <definedName name="nin" localSheetId="10">#REF!</definedName>
    <definedName name="nin">#REF!</definedName>
    <definedName name="nin14nc3p">#REF!</definedName>
    <definedName name="nin14vl3p">#REF!</definedName>
    <definedName name="nin1903p">#REF!</definedName>
    <definedName name="nin190nc">'[34]lam-moi'!#REF!</definedName>
    <definedName name="nin190nc3p" localSheetId="10">#REF!</definedName>
    <definedName name="nin190nc3p">#REF!</definedName>
    <definedName name="nin190vl" localSheetId="10">'[34]lam-moi'!#REF!</definedName>
    <definedName name="nin190vl">'[34]lam-moi'!#REF!</definedName>
    <definedName name="nin190vl3p" localSheetId="10">#REF!</definedName>
    <definedName name="nin190vl3p">#REF!</definedName>
    <definedName name="nin1pnc" localSheetId="10">'[34]lam-moi'!#REF!</definedName>
    <definedName name="nin1pnc">'[34]lam-moi'!#REF!</definedName>
    <definedName name="nin1pvl" localSheetId="10">'[34]lam-moi'!#REF!</definedName>
    <definedName name="nin1pvl">'[34]lam-moi'!#REF!</definedName>
    <definedName name="nin2903p" localSheetId="10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'[34]lam-moi'!#REF!</definedName>
    <definedName name="nindnc1p" localSheetId="10">#REF!</definedName>
    <definedName name="nindnc1p">#REF!</definedName>
    <definedName name="nindnc3p">#REF!</definedName>
    <definedName name="nindvl">'[34]lam-moi'!#REF!</definedName>
    <definedName name="nindvl1p" localSheetId="10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'[34]lam-moi'!#REF!</definedName>
    <definedName name="ninnc3p" localSheetId="10">#REF!</definedName>
    <definedName name="ninnc3p">#REF!</definedName>
    <definedName name="nint1p">#REF!</definedName>
    <definedName name="nintnc1p">#REF!</definedName>
    <definedName name="nintvl1p">#REF!</definedName>
    <definedName name="ninvl">'[34]lam-moi'!#REF!</definedName>
    <definedName name="ninvl3p" localSheetId="10">#REF!</definedName>
    <definedName name="ninvl3p">#REF!</definedName>
    <definedName name="nip_ppk">'[78]Data FORMAL'!$C$6</definedName>
    <definedName name="nj" localSheetId="10" hidden="1">{#N/A,#N/A,FALSE,"CCTV"}</definedName>
    <definedName name="nj" hidden="1">{#N/A,#N/A,FALSE,"CCTV"}</definedName>
    <definedName name="NK" localSheetId="10">#REF!</definedName>
    <definedName name="NK" localSheetId="7" hidden="1">{#N/A,#N/A,FALSE,"CCTV"}</definedName>
    <definedName name="NK">#REF!</definedName>
    <definedName name="nl" localSheetId="10">#REF!</definedName>
    <definedName name="nl">#REF!</definedName>
    <definedName name="NL\" localSheetId="10" hidden="1">{#N/A,#N/A,FALSE,"CCTV"}</definedName>
    <definedName name="NL\" hidden="1">{#N/A,#N/A,FALSE,"CCTV"}</definedName>
    <definedName name="NL12nc" localSheetId="10">'[34]#REF'!#REF!</definedName>
    <definedName name="NL12nc">'[34]#REF'!#REF!</definedName>
    <definedName name="NL12vl" localSheetId="10">'[34]#REF'!#REF!</definedName>
    <definedName name="NL12vl">'[34]#REF'!#REF!</definedName>
    <definedName name="nl1p" localSheetId="10">#REF!</definedName>
    <definedName name="nl1p">#REF!</definedName>
    <definedName name="nl3p">#REF!</definedName>
    <definedName name="nlht">'[34]THPDMoi  (2)'!#REF!</definedName>
    <definedName name="nlmtc">'[34]t-h HA THE'!#REF!</definedName>
    <definedName name="nlnc">'[34]lam-moi'!#REF!</definedName>
    <definedName name="nlnc3p" localSheetId="10">#REF!</definedName>
    <definedName name="nlnc3p">#REF!</definedName>
    <definedName name="nlnc3pha">#REF!</definedName>
    <definedName name="NLTK1p">#REF!</definedName>
    <definedName name="nlvl">'[34]lam-moi'!#REF!</definedName>
    <definedName name="nlvl1">[34]chitiet!$G$302</definedName>
    <definedName name="nlvl3p" localSheetId="10">#REF!</definedName>
    <definedName name="nlvl3p">#REF!</definedName>
    <definedName name="nm" localSheetId="10" hidden="1">{#N/A,#N/A,FALSE,"CCTV"}</definedName>
    <definedName name="nm" hidden="1">{#N/A,#N/A,FALSE,"CCTV"}</definedName>
    <definedName name="nn" localSheetId="10">#REF!</definedName>
    <definedName name="nn">#REF!</definedName>
    <definedName name="nn1p">#REF!</definedName>
    <definedName name="nn3p">#REF!</definedName>
    <definedName name="nnnc">'[34]lam-moi'!#REF!</definedName>
    <definedName name="nnnc3p" localSheetId="10">#REF!</definedName>
    <definedName name="nnnc3p">#REF!</definedName>
    <definedName name="nnvl" localSheetId="10">'[34]lam-moi'!#REF!</definedName>
    <definedName name="nnvl">'[34]lam-moi'!#REF!</definedName>
    <definedName name="nnvl3p" localSheetId="10">#REF!</definedName>
    <definedName name="nnvl3p">#REF!</definedName>
    <definedName name="no_addendum">'[78]Data FORMAL'!$C$12</definedName>
    <definedName name="No_kontrak">'[78]Data FORMAL'!$C$11</definedName>
    <definedName name="NOIFS" localSheetId="10">#REF!</definedName>
    <definedName name="NOIFS">#REF!</definedName>
    <definedName name="NOIP">#REF!</definedName>
    <definedName name="NOIT">#REF!</definedName>
    <definedName name="nokk">[39]bahan!#REF!</definedName>
    <definedName name="noknat">[39]bahan!#REF!</definedName>
    <definedName name="nokstel" localSheetId="10">#REF!</definedName>
    <definedName name="nokstel">#REF!</definedName>
    <definedName name="nokwr" localSheetId="10">[39]bahan!#REF!</definedName>
    <definedName name="nokwr">[39]bahan!#REF!</definedName>
    <definedName name="NOMFS" localSheetId="10">#REF!</definedName>
    <definedName name="NOMFS">#REF!</definedName>
    <definedName name="NOMP">#REF!</definedName>
    <definedName name="NOMT">#REF!</definedName>
    <definedName name="nor">[44]TLP!#REF!</definedName>
    <definedName name="note">[175]MUA!$K$7</definedName>
    <definedName name="NOUM">[37]Material!#REF!</definedName>
    <definedName name="nuoc">[119]gvl!$N$38</definedName>
    <definedName name="nurulfalah" localSheetId="10">#REF!</definedName>
    <definedName name="nurulfalah">#REF!</definedName>
    <definedName name="nurulhuda">#REF!</definedName>
    <definedName name="nx">'[34]THPDMoi  (2)'!#REF!</definedName>
    <definedName name="nxmtc">'[34]t-h HA THE'!#REF!</definedName>
    <definedName name="NY" localSheetId="10" hidden="1">{#N/A,#N/A,FALSE,"CCTV"}</definedName>
    <definedName name="NY" hidden="1">{#N/A,#N/A,FALSE,"CCTV"}</definedName>
    <definedName name="NYA1C" localSheetId="10">#REF!</definedName>
    <definedName name="NYA1C">#REF!</definedName>
    <definedName name="nyfgby3x6lt">#REF!</definedName>
    <definedName name="nyfgby410">#REF!</definedName>
    <definedName name="nyfgby4x6lt">#REF!</definedName>
    <definedName name="nyfgby4x95">#REF!</definedName>
    <definedName name="nyfgby5x6lt">#REF!</definedName>
    <definedName name="NYM2C">#REF!</definedName>
    <definedName name="nym32.5">#REF!</definedName>
    <definedName name="nym3x2.5flt">#REF!</definedName>
    <definedName name="nym42.5">#REF!</definedName>
    <definedName name="nymhy">#REF!</definedName>
    <definedName name="nyy11x1x500">#REF!</definedName>
    <definedName name="nyy14x1x500">#REF!</definedName>
    <definedName name="nyy16x1x500">#REF!</definedName>
    <definedName name="nyy18x1x500">#REF!</definedName>
    <definedName name="nyy21x1x500">#REF!</definedName>
    <definedName name="nyy2415070">#REF!</definedName>
    <definedName name="nyy25x1x500">#REF!</definedName>
    <definedName name="nyy2x4x16">#REF!</definedName>
    <definedName name="nyy32.5">#REF!</definedName>
    <definedName name="nyy3x6">#REF!</definedName>
    <definedName name="nyy42.5">#REF!</definedName>
    <definedName name="nyy42115070">#REF!</definedName>
    <definedName name="nyy4212470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DH" hidden="1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IL___FUEL">#REF!</definedName>
    <definedName name="ok" localSheetId="10" hidden="1">{#N/A,#N/A,FALSE,"CCTV"}</definedName>
    <definedName name="ok" hidden="1">{#N/A,#N/A,FALSE,"CCTV"}</definedName>
    <definedName name="OKE" localSheetId="10" hidden="1">{"'two phase'!$A$1:$U$63"}</definedName>
    <definedName name="OKE" hidden="1">{"'two phase'!$A$1:$U$63"}</definedName>
    <definedName name="oksand" localSheetId="10">#REF!</definedName>
    <definedName name="oksand">#REF!</definedName>
    <definedName name="okta" localSheetId="10" hidden="1">{#N/A,#N/A,FALSE,"CCTV"}</definedName>
    <definedName name="okta" hidden="1">{#N/A,#N/A,FALSE,"CCTV"}</definedName>
    <definedName name="OLF" hidden="1">'[176]HARGA MATERIAL'!$A$11:$A$208</definedName>
    <definedName name="OMC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do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omdo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oo" localSheetId="10" hidden="1">{#N/A,#N/A,FALSE,"CCTV"}</definedName>
    <definedName name="oo" hidden="1">{#N/A,#N/A,FALSE,"CCTV"}</definedName>
    <definedName name="OPERATING_EQUIPMENT" localSheetId="10">#REF!</definedName>
    <definedName name="OPERATING_EQUIPMENT">#REF!</definedName>
    <definedName name="OPERATION_COST">#REF!</definedName>
    <definedName name="operator">[91]UPAH!$H$18</definedName>
    <definedName name="OPERATOR_ALAT_BESAR" localSheetId="10">#REF!</definedName>
    <definedName name="OPERATOR_ALAT_BESAR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localSheetId="10" hidden="1">#REF!</definedName>
    <definedName name="OrderTable" localSheetId="7" hidden="1">#REF!</definedName>
    <definedName name="OrderTable" hidden="1">#REF!</definedName>
    <definedName name="ornamenpuncak">'[84]Harga Satuan'!$G$72</definedName>
    <definedName name="OSBL" localSheetId="10" hidden="1">{"'장비'!$A$3:$M$12"}</definedName>
    <definedName name="OSBL" hidden="1">{"'장비'!$A$3:$M$12"}</definedName>
    <definedName name="OSBL1" localSheetId="10" hidden="1">{"'장비'!$A$3:$M$12"}</definedName>
    <definedName name="OSBL1" hidden="1">{"'장비'!$A$3:$M$12"}</definedName>
    <definedName name="osc" localSheetId="10">'[34]THPDMoi  (2)'!#REF!</definedName>
    <definedName name="osc">'[34]THPDMoi  (2)'!#REF!</definedName>
    <definedName name="oslab1" localSheetId="10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vertime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well">#REF!</definedName>
    <definedName name="Oxigen">'[66]harga lama'!#REF!</definedName>
    <definedName name="oxygen">'[66]harga lama'!#REF!</definedName>
    <definedName name="p" localSheetId="10">#REF!</definedName>
    <definedName name="p">#REF!</definedName>
    <definedName name="P.BEND11.25S100">[11]DAF.HRG!$Y$34</definedName>
    <definedName name="P.BEND11.25S50">[11]DAF.HRG!$Y$36</definedName>
    <definedName name="P.BEND11.25S75">[11]DAF.HRG!$Y$35</definedName>
    <definedName name="P.BEND22.5S50">[11]DAF.HRG!$Y$31</definedName>
    <definedName name="P.BEND22.5S75">[11]DAF.HRG!$Y$30</definedName>
    <definedName name="P.BEND45AF200">[11]DAF.HRG!$Y$76</definedName>
    <definedName name="P.BEND90AF100">[11]DAF.HRG!$Y$74</definedName>
    <definedName name="P.BEND90AF200">[11]DAF.HRG!$Y$73</definedName>
    <definedName name="P.BEND90AF75">[11]DAF.HRG!$Y$75</definedName>
    <definedName name="P.BEND90S100">[11]DAF.HRG!$Y$22</definedName>
    <definedName name="P.BEND90S50">[11]DAF.HRG!$Y$24</definedName>
    <definedName name="P.BEND90S75">[11]DAF.HRG!$Y$23</definedName>
    <definedName name="P.FLAS100">[11]DAF.HRG!$Y$87</definedName>
    <definedName name="P.FLAS200">[11]DAF.HRG!$Y$86</definedName>
    <definedName name="P.FLAS75">[11]DAF.HRG!$Y$88</definedName>
    <definedName name="P.FSOCKET100">[11]DAF.HRG!$Y$40</definedName>
    <definedName name="P.FSOCKET200">[11]DAF.HRG!$Y$39</definedName>
    <definedName name="P.GIBOULT200">[11]DAF.HRG!$Y$90</definedName>
    <definedName name="P.SPIGOT200">[11]DAF.HRG!$Y$44</definedName>
    <definedName name="P.TEEAF100">[11]DAF.HRG!$Y$60</definedName>
    <definedName name="P.TEEAF200">[11]DAF.HRG!$Y$58</definedName>
    <definedName name="P.TEEAF75">[11]DAF.HRG!$Y$59</definedName>
    <definedName name="P_10">#REF!</definedName>
    <definedName name="P_12">#REF!</definedName>
    <definedName name="P_9">[177]REKAP_VOLUME!#REF!</definedName>
    <definedName name="p_d" localSheetId="10">#REF!</definedName>
    <definedName name="p_d">#REF!</definedName>
    <definedName name="p_d1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BE">[111]Material!$F$11</definedName>
    <definedName name="pabf100" localSheetId="10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L_1">[37]Material!#REF!</definedName>
    <definedName name="PABL_2">[37]Material!#REF!</definedName>
    <definedName name="PABL_3">[53]Material!#REF!</definedName>
    <definedName name="pabl2a">[159]Material!#REF!</definedName>
    <definedName name="pabl2a1">[48]Material!#REF!</definedName>
    <definedName name="pabx">'[137]rab me (by owner) '!#REF!</definedName>
    <definedName name="PAC0Q2" localSheetId="10">#REF!</definedName>
    <definedName name="PAC0Q2">#REF!</definedName>
    <definedName name="pagar" localSheetId="10">[39]satuan!#REF!</definedName>
    <definedName name="pagar">[39]satuan!#REF!</definedName>
    <definedName name="pagarbrc" localSheetId="10">#REF!</definedName>
    <definedName name="pagarbrc">#REF!</definedName>
    <definedName name="PAIN">#REF!</definedName>
    <definedName name="PAKET">#REF!</definedName>
    <definedName name="pakf100">#REF!</definedName>
    <definedName name="pakf150">#REF!</definedName>
    <definedName name="pakf80">#REF!</definedName>
    <definedName name="paku">#REF!</definedName>
    <definedName name="Paku__2_s_d_5_cm">[24]BAHAN!$E$64</definedName>
    <definedName name="Paku__4_s_d_7_cm">[24]BAHAN!$E$65</definedName>
    <definedName name="paku_1">[69]HB!#REF!</definedName>
    <definedName name="Paku_uk._8_s_d_12_cm">[24]BAHAN!$E$66</definedName>
    <definedName name="paku1" localSheetId="10">#REF!</definedName>
    <definedName name="paku1">#REF!</definedName>
    <definedName name="paku2">#REF!</definedName>
    <definedName name="pakuasb">#REF!</definedName>
    <definedName name="pakuasb_1">[69]HB!#REF!</definedName>
    <definedName name="pakuonduline">'[66]harga lama'!#REF!</definedName>
    <definedName name="palm">'[45]HB '!$F$183</definedName>
    <definedName name="palm_1">[69]HB!#REF!</definedName>
    <definedName name="PAN" localSheetId="10">#REF!</definedName>
    <definedName name="PAN">#REF!</definedName>
    <definedName name="panah">"AutoShape 2"</definedName>
    <definedName name="pancang">#REF!</definedName>
    <definedName name="panel">#REF!</definedName>
    <definedName name="panelmcb">'[90]HB '!#REF!</definedName>
    <definedName name="panelmcb_1">[69]HB!#REF!</definedName>
    <definedName name="PAPA">[111]Material!$F$12</definedName>
    <definedName name="PARTISI" localSheetId="10">#REF!</definedName>
    <definedName name="PARTISI">#REF!</definedName>
    <definedName name="pas">#N/A</definedName>
    <definedName name="PAS.GATE100">[11]DAF.HRG!$Y$81</definedName>
    <definedName name="PAS.GATE200">[11]DAF.HRG!$Y$80</definedName>
    <definedName name="PAS.GATE75">[11]DAF.HRG!$Y$82</definedName>
    <definedName name="PAS.GI100">[11]DAF.HRG!$Y$54</definedName>
    <definedName name="PAS.GI200">[11]DAF.HRG!$Y$52</definedName>
    <definedName name="PAS.GI50">[11]DAF.HRG!$Y$56</definedName>
    <definedName name="PAS.GI75">[11]DAF.HRG!$Y$55</definedName>
    <definedName name="PAS.PVC100">[11]DAF.HRG!$Y$17</definedName>
    <definedName name="PAS.PVC200">[11]DAF.HRG!$Y$15</definedName>
    <definedName name="PAS.STREETB">[11]DAF.HRG!$Y$96</definedName>
    <definedName name="PASDINDING" hidden="1">#REF!</definedName>
    <definedName name="PASIR" localSheetId="10">[97]Bhn!#REF!</definedName>
    <definedName name="PASIR">[97]Bhn!#REF!</definedName>
    <definedName name="Pasir_beton_I_Galunggung">[24]BAHAN!$E$17</definedName>
    <definedName name="Pasir_urug">[25]BAHAN!$E$14</definedName>
    <definedName name="PASIRURUG" localSheetId="10">[97]Bhn!#REF!</definedName>
    <definedName name="PASIRURUG">[97]Bhn!#REF!</definedName>
    <definedName name="PAUR">[111]Material!$F$13</definedName>
    <definedName name="pavabu6" localSheetId="10">#REF!</definedName>
    <definedName name="pavabu6">#REF!</definedName>
    <definedName name="pavabu8">#REF!</definedName>
    <definedName name="pavblock6">#REF!</definedName>
    <definedName name="pavblock8">#REF!</definedName>
    <definedName name="Paving_Block">[24]BAHAN!$E$134</definedName>
    <definedName name="payung" localSheetId="10">#REF!</definedName>
    <definedName name="payung">#REF!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6abu">'[45]HB '!#REF!</definedName>
    <definedName name="pb6abu_1">[69]HB!#REF!</definedName>
    <definedName name="pb6abu3">'[90]HB '!#REF!</definedName>
    <definedName name="pb6abu3_1">[69]HB!#REF!</definedName>
    <definedName name="pb6merah">'[45]HB '!#REF!</definedName>
    <definedName name="pb6merah_1">[69]HB!#REF!</definedName>
    <definedName name="pb8abu" localSheetId="10">#REF!</definedName>
    <definedName name="pb8abu">#REF!</definedName>
    <definedName name="pb8abu_1" localSheetId="10">[69]HB!#REF!</definedName>
    <definedName name="pb8abu_1">[69]HB!#REF!</definedName>
    <definedName name="pb8merah">'[45]HB '!#REF!</definedName>
    <definedName name="pb8merah_1">[69]HB!#REF!</definedName>
    <definedName name="pbsf100" localSheetId="10">#REF!</definedName>
    <definedName name="pbsf100">#REF!</definedName>
    <definedName name="pbsf150">#REF!</definedName>
    <definedName name="pbsf65">#REF!</definedName>
    <definedName name="pbsf80">#REF!</definedName>
    <definedName name="pc">#REF!</definedName>
    <definedName name="PCGR">[111]Material!$F$30</definedName>
    <definedName name="Pcoat">[38]analisa!$G$1226</definedName>
    <definedName name="pcputih">[39]analisa!#REF!</definedName>
    <definedName name="PCV" localSheetId="10" hidden="1">{"'Liquid'!$A$1:$U$57"}</definedName>
    <definedName name="PCV" hidden="1">{"'Liquid'!$A$1:$U$57"}</definedName>
    <definedName name="pcwrn" localSheetId="10">[39]analisa!#REF!</definedName>
    <definedName name="pcwrn">[39]analisa!#REF!</definedName>
    <definedName name="PD" localSheetId="10">#REF!</definedName>
    <definedName name="PD">#REF!</definedName>
    <definedName name="PE">#REF!</definedName>
    <definedName name="PECF">#REF!</definedName>
    <definedName name="PECL">#REF!</definedName>
    <definedName name="PEDESTAL" localSheetId="10">#REF!</definedName>
    <definedName name="PEDESTAL" localSheetId="7">#REF!</definedName>
    <definedName name="PEDESTAL">#REF!</definedName>
    <definedName name="PEDESTRIANROLLER">#REF!</definedName>
    <definedName name="pek">#REF!</definedName>
    <definedName name="PEKE">[111]Upah!$F$33</definedName>
    <definedName name="Pekerja">[79]Komponen!$A$7:$C$20</definedName>
    <definedName name="pekerja_1">[69]HB!#REF!</definedName>
    <definedName name="PEKERJA_SETENGAH_TERAMPIL" localSheetId="10">#REF!</definedName>
    <definedName name="PEKERJA_SETENGAH_TERAMPIL">#REF!</definedName>
    <definedName name="PEKERJA_TERAMPIL">#REF!</definedName>
    <definedName name="PEKERJAAN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ksanaan">#REF!</definedName>
    <definedName name="PEMBANTU_OPERATOR___MEKANIK">#REF!</definedName>
    <definedName name="Pembesian">#REF!</definedName>
    <definedName name="Pembulatan">'[169]Rekap Direct Cost'!$C$5</definedName>
    <definedName name="Pembulatan_US">'[169]Rekap Direct Cost'!$C$6</definedName>
    <definedName name="pemisah" localSheetId="10">#REF!</definedName>
    <definedName name="pemisah">#REF!</definedName>
    <definedName name="pen_exppn" localSheetId="10">[103]Dashboard!#REF!</definedName>
    <definedName name="pen_exppn">[103]Dashboard!#REF!</definedName>
    <definedName name="Penawaran">[136]BQ!$P$42</definedName>
    <definedName name="pengalaman" localSheetId="10" hidden="1">#REF!</definedName>
    <definedName name="pengalaman" localSheetId="7" hidden="1">#REF!</definedName>
    <definedName name="pengalaman" hidden="1">#REF!</definedName>
    <definedName name="PengantarDFS" hidden="1">#REF!</definedName>
    <definedName name="PENGECATAN1">#REF!</definedName>
    <definedName name="pengki">[39]analisa!#REF!</definedName>
    <definedName name="PENJAGA_MALAM" localSheetId="10">#REF!</definedName>
    <definedName name="PENJAGA_MALAM">#REF!</definedName>
    <definedName name="penyekata100">'[84]Harga Satuan'!$G$37</definedName>
    <definedName name="perancah" localSheetId="10">#REF!</definedName>
    <definedName name="perancah">#REF!</definedName>
    <definedName name="perancahlaut">#REF!</definedName>
    <definedName name="PERCENT">#REF!</definedName>
    <definedName name="PercentComplete" localSheetId="10">PercentCompleteBeyond*PeriodInPlan</definedName>
    <definedName name="PercentComplete">PercentCompleteBeyond*PeriodInPlan</definedName>
    <definedName name="PercentCompleteBeyond">('[67]TImeline '!A$3=MEDIAN('[67]TImeline '!A$3,'[67]TImeline '!$F1,'[67]TImeline '!$F1+'[67]TImeline '!$G1)*('[67]TImeline '!$F1&gt;0))*(('[67]TImeline '!A$3&lt;(INT('[67]TImeline '!$F1+'[67]TImeline '!$G1*'[67]TImeline '!$H1)))+('[67]TImeline '!A$3='[67]TImeline '!$F1))*('[67]TImeline '!$H1&gt;0)</definedName>
    <definedName name="period_selected">'[67]TImeline '!#REF!</definedName>
    <definedName name="PeriodInActual">'[67]TImeline '!A$3=MEDIAN('[67]TImeline '!A$3,'[67]TImeline '!$F1,'[67]TImeline '!$F1+'[67]TImeline '!$G1-1)</definedName>
    <definedName name="PeriodInPlan">'[67]TImeline '!A$3=MEDIAN('[67]TImeline '!A$3,'[67]TImeline '!$C1,'[67]TImeline '!$C1+'[67]TImeline '!$E1-1)</definedName>
    <definedName name="PERLENGKAPAN1" localSheetId="10">#REF!</definedName>
    <definedName name="PERLENGKAPAN1">#REF!</definedName>
    <definedName name="Pers">'[51]H. Dasar'!$I$11</definedName>
    <definedName name="persiapan" hidden="1">'[178]HARGA MATERIAL'!$E$27:$E$33</definedName>
    <definedName name="Personil" localSheetId="10">#REF!</definedName>
    <definedName name="Personil">#REF!</definedName>
    <definedName name="pet">#REF!</definedName>
    <definedName name="PETC">#REF!</definedName>
    <definedName name="pf">#REF!</definedName>
    <definedName name="PF_S">#REF!</definedName>
    <definedName name="PFMAT">[126]REKAP!#REF!</definedName>
    <definedName name="PFRP" localSheetId="10">#REF!</definedName>
    <definedName name="PFRP">#REF!</definedName>
    <definedName name="PFUPAH" localSheetId="10">[126]REKAP!#REF!</definedName>
    <definedName name="PFUPAH">[126]REKAP!#REF!</definedName>
    <definedName name="PFUS" localSheetId="10">#REF!</definedName>
    <definedName name="PFUS">#REF!</definedName>
    <definedName name="pgc">#REF!</definedName>
    <definedName name="ph">#REF!</definedName>
    <definedName name="Phone">#REF!</definedName>
    <definedName name="pi">3.14159265</definedName>
    <definedName name="pickup" localSheetId="10">'[66]harga lama'!#REF!</definedName>
    <definedName name="pickup">'[66]harga lama'!#REF!</definedName>
    <definedName name="pijar" localSheetId="10">#REF!</definedName>
    <definedName name="pijar">#REF!</definedName>
    <definedName name="PIL">#REF!</definedName>
    <definedName name="PINTU_A">#REF!</definedName>
    <definedName name="PINTU_B">#REF!</definedName>
    <definedName name="PINTU_BASE">#REF!</definedName>
    <definedName name="PINTU_C">#REF!</definedName>
    <definedName name="pintuplywood">#REF!</definedName>
    <definedName name="PIP">#REF!</definedName>
    <definedName name="pipa">#REF!</definedName>
    <definedName name="Pipa_pralon_PVC.___AW___dia_1____sekulaitas_Maspion____Abu___abu">[24]BAHAN!$E$197</definedName>
    <definedName name="Pipa_pralon_PVC.___AW___dia_1_1_2____sekulaitas_Maspion__Abu_abu">[24]BAHAN!$E$199</definedName>
    <definedName name="Pipa_pralon_PVC.___AW___dia_1_2____sekulaitas_Maspion___Abu_abu">[25]BAHAN!$E$191</definedName>
    <definedName name="Pipa_pralon_PVC.___AW___dia_2____sekulaitas_Maspion____Abu___abu">[24]BAHAN!$E$200</definedName>
    <definedName name="Pipa_pralon_PVC.___AW___dia_2_1_2____sekulaitas_Maspion__Abu_abu">[24]BAHAN!$E$201</definedName>
    <definedName name="Pipa_pralon_PVC.___AW___dia_3____sekulaitas_Maspion____Abu___abu">[24]BAHAN!$E$202</definedName>
    <definedName name="Pipa_pralon_PVC.___AW___dia_4____sekulaitas_Maspion____Abu___abu">[24]BAHAN!$E$203</definedName>
    <definedName name="Pipa_pralon_PVC.___AW___dia_6____sekulaitas_Maspion____Abu___abu">[24]BAHAN!$E$204</definedName>
    <definedName name="pipabaja">'[66]harga lama'!#REF!</definedName>
    <definedName name="pipabs2" localSheetId="10">#REF!</definedName>
    <definedName name="pipabs2">#REF!</definedName>
    <definedName name="pipagalvanis2">#REF!</definedName>
    <definedName name="piparel25">#REF!</definedName>
    <definedName name="PIPE">#REF!</definedName>
    <definedName name="PIPE_SMLS_CS_A106_B_SCH80_T_C_SRL">#REF!</definedName>
    <definedName name="pird">3.14159265/180</definedName>
    <definedName name="PJG" localSheetId="10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KC" localSheetId="10">[39]analisa!#REF!</definedName>
    <definedName name="PKC">[39]analisa!#REF!</definedName>
    <definedName name="pkpmp" localSheetId="10">#REF!</definedName>
    <definedName name="pkpmp">#REF!</definedName>
    <definedName name="pl">#REF!</definedName>
    <definedName name="PLAFOND1">#REF!</definedName>
    <definedName name="plafondcalsium">'[84]Harga Satuan'!$G$62</definedName>
    <definedName name="plafondgrcmotif">'[84]Harga Satuan'!$G$61</definedName>
    <definedName name="plafondgypsum9mm">'[84]Harga Satuan'!$G$60</definedName>
    <definedName name="PLAM">[111]Material!$F$46</definedName>
    <definedName name="Plamir">[24]BAHAN!$E$189</definedName>
    <definedName name="plamirkayu" localSheetId="10">#REF!</definedName>
    <definedName name="plamirkayu">#REF!</definedName>
    <definedName name="plamirtbk">#REF!</definedName>
    <definedName name="plamur">#REF!</definedName>
    <definedName name="Plan" localSheetId="10">PeriodInPlan*('[67]TImeline '!$C1&gt;0)</definedName>
    <definedName name="Plan">PeriodInPlan*('[67]TImeline '!$C1&gt;0)</definedName>
    <definedName name="PLASTERING.PAY" localSheetId="10">#REF!</definedName>
    <definedName name="PLASTERING.PAY">#REF!</definedName>
    <definedName name="plastik">'[45]HB '!$F$187</definedName>
    <definedName name="plastik_1">[69]HB!#REF!</definedName>
    <definedName name="plat" localSheetId="10">#REF!</definedName>
    <definedName name="plat">#REF!</definedName>
    <definedName name="Plat_lantai______t_20_cm">#REF!</definedName>
    <definedName name="platbaja">'[66]harga lama'!#REF!</definedName>
    <definedName name="platbordes" localSheetId="10">#REF!</definedName>
    <definedName name="platbordes">#REF!</definedName>
    <definedName name="platbordes_1" localSheetId="10">[69]HB!#REF!</definedName>
    <definedName name="platbordes_1">[69]HB!#REF!</definedName>
    <definedName name="plate" localSheetId="10">#REF!</definedName>
    <definedName name="plate">#REF!</definedName>
    <definedName name="platseng60">#REF!</definedName>
    <definedName name="platstrip">'[45]HB '!$F$65</definedName>
    <definedName name="platstrip_1">[69]HB!#REF!</definedName>
    <definedName name="Play_Wood_9_mm__uk._1_20_x_2_40">[24]BAHAN!$E$112</definedName>
    <definedName name="PLD" localSheetId="10">#REF!</definedName>
    <definedName name="PLD">#REF!</definedName>
    <definedName name="plester12">'[84]Harga Satuan'!$G$14</definedName>
    <definedName name="plester13" localSheetId="10">#REF!</definedName>
    <definedName name="plester13">#REF!</definedName>
    <definedName name="plester14">'[84]Harga Satuan'!$G$15</definedName>
    <definedName name="plester15" localSheetId="10">#REF!</definedName>
    <definedName name="plester15">#REF!</definedName>
    <definedName name="plesterbeton">'[84]Harga Satuan'!$G$16</definedName>
    <definedName name="PLIN">[39]analisa!#REF!</definedName>
    <definedName name="plint20" localSheetId="10">#REF!</definedName>
    <definedName name="plint20">#REF!</definedName>
    <definedName name="plint30">#REF!</definedName>
    <definedName name="plint30polis">#REF!</definedName>
    <definedName name="plintessenza1040">'[84]Harga Satuan'!$G$51</definedName>
    <definedName name="plintgranit1060">'[84]Harga Satuan'!$G$52</definedName>
    <definedName name="plintkayujati">'[84]Harga Satuan'!$G$54</definedName>
    <definedName name="plintkeramik1030">'[84]Harga Satuan'!$G$53</definedName>
    <definedName name="PLK">[39]analisa!#REF!</definedName>
    <definedName name="PLP" localSheetId="10">#REF!</definedName>
    <definedName name="PLP">#REF!</definedName>
    <definedName name="PLT" localSheetId="10">[39]analisa!#REF!</definedName>
    <definedName name="PLT">[39]analisa!#REF!</definedName>
    <definedName name="pltgkb">[39]bahan!#REF!</definedName>
    <definedName name="pltgls">[39]bahan!#REF!</definedName>
    <definedName name="pltgwr10">[39]bahan!#REF!</definedName>
    <definedName name="pltgwr15">[39]bahan!#REF!</definedName>
    <definedName name="plum" localSheetId="10">#REF!</definedName>
    <definedName name="plum">#REF!</definedName>
    <definedName name="ply18_4x8_1">#REF!</definedName>
    <definedName name="ply18_4x8_2">#REF!</definedName>
    <definedName name="ply4_4x8">#REF!</definedName>
    <definedName name="pmunding">#REF!</definedName>
    <definedName name="PMUP">#REF!</definedName>
    <definedName name="pnepiezo">#REF!</definedName>
    <definedName name="PNL">#REF!</definedName>
    <definedName name="pntbs">#REF!</definedName>
    <definedName name="po" localSheetId="10" hidden="1">{#N/A,#N/A,FALSE,"CCTV"}</definedName>
    <definedName name="po" hidden="1">{#N/A,#N/A,FALSE,"CCTV"}</definedName>
    <definedName name="POCE">[111]Material!$F$10</definedName>
    <definedName name="point" localSheetId="10" hidden="1">{#N/A,#N/A,TRUE,"Basic";#N/A,#N/A,TRUE,"EXT-TABLE";#N/A,#N/A,TRUE,"STEEL";#N/A,#N/A,TRUE,"INT-Table";#N/A,#N/A,TRUE,"STEEL";#N/A,#N/A,TRUE,"Door"}</definedName>
    <definedName name="point" hidden="1">{#N/A,#N/A,TRUE,"Basic";#N/A,#N/A,TRUE,"EXT-TABLE";#N/A,#N/A,TRUE,"STEEL";#N/A,#N/A,TRUE,"INT-Table";#N/A,#N/A,TRUE,"STEEL";#N/A,#N/A,TRUE,"Door"}</definedName>
    <definedName name="POINTING.PAY" localSheetId="10">'[179]surfacing &amp; point...'!#REF!</definedName>
    <definedName name="POINTING.PAY">'[179]surfacing &amp; point...'!#REF!</definedName>
    <definedName name="polipropylene" localSheetId="10">'[66]harga lama'!#REF!</definedName>
    <definedName name="polipropylene">'[66]harga lama'!#REF!</definedName>
    <definedName name="polstyrenefiller" localSheetId="10">#REF!</definedName>
    <definedName name="polstyrenefiller">#REF!</definedName>
    <definedName name="polyethyenesheet">#REF!</definedName>
    <definedName name="pompa">#N/A</definedName>
    <definedName name="pondasi225">#REF!</definedName>
    <definedName name="pondstp">[39]satuan!#REF!</definedName>
    <definedName name="ponton">'[66]harga lama'!#REF!</definedName>
    <definedName name="PORS">[39]analisa!#REF!</definedName>
    <definedName name="portlandcement1" localSheetId="10">#REF!</definedName>
    <definedName name="portlandcement1">#REF!</definedName>
    <definedName name="powergelmag">#REF!</definedName>
    <definedName name="PP" localSheetId="10">#REF!</definedName>
    <definedName name="pp" localSheetId="7" hidden="1">{#N/A,#N/A,FALSE,"CCTV"}</definedName>
    <definedName name="PP">#REF!</definedName>
    <definedName name="PPA" localSheetId="10">#REF!</definedName>
    <definedName name="PPA">#REF!</definedName>
    <definedName name="pph">#REF!</definedName>
    <definedName name="PPI">#REF!</definedName>
    <definedName name="ppk">'[78]Data FORMAL'!$C$2</definedName>
    <definedName name="ppn" localSheetId="10">#REF!</definedName>
    <definedName name="ppn">#REF!</definedName>
    <definedName name="ppnbek">#REF!</definedName>
    <definedName name="ppnbjr">[39]analisa!#REF!</definedName>
    <definedName name="ppnbor">[39]analisa!#REF!</definedName>
    <definedName name="ppnht2">[39]analisa!#REF!</definedName>
    <definedName name="ppnjati">'[68]HB '!$F$29</definedName>
    <definedName name="ppnjati_1">[69]HB!#REF!</definedName>
    <definedName name="ppnkmp">[39]analisa!#REF!</definedName>
    <definedName name="ppnkpr">'[45]HB '!$F$33</definedName>
    <definedName name="ppnkpr_1">[69]HB!#REF!</definedName>
    <definedName name="ppnmer">'[45]HB '!$F$36</definedName>
    <definedName name="ppnmer_1">[69]HB!#REF!</definedName>
    <definedName name="ppnsam">[39]analisa!#REF!</definedName>
    <definedName name="PQ" localSheetId="10" hidden="1">{#N/A,#N/A,FALSE,"CCTV"}</definedName>
    <definedName name="PQ" hidden="1">{#N/A,#N/A,FALSE,"CCTV"}</definedName>
    <definedName name="Pralon" localSheetId="10">#REF!</definedName>
    <definedName name="Pralon">#REF!</definedName>
    <definedName name="PRECAST_A">#REF!</definedName>
    <definedName name="PRECAST_B">#REF!</definedName>
    <definedName name="PRECAST_C">#REF!</definedName>
    <definedName name="prelim" localSheetId="10">#REF!</definedName>
    <definedName name="prelim">#REF!</definedName>
    <definedName name="PRELIMJURUUKUR" localSheetId="10">#REF!</definedName>
    <definedName name="PRELIMJURUUKUR">#REF!</definedName>
    <definedName name="Prem" localSheetId="10" hidden="1">[180]A!#REF!</definedName>
    <definedName name="Prem" localSheetId="7" hidden="1">[180]A!#REF!</definedName>
    <definedName name="Prem" hidden="1">[180]A!#REF!</definedName>
    <definedName name="pressuregroutcement" localSheetId="10">#REF!</definedName>
    <definedName name="pressuregroutcement">#REF!</definedName>
    <definedName name="pressuregroutsand">#REF!</definedName>
    <definedName name="Pricing_1">[181]Pricing!$A$2:$ED$480</definedName>
    <definedName name="pricing1">[141]Pricing!$D$15:$BH$933</definedName>
    <definedName name="PRIME_COAT">'[116]DAFTAR HARGA'!#REF!</definedName>
    <definedName name="print" localSheetId="10">#REF!</definedName>
    <definedName name="print">#REF!</definedName>
    <definedName name="_xlnm.Print_Area" localSheetId="10">#REF!</definedName>
    <definedName name="_xlnm.Print_Area" localSheetId="2">'BQ L7'!$A$3:$O$218</definedName>
    <definedName name="_xlnm.Print_Area" localSheetId="1">Rekap!$A$1:$E$57</definedName>
    <definedName name="_xlnm.Print_Area" localSheetId="7">Volume!$A$1:$T$81</definedName>
    <definedName name="_xlnm.Print_Area">#REF!</definedName>
    <definedName name="Print_Area_MI" localSheetId="10">#REF!</definedName>
    <definedName name="Print_Area_MI">#REF!</definedName>
    <definedName name="Print_Area_MI1">'[182]BQ-1A'!$A$1:$I$820</definedName>
    <definedName name="Print_Area1" localSheetId="10">#REF!</definedName>
    <definedName name="Print_Area1">#REF!</definedName>
    <definedName name="PRINT_TILTES">#REF!</definedName>
    <definedName name="PRINT_TITILES">#REF!</definedName>
    <definedName name="PRINT_TITLE">#REF!</definedName>
    <definedName name="_xlnm.Print_Titles" localSheetId="10">#REF!</definedName>
    <definedName name="_xlnm.Print_Titles" localSheetId="2">'BQ L7'!$1:$5</definedName>
    <definedName name="_xlnm.Print_Titles" localSheetId="1">Rekap!$1:$10</definedName>
    <definedName name="_xlnm.Print_Titles" localSheetId="7">Volume!$7:$8</definedName>
    <definedName name="_xlnm.Print_Titles">#REF!</definedName>
    <definedName name="PRINT_TITLES_MI" localSheetId="10">#REF!</definedName>
    <definedName name="PRINT_TITLES_MI">#REF!</definedName>
    <definedName name="Print_Titles_MI_1">#REF!</definedName>
    <definedName name="PRITN_TITLES">#REF!</definedName>
    <definedName name="PRO">#REF!</definedName>
    <definedName name="ProdForm" localSheetId="10" hidden="1">#REF!</definedName>
    <definedName name="ProdForm" localSheetId="7" hidden="1">#REF!</definedName>
    <definedName name="ProdForm" hidden="1">#REF!</definedName>
    <definedName name="Product" localSheetId="10" hidden="1">#REF!</definedName>
    <definedName name="Product" localSheetId="7" hidden="1">#REF!</definedName>
    <definedName name="Product" hidden="1">#REF!</definedName>
    <definedName name="profil3">[39]bahan!#REF!</definedName>
    <definedName name="profil4">[39]bahan!#REF!</definedName>
    <definedName name="profil5">[39]bahan!#REF!</definedName>
    <definedName name="Profit">'[169]Rekap Direct Cost'!$G$6</definedName>
    <definedName name="protectionpits" localSheetId="10">#REF!</definedName>
    <definedName name="protectionpits">#REF!</definedName>
    <definedName name="PROYEK">[73]INFO!$E$3</definedName>
    <definedName name="prs" localSheetId="10">#REF!</definedName>
    <definedName name="prs">#REF!</definedName>
    <definedName name="PS">#REF!</definedName>
    <definedName name="PSB">[39]analisa!#REF!</definedName>
    <definedName name="psrbtn">'[45]HB '!$F$48</definedName>
    <definedName name="psrbtn_1">[69]HB!#REF!</definedName>
    <definedName name="psrcor" localSheetId="10">#REF!</definedName>
    <definedName name="psrcor">#REF!</definedName>
    <definedName name="psrps">'[45]HB '!$F$49</definedName>
    <definedName name="psrps_1">[69]HB!#REF!</definedName>
    <definedName name="psrurug">'[45]HB '!$F$50</definedName>
    <definedName name="psrurug_1">[69]HB!#REF!</definedName>
    <definedName name="PSU">[39]analisa!#REF!</definedName>
    <definedName name="PT">[183]REKAP!$I$36</definedName>
    <definedName name="PTNC">'[34]DON GIA'!$G$227</definedName>
    <definedName name="PU" localSheetId="10">#REF!</definedName>
    <definedName name="PU" localSheetId="7" hidden="1">{#N/A,#N/A,FALSE,"CCTV"}</definedName>
    <definedName name="PU">#REF!</definedName>
    <definedName name="PUP" localSheetId="10">#REF!</definedName>
    <definedName name="PUP">#REF!</definedName>
    <definedName name="PUPS">#REF!</definedName>
    <definedName name="PUPSL1">#REF!</definedName>
    <definedName name="PUPSL2">#REF!</definedName>
    <definedName name="PUPSL3">#REF!</definedName>
    <definedName name="pupuk">'[45]HB '!$F$186</definedName>
    <definedName name="pupuk_1">[69]HB!#REF!</definedName>
    <definedName name="PUSAT">'[86]LS-Rutin'!$D$12</definedName>
    <definedName name="PVC" localSheetId="10">#REF!</definedName>
    <definedName name="PVC">#REF!</definedName>
    <definedName name="PVC.100">#REF!</definedName>
    <definedName name="PVC.200">#REF!</definedName>
    <definedName name="PVC_10">#REF!</definedName>
    <definedName name="PVC_8">#REF!</definedName>
    <definedName name="PVC_AZ">#REF!</definedName>
    <definedName name="pvcf100">[21]SAP!#REF!</definedName>
    <definedName name="pvcf150">[21]SAP!#REF!</definedName>
    <definedName name="pvcf200">[21]SAP!#REF!</definedName>
    <definedName name="pvcf65">[21]SAP!#REF!</definedName>
    <definedName name="pvcf80">[21]SAP!#REF!</definedName>
    <definedName name="PW" localSheetId="10" hidden="1">{#N/A,#N/A,FALSE,"CCTV"}</definedName>
    <definedName name="PW" hidden="1">{#N/A,#N/A,FALSE,"CCTV"}</definedName>
    <definedName name="PY" localSheetId="10" hidden="1">{#N/A,#N/A,FALSE,"CCTV"}</definedName>
    <definedName name="PY" hidden="1">{#N/A,#N/A,FALSE,"CCTV"}</definedName>
    <definedName name="q">'[184]Cover Daf-2'!$A$1</definedName>
    <definedName name="QA">[107]RAB!$F$17:$F$204</definedName>
    <definedName name="QP" localSheetId="10" hidden="1">{#N/A,#N/A,FALSE,"CCTV"}</definedName>
    <definedName name="QP" hidden="1">{#N/A,#N/A,FALSE,"CCTV"}</definedName>
    <definedName name="qqq" localSheetId="10">#REF!</definedName>
    <definedName name="qqq">#REF!</definedName>
    <definedName name="qqqqq" localSheetId="10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RN" localSheetId="10" hidden="1">{#N/A,#N/A,FALSE,"CCTV"}</definedName>
    <definedName name="QRN" hidden="1">{#N/A,#N/A,FALSE,"CCTV"}</definedName>
    <definedName name="qsfdq" localSheetId="10">#REF!</definedName>
    <definedName name="qsfdq">#REF!</definedName>
    <definedName name="qweqw" localSheetId="10" hidden="1">{"rp_only",#N/A,FALSE,"2225"}</definedName>
    <definedName name="qweqw" hidden="1">{"rp_only",#N/A,FALSE,"2225"}</definedName>
    <definedName name="qwer" localSheetId="10" hidden="1">{"rp_only",#N/A,FALSE,"2225"}</definedName>
    <definedName name="qwer" hidden="1">{"rp_only",#N/A,FALSE,"2225"}</definedName>
    <definedName name="qwqwqw" localSheetId="10" hidden="1">{#N/A,#N/A,TRUE,"Basic";#N/A,#N/A,TRUE,"EXT-TABLE";#N/A,#N/A,TRUE,"STEEL";#N/A,#N/A,TRUE,"INT-Table";#N/A,#N/A,TRUE,"STEEL";#N/A,#N/A,TRUE,"Door"}</definedName>
    <definedName name="qwqwqw" hidden="1">{#N/A,#N/A,TRUE,"Basic";#N/A,#N/A,TRUE,"EXT-TABLE";#N/A,#N/A,TRUE,"STEEL";#N/A,#N/A,TRUE,"INT-Table";#N/A,#N/A,TRUE,"STEEL";#N/A,#N/A,TRUE,"Door"}</definedName>
    <definedName name="R_" localSheetId="10">#REF!</definedName>
    <definedName name="R_">#REF!</definedName>
    <definedName name="R_BETON">[35]Rekapitulasi!$D$6</definedName>
    <definedName name="R_DINDING">[35]Rekapitulasi!$D$8</definedName>
    <definedName name="R_KAPDANATAP">[35]Rekapitulasi!$D$10</definedName>
    <definedName name="R_KESELURUHAN">[35]Rekapitulasi!$D$26</definedName>
    <definedName name="R_LANTAI">[35]Rekapitulasi!$D$16</definedName>
    <definedName name="R_PENGECATAN">[35]Rekapitulasi!$D$20</definedName>
    <definedName name="R_PERLENGKAPANDALAM">[35]Rekapitulasi!$D$22</definedName>
    <definedName name="R_PERLENGKAPANLUAR">[35]Rekapitulasi!$D$24</definedName>
    <definedName name="R_PINTUDANJENDELA">[35]Rekapitulasi!$D$18</definedName>
    <definedName name="R_PLAFON">[35]Rekapitulasi!$D$12</definedName>
    <definedName name="R_PLASTERAN">[35]Rekapitulasi!$D$14</definedName>
    <definedName name="R_PONDASI">[35]Rekapitulasi!$D$4</definedName>
    <definedName name="RA" localSheetId="10">#REF!</definedName>
    <definedName name="RA">#REF!</definedName>
    <definedName name="ra11p">#REF!</definedName>
    <definedName name="ra13p">#REF!</definedName>
    <definedName name="RAB">#REF!</definedName>
    <definedName name="rab_atap">[35]RAB!$F$110</definedName>
    <definedName name="rab_balokplafon">[35]RAB!$F$115</definedName>
    <definedName name="rab_batukali">[35]RAB!$F$28</definedName>
    <definedName name="rab_betonbertulang">[35]RAB!$F$82</definedName>
    <definedName name="rab_betoncor">[35]RAB!$F$86</definedName>
    <definedName name="rab_dinding">[35]RAB!$F$92</definedName>
    <definedName name="rab_galian">[35]RAB!$F$22</definedName>
    <definedName name="rab_kapdanrangkaatap">[35]RAB!$F$106</definedName>
    <definedName name="rab_kasa">[35]RAB!$F$147</definedName>
    <definedName name="rab_kusen">[35]RAB!$F$96</definedName>
    <definedName name="rab_mendempuldanmengecat">[35]RAB!$F$158</definedName>
    <definedName name="rab_pasanganlantai">[35]RAB!$F$138</definedName>
    <definedName name="rab_pasanganlistrik">[35]RAB!$F$163</definedName>
    <definedName name="rab_pasangplafon">[35]RAB!$F$119</definedName>
    <definedName name="rab_penggantungkunci">[35]RAB!$F$152</definedName>
    <definedName name="rab_perlengkapanluar">[35]RAB!$F$181</definedName>
    <definedName name="rab_pintudanjendela">[35]RAB!$F$144</definedName>
    <definedName name="rab_plasteran">[35]RAB!$F$126</definedName>
    <definedName name="rab_sanitair">[35]RAB!$F$174</definedName>
    <definedName name="rab_turapporslen">[35]RAB!$F$129</definedName>
    <definedName name="rab_urugan_bawalantai">[35]RAB!$F$134</definedName>
    <definedName name="raba">'[185]BOQ -RAB Total (2)'!$B:$L</definedName>
    <definedName name="rabasgel">'[66]harga lama'!#REF!</definedName>
    <definedName name="rabungondulen">'[66]harga lama'!#REF!</definedName>
    <definedName name="rack1">'[34]THPDMoi  (2)'!#REF!</definedName>
    <definedName name="rack2">'[34]THPDMoi  (2)'!#REF!</definedName>
    <definedName name="rack3">'[34]THPDMoi  (2)'!#REF!</definedName>
    <definedName name="rack4">'[34]THPDMoi  (2)'!#REF!</definedName>
    <definedName name="rahayu" localSheetId="10">#REF!</definedName>
    <definedName name="rahayu">#REF!</definedName>
    <definedName name="railingpipagip">'[84]Harga Satuan'!$G$70</definedName>
    <definedName name="raillingkabelst">'[84]Harga Satuan'!$G$67</definedName>
    <definedName name="raillingstornamen">'[84]Harga Satuan'!$G$68</definedName>
    <definedName name="ram">[39]bahan!#REF!</definedName>
    <definedName name="RAMP2" localSheetId="10" hidden="1">{#N/A,#N/A,FALSE,"REK";#N/A,#N/A,FALSE,"rab"}</definedName>
    <definedName name="RAMP2" localSheetId="7" hidden="1">{#N/A,#N/A,FALSE,"REK";#N/A,#N/A,FALSE,"rab"}</definedName>
    <definedName name="RAMP2" hidden="1">{#N/A,#N/A,FALSE,"REK";#N/A,#N/A,FALSE,"rab"}</definedName>
    <definedName name="RAMP3" localSheetId="10" hidden="1">{#N/A,#N/A,FALSE,"REK-S-TPL";#N/A,#N/A,FALSE,"REK-TPML";#N/A,#N/A,FALSE,"RAB-TEMPEL"}</definedName>
    <definedName name="RAMP3" localSheetId="7" hidden="1">{#N/A,#N/A,FALSE,"REK-S-TPL";#N/A,#N/A,FALSE,"REK-TPML";#N/A,#N/A,FALSE,"RAB-TEMPEL"}</definedName>
    <definedName name="RAMP3" hidden="1">{#N/A,#N/A,FALSE,"REK-S-TPL";#N/A,#N/A,FALSE,"REK-TPML";#N/A,#N/A,FALSE,"RAB-TEMPEL"}</definedName>
    <definedName name="RAP" localSheetId="10">#REF!</definedName>
    <definedName name="RAP">#REF!</definedName>
    <definedName name="RATE">#REF!</definedName>
    <definedName name="raw">[42]Rate!#REF!</definedName>
    <definedName name="rayben3" localSheetId="10">#REF!</definedName>
    <definedName name="rayben3">#REF!</definedName>
    <definedName name="rayben5">#REF!</definedName>
    <definedName name="RBARS">[38]analisa!$G$1487</definedName>
    <definedName name="RBBEND45250" localSheetId="10">[5]ANALIS!#REF!</definedName>
    <definedName name="RBBEND45250">[5]ANALIS!#REF!</definedName>
    <definedName name="RCArea" localSheetId="10" hidden="1">#REF!</definedName>
    <definedName name="RCArea" localSheetId="7" hidden="1">#REF!</definedName>
    <definedName name="RCArea" hidden="1">#REF!</definedName>
    <definedName name="RD.As">'[51]BAR SCREEN'!$J$6</definedName>
    <definedName name="RDU" localSheetId="10">#REF!</definedName>
    <definedName name="RDU">#REF!</definedName>
    <definedName name="Readymix">'[51]H. Dasar'!$I$8</definedName>
    <definedName name="REAL" localSheetId="10">#REF!</definedName>
    <definedName name="REAL">#REF!</definedName>
    <definedName name="Rebar_ratio">#REF!</definedName>
    <definedName name="Rebar_ratio_2">#REF!</definedName>
    <definedName name="rebargab">[186]AHS!$K$151</definedName>
    <definedName name="RECAP" localSheetId="10">#REF!</definedName>
    <definedName name="RECAP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oxideprimer">#REF!</definedName>
    <definedName name="reduser14">#REF!</definedName>
    <definedName name="ref" localSheetId="10">'ANALISA PERMEN'!ref</definedName>
    <definedName name="ref">ref</definedName>
    <definedName name="REKANLDSR" localSheetId="10">#REF!</definedName>
    <definedName name="REKANLDSR">#REF!</definedName>
    <definedName name="REKAP">#REF!</definedName>
    <definedName name="REKAPITULASI">#REF!</definedName>
    <definedName name="remix175">#REF!</definedName>
    <definedName name="remix225">#REF!</definedName>
    <definedName name="remix250">'[45]HB '!$F$55</definedName>
    <definedName name="remix250_1">[69]HB!#REF!</definedName>
    <definedName name="removecofferdam" localSheetId="10">#REF!</definedName>
    <definedName name="removecofferdam">#REF!</definedName>
    <definedName name="reng23kb" localSheetId="10">[39]bahan!#REF!</definedName>
    <definedName name="reng23kb">[39]bahan!#REF!</definedName>
    <definedName name="reng34km">[39]bahan!#REF!</definedName>
    <definedName name="rengjati" localSheetId="10">#REF!</definedName>
    <definedName name="rengjati">#REF!</definedName>
    <definedName name="RENTAL" localSheetId="10">[123]RENTAL1!#REF!</definedName>
    <definedName name="RENTAL">[123]RENTAL1!#REF!</definedName>
    <definedName name="REQUEST_FOR_APPROVAL_OF_CONTRACT" localSheetId="10">#REF!</definedName>
    <definedName name="REQUEST_FOR_APPROVAL_OF_CONTRACT">#REF!</definedName>
    <definedName name="resin">#REF!</definedName>
    <definedName name="RESULT">#REF!</definedName>
    <definedName name="ret" localSheetId="10">'ANALISA PERMEN'!STOP:STOPE</definedName>
    <definedName name="ret" localSheetId="7">STOP:STOPE</definedName>
    <definedName name="ret">STOP:STOPE</definedName>
    <definedName name="RF" localSheetId="10" hidden="1">{#N/A,#N/A,FALSE,"CCTV"}</definedName>
    <definedName name="RF" hidden="1">{#N/A,#N/A,FALSE,"CCTV"}</definedName>
    <definedName name="rfq" hidden="1">#REF!</definedName>
    <definedName name="RFSL" localSheetId="10">#REF!</definedName>
    <definedName name="RFSL">#REF!</definedName>
    <definedName name="rider" localSheetId="10">'[66]harga lama'!#REF!</definedName>
    <definedName name="rider">'[66]harga lama'!#REF!</definedName>
    <definedName name="RINCIANSEWA" localSheetId="10">#REF!</definedName>
    <definedName name="RINCIANSEWA">#REF!</definedName>
    <definedName name="RINSU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k" localSheetId="10">#REF!</definedName>
    <definedName name="rk">#REF!</definedName>
    <definedName name="RLABO" localSheetId="10">#REF!</definedName>
    <definedName name="RLABO">#REF!</definedName>
    <definedName name="RMISC" localSheetId="10">#REF!</definedName>
    <definedName name="RMISC">#REF!</definedName>
    <definedName name="rockbolt25">#REF!</definedName>
    <definedName name="rockexcavation">#REF!</definedName>
    <definedName name="Rol_cat">[24]BAHAN!$E$182</definedName>
    <definedName name="roldoralm" localSheetId="10">#REF!</definedName>
    <definedName name="roldoralm">#REF!</definedName>
    <definedName name="roldorstel">#REF!</definedName>
    <definedName name="ROLL">[111]Material!$F$57</definedName>
    <definedName name="roller">[187]harga!#REF!</definedName>
    <definedName name="roltba">'[45]HB '!$F$162</definedName>
    <definedName name="roltba_1">[69]HB!#REF!</definedName>
    <definedName name="Ross" localSheetId="10" hidden="1">{"rp_only",#N/A,FALSE,"2225"}</definedName>
    <definedName name="Ross" hidden="1">{"rp_only",#N/A,FALSE,"2225"}</definedName>
    <definedName name="roster" localSheetId="10">#REF!</definedName>
    <definedName name="roster">#REF!</definedName>
    <definedName name="ROUND">#REF!</definedName>
    <definedName name="Round1">#REF!</definedName>
    <definedName name="Round2">#REF!</definedName>
    <definedName name="ROUNDL">#REF!</definedName>
    <definedName name="ROUNDM">#REF!</definedName>
    <definedName name="Rp">'[45]HB '!#REF!</definedName>
    <definedName name="Rp.BEGISTING">[73]ANA.SAT!$K$496</definedName>
    <definedName name="Rp.BETONK175">[73]ANA.SAT!$K$441</definedName>
    <definedName name="Rp.BETONK225">[73]ANA.SAT!$K$410</definedName>
    <definedName name="Rp.CATBESI">[73]ANA.SAT!$K$523</definedName>
    <definedName name="Rp.EXPOSE">[73]ANA.SAT!$K$1764</definedName>
    <definedName name="Rp.GALASPAL">[73]ANA.SAT!$K$179</definedName>
    <definedName name="Rp.GALTAN">[73]ANA.SAT!$K$23</definedName>
    <definedName name="Rp.GALTANTU">[73]ANA.SAT!$K$49</definedName>
    <definedName name="Rp.JLASPALT20">[73]ANA.SAT!$H$1680</definedName>
    <definedName name="Rp.PASBATKALI">[73]ANA.SAT!$K$292</definedName>
    <definedName name="Rp.PASBATKOS">[73]ANA.SAT!$K$263</definedName>
    <definedName name="Rp.PASGIP100">[73]Baru!$K$1452</definedName>
    <definedName name="Rp.PASGIP150">[73]ANA.SAT!$K$1444</definedName>
    <definedName name="Rp.PASGIP200">[73]Baru!$K$1424</definedName>
    <definedName name="Rp.PASGIP250">[73]ANA.SAT!$K$1388</definedName>
    <definedName name="Rp.PASGIP50">[73]ANA.SAT!$K$1528</definedName>
    <definedName name="Rp.PASGIP75">[73]ANA.SAT!$K$1500</definedName>
    <definedName name="Rp.PASPVC100">[73]Baru!$K$1366</definedName>
    <definedName name="Rp.PASPVC150">[73]Baru!$K$1338</definedName>
    <definedName name="Rp.PASPVC200">[73]Baru!$K$1310</definedName>
    <definedName name="Rp.PASPVC250">[73]Baru!$K$1282</definedName>
    <definedName name="Rp.PASPVC300">[73]Baru!$K$1254</definedName>
    <definedName name="Rp.PASPVC350">[73]Baru!$K$1225</definedName>
    <definedName name="Rp.PASPVC75">[73]Baru!$K$1394</definedName>
    <definedName name="Rp.PASTEE100">[73]ANA.SAT!$K$1571</definedName>
    <definedName name="Rp.PASTEE200">[73]ANA.SAT!$K$1556</definedName>
    <definedName name="Rp.PASTEE50">[73]ANA.SAT!$K$1586</definedName>
    <definedName name="Rp.PASVALVE100">[73]ANA.SAT!$K$1630</definedName>
    <definedName name="Rp.PASVALVE200">[73]ANA.SAT!$K$1615</definedName>
    <definedName name="Rp.PASVALVE50">[73]ANA.SAT!$K$1645</definedName>
    <definedName name="Rp.PLESTERAN">[73]ANA.SAT!$K$350</definedName>
    <definedName name="Rp.RABATON">[73]ANA.SAT!$K$379</definedName>
    <definedName name="Rp.STREETBOX">[73]ANA.SAT!$K$1671</definedName>
    <definedName name="Rp.TIMBTAN">[73]ANA.SAT!$K$127</definedName>
    <definedName name="Rp.TRASSRAM">[73]ANA.SAT!$K$321</definedName>
    <definedName name="Rp.TRUSTGI200">[73]ANA.SAT!$K$1733</definedName>
    <definedName name="Rp.TULANGTON">[73]ANA.SAT!$K$468</definedName>
    <definedName name="Rp.URGPASIR">[73]ANA.SAT!$K$153</definedName>
    <definedName name="Rp.URGTANAH">[73]ANA.SAT!$K$101</definedName>
    <definedName name="Rp_1">[69]HB!#REF!</definedName>
    <definedName name="RPAIN" localSheetId="10">#REF!</definedName>
    <definedName name="RPAIN">#REF!</definedName>
    <definedName name="RPRATE" localSheetId="10">#REF!</definedName>
    <definedName name="RPRATE">#REF!</definedName>
    <definedName name="rrr" localSheetId="10">#REF!</definedName>
    <definedName name="rrr" localSheetId="7" hidden="1">{#N/A,#N/A,FALSE,"Sheet1"}</definedName>
    <definedName name="rrr">#REF!</definedName>
    <definedName name="rrrrr">'[112]REF.ONLY'!$C$11:$E$265</definedName>
    <definedName name="RSLEE" localSheetId="10">#REF!</definedName>
    <definedName name="RSLEE">#REF!</definedName>
    <definedName name="RSUBT" localSheetId="10">#REF!</definedName>
    <definedName name="RSUBT">#REF!</definedName>
    <definedName name="RSUM1">#REF!</definedName>
    <definedName name="RSUM2">#REF!</definedName>
    <definedName name="RSUM3">#REF!</definedName>
    <definedName name="RTEST" localSheetId="10">#REF!</definedName>
    <definedName name="RTEST">#REF!</definedName>
    <definedName name="rty" localSheetId="10" hidden="1">{#N/A,#N/A,FALSE,"CCTV"}</definedName>
    <definedName name="rty" hidden="1">{#N/A,#N/A,FALSE,"CCTV"}</definedName>
    <definedName name="rubberhose2" localSheetId="10">#REF!</definedName>
    <definedName name="rubberhose2">#REF!</definedName>
    <definedName name="Rucika">#REF!</definedName>
    <definedName name="Rucika_Wavin">#REF!</definedName>
    <definedName name="rukan_a">[188]TOWN!#REF!</definedName>
    <definedName name="rukan_aa">[188]TOWN!#REF!</definedName>
    <definedName name="rukan_b">[188]TOWN!#REF!</definedName>
    <definedName name="rukan_c">[188]TOWN!#REF!</definedName>
    <definedName name="rukan_cc">[188]TOWN!#REF!</definedName>
    <definedName name="rukan_d">[188]TOWN!#REF!</definedName>
    <definedName name="rukan_dd">[188]TOWN!#REF!</definedName>
    <definedName name="rukan_e">[188]TOWN!#REF!</definedName>
    <definedName name="rukan_ee">[188]TOWN!#REF!</definedName>
    <definedName name="Ruko" localSheetId="10">#REF!</definedName>
    <definedName name="Ruko">#REF!</definedName>
    <definedName name="rumput">'[45]HB '!$F$182</definedName>
    <definedName name="rumput_1">[69]HB!#REF!</definedName>
    <definedName name="RUPIAH">[129]Markup!$I$76</definedName>
    <definedName name="S" localSheetId="10">#REF!</definedName>
    <definedName name="s" localSheetId="7" hidden="1">{"rp_only",#N/A,FALSE,"2225"}</definedName>
    <definedName name="S">#REF!</definedName>
    <definedName name="S.05A" localSheetId="10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K">#REF!</definedName>
    <definedName name="S.05L">#REF!</definedName>
    <definedName name="S.05M">#REF!</definedName>
    <definedName name="S.05N">#REF!</definedName>
    <definedName name="S.05O">#REF!</definedName>
    <definedName name="S.05P">#REF!</definedName>
    <definedName name="S.05Q">#REF!</definedName>
    <definedName name="s.05r">#REF!</definedName>
    <definedName name="s.05s">#REF!</definedName>
    <definedName name="s.05t">#REF!</definedName>
    <definedName name="S.05U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BOX">[11]DAF.HRG!$I$43</definedName>
    <definedName name="S.LAMA.A">#REF!</definedName>
    <definedName name="S.LAMA.B">#REF!</definedName>
    <definedName name="S.LAMA.C">#REF!</definedName>
    <definedName name="SA">#N/A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D">#REF!</definedName>
    <definedName name="sada" localSheetId="10" hidden="1">{"rp_only",#N/A,FALSE,"2225"}</definedName>
    <definedName name="sada" hidden="1">{"rp_only",#N/A,FALSE,"2225"}</definedName>
    <definedName name="SAFETY_CONTROL" localSheetId="10">#REF!</definedName>
    <definedName name="SAFETY_CONTROL">#REF!</definedName>
    <definedName name="saklar" localSheetId="10">'[66]harga lama'!#REF!</definedName>
    <definedName name="saklar">'[66]harga lama'!#REF!</definedName>
    <definedName name="saklarg" localSheetId="10">'[45]HB '!#REF!</definedName>
    <definedName name="saklarg">'[45]HB '!#REF!</definedName>
    <definedName name="saklarg_1">[69]HB!#REF!</definedName>
    <definedName name="SALARY" localSheetId="10">#REF!</definedName>
    <definedName name="SALARY">#REF!</definedName>
    <definedName name="SALARY___WAGE">#REF!</definedName>
    <definedName name="SALES">#REF!</definedName>
    <definedName name="SAMBUNGAN_LISTRIK">#REF!</definedName>
    <definedName name="sand">#REF!</definedName>
    <definedName name="sandbag">#REF!</definedName>
    <definedName name="sandforgrouting">#REF!</definedName>
    <definedName name="sandforplaster">#REF!</definedName>
    <definedName name="sandstone">#REF!</definedName>
    <definedName name="sandvikbit38">#REF!</definedName>
    <definedName name="SANITAIR1">#REF!</definedName>
    <definedName name="sarogol">#REF!</definedName>
    <definedName name="SASE">[111]Material!$F$47</definedName>
    <definedName name="sat">'[189]sat-utama1'!$A$5:$U$246</definedName>
    <definedName name="SB" localSheetId="10">#REF!</definedName>
    <definedName name="SB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BVB">#REF!</definedName>
    <definedName name="scc">#REF!</definedName>
    <definedName name="scedu">#REF!</definedName>
    <definedName name="sch">[101]SCURVE!$B$44:$AM$233</definedName>
    <definedName name="screed5cm">'[84]Harga Satuan'!$G$57</definedName>
    <definedName name="SD" localSheetId="10">#REF!</definedName>
    <definedName name="SD">#REF!</definedName>
    <definedName name="sd3p" localSheetId="10">'[34]lam-moi'!#REF!</definedName>
    <definedName name="sd3p">'[34]lam-moi'!#REF!</definedName>
    <definedName name="sda" localSheetId="10" hidden="1">#REF!</definedName>
    <definedName name="sda" localSheetId="7" hidden="1">#REF!</definedName>
    <definedName name="sda" hidden="1">#REF!</definedName>
    <definedName name="sdfgfhjkj" localSheetId="10">[146]Cover!#REF!</definedName>
    <definedName name="sdfgfhjkj">[146]Cover!#REF!</definedName>
    <definedName name="SDMONG" localSheetId="10">#REF!</definedName>
    <definedName name="SDMONG">#REF!</definedName>
    <definedName name="sdsdsds" localSheetId="10" hidden="1">{#N/A,#N/A,FALSE,"CCTV"}</definedName>
    <definedName name="sdsdsds" hidden="1">{#N/A,#N/A,FALSE,"CCTV"}</definedName>
    <definedName name="sdtbk" localSheetId="10">[39]analisa!#REF!</definedName>
    <definedName name="sdtbk">[39]analisa!#REF!</definedName>
    <definedName name="se" localSheetId="10">#REF!</definedName>
    <definedName name="se" localSheetId="7" hidden="1">{#N/A,#N/A,FALSE,"CCTV"}</definedName>
    <definedName name="se">#REF!</definedName>
    <definedName name="sebur">[190]Sheet1!$BC$4:$BD$1003</definedName>
    <definedName name="sebut">[191]Sheet1!$BC$4:$BD$1003</definedName>
    <definedName name="sekgnd" localSheetId="10">#REF!</definedName>
    <definedName name="sekgnd">#REF!</definedName>
    <definedName name="sektgl">#REF!</definedName>
    <definedName name="selected">[38]analisa!$G$1027</definedName>
    <definedName name="selotip">[39]bahan!#REF!</definedName>
    <definedName name="semen" localSheetId="10">#REF!</definedName>
    <definedName name="semen">#REF!</definedName>
    <definedName name="semen_1" localSheetId="10">[69]HB!#REF!</definedName>
    <definedName name="semen_1">[69]HB!#REF!</definedName>
    <definedName name="Semen_putih">[24]BAHAN!$E$36</definedName>
    <definedName name="Semen_Tiga_Roda">[24]BAHAN!$E$35</definedName>
    <definedName name="Semen_warna_muda">[25]BAHAN!$E$32</definedName>
    <definedName name="Semen_warna_tua">[24]BAHAN!$E$38</definedName>
    <definedName name="semenpc" localSheetId="10">#REF!</definedName>
    <definedName name="semenpc">#REF!</definedName>
    <definedName name="semenpth" localSheetId="10">'[45]HB '!#REF!</definedName>
    <definedName name="semenpth">'[45]HB '!#REF!</definedName>
    <definedName name="semenpth_1">[69]HB!#REF!</definedName>
    <definedName name="semenwarna">'[45]HB '!$F$54</definedName>
    <definedName name="semenwarna_1">[69]HB!#REF!</definedName>
    <definedName name="sencount" hidden="1">1</definedName>
    <definedName name="Seng_gelombang_BJLS_25_uk._0.90_x_1.80_m">[24]BAHAN!$E$61</definedName>
    <definedName name="sengbjls30" localSheetId="10">#REF!</definedName>
    <definedName name="sengbjls30">#REF!</definedName>
    <definedName name="senggel" localSheetId="10">'[45]HB '!#REF!</definedName>
    <definedName name="senggel">'[45]HB '!#REF!</definedName>
    <definedName name="senggel_1">[69]HB!#REF!</definedName>
    <definedName name="senggol" localSheetId="10">#REF!</definedName>
    <definedName name="senggol">#REF!</definedName>
    <definedName name="SENGPL" localSheetId="10">[39]analisa!#REF!</definedName>
    <definedName name="SENGPL">[39]analisa!#REF!</definedName>
    <definedName name="sengplat" localSheetId="10">#REF!</definedName>
    <definedName name="sengplat">#REF!</definedName>
    <definedName name="septictank2" localSheetId="10">'[66]harga lama'!#REF!</definedName>
    <definedName name="septictank2">'[66]harga lama'!#REF!</definedName>
    <definedName name="set" localSheetId="10">#REF!</definedName>
    <definedName name="set">#REF!</definedName>
    <definedName name="setgbr">#REF!</definedName>
    <definedName name="SetPlate">#REF!</definedName>
    <definedName name="SEW" localSheetId="10" hidden="1">{#N/A,#N/A,FALSE,"CCTV"}</definedName>
    <definedName name="SEW" hidden="1">{#N/A,#N/A,FALSE,"CCTV"}</definedName>
    <definedName name="sewo" localSheetId="10" hidden="1">{#N/A,#N/A,FALSE,"REK-S-TPL";#N/A,#N/A,FALSE,"REK-TPML";#N/A,#N/A,FALSE,"RAB-TEMPEL"}</definedName>
    <definedName name="sewo" localSheetId="7" hidden="1">{#N/A,#N/A,FALSE,"REK-S-TPL";#N/A,#N/A,FALSE,"REK-TPML";#N/A,#N/A,FALSE,"RAB-TEMPEL"}</definedName>
    <definedName name="sewo" hidden="1">{#N/A,#N/A,FALSE,"REK-S-TPL";#N/A,#N/A,FALSE,"REK-TPML";#N/A,#N/A,FALSE,"RAB-TEMPEL"}</definedName>
    <definedName name="sfghst" localSheetId="10" hidden="1">{"with_oth_curr",#N/A,FALSE,"2225"}</definedName>
    <definedName name="sfghst" hidden="1">{"with_oth_curr",#N/A,FALSE,"2225"}</definedName>
    <definedName name="SFL" localSheetId="10">#REF!</definedName>
    <definedName name="SFL">#REF!</definedName>
    <definedName name="sfsf" hidden="1">#REF!</definedName>
    <definedName name="sfvd100">#REF!</definedName>
    <definedName name="sg">#REF!</definedName>
    <definedName name="SGD">#REF!</definedName>
    <definedName name="sgel">[39]bahan!#REF!</definedName>
    <definedName name="sgnc">[34]gtrinh!#REF!</definedName>
    <definedName name="sgvl">[34]gtrinh!#REF!</definedName>
    <definedName name="shandviktr6131" localSheetId="10">#REF!</definedName>
    <definedName name="shandviktr6131">#REF!</definedName>
    <definedName name="SHF">#REF!</definedName>
    <definedName name="shit" localSheetId="10" hidden="1">{#N/A,#N/A,FALSE,"Sheet1"}</definedName>
    <definedName name="shit" hidden="1">{#N/A,#N/A,FALSE,"Sheet1"}</definedName>
    <definedName name="sht" localSheetId="10">'[34]THPDMoi  (2)'!#REF!</definedName>
    <definedName name="sht">'[34]THPDMoi  (2)'!#REF!</definedName>
    <definedName name="sht3p" localSheetId="10">'[34]lam-moi'!#REF!</definedName>
    <definedName name="sht3p">'[34]lam-moi'!#REF!</definedName>
    <definedName name="si" localSheetId="10" hidden="1">{#N/A,#N/A,FALSE,"CCTV"}</definedName>
    <definedName name="si" hidden="1">{#N/A,#N/A,FALSE,"CCTV"}</definedName>
    <definedName name="SIAP" localSheetId="10">#REF!</definedName>
    <definedName name="siap" localSheetId="7" hidden="1">{"'two phase'!$A$1:$U$63"}</definedName>
    <definedName name="SIAP">#REF!</definedName>
    <definedName name="sick" localSheetId="10" hidden="1">{#N/A,#N/A,TRUE,"Basic";#N/A,#N/A,TRUE,"EXT-TABLE";#N/A,#N/A,TRUE,"STEEL";#N/A,#N/A,TRUE,"INT-Table";#N/A,#N/A,TRUE,"STEEL";#N/A,#N/A,TRUE,"Door"}</definedName>
    <definedName name="sick" hidden="1">{#N/A,#N/A,TRUE,"Basic";#N/A,#N/A,TRUE,"EXT-TABLE";#N/A,#N/A,TRUE,"STEEL";#N/A,#N/A,TRUE,"INT-Table";#N/A,#N/A,TRUE,"STEEL";#N/A,#N/A,TRUE,"Door"}</definedName>
    <definedName name="sifon">'[45]HB '!$F$161</definedName>
    <definedName name="sifon_1">[69]HB!#REF!</definedName>
    <definedName name="SIGNATURE" localSheetId="10">#REF!</definedName>
    <definedName name="SIGNATURE">#REF!</definedName>
    <definedName name="Sika_Top_107_Seal">[25]BAHAN!$E$39</definedName>
    <definedName name="sikp">[39]analisa!#REF!</definedName>
    <definedName name="siku40">'[45]HB '!$F$69</definedName>
    <definedName name="siku40_1">[69]HB!#REF!</definedName>
    <definedName name="siku6b">[161]HB!#REF!</definedName>
    <definedName name="siku6k">'[45]HB '!#REF!</definedName>
    <definedName name="siku6k_1">[69]HB!#REF!</definedName>
    <definedName name="sim" localSheetId="10">#REF!</definedName>
    <definedName name="sim">#REF!</definedName>
    <definedName name="simen">#REF!</definedName>
    <definedName name="simpang">#REF!</definedName>
    <definedName name="Sin">#REF!</definedName>
    <definedName name="Sip" hidden="1">#REF!</definedName>
    <definedName name="siphon">#REF!</definedName>
    <definedName name="sipil">[192]index!$B$4</definedName>
    <definedName name="sirbatu" localSheetId="10">#REF!</definedName>
    <definedName name="sirbatu">#REF!</definedName>
    <definedName name="sirlak">#REF!</definedName>
    <definedName name="sirsang">#REF!</definedName>
    <definedName name="SIRT">[111]Material!$F$15</definedName>
    <definedName name="sirton" localSheetId="10">#REF!</definedName>
    <definedName name="sirton">#REF!</definedName>
    <definedName name="SIRTU" localSheetId="10">[97]Bhn!#REF!</definedName>
    <definedName name="SIRTU">[97]Bhn!#REF!</definedName>
    <definedName name="sirurug" localSheetId="10">#REF!</definedName>
    <definedName name="sirurug">#REF!</definedName>
    <definedName name="sk" localSheetId="10">#REF!</definedName>
    <definedName name="sk" localSheetId="7" hidden="1">{#N/A,#N/A,FALSE,"CCTV"}</definedName>
    <definedName name="sk">#REF!</definedName>
    <definedName name="skedul" hidden="1">[193]Div2!$G$12:$G$20</definedName>
    <definedName name="skh" localSheetId="10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klrgnd">#REF!</definedName>
    <definedName name="sklrtgl">#REF!</definedName>
    <definedName name="skp">[39]analisa!#REF!</definedName>
    <definedName name="SL_CRD" localSheetId="10">#REF!</definedName>
    <definedName name="SL_CRD">#REF!</definedName>
    <definedName name="SL_CRS">#REF!</definedName>
    <definedName name="SL_CS">#REF!</definedName>
    <definedName name="SL_DD">#REF!</definedName>
    <definedName name="SLAB" localSheetId="10">#REF!</definedName>
    <definedName name="SLAB" localSheetId="7">#REF!</definedName>
    <definedName name="SLAB">#REF!</definedName>
    <definedName name="slang">'[45]HB '!$F$163</definedName>
    <definedName name="slang_1">[69]HB!#REF!</definedName>
    <definedName name="slank" localSheetId="10">#REF!</definedName>
    <definedName name="slank">#REF!</definedName>
    <definedName name="SLEE">#REF!</definedName>
    <definedName name="SLIDE">#REF!</definedName>
    <definedName name="sloof175">#REF!</definedName>
    <definedName name="sm" localSheetId="10" hidden="1">{#N/A,#N/A,FALSE,"CCTV"}</definedName>
    <definedName name="sm" hidden="1">{#N/A,#N/A,FALSE,"CCTV"}</definedName>
    <definedName name="smalltoolwire" localSheetId="10">#REF!</definedName>
    <definedName name="smalltoolwire">#REF!</definedName>
    <definedName name="SMOF">#REF!</definedName>
    <definedName name="SMOL">#REF!</definedName>
    <definedName name="smp">'[174]ME UMY'!#REF!</definedName>
    <definedName name="sn" localSheetId="10" hidden="1">{#N/A,#N/A,FALSE,"CCTV"}</definedName>
    <definedName name="sn" hidden="1">{#N/A,#N/A,FALSE,"CCTV"}</definedName>
    <definedName name="snvt">'[78]Data FORMAL'!$C$3</definedName>
    <definedName name="SO" localSheetId="10">#REF!</definedName>
    <definedName name="so" localSheetId="7" hidden="1">{#N/A,#N/A,FALSE,"CCTV"}</definedName>
    <definedName name="SO">#REF!</definedName>
    <definedName name="SOARE_PARTS" localSheetId="10">#REF!</definedName>
    <definedName name="SOARE_PARTS">#REF!</definedName>
    <definedName name="soc3p">#REF!</definedName>
    <definedName name="SOCK">[115]ALEK!$M$30</definedName>
    <definedName name="soddng" localSheetId="10">#REF!</definedName>
    <definedName name="soddng">#REF!</definedName>
    <definedName name="SOH">#REF!</definedName>
    <definedName name="soil">#REF!</definedName>
    <definedName name="solar">'[66]harga lama'!#REF!</definedName>
    <definedName name="solver_opt" hidden="1">#REF!</definedName>
    <definedName name="Sound" localSheetId="10">#REF!</definedName>
    <definedName name="Sound">#REF!</definedName>
    <definedName name="Sound_car">#REF!</definedName>
    <definedName name="Sound_utama">#REF!</definedName>
    <definedName name="sp">#REF!</definedName>
    <definedName name="SpecialPrice" localSheetId="10" hidden="1">#REF!</definedName>
    <definedName name="SpecialPrice" localSheetId="7" hidden="1">#REF!</definedName>
    <definedName name="SpecialPrice" hidden="1">#REF!</definedName>
    <definedName name="SPHUBJLS">#REF!</definedName>
    <definedName name="spirtus">#REF!</definedName>
    <definedName name="spk1p">'[34]#REF'!#REF!</definedName>
    <definedName name="spk3p">'[34]lam-moi'!#REF!</definedName>
    <definedName name="split" localSheetId="10">#REF!</definedName>
    <definedName name="split">#REF!</definedName>
    <definedName name="spp" localSheetId="10" hidden="1">#REF!</definedName>
    <definedName name="spp" hidden="1">#REF!</definedName>
    <definedName name="SPRAYER">#REF!</definedName>
    <definedName name="SRT" localSheetId="10" hidden="1">{#N/A,#N/A,FALSE,"CCTV"}</definedName>
    <definedName name="SRT" hidden="1">{#N/A,#N/A,FALSE,"CCTV"}</definedName>
    <definedName name="SS" localSheetId="10">#REF!</definedName>
    <definedName name="SS">#REF!</definedName>
    <definedName name="SSE">#REF!</definedName>
    <definedName name="SSS">#REF!</definedName>
    <definedName name="ssss" localSheetId="10">#REF!</definedName>
    <definedName name="ssss" localSheetId="7" hidden="1">{"rp_only",#N/A,FALSE,"2225"}</definedName>
    <definedName name="ssss">#REF!</definedName>
    <definedName name="ssw" localSheetId="10">#REF!</definedName>
    <definedName name="ssw">#REF!</definedName>
    <definedName name="st">#REF!</definedName>
    <definedName name="st3p">'[34]lam-moi'!#REF!</definedName>
    <definedName name="STAFF" localSheetId="10">#REF!</definedName>
    <definedName name="STAFF">#REF!</definedName>
    <definedName name="STAFF_MESS">#REF!</definedName>
    <definedName name="stainlesstlpipacap">#REF!</definedName>
    <definedName name="stamper">[187]harga!#REF!</definedName>
    <definedName name="State" localSheetId="10">#REF!</definedName>
    <definedName name="State">#REF!</definedName>
    <definedName name="STDE" localSheetId="10">[37]Material!#REF!</definedName>
    <definedName name="STDE">[37]Material!#REF!</definedName>
    <definedName name="stde1">[159]Material!#REF!</definedName>
    <definedName name="stde11">[48]Material!#REF!</definedName>
    <definedName name="steelhbeam" localSheetId="10">#REF!</definedName>
    <definedName name="steelhbeam">#REF!</definedName>
    <definedName name="steelpipe">#REF!</definedName>
    <definedName name="steelspiles">#REF!</definedName>
    <definedName name="steelwire">#REF!</definedName>
    <definedName name="STEELWORK.PAY">#REF!</definedName>
    <definedName name="STEIGER">[194]Analisa!#REF!</definedName>
    <definedName name="stektiang" localSheetId="10">#REF!</definedName>
    <definedName name="stektiang">#REF!</definedName>
    <definedName name="sten1">#REF!</definedName>
    <definedName name="sten12">'[45]HB '!$F$45</definedName>
    <definedName name="sten12_1">[69]HB!#REF!</definedName>
    <definedName name="sten12t">'[45]HB '!#REF!</definedName>
    <definedName name="sten12t_1">[69]HB!#REF!</definedName>
    <definedName name="sten23" localSheetId="10">#REF!</definedName>
    <definedName name="sten23">#REF!</definedName>
    <definedName name="sten35">#REF!</definedName>
    <definedName name="sten57">#REF!</definedName>
    <definedName name="stepnos">#REF!</definedName>
    <definedName name="stepnos_kerampolis">#REF!</definedName>
    <definedName name="stk">"$#REF!.$B$11:$N$48"</definedName>
    <definedName name="STONE.PAY" localSheetId="10">'[179]stone mas ARE'!#REF!</definedName>
    <definedName name="STONE.PAY">'[179]stone mas ARE'!#REF!</definedName>
    <definedName name="STONECRUSHER" localSheetId="10">#REF!</definedName>
    <definedName name="STONECRUSHER">#REF!</definedName>
    <definedName name="STONEPITCHING.PAY">#REF!</definedName>
    <definedName name="stoot" localSheetId="10">[39]analisa!#REF!</definedName>
    <definedName name="stoot">[39]analisa!#REF!</definedName>
    <definedName name="STOP" localSheetId="10">#REF!</definedName>
    <definedName name="STOP">#REF!</definedName>
    <definedName name="STOP2">#REF!</definedName>
    <definedName name="STOP2E">#REF!</definedName>
    <definedName name="STOPE">#REF!</definedName>
    <definedName name="stopkontak" localSheetId="10">'[45]HB '!#REF!</definedName>
    <definedName name="stopkontak">'[45]HB '!#REF!</definedName>
    <definedName name="stopkontak_1" localSheetId="10">[69]HB!#REF!</definedName>
    <definedName name="stopkontak_1">[69]HB!#REF!</definedName>
    <definedName name="stopkontak3" localSheetId="10">#REF!</definedName>
    <definedName name="stopkontak3">#REF!</definedName>
    <definedName name="stpiezo">#REF!</definedName>
    <definedName name="stpkrn">[39]bahan!$E$189</definedName>
    <definedName name="STR" localSheetId="10">#REF!</definedName>
    <definedName name="STR">#REF!</definedName>
    <definedName name="STRUKTUR">[195]index!$B$4</definedName>
    <definedName name="su" localSheetId="10" hidden="1">{#N/A,#N/A,FALSE,"CCTV"}</definedName>
    <definedName name="su" hidden="1">{#N/A,#N/A,FALSE,"CCTV"}</definedName>
    <definedName name="sub" hidden="1">#REF!</definedName>
    <definedName name="Subkon">'[51]H. Dasar'!$I$12</definedName>
    <definedName name="submersible3" localSheetId="10">#REF!</definedName>
    <definedName name="submersible3">#REF!</definedName>
    <definedName name="submersible4">#REF!</definedName>
    <definedName name="submersible6">#REF!</definedName>
    <definedName name="SUBT">#REF!</definedName>
    <definedName name="SUBT.FIELD_EXP">#REF!</definedName>
    <definedName name="SUBT.TEMP._WORK">#REF!</definedName>
    <definedName name="SUGENG">#N/A</definedName>
    <definedName name="sukamandi">#REF!</definedName>
    <definedName name="sukatani">#REF!</definedName>
    <definedName name="sum">[53]Material!#REF!</definedName>
    <definedName name="SUM2A" localSheetId="10">#REF!</definedName>
    <definedName name="SUM2A">#REF!</definedName>
    <definedName name="sumbat">'[45]HB '!$F$150</definedName>
    <definedName name="sumbat_1">[69]HB!#REF!</definedName>
    <definedName name="sumersible3" localSheetId="10">#REF!</definedName>
    <definedName name="sumersible3">#REF!</definedName>
    <definedName name="SUMI">#REF!</definedName>
    <definedName name="Summary">[196]Dist_analys!$H$279</definedName>
    <definedName name="sunyhose4" localSheetId="10">#REF!</definedName>
    <definedName name="sunyhose4">#REF!</definedName>
    <definedName name="SUP">#REF!</definedName>
    <definedName name="supergloss">#REF!</definedName>
    <definedName name="SUPFS">#REF!</definedName>
    <definedName name="SUPIR_TRUK">#REF!</definedName>
    <definedName name="SUPT">#REF!</definedName>
    <definedName name="sw" localSheetId="10">#REF!</definedName>
    <definedName name="sw" localSheetId="7" hidden="1">{#N/A,#N/A,FALSE,"CCTV"}</definedName>
    <definedName name="sw">#REF!</definedName>
    <definedName name="SWIM" localSheetId="10">#REF!</definedName>
    <definedName name="SWIM">#REF!</definedName>
    <definedName name="Swm">1.87</definedName>
    <definedName name="Swn">1.87</definedName>
    <definedName name="sx" localSheetId="10" hidden="1">{#N/A,#N/A,FALSE,"CCTV"}</definedName>
    <definedName name="sx" hidden="1">{#N/A,#N/A,FALSE,"CCTV"}</definedName>
    <definedName name="t" localSheetId="7" hidden="1">{"Offgrid",#N/A,FALSE,"OFFGRID";"Region",#N/A,FALSE,"REGION";"Offgrid -2",#N/A,FALSE,"OFFGRID";"WTP",#N/A,FALSE,"WTP";"WTP -2",#N/A,FALSE,"WTP";"Project",#N/A,FALSE,"PROJECT";"Summary -2",#N/A,FALSE,"SUMMARY"}</definedName>
    <definedName name="t">[197]BHN1!$F$167</definedName>
    <definedName name="t_2" localSheetId="10">#REF!</definedName>
    <definedName name="t_2">#REF!</definedName>
    <definedName name="t_gw">#REF!</definedName>
    <definedName name="t101p">#REF!</definedName>
    <definedName name="t103p">#REF!</definedName>
    <definedName name="t105mnc">'[34]thao-go'!#REF!</definedName>
    <definedName name="t10m">'[34]lam-moi'!#REF!</definedName>
    <definedName name="t10nc">'[34]lam-moi'!#REF!</definedName>
    <definedName name="t10nc1p" localSheetId="10">#REF!</definedName>
    <definedName name="t10nc1p">#REF!</definedName>
    <definedName name="t10ncm" localSheetId="10">'[34]lam-moi'!#REF!</definedName>
    <definedName name="t10ncm">'[34]lam-moi'!#REF!</definedName>
    <definedName name="t10vl">'[34]lam-moi'!#REF!</definedName>
    <definedName name="t10vl1p" localSheetId="10">#REF!</definedName>
    <definedName name="t10vl1p">#REF!</definedName>
    <definedName name="t121p">#REF!</definedName>
    <definedName name="t123p">#REF!</definedName>
    <definedName name="t12m">'[34]lam-moi'!#REF!</definedName>
    <definedName name="t12mnc">'[34]thao-go'!#REF!</definedName>
    <definedName name="t12nc">'[34]lam-moi'!#REF!</definedName>
    <definedName name="t12nc3p">'[34]CHITIET VL-NC'!$G$38</definedName>
    <definedName name="t12ncm">'[34]lam-moi'!#REF!</definedName>
    <definedName name="t12vl">'[34]lam-moi'!#REF!</definedName>
    <definedName name="t12vl3p">'[34]CHITIET VL-NC'!$G$34</definedName>
    <definedName name="t141p" localSheetId="10">#REF!</definedName>
    <definedName name="t141p">#REF!</definedName>
    <definedName name="t143p">#REF!</definedName>
    <definedName name="t14m">'[34]lam-moi'!#REF!</definedName>
    <definedName name="t14mnc">'[34]thao-go'!#REF!</definedName>
    <definedName name="t14nc">'[34]lam-moi'!#REF!</definedName>
    <definedName name="t14nc3p" localSheetId="10">#REF!</definedName>
    <definedName name="t14nc3p">#REF!</definedName>
    <definedName name="t14ncm" localSheetId="10">'[34]lam-moi'!#REF!</definedName>
    <definedName name="t14ncm">'[34]lam-moi'!#REF!</definedName>
    <definedName name="T14vc">'[34]CHITIET VL-NC-TT -1p'!#REF!</definedName>
    <definedName name="t14vl">'[34]lam-moi'!#REF!</definedName>
    <definedName name="t14vl3p" localSheetId="10">#REF!</definedName>
    <definedName name="t14vl3p">#REF!</definedName>
    <definedName name="T203P" localSheetId="10">[34]VC!#REF!</definedName>
    <definedName name="T203P">[34]VC!#REF!</definedName>
    <definedName name="t20m">'[34]lam-moi'!#REF!</definedName>
    <definedName name="t20ncm">'[34]lam-moi'!#REF!</definedName>
    <definedName name="t7m">'[34]THPDMoi  (2)'!#REF!</definedName>
    <definedName name="t7nc">'[34]lam-moi'!#REF!</definedName>
    <definedName name="t7vl">'[34]lam-moi'!#REF!</definedName>
    <definedName name="t84mnc">'[34]thao-go'!#REF!</definedName>
    <definedName name="t8m">'[34]THPDMoi  (2)'!#REF!</definedName>
    <definedName name="t8nc">'[34]lam-moi'!#REF!</definedName>
    <definedName name="t8vl">'[34]lam-moi'!#REF!</definedName>
    <definedName name="ta" localSheetId="10">#REF!</definedName>
    <definedName name="ta">#REF!</definedName>
    <definedName name="TABLE">#REF!</definedName>
    <definedName name="TACK_COAT">'[116]DAFTAR HARGA'!#REF!</definedName>
    <definedName name="talangseng" localSheetId="10">#REF!</definedName>
    <definedName name="talangseng">#REF!</definedName>
    <definedName name="talkaret">#REF!</definedName>
    <definedName name="TAMPER">#REF!</definedName>
    <definedName name="TANAH">#REF!</definedName>
    <definedName name="Tanah_Gembur_Lembang">[24]BAHAN!$E$12</definedName>
    <definedName name="Tanah_Urug">[24]BAHAN!$E$10</definedName>
    <definedName name="tanahtaman">'[45]HB '!$F$185</definedName>
    <definedName name="tanahtaman_1">[69]HB!#REF!</definedName>
    <definedName name="Tanahurug">'[66]harga lama'!#REF!</definedName>
    <definedName name="Tandem">[187]harga!#REF!</definedName>
    <definedName name="TANDEMROLLER" localSheetId="10">#REF!</definedName>
    <definedName name="TANDEMROLLER">#REF!</definedName>
    <definedName name="tandemroller8">#REF!</definedName>
    <definedName name="TANGGA" localSheetId="10">#REF!</definedName>
    <definedName name="TANGGA" localSheetId="7">#REF!</definedName>
    <definedName name="TANGGA">#REF!</definedName>
    <definedName name="tanjd" localSheetId="10" hidden="1">[139]H.Satuan!#REF!</definedName>
    <definedName name="tanjd" localSheetId="7" hidden="1">[139]H.Satuan!#REF!</definedName>
    <definedName name="tanjd" hidden="1">[139]H.Satuan!#REF!</definedName>
    <definedName name="tankfb2" localSheetId="10">[39]bahan!#REF!</definedName>
    <definedName name="tankfb2">[39]bahan!#REF!</definedName>
    <definedName name="tanki" localSheetId="10">#REF!</definedName>
    <definedName name="tanki">#REF!</definedName>
    <definedName name="tansubur">#REF!</definedName>
    <definedName name="tanurug">#REF!</definedName>
    <definedName name="targe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arge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arget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arget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asik" hidden="1">'[171]TRNS-C1'!#REF!</definedName>
    <definedName name="TAUR">[111]Material!$F$14</definedName>
    <definedName name="Tawar" localSheetId="10">#REF!</definedName>
    <definedName name="Tawar">#REF!</definedName>
    <definedName name="tawg16">#REF!</definedName>
    <definedName name="TaxTV">10%</definedName>
    <definedName name="TaxXL">5%</definedName>
    <definedName name="TB">#REF!</definedName>
    <definedName name="TBBEND1125100">[5]ANALIS!#REF!</definedName>
    <definedName name="TBBEND1125150">[5]ANALIS!#REF!</definedName>
    <definedName name="TBBEND1125200">[5]ANALIS!#REF!</definedName>
    <definedName name="TBBEND1125250">[5]ANALIS!#REF!</definedName>
    <definedName name="TBBEND1125300">[5]ANALIS!#REF!</definedName>
    <definedName name="TBBEND1125350">[5]ANALIS!#REF!</definedName>
    <definedName name="TBBEND112580">[5]ANALIS!#REF!</definedName>
    <definedName name="TBBEND225100">[5]ANALIS!#REF!</definedName>
    <definedName name="TBBEND225150">[5]ANALIS!#REF!</definedName>
    <definedName name="TBBEND225200">[5]ANALIS!#REF!</definedName>
    <definedName name="TBBEND225250">[5]ANALIS!#REF!</definedName>
    <definedName name="TBBEND225300">[5]ANALIS!#REF!</definedName>
    <definedName name="TBBEND225350">[5]ANALIS!#REF!</definedName>
    <definedName name="TBBEND22580">[5]ANALIS!#REF!</definedName>
    <definedName name="TBBEND45100">[5]ANALIS!#REF!</definedName>
    <definedName name="TBBEND45150">[5]ANALIS!#REF!</definedName>
    <definedName name="TBBEND45200">[5]ANALIS!#REF!</definedName>
    <definedName name="TBBEND45300">[5]ANALIS!#REF!</definedName>
    <definedName name="TBBEND45350">[5]ANALIS!#REF!</definedName>
    <definedName name="TBBEND4580">[5]ANALIS!#REF!</definedName>
    <definedName name="TBBEND90100">[5]ANALIS!#REF!</definedName>
    <definedName name="TBBEND90150">[5]ANALIS!#REF!</definedName>
    <definedName name="TBBEND90200">[5]ANALIS!#REF!</definedName>
    <definedName name="TBBEND90250">[5]ANALIS!#REF!</definedName>
    <definedName name="TBBEND90300">[5]ANALIS!#REF!</definedName>
    <definedName name="TBBEND90350">[5]ANALIS!#REF!</definedName>
    <definedName name="TBBEND9080">[5]ANALIS!#REF!</definedName>
    <definedName name="tbdd1p">'[34]lam-moi'!#REF!</definedName>
    <definedName name="tbdd3p">'[34]lam-moi'!#REF!</definedName>
    <definedName name="tbddsdl">'[34]lam-moi'!#REF!</definedName>
    <definedName name="TBDOP100">[5]ANALIS!#REF!</definedName>
    <definedName name="TBDOP150">[5]ANALIS!#REF!</definedName>
    <definedName name="TBDOP200">[5]ANALIS!#REF!</definedName>
    <definedName name="TBDOP250">[5]ANALIS!#REF!</definedName>
    <definedName name="TBDOP300">[5]ANALIS!#REF!</definedName>
    <definedName name="TBDOP350">[5]ANALIS!#REF!</definedName>
    <definedName name="TBDOP80">[5]ANALIS!#REF!</definedName>
    <definedName name="tbi">#REF!</definedName>
    <definedName name="tbl_ProdInfo" localSheetId="10" hidden="1">#REF!</definedName>
    <definedName name="tbl_ProdInfo" localSheetId="7" hidden="1">#REF!</definedName>
    <definedName name="tbl_ProdInfo" hidden="1">#REF!</definedName>
    <definedName name="TBREDUCER10080">[5]ANALIS!#REF!</definedName>
    <definedName name="TBREDUCER150100">[5]ANALIS!#REF!</definedName>
    <definedName name="TBREDUCER200150">[5]ANALIS!#REF!</definedName>
    <definedName name="TBREDUCER250150">[5]ANALIS!#REF!</definedName>
    <definedName name="TBREDUCER250200">[5]ANALIS!#REF!</definedName>
    <definedName name="TBREDUCER300200">[5]ANALIS!#REF!</definedName>
    <definedName name="TBREDUCER300250">[5]ANALIS!#REF!</definedName>
    <definedName name="TBREDUCER350200">[5]ANALIS!#REF!</definedName>
    <definedName name="TBREDUCER350250">[5]ANALIS!#REF!</definedName>
    <definedName name="TBREDUCER350300">[5]ANALIS!#REF!</definedName>
    <definedName name="TBs">#REF!</definedName>
    <definedName name="tbsm5tl2x36">#REF!</definedName>
    <definedName name="tbsm5tl2x36nb">#REF!</definedName>
    <definedName name="tbt">#REF!</definedName>
    <definedName name="TBTEE100">[5]ANALIS!#REF!</definedName>
    <definedName name="TBTEE150">[5]ANALIS!#REF!</definedName>
    <definedName name="TBTEE200">[5]ANALIS!#REF!</definedName>
    <definedName name="TBTEE250">[5]ANALIS!#REF!</definedName>
    <definedName name="TBTEE300">[5]ANALIS!#REF!</definedName>
    <definedName name="TBTEE350">[5]ANALIS!#REF!</definedName>
    <definedName name="TBTEE80">[5]ANALIS!#REF!</definedName>
    <definedName name="tbtr">'[34]TH XL'!#REF!</definedName>
    <definedName name="tbtram" localSheetId="10">#REF!</definedName>
    <definedName name="tbtram">#REF!</definedName>
    <definedName name="TBVALVE100" localSheetId="10">[5]ANALIS!#REF!</definedName>
    <definedName name="TBVALVE100">[5]ANALIS!#REF!</definedName>
    <definedName name="TBVALVE150">[5]ANALIS!#REF!</definedName>
    <definedName name="TBVALVE200">[5]ANALIS!#REF!</definedName>
    <definedName name="TBVALVE250">[5]ANALIS!#REF!</definedName>
    <definedName name="TBVALVE300">[5]ANALIS!#REF!</definedName>
    <definedName name="TBVALVE350">[5]ANALIS!#REF!</definedName>
    <definedName name="TBVALVE80">[5]ANALIS!#REF!</definedName>
    <definedName name="TBVBEND100">[5]ANALIS!#REF!</definedName>
    <definedName name="TBVBEND150">[5]ANALIS!#REF!</definedName>
    <definedName name="TBVBEND200">[5]ANALIS!#REF!</definedName>
    <definedName name="TBVBEND250">[5]ANALIS!#REF!</definedName>
    <definedName name="TBVBEND300">[5]ANALIS!#REF!</definedName>
    <definedName name="TBVBEND350">[5]ANALIS!#REF!</definedName>
    <definedName name="TBVBEND80">[5]ANALIS!#REF!</definedName>
    <definedName name="TC">#REF!</definedName>
    <definedName name="TC_NHANH1">#REF!</definedName>
    <definedName name="tcoat">[38]analisa!$G$1272</definedName>
    <definedName name="tcxxnc">'[34]thao-go'!#REF!</definedName>
    <definedName name="td" localSheetId="10">#REF!</definedName>
    <definedName name="td">#REF!</definedName>
    <definedName name="td10vl" localSheetId="10">'[34]#REF'!#REF!</definedName>
    <definedName name="td10vl">'[34]#REF'!#REF!</definedName>
    <definedName name="td12nc">'[34]#REF'!#REF!</definedName>
    <definedName name="td1cnc">'[34]lam-moi'!#REF!</definedName>
    <definedName name="td1cvl">'[34]lam-moi'!#REF!</definedName>
    <definedName name="td1p" localSheetId="10">#REF!</definedName>
    <definedName name="td1p">#REF!</definedName>
    <definedName name="TD1pnc" localSheetId="10">'[34]CHITIET VL-NC-TT -1p'!#REF!</definedName>
    <definedName name="TD1pnc">'[34]CHITIET VL-NC-TT -1p'!#REF!</definedName>
    <definedName name="TD1pvl">'[34]CHITIET VL-NC-TT -1p'!#REF!</definedName>
    <definedName name="td3p" localSheetId="10">#REF!</definedName>
    <definedName name="td3p">#REF!</definedName>
    <definedName name="tdc84nc" localSheetId="10">'[34]thao-go'!#REF!</definedName>
    <definedName name="tdc84nc">'[34]thao-go'!#REF!</definedName>
    <definedName name="tdcnc">'[34]thao-go'!#REF!</definedName>
    <definedName name="tdgnc">'[34]lam-moi'!#REF!</definedName>
    <definedName name="tdgvl">'[34]lam-moi'!#REF!</definedName>
    <definedName name="tdhtnc">'[34]lam-moi'!#REF!</definedName>
    <definedName name="tdhtvl">'[34]lam-moi'!#REF!</definedName>
    <definedName name="TDJ">REPLACE(#REF!,4,3,)</definedName>
    <definedName name="tdk" localSheetId="10" hidden="1">{#N/A,#N/A,TRUE,"Basic";#N/A,#N/A,TRUE,"EXT-TABLE";#N/A,#N/A,TRUE,"STEEL";#N/A,#N/A,TRUE,"INT-Table";#N/A,#N/A,TRUE,"STEEL";#N/A,#N/A,TRUE,"Door"}</definedName>
    <definedName name="tdk" hidden="1">{#N/A,#N/A,TRUE,"Basic";#N/A,#N/A,TRUE,"EXT-TABLE";#N/A,#N/A,TRUE,"STEEL";#N/A,#N/A,TRUE,"INT-Table";#N/A,#N/A,TRUE,"STEEL";#N/A,#N/A,TRUE,"Door"}</definedName>
    <definedName name="tdnc">[34]gtrinh!#REF!</definedName>
    <definedName name="tdnc1p" localSheetId="10">#REF!</definedName>
    <definedName name="tdnc1p">#REF!</definedName>
    <definedName name="tdnc3p">'[34]CHITIET VL-NC'!$G$28</definedName>
    <definedName name="TDT">[183]REKAP!$I$41</definedName>
    <definedName name="tdt1pnc">[34]gtrinh!#REF!</definedName>
    <definedName name="tdt1pvl">[34]gtrinh!#REF!</definedName>
    <definedName name="tdt2cnc">'[34]lam-moi'!#REF!</definedName>
    <definedName name="tdt2cvl">[34]chitiet!#REF!</definedName>
    <definedName name="tdtr2cnc" localSheetId="10">#REF!</definedName>
    <definedName name="tdtr2cnc">#REF!</definedName>
    <definedName name="tdtr2cvl">#REF!</definedName>
    <definedName name="tdtrnc">[34]gtrinh!#REF!</definedName>
    <definedName name="tdtrvl">[34]gtrinh!#REF!</definedName>
    <definedName name="tdvl">[34]gtrinh!#REF!</definedName>
    <definedName name="tdvl1p" localSheetId="10">#REF!</definedName>
    <definedName name="tdvl1p">#REF!</definedName>
    <definedName name="tdvl3p">'[34]CHITIET VL-NC'!$G$23</definedName>
    <definedName name="teak4_3x7" localSheetId="10">#REF!</definedName>
    <definedName name="teak4_3x7">#REF!</definedName>
    <definedName name="teak4_4x8">#REF!</definedName>
    <definedName name="teakoil">#REF!</definedName>
    <definedName name="teakw4">[39]bahan!#REF!</definedName>
    <definedName name="teer">'[45]HB '!$F$104</definedName>
    <definedName name="teer_1">[69]HB!#REF!</definedName>
    <definedName name="tegel20" localSheetId="10">#REF!</definedName>
    <definedName name="tegel20">#REF!</definedName>
    <definedName name="tegel30">#REF!</definedName>
    <definedName name="tegelabu20">[39]analisa!#REF!</definedName>
    <definedName name="tegelabu30">[39]analisa!#REF!</definedName>
    <definedName name="teks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eks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TELP" localSheetId="10">#REF!</definedName>
    <definedName name="TELP">#REF!</definedName>
    <definedName name="TEMP._BUILDING">#REF!</definedName>
    <definedName name="TEMP.ELEC_WATER">#REF!</definedName>
    <definedName name="temp10">#REF!</definedName>
    <definedName name="Tempatmasak">[187]harga!#REF!</definedName>
    <definedName name="tempe" localSheetId="10" hidden="1">{#N/A,#N/A,FALSE,"CCTV"}</definedName>
    <definedName name="tempe" hidden="1">{#N/A,#N/A,FALSE,"CCTV"}</definedName>
    <definedName name="TEMPORARY_WORK" localSheetId="10">#REF!</definedName>
    <definedName name="TEMPORARY_WORK">#REF!</definedName>
    <definedName name="temporarybridge">#REF!</definedName>
    <definedName name="tenolite">#REF!</definedName>
    <definedName name="ter" localSheetId="10">'ANALISA PERMEN'!STOP:STOPE</definedName>
    <definedName name="ter" localSheetId="7">STOP:STOPE</definedName>
    <definedName name="ter">STOP:STOPE</definedName>
    <definedName name="TES" localSheetId="10">#REF!</definedName>
    <definedName name="TES" localSheetId="7" hidden="1">{#N/A,#N/A,TRUE,"toc";#N/A,#N/A,TRUE,"general";#N/A,#N/A,TRUE,"compressive";#N/A,#N/A,TRUE,"lateral";#N/A,#N/A,TRUE,"shallow"}</definedName>
    <definedName name="TES">#REF!</definedName>
    <definedName name="TEST" localSheetId="10">#REF!</definedName>
    <definedName name="test" localSheetId="7" hidden="1">{#N/A,#N/A,FALSE,"Rig &amp; Act.";#N/A,#N/A,FALSE,"Eq. List";#N/A,#N/A,FALSE,"Rev. Sum.";#N/A,#N/A,FALSE,"Exp. Usage";#N/A,#N/A,FALSE,"Gun Usage"}</definedName>
    <definedName name="TEST">#REF!</definedName>
    <definedName name="tet" localSheetId="10" hidden="1">{#N/A,#N/A,FALSE,"CCTV"}</definedName>
    <definedName name="tet" hidden="1">{#N/A,#N/A,FALSE,"CCTV"}</definedName>
    <definedName name="tgbdk30" localSheetId="10">[39]bahan!#REF!</definedName>
    <definedName name="tgbdk30">[39]bahan!#REF!</definedName>
    <definedName name="tgbsh20" localSheetId="10">[39]bahan!#REF!</definedName>
    <definedName name="tgbsh20">[39]bahan!#REF!</definedName>
    <definedName name="tgbsh30" localSheetId="10">[39]bahan!#REF!</definedName>
    <definedName name="tgbsh30">[39]bahan!#REF!</definedName>
    <definedName name="tgl" localSheetId="10">#REF!</definedName>
    <definedName name="tgl">#REF!</definedName>
    <definedName name="tglabu2020">#REF!</definedName>
    <definedName name="tgstainlis">#REF!</definedName>
    <definedName name="tgwafel20" localSheetId="10">[39]bahan!#REF!</definedName>
    <definedName name="tgwafel20">[39]bahan!#REF!</definedName>
    <definedName name="tgwafel30" localSheetId="10">[39]bahan!#REF!</definedName>
    <definedName name="tgwafel30">[39]bahan!#REF!</definedName>
    <definedName name="tgwrn20" localSheetId="10">[39]bahan!#REF!</definedName>
    <definedName name="tgwrn20">[39]bahan!#REF!</definedName>
    <definedName name="tgwrn30" localSheetId="10">[39]bahan!#REF!</definedName>
    <definedName name="tgwrn30">[39]bahan!#REF!</definedName>
    <definedName name="th" localSheetId="7" hidden="1">{"Offgrid",#N/A,FALSE,"OFFGRID";"Region",#N/A,FALSE,"REGION";"Offgrid -2",#N/A,FALSE,"OFFGRID";"WTP",#N/A,FALSE,"WTP";"WTP -2",#N/A,FALSE,"WTP";"Project",#N/A,FALSE,"PROJECT";"Summary -2",#N/A,FALSE,"SUMMARY"}</definedName>
    <definedName name="th">#N/A</definedName>
    <definedName name="th3x15" localSheetId="10">[34]giathanh1!#REF!</definedName>
    <definedName name="th3x15">[34]giathanh1!#REF!</definedName>
    <definedName name="ThanhXuan110" localSheetId="10">'[198]KH-Q1,Q2,01'!#REF!</definedName>
    <definedName name="ThanhXuan110">'[198]KH-Q1,Q2,01'!#REF!</definedName>
    <definedName name="THGO1pnc" localSheetId="10">#REF!</definedName>
    <definedName name="THGO1pnc">#REF!</definedName>
    <definedName name="thht">#REF!</definedName>
    <definedName name="thinner">#REF!</definedName>
    <definedName name="THKP160" localSheetId="10">'[34]dongia (2)'!#REF!</definedName>
    <definedName name="THKP160">'[34]dongia (2)'!#REF!</definedName>
    <definedName name="thkp3" localSheetId="10">#REF!</definedName>
    <definedName name="thkp3">#REF!</definedName>
    <definedName name="thom" localSheetId="10" hidden="1">{"Offgrid",#N/A,FALSE,"OFFGRID";"Region",#N/A,FALSE,"REGION";"Offgrid -2",#N/A,FALSE,"OFFGRID";"WTP",#N/A,FALSE,"WTP";"WTP -2",#N/A,FALSE,"WTP";"Project",#N/A,FALSE,"PROJECT";"Summary -2",#N/A,FALSE,"SUMMARY"}</definedName>
    <definedName name="thom" hidden="1">{"Offgrid",#N/A,FALSE,"OFFGRID";"Region",#N/A,FALSE,"REGION";"Offgrid -2",#N/A,FALSE,"OFFGRID";"WTP",#N/A,FALSE,"WTP";"WTP -2",#N/A,FALSE,"WTP";"Project",#N/A,FALSE,"PROJECT";"Summary -2",#N/A,FALSE,"SUMMARY"}</definedName>
    <definedName name="thomson" localSheetId="10" hidden="1">{"Offgrid",#N/A,FALSE,"OFFGRID";"Region",#N/A,FALSE,"REGION";"Offgrid -2",#N/A,FALSE,"OFFGRID";"WTP",#N/A,FALSE,"WTP";"WTP -2",#N/A,FALSE,"WTP";"Project",#N/A,FALSE,"PROJECT";"Summary -2",#N/A,FALSE,"SUMMARY"}</definedName>
    <definedName name="thomson" hidden="1">{"Offgrid",#N/A,FALSE,"OFFGRID";"Region",#N/A,FALSE,"REGION";"Offgrid -2",#N/A,FALSE,"OFFGRID";"WTP",#N/A,FALSE,"WTP";"WTP -2",#N/A,FALSE,"WTP";"Project",#N/A,FALSE,"PROJECT";"Summary -2",#N/A,FALSE,"SUMMARY"}</definedName>
    <definedName name="THREEWHEELROLLER" localSheetId="10">#REF!</definedName>
    <definedName name="THREEWHEELROLLER">#REF!</definedName>
    <definedName name="thtr15" localSheetId="10">[34]giathanh1!#REF!</definedName>
    <definedName name="thtr15">[34]giathanh1!#REF!</definedName>
    <definedName name="thtt" localSheetId="10">#REF!</definedName>
    <definedName name="thtt">#REF!</definedName>
    <definedName name="TI">#REF!</definedName>
    <definedName name="tidf10">#REF!</definedName>
    <definedName name="tidf100">#REF!</definedName>
    <definedName name="tidf350">#REF!</definedName>
    <definedName name="TIE_BEAM" localSheetId="10">#REF!</definedName>
    <definedName name="TIE_BEAM" localSheetId="7">#REF!</definedName>
    <definedName name="TIE_BEAM">#REF!</definedName>
    <definedName name="Tiepdia">[34]Tiepdia!$A:$IV</definedName>
    <definedName name="tin" localSheetId="10">#REF!</definedName>
    <definedName name="tin">#REF!</definedName>
    <definedName name="tiner">#REF!</definedName>
    <definedName name="Tinner">'[66]harga lama'!#REF!</definedName>
    <definedName name="tipar" localSheetId="10">#REF!</definedName>
    <definedName name="tipar">#REF!</definedName>
    <definedName name="TIREROLLER">#REF!</definedName>
    <definedName name="TK" localSheetId="10">#REF!</definedName>
    <definedName name="TK">#REF!</definedName>
    <definedName name="TK_01">'[57]HRG BHN'!$G$453</definedName>
    <definedName name="TK_01A" localSheetId="10">#REF!</definedName>
    <definedName name="TK_01A">#REF!</definedName>
    <definedName name="TK_03">'[57]HRG BHN'!$G$455</definedName>
    <definedName name="TK_03A">'[57]HRG BHN'!$G$456</definedName>
    <definedName name="TK_03B">'[57]HRG BHN'!$G$457</definedName>
    <definedName name="TK_04">'[57]HRG BHN'!$G$459</definedName>
    <definedName name="TK_04A">'[57]HRG BHN'!$G$460</definedName>
    <definedName name="TK_04B">'[57]HRG BHN'!$G$461</definedName>
    <definedName name="TK_04C" localSheetId="10">#REF!</definedName>
    <definedName name="TK_04C">#REF!</definedName>
    <definedName name="TK_05">#REF!</definedName>
    <definedName name="TK_05A">#REF!</definedName>
    <definedName name="TK_06">#REF!</definedName>
    <definedName name="TK_07">#REF!</definedName>
    <definedName name="TK_13">'[57]HRG BHN'!$G$474</definedName>
    <definedName name="tk_batu">[103]harsat!$K$69</definedName>
    <definedName name="tk_besi">[103]harsat!$K$70</definedName>
    <definedName name="tk_bobokan">[103]harsat!$K$71</definedName>
    <definedName name="tk_cor">[103]harsat!#REF!</definedName>
    <definedName name="tk_gali">[103]harsat!$K$72</definedName>
    <definedName name="tk_kayu" localSheetId="10">#REF!</definedName>
    <definedName name="tk_kayu">#REF!</definedName>
    <definedName name="tkb" localSheetId="10">[39]bahan!#REF!</definedName>
    <definedName name="tkb">[39]bahan!#REF!</definedName>
    <definedName name="tkbatu">'[45]HB '!$F$203</definedName>
    <definedName name="tkbatu_1">[69]HB!#REF!</definedName>
    <definedName name="tkbesi">'[45]HB '!$F$204</definedName>
    <definedName name="tkbesi_1">[69]HB!#REF!</definedName>
    <definedName name="TKBS">[39]analisa!#REF!</definedName>
    <definedName name="tkc">[39]bahan!#REF!</definedName>
    <definedName name="tkcat">'[45]HB '!$F$205</definedName>
    <definedName name="tkcat_1">[69]HB!#REF!</definedName>
    <definedName name="tkgali">'[45]HB '!$F$201</definedName>
    <definedName name="tkgali_1">[69]HB!#REF!</definedName>
    <definedName name="tki" localSheetId="10">#REF!</definedName>
    <definedName name="tki">#REF!</definedName>
    <definedName name="tkitc10x2x0.6">#REF!</definedName>
    <definedName name="TKK">[39]analisa!#REF!</definedName>
    <definedName name="tkkayu">'[45]HB '!$F$202</definedName>
    <definedName name="tkkayu_1">[69]HB!#REF!</definedName>
    <definedName name="tkledeng">'[199]HB me'!#REF!</definedName>
    <definedName name="tklistrik">'[199]HB me'!#REF!</definedName>
    <definedName name="tkplitur">'[199]HB me'!#REF!</definedName>
    <definedName name="TKR">[39]analisa!#REF!</definedName>
    <definedName name="TKRK">[39]analisa!#REF!</definedName>
    <definedName name="tkt">[39]bahan!#REF!</definedName>
    <definedName name="TKY" localSheetId="10">#REF!</definedName>
    <definedName name="TKY">#REF!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2x18tbsm2">#REF!</definedName>
    <definedName name="tl2x20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g_plat">'[35]prhit tulangan'!$L$55</definedName>
    <definedName name="tlidf250p" localSheetId="10">#REF!</definedName>
    <definedName name="tlidf250p">#REF!</definedName>
    <definedName name="tlp">#REF!</definedName>
    <definedName name="tltko2x36">#REF!</definedName>
    <definedName name="tltko2x36bimc">#REF!</definedName>
    <definedName name="tltl20nb">#REF!</definedName>
    <definedName name="tn1pinnc">'[34]thao-go'!#REF!</definedName>
    <definedName name="tn2mhnnc">'[34]thao-go'!#REF!</definedName>
    <definedName name="TNCM">'[34]CHITIET VL-NC-TT-3p'!#REF!</definedName>
    <definedName name="tnhnnc">'[34]thao-go'!#REF!</definedName>
    <definedName name="tnhtanam" localSheetId="10">#REF!</definedName>
    <definedName name="tnhtanam">#REF!</definedName>
    <definedName name="tnhurug">#REF!</definedName>
    <definedName name="tnignc">'[34]thao-go'!#REF!</definedName>
    <definedName name="tnin190nc">'[34]thao-go'!#REF!</definedName>
    <definedName name="tnlnc">'[34]thao-go'!#REF!</definedName>
    <definedName name="tnnnc">'[34]thao-go'!#REF!</definedName>
    <definedName name="TO">[39]analisa!#REF!</definedName>
    <definedName name="toa" localSheetId="10">#REF!</definedName>
    <definedName name="toa">#REF!</definedName>
    <definedName name="TOOLS" localSheetId="10">#REF!</definedName>
    <definedName name="tools" localSheetId="7" hidden="1">{#N/A,#N/A,FALSE,"CCTV"}</definedName>
    <definedName name="TOOLS">#REF!</definedName>
    <definedName name="TOP" localSheetId="10">#REF!</definedName>
    <definedName name="TOP">#REF!</definedName>
    <definedName name="Topo" hidden="1">#REF!</definedName>
    <definedName name="total">[173]HB!#REF!</definedName>
    <definedName name="TOTAL_TEMP.__FE" localSheetId="10">#REF!</definedName>
    <definedName name="TOTAL_TEMP.__FE">#REF!</definedName>
    <definedName name="TOW">#REF!</definedName>
    <definedName name="TOW_2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m">#REF!</definedName>
    <definedName name="TPT">#REF!</definedName>
    <definedName name="tr">#REF!</definedName>
    <definedName name="TR15HT">'[34]TONGKE-HT'!#REF!</definedName>
    <definedName name="TR16HT">'[34]TONGKE-HT'!#REF!</definedName>
    <definedName name="TR19HT">'[34]TONGKE-HT'!#REF!</definedName>
    <definedName name="tr1x15">[34]giathanh1!#REF!</definedName>
    <definedName name="TR20HT">'[34]TONGKE-HT'!#REF!</definedName>
    <definedName name="tr3x100">'[34]dongia (2)'!#REF!</definedName>
    <definedName name="TRACKLOADER" localSheetId="10">#REF!</definedName>
    <definedName name="TRACKLOADER">#REF!</definedName>
    <definedName name="tralis">#REF!</definedName>
    <definedName name="traljend">#REF!</definedName>
    <definedName name="tram100">'[34]dongia (2)'!#REF!</definedName>
    <definedName name="tram1x25">'[34]dongia (2)'!#REF!</definedName>
    <definedName name="Trash">'[51]H. Dasar'!$I$9</definedName>
    <definedName name="trckloader" localSheetId="10">#REF!</definedName>
    <definedName name="trckloader">#REF!</definedName>
    <definedName name="tree" localSheetId="10">'[44]TRAY-EC'!#REF!</definedName>
    <definedName name="tree">'[44]TRAY-EC'!#REF!</definedName>
    <definedName name="TRIP">[39]analisa!#REF!</definedName>
    <definedName name="trip110" localSheetId="10">#REF!</definedName>
    <definedName name="trip110">#REF!</definedName>
    <definedName name="trip12_4x8">#REF!</definedName>
    <definedName name="trip120">[161]HB!#REF!</definedName>
    <definedName name="trip15_4x8" localSheetId="10">#REF!</definedName>
    <definedName name="trip15_4x8">#REF!</definedName>
    <definedName name="trip4_3x7">#REF!</definedName>
    <definedName name="trip6">[39]bahan!#REF!</definedName>
    <definedName name="trip6_3x7" localSheetId="10">#REF!</definedName>
    <definedName name="trip6_3x7">#REF!</definedName>
    <definedName name="trip9_4x8">#REF!</definedName>
    <definedName name="tripalm110">#REF!</definedName>
    <definedName name="triplek">#REF!</definedName>
    <definedName name="Triplek_4_mm__uk._1_20_x_2_40">[24]BAHAN!$E$111</definedName>
    <definedName name="TRIX">[4]Pt!#REF!</definedName>
    <definedName name="TRL" localSheetId="10">#REF!</definedName>
    <definedName name="TRL">#REF!</definedName>
    <definedName name="tru10mtc" localSheetId="10">'[34]t-h HA THE'!#REF!</definedName>
    <definedName name="tru10mtc">'[34]t-h HA THE'!#REF!</definedName>
    <definedName name="tru8mtc">'[34]t-h HA THE'!#REF!</definedName>
    <definedName name="truckcrane10" localSheetId="10">#REF!</definedName>
    <definedName name="truckcrane10">#REF!</definedName>
    <definedName name="truckmixer6">#REF!</definedName>
    <definedName name="Try">#REF!</definedName>
    <definedName name="TS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T_1P">#REF!</definedName>
    <definedName name="TT_3p">#REF!</definedName>
    <definedName name="tt1pnc">'[34]lam-moi'!#REF!</definedName>
    <definedName name="tt1pvl">'[34]lam-moi'!#REF!</definedName>
    <definedName name="tt3pnc">'[34]lam-moi'!#REF!</definedName>
    <definedName name="tt3pvl">'[34]lam-moi'!#REF!</definedName>
    <definedName name="TTDD">[34]TDTKP!$E$44+[34]TDTKP!$F$44+[34]TDTKP!$G$44</definedName>
    <definedName name="TTDD3P">[34]TDTKP1!#REF!</definedName>
    <definedName name="TTDDCT3p">[34]TDTKP1!#REF!</definedName>
    <definedName name="TTK3p">'[34]TONGKE3p '!$C$295</definedName>
    <definedName name="ttkinst">'[45]HB '!#REF!</definedName>
    <definedName name="ttkinst_1">[69]HB!#REF!</definedName>
    <definedName name="ttklampu" localSheetId="10">#REF!</definedName>
    <definedName name="ttklampu">#REF!</definedName>
    <definedName name="ttkstop">#REF!</definedName>
    <definedName name="ttronmk">#REF!</definedName>
    <definedName name="TTS">#REF!</definedName>
    <definedName name="TTTT">#REF!</definedName>
    <definedName name="TUAL">#REF!</definedName>
    <definedName name="TUBA">#REF!</definedName>
    <definedName name="TUBAJ">#REF!</definedName>
    <definedName name="TUBE">[111]Upah!$F$21</definedName>
    <definedName name="TUCA" localSheetId="10">#REF!</definedName>
    <definedName name="TUCA">#REF!</definedName>
    <definedName name="tugboat" localSheetId="10">'[66]harga lama'!#REF!</definedName>
    <definedName name="tugboat">'[66]harga lama'!#REF!</definedName>
    <definedName name="TUKA">[111]Upah!$F$17</definedName>
    <definedName name="TUKANG_BATU_SETENGAH_TERAMPIL" localSheetId="10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GALI">#REF!</definedName>
    <definedName name="TUKANG_KAYU_SETENGAH_TERAMPIL">#REF!</definedName>
    <definedName name="TUKANG_KAYU_TERAMPIL">#REF!</definedName>
    <definedName name="TUKANG_MEUBELAIR">#REF!</definedName>
    <definedName name="TUKANG_TAMAN">#REF!</definedName>
    <definedName name="turbo">[39]bahan!#REF!</definedName>
    <definedName name="turbogls">[39]bahan!#REF!</definedName>
    <definedName name="tushar" localSheetId="10" hidden="1">{"'Liquid'!$A$1:$U$57"}</definedName>
    <definedName name="tushar" hidden="1">{"'Liquid'!$A$1:$U$57"}</definedName>
    <definedName name="tv" localSheetId="10">#REF!</definedName>
    <definedName name="tv">#REF!</definedName>
    <definedName name="TV.Nas">#REF!</definedName>
    <definedName name="TV.Phil">#REF!</definedName>
    <definedName name="tv75nc">#REF!</definedName>
    <definedName name="tv75vl">#REF!</definedName>
    <definedName name="twlk">#N/A</definedName>
    <definedName name="twood">#REF!</definedName>
    <definedName name="twood110">#REF!</definedName>
    <definedName name="twood122">#REF!</definedName>
    <definedName name="twoodalm">#REF!</definedName>
    <definedName name="tx1pignc">'[34]thao-go'!#REF!</definedName>
    <definedName name="tx1pindnc">'[34]thao-go'!#REF!</definedName>
    <definedName name="tx1pingnc">'[34]thao-go'!#REF!</definedName>
    <definedName name="tx1pintnc">'[34]thao-go'!#REF!</definedName>
    <definedName name="tx1pitnc">'[34]thao-go'!#REF!</definedName>
    <definedName name="tx2mhnnc">'[34]thao-go'!#REF!</definedName>
    <definedName name="tx2mitnc">'[34]thao-go'!#REF!</definedName>
    <definedName name="txhnnc">'[34]thao-go'!#REF!</definedName>
    <definedName name="txig1nc">'[34]thao-go'!#REF!</definedName>
    <definedName name="txin190nc">'[34]thao-go'!#REF!</definedName>
    <definedName name="txinnc">'[34]thao-go'!#REF!</definedName>
    <definedName name="txit1nc">'[34]thao-go'!#REF!</definedName>
    <definedName name="TY" hidden="1">#REF!</definedName>
    <definedName name="Tyler" localSheetId="10">#REF!</definedName>
    <definedName name="Tyler">#REF!</definedName>
    <definedName name="TYPICAL_FLOOR___7_LEVEL">#REF!</definedName>
    <definedName name="u">[200]FINISHING!#REF!</definedName>
    <definedName name="U.KEPALA_TUKANG_BATU">[24]HSU!$D$12</definedName>
    <definedName name="U.KEPALA_TUKANG_BESI_BETON">[24]HSU!$D$18</definedName>
    <definedName name="U.KEPALA_TUKANG_CAT">[24]HSU!$D$20</definedName>
    <definedName name="U.KEPALA_TUKANG_GALI">[25]HSU!$D$23</definedName>
    <definedName name="U.KEPALA_TUKANG_KAYU">[24]HSU!$D$14</definedName>
    <definedName name="U.KEPALA_TUKANG_PIPA">[24]HSU!$D$24</definedName>
    <definedName name="U.KEPALA_TUKBESPROFIL_TUKLAS">[24]HSU!$D$16</definedName>
    <definedName name="U.MANDOR">[24]HSU!$D$25</definedName>
    <definedName name="U.OPERATOR">[24]HSU!$D$27</definedName>
    <definedName name="U.PEKERJA">[24]HSU!$D$10</definedName>
    <definedName name="U.PEMBANTU_OPERATOR">[24]HSU!$D$26</definedName>
    <definedName name="U.SOPIR_TRUCK">[24]HSU!$D$28</definedName>
    <definedName name="U.TUK_BESI_PROFIL_TUK_LAS">[24]HSU!$D$15</definedName>
    <definedName name="U.TUKANG_BATU">[24]HSU!$D$11</definedName>
    <definedName name="U.TUKANG_BESI_BETON">[24]HSU!$D$17</definedName>
    <definedName name="U.TUKANG_CAT">[24]HSU!$D$19</definedName>
    <definedName name="U.TUKANG_GALI">[25]HSU!$D$22</definedName>
    <definedName name="U.TUKANG_KAYU">[24]HSU!$D$13</definedName>
    <definedName name="U.TUKANG_PIPA">[24]HSU!$D$23</definedName>
    <definedName name="u_cip" localSheetId="10">#REF!</definedName>
    <definedName name="u_cip">#REF!</definedName>
    <definedName name="u_pvc">#REF!</definedName>
    <definedName name="ubatu">#REF!</definedName>
    <definedName name="ubesi">#REF!</definedName>
    <definedName name="ucat">#REF!</definedName>
    <definedName name="UI" hidden="1">#REF!</definedName>
    <definedName name="UINSTKTAG">#N/A</definedName>
    <definedName name="UINSTPEN">#N/A</definedName>
    <definedName name="UINSTSK">#N/A</definedName>
    <definedName name="uio" localSheetId="10" hidden="1">{#N/A,#N/A,FALSE,"CCTV"}</definedName>
    <definedName name="uio" hidden="1">{#N/A,#N/A,FALSE,"CCTV"}</definedName>
    <definedName name="UK" localSheetId="10">#REF!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wp60" localSheetId="10">#REF!</definedName>
    <definedName name="ulwp60">#REF!</definedName>
    <definedName name="UMAN">#REF!</definedName>
    <definedName name="umandor">#REF!</definedName>
    <definedName name="umum">#N/A</definedName>
    <definedName name="undercoa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ME" localSheetId="10">[37]Material!#REF!</definedName>
    <definedName name="UNME">[37]Material!#REF!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>[93]UPAH!$A$8:$K$30</definedName>
    <definedName name="UPAH?">'[94]Harsat Upah'!$A$5:$E$32</definedName>
    <definedName name="UPAH1" localSheetId="10">'[201]Harga Sat'!$D$32:$I$50</definedName>
    <definedName name="UPAH1">'[201]Harga Sat'!$D$32:$I$50</definedName>
    <definedName name="upah2">[47]rate!$C$22:$J$66</definedName>
    <definedName name="upahpolos" localSheetId="10">#REF!</definedName>
    <definedName name="upahpolos">#REF!</definedName>
    <definedName name="upahulir">#REF!</definedName>
    <definedName name="upekerja">#REF!</definedName>
    <definedName name="Uph">#REF!</definedName>
    <definedName name="uph.As">'[51]BAR SCREEN'!$J$3</definedName>
    <definedName name="UPL" localSheetId="10">#REF!</definedName>
    <definedName name="UPL">#REF!</definedName>
    <definedName name="upto">#REF!</definedName>
    <definedName name="URAIAN101">#REF!</definedName>
    <definedName name="URAIAN1021">#REF!</definedName>
    <definedName name="URAIAN1022">#REF!</definedName>
    <definedName name="URAIAN1031">#REF!</definedName>
    <definedName name="URAIAN1032">#REF!</definedName>
    <definedName name="URAIAN1041">#REF!</definedName>
    <definedName name="URAIAN1042">#REF!</definedName>
    <definedName name="URAIAN22E">[97]D2a!#REF!</definedName>
    <definedName name="URAIAN234" localSheetId="10">#REF!</definedName>
    <definedName name="URAIAN234">#REF!</definedName>
    <definedName name="URAIAN234L">#REF!</definedName>
    <definedName name="URAIAN241">[97]D2a!#REF!</definedName>
    <definedName name="URAIAN242">[97]D2a!#REF!</definedName>
    <definedName name="URAIAN323" localSheetId="10">#REF!</definedName>
    <definedName name="URAIAN323">#REF!</definedName>
    <definedName name="URAIAN323L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21">[97]D5a!#REF!</definedName>
    <definedName name="URAIAN522">[97]D5a!#REF!</definedName>
    <definedName name="URAIAN541">[97]D5a!#REF!</definedName>
    <definedName name="URAIAN542">[97]D5a!#REF!</definedName>
    <definedName name="URAIAN611">[97]D6b!#REF!</definedName>
    <definedName name="URAIAN612">[97]D6b!#REF!</definedName>
    <definedName name="URAIAN621" localSheetId="10">#REF!</definedName>
    <definedName name="URAIAN621">#REF!</definedName>
    <definedName name="URAIAN622" localSheetId="10">[97]D6b!#REF!</definedName>
    <definedName name="URAIAN622">[97]D6b!#REF!</definedName>
    <definedName name="URAIAN623">[97]D6b!#REF!</definedName>
    <definedName name="URAIAN624">[97]D6b!#REF!</definedName>
    <definedName name="URAIAN631" localSheetId="10">#REF!</definedName>
    <definedName name="URAIAN631">#REF!</definedName>
    <definedName name="URAIAN632">#REF!</definedName>
    <definedName name="URAIAN633">[97]D6b!#REF!</definedName>
    <definedName name="URAIAN634">[97]D6b!#REF!</definedName>
    <definedName name="URAIAN635">[97]D6b!#REF!</definedName>
    <definedName name="URAIAN635A">[97]D6b!#REF!</definedName>
    <definedName name="URAIAN636" localSheetId="10">#REF!</definedName>
    <definedName name="URAIAN636">#REF!</definedName>
    <definedName name="URAIAN641L">#REF!</definedName>
    <definedName name="URAIAN642">#REF!</definedName>
    <definedName name="URAIAN651">[97]D6b!#REF!</definedName>
    <definedName name="URAIAN661">[97]D6b!#REF!</definedName>
    <definedName name="URAIAN7101" localSheetId="10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3PL">#REF!</definedName>
    <definedName name="URAIAN73UL">#REF!</definedName>
    <definedName name="URAIAN751">#REF!</definedName>
    <definedName name="URAIAN752">#REF!</definedName>
    <definedName name="URAIAN7611">#REF!</definedName>
    <definedName name="URAIAN7612">#REF!</definedName>
    <definedName name="URAIAN7613">#REF!</definedName>
    <definedName name="URAIAN7614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5">#REF!</definedName>
    <definedName name="URAIAN79">#REF!</definedName>
    <definedName name="URAIAN79L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gpsr10">[39]satuan!#REF!</definedName>
    <definedName name="urinalu370">'[84]Harga Satuan'!$G$35</definedName>
    <definedName name="urinoir">'[66]harga lama'!#REF!</definedName>
    <definedName name="urpasir10">[39]satuan!#REF!</definedName>
    <definedName name="urug" localSheetId="10">#REF!</definedName>
    <definedName name="urug">#REF!</definedName>
    <definedName name="uruganpasir" localSheetId="10">[39]analisa!#REF!</definedName>
    <definedName name="uruganpasir">[39]analisa!#REF!</definedName>
    <definedName name="urugantanah">[39]analisa!#REF!</definedName>
    <definedName name="urugpasir" localSheetId="10">#REF!</definedName>
    <definedName name="urugpasir">#REF!</definedName>
    <definedName name="URUGPS" localSheetId="10">[5]ANALIS!#REF!</definedName>
    <definedName name="URUGPS">[5]ANALIS!#REF!</definedName>
    <definedName name="URUGTN">[5]ANALIS!#REF!</definedName>
    <definedName name="US">[126]REKAP!#REF!</definedName>
    <definedName name="usd" localSheetId="10">[134]LISTRIK!#REF!</definedName>
    <definedName name="usd">[134]LISTRIK!#REF!</definedName>
    <definedName name="USD_RP_RATE">[202]COST!$J$9</definedName>
    <definedName name="usukmer">'[45]HB '!$F$37</definedName>
    <definedName name="usukmer_1">[69]HB!#REF!</definedName>
    <definedName name="uu" localSheetId="10" hidden="1">{#N/A,#N/A,FALSE,"CCTV"}</definedName>
    <definedName name="uu" hidden="1">{#N/A,#N/A,FALSE,"CCTV"}</definedName>
    <definedName name="uv" localSheetId="10">#REF!</definedName>
    <definedName name="uv">#REF!</definedName>
    <definedName name="V" localSheetId="10">'[160]B - Norelec'!#REF!</definedName>
    <definedName name="V">'[160]B - Norelec'!#REF!</definedName>
    <definedName name="v__balok2030">'[35]vol pek'!$C$58</definedName>
    <definedName name="v__kolom2550">'[35]vol pek'!$C$44</definedName>
    <definedName name="V_2">[203]Pipe!$A$12:$I$33</definedName>
    <definedName name="V_A">#REF!</definedName>
    <definedName name="V_ACIAN">'[35]vol pek'!$C$115</definedName>
    <definedName name="v_airkerja">'[35]vol pek'!$C$8</definedName>
    <definedName name="v_atap">'[35]vol pek'!$C$101</definedName>
    <definedName name="V_B">#REF!</definedName>
    <definedName name="v_bakcucipiring">'[35]vol pek'!$C$158</definedName>
    <definedName name="v_bakkontrol">'[35]vol pek'!$C$168</definedName>
    <definedName name="v_balok1520">'[35]vol pek'!$C$53</definedName>
    <definedName name="v_balok1525">'[35]vol pek'!$C$54</definedName>
    <definedName name="v_balok1530">'[35]vol pek'!$C$55</definedName>
    <definedName name="v_balok2020">'[35]vol pek'!$C$56</definedName>
    <definedName name="v_balok2025">'[35]vol pek'!$C$57</definedName>
    <definedName name="v_balok2035">'[35]vol pek'!$C$59</definedName>
    <definedName name="v_balok2040">'[35]vol pek'!$C$60</definedName>
    <definedName name="v_balok2525">'[35]vol pek'!$C$61</definedName>
    <definedName name="v_balok2530">'[35]vol pek'!$C$62</definedName>
    <definedName name="v_balok2535">'[35]vol pek'!$C$63</definedName>
    <definedName name="v_balok2540">'[35]vol pek'!$C$64</definedName>
    <definedName name="v_balok2545">'[35]vol pek'!$C$65</definedName>
    <definedName name="v_balok2550">'[35]vol pek'!$C$66</definedName>
    <definedName name="v_balok3035">'[35]vol pek'!$C$68</definedName>
    <definedName name="v_balok3040">'[35]vol pek'!$C$69</definedName>
    <definedName name="v_balok3545">'[35]vol pek'!$C$70</definedName>
    <definedName name="v_balok3550">'[35]vol pek'!$C$71</definedName>
    <definedName name="v_balok4040">'[35]vol pek'!$C$72</definedName>
    <definedName name="v_balok4045">'[35]vol pek'!$C$73</definedName>
    <definedName name="v_balok4050">'[35]vol pek'!$C$74</definedName>
    <definedName name="v_balokdinding">'[35]vol pek'!$C$93</definedName>
    <definedName name="v_baut_angkur">'[35]vol pek'!#REF!</definedName>
    <definedName name="v_bautkusen">'[35]vol pek'!$C$89</definedName>
    <definedName name="v_betoncor">'[35]vol pek'!$C$80</definedName>
    <definedName name="v_blk_3030">'[35]vol pek'!$C$67</definedName>
    <definedName name="V_C">#REF!</definedName>
    <definedName name="v_cat_kayu">'[35]vol pek'!$C$141</definedName>
    <definedName name="v_cat_tembok">'[35]vol pek'!$C$143</definedName>
    <definedName name="V_D">#REF!</definedName>
    <definedName name="v_dempul">'[35]vol pek'!$C$139</definedName>
    <definedName name="v_dinding_1_2">'[35]vol pek'!$C$85</definedName>
    <definedName name="v_dinding_1_4">'[35]vol pek'!$C$84</definedName>
    <definedName name="v_dinding1_2">'[35]vol pek'!$C$113</definedName>
    <definedName name="v_dinding1_4">'[35]vol pek'!$C$114</definedName>
    <definedName name="v_engsel">'[35]vol pek'!$C$134</definedName>
    <definedName name="v_engseljendela">'[35]vol pek'!$C$135</definedName>
    <definedName name="v_floordrain">'[35]vol pek'!$C$157</definedName>
    <definedName name="v_galian_2m">'[35]vol pek'!$C$14</definedName>
    <definedName name="v_galian_3m">'[35]vol pek'!$C$15</definedName>
    <definedName name="v_galian_cadas">'[35]vol pek'!$C$17</definedName>
    <definedName name="v_galian_keras">'[35]vol pek'!$C$16</definedName>
    <definedName name="v_galian_lumpur">'[35]vol pek'!$C$18</definedName>
    <definedName name="v_galiantanahpondasi">'[35]vol pek'!$C$13</definedName>
    <definedName name="v_gording">'[35]vol pek'!$C$98</definedName>
    <definedName name="v_gudangsemen">'[35]vol pek'!$C$9</definedName>
    <definedName name="v_kabeljaringan">'[35]vol pek'!$C$151</definedName>
    <definedName name="v_kaca_15mm">'[35]vol pek'!$C$132</definedName>
    <definedName name="v_keran">'[35]vol pek'!$C$163</definedName>
    <definedName name="v_klosetduduk">'[35]vol pek'!$C$156</definedName>
    <definedName name="v_klosetjongkok">'[35]vol pek'!$C$155</definedName>
    <definedName name="v_kolom1515">'[35]vol pek'!$C$30</definedName>
    <definedName name="v_kolom1520">'[35]vol pek'!$C$31</definedName>
    <definedName name="v_kolom1525">'[35]vol pek'!$C$32</definedName>
    <definedName name="v_kolom1530">'[35]vol pek'!$C$33</definedName>
    <definedName name="v_kolom2020">'[35]vol pek'!$C$34</definedName>
    <definedName name="v_kolom2025">'[35]vol pek'!$C$35</definedName>
    <definedName name="v_kolom2030">'[35]vol pek'!$C$36</definedName>
    <definedName name="v_kolom2035">'[35]vol pek'!$C$37</definedName>
    <definedName name="v_kolom2040">'[35]vol pek'!$C$38</definedName>
    <definedName name="v_kolom2525">'[35]vol pek'!$C$39</definedName>
    <definedName name="v_kolom2530">'[35]vol pek'!$C$40</definedName>
    <definedName name="v_kolom2535">'[35]vol pek'!$C$41</definedName>
    <definedName name="v_kolom2540">'[35]vol pek'!$C$42</definedName>
    <definedName name="v_kolom2545">'[35]vol pek'!$C$43</definedName>
    <definedName name="v_kolom3030">'[35]vol pek'!$C$45</definedName>
    <definedName name="v_kolom3035">'[35]vol pek'!$C$46</definedName>
    <definedName name="v_kolom3040">'[35]vol pek'!$C$47</definedName>
    <definedName name="v_kolom3545">'[35]vol pek'!$C$48</definedName>
    <definedName name="v_kolom3550">'[35]vol pek'!$C$49</definedName>
    <definedName name="v_kolom4040">'[35]vol pek'!$C$50</definedName>
    <definedName name="v_kolom4045">'[35]vol pek'!$C$51</definedName>
    <definedName name="v_kolom4050">'[35]vol pek'!$C$52</definedName>
    <definedName name="v_kuda2">'[35]vol pek'!$C$94</definedName>
    <definedName name="v_kusen">'[35]vol pek'!$C$88</definedName>
    <definedName name="v_lampupijar">'[35]vol pek'!$C$147</definedName>
    <definedName name="v_lampuTL">'[35]vol pek'!$C$149</definedName>
    <definedName name="v_lisplafon">'[35]vol pek'!$C$109</definedName>
    <definedName name="v_lisplank">'[35]vol pek'!$C$96</definedName>
    <definedName name="v_papanreuter">'[35]vol pek'!$C$97</definedName>
    <definedName name="v_pasangan_jendela">'[35]vol pek'!$C$130</definedName>
    <definedName name="v_pasangan_keramik20">'[35]vol pek'!$C$125</definedName>
    <definedName name="v_pasangan_keramik33">'[35]vol pek'!$C$124</definedName>
    <definedName name="v_pasangan_kunci">'[35]vol pek'!$C$136</definedName>
    <definedName name="v_pemadatan">'[35]vol pek'!$C$20</definedName>
    <definedName name="v_pemasanganbouplank">'[35]vol pek'!$C$7</definedName>
    <definedName name="v_pembersihanlapangan">'[35]vol pek'!$C$6</definedName>
    <definedName name="v_perabung">'[35]vol pek'!$C$102</definedName>
    <definedName name="v_pintu_jendela">'[35]vol pek'!$C$129</definedName>
    <definedName name="v_pipa_1_2">'[35]vol pek'!$C$162</definedName>
    <definedName name="v_Pipa_3_4">'[35]vol pek'!$C$161</definedName>
    <definedName name="v_pipa_3dim">'[35]vol pek'!$C$160</definedName>
    <definedName name="v_pipa_airkotor">'[35]vol pek'!#REF!</definedName>
    <definedName name="v_plafon">'[35]vol pek'!$C$108</definedName>
    <definedName name="v_plat">'[35]vol pek'!$C$75</definedName>
    <definedName name="v_pondasi_plat">'[35]vol pek'!$C$29</definedName>
    <definedName name="v_pondasibatukali">'[35]vol pek'!$C$24</definedName>
    <definedName name="v_pondasibatukosong">'[35]vol pek'!$C$23</definedName>
    <definedName name="v_rabat_kerikil">'[35]vol pek'!#REF!</definedName>
    <definedName name="v_rabatbeton">'[35]vol pek'!$C$167</definedName>
    <definedName name="v_rangkaatap">'[35]vol pek'!$C$95</definedName>
    <definedName name="v_rangkaplafon">'[35]vol pek'!$C$106</definedName>
    <definedName name="v_rangkaplafon_luar">'[35]vol pek'!#REF!</definedName>
    <definedName name="v_resapan">'[35]vol pek'!$C$169</definedName>
    <definedName name="v_ringbalok">'[35]vol pek'!$C$76</definedName>
    <definedName name="v_sakelar">'[35]vol pek'!$C$153</definedName>
    <definedName name="v_septictank">'[35]vol pek'!$C$170</definedName>
    <definedName name="v_sloof">'[35]vol pek'!$C$28</definedName>
    <definedName name="v_stopkontak">'[35]vol pek'!$C$148</definedName>
    <definedName name="v_talang">'[35]vol pek'!$C$99</definedName>
    <definedName name="v_tangga">'[35]vol pek'!$C$77</definedName>
    <definedName name="v_turapporslen">'[35]vol pek'!$C$117</definedName>
    <definedName name="v_urugankembali">'[35]vol pek'!$C$19</definedName>
    <definedName name="v_uruganpasir_bawahpondasi">'[35]vol pek'!$C$22</definedName>
    <definedName name="v_uruganpasir_bwhlantai">'[35]vol pek'!$C$122</definedName>
    <definedName name="v_uruganpasir_Pplat">'[35]vol pek'!#REF!</definedName>
    <definedName name="v_urugantanah_bwhlantai">'[35]vol pek'!#REF!</definedName>
    <definedName name="v_wastafel">'[35]vol pek'!$C$159</definedName>
    <definedName name="val">[204]Pipe!$A$12:$I$31</definedName>
    <definedName name="Valve">#REF!</definedName>
    <definedName name="vbncgdc" localSheetId="10" hidden="1">{"with_oth_curr",#N/A,FALSE,"2225"}</definedName>
    <definedName name="vbncgdc" hidden="1">{"with_oth_curr",#N/A,FALSE,"2225"}</definedName>
    <definedName name="vc" localSheetId="10">#REF!</definedName>
    <definedName name="VC" localSheetId="7" hidden="1">{#N/A,#N/A,FALSE,"CCTV"}</definedName>
    <definedName name="vc">#REF!</definedName>
    <definedName name="VCDD3p" localSheetId="10">'[34]KPVC-BD '!#REF!</definedName>
    <definedName name="VCDD3p">'[34]KPVC-BD '!#REF!</definedName>
    <definedName name="VCHT" localSheetId="10">#REF!</definedName>
    <definedName name="VCHT">#REF!</definedName>
    <definedName name="VCTT">#REF!</definedName>
    <definedName name="VCVBT1">'[34]VCV-BE-TONG'!$G$11</definedName>
    <definedName name="VCVBT2">'[34]VCV-BE-TONG'!$G$17</definedName>
    <definedName name="vd">#REF!</definedName>
    <definedName name="vd3p">#REF!</definedName>
    <definedName name="VEHICLES">#REF!</definedName>
    <definedName name="ver">#REF!</definedName>
    <definedName name="VF" localSheetId="10" hidden="1">{#N/A,#N/A,FALSE,"CCTV"}</definedName>
    <definedName name="VF" hidden="1">{#N/A,#N/A,FALSE,"CCTV"}</definedName>
    <definedName name="vffsfs" localSheetId="10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G" localSheetId="10" hidden="1">{#N/A,#N/A,FALSE,"CCTV"}</definedName>
    <definedName name="VG" hidden="1">{#N/A,#N/A,FALSE,"CCTV"}</definedName>
    <definedName name="VI" localSheetId="10">#REF!</definedName>
    <definedName name="VI">#REF!</definedName>
    <definedName name="vibrator" localSheetId="10">'[66]harga lama'!#REF!</definedName>
    <definedName name="vibrator">'[66]harga lama'!#REF!</definedName>
    <definedName name="vibratorroler19" localSheetId="10">#REF!</definedName>
    <definedName name="vibratorroler19">#REF!</definedName>
    <definedName name="vibratorroller">#REF!</definedName>
    <definedName name="vibratorroller19">#REF!</definedName>
    <definedName name="vibratoryrroller">#REF!</definedName>
    <definedName name="vibro">#REF!</definedName>
    <definedName name="Vibro_Roller">[24]BAHAN!$E$256</definedName>
    <definedName name="VIBROROLLER" localSheetId="10">#REF!</definedName>
    <definedName name="VIBROROLLER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nylacrylic">#REF!</definedName>
    <definedName name="vl">#REF!</definedName>
    <definedName name="vl1p">#REF!</definedName>
    <definedName name="vl3p">#REF!</definedName>
    <definedName name="vlam">[39]bahan!#REF!</definedName>
    <definedName name="vldd">'[34]TH XL'!#REF!</definedName>
    <definedName name="vldn400" localSheetId="10">#REF!</definedName>
    <definedName name="vldn400">#REF!</definedName>
    <definedName name="vldn600">#REF!</definedName>
    <definedName name="VLHC">[34]TNHCHINH!$I$38</definedName>
    <definedName name="vltr">'[34]TH XL'!#REF!</definedName>
    <definedName name="vltram" localSheetId="10">#REF!</definedName>
    <definedName name="vltram">#REF!</definedName>
    <definedName name="VLV">#REF!</definedName>
    <definedName name="vntf100">#REF!</definedName>
    <definedName name="vntf80">#REF!</definedName>
    <definedName name="vol">[200]FINISHING!#REF!</definedName>
    <definedName name="VOLUME" localSheetId="10">#REF!</definedName>
    <definedName name="VOLUME">#REF!</definedName>
    <definedName name="VR" localSheetId="10" hidden="1">{#N/A,#N/A,FALSE,"CCTV"}</definedName>
    <definedName name="VR" hidden="1">{#N/A,#N/A,FALSE,"CCTV"}</definedName>
    <definedName name="vr3p" localSheetId="10">#REF!</definedName>
    <definedName name="vr3p">#REF!</definedName>
    <definedName name="VT" localSheetId="10" hidden="1">{#N/A,#N/A,FALSE,"CCTV"}</definedName>
    <definedName name="VT" hidden="1">{#N/A,#N/A,FALSE,"CCTV"}</definedName>
    <definedName name="vt1pbs" localSheetId="10">'[34]lam-moi'!#REF!</definedName>
    <definedName name="vt1pbs">'[34]lam-moi'!#REF!</definedName>
    <definedName name="vtbs" localSheetId="10">'[34]lam-moi'!#REF!</definedName>
    <definedName name="vtbs">'[34]lam-moi'!#REF!</definedName>
    <definedName name="VU" localSheetId="10" hidden="1">{#N/A,#N/A,FALSE,"CCTV"}</definedName>
    <definedName name="VU" hidden="1">{#N/A,#N/A,FALSE,"CCTV"}</definedName>
    <definedName name="VUP" localSheetId="10">#REF!</definedName>
    <definedName name="VUP">#REF!</definedName>
    <definedName name="vv">#REF!</definedName>
    <definedName name="vvv">#REF!</definedName>
    <definedName name="vvvv">'[59]D6-1b'!$B$532:$L$590</definedName>
    <definedName name="w">'[144]REF.ONLY'!$C$11:$E$265</definedName>
    <definedName name="W.01" localSheetId="10">#REF!</definedName>
    <definedName name="W.01">#REF!</definedName>
    <definedName name="W.0104">#REF!</definedName>
    <definedName name="W.02">#REF!</definedName>
    <definedName name="W.0346">#REF!</definedName>
    <definedName name="W.03a">#REF!</definedName>
    <definedName name="W.03b">#REF!</definedName>
    <definedName name="W.04">#REF!</definedName>
    <definedName name="W.05a">#REF!</definedName>
    <definedName name="W.05b">#REF!</definedName>
    <definedName name="W.O5B">#REF!</definedName>
    <definedName name="WA">#REF!</definedName>
    <definedName name="wafel2020">#REF!</definedName>
    <definedName name="washing">#REF!</definedName>
    <definedName name="wastafel">'[45]HB '!$F$155</definedName>
    <definedName name="wastafel_1">[69]HB!#REF!</definedName>
    <definedName name="WasteWaterTeratmentHouse" localSheetId="10" hidden="1">{#N/A,#N/A,FALSE,"Sheet1"}</definedName>
    <definedName name="WasteWaterTeratmentHouse" hidden="1">{#N/A,#N/A,FALSE,"Sheet1"}</definedName>
    <definedName name="WATE" localSheetId="10">[37]Material!#REF!</definedName>
    <definedName name="WATE">[37]Material!#REF!</definedName>
    <definedName name="water" localSheetId="10">#REF!</definedName>
    <definedName name="water">#REF!</definedName>
    <definedName name="waterforcooling">#REF!</definedName>
    <definedName name="watermur">'[45]HB '!$F$159</definedName>
    <definedName name="watermur_1">[69]HB!#REF!</definedName>
    <definedName name="Waterpass">'[66]harga lama'!#REF!</definedName>
    <definedName name="waterproof" localSheetId="10">#REF!</definedName>
    <definedName name="waterproof">#REF!</definedName>
    <definedName name="waterproofing">'[45]HB '!$F$165</definedName>
    <definedName name="waterproofing_1">[69]HB!#REF!</definedName>
    <definedName name="waterproofingnituthene">'[84]Harga Satuan'!#REF!</definedName>
    <definedName name="WATERPUMP" localSheetId="10">#REF!</definedName>
    <definedName name="WATERPUMP">#REF!</definedName>
    <definedName name="waterstop">'[45]HB '!$F$166</definedName>
    <definedName name="waterstop_1">[69]HB!#REF!</definedName>
    <definedName name="WATERTANKER" localSheetId="10">#REF!</definedName>
    <definedName name="WATERTANKER">#REF!</definedName>
    <definedName name="watertanker4">#REF!</definedName>
    <definedName name="watertanker8">#REF!</definedName>
    <definedName name="Wavin">#REF!</definedName>
    <definedName name="WD">#REF!</definedName>
    <definedName name="WE" localSheetId="10" hidden="1">{#N/A,#N/A,FALSE,"CCTV"}</definedName>
    <definedName name="WE" hidden="1">{#N/A,#N/A,FALSE,"CCTV"}</definedName>
    <definedName name="weathershield" localSheetId="10">#REF!</definedName>
    <definedName name="weathershield">#REF!</definedName>
    <definedName name="wedus" localSheetId="10" hidden="1">#REF!</definedName>
    <definedName name="wedus" localSheetId="7" hidden="1">#REF!</definedName>
    <definedName name="wedus" hidden="1">#REF!</definedName>
    <definedName name="week">[205]Cover!$B$18</definedName>
    <definedName name="WelcomeBorder">#REF!,#REF!,#REF!,#REF!</definedName>
    <definedName name="weldingmachine3" localSheetId="10">#REF!</definedName>
    <definedName name="weldingmachine3">#REF!</definedName>
    <definedName name="well1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well1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westafell548">'[84]Harga Satuan'!$G$34</definedName>
    <definedName name="wf">'[45]HB '!#REF!</definedName>
    <definedName name="wf_1">[69]HB!#REF!</definedName>
    <definedName name="Wheel_Loader_115_HP">[24]BAHAN!$E$254</definedName>
    <definedName name="wheeljumbo2" localSheetId="10">#REF!</definedName>
    <definedName name="wheeljumbo2">#REF!</definedName>
    <definedName name="WHEELLOADER">#REF!</definedName>
    <definedName name="wheelloader100">#REF!</definedName>
    <definedName name="windak">#REF!</definedName>
    <definedName name="wiremesh">#REF!</definedName>
    <definedName name="WIRSBO">#REF!</definedName>
    <definedName name="wls">[21]SAP!#REF!</definedName>
    <definedName name="WOFI">[111]Material!$F$52</definedName>
    <definedName name="wooden" localSheetId="10">#REF!</definedName>
    <definedName name="wooden">#REF!</definedName>
    <definedName name="WP">#REF!</definedName>
    <definedName name="wr">[206]A!#REF!</definedName>
    <definedName name="wrb" localSheetId="10" hidden="1">{#N/A,#N/A,FALSE,"CCTV"}</definedName>
    <definedName name="wrb" hidden="1">{#N/A,#N/A,FALSE,"CCTV"}</definedName>
    <definedName name="WRITE" localSheetId="10" hidden="1">{#N/A,#N/A,FALSE,"CCTV"}</definedName>
    <definedName name="WRITE" hidden="1">{#N/A,#N/A,FALSE,"CCTV"}</definedName>
    <definedName name="wrn.A." localSheetId="10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A.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AAA." localSheetId="10" hidden="1">{#N/A,#N/A,FALSE,"REK";#N/A,#N/A,FALSE,"Bq-ARS"}</definedName>
    <definedName name="wrn.AAA." localSheetId="7" hidden="1">{#N/A,#N/A,FALSE,"REK";#N/A,#N/A,FALSE,"Bq-ARS"}</definedName>
    <definedName name="wrn.AAA." hidden="1">{#N/A,#N/A,FALSE,"REK";#N/A,#N/A,FALSE,"Bq-ARS"}</definedName>
    <definedName name="wrn.B." localSheetId="10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B.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BM." localSheetId="10" hidden="1">{#N/A,#N/A,FALSE,"CCTV"}</definedName>
    <definedName name="wrn.BM." hidden="1">{#N/A,#N/A,FALSE,"CCTV"}</definedName>
    <definedName name="wrn.C." localSheetId="10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C." hidden="1">{#N/A,#N/A,FALSE,"Vendor 1";#N/A,#N/A,FALSE,"Vendor 2";#N/A,#N/A,FALSE,"Vendor 3";#N/A,#N/A,FALSE,"Vendor 4";#N/A,#N/A,FALSE,"Vendor 5";#N/A,#N/A,FALSE,"Vendor 6";#N/A,#N/A,FALSE,"Vendor 7";#N/A,#N/A,FALSE,"Vendor 8";#N/A,#N/A,FALSE,"Vendor 9";#N/A,#N/A,FALSE,"Vendor 10";#N/A,#N/A,FALSE,"Vendor 11";#N/A,#N/A,FALSE,"Vendor 12";#N/A,#N/A,FALSE,"Vendor 13";#N/A,#N/A,FALSE,"Vendor 14";#N/A,#N/A,FALSE,"Vendor 15";#N/A,#N/A,FALSE,"Vendor 16"}</definedName>
    <definedName name="wrn.CD_MST." localSheetId="10" hidden="1">{#N/A,#N/A,FALSE,"Sheet1"}</definedName>
    <definedName name="wrn.CD_MST." hidden="1">{#N/A,#N/A,FALSE,"Sheet1"}</definedName>
    <definedName name="wrn.chi._.tiÆt." localSheetId="10" hidden="1">{#N/A,#N/A,FALSE,"Chi tiÆt"}</definedName>
    <definedName name="wrn.chi._.tiÆt." localSheetId="7" hidden="1">{#N/A,#N/A,FALSE,"Chi tiÆt"}</definedName>
    <definedName name="wrn.chi._.tiÆt." hidden="1">{#N/A,#N/A,FALSE,"Chi tiÆt"}</definedName>
    <definedName name="wrn.Equipment._.List." localSheetId="10" hidden="1">{#N/A,#N/A,TRUE,"COVERSHEET";#N/A,#N/A,TRUE,"LEGEND";#N/A,#N/A,TRUE,"LIST"}</definedName>
    <definedName name="wrn.Equipment._.List." hidden="1">{#N/A,#N/A,TRUE,"COVERSHEET";#N/A,#N/A,TRUE,"LEGEND";#N/A,#N/A,TRUE,"LIST"}</definedName>
    <definedName name="wrn.Equipment_List." localSheetId="10" hidden="1">{#N/A,#N/A,TRUE,"List"}</definedName>
    <definedName name="wrn.Equipment_List." hidden="1">{#N/A,#N/A,TRUE,"List"}</definedName>
    <definedName name="wrn.FOUNDATION." localSheetId="10" hidden="1">{#N/A,#N/A,TRUE,"toc";#N/A,#N/A,TRUE,"general";#N/A,#N/A,TRUE,"compressive";#N/A,#N/A,TRUE,"lateral";#N/A,#N/A,TRUE,"shallow"}</definedName>
    <definedName name="wrn.FOUNDATION." hidden="1">{#N/A,#N/A,TRUE,"toc";#N/A,#N/A,TRUE,"general";#N/A,#N/A,TRUE,"compressive";#N/A,#N/A,TRUE,"lateral";#N/A,#N/A,TRUE,"shallow"}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eport." localSheetId="1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localSheetId="10" hidden="1">{#N/A,#N/A,FALSE,"TOTAL-EP "}</definedName>
    <definedName name="wrn.REPORT1." hidden="1">{#N/A,#N/A,FALSE,"TOTAL-EP "}</definedName>
    <definedName name="wrn.rp_only." localSheetId="10" hidden="1">{"rp_only",#N/A,FALSE,"2225"}</definedName>
    <definedName name="wrn.rp_only." hidden="1">{"rp_only",#N/A,FALSE,"2225"}</definedName>
    <definedName name="wrn.rp_only.." localSheetId="10" hidden="1">{"rp_only",#N/A,FALSE,"2225"}</definedName>
    <definedName name="wrn.rp_only.." hidden="1">{"rp_only",#N/A,FALSE,"2225"}</definedName>
    <definedName name="wrn.rp_only..." localSheetId="10" hidden="1">{"rp_only",#N/A,FALSE,"2225"}</definedName>
    <definedName name="wrn.rp_only..." hidden="1">{"rp_only",#N/A,FALSE,"2225"}</definedName>
    <definedName name="wrn.rtpl." localSheetId="10" hidden="1">{#N/A,#N/A,FALSE,"REK-S-TPL";#N/A,#N/A,FALSE,"REK-TPML";#N/A,#N/A,FALSE,"RAB-TEMPEL"}</definedName>
    <definedName name="wrn.rtpl." localSheetId="7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y." localSheetId="10" hidden="1">{#N/A,#N/A,FALSE,"REK";#N/A,#N/A,FALSE,"rab"}</definedName>
    <definedName name="wrn.ry." localSheetId="7" hidden="1">{#N/A,#N/A,FALSE,"REK";#N/A,#N/A,FALSE,"rab"}</definedName>
    <definedName name="wrn.ry." hidden="1">{#N/A,#N/A,FALSE,"REK";#N/A,#N/A,FALSE,"rab"}</definedName>
    <definedName name="wrn.ry.2" localSheetId="10" hidden="1">{#N/A,#N/A,FALSE,"REK";#N/A,#N/A,FALSE,"rab"}</definedName>
    <definedName name="wrn.ry.2" localSheetId="7" hidden="1">{#N/A,#N/A,FALSE,"REK";#N/A,#N/A,FALSE,"rab"}</definedName>
    <definedName name="wrn.ry.2" hidden="1">{#N/A,#N/A,FALSE,"REK";#N/A,#N/A,FALSE,"rab"}</definedName>
    <definedName name="wrn.SGN._.Report." localSheetId="10" hidden="1">{#N/A,#N/A,FALSE,"Rig &amp; Act.";#N/A,#N/A,FALSE,"Eq. List";#N/A,#N/A,FALSE,"Rev. Sum.";#N/A,#N/A,FALSE,"Exp. Usage";#N/A,#N/A,FALSE,"Gun Usage"}</definedName>
    <definedName name="wrn.SGN._.Report." hidden="1">{#N/A,#N/A,FALSE,"Rig &amp; Act.";#N/A,#N/A,FALSE,"Eq. List";#N/A,#N/A,FALSE,"Rev. Sum.";#N/A,#N/A,FALSE,"Exp. Usage";#N/A,#N/A,FALSE,"Gun Usage"}</definedName>
    <definedName name="wrn.Wellplan." localSheetId="10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wrn.Wellplan." hidden="1">{#N/A,#N/A,TRUE,"AFE";#N/A,#N/A,TRUE,"Tangible";#N/A,#N/A,TRUE,"Construction";#N/A,#N/A,TRUE,"Rignmud";#N/A,#N/A,TRUE,"Bitnddr";#N/A,#N/A,TRUE,"Cmtdesign";#N/A,#N/A,TRUE,"Pumpfee";#N/A,#N/A,TRUE,"Corendst";#N/A,#N/A,TRUE,"Ohlogging";#N/A,#N/A,TRUE,"Perforating";#N/A,#N/A,TRUE,"Chlogging";#N/A,#N/A,TRUE,"Stimulation";#N/A,#N/A,TRUE,"Completion";#N/A,#N/A,TRUE,"General"}</definedName>
    <definedName name="wrn.with_oth_curr." localSheetId="10" hidden="1">{"with_oth_curr",#N/A,FALSE,"2225"}</definedName>
    <definedName name="wrn.with_oth_curr." hidden="1">{"with_oth_curr",#N/A,FALSE,"2225"}</definedName>
    <definedName name="wrn.with_oth_curr.." localSheetId="10" hidden="1">{"with_oth_curr",#N/A,FALSE,"2225"}</definedName>
    <definedName name="wrn.with_oth_curr.." hidden="1">{"with_oth_curr",#N/A,FALSE,"2225"}</definedName>
    <definedName name="wrn.with_oth_curr..." localSheetId="10" hidden="1">{"with_oth_curr",#N/A,FALSE,"2225"}</definedName>
    <definedName name="wrn.with_oth_curr..." hidden="1">{"with_oth_curr",#N/A,FALSE,"2225"}</definedName>
    <definedName name="wrn.철골집계표._.5칸." localSheetId="10" hidden="1">{#N/A,#N/A,FALSE,"Sheet1"}</definedName>
    <definedName name="wrn.철골집계표._.5칸." hidden="1">{#N/A,#N/A,FALSE,"Sheet1"}</definedName>
    <definedName name="wstpt">[39]bahan!#REF!</definedName>
    <definedName name="wstwr">[39]bahan!#REF!</definedName>
    <definedName name="wt" localSheetId="10">#REF!</definedName>
    <definedName name="wt">#REF!</definedName>
    <definedName name="wtc">#REF!</definedName>
    <definedName name="wtp">#REF!</definedName>
    <definedName name="wty" localSheetId="10" hidden="1">{#N/A,#N/A,FALSE,"CCTV"}</definedName>
    <definedName name="wty" hidden="1">{#N/A,#N/A,FALSE,"CCTV"}</definedName>
    <definedName name="WWW" localSheetId="10">#REF!</definedName>
    <definedName name="WWW">#REF!</definedName>
    <definedName name="wx">#REF!</definedName>
    <definedName name="x">'[184]Cover Daf-2'!#REF!</definedName>
    <definedName name="x17dnc">[34]chitiet!#REF!</definedName>
    <definedName name="x17dvl">[34]chitiet!#REF!</definedName>
    <definedName name="x17knc">[34]chitiet!#REF!</definedName>
    <definedName name="x17kvl">[34]chitiet!#REF!</definedName>
    <definedName name="X1pFCOnc">'[34]CHITIET VL-NC-TT -1p'!#REF!</definedName>
    <definedName name="X1pFCOvc">'[34]CHITIET VL-NC-TT -1p'!#REF!</definedName>
    <definedName name="X1pFCOvl">'[34]CHITIET VL-NC-TT -1p'!#REF!</definedName>
    <definedName name="x1pignc">'[34]lam-moi'!#REF!</definedName>
    <definedName name="X1pIGvc">'[34]CHITIET VL-NC-TT -1p'!#REF!</definedName>
    <definedName name="x1pigvl">'[34]lam-moi'!#REF!</definedName>
    <definedName name="x1pind" localSheetId="10">#REF!</definedName>
    <definedName name="x1pind">#REF!</definedName>
    <definedName name="x1pindnc" localSheetId="10">'[34]lam-moi'!#REF!</definedName>
    <definedName name="x1pindnc">'[34]lam-moi'!#REF!</definedName>
    <definedName name="x1pindvl">'[34]lam-moi'!#REF!</definedName>
    <definedName name="x1ping" localSheetId="10">#REF!</definedName>
    <definedName name="x1ping">#REF!</definedName>
    <definedName name="x1pingnc" localSheetId="10">'[34]lam-moi'!#REF!</definedName>
    <definedName name="x1pingnc">'[34]lam-moi'!#REF!</definedName>
    <definedName name="x1pingvl">'[34]lam-moi'!#REF!</definedName>
    <definedName name="x1pint" localSheetId="10">#REF!</definedName>
    <definedName name="x1pint">#REF!</definedName>
    <definedName name="x1pintnc" localSheetId="10">'[34]lam-moi'!#REF!</definedName>
    <definedName name="x1pintnc">'[34]lam-moi'!#REF!</definedName>
    <definedName name="X1pINTvc">'[34]CHITIET VL-NC-TT -1p'!#REF!</definedName>
    <definedName name="x1pintvl">'[34]lam-moi'!#REF!</definedName>
    <definedName name="x1pitnc">'[34]lam-moi'!#REF!</definedName>
    <definedName name="X1pITvc">'[34]CHITIET VL-NC-TT -1p'!#REF!</definedName>
    <definedName name="x1pitvl">'[34]lam-moi'!#REF!</definedName>
    <definedName name="x20knc">[34]chitiet!#REF!</definedName>
    <definedName name="x20kvl">[34]chitiet!#REF!</definedName>
    <definedName name="x22knc">[34]chitiet!#REF!</definedName>
    <definedName name="x22kvl">[34]chitiet!#REF!</definedName>
    <definedName name="x2mig1nc">'[34]lam-moi'!#REF!</definedName>
    <definedName name="x2mig1vl">'[34]lam-moi'!#REF!</definedName>
    <definedName name="x2min1nc">'[34]lam-moi'!#REF!</definedName>
    <definedName name="x2min1vl">'[34]lam-moi'!#REF!</definedName>
    <definedName name="x2mit1vl">'[34]lam-moi'!#REF!</definedName>
    <definedName name="x2mitnc">'[34]lam-moi'!#REF!</definedName>
    <definedName name="XC" localSheetId="10" hidden="1">{#N/A,#N/A,FALSE,"CCTV"}</definedName>
    <definedName name="XC" hidden="1">{#N/A,#N/A,FALSE,"CCTV"}</definedName>
    <definedName name="XCCT">0.5</definedName>
    <definedName name="xdsnc">[34]gtrinh!#REF!</definedName>
    <definedName name="xdsvl">[34]gtrinh!#REF!</definedName>
    <definedName name="xfco" localSheetId="10">#REF!</definedName>
    <definedName name="xfco">#REF!</definedName>
    <definedName name="xfco3p">#REF!</definedName>
    <definedName name="xfconc">'[34]lam-moi'!#REF!</definedName>
    <definedName name="xfconc3p">'[34]CHITIET VL-NC'!$G$94</definedName>
    <definedName name="xfcotnc" localSheetId="10">#REF!</definedName>
    <definedName name="xfcotnc">#REF!</definedName>
    <definedName name="xfcotvl">#REF!</definedName>
    <definedName name="xfcovl">'[34]lam-moi'!#REF!</definedName>
    <definedName name="xfcovl3p">'[34]CHITIET VL-NC'!$G$90</definedName>
    <definedName name="xfnc">'[34]lam-moi'!#REF!</definedName>
    <definedName name="xfvl">'[34]lam-moi'!#REF!</definedName>
    <definedName name="xhn" localSheetId="10">#REF!</definedName>
    <definedName name="xhn">#REF!</definedName>
    <definedName name="xhnnc" localSheetId="10">'[34]lam-moi'!#REF!</definedName>
    <definedName name="xhnnc">'[34]lam-moi'!#REF!</definedName>
    <definedName name="xhnvl">'[34]lam-moi'!#REF!</definedName>
    <definedName name="xig" localSheetId="10">#REF!</definedName>
    <definedName name="xig">#REF!</definedName>
    <definedName name="xig1">#REF!</definedName>
    <definedName name="xig1nc">'[34]lam-moi'!#REF!</definedName>
    <definedName name="xig1p" localSheetId="10">#REF!</definedName>
    <definedName name="xig1p">#REF!</definedName>
    <definedName name="xig1pnc" localSheetId="10">'[34]lam-moi'!#REF!</definedName>
    <definedName name="xig1pnc">'[34]lam-moi'!#REF!</definedName>
    <definedName name="xig1pvl">'[34]lam-moi'!#REF!</definedName>
    <definedName name="xig1vl">'[34]lam-moi'!#REF!</definedName>
    <definedName name="xig2nc">'[34]lam-moi'!#REF!</definedName>
    <definedName name="xig2vl">'[34]lam-moi'!#REF!</definedName>
    <definedName name="xig3p" localSheetId="10">#REF!</definedName>
    <definedName name="xig3p">#REF!</definedName>
    <definedName name="xiggnc">'[34]CHITIET VL-NC'!$G$57</definedName>
    <definedName name="xiggvl">'[34]CHITIET VL-NC'!$G$53</definedName>
    <definedName name="xignc">'[34]lam-moi'!#REF!</definedName>
    <definedName name="xignc3p" localSheetId="10">#REF!</definedName>
    <definedName name="xignc3p">#REF!</definedName>
    <definedName name="xigvl" localSheetId="10">'[34]lam-moi'!#REF!</definedName>
    <definedName name="xigvl">'[34]lam-moi'!#REF!</definedName>
    <definedName name="xigvl3p" localSheetId="10">#REF!</definedName>
    <definedName name="xigvl3p">#REF!</definedName>
    <definedName name="xin">#REF!</definedName>
    <definedName name="xin190">#REF!</definedName>
    <definedName name="xin1903p">#REF!</definedName>
    <definedName name="xin190nc">'[34]lam-moi'!#REF!</definedName>
    <definedName name="xin190nc3p">'[34]CHITIET VL-NC'!$G$76</definedName>
    <definedName name="xin190vl">'[34]lam-moi'!#REF!</definedName>
    <definedName name="xin190vl3p">'[34]CHITIET VL-NC'!$G$72</definedName>
    <definedName name="xin2903p" localSheetId="10">#REF!</definedName>
    <definedName name="xin2903p">#REF!</definedName>
    <definedName name="xin290nc3p">#REF!</definedName>
    <definedName name="xin290vl3p">#REF!</definedName>
    <definedName name="xin3p">#REF!</definedName>
    <definedName name="xin901nc">'[34]lam-moi'!#REF!</definedName>
    <definedName name="xin901vl">'[34]lam-moi'!#REF!</definedName>
    <definedName name="xind" localSheetId="10">#REF!</definedName>
    <definedName name="xind">#REF!</definedName>
    <definedName name="xind1p">#REF!</definedName>
    <definedName name="xind1pnc">'[34]lam-moi'!#REF!</definedName>
    <definedName name="xind1pvl">'[34]lam-moi'!#REF!</definedName>
    <definedName name="xind3p" localSheetId="10">#REF!</definedName>
    <definedName name="xind3p">#REF!</definedName>
    <definedName name="xindnc" localSheetId="10">'[34]lam-moi'!#REF!</definedName>
    <definedName name="xindnc">'[34]lam-moi'!#REF!</definedName>
    <definedName name="xindnc1p" localSheetId="10">#REF!</definedName>
    <definedName name="xindnc1p">#REF!</definedName>
    <definedName name="xindnc3p">'[34]CHITIET VL-NC'!$G$85</definedName>
    <definedName name="xindvl">'[34]lam-moi'!#REF!</definedName>
    <definedName name="xindvl1p" localSheetId="10">#REF!</definedName>
    <definedName name="xindvl1p">#REF!</definedName>
    <definedName name="xindvl3p">'[34]CHITIET VL-NC'!$G$80</definedName>
    <definedName name="xing1p" localSheetId="10">#REF!</definedName>
    <definedName name="xing1p">#REF!</definedName>
    <definedName name="xing1pnc" localSheetId="10">'[34]lam-moi'!#REF!</definedName>
    <definedName name="xing1pnc">'[34]lam-moi'!#REF!</definedName>
    <definedName name="xing1pvl">'[34]lam-moi'!#REF!</definedName>
    <definedName name="xingnc1p" localSheetId="10">#REF!</definedName>
    <definedName name="xingnc1p">#REF!</definedName>
    <definedName name="xingvl1p">#REF!</definedName>
    <definedName name="xinnc">'[34]lam-moi'!#REF!</definedName>
    <definedName name="xinnc3p" localSheetId="10">#REF!</definedName>
    <definedName name="xinnc3p">#REF!</definedName>
    <definedName name="xint1p">#REF!</definedName>
    <definedName name="xinvl">'[34]lam-moi'!#REF!</definedName>
    <definedName name="xinvl3p" localSheetId="10">#REF!</definedName>
    <definedName name="xinvl3p">#REF!</definedName>
    <definedName name="xit">#REF!</definedName>
    <definedName name="xit1">#REF!</definedName>
    <definedName name="xit1nc">'[34]lam-moi'!#REF!</definedName>
    <definedName name="xit1p" localSheetId="10">#REF!</definedName>
    <definedName name="xit1p">#REF!</definedName>
    <definedName name="xit1pnc" localSheetId="10">'[34]lam-moi'!#REF!</definedName>
    <definedName name="xit1pnc">'[34]lam-moi'!#REF!</definedName>
    <definedName name="xit1pvl">'[34]lam-moi'!#REF!</definedName>
    <definedName name="xit1vl">'[34]lam-moi'!#REF!</definedName>
    <definedName name="xit2nc">'[34]lam-moi'!#REF!</definedName>
    <definedName name="xit2nc3p" localSheetId="10">#REF!</definedName>
    <definedName name="xit2nc3p">#REF!</definedName>
    <definedName name="xit2vl" localSheetId="10">'[34]lam-moi'!#REF!</definedName>
    <definedName name="xit2vl">'[34]lam-moi'!#REF!</definedName>
    <definedName name="xit2vl3p" localSheetId="10">#REF!</definedName>
    <definedName name="xit2vl3p">#REF!</definedName>
    <definedName name="xit3p">#REF!</definedName>
    <definedName name="xitnc">'[34]lam-moi'!#REF!</definedName>
    <definedName name="xitnc3p" localSheetId="10">#REF!</definedName>
    <definedName name="xitnc3p">#REF!</definedName>
    <definedName name="xittnc">'[34]CHITIET VL-NC'!$G$48</definedName>
    <definedName name="xittvl">'[34]CHITIET VL-NC'!$G$44</definedName>
    <definedName name="xitvl">'[34]lam-moi'!#REF!</definedName>
    <definedName name="xitvl3p" localSheetId="10">#REF!</definedName>
    <definedName name="xitvl3p">#REF!</definedName>
    <definedName name="xm">[119]gvl!$N$16</definedName>
    <definedName name="xr1nc">'[34]lam-moi'!#REF!</definedName>
    <definedName name="xr1vl">'[34]lam-moi'!#REF!</definedName>
    <definedName name="xtr3pnc">[34]gtrinh!#REF!</definedName>
    <definedName name="xtr3pvl">[34]gtrinh!#REF!</definedName>
    <definedName name="XX" localSheetId="10">#REF!</definedName>
    <definedName name="XX">#REF!</definedName>
    <definedName name="xxx" localSheetId="10" hidden="1">{#N/A,#N/A,FALSE,"REK";#N/A,#N/A,FALSE,"rab"}</definedName>
    <definedName name="xxx" localSheetId="7" hidden="1">{#N/A,#N/A,FALSE,"CCTV"}</definedName>
    <definedName name="xxx" hidden="1">{#N/A,#N/A,FALSE,"REK";#N/A,#N/A,FALSE,"rab"}</definedName>
    <definedName name="xxxx">[207]AnConW!$A:$IV</definedName>
    <definedName name="xxxxxxxxxxxxxxxxx">[207]AnEarthW!$A:$IV</definedName>
    <definedName name="y">#REF!</definedName>
    <definedName name="Y.Couegnat">#REF!</definedName>
    <definedName name="yayuk" localSheetId="7" hidden="1">#REF!</definedName>
    <definedName name="yayuk" hidden="1">#REF!</definedName>
    <definedName name="yen">[134]LISTRIK!#REF!</definedName>
    <definedName name="YER" localSheetId="10" hidden="1">{"with_oth_curr",#N/A,FALSE,"2225"}</definedName>
    <definedName name="YER" hidden="1">{"with_oth_curr",#N/A,FALSE,"2225"}</definedName>
    <definedName name="yh" localSheetId="10" hidden="1">{#N/A,#N/A,FALSE,"CCTV"}</definedName>
    <definedName name="yh" hidden="1">{#N/A,#N/A,FALSE,"CCTV"}</definedName>
    <definedName name="yj" localSheetId="10" hidden="1">{#N/A,#N/A,FALSE,"CCTV"}</definedName>
    <definedName name="yj" hidden="1">{#N/A,#N/A,FALSE,"CCTV"}</definedName>
    <definedName name="yjm" localSheetId="10" hidden="1">{#N/A,#N/A,FALSE,"CCTV"}</definedName>
    <definedName name="yjm" hidden="1">{#N/A,#N/A,FALSE,"CCTV"}</definedName>
    <definedName name="ylk" localSheetId="10" hidden="1">{#N/A,#N/A,FALSE,"CCTV"}</definedName>
    <definedName name="ylk" hidden="1">{#N/A,#N/A,FALSE,"CCTV"}</definedName>
    <definedName name="ynkim" localSheetId="10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t" localSheetId="10" hidden="1">{#N/A,#N/A,FALSE,"CCTV"}</definedName>
    <definedName name="yt" hidden="1">{#N/A,#N/A,FALSE,"CCTV"}</definedName>
    <definedName name="YY" localSheetId="10" hidden="1">{#N/A,#N/A,FALSE,"CCTV"}</definedName>
    <definedName name="YY" hidden="1">{#N/A,#N/A,FALSE,"CCTV"}</definedName>
    <definedName name="yyy" localSheetId="10">#REF!</definedName>
    <definedName name="yyy">#REF!</definedName>
    <definedName name="Z">#REF!</definedName>
    <definedName name="Z_4900D912_D400_4A61_8DD9_12CD5711EDE2_.wvu.FilterData" localSheetId="10" hidden="1">'[43]HRG BAHAN &amp; UPAH okk'!#REF!</definedName>
    <definedName name="Z_4900D912_D400_4A61_8DD9_12CD5711EDE2_.wvu.FilterData" localSheetId="7" hidden="1">'[43]HRG BAHAN &amp; UPAH okk'!#REF!</definedName>
    <definedName name="Z_4900D912_D400_4A61_8DD9_12CD5711EDE2_.wvu.FilterData" hidden="1">'[43]HRG BAHAN &amp; UPAH okk'!#REF!</definedName>
    <definedName name="Z_4A4DBCF5_6E02_43D6_8F4D_223D21633DB8_.wvu.PrintArea" localSheetId="10" hidden="1">#REF!</definedName>
    <definedName name="Z_4A4DBCF5_6E02_43D6_8F4D_223D21633DB8_.wvu.PrintArea" localSheetId="7" hidden="1">#REF!</definedName>
    <definedName name="Z_4A4DBCF5_6E02_43D6_8F4D_223D21633DB8_.wvu.PrintArea" hidden="1">#REF!</definedName>
    <definedName name="Z_4A4DBCF5_6E02_43D6_8F4D_223D21633DB8_.wvu.Rows" hidden="1">'[208]Analisa SNI STANDART '!$A$155:$IV$155,'[208]Analisa SNI STANDART '!$A$3144:$IV$3431</definedName>
    <definedName name="Z_5107985B_0AF1_481E_8B01_41E5AE471770_.wvu.FilterData" localSheetId="10" hidden="1">'[43]HRG BAHAN &amp; UPAH okk'!#REF!</definedName>
    <definedName name="Z_5107985B_0AF1_481E_8B01_41E5AE471770_.wvu.FilterData" localSheetId="7" hidden="1">'[43]HRG BAHAN &amp; UPAH okk'!#REF!</definedName>
    <definedName name="Z_5107985B_0AF1_481E_8B01_41E5AE471770_.wvu.FilterData" hidden="1">'[43]HRG BAHAN &amp; UPAH okk'!#REF!</definedName>
    <definedName name="Z_60C09D59_E1B8_4DE0_84A5_C4D52EC877AC_.wvu.Rows" hidden="1">'[43]Analis Kusen okk'!$A$17:$IV$20,'[43]Analis Kusen okk'!$A$25:$IV$26,'[43]Analis Kusen okk'!$A$28:$IV$30,'[43]Analis Kusen okk'!$A$33:$IV$42,'[43]Analis Kusen okk'!$A$44:$IV$44,'[43]Analis Kusen okk'!$A$47:$IV$50,'[43]Analis Kusen okk'!$A$52:$IV$60,'[43]Analis Kusen okk'!$A$65:$IV$67,'[43]Analis Kusen okk'!$A$143:$IV$878</definedName>
    <definedName name="Z_905CC869_795C_4E5E_B879_52BB42470404_.wvu.FilterData" localSheetId="10" hidden="1">'[43]HRG BAHAN &amp; UPAH okk'!#REF!</definedName>
    <definedName name="Z_905CC869_795C_4E5E_B879_52BB42470404_.wvu.FilterData" localSheetId="7" hidden="1">'[43]HRG BAHAN &amp; UPAH okk'!#REF!</definedName>
    <definedName name="Z_905CC869_795C_4E5E_B879_52BB42470404_.wvu.FilterData" hidden="1">'[43]HRG BAHAN &amp; UPAH okk'!#REF!</definedName>
    <definedName name="Z_951381D6_C6D1_4C6C_A572_59CAF1F656FA_.wvu.Rows" localSheetId="10" hidden="1">#REF!</definedName>
    <definedName name="Z_951381D6_C6D1_4C6C_A572_59CAF1F656FA_.wvu.Rows" localSheetId="7" hidden="1">#REF!</definedName>
    <definedName name="Z_951381D6_C6D1_4C6C_A572_59CAF1F656FA_.wvu.Rows" hidden="1">#REF!</definedName>
    <definedName name="Z_C5F07B99_5B9B_4D7E_8E51_7715CFFC23CA_.wvu.Rows" hidden="1">[209]Estimate!$A$32:$IV$42,[209]Estimate!$A$56:$IV$63,[209]Estimate!$A$69:$IV$72,[209]Estimate!$A$85:$IV$90,[209]Estimate!$A$103:$IV$108,[209]Estimate!$A$125:$IV$126,[209]Estimate!$A$142:$IV$147,[209]Estimate!$A$151:$IV$154,[209]Estimate!$A$158:$IV$191,[209]Estimate!$A$193:$IV$194,[209]Estimate!$A$198:$IV$225,[209]Estimate!$A$227:$IV$232,[209]Estimate!$A$253:$IV$254,[209]Estimate!$A$265:$IV$274,[209]Estimate!$A$287:$IV$316,[209]Estimate!$A$319:$IV$354</definedName>
    <definedName name="Z_C68F7E66_DBEE_4C62_8CE7_6B99B31303FC_.wvu.Rows" hidden="1">'[210]AnalisaSIPIL RIIL'!$A$208:$IV$214,'[210]AnalisaSIPIL RIIL'!$A$224:$IV$231,'[210]AnalisaSIPIL RIIL'!$A$468:$IV$482</definedName>
    <definedName name="Z_D86151A1_DA90_11D5_A2BA_000021D4E035_.wvu.Rows" hidden="1">'[211]auto-PPN'!$A$16:$IV$65536,'[211]auto-PPN'!$A$3:$IV$15</definedName>
    <definedName name="Zincrinch">'[66]harga lama'!#REF!</definedName>
    <definedName name="Zip" localSheetId="10">#REF!</definedName>
    <definedName name="Zip">#REF!</definedName>
    <definedName name="Zone">"u"</definedName>
    <definedName name="ZX" localSheetId="10" hidden="1">{#N/A,#N/A,FALSE,"CCTV"}</definedName>
    <definedName name="ZX" hidden="1">{#N/A,#N/A,FALSE,"CCTV"}</definedName>
    <definedName name="zxczc" localSheetId="10" hidden="1">{"rp_only",#N/A,FALSE,"2225"}</definedName>
    <definedName name="zxczc" hidden="1">{"rp_only",#N/A,FALSE,"2225"}</definedName>
    <definedName name="zxzx" localSheetId="10" hidden="1">{"rp_only",#N/A,FALSE,"2225"}</definedName>
    <definedName name="zxzx" hidden="1">{"rp_only",#N/A,FALSE,"2225"}</definedName>
    <definedName name="zxzz" localSheetId="10" hidden="1">{"with_oth_curr",#N/A,FALSE,"2225"}</definedName>
    <definedName name="zxzz" hidden="1">{"with_oth_curr",#N/A,FALSE,"2225"}</definedName>
    <definedName name="ZZ" localSheetId="10">#REF!</definedName>
    <definedName name="ZZ">#REF!</definedName>
    <definedName name="zzzz" localSheetId="10" hidden="1">{"rp_only",#N/A,FALSE,"2225"}</definedName>
    <definedName name="zzzz" hidden="1">{"rp_only",#N/A,FALSE,"2225"}</definedName>
    <definedName name="zzzza" localSheetId="10" hidden="1">{"rp_only",#N/A,FALSE,"2225"}</definedName>
    <definedName name="zzzza" hidden="1">{"rp_only",#N/A,FALSE,"2225"}</definedName>
    <definedName name="ㄱ미" localSheetId="10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견적SHEET" localSheetId="10" hidden="1">{#N/A,#N/A,FALSE,"CCTV"}</definedName>
    <definedName name="견적SHEET" hidden="1">{#N/A,#N/A,FALSE,"CCTV"}</definedName>
    <definedName name="견적품의서1" localSheetId="10" hidden="1">{"'장비'!$A$3:$M$12"}</definedName>
    <definedName name="견적품의서1" hidden="1">{"'장비'!$A$3:$M$12"}</definedName>
    <definedName name="공장동" hidden="1">#REF!</definedName>
    <definedName name="김" localSheetId="10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1" localSheetId="10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3" localSheetId="10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당초계획" hidden="1">#REF!</definedName>
    <definedName name="도면외주" hidden="1">#REF!</definedName>
    <definedName name="도면용역비" hidden="1">#REF!</definedName>
    <definedName name="보충" hidden="1">#REF!</definedName>
    <definedName name="부대공사" hidden="1">#REF!</definedName>
    <definedName name="사업부양식2" hidden="1">#REF!</definedName>
    <definedName name="손익계산서" hidden="1">#REF!</definedName>
    <definedName name="수" localSheetId="10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전계장금액" hidden="1">#REF!</definedName>
    <definedName name="토건공사비대비r" localSheetId="10" hidden="1">{"'장비'!$A$3:$M$12"}</definedName>
    <definedName name="토건공사비대비r" hidden="1">{"'장비'!$A$3:$M$12"}</definedName>
    <definedName name="토건집계표r" localSheetId="10" hidden="1">{"'장비'!$A$3:$M$12"}</definedName>
    <definedName name="토건집계표r" hidden="1">{"'장비'!$A$3:$M$12"}</definedName>
    <definedName name="一月份" localSheetId="10">#REF!</definedName>
    <definedName name="一月份">#REF!</definedName>
    <definedName name="三月份">#REF!</definedName>
    <definedName name="二月份">#REF!</definedName>
    <definedName name="总">#REF!</definedName>
    <definedName name="销售统计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9" l="1"/>
  <c r="H44" i="19"/>
  <c r="H45" i="19"/>
  <c r="H42" i="19"/>
  <c r="H40" i="19"/>
  <c r="H38" i="19"/>
  <c r="H36" i="19"/>
  <c r="H34" i="19"/>
  <c r="H32" i="19"/>
  <c r="H30" i="19"/>
  <c r="H28" i="19"/>
  <c r="H26" i="19"/>
  <c r="H24" i="19"/>
  <c r="H22" i="19"/>
  <c r="H20" i="19"/>
  <c r="H18" i="19"/>
  <c r="H16" i="19"/>
  <c r="H14" i="19"/>
  <c r="H12" i="19"/>
  <c r="P140" i="17"/>
  <c r="P136" i="17"/>
  <c r="P138" i="17"/>
  <c r="N155" i="17"/>
  <c r="N165" i="17"/>
  <c r="N163" i="17"/>
  <c r="N167" i="17"/>
  <c r="O214" i="17"/>
  <c r="D44" i="19" s="1"/>
  <c r="M209" i="17"/>
  <c r="O78" i="17"/>
  <c r="M78" i="17"/>
  <c r="N88" i="17"/>
  <c r="N95" i="17"/>
  <c r="N99" i="17"/>
  <c r="N106" i="17"/>
  <c r="O146" i="17"/>
  <c r="O145" i="17"/>
  <c r="O143" i="17"/>
  <c r="P146" i="17"/>
  <c r="N96" i="17"/>
  <c r="N25" i="17"/>
  <c r="N26" i="17"/>
  <c r="M75" i="17"/>
  <c r="M74" i="17"/>
  <c r="M71" i="17"/>
  <c r="M68" i="17"/>
  <c r="O67" i="17"/>
  <c r="M67" i="17"/>
  <c r="L86" i="26"/>
  <c r="L85" i="26"/>
  <c r="L84" i="26"/>
  <c r="H84" i="26"/>
  <c r="O82" i="17"/>
  <c r="N82" i="17"/>
  <c r="M82" i="17"/>
  <c r="P28" i="25"/>
  <c r="P21" i="25"/>
  <c r="P22" i="25"/>
  <c r="P23" i="25"/>
  <c r="P24" i="25"/>
  <c r="P25" i="25"/>
  <c r="P26" i="25"/>
  <c r="P27" i="25"/>
  <c r="P20" i="25"/>
  <c r="B27" i="25"/>
  <c r="H27" i="25"/>
  <c r="M27" i="25" s="1"/>
  <c r="J27" i="25"/>
  <c r="L27" i="25"/>
  <c r="M25" i="25"/>
  <c r="H24" i="25"/>
  <c r="H25" i="25"/>
  <c r="H26" i="25"/>
  <c r="J23" i="25"/>
  <c r="M21" i="25"/>
  <c r="M22" i="25"/>
  <c r="M20" i="25"/>
  <c r="L24" i="25"/>
  <c r="L25" i="25"/>
  <c r="L26" i="25" s="1"/>
  <c r="L22" i="25"/>
  <c r="J22" i="25"/>
  <c r="J21" i="25"/>
  <c r="L20" i="25"/>
  <c r="J20" i="25"/>
  <c r="B22" i="25"/>
  <c r="B23" i="25"/>
  <c r="B24" i="25"/>
  <c r="B25" i="25"/>
  <c r="B26" i="25"/>
  <c r="B21" i="25"/>
  <c r="H35" i="25"/>
  <c r="J35" i="25" s="1"/>
  <c r="H37" i="25"/>
  <c r="J37" i="25" s="1"/>
  <c r="H36" i="25"/>
  <c r="J36" i="25" s="1"/>
  <c r="H32" i="25"/>
  <c r="J32" i="25" s="1"/>
  <c r="J33" i="25" s="1"/>
  <c r="H23" i="25"/>
  <c r="H22" i="25"/>
  <c r="H21" i="25"/>
  <c r="H20" i="25"/>
  <c r="H15" i="25"/>
  <c r="J15" i="25" s="1"/>
  <c r="H14" i="25"/>
  <c r="J14" i="25" s="1"/>
  <c r="I61" i="19"/>
  <c r="J61" i="19" s="1"/>
  <c r="K61" i="19" s="1"/>
  <c r="F59" i="19"/>
  <c r="N159" i="17"/>
  <c r="N160" i="17"/>
  <c r="N161" i="17"/>
  <c r="N162" i="17"/>
  <c r="N164" i="17"/>
  <c r="N158" i="17"/>
  <c r="N207" i="17"/>
  <c r="N206" i="17"/>
  <c r="M212" i="17"/>
  <c r="O209" i="17"/>
  <c r="D40" i="19"/>
  <c r="D38" i="19"/>
  <c r="D34" i="19"/>
  <c r="D12" i="19"/>
  <c r="O136" i="17"/>
  <c r="K53" i="26"/>
  <c r="L53" i="26" s="1"/>
  <c r="K52" i="26"/>
  <c r="L52" i="26" s="1"/>
  <c r="L55" i="26" s="1"/>
  <c r="J52" i="26"/>
  <c r="K44" i="26"/>
  <c r="J43" i="26"/>
  <c r="K43" i="26"/>
  <c r="M31" i="17"/>
  <c r="M26" i="17"/>
  <c r="M30" i="17"/>
  <c r="M21" i="17"/>
  <c r="O138" i="17" l="1"/>
  <c r="O139" i="17" s="1"/>
  <c r="D28" i="19" s="1"/>
  <c r="L21" i="25"/>
  <c r="L14" i="25"/>
  <c r="J39" i="25"/>
  <c r="O140" i="17" s="1"/>
  <c r="O141" i="17" s="1"/>
  <c r="D30" i="19" s="1"/>
  <c r="J24" i="25"/>
  <c r="L15" i="25"/>
  <c r="M121" i="17"/>
  <c r="O223" i="17"/>
  <c r="N192" i="17"/>
  <c r="L6" i="28"/>
  <c r="P11" i="30"/>
  <c r="R11" i="30" s="1"/>
  <c r="L9" i="30"/>
  <c r="O9" i="29"/>
  <c r="N9" i="29"/>
  <c r="O7" i="29"/>
  <c r="N7" i="29"/>
  <c r="N6" i="29"/>
  <c r="M13" i="29"/>
  <c r="N13" i="29"/>
  <c r="N11" i="29"/>
  <c r="M27" i="17"/>
  <c r="K27" i="17"/>
  <c r="M25" i="17"/>
  <c r="P27" i="26"/>
  <c r="R26" i="26"/>
  <c r="P26" i="26"/>
  <c r="P25" i="26"/>
  <c r="M22" i="17"/>
  <c r="M24" i="25" l="1"/>
  <c r="J25" i="25"/>
  <c r="M23" i="25"/>
  <c r="L44" i="26"/>
  <c r="L43" i="26"/>
  <c r="K82" i="17"/>
  <c r="M72" i="17"/>
  <c r="M70" i="17"/>
  <c r="K98" i="17"/>
  <c r="N145" i="17"/>
  <c r="V27" i="17"/>
  <c r="U27" i="17"/>
  <c r="S27" i="17"/>
  <c r="N11" i="17"/>
  <c r="P141" i="17"/>
  <c r="P139" i="17"/>
  <c r="N98" i="17"/>
  <c r="S95" i="17"/>
  <c r="M81" i="17"/>
  <c r="T40" i="17"/>
  <c r="T38" i="17"/>
  <c r="T39" i="17"/>
  <c r="M40" i="17"/>
  <c r="M28" i="17"/>
  <c r="S39" i="26"/>
  <c r="Q39" i="26"/>
  <c r="R39" i="26"/>
  <c r="Q36" i="26"/>
  <c r="R38" i="26"/>
  <c r="R37" i="26"/>
  <c r="R36" i="26"/>
  <c r="F47" i="19"/>
  <c r="N18" i="17"/>
  <c r="N12" i="17"/>
  <c r="M10" i="17"/>
  <c r="M9" i="17"/>
  <c r="J26" i="25" l="1"/>
  <c r="M26" i="25" s="1"/>
  <c r="L23" i="25"/>
  <c r="L46" i="26"/>
  <c r="M34" i="17" s="1"/>
  <c r="M35" i="17" s="1"/>
  <c r="D60" i="19"/>
  <c r="D61" i="19" s="1"/>
  <c r="D59" i="19"/>
  <c r="N229" i="17"/>
  <c r="N201" i="17"/>
  <c r="N198" i="17"/>
  <c r="N196" i="17"/>
  <c r="N194" i="17"/>
  <c r="N152" i="17"/>
  <c r="N151" i="17"/>
  <c r="T150" i="17"/>
  <c r="S150" i="17"/>
  <c r="S149" i="17"/>
  <c r="T149" i="17"/>
  <c r="M146" i="17"/>
  <c r="N110" i="17"/>
  <c r="N109" i="17"/>
  <c r="N107" i="17"/>
  <c r="N105" i="17"/>
  <c r="N89" i="17"/>
  <c r="N90" i="17" s="1"/>
  <c r="N92" i="17" s="1"/>
  <c r="N118" i="17" s="1"/>
  <c r="N119" i="17" s="1"/>
  <c r="N120" i="17" s="1"/>
  <c r="N121" i="17" s="1"/>
  <c r="N123" i="17" s="1"/>
  <c r="N124" i="17" s="1"/>
  <c r="N125" i="17" s="1"/>
  <c r="N36" i="17"/>
  <c r="N47" i="17" s="1"/>
  <c r="N51" i="17" s="1"/>
  <c r="N53" i="17" s="1"/>
  <c r="N37" i="17"/>
  <c r="N48" i="17" s="1"/>
  <c r="N54" i="17" s="1"/>
  <c r="N60" i="17" s="1"/>
  <c r="N65" i="17" s="1"/>
  <c r="N72" i="17" s="1"/>
  <c r="N76" i="17" s="1"/>
  <c r="N31" i="17"/>
  <c r="N32" i="17"/>
  <c r="N34" i="17"/>
  <c r="N44" i="17" s="1"/>
  <c r="N50" i="17" s="1"/>
  <c r="N30" i="17"/>
  <c r="L218" i="17"/>
  <c r="J218" i="17"/>
  <c r="I218" i="17"/>
  <c r="H218" i="17"/>
  <c r="L217" i="17"/>
  <c r="J217" i="17"/>
  <c r="I217" i="17"/>
  <c r="H217" i="17"/>
  <c r="N185" i="17"/>
  <c r="N171" i="17"/>
  <c r="N172" i="17"/>
  <c r="N157" i="17"/>
  <c r="M155" i="17"/>
  <c r="O155" i="17" s="1"/>
  <c r="N156" i="17"/>
  <c r="O157" i="17"/>
  <c r="M156" i="17"/>
  <c r="M158" i="17"/>
  <c r="M159" i="17"/>
  <c r="M161" i="17"/>
  <c r="M175" i="17"/>
  <c r="M174" i="17"/>
  <c r="M173" i="17"/>
  <c r="M172" i="17"/>
  <c r="M171" i="17"/>
  <c r="M170" i="17"/>
  <c r="M100" i="17"/>
  <c r="M123" i="17"/>
  <c r="M115" i="17"/>
  <c r="M116" i="17" s="1"/>
  <c r="M96" i="17"/>
  <c r="K7" i="17"/>
  <c r="M91" i="17" s="1"/>
  <c r="O91" i="17" s="1"/>
  <c r="N193" i="17"/>
  <c r="O193" i="17" s="1"/>
  <c r="N195" i="17"/>
  <c r="O195" i="17" s="1"/>
  <c r="N197" i="17"/>
  <c r="N199" i="17"/>
  <c r="O199" i="17" s="1"/>
  <c r="N200" i="17"/>
  <c r="O201" i="17"/>
  <c r="N202" i="17"/>
  <c r="O202" i="17" s="1"/>
  <c r="J7" i="17"/>
  <c r="L209" i="17" s="1"/>
  <c r="P209" i="17" s="1"/>
  <c r="P210" i="17" s="1"/>
  <c r="H220" i="17"/>
  <c r="F54" i="19"/>
  <c r="K214" i="17"/>
  <c r="A206" i="17"/>
  <c r="A207" i="17" s="1"/>
  <c r="A208" i="17" s="1"/>
  <c r="A209" i="17" s="1"/>
  <c r="J209" i="17"/>
  <c r="P147" i="17"/>
  <c r="P216" i="17" s="1"/>
  <c r="A144" i="17"/>
  <c r="A145" i="17" s="1"/>
  <c r="A146" i="17" s="1"/>
  <c r="J146" i="17"/>
  <c r="O13" i="17"/>
  <c r="O14" i="17"/>
  <c r="O15" i="17"/>
  <c r="O16" i="17"/>
  <c r="O17" i="17"/>
  <c r="O20" i="17"/>
  <c r="O24" i="17"/>
  <c r="O29" i="17"/>
  <c r="O33" i="17"/>
  <c r="O39" i="17"/>
  <c r="O42" i="17"/>
  <c r="O43" i="17"/>
  <c r="O80" i="17"/>
  <c r="O84" i="17"/>
  <c r="O86" i="17"/>
  <c r="O87" i="17"/>
  <c r="O94" i="17"/>
  <c r="O101" i="17"/>
  <c r="O104" i="17"/>
  <c r="O113" i="17"/>
  <c r="O117" i="17"/>
  <c r="O122" i="17"/>
  <c r="O126" i="17"/>
  <c r="O129" i="17"/>
  <c r="O134" i="17"/>
  <c r="O135" i="17"/>
  <c r="O137" i="17"/>
  <c r="O142" i="17"/>
  <c r="O154" i="17"/>
  <c r="O191" i="17"/>
  <c r="O204" i="17"/>
  <c r="O211" i="17"/>
  <c r="I219" i="17"/>
  <c r="I224" i="17" s="1"/>
  <c r="I210" i="17"/>
  <c r="I203" i="17"/>
  <c r="I190" i="17"/>
  <c r="I168" i="17"/>
  <c r="I153" i="17"/>
  <c r="I147" i="17"/>
  <c r="I133" i="17"/>
  <c r="I112" i="17"/>
  <c r="I103" i="17"/>
  <c r="I93" i="17"/>
  <c r="I83" i="17"/>
  <c r="I79" i="17"/>
  <c r="I41" i="17"/>
  <c r="I19" i="17"/>
  <c r="J157" i="17"/>
  <c r="J86" i="17"/>
  <c r="J87" i="17"/>
  <c r="J49" i="17"/>
  <c r="J24" i="17"/>
  <c r="J29" i="17"/>
  <c r="J33" i="17"/>
  <c r="J13" i="17"/>
  <c r="J14" i="17"/>
  <c r="J15" i="17"/>
  <c r="J16" i="17"/>
  <c r="Q37" i="26"/>
  <c r="Q38" i="26"/>
  <c r="P36" i="26"/>
  <c r="O36" i="26"/>
  <c r="P37" i="26"/>
  <c r="N38" i="26"/>
  <c r="N37" i="26"/>
  <c r="N36" i="26"/>
  <c r="M37" i="26"/>
  <c r="M38" i="26"/>
  <c r="M36" i="26"/>
  <c r="J37" i="26"/>
  <c r="J38" i="26"/>
  <c r="J36" i="26"/>
  <c r="I38" i="26"/>
  <c r="H38" i="26"/>
  <c r="I37" i="26"/>
  <c r="I36" i="26"/>
  <c r="L26" i="26"/>
  <c r="M26" i="26"/>
  <c r="N26" i="26"/>
  <c r="K26" i="26"/>
  <c r="I4729" i="27"/>
  <c r="I4728" i="27"/>
  <c r="I4727" i="27"/>
  <c r="I4726" i="27"/>
  <c r="I4725" i="27"/>
  <c r="I4724" i="27"/>
  <c r="I4720" i="27"/>
  <c r="I4717" i="27"/>
  <c r="I4716" i="27"/>
  <c r="I4731" i="27" s="1"/>
  <c r="I4707" i="27"/>
  <c r="I4704" i="27"/>
  <c r="I4703" i="27"/>
  <c r="I4702" i="27"/>
  <c r="I4701" i="27"/>
  <c r="I4700" i="27"/>
  <c r="I4699" i="27"/>
  <c r="I4695" i="27"/>
  <c r="I4692" i="27"/>
  <c r="I4691" i="27"/>
  <c r="I4706" i="27" s="1"/>
  <c r="I4679" i="27"/>
  <c r="I4678" i="27"/>
  <c r="I4674" i="27"/>
  <c r="I4673" i="27"/>
  <c r="I4670" i="27"/>
  <c r="I4669" i="27"/>
  <c r="I4657" i="27"/>
  <c r="I4656" i="27"/>
  <c r="I4652" i="27"/>
  <c r="I4651" i="27"/>
  <c r="I4648" i="27"/>
  <c r="I4647" i="27"/>
  <c r="I4659" i="27" s="1"/>
  <c r="I4635" i="27"/>
  <c r="I4634" i="27"/>
  <c r="I4633" i="27"/>
  <c r="I4631" i="27"/>
  <c r="I4628" i="27"/>
  <c r="I4627" i="27"/>
  <c r="I4614" i="27"/>
  <c r="I4613" i="27"/>
  <c r="I4612" i="27"/>
  <c r="I4610" i="27"/>
  <c r="I4607" i="27"/>
  <c r="I4616" i="27" s="1"/>
  <c r="I4606" i="27"/>
  <c r="H4592" i="27"/>
  <c r="I4592" i="27" s="1"/>
  <c r="H4591" i="27"/>
  <c r="I4591" i="27" s="1"/>
  <c r="I4589" i="27"/>
  <c r="H4588" i="27"/>
  <c r="I4588" i="27" s="1"/>
  <c r="I4586" i="27"/>
  <c r="I4585" i="27"/>
  <c r="I4571" i="27"/>
  <c r="I4570" i="27"/>
  <c r="I4565" i="27"/>
  <c r="I4564" i="27"/>
  <c r="I4546" i="27"/>
  <c r="I4543" i="27"/>
  <c r="I4540" i="27"/>
  <c r="I4528" i="27"/>
  <c r="I4527" i="27"/>
  <c r="I4526" i="27"/>
  <c r="I4525" i="27"/>
  <c r="I4524" i="27"/>
  <c r="I4519" i="27"/>
  <c r="I4518" i="27"/>
  <c r="I4517" i="27"/>
  <c r="G4514" i="27"/>
  <c r="I4514" i="27" s="1"/>
  <c r="G4513" i="27"/>
  <c r="I4513" i="27" s="1"/>
  <c r="I4501" i="27"/>
  <c r="H4501" i="27"/>
  <c r="I4496" i="27"/>
  <c r="I4495" i="27"/>
  <c r="I4494" i="27"/>
  <c r="H4490" i="27"/>
  <c r="I4490" i="27" s="1"/>
  <c r="I4477" i="27"/>
  <c r="H4477" i="27"/>
  <c r="I4475" i="27"/>
  <c r="I4474" i="27"/>
  <c r="H4471" i="27"/>
  <c r="I4471" i="27" s="1"/>
  <c r="I4470" i="27"/>
  <c r="I4479" i="27" s="1"/>
  <c r="H4470" i="27"/>
  <c r="I4460" i="27"/>
  <c r="I4461" i="27" s="1"/>
  <c r="I4455" i="27"/>
  <c r="I4454" i="27"/>
  <c r="H4441" i="27"/>
  <c r="I4441" i="27" s="1"/>
  <c r="I4440" i="27"/>
  <c r="H4437" i="27"/>
  <c r="I4437" i="27" s="1"/>
  <c r="H4436" i="27"/>
  <c r="I4436" i="27" s="1"/>
  <c r="H4435" i="27"/>
  <c r="I4435" i="27" s="1"/>
  <c r="H4434" i="27"/>
  <c r="I4434" i="27" s="1"/>
  <c r="I4443" i="27" s="1"/>
  <c r="I4421" i="27"/>
  <c r="I4420" i="27"/>
  <c r="I4416" i="27"/>
  <c r="I4404" i="27"/>
  <c r="I4403" i="27"/>
  <c r="H4400" i="27"/>
  <c r="H4399" i="27"/>
  <c r="H4416" i="27" s="1"/>
  <c r="I4386" i="27"/>
  <c r="I4385" i="27"/>
  <c r="I4382" i="27"/>
  <c r="H4382" i="27"/>
  <c r="H4381" i="27"/>
  <c r="H4380" i="27"/>
  <c r="I4380" i="27" s="1"/>
  <c r="I4379" i="27"/>
  <c r="H4379" i="27"/>
  <c r="I4366" i="27"/>
  <c r="I4365" i="27"/>
  <c r="G4365" i="27"/>
  <c r="G4364" i="27"/>
  <c r="I4364" i="27" s="1"/>
  <c r="I4361" i="27"/>
  <c r="I4360" i="27"/>
  <c r="I4359" i="27"/>
  <c r="I4358" i="27"/>
  <c r="I4346" i="27"/>
  <c r="I4343" i="27"/>
  <c r="I4340" i="27"/>
  <c r="I4339" i="27"/>
  <c r="I4348" i="27" s="1"/>
  <c r="I4349" i="27" s="1"/>
  <c r="I4350" i="27" s="1"/>
  <c r="I4329" i="27"/>
  <c r="I4330" i="27" s="1"/>
  <c r="I4328" i="27"/>
  <c r="G4326" i="27"/>
  <c r="I4326" i="27" s="1"/>
  <c r="I4325" i="27"/>
  <c r="I4324" i="27"/>
  <c r="I4321" i="27"/>
  <c r="I4320" i="27"/>
  <c r="I4317" i="27"/>
  <c r="I4316" i="27"/>
  <c r="G4315" i="27"/>
  <c r="I4315" i="27" s="1"/>
  <c r="I4314" i="27"/>
  <c r="I4304" i="27"/>
  <c r="I4305" i="27" s="1"/>
  <c r="I4302" i="27"/>
  <c r="I4301" i="27"/>
  <c r="I4298" i="27"/>
  <c r="I4297" i="27"/>
  <c r="I4294" i="27"/>
  <c r="I4293" i="27"/>
  <c r="I4292" i="27"/>
  <c r="I4291" i="27"/>
  <c r="I4278" i="27"/>
  <c r="H4277" i="27"/>
  <c r="I4277" i="27" s="1"/>
  <c r="G4277" i="27"/>
  <c r="I4274" i="27"/>
  <c r="G4274" i="27"/>
  <c r="G4271" i="27"/>
  <c r="I4271" i="27" s="1"/>
  <c r="G4270" i="27"/>
  <c r="I4270" i="27" s="1"/>
  <c r="I4269" i="27"/>
  <c r="G4269" i="27"/>
  <c r="I4268" i="27"/>
  <c r="G4268" i="27"/>
  <c r="I4257" i="27"/>
  <c r="I4255" i="27"/>
  <c r="I4252" i="27"/>
  <c r="I4251" i="27"/>
  <c r="I4240" i="27"/>
  <c r="I4238" i="27"/>
  <c r="I4235" i="27"/>
  <c r="I4234" i="27"/>
  <c r="H4222" i="27"/>
  <c r="G4222" i="27"/>
  <c r="I4222" i="27" s="1"/>
  <c r="I4221" i="27"/>
  <c r="I4220" i="27"/>
  <c r="I4219" i="27"/>
  <c r="H4216" i="27"/>
  <c r="I4216" i="27" s="1"/>
  <c r="I4215" i="27"/>
  <c r="H4215" i="27"/>
  <c r="H4214" i="27"/>
  <c r="I4214" i="27" s="1"/>
  <c r="H4200" i="27"/>
  <c r="G4200" i="27"/>
  <c r="I4200" i="27" s="1"/>
  <c r="I4199" i="27"/>
  <c r="G4199" i="27"/>
  <c r="I4198" i="27"/>
  <c r="I4197" i="27"/>
  <c r="H4194" i="27"/>
  <c r="I4194" i="27" s="1"/>
  <c r="H4193" i="27"/>
  <c r="H4192" i="27"/>
  <c r="I4192" i="27" s="1"/>
  <c r="H4191" i="27"/>
  <c r="I4191" i="27" s="1"/>
  <c r="I4178" i="27"/>
  <c r="H4178" i="27"/>
  <c r="G4178" i="27"/>
  <c r="I4177" i="27"/>
  <c r="I4174" i="27"/>
  <c r="I4173" i="27"/>
  <c r="I4172" i="27"/>
  <c r="I4171" i="27"/>
  <c r="H4158" i="27"/>
  <c r="I4158" i="27" s="1"/>
  <c r="G4158" i="27"/>
  <c r="I4157" i="27"/>
  <c r="I4154" i="27"/>
  <c r="I4153" i="27"/>
  <c r="I4152" i="27"/>
  <c r="I4151" i="27"/>
  <c r="I4138" i="27"/>
  <c r="H4138" i="27"/>
  <c r="G4138" i="27"/>
  <c r="I4137" i="27"/>
  <c r="I4134" i="27"/>
  <c r="I4133" i="27"/>
  <c r="I4132" i="27"/>
  <c r="I4131" i="27"/>
  <c r="I4140" i="27" s="1"/>
  <c r="H4118" i="27"/>
  <c r="I4118" i="27" s="1"/>
  <c r="I4120" i="27" s="1"/>
  <c r="G4118" i="27"/>
  <c r="I4117" i="27"/>
  <c r="I4114" i="27"/>
  <c r="I4113" i="27"/>
  <c r="I4112" i="27"/>
  <c r="I4111" i="27"/>
  <c r="G4098" i="27"/>
  <c r="I4098" i="27" s="1"/>
  <c r="I4097" i="27"/>
  <c r="H4094" i="27"/>
  <c r="I4094" i="27" s="1"/>
  <c r="H4093" i="27"/>
  <c r="I4093" i="27" s="1"/>
  <c r="I4092" i="27"/>
  <c r="H4092" i="27"/>
  <c r="H4091" i="27"/>
  <c r="I4091" i="27" s="1"/>
  <c r="I4078" i="27"/>
  <c r="I4077" i="27"/>
  <c r="I4075" i="27"/>
  <c r="I4074" i="27"/>
  <c r="I4073" i="27"/>
  <c r="I4072" i="27"/>
  <c r="H4059" i="27"/>
  <c r="G4059" i="27"/>
  <c r="I4058" i="27"/>
  <c r="I4056" i="27"/>
  <c r="I4055" i="27"/>
  <c r="I4054" i="27"/>
  <c r="I4053" i="27"/>
  <c r="I4041" i="27"/>
  <c r="H4039" i="27"/>
  <c r="I4039" i="27" s="1"/>
  <c r="I4024" i="27"/>
  <c r="H4022" i="27"/>
  <c r="I4022" i="27" s="1"/>
  <c r="H4021" i="27"/>
  <c r="H4020" i="27"/>
  <c r="H4019" i="27"/>
  <c r="I4019" i="27" s="1"/>
  <c r="I4007" i="27"/>
  <c r="I4005" i="27"/>
  <c r="I4004" i="27"/>
  <c r="I4003" i="27"/>
  <c r="I4002" i="27"/>
  <c r="I3989" i="27"/>
  <c r="I3988" i="27"/>
  <c r="I3986" i="27"/>
  <c r="I3985" i="27"/>
  <c r="I3984" i="27"/>
  <c r="I3983" i="27"/>
  <c r="I3972" i="27"/>
  <c r="I3973" i="27" s="1"/>
  <c r="I3970" i="27"/>
  <c r="I3969" i="27"/>
  <c r="I3968" i="27"/>
  <c r="I3967" i="27"/>
  <c r="I3966" i="27"/>
  <c r="I3963" i="27"/>
  <c r="I3962" i="27"/>
  <c r="I3961" i="27"/>
  <c r="I3960" i="27"/>
  <c r="H3947" i="27"/>
  <c r="I3947" i="27" s="1"/>
  <c r="I3949" i="27" s="1"/>
  <c r="I3946" i="27"/>
  <c r="I3945" i="27"/>
  <c r="I3944" i="27"/>
  <c r="I3942" i="27"/>
  <c r="I3941" i="27"/>
  <c r="I3940" i="27"/>
  <c r="I3939" i="27"/>
  <c r="I3927" i="27"/>
  <c r="I3926" i="27"/>
  <c r="I3925" i="27"/>
  <c r="I3923" i="27"/>
  <c r="I3922" i="27"/>
  <c r="I3921" i="27"/>
  <c r="I3920" i="27"/>
  <c r="H3907" i="27"/>
  <c r="I3907" i="27" s="1"/>
  <c r="I3906" i="27"/>
  <c r="I3903" i="27"/>
  <c r="I3902" i="27"/>
  <c r="I3901" i="27"/>
  <c r="I3900" i="27"/>
  <c r="I3909" i="27" s="1"/>
  <c r="H3886" i="27"/>
  <c r="I3886" i="27" s="1"/>
  <c r="H3885" i="27"/>
  <c r="I3885" i="27" s="1"/>
  <c r="I3884" i="27"/>
  <c r="I3883" i="27"/>
  <c r="H3883" i="27"/>
  <c r="H3882" i="27"/>
  <c r="I3882" i="27" s="1"/>
  <c r="I3880" i="27"/>
  <c r="G3878" i="27"/>
  <c r="I3878" i="27" s="1"/>
  <c r="I3877" i="27"/>
  <c r="I3864" i="27"/>
  <c r="I3863" i="27"/>
  <c r="I3860" i="27"/>
  <c r="I3859" i="27"/>
  <c r="I3858" i="27"/>
  <c r="I3857" i="27"/>
  <c r="I3866" i="27" s="1"/>
  <c r="I3844" i="27"/>
  <c r="H3843" i="27"/>
  <c r="I3843" i="27" s="1"/>
  <c r="H3842" i="27"/>
  <c r="I3842" i="27" s="1"/>
  <c r="H3839" i="27"/>
  <c r="I3839" i="27" s="1"/>
  <c r="I3838" i="27"/>
  <c r="H3838" i="27"/>
  <c r="H3837" i="27"/>
  <c r="I3837" i="27" s="1"/>
  <c r="H3836" i="27"/>
  <c r="I3836" i="27" s="1"/>
  <c r="I3846" i="27" s="1"/>
  <c r="H3823" i="27"/>
  <c r="I3823" i="27" s="1"/>
  <c r="I3822" i="27"/>
  <c r="H3822" i="27"/>
  <c r="I3821" i="27"/>
  <c r="I3818" i="27"/>
  <c r="I3817" i="27"/>
  <c r="I3816" i="27"/>
  <c r="I3815" i="27"/>
  <c r="I3802" i="27"/>
  <c r="I3799" i="27"/>
  <c r="I3798" i="27"/>
  <c r="I3804" i="27" s="1"/>
  <c r="I3785" i="27"/>
  <c r="I3783" i="27"/>
  <c r="I3782" i="27"/>
  <c r="I3781" i="27"/>
  <c r="I3780" i="27"/>
  <c r="I3767" i="27"/>
  <c r="H3767" i="27"/>
  <c r="I3766" i="27"/>
  <c r="H3766" i="27"/>
  <c r="I3765" i="27"/>
  <c r="H3765" i="27"/>
  <c r="I3764" i="27"/>
  <c r="H3764" i="27"/>
  <c r="I3763" i="27"/>
  <c r="H3763" i="27"/>
  <c r="H3762" i="27"/>
  <c r="I3762" i="27" s="1"/>
  <c r="H3761" i="27"/>
  <c r="I3761" i="27" s="1"/>
  <c r="I3759" i="27"/>
  <c r="I3758" i="27"/>
  <c r="I3757" i="27"/>
  <c r="I3756" i="27"/>
  <c r="I3747" i="27"/>
  <c r="I3743" i="27"/>
  <c r="I3742" i="27"/>
  <c r="I3741" i="27"/>
  <c r="I3740" i="27"/>
  <c r="I3739" i="27"/>
  <c r="I3738" i="27"/>
  <c r="I3737" i="27"/>
  <c r="I3734" i="27"/>
  <c r="I3733" i="27"/>
  <c r="I3732" i="27"/>
  <c r="I3745" i="27" s="1"/>
  <c r="I3746" i="27" s="1"/>
  <c r="I3731" i="27"/>
  <c r="I3716" i="27"/>
  <c r="H3716" i="27"/>
  <c r="I3715" i="27"/>
  <c r="I3712" i="27"/>
  <c r="I3711" i="27"/>
  <c r="I3710" i="27"/>
  <c r="I3709" i="27"/>
  <c r="I3718" i="27" s="1"/>
  <c r="I3696" i="27"/>
  <c r="I3695" i="27"/>
  <c r="I3692" i="27"/>
  <c r="I3691" i="27"/>
  <c r="I3690" i="27"/>
  <c r="I3689" i="27"/>
  <c r="I3679" i="27"/>
  <c r="I3676" i="27"/>
  <c r="G3673" i="27"/>
  <c r="I3673" i="27" s="1"/>
  <c r="I3672" i="27"/>
  <c r="I3671" i="27"/>
  <c r="I3670" i="27"/>
  <c r="I3678" i="27" s="1"/>
  <c r="I3657" i="27"/>
  <c r="H3654" i="27"/>
  <c r="G3654" i="27"/>
  <c r="I3654" i="27" s="1"/>
  <c r="H3653" i="27"/>
  <c r="I3653" i="27" s="1"/>
  <c r="I3652" i="27"/>
  <c r="H3652" i="27"/>
  <c r="I3651" i="27"/>
  <c r="I3659" i="27" s="1"/>
  <c r="H3651" i="27"/>
  <c r="I3638" i="27"/>
  <c r="I3635" i="27"/>
  <c r="I3634" i="27"/>
  <c r="I3633" i="27"/>
  <c r="I3632" i="27"/>
  <c r="I3619" i="27"/>
  <c r="I3616" i="27"/>
  <c r="I3615" i="27"/>
  <c r="I3621" i="27" s="1"/>
  <c r="I3614" i="27"/>
  <c r="I3613" i="27"/>
  <c r="I3603" i="27"/>
  <c r="I3604" i="27" s="1"/>
  <c r="I3600" i="27"/>
  <c r="I3597" i="27"/>
  <c r="I3596" i="27"/>
  <c r="I3595" i="27"/>
  <c r="I3594" i="27"/>
  <c r="I3602" i="27" s="1"/>
  <c r="I3581" i="27"/>
  <c r="I3578" i="27"/>
  <c r="I3577" i="27"/>
  <c r="I3576" i="27"/>
  <c r="I3575" i="27"/>
  <c r="I3583" i="27" s="1"/>
  <c r="I3562" i="27"/>
  <c r="I3559" i="27"/>
  <c r="I3558" i="27"/>
  <c r="I3557" i="27"/>
  <c r="I3556" i="27"/>
  <c r="I3540" i="27"/>
  <c r="I3537" i="27"/>
  <c r="I3536" i="27"/>
  <c r="I3535" i="27"/>
  <c r="I3534" i="27"/>
  <c r="I3520" i="27"/>
  <c r="I3517" i="27"/>
  <c r="I3516" i="27"/>
  <c r="I3515" i="27"/>
  <c r="I3514" i="27"/>
  <c r="I3500" i="27"/>
  <c r="I3497" i="27"/>
  <c r="I3496" i="27"/>
  <c r="I3495" i="27"/>
  <c r="I3494" i="27"/>
  <c r="I3479" i="27"/>
  <c r="H3477" i="27"/>
  <c r="I3477" i="27" s="1"/>
  <c r="H3476" i="27"/>
  <c r="I3476" i="27" s="1"/>
  <c r="H3475" i="27"/>
  <c r="I3475" i="27" s="1"/>
  <c r="H3474" i="27"/>
  <c r="I3474" i="27" s="1"/>
  <c r="I3461" i="27"/>
  <c r="I3460" i="27"/>
  <c r="I3457" i="27"/>
  <c r="I3463" i="27" s="1"/>
  <c r="I3456" i="27"/>
  <c r="I3455" i="27"/>
  <c r="I3454" i="27"/>
  <c r="I3441" i="27"/>
  <c r="I3439" i="27"/>
  <c r="I3438" i="27"/>
  <c r="I3437" i="27"/>
  <c r="I3436" i="27"/>
  <c r="I3423" i="27"/>
  <c r="I3422" i="27"/>
  <c r="I3421" i="27"/>
  <c r="I3420" i="27"/>
  <c r="I3425" i="27" s="1"/>
  <c r="H3420" i="27"/>
  <c r="H3442" i="27" s="1"/>
  <c r="H3501" i="27" s="1"/>
  <c r="I3419" i="27"/>
  <c r="I3417" i="27"/>
  <c r="I3416" i="27"/>
  <c r="I3415" i="27"/>
  <c r="I3414" i="27"/>
  <c r="I3401" i="27"/>
  <c r="I3400" i="27"/>
  <c r="I3397" i="27"/>
  <c r="I3396" i="27"/>
  <c r="I3395" i="27"/>
  <c r="I3394" i="27"/>
  <c r="I3381" i="27"/>
  <c r="I3380" i="27"/>
  <c r="I3379" i="27"/>
  <c r="I3377" i="27"/>
  <c r="I3376" i="27"/>
  <c r="I3375" i="27"/>
  <c r="I3374" i="27"/>
  <c r="I3361" i="27"/>
  <c r="I3360" i="27"/>
  <c r="I3357" i="27"/>
  <c r="I3356" i="27"/>
  <c r="I3355" i="27"/>
  <c r="I3354" i="27"/>
  <c r="I3363" i="27" s="1"/>
  <c r="I3341" i="27"/>
  <c r="I3343" i="27" s="1"/>
  <c r="I3340" i="27"/>
  <c r="I3338" i="27"/>
  <c r="I3337" i="27"/>
  <c r="I3336" i="27"/>
  <c r="I3335" i="27"/>
  <c r="H3321" i="27"/>
  <c r="I3321" i="27" s="1"/>
  <c r="H3319" i="27"/>
  <c r="I3319" i="27" s="1"/>
  <c r="I3317" i="27"/>
  <c r="G3314" i="27"/>
  <c r="G3315" i="27" s="1"/>
  <c r="H3312" i="27"/>
  <c r="I3312" i="27" s="1"/>
  <c r="I3299" i="27"/>
  <c r="I3297" i="27"/>
  <c r="H3297" i="27"/>
  <c r="H3318" i="27" s="1"/>
  <c r="I3318" i="27" s="1"/>
  <c r="I3296" i="27"/>
  <c r="H3299" i="27" s="1"/>
  <c r="H3294" i="27"/>
  <c r="H3293" i="27"/>
  <c r="H3292" i="27"/>
  <c r="H3291" i="27"/>
  <c r="I3291" i="27" s="1"/>
  <c r="I3276" i="27"/>
  <c r="I3275" i="27"/>
  <c r="H3278" i="27" s="1"/>
  <c r="I3278" i="27" s="1"/>
  <c r="I3273" i="27"/>
  <c r="I3272" i="27"/>
  <c r="I3271" i="27"/>
  <c r="I3270" i="27"/>
  <c r="I3256" i="27"/>
  <c r="I3255" i="27"/>
  <c r="I3254" i="27"/>
  <c r="I3252" i="27"/>
  <c r="I3251" i="27"/>
  <c r="I3250" i="27"/>
  <c r="I3249" i="27"/>
  <c r="I3236" i="27"/>
  <c r="I3235" i="27"/>
  <c r="I3234" i="27"/>
  <c r="I3232" i="27"/>
  <c r="I3231" i="27"/>
  <c r="I3230" i="27"/>
  <c r="I3229" i="27"/>
  <c r="I3215" i="27"/>
  <c r="I3214" i="27"/>
  <c r="I3213" i="27"/>
  <c r="I3211" i="27"/>
  <c r="I3210" i="27"/>
  <c r="I3209" i="27"/>
  <c r="G3209" i="27"/>
  <c r="I3208" i="27"/>
  <c r="H3194" i="27"/>
  <c r="I3194" i="27" s="1"/>
  <c r="I3193" i="27"/>
  <c r="H3193" i="27"/>
  <c r="I3192" i="27"/>
  <c r="H3190" i="27"/>
  <c r="I3190" i="27" s="1"/>
  <c r="H3189" i="27"/>
  <c r="I3189" i="27" s="1"/>
  <c r="H3188" i="27"/>
  <c r="I3188" i="27" s="1"/>
  <c r="I3187" i="27"/>
  <c r="H3187" i="27"/>
  <c r="I3174" i="27"/>
  <c r="I3173" i="27"/>
  <c r="I3172" i="27"/>
  <c r="I3170" i="27"/>
  <c r="I3169" i="27"/>
  <c r="I3168" i="27"/>
  <c r="I3167" i="27"/>
  <c r="H3155" i="27"/>
  <c r="I3154" i="27"/>
  <c r="I3153" i="27"/>
  <c r="I3152" i="27"/>
  <c r="I3150" i="27"/>
  <c r="I3149" i="27"/>
  <c r="I3148" i="27"/>
  <c r="I3147" i="27"/>
  <c r="H3134" i="27"/>
  <c r="I3134" i="27" s="1"/>
  <c r="I3133" i="27"/>
  <c r="H3133" i="27"/>
  <c r="H3131" i="27"/>
  <c r="I3131" i="27" s="1"/>
  <c r="I3129" i="27"/>
  <c r="I3128" i="27"/>
  <c r="I3127" i="27"/>
  <c r="I3126" i="27"/>
  <c r="I3135" i="27" s="1"/>
  <c r="I3114" i="27"/>
  <c r="I3113" i="27"/>
  <c r="H3112" i="27"/>
  <c r="H3132" i="27" s="1"/>
  <c r="I3132" i="27" s="1"/>
  <c r="I3111" i="27"/>
  <c r="I3109" i="27"/>
  <c r="I3108" i="27"/>
  <c r="I3107" i="27"/>
  <c r="I3106" i="27"/>
  <c r="I3097" i="27"/>
  <c r="I3094" i="27"/>
  <c r="I3093" i="27"/>
  <c r="I3092" i="27"/>
  <c r="H3091" i="27"/>
  <c r="I3091" i="27" s="1"/>
  <c r="I3089" i="27"/>
  <c r="I3088" i="27"/>
  <c r="I3095" i="27" s="1"/>
  <c r="I3096" i="27" s="1"/>
  <c r="I3087" i="27"/>
  <c r="I3086" i="27"/>
  <c r="I3074" i="27"/>
  <c r="I3075" i="27" s="1"/>
  <c r="H3070" i="27"/>
  <c r="I3070" i="27" s="1"/>
  <c r="I3069" i="27"/>
  <c r="I3068" i="27"/>
  <c r="I3066" i="27"/>
  <c r="H3066" i="27"/>
  <c r="H3065" i="27"/>
  <c r="I3065" i="27" s="1"/>
  <c r="H3064" i="27"/>
  <c r="I3064" i="27" s="1"/>
  <c r="I3063" i="27"/>
  <c r="I3073" i="27" s="1"/>
  <c r="H3063" i="27"/>
  <c r="H3048" i="27"/>
  <c r="I3048" i="27" s="1"/>
  <c r="H3049" i="27" s="1"/>
  <c r="I3049" i="27" s="1"/>
  <c r="I3046" i="27"/>
  <c r="H3046" i="27"/>
  <c r="H3045" i="27"/>
  <c r="I3045" i="27" s="1"/>
  <c r="I3044" i="27"/>
  <c r="H3044" i="27"/>
  <c r="I3043" i="27"/>
  <c r="H3043" i="27"/>
  <c r="H3028" i="27"/>
  <c r="I3028" i="27" s="1"/>
  <c r="H3029" i="27" s="1"/>
  <c r="I3029" i="27" s="1"/>
  <c r="I3026" i="27"/>
  <c r="I3025" i="27"/>
  <c r="I3024" i="27"/>
  <c r="I3023" i="27"/>
  <c r="I3009" i="27"/>
  <c r="I3006" i="27"/>
  <c r="I3005" i="27"/>
  <c r="I3004" i="27"/>
  <c r="I3003" i="27"/>
  <c r="H2990" i="27"/>
  <c r="I2990" i="27" s="1"/>
  <c r="I2989" i="27"/>
  <c r="I2988" i="27"/>
  <c r="H2988" i="27"/>
  <c r="I2985" i="27"/>
  <c r="I2984" i="27"/>
  <c r="I2983" i="27"/>
  <c r="I2982" i="27"/>
  <c r="I2992" i="27" s="1"/>
  <c r="H2975" i="27"/>
  <c r="I2969" i="27"/>
  <c r="I2971" i="27" s="1"/>
  <c r="I2968" i="27"/>
  <c r="H2968" i="27"/>
  <c r="I2965" i="27"/>
  <c r="I2964" i="27"/>
  <c r="I2963" i="27"/>
  <c r="I2962" i="27"/>
  <c r="I2949" i="27"/>
  <c r="I2948" i="27"/>
  <c r="I2947" i="27"/>
  <c r="I2944" i="27"/>
  <c r="I2943" i="27"/>
  <c r="I2942" i="27"/>
  <c r="I2941" i="27"/>
  <c r="I2925" i="27"/>
  <c r="I2924" i="27"/>
  <c r="I2923" i="27"/>
  <c r="I2920" i="27"/>
  <c r="I2919" i="27"/>
  <c r="I2918" i="27"/>
  <c r="I2917" i="27"/>
  <c r="I2930" i="27" s="1"/>
  <c r="H2904" i="27"/>
  <c r="I2904" i="27" s="1"/>
  <c r="I2901" i="27"/>
  <c r="I2900" i="27"/>
  <c r="I2899" i="27"/>
  <c r="I2896" i="27"/>
  <c r="I2895" i="27"/>
  <c r="I2894" i="27"/>
  <c r="I2906" i="27" s="1"/>
  <c r="I2893" i="27"/>
  <c r="I2880" i="27"/>
  <c r="I2879" i="27"/>
  <c r="I2878" i="27"/>
  <c r="H2878" i="27"/>
  <c r="I2875" i="27"/>
  <c r="I2874" i="27"/>
  <c r="I2873" i="27"/>
  <c r="I2872" i="27"/>
  <c r="I2882" i="27" s="1"/>
  <c r="I2883" i="27" s="1"/>
  <c r="I2884" i="27" s="1"/>
  <c r="I2859" i="27"/>
  <c r="H2856" i="27"/>
  <c r="G2856" i="27"/>
  <c r="H2855" i="27"/>
  <c r="G2855" i="27"/>
  <c r="I2855" i="27" s="1"/>
  <c r="H2854" i="27"/>
  <c r="I2854" i="27" s="1"/>
  <c r="G2854" i="27"/>
  <c r="H2853" i="27"/>
  <c r="G2853" i="27"/>
  <c r="I2853" i="27" s="1"/>
  <c r="I2840" i="27"/>
  <c r="I2838" i="27"/>
  <c r="I2837" i="27"/>
  <c r="I2834" i="27"/>
  <c r="I2833" i="27"/>
  <c r="I2832" i="27"/>
  <c r="I2831" i="27"/>
  <c r="I2818" i="27"/>
  <c r="I2816" i="27"/>
  <c r="I2815" i="27"/>
  <c r="I2814" i="27"/>
  <c r="I2813" i="27"/>
  <c r="I2820" i="27" s="1"/>
  <c r="I2800" i="27"/>
  <c r="I2797" i="27"/>
  <c r="I2796" i="27"/>
  <c r="I2795" i="27"/>
  <c r="I2794" i="27"/>
  <c r="I2769" i="27"/>
  <c r="I2768" i="27"/>
  <c r="I2767" i="27"/>
  <c r="I2766" i="27"/>
  <c r="I2765" i="27"/>
  <c r="I2764" i="27"/>
  <c r="I2741" i="27"/>
  <c r="I2740" i="27"/>
  <c r="I2739" i="27"/>
  <c r="I2738" i="27"/>
  <c r="I2737" i="27"/>
  <c r="I2736" i="27"/>
  <c r="I2696" i="27"/>
  <c r="I2698" i="27" s="1"/>
  <c r="I2693" i="27"/>
  <c r="I2692" i="27"/>
  <c r="G2584" i="27"/>
  <c r="G2583" i="27"/>
  <c r="G2614" i="27" s="1"/>
  <c r="G2582" i="27"/>
  <c r="D2556" i="27"/>
  <c r="D2587" i="27" s="1"/>
  <c r="G2551" i="27"/>
  <c r="D2525" i="27"/>
  <c r="G2521" i="27"/>
  <c r="G2552" i="27" s="1"/>
  <c r="H2511" i="27"/>
  <c r="G2496" i="27"/>
  <c r="G2522" i="27" s="1"/>
  <c r="G2553" i="27" s="1"/>
  <c r="G2495" i="27"/>
  <c r="G2494" i="27"/>
  <c r="G2520" i="27" s="1"/>
  <c r="H2485" i="27"/>
  <c r="I2485" i="27" s="1"/>
  <c r="I2484" i="27"/>
  <c r="H2484" i="27"/>
  <c r="H2510" i="27" s="1"/>
  <c r="H2460" i="27"/>
  <c r="H2487" i="27" s="1"/>
  <c r="H2459" i="27"/>
  <c r="I2458" i="27"/>
  <c r="H2458" i="27"/>
  <c r="H2457" i="27"/>
  <c r="I2457" i="27" s="1"/>
  <c r="H2456" i="27"/>
  <c r="I2456" i="27" s="1"/>
  <c r="H2455" i="27"/>
  <c r="H2442" i="27"/>
  <c r="H2525" i="27" s="1"/>
  <c r="I2525" i="27" s="1"/>
  <c r="I2441" i="27"/>
  <c r="I2429" i="27"/>
  <c r="I2428" i="27"/>
  <c r="I2427" i="27"/>
  <c r="I2426" i="27"/>
  <c r="I2425" i="27"/>
  <c r="I2424" i="27"/>
  <c r="I2411" i="27"/>
  <c r="H2410" i="27"/>
  <c r="H2441" i="27" s="1"/>
  <c r="H2524" i="27" s="1"/>
  <c r="I2524" i="27" s="1"/>
  <c r="I2409" i="27"/>
  <c r="H2409" i="27"/>
  <c r="H2440" i="27" s="1"/>
  <c r="H2523" i="27" s="1"/>
  <c r="H2554" i="27" s="1"/>
  <c r="I2554" i="27" s="1"/>
  <c r="I2398" i="27"/>
  <c r="I2397" i="27"/>
  <c r="I2396" i="27"/>
  <c r="I2395" i="27"/>
  <c r="I2394" i="27"/>
  <c r="I2393" i="27"/>
  <c r="I2379" i="27"/>
  <c r="I2378" i="27"/>
  <c r="H2373" i="27"/>
  <c r="I2373" i="27" s="1"/>
  <c r="I2367" i="27"/>
  <c r="I2366" i="27"/>
  <c r="I2365" i="27"/>
  <c r="I2364" i="27"/>
  <c r="I2363" i="27"/>
  <c r="I2362" i="27"/>
  <c r="H2348" i="27"/>
  <c r="I2348" i="27" s="1"/>
  <c r="H2347" i="27"/>
  <c r="I2347" i="27" s="1"/>
  <c r="I2344" i="27"/>
  <c r="H2342" i="27"/>
  <c r="I2342" i="27" s="1"/>
  <c r="I2336" i="27"/>
  <c r="I2335" i="27"/>
  <c r="I2334" i="27"/>
  <c r="I2333" i="27"/>
  <c r="I2332" i="27"/>
  <c r="I2331" i="27"/>
  <c r="I2317" i="27"/>
  <c r="I2316" i="27"/>
  <c r="H2315" i="27"/>
  <c r="I2315" i="27" s="1"/>
  <c r="H2314" i="27"/>
  <c r="I2313" i="27"/>
  <c r="H2313" i="27"/>
  <c r="H2344" i="27" s="1"/>
  <c r="H2375" i="27" s="1"/>
  <c r="I2311" i="27"/>
  <c r="H2311" i="27"/>
  <c r="G2311" i="27"/>
  <c r="I2306" i="27"/>
  <c r="I2305" i="27"/>
  <c r="I2304" i="27"/>
  <c r="I2303" i="27"/>
  <c r="I2302" i="27"/>
  <c r="I2301" i="27"/>
  <c r="H2289" i="27"/>
  <c r="I2289" i="27" s="1"/>
  <c r="H2288" i="27"/>
  <c r="I2288" i="27" s="1"/>
  <c r="I2287" i="27"/>
  <c r="H2287" i="27"/>
  <c r="H2286" i="27"/>
  <c r="H2312" i="27" s="1"/>
  <c r="I2285" i="27"/>
  <c r="H2285" i="27"/>
  <c r="H2283" i="27"/>
  <c r="I2280" i="27"/>
  <c r="I2279" i="27"/>
  <c r="I2278" i="27"/>
  <c r="I2277" i="27"/>
  <c r="I2276" i="27"/>
  <c r="I2275" i="27"/>
  <c r="I2263" i="27"/>
  <c r="I2262" i="27"/>
  <c r="I2261" i="27"/>
  <c r="I2260" i="27"/>
  <c r="I2259" i="27"/>
  <c r="I2257" i="27"/>
  <c r="I2253" i="27"/>
  <c r="I2252" i="27"/>
  <c r="I2251" i="27"/>
  <c r="I2250" i="27"/>
  <c r="I2249" i="27"/>
  <c r="I2248" i="27"/>
  <c r="I2234" i="27"/>
  <c r="I2230" i="27"/>
  <c r="I2229" i="27"/>
  <c r="I2228" i="27"/>
  <c r="I2227" i="27"/>
  <c r="I2206" i="27"/>
  <c r="I2205" i="27"/>
  <c r="I2204" i="27"/>
  <c r="I2203" i="27"/>
  <c r="I2190" i="27"/>
  <c r="D2189" i="27"/>
  <c r="D2214" i="27" s="1"/>
  <c r="D2235" i="27" s="1"/>
  <c r="I2181" i="27"/>
  <c r="I2180" i="27"/>
  <c r="I2179" i="27"/>
  <c r="I2178" i="27"/>
  <c r="D2165" i="27"/>
  <c r="I2157" i="27"/>
  <c r="I2156" i="27"/>
  <c r="I2155" i="27"/>
  <c r="I2154" i="27"/>
  <c r="H2141" i="27"/>
  <c r="I2141" i="27" s="1"/>
  <c r="D2141" i="27"/>
  <c r="H2140" i="27"/>
  <c r="H2139" i="27"/>
  <c r="H2163" i="27" s="1"/>
  <c r="I2133" i="27"/>
  <c r="I2132" i="27"/>
  <c r="I2131" i="27"/>
  <c r="I2130" i="27"/>
  <c r="I2117" i="27"/>
  <c r="I2116" i="27"/>
  <c r="I2115" i="27"/>
  <c r="H2112" i="27"/>
  <c r="I2110" i="27"/>
  <c r="I2109" i="27"/>
  <c r="I2108" i="27"/>
  <c r="I2107" i="27"/>
  <c r="H2095" i="27"/>
  <c r="H2094" i="27"/>
  <c r="H2093" i="27"/>
  <c r="I2093" i="27" s="1"/>
  <c r="I2092" i="27"/>
  <c r="I2090" i="27"/>
  <c r="I2089" i="27"/>
  <c r="I2088" i="27"/>
  <c r="I2087" i="27"/>
  <c r="I2075" i="27"/>
  <c r="I2074" i="27"/>
  <c r="I2073" i="27"/>
  <c r="H2072" i="27"/>
  <c r="I2072" i="27" s="1"/>
  <c r="I2071" i="27"/>
  <c r="I2069" i="27"/>
  <c r="I2068" i="27"/>
  <c r="I2067" i="27"/>
  <c r="I2066" i="27"/>
  <c r="H2053" i="27"/>
  <c r="G2053" i="27"/>
  <c r="I2053" i="27" s="1"/>
  <c r="I2052" i="27"/>
  <c r="G2052" i="27"/>
  <c r="H2049" i="27"/>
  <c r="I2049" i="27" s="1"/>
  <c r="I2048" i="27"/>
  <c r="H2048" i="27"/>
  <c r="H2047" i="27"/>
  <c r="I2047" i="27" s="1"/>
  <c r="H2046" i="27"/>
  <c r="I2046" i="27" s="1"/>
  <c r="G2032" i="27"/>
  <c r="I2032" i="27" s="1"/>
  <c r="I2031" i="27"/>
  <c r="G2031" i="27"/>
  <c r="I2028" i="27"/>
  <c r="I2027" i="27"/>
  <c r="I2026" i="27"/>
  <c r="I2025" i="27"/>
  <c r="I1895" i="27"/>
  <c r="H1895" i="27"/>
  <c r="I1894" i="27"/>
  <c r="H1894" i="27"/>
  <c r="H1892" i="27"/>
  <c r="G1892" i="27"/>
  <c r="I1892" i="27" s="1"/>
  <c r="H1889" i="27"/>
  <c r="I1889" i="27" s="1"/>
  <c r="G1889" i="27"/>
  <c r="H1888" i="27"/>
  <c r="I1888" i="27" s="1"/>
  <c r="G1888" i="27"/>
  <c r="O1887" i="27"/>
  <c r="R1887" i="27" s="1"/>
  <c r="H1887" i="27"/>
  <c r="G1887" i="27"/>
  <c r="O1886" i="27"/>
  <c r="H1886" i="27"/>
  <c r="G1886" i="27"/>
  <c r="I1886" i="27" s="1"/>
  <c r="M1885" i="27"/>
  <c r="I1885" i="27"/>
  <c r="G1885" i="27"/>
  <c r="L1884" i="27"/>
  <c r="P1884" i="27" s="1"/>
  <c r="G1884" i="27"/>
  <c r="I1884" i="27" s="1"/>
  <c r="G1883" i="27"/>
  <c r="I1883" i="27" s="1"/>
  <c r="M1882" i="27"/>
  <c r="G1882" i="27"/>
  <c r="I1882" i="27" s="1"/>
  <c r="T1881" i="27"/>
  <c r="H1869" i="27"/>
  <c r="I1869" i="27" s="1"/>
  <c r="H1868" i="27"/>
  <c r="I1868" i="27" s="1"/>
  <c r="H1866" i="27"/>
  <c r="G1866" i="27"/>
  <c r="I1866" i="27" s="1"/>
  <c r="I1863" i="27"/>
  <c r="H1863" i="27"/>
  <c r="G1863" i="27"/>
  <c r="I1862" i="27"/>
  <c r="H1862" i="27"/>
  <c r="G1862" i="27"/>
  <c r="R1861" i="27"/>
  <c r="O1861" i="27"/>
  <c r="H1861" i="27"/>
  <c r="G1861" i="27"/>
  <c r="I1861" i="27" s="1"/>
  <c r="O1860" i="27"/>
  <c r="H1860" i="27"/>
  <c r="G1860" i="27"/>
  <c r="I1860" i="27" s="1"/>
  <c r="G1859" i="27"/>
  <c r="I1859" i="27" s="1"/>
  <c r="L1858" i="27"/>
  <c r="P1858" i="27" s="1"/>
  <c r="G1858" i="27"/>
  <c r="I1858" i="27" s="1"/>
  <c r="I1857" i="27"/>
  <c r="G1857" i="27"/>
  <c r="M1856" i="27"/>
  <c r="G1856" i="27"/>
  <c r="I1856" i="27" s="1"/>
  <c r="T1855" i="27"/>
  <c r="H1843" i="27"/>
  <c r="I1843" i="27" s="1"/>
  <c r="H1842" i="27"/>
  <c r="I1842" i="27" s="1"/>
  <c r="H1840" i="27"/>
  <c r="G1840" i="27"/>
  <c r="I1840" i="27" s="1"/>
  <c r="H1837" i="27"/>
  <c r="I1837" i="27" s="1"/>
  <c r="G1837" i="27"/>
  <c r="H1836" i="27"/>
  <c r="G1836" i="27"/>
  <c r="I1836" i="27" s="1"/>
  <c r="O1835" i="27"/>
  <c r="R1835" i="27" s="1"/>
  <c r="H1835" i="27"/>
  <c r="G1835" i="27"/>
  <c r="I1835" i="27" s="1"/>
  <c r="O1834" i="27"/>
  <c r="H1834" i="27"/>
  <c r="G1834" i="27"/>
  <c r="I1834" i="27" s="1"/>
  <c r="M1833" i="27"/>
  <c r="G1833" i="27"/>
  <c r="I1833" i="27" s="1"/>
  <c r="P1832" i="27"/>
  <c r="L1832" i="27"/>
  <c r="G1832" i="27"/>
  <c r="I1832" i="27" s="1"/>
  <c r="I1831" i="27"/>
  <c r="G1831" i="27"/>
  <c r="M1830" i="27"/>
  <c r="I1830" i="27"/>
  <c r="G1830" i="27"/>
  <c r="T1829" i="27"/>
  <c r="P1829" i="27"/>
  <c r="R1829" i="27" s="1"/>
  <c r="U1829" i="27" s="1"/>
  <c r="G1841" i="27" s="1"/>
  <c r="I1841" i="27" s="1"/>
  <c r="I1817" i="27"/>
  <c r="H1817" i="27"/>
  <c r="I1816" i="27"/>
  <c r="H1816" i="27"/>
  <c r="H1814" i="27"/>
  <c r="I1814" i="27" s="1"/>
  <c r="G1814" i="27"/>
  <c r="I1811" i="27"/>
  <c r="H1811" i="27"/>
  <c r="G1811" i="27"/>
  <c r="H1810" i="27"/>
  <c r="G1810" i="27"/>
  <c r="O1809" i="27"/>
  <c r="R1809" i="27" s="1"/>
  <c r="H1809" i="27"/>
  <c r="G1809" i="27"/>
  <c r="I1809" i="27" s="1"/>
  <c r="O1808" i="27"/>
  <c r="H1808" i="27"/>
  <c r="I1808" i="27" s="1"/>
  <c r="G1808" i="27"/>
  <c r="I1807" i="27"/>
  <c r="G1807" i="27"/>
  <c r="L1806" i="27"/>
  <c r="G1806" i="27"/>
  <c r="I1806" i="27" s="1"/>
  <c r="G1805" i="27"/>
  <c r="I1805" i="27" s="1"/>
  <c r="M1804" i="27"/>
  <c r="M1807" i="27" s="1"/>
  <c r="I1804" i="27"/>
  <c r="G1804" i="27"/>
  <c r="T1803" i="27"/>
  <c r="I1791" i="27"/>
  <c r="H1791" i="27"/>
  <c r="I1790" i="27"/>
  <c r="H1790" i="27"/>
  <c r="H1788" i="27"/>
  <c r="G1788" i="27"/>
  <c r="H1785" i="27"/>
  <c r="G1785" i="27"/>
  <c r="I1785" i="27" s="1"/>
  <c r="I1784" i="27"/>
  <c r="H1784" i="27"/>
  <c r="G1784" i="27"/>
  <c r="O1783" i="27"/>
  <c r="R1783" i="27" s="1"/>
  <c r="H1783" i="27"/>
  <c r="G1783" i="27"/>
  <c r="I1783" i="27" s="1"/>
  <c r="O1782" i="27"/>
  <c r="H1782" i="27"/>
  <c r="G1782" i="27"/>
  <c r="I1782" i="27" s="1"/>
  <c r="I1781" i="27"/>
  <c r="G1781" i="27"/>
  <c r="L1780" i="27"/>
  <c r="P1780" i="27" s="1"/>
  <c r="G1780" i="27"/>
  <c r="I1780" i="27" s="1"/>
  <c r="I1779" i="27"/>
  <c r="G1779" i="27"/>
  <c r="M1778" i="27"/>
  <c r="I1778" i="27"/>
  <c r="G1778" i="27"/>
  <c r="T1777" i="27"/>
  <c r="H1764" i="27"/>
  <c r="I1764" i="27" s="1"/>
  <c r="I1763" i="27"/>
  <c r="H1763" i="27"/>
  <c r="H1761" i="27"/>
  <c r="G1761" i="27"/>
  <c r="I1761" i="27" s="1"/>
  <c r="H1758" i="27"/>
  <c r="G1758" i="27"/>
  <c r="I1758" i="27" s="1"/>
  <c r="H1757" i="27"/>
  <c r="G1757" i="27"/>
  <c r="I1757" i="27" s="1"/>
  <c r="R1756" i="27"/>
  <c r="O1756" i="27"/>
  <c r="H1756" i="27"/>
  <c r="G1756" i="27"/>
  <c r="I1756" i="27" s="1"/>
  <c r="O1755" i="27"/>
  <c r="H1755" i="27"/>
  <c r="G1755" i="27"/>
  <c r="I1755" i="27" s="1"/>
  <c r="M1754" i="27"/>
  <c r="G1754" i="27"/>
  <c r="I1754" i="27" s="1"/>
  <c r="L1753" i="27"/>
  <c r="P1753" i="27" s="1"/>
  <c r="G1753" i="27"/>
  <c r="I1753" i="27" s="1"/>
  <c r="I1752" i="27"/>
  <c r="G1752" i="27"/>
  <c r="M1751" i="27"/>
  <c r="G1751" i="27"/>
  <c r="I1751" i="27" s="1"/>
  <c r="T1750" i="27"/>
  <c r="H1738" i="27"/>
  <c r="I1738" i="27" s="1"/>
  <c r="H1737" i="27"/>
  <c r="I1737" i="27" s="1"/>
  <c r="H1735" i="27"/>
  <c r="G1735" i="27"/>
  <c r="I1735" i="27" s="1"/>
  <c r="I1739" i="27" s="1"/>
  <c r="H1732" i="27"/>
  <c r="G1732" i="27"/>
  <c r="I1732" i="27" s="1"/>
  <c r="I1731" i="27"/>
  <c r="H1731" i="27"/>
  <c r="G1731" i="27"/>
  <c r="O1730" i="27"/>
  <c r="R1730" i="27" s="1"/>
  <c r="H1730" i="27"/>
  <c r="G1730" i="27"/>
  <c r="I1730" i="27" s="1"/>
  <c r="O1729" i="27"/>
  <c r="H1729" i="27"/>
  <c r="G1729" i="27"/>
  <c r="I1729" i="27" s="1"/>
  <c r="M1728" i="27"/>
  <c r="I1728" i="27"/>
  <c r="G1728" i="27"/>
  <c r="L1727" i="27"/>
  <c r="P1727" i="27" s="1"/>
  <c r="G1727" i="27"/>
  <c r="I1727" i="27" s="1"/>
  <c r="G1726" i="27"/>
  <c r="I1726" i="27" s="1"/>
  <c r="M1725" i="27"/>
  <c r="G1725" i="27"/>
  <c r="I1725" i="27" s="1"/>
  <c r="T1724" i="27"/>
  <c r="P1724" i="27"/>
  <c r="R1724" i="27" s="1"/>
  <c r="U1724" i="27" s="1"/>
  <c r="G1736" i="27" s="1"/>
  <c r="I1736" i="27" s="1"/>
  <c r="H1712" i="27"/>
  <c r="I1712" i="27" s="1"/>
  <c r="I1711" i="27"/>
  <c r="H1711" i="27"/>
  <c r="G1709" i="27"/>
  <c r="I1709" i="27" s="1"/>
  <c r="H1706" i="27"/>
  <c r="G1706" i="27"/>
  <c r="I1706" i="27" s="1"/>
  <c r="I1705" i="27"/>
  <c r="H1705" i="27"/>
  <c r="G1705" i="27"/>
  <c r="R1704" i="27"/>
  <c r="O1704" i="27"/>
  <c r="H1704" i="27"/>
  <c r="G1704" i="27"/>
  <c r="I1704" i="27" s="1"/>
  <c r="O1703" i="27"/>
  <c r="H1703" i="27"/>
  <c r="G1703" i="27"/>
  <c r="I1703" i="27" s="1"/>
  <c r="M1702" i="27"/>
  <c r="I1702" i="27"/>
  <c r="G1702" i="27"/>
  <c r="L1701" i="27"/>
  <c r="P1701" i="27" s="1"/>
  <c r="P1698" i="27" s="1"/>
  <c r="R1698" i="27" s="1"/>
  <c r="U1698" i="27" s="1"/>
  <c r="G1710" i="27" s="1"/>
  <c r="I1710" i="27" s="1"/>
  <c r="I1713" i="27" s="1"/>
  <c r="I1701" i="27"/>
  <c r="G1701" i="27"/>
  <c r="G1700" i="27"/>
  <c r="I1700" i="27" s="1"/>
  <c r="M1699" i="27"/>
  <c r="G1699" i="27"/>
  <c r="I1699" i="27" s="1"/>
  <c r="I1707" i="27" s="1"/>
  <c r="T1698" i="27"/>
  <c r="I1686" i="27"/>
  <c r="H1686" i="27"/>
  <c r="H1685" i="27"/>
  <c r="I1685" i="27" s="1"/>
  <c r="H1683" i="27"/>
  <c r="G1683" i="27"/>
  <c r="I1683" i="27" s="1"/>
  <c r="H1680" i="27"/>
  <c r="G1680" i="27"/>
  <c r="H1679" i="27"/>
  <c r="G1679" i="27"/>
  <c r="I1679" i="27" s="1"/>
  <c r="O1678" i="27"/>
  <c r="R1678" i="27" s="1"/>
  <c r="H1678" i="27"/>
  <c r="G1678" i="27"/>
  <c r="I1678" i="27" s="1"/>
  <c r="O1677" i="27"/>
  <c r="H1677" i="27"/>
  <c r="G1677" i="27"/>
  <c r="I1677" i="27" s="1"/>
  <c r="I1676" i="27"/>
  <c r="G1676" i="27"/>
  <c r="L1675" i="27"/>
  <c r="G1675" i="27"/>
  <c r="I1675" i="27" s="1"/>
  <c r="I1674" i="27"/>
  <c r="G1674" i="27"/>
  <c r="M1673" i="27"/>
  <c r="M1676" i="27" s="1"/>
  <c r="G1673" i="27"/>
  <c r="I1673" i="27" s="1"/>
  <c r="T1672" i="27"/>
  <c r="I1660" i="27"/>
  <c r="H1660" i="27"/>
  <c r="H1659" i="27"/>
  <c r="I1659" i="27" s="1"/>
  <c r="H1657" i="27"/>
  <c r="I1657" i="27" s="1"/>
  <c r="G1657" i="27"/>
  <c r="H1654" i="27"/>
  <c r="G1654" i="27"/>
  <c r="I1654" i="27" s="1"/>
  <c r="H1653" i="27"/>
  <c r="G1653" i="27"/>
  <c r="I1653" i="27" s="1"/>
  <c r="O1652" i="27"/>
  <c r="R1652" i="27" s="1"/>
  <c r="I1652" i="27"/>
  <c r="H1652" i="27"/>
  <c r="G1652" i="27"/>
  <c r="O1651" i="27"/>
  <c r="H1651" i="27"/>
  <c r="G1651" i="27"/>
  <c r="I1651" i="27" s="1"/>
  <c r="G1650" i="27"/>
  <c r="I1650" i="27" s="1"/>
  <c r="L1649" i="27"/>
  <c r="P1649" i="27" s="1"/>
  <c r="G1649" i="27"/>
  <c r="I1649" i="27" s="1"/>
  <c r="G1648" i="27"/>
  <c r="I1648" i="27" s="1"/>
  <c r="M1647" i="27"/>
  <c r="I1647" i="27"/>
  <c r="G1647" i="27"/>
  <c r="T1646" i="27"/>
  <c r="H1634" i="27"/>
  <c r="I1634" i="27" s="1"/>
  <c r="H1633" i="27"/>
  <c r="I1633" i="27" s="1"/>
  <c r="H1631" i="27"/>
  <c r="G1631" i="27"/>
  <c r="I1631" i="27" s="1"/>
  <c r="H1628" i="27"/>
  <c r="G1628" i="27"/>
  <c r="I1628" i="27" s="1"/>
  <c r="H1627" i="27"/>
  <c r="G1627" i="27"/>
  <c r="I1627" i="27" s="1"/>
  <c r="O1626" i="27"/>
  <c r="R1626" i="27" s="1"/>
  <c r="I1626" i="27"/>
  <c r="H1626" i="27"/>
  <c r="G1626" i="27"/>
  <c r="O1625" i="27"/>
  <c r="H1625" i="27"/>
  <c r="G1625" i="27"/>
  <c r="I1625" i="27" s="1"/>
  <c r="M1624" i="27"/>
  <c r="G1624" i="27"/>
  <c r="I1624" i="27" s="1"/>
  <c r="L1623" i="27"/>
  <c r="P1623" i="27" s="1"/>
  <c r="I1623" i="27"/>
  <c r="G1623" i="27"/>
  <c r="G1622" i="27"/>
  <c r="I1622" i="27" s="1"/>
  <c r="M1621" i="27"/>
  <c r="G1621" i="27"/>
  <c r="I1621" i="27" s="1"/>
  <c r="T1620" i="27"/>
  <c r="I1608" i="27"/>
  <c r="H1608" i="27"/>
  <c r="H1607" i="27"/>
  <c r="I1607" i="27" s="1"/>
  <c r="I1605" i="27"/>
  <c r="H1605" i="27"/>
  <c r="I1603" i="27"/>
  <c r="I1602" i="27"/>
  <c r="H1602" i="27"/>
  <c r="L1601" i="27"/>
  <c r="I1601" i="27"/>
  <c r="H1601" i="27"/>
  <c r="O1600" i="27"/>
  <c r="R1600" i="27" s="1"/>
  <c r="H1600" i="27"/>
  <c r="I1600" i="27" s="1"/>
  <c r="O1599" i="27"/>
  <c r="H1599" i="27"/>
  <c r="I1599" i="27" s="1"/>
  <c r="M1598" i="27"/>
  <c r="I1598" i="27"/>
  <c r="P1597" i="27"/>
  <c r="P1594" i="27" s="1"/>
  <c r="R1594" i="27" s="1"/>
  <c r="U1594" i="27" s="1"/>
  <c r="G1606" i="27" s="1"/>
  <c r="I1606" i="27" s="1"/>
  <c r="L1597" i="27"/>
  <c r="I1597" i="27"/>
  <c r="I1596" i="27"/>
  <c r="M1595" i="27"/>
  <c r="I1595" i="27"/>
  <c r="T1594" i="27"/>
  <c r="H1582" i="27"/>
  <c r="I1582" i="27" s="1"/>
  <c r="I1581" i="27"/>
  <c r="H1581" i="27"/>
  <c r="G1580" i="27"/>
  <c r="I1580" i="27" s="1"/>
  <c r="L1579" i="27"/>
  <c r="H1579" i="27"/>
  <c r="I1579" i="27" s="1"/>
  <c r="K1576" i="27"/>
  <c r="H1576" i="27"/>
  <c r="I1576" i="27" s="1"/>
  <c r="H1575" i="27"/>
  <c r="I1575" i="27" s="1"/>
  <c r="M1574" i="27"/>
  <c r="K1574" i="27"/>
  <c r="H1574" i="27"/>
  <c r="I1574" i="27" s="1"/>
  <c r="L1573" i="27"/>
  <c r="L1577" i="27" s="1"/>
  <c r="H1573" i="27"/>
  <c r="I1573" i="27" s="1"/>
  <c r="I1572" i="27"/>
  <c r="I1571" i="27"/>
  <c r="I1570" i="27"/>
  <c r="I1569" i="27"/>
  <c r="G1556" i="27"/>
  <c r="G1555" i="27"/>
  <c r="I1552" i="27"/>
  <c r="I1551" i="27"/>
  <c r="I1550" i="27"/>
  <c r="I1549" i="27"/>
  <c r="H1536" i="27"/>
  <c r="H1556" i="27" s="1"/>
  <c r="G1536" i="27"/>
  <c r="I1536" i="27" s="1"/>
  <c r="G1535" i="27"/>
  <c r="H1534" i="27"/>
  <c r="I1534" i="27" s="1"/>
  <c r="I1532" i="27"/>
  <c r="I1531" i="27"/>
  <c r="I1530" i="27"/>
  <c r="I1529" i="27"/>
  <c r="H1516" i="27"/>
  <c r="G1516" i="27"/>
  <c r="H1515" i="27"/>
  <c r="H1535" i="27" s="1"/>
  <c r="G1515" i="27"/>
  <c r="H1514" i="27"/>
  <c r="I1514" i="27" s="1"/>
  <c r="I1511" i="27"/>
  <c r="I1510" i="27"/>
  <c r="I1509" i="27"/>
  <c r="I1508" i="27"/>
  <c r="I1494" i="27"/>
  <c r="G1494" i="27"/>
  <c r="G1493" i="27"/>
  <c r="I1493" i="27" s="1"/>
  <c r="I1492" i="27"/>
  <c r="I1490" i="27"/>
  <c r="I1489" i="27"/>
  <c r="I1488" i="27"/>
  <c r="I1487" i="27"/>
  <c r="H1474" i="27"/>
  <c r="H1495" i="27" s="1"/>
  <c r="G1473" i="27"/>
  <c r="I1473" i="27" s="1"/>
  <c r="I1472" i="27"/>
  <c r="G1472" i="27"/>
  <c r="H1471" i="27"/>
  <c r="I1471" i="27" s="1"/>
  <c r="I1468" i="27"/>
  <c r="I1467" i="27"/>
  <c r="I1466" i="27"/>
  <c r="I1465" i="27"/>
  <c r="I1469" i="27" s="1"/>
  <c r="I1452" i="27"/>
  <c r="I1451" i="27"/>
  <c r="G1451" i="27"/>
  <c r="G1450" i="27"/>
  <c r="I1450" i="27" s="1"/>
  <c r="I1449" i="27"/>
  <c r="I1446" i="27"/>
  <c r="I1445" i="27"/>
  <c r="I1444" i="27"/>
  <c r="I1443" i="27"/>
  <c r="I1454" i="27" s="1"/>
  <c r="I1428" i="27"/>
  <c r="I1427" i="27"/>
  <c r="H1410" i="27"/>
  <c r="I1410" i="27" s="1"/>
  <c r="H1409" i="27"/>
  <c r="I1409" i="27" s="1"/>
  <c r="I1391" i="27"/>
  <c r="I1390" i="27"/>
  <c r="H1388" i="27"/>
  <c r="I1388" i="27" s="1"/>
  <c r="H1372" i="27"/>
  <c r="I1372" i="27" s="1"/>
  <c r="I1369" i="27"/>
  <c r="H1369" i="27"/>
  <c r="I1368" i="27"/>
  <c r="H1368" i="27"/>
  <c r="H1387" i="27" s="1"/>
  <c r="H1367" i="27"/>
  <c r="I1367" i="27" s="1"/>
  <c r="H1366" i="27"/>
  <c r="I1366" i="27" s="1"/>
  <c r="I1352" i="27"/>
  <c r="I1350" i="27"/>
  <c r="I1349" i="27"/>
  <c r="I1348" i="27"/>
  <c r="I1347" i="27"/>
  <c r="I1334" i="27"/>
  <c r="I1336" i="27" s="1"/>
  <c r="I1333" i="27"/>
  <c r="I1330" i="27"/>
  <c r="I1329" i="27"/>
  <c r="I1328" i="27"/>
  <c r="I1327" i="27"/>
  <c r="I1314" i="27"/>
  <c r="I1313" i="27"/>
  <c r="I1311" i="27"/>
  <c r="I1310" i="27"/>
  <c r="I1309" i="27"/>
  <c r="I1308" i="27"/>
  <c r="I1316" i="27" s="1"/>
  <c r="I1298" i="27"/>
  <c r="H1295" i="27"/>
  <c r="I1295" i="27" s="1"/>
  <c r="I1294" i="27"/>
  <c r="H1294" i="27"/>
  <c r="I1291" i="27"/>
  <c r="I1290" i="27"/>
  <c r="I1289" i="27"/>
  <c r="I1288" i="27"/>
  <c r="I1297" i="27" s="1"/>
  <c r="I1275" i="27"/>
  <c r="I1277" i="27" s="1"/>
  <c r="I1274" i="27"/>
  <c r="I1271" i="27"/>
  <c r="I1270" i="27"/>
  <c r="I1269" i="27"/>
  <c r="I1268" i="27"/>
  <c r="I1239" i="27"/>
  <c r="H1238" i="27"/>
  <c r="I1238" i="27" s="1"/>
  <c r="G1238" i="27"/>
  <c r="G1237" i="27"/>
  <c r="I1237" i="27" s="1"/>
  <c r="I1235" i="27"/>
  <c r="I1234" i="27"/>
  <c r="I1233" i="27"/>
  <c r="I1232" i="27"/>
  <c r="I1231" i="27"/>
  <c r="I1218" i="27"/>
  <c r="H1217" i="27"/>
  <c r="G1217" i="27"/>
  <c r="I1217" i="27" s="1"/>
  <c r="I1216" i="27"/>
  <c r="I1219" i="27" s="1"/>
  <c r="H1216" i="27"/>
  <c r="I1197" i="27"/>
  <c r="I1196" i="27"/>
  <c r="I1195" i="27"/>
  <c r="H1193" i="27"/>
  <c r="I1193" i="27" s="1"/>
  <c r="I1177" i="27"/>
  <c r="I1176" i="27"/>
  <c r="I1175" i="27"/>
  <c r="I1173" i="27"/>
  <c r="H1173" i="27"/>
  <c r="H1172" i="27"/>
  <c r="H1192" i="27" s="1"/>
  <c r="I1192" i="27" s="1"/>
  <c r="I1171" i="27"/>
  <c r="H1171" i="27"/>
  <c r="H1191" i="27" s="1"/>
  <c r="H1170" i="27"/>
  <c r="H1190" i="27" s="1"/>
  <c r="I1157" i="27"/>
  <c r="I1156" i="27"/>
  <c r="H1155" i="27"/>
  <c r="I1155" i="27" s="1"/>
  <c r="I1154" i="27"/>
  <c r="I1151" i="27"/>
  <c r="I1150" i="27"/>
  <c r="I1149" i="27"/>
  <c r="I1148" i="27"/>
  <c r="I1152" i="27" s="1"/>
  <c r="I1135" i="27"/>
  <c r="I1134" i="27"/>
  <c r="I1133" i="27"/>
  <c r="H1131" i="27"/>
  <c r="I1131" i="27" s="1"/>
  <c r="I1130" i="27"/>
  <c r="H1130" i="27"/>
  <c r="H1129" i="27"/>
  <c r="I1129" i="27" s="1"/>
  <c r="H1128" i="27"/>
  <c r="I1128" i="27" s="1"/>
  <c r="I1113" i="27"/>
  <c r="H1112" i="27"/>
  <c r="I1112" i="27" s="1"/>
  <c r="I1109" i="27"/>
  <c r="G1107" i="27"/>
  <c r="I1107" i="27" s="1"/>
  <c r="R1106" i="27"/>
  <c r="G1108" i="27" s="1"/>
  <c r="I1108" i="27" s="1"/>
  <c r="Q1106" i="27"/>
  <c r="O1106" i="27"/>
  <c r="Q1105" i="27"/>
  <c r="O1105" i="27"/>
  <c r="R1105" i="27" s="1"/>
  <c r="I1104" i="27"/>
  <c r="G1103" i="27"/>
  <c r="I1103" i="27" s="1"/>
  <c r="G1102" i="27"/>
  <c r="I1102" i="27" s="1"/>
  <c r="G1101" i="27"/>
  <c r="I1101" i="27" s="1"/>
  <c r="I1100" i="27"/>
  <c r="G1100" i="27"/>
  <c r="I1087" i="27"/>
  <c r="I1086" i="27"/>
  <c r="H1086" i="27"/>
  <c r="H1085" i="27"/>
  <c r="I1085" i="27" s="1"/>
  <c r="I1082" i="27"/>
  <c r="I1081" i="27"/>
  <c r="I1080" i="27"/>
  <c r="G1077" i="27"/>
  <c r="I1077" i="27" s="1"/>
  <c r="G1076" i="27"/>
  <c r="I1076" i="27" s="1"/>
  <c r="I1075" i="27"/>
  <c r="G1075" i="27"/>
  <c r="G1074" i="27"/>
  <c r="I1074" i="27" s="1"/>
  <c r="I1061" i="27"/>
  <c r="I1060" i="27"/>
  <c r="I1059" i="27"/>
  <c r="I1058" i="27"/>
  <c r="I1055" i="27"/>
  <c r="I1054" i="27"/>
  <c r="I1063" i="27" s="1"/>
  <c r="I1053" i="27"/>
  <c r="I1052" i="27"/>
  <c r="I1040" i="27"/>
  <c r="I1039" i="27"/>
  <c r="I1038" i="27"/>
  <c r="I1037" i="27"/>
  <c r="I1036" i="27"/>
  <c r="I1035" i="27"/>
  <c r="I1033" i="27"/>
  <c r="I1041" i="27" s="1"/>
  <c r="I1032" i="27"/>
  <c r="I1031" i="27"/>
  <c r="I1030" i="27"/>
  <c r="I1018" i="27"/>
  <c r="I1017" i="27"/>
  <c r="I1015" i="27"/>
  <c r="I1014" i="27"/>
  <c r="I1013" i="27"/>
  <c r="I1012" i="27"/>
  <c r="I1019" i="27" s="1"/>
  <c r="H999" i="27"/>
  <c r="I999" i="27" s="1"/>
  <c r="H996" i="27"/>
  <c r="I996" i="27" s="1"/>
  <c r="H995" i="27"/>
  <c r="I995" i="27" s="1"/>
  <c r="H994" i="27"/>
  <c r="I994" i="27" s="1"/>
  <c r="H991" i="27"/>
  <c r="I991" i="27" s="1"/>
  <c r="I990" i="27"/>
  <c r="H990" i="27"/>
  <c r="H989" i="27"/>
  <c r="I989" i="27" s="1"/>
  <c r="I976" i="27"/>
  <c r="I975" i="27"/>
  <c r="I974" i="27"/>
  <c r="I971" i="27"/>
  <c r="I970" i="27"/>
  <c r="I969" i="27"/>
  <c r="I978" i="27" s="1"/>
  <c r="I956" i="27"/>
  <c r="H956" i="27"/>
  <c r="H953" i="27"/>
  <c r="I953" i="27" s="1"/>
  <c r="H952" i="27"/>
  <c r="I952" i="27" s="1"/>
  <c r="H951" i="27"/>
  <c r="I951" i="27" s="1"/>
  <c r="H948" i="27"/>
  <c r="I948" i="27" s="1"/>
  <c r="H947" i="27"/>
  <c r="I947" i="27" s="1"/>
  <c r="H946" i="27"/>
  <c r="I946" i="27" s="1"/>
  <c r="I933" i="27"/>
  <c r="I932" i="27"/>
  <c r="I931" i="27"/>
  <c r="I928" i="27"/>
  <c r="I927" i="27"/>
  <c r="I926" i="27"/>
  <c r="I935" i="27" s="1"/>
  <c r="H913" i="27"/>
  <c r="I913" i="27" s="1"/>
  <c r="H910" i="27"/>
  <c r="I910" i="27" s="1"/>
  <c r="H909" i="27"/>
  <c r="I909" i="27" s="1"/>
  <c r="H908" i="27"/>
  <c r="I908" i="27" s="1"/>
  <c r="H905" i="27"/>
  <c r="I905" i="27" s="1"/>
  <c r="H904" i="27"/>
  <c r="I904" i="27" s="1"/>
  <c r="I915" i="27" s="1"/>
  <c r="H903" i="27"/>
  <c r="I903" i="27" s="1"/>
  <c r="I890" i="27"/>
  <c r="I892" i="27" s="1"/>
  <c r="I889" i="27"/>
  <c r="I888" i="27"/>
  <c r="I885" i="27"/>
  <c r="I884" i="27"/>
  <c r="I883" i="27"/>
  <c r="H865" i="27"/>
  <c r="I865" i="27" s="1"/>
  <c r="H862" i="27"/>
  <c r="I862" i="27" s="1"/>
  <c r="H844" i="27"/>
  <c r="I844" i="27" s="1"/>
  <c r="I843" i="27"/>
  <c r="I839" i="27"/>
  <c r="I819" i="27"/>
  <c r="H819" i="27"/>
  <c r="I800" i="27"/>
  <c r="I797" i="27"/>
  <c r="H780" i="27"/>
  <c r="I780" i="27" s="1"/>
  <c r="I779" i="27"/>
  <c r="H779" i="27"/>
  <c r="H778" i="27"/>
  <c r="H818" i="27" s="1"/>
  <c r="I818" i="27" s="1"/>
  <c r="H775" i="27"/>
  <c r="I774" i="27"/>
  <c r="I761" i="27"/>
  <c r="I760" i="27"/>
  <c r="I759" i="27"/>
  <c r="H756" i="27"/>
  <c r="I756" i="27" s="1"/>
  <c r="H755" i="27"/>
  <c r="H774" i="27" s="1"/>
  <c r="I739" i="27"/>
  <c r="H736" i="27"/>
  <c r="I736" i="27" s="1"/>
  <c r="H735" i="27"/>
  <c r="I735" i="27" s="1"/>
  <c r="I741" i="27" s="1"/>
  <c r="I742" i="27" s="1"/>
  <c r="I722" i="27"/>
  <c r="I721" i="27"/>
  <c r="I720" i="27"/>
  <c r="I719" i="27"/>
  <c r="I718" i="27"/>
  <c r="H718" i="27"/>
  <c r="G717" i="27"/>
  <c r="H714" i="27"/>
  <c r="I714" i="27" s="1"/>
  <c r="H713" i="27"/>
  <c r="I713" i="27" s="1"/>
  <c r="I710" i="27"/>
  <c r="I699" i="27"/>
  <c r="I700" i="27" s="1"/>
  <c r="I698" i="27"/>
  <c r="I696" i="27"/>
  <c r="I693" i="27"/>
  <c r="I692" i="27"/>
  <c r="I679" i="27"/>
  <c r="I676" i="27"/>
  <c r="I675" i="27"/>
  <c r="I681" i="27" s="1"/>
  <c r="I665" i="27"/>
  <c r="I666" i="27" s="1"/>
  <c r="I663" i="27"/>
  <c r="I662" i="27"/>
  <c r="I661" i="27"/>
  <c r="I659" i="27"/>
  <c r="I658" i="27"/>
  <c r="I657" i="27"/>
  <c r="I656" i="27"/>
  <c r="I664" i="27" s="1"/>
  <c r="I644" i="27"/>
  <c r="I645" i="27" s="1"/>
  <c r="I641" i="27"/>
  <c r="I640" i="27"/>
  <c r="I625" i="27"/>
  <c r="I624" i="27"/>
  <c r="I623" i="27"/>
  <c r="I620" i="27"/>
  <c r="I619" i="27"/>
  <c r="I627" i="27" s="1"/>
  <c r="I628" i="27" s="1"/>
  <c r="I606" i="27"/>
  <c r="H603" i="27"/>
  <c r="I603" i="27" s="1"/>
  <c r="H602" i="27"/>
  <c r="I602" i="27" s="1"/>
  <c r="I608" i="27" s="1"/>
  <c r="I589" i="27"/>
  <c r="I591" i="27" s="1"/>
  <c r="I592" i="27" s="1"/>
  <c r="H574" i="27"/>
  <c r="I574" i="27" s="1"/>
  <c r="I557" i="27"/>
  <c r="I540" i="27"/>
  <c r="H537" i="27"/>
  <c r="I537" i="27" s="1"/>
  <c r="H536" i="27"/>
  <c r="I536" i="27" s="1"/>
  <c r="I542" i="27" s="1"/>
  <c r="H521" i="27"/>
  <c r="I521" i="27" s="1"/>
  <c r="H518" i="27"/>
  <c r="I518" i="27" s="1"/>
  <c r="I504" i="27"/>
  <c r="H501" i="27"/>
  <c r="H554" i="27" s="1"/>
  <c r="I554" i="27" s="1"/>
  <c r="H500" i="27"/>
  <c r="H517" i="27" s="1"/>
  <c r="I517" i="27" s="1"/>
  <c r="I487" i="27"/>
  <c r="I489" i="27" s="1"/>
  <c r="I484" i="27"/>
  <c r="I483" i="27"/>
  <c r="I474" i="27"/>
  <c r="I471" i="27"/>
  <c r="I473" i="27" s="1"/>
  <c r="I470" i="27"/>
  <c r="I472" i="27" s="1"/>
  <c r="I467" i="27"/>
  <c r="I466" i="27"/>
  <c r="I468" i="27" s="1"/>
  <c r="I452" i="27"/>
  <c r="I454" i="27" s="1"/>
  <c r="I451" i="27"/>
  <c r="G412" i="27"/>
  <c r="H391" i="27"/>
  <c r="H412" i="27" s="1"/>
  <c r="H432" i="27" s="1"/>
  <c r="I432" i="27" s="1"/>
  <c r="H390" i="27"/>
  <c r="H411" i="27" s="1"/>
  <c r="I380" i="27"/>
  <c r="I376" i="27"/>
  <c r="I378" i="27" s="1"/>
  <c r="I379" i="27" s="1"/>
  <c r="I375" i="27"/>
  <c r="I362" i="27"/>
  <c r="I361" i="27"/>
  <c r="I364" i="27" s="1"/>
  <c r="I348" i="27"/>
  <c r="I350" i="27" s="1"/>
  <c r="I347" i="27"/>
  <c r="H312" i="27"/>
  <c r="I312" i="27" s="1"/>
  <c r="H309" i="27"/>
  <c r="H329" i="27" s="1"/>
  <c r="I306" i="27"/>
  <c r="H292" i="27"/>
  <c r="I292" i="27" s="1"/>
  <c r="H289" i="27"/>
  <c r="I289" i="27" s="1"/>
  <c r="H286" i="27"/>
  <c r="H306" i="27" s="1"/>
  <c r="H326" i="27" s="1"/>
  <c r="I326" i="27" s="1"/>
  <c r="G286" i="27"/>
  <c r="I286" i="27" s="1"/>
  <c r="H285" i="27"/>
  <c r="H305" i="27" s="1"/>
  <c r="I271" i="27"/>
  <c r="I268" i="27"/>
  <c r="H265" i="27"/>
  <c r="I265" i="27" s="1"/>
  <c r="H264" i="27"/>
  <c r="I264" i="27" s="1"/>
  <c r="I273" i="27" s="1"/>
  <c r="I250" i="27"/>
  <c r="I252" i="27" s="1"/>
  <c r="I249" i="27"/>
  <c r="I236" i="27"/>
  <c r="I235" i="27"/>
  <c r="I238" i="27" s="1"/>
  <c r="H222" i="27"/>
  <c r="G222" i="27"/>
  <c r="I222" i="27" s="1"/>
  <c r="H221" i="27"/>
  <c r="I221" i="27" s="1"/>
  <c r="I224" i="27" s="1"/>
  <c r="G212" i="27"/>
  <c r="I209" i="27"/>
  <c r="I207" i="27"/>
  <c r="I206" i="27"/>
  <c r="L199" i="27"/>
  <c r="I193" i="27"/>
  <c r="I191" i="27"/>
  <c r="I190" i="27"/>
  <c r="I174" i="27"/>
  <c r="G174" i="27"/>
  <c r="I173" i="27"/>
  <c r="G173" i="27"/>
  <c r="H171" i="27"/>
  <c r="I171" i="27" s="1"/>
  <c r="I176" i="27" s="1"/>
  <c r="I170" i="27"/>
  <c r="H170" i="27"/>
  <c r="H169" i="27"/>
  <c r="I169" i="27" s="1"/>
  <c r="H168" i="27"/>
  <c r="I168" i="27" s="1"/>
  <c r="I157" i="27"/>
  <c r="I156" i="27"/>
  <c r="I155" i="27"/>
  <c r="I154" i="27"/>
  <c r="I152" i="27"/>
  <c r="I151" i="27"/>
  <c r="K147" i="27"/>
  <c r="I138" i="27"/>
  <c r="I137" i="27"/>
  <c r="I134" i="27"/>
  <c r="I133" i="27"/>
  <c r="I132" i="27"/>
  <c r="I131" i="27"/>
  <c r="I140" i="27" s="1"/>
  <c r="I118" i="27"/>
  <c r="G118" i="27"/>
  <c r="I117" i="27"/>
  <c r="G117" i="27"/>
  <c r="G116" i="27"/>
  <c r="I116" i="27" s="1"/>
  <c r="G115" i="27"/>
  <c r="I115" i="27" s="1"/>
  <c r="G114" i="27"/>
  <c r="I114" i="27" s="1"/>
  <c r="I113" i="27"/>
  <c r="G113" i="27"/>
  <c r="G110" i="27"/>
  <c r="H109" i="27"/>
  <c r="G109" i="27"/>
  <c r="I109" i="27" s="1"/>
  <c r="G108" i="27"/>
  <c r="G107" i="27"/>
  <c r="I93" i="27"/>
  <c r="I92" i="27"/>
  <c r="H92" i="27"/>
  <c r="H91" i="27"/>
  <c r="I91" i="27" s="1"/>
  <c r="I90" i="27"/>
  <c r="I87" i="27"/>
  <c r="H87" i="27"/>
  <c r="H110" i="27" s="1"/>
  <c r="H86" i="27"/>
  <c r="I86" i="27" s="1"/>
  <c r="H85" i="27"/>
  <c r="I85" i="27" s="1"/>
  <c r="H84" i="27"/>
  <c r="I71" i="27"/>
  <c r="I70" i="27"/>
  <c r="I69" i="27"/>
  <c r="I66" i="27"/>
  <c r="I65" i="27"/>
  <c r="I64" i="27"/>
  <c r="I63" i="27"/>
  <c r="I73" i="27" s="1"/>
  <c r="I50" i="27"/>
  <c r="I49" i="27"/>
  <c r="I48" i="27"/>
  <c r="I47" i="27"/>
  <c r="I46" i="27"/>
  <c r="I45" i="27"/>
  <c r="I44" i="27"/>
  <c r="I43" i="27"/>
  <c r="I40" i="27"/>
  <c r="I39" i="27"/>
  <c r="I38" i="27"/>
  <c r="I37" i="27"/>
  <c r="I52" i="27" s="1"/>
  <c r="I24" i="27"/>
  <c r="I23" i="27"/>
  <c r="I22" i="27"/>
  <c r="I21" i="27"/>
  <c r="I20" i="27"/>
  <c r="I19" i="27"/>
  <c r="I18" i="27"/>
  <c r="I17" i="27"/>
  <c r="I14" i="27"/>
  <c r="I13" i="27"/>
  <c r="I12" i="27"/>
  <c r="I11" i="27"/>
  <c r="K2" i="27"/>
  <c r="E10" i="26"/>
  <c r="E11" i="26" s="1"/>
  <c r="E12" i="26" s="1"/>
  <c r="E13" i="26" s="1"/>
  <c r="E18" i="26" s="1"/>
  <c r="E19" i="26" s="1"/>
  <c r="N56" i="17" l="1"/>
  <c r="N62" i="17"/>
  <c r="N70" i="17" s="1"/>
  <c r="N74" i="17" s="1"/>
  <c r="N127" i="17"/>
  <c r="N128" i="17" s="1"/>
  <c r="N144" i="17"/>
  <c r="N35" i="17"/>
  <c r="N59" i="17"/>
  <c r="N64" i="17" s="1"/>
  <c r="N68" i="17" s="1"/>
  <c r="N71" i="17" s="1"/>
  <c r="N75" i="17" s="1"/>
  <c r="N58" i="17"/>
  <c r="N63" i="17" s="1"/>
  <c r="N45" i="17"/>
  <c r="M47" i="17"/>
  <c r="N183" i="17"/>
  <c r="M48" i="17"/>
  <c r="M59" i="17"/>
  <c r="M60" i="17"/>
  <c r="M51" i="17"/>
  <c r="M63" i="17"/>
  <c r="N180" i="17"/>
  <c r="M36" i="17"/>
  <c r="M52" i="17"/>
  <c r="O52" i="17" s="1"/>
  <c r="M64" i="17"/>
  <c r="M76" i="17"/>
  <c r="O169" i="17"/>
  <c r="N179" i="17"/>
  <c r="M49" i="17"/>
  <c r="O49" i="17" s="1"/>
  <c r="M61" i="17"/>
  <c r="O61" i="17" s="1"/>
  <c r="M73" i="17"/>
  <c r="O73" i="17" s="1"/>
  <c r="N182" i="17"/>
  <c r="N178" i="17"/>
  <c r="M32" i="17"/>
  <c r="M62" i="17"/>
  <c r="M65" i="17"/>
  <c r="M23" i="17"/>
  <c r="M54" i="17"/>
  <c r="M66" i="17"/>
  <c r="O66" i="17" s="1"/>
  <c r="N177" i="17"/>
  <c r="M44" i="17"/>
  <c r="M56" i="17"/>
  <c r="N175" i="17"/>
  <c r="N187" i="17"/>
  <c r="M53" i="17"/>
  <c r="O156" i="17"/>
  <c r="M45" i="17"/>
  <c r="M57" i="17"/>
  <c r="O57" i="17" s="1"/>
  <c r="M69" i="17"/>
  <c r="O69" i="17" s="1"/>
  <c r="M85" i="17"/>
  <c r="N174" i="17"/>
  <c r="N186" i="17"/>
  <c r="M50" i="17"/>
  <c r="M37" i="17"/>
  <c r="M77" i="17"/>
  <c r="O77" i="17" s="1"/>
  <c r="N170" i="17"/>
  <c r="M38" i="17"/>
  <c r="N189" i="17"/>
  <c r="M55" i="17"/>
  <c r="O55" i="17" s="1"/>
  <c r="N176" i="17"/>
  <c r="M46" i="17"/>
  <c r="O46" i="17" s="1"/>
  <c r="M58" i="17"/>
  <c r="N173" i="17"/>
  <c r="L146" i="17"/>
  <c r="L29" i="17"/>
  <c r="L136" i="17"/>
  <c r="L135" i="17"/>
  <c r="L104" i="17"/>
  <c r="L84" i="17"/>
  <c r="L142" i="17"/>
  <c r="I221" i="17"/>
  <c r="I222" i="17" s="1"/>
  <c r="I225" i="17" s="1"/>
  <c r="L134" i="17"/>
  <c r="L191" i="17"/>
  <c r="L155" i="17"/>
  <c r="L154" i="17"/>
  <c r="L148" i="17"/>
  <c r="L141" i="17"/>
  <c r="L16" i="17"/>
  <c r="L15" i="17"/>
  <c r="L140" i="17"/>
  <c r="L213" i="17"/>
  <c r="O213" i="17" s="1"/>
  <c r="L14" i="17"/>
  <c r="L20" i="17"/>
  <c r="L33" i="17"/>
  <c r="L139" i="17"/>
  <c r="L212" i="17"/>
  <c r="O212" i="17" s="1"/>
  <c r="L137" i="17"/>
  <c r="L87" i="17"/>
  <c r="L49" i="17"/>
  <c r="L24" i="17"/>
  <c r="L211" i="17"/>
  <c r="L113" i="17"/>
  <c r="L86" i="17"/>
  <c r="L13" i="17"/>
  <c r="L169" i="17"/>
  <c r="L157" i="17"/>
  <c r="L94" i="17"/>
  <c r="L80" i="17"/>
  <c r="L43" i="17"/>
  <c r="L204" i="17"/>
  <c r="L42" i="17"/>
  <c r="I490" i="27"/>
  <c r="I491" i="27" s="1"/>
  <c r="I455" i="27"/>
  <c r="I456" i="27" s="1"/>
  <c r="I1337" i="27"/>
  <c r="I1338" i="27" s="1"/>
  <c r="I916" i="27"/>
  <c r="I917" i="27"/>
  <c r="I893" i="27"/>
  <c r="I894" i="27" s="1"/>
  <c r="I351" i="27"/>
  <c r="I352" i="27" s="1"/>
  <c r="I54" i="27"/>
  <c r="I53" i="27"/>
  <c r="I75" i="27"/>
  <c r="I253" i="27"/>
  <c r="I254" i="27" s="1"/>
  <c r="I158" i="27"/>
  <c r="I159" i="27" s="1"/>
  <c r="I1497" i="27"/>
  <c r="H836" i="27"/>
  <c r="I836" i="27" s="1"/>
  <c r="I775" i="27"/>
  <c r="H815" i="27"/>
  <c r="I815" i="27" s="1"/>
  <c r="I1610" i="27"/>
  <c r="I2314" i="27"/>
  <c r="H2345" i="27"/>
  <c r="I2908" i="27"/>
  <c r="I2910" i="27" s="1"/>
  <c r="H4547" i="27" s="1"/>
  <c r="I4547" i="27" s="1"/>
  <c r="I979" i="27"/>
  <c r="I980" i="27" s="1"/>
  <c r="I1535" i="27"/>
  <c r="H1555" i="27"/>
  <c r="I1555" i="27" s="1"/>
  <c r="H2541" i="27"/>
  <c r="I2511" i="27"/>
  <c r="I1609" i="27"/>
  <c r="I178" i="27"/>
  <c r="I177" i="27"/>
  <c r="I2972" i="27"/>
  <c r="I2973" i="27" s="1"/>
  <c r="I2975" i="27" s="1"/>
  <c r="I4121" i="27"/>
  <c r="I4122" i="27"/>
  <c r="I1105" i="27"/>
  <c r="I1116" i="27" s="1"/>
  <c r="I1864" i="27"/>
  <c r="I225" i="27"/>
  <c r="I226" i="27" s="1"/>
  <c r="H325" i="27"/>
  <c r="I325" i="27" s="1"/>
  <c r="I305" i="27"/>
  <c r="H835" i="27"/>
  <c r="I835" i="27" s="1"/>
  <c r="H793" i="27"/>
  <c r="H814" i="27"/>
  <c r="I814" i="27" s="1"/>
  <c r="I822" i="27" s="1"/>
  <c r="H794" i="27"/>
  <c r="H1386" i="27"/>
  <c r="M1859" i="27"/>
  <c r="P1855" i="27"/>
  <c r="R1855" i="27" s="1"/>
  <c r="U1855" i="27" s="1"/>
  <c r="G1867" i="27" s="1"/>
  <c r="I1867" i="27" s="1"/>
  <c r="I1870" i="27" s="1"/>
  <c r="I2993" i="27"/>
  <c r="I2994" i="27" s="1"/>
  <c r="I3950" i="27"/>
  <c r="I3951" i="27"/>
  <c r="I195" i="27"/>
  <c r="I1190" i="27"/>
  <c r="I1199" i="27" s="1"/>
  <c r="H1210" i="27"/>
  <c r="I1210" i="27" s="1"/>
  <c r="I1577" i="27"/>
  <c r="I411" i="27"/>
  <c r="H431" i="27"/>
  <c r="I431" i="27" s="1"/>
  <c r="H1211" i="27"/>
  <c r="I1211" i="27" s="1"/>
  <c r="I1191" i="27"/>
  <c r="I1844" i="27"/>
  <c r="I3136" i="27"/>
  <c r="I3137" i="27" s="1"/>
  <c r="I543" i="27"/>
  <c r="I544" i="27" s="1"/>
  <c r="I958" i="27"/>
  <c r="I1317" i="27"/>
  <c r="I1318" i="27" s="1"/>
  <c r="I74" i="27"/>
  <c r="I285" i="27"/>
  <c r="I294" i="27" s="1"/>
  <c r="I365" i="27"/>
  <c r="I366" i="27" s="1"/>
  <c r="I682" i="27"/>
  <c r="I683" i="27" s="1"/>
  <c r="I1158" i="27"/>
  <c r="I1159" i="27" s="1"/>
  <c r="I1278" i="27"/>
  <c r="I1279" i="27"/>
  <c r="I1890" i="27"/>
  <c r="D2318" i="27"/>
  <c r="D2349" i="27"/>
  <c r="D2380" i="27" s="1"/>
  <c r="I4258" i="27"/>
  <c r="I4259" i="27"/>
  <c r="I141" i="27"/>
  <c r="I142" i="27" s="1"/>
  <c r="I609" i="27"/>
  <c r="I610" i="27"/>
  <c r="I1583" i="27"/>
  <c r="M1650" i="27"/>
  <c r="P1646" i="27"/>
  <c r="R1646" i="27" s="1"/>
  <c r="U1646" i="27" s="1"/>
  <c r="G1658" i="27" s="1"/>
  <c r="I1658" i="27" s="1"/>
  <c r="I1661" i="27" s="1"/>
  <c r="H394" i="27"/>
  <c r="I329" i="27"/>
  <c r="I1715" i="27"/>
  <c r="I629" i="27"/>
  <c r="I632" i="27" s="1"/>
  <c r="I1455" i="27"/>
  <c r="I1456" i="27" s="1"/>
  <c r="I210" i="27"/>
  <c r="I211" i="27" s="1"/>
  <c r="I412" i="27"/>
  <c r="I743" i="27"/>
  <c r="I746" i="27" s="1"/>
  <c r="I1089" i="27"/>
  <c r="I1001" i="27"/>
  <c r="I1495" i="27"/>
  <c r="H1517" i="27"/>
  <c r="I2932" i="27"/>
  <c r="I2931" i="27"/>
  <c r="I3719" i="27"/>
  <c r="I3720" i="27"/>
  <c r="I26" i="27"/>
  <c r="H107" i="27"/>
  <c r="I107" i="27" s="1"/>
  <c r="I84" i="27"/>
  <c r="I95" i="27" s="1"/>
  <c r="I108" i="27"/>
  <c r="I1241" i="27"/>
  <c r="I1629" i="27"/>
  <c r="I1636" i="27" s="1"/>
  <c r="I2034" i="27"/>
  <c r="I390" i="27"/>
  <c r="I1042" i="27"/>
  <c r="I1043" i="27" s="1"/>
  <c r="I3660" i="27"/>
  <c r="I3661" i="27" s="1"/>
  <c r="I274" i="27"/>
  <c r="I275" i="27"/>
  <c r="I309" i="27"/>
  <c r="I1114" i="27"/>
  <c r="I1020" i="27"/>
  <c r="I1021" i="27" s="1"/>
  <c r="I523" i="27"/>
  <c r="I1299" i="27"/>
  <c r="I2312" i="27"/>
  <c r="H2343" i="27"/>
  <c r="I3032" i="27"/>
  <c r="I593" i="27"/>
  <c r="I646" i="27"/>
  <c r="I647" i="27"/>
  <c r="I1065" i="27"/>
  <c r="I1064" i="27"/>
  <c r="I1240" i="27"/>
  <c r="I1374" i="27"/>
  <c r="I2699" i="27"/>
  <c r="I2700" i="27" s="1"/>
  <c r="I2442" i="27"/>
  <c r="G2615" i="27"/>
  <c r="I3464" i="27"/>
  <c r="I3465" i="27" s="1"/>
  <c r="I194" i="27"/>
  <c r="I1170" i="27"/>
  <c r="H1554" i="27"/>
  <c r="I1554" i="27" s="1"/>
  <c r="I2286" i="27"/>
  <c r="I2523" i="27"/>
  <c r="I3769" i="27"/>
  <c r="G3879" i="27"/>
  <c r="I3879" i="27" s="1"/>
  <c r="I1137" i="27"/>
  <c r="I1516" i="27"/>
  <c r="P1750" i="27"/>
  <c r="R1750" i="27" s="1"/>
  <c r="U1750" i="27" s="1"/>
  <c r="G1762" i="27" s="1"/>
  <c r="I1762" i="27" s="1"/>
  <c r="I1765" i="27" s="1"/>
  <c r="I1786" i="27"/>
  <c r="P1806" i="27"/>
  <c r="P1803" i="27" s="1"/>
  <c r="R1803" i="27" s="1"/>
  <c r="U1803" i="27" s="1"/>
  <c r="G1815" i="27" s="1"/>
  <c r="I1815" i="27" s="1"/>
  <c r="I1818" i="27" s="1"/>
  <c r="H2556" i="27"/>
  <c r="H2585" i="27"/>
  <c r="H3314" i="27"/>
  <c r="I3314" i="27" s="1"/>
  <c r="I3293" i="27"/>
  <c r="I3698" i="27"/>
  <c r="I4241" i="27"/>
  <c r="I4242" i="27" s="1"/>
  <c r="H2136" i="27"/>
  <c r="I2112" i="27"/>
  <c r="I2821" i="27"/>
  <c r="I2822" i="27" s="1"/>
  <c r="I3847" i="27"/>
  <c r="I3848" i="27" s="1"/>
  <c r="I3974" i="27"/>
  <c r="I4732" i="27"/>
  <c r="I4733" i="27" s="1"/>
  <c r="H2187" i="27"/>
  <c r="I2163" i="27"/>
  <c r="I2460" i="27"/>
  <c r="I3383" i="27"/>
  <c r="I3622" i="27"/>
  <c r="I3623" i="27" s="1"/>
  <c r="H571" i="27"/>
  <c r="I571" i="27" s="1"/>
  <c r="H842" i="27"/>
  <c r="I842" i="27" s="1"/>
  <c r="I1838" i="27"/>
  <c r="I1846" i="27" s="1"/>
  <c r="I2139" i="27"/>
  <c r="I3115" i="27"/>
  <c r="I3382" i="27"/>
  <c r="I3910" i="27"/>
  <c r="I3911" i="27" s="1"/>
  <c r="I4444" i="27"/>
  <c r="I4445" i="27" s="1"/>
  <c r="H108" i="27"/>
  <c r="H1406" i="27"/>
  <c r="I1406" i="27" s="1"/>
  <c r="I1387" i="27"/>
  <c r="I1733" i="27"/>
  <c r="I1741" i="27" s="1"/>
  <c r="H2309" i="27"/>
  <c r="I2283" i="27"/>
  <c r="I2440" i="27"/>
  <c r="I937" i="27"/>
  <c r="I936" i="27"/>
  <c r="G2645" i="27"/>
  <c r="I4660" i="27"/>
  <c r="I4661" i="27" s="1"/>
  <c r="I4617" i="27"/>
  <c r="I4618" i="27" s="1"/>
  <c r="H2164" i="27"/>
  <c r="I2140" i="27"/>
  <c r="H2346" i="27"/>
  <c r="I3426" i="27"/>
  <c r="I3427" i="27"/>
  <c r="H4038" i="27"/>
  <c r="I4038" i="27" s="1"/>
  <c r="I4021" i="27"/>
  <c r="M1781" i="27"/>
  <c r="P1777" i="27" s="1"/>
  <c r="R1777" i="27" s="1"/>
  <c r="U1777" i="27" s="1"/>
  <c r="G1789" i="27" s="1"/>
  <c r="I1789" i="27" s="1"/>
  <c r="H2113" i="27"/>
  <c r="I2094" i="27"/>
  <c r="H2482" i="27"/>
  <c r="I2455" i="27"/>
  <c r="H3315" i="27"/>
  <c r="I3315" i="27" s="1"/>
  <c r="I3294" i="27"/>
  <c r="I3564" i="27"/>
  <c r="I4141" i="27"/>
  <c r="I4142" i="27" s="1"/>
  <c r="I4503" i="27"/>
  <c r="I239" i="27"/>
  <c r="I240" i="27" s="1"/>
  <c r="H332" i="27"/>
  <c r="H1212" i="27"/>
  <c r="I1212" i="27" s="1"/>
  <c r="H1385" i="27"/>
  <c r="I1474" i="27"/>
  <c r="I1475" i="27" s="1"/>
  <c r="I1476" i="27" s="1"/>
  <c r="H2114" i="27"/>
  <c r="I2095" i="27"/>
  <c r="H2404" i="27"/>
  <c r="I2907" i="27"/>
  <c r="I3481" i="27"/>
  <c r="I4306" i="27"/>
  <c r="H4417" i="27"/>
  <c r="I4417" i="27" s="1"/>
  <c r="I4424" i="27" s="1"/>
  <c r="I4400" i="27"/>
  <c r="H2486" i="27"/>
  <c r="I2459" i="27"/>
  <c r="I3585" i="27"/>
  <c r="I3584" i="27"/>
  <c r="I755" i="27"/>
  <c r="I763" i="27" s="1"/>
  <c r="H2513" i="27"/>
  <c r="I2487" i="27"/>
  <c r="H3175" i="27"/>
  <c r="I3155" i="27"/>
  <c r="I3156" i="27" s="1"/>
  <c r="I3344" i="27"/>
  <c r="I3345" i="27" s="1"/>
  <c r="I4480" i="27"/>
  <c r="I4481" i="27" s="1"/>
  <c r="I391" i="27"/>
  <c r="H553" i="27"/>
  <c r="I500" i="27"/>
  <c r="I778" i="27"/>
  <c r="I782" i="27" s="1"/>
  <c r="G2613" i="27"/>
  <c r="I3364" i="27"/>
  <c r="I3365" i="27" s="1"/>
  <c r="I3503" i="27"/>
  <c r="I3805" i="27"/>
  <c r="I3806" i="27" s="1"/>
  <c r="I2076" i="27"/>
  <c r="I3887" i="27"/>
  <c r="I4020" i="27"/>
  <c r="I4025" i="27" s="1"/>
  <c r="H4541" i="27"/>
  <c r="I4541" i="27" s="1"/>
  <c r="H4037" i="27"/>
  <c r="I4037" i="27" s="1"/>
  <c r="I4708" i="27"/>
  <c r="I110" i="27"/>
  <c r="I1172" i="27"/>
  <c r="I1556" i="27"/>
  <c r="I1655" i="27"/>
  <c r="I1759" i="27"/>
  <c r="H2406" i="27"/>
  <c r="I2375" i="27"/>
  <c r="H2540" i="27"/>
  <c r="I2510" i="27"/>
  <c r="I3052" i="27"/>
  <c r="I4080" i="27"/>
  <c r="H4213" i="27"/>
  <c r="I4213" i="27" s="1"/>
  <c r="I4224" i="27" s="1"/>
  <c r="I4193" i="27"/>
  <c r="I4202" i="27" s="1"/>
  <c r="H717" i="27"/>
  <c r="I717" i="27" s="1"/>
  <c r="I724" i="27" s="1"/>
  <c r="H1213" i="27"/>
  <c r="I1213" i="27" s="1"/>
  <c r="I1810" i="27"/>
  <c r="I1812" i="27" s="1"/>
  <c r="I4100" i="27"/>
  <c r="I4280" i="27"/>
  <c r="H845" i="27"/>
  <c r="I845" i="27" s="1"/>
  <c r="I1354" i="27"/>
  <c r="H1407" i="27"/>
  <c r="P1620" i="27"/>
  <c r="R1620" i="27" s="1"/>
  <c r="U1620" i="27" s="1"/>
  <c r="G1632" i="27" s="1"/>
  <c r="I1632" i="27" s="1"/>
  <c r="I1635" i="27" s="1"/>
  <c r="I3443" i="27"/>
  <c r="I4368" i="27"/>
  <c r="I4595" i="27"/>
  <c r="I501" i="27"/>
  <c r="P1675" i="27"/>
  <c r="P1672" i="27" s="1"/>
  <c r="R1672" i="27" s="1"/>
  <c r="U1672" i="27" s="1"/>
  <c r="G1684" i="27" s="1"/>
  <c r="I1684" i="27" s="1"/>
  <c r="I1687" i="27" s="1"/>
  <c r="I2410" i="27"/>
  <c r="I3867" i="27"/>
  <c r="I3868" i="27" s="1"/>
  <c r="I4008" i="27"/>
  <c r="I4160" i="27"/>
  <c r="I4462" i="27"/>
  <c r="I1515" i="27"/>
  <c r="I1680" i="27"/>
  <c r="I1681" i="27" s="1"/>
  <c r="I2096" i="27"/>
  <c r="H2555" i="27"/>
  <c r="I3292" i="27"/>
  <c r="H3313" i="27"/>
  <c r="I3313" i="27" s="1"/>
  <c r="I3323" i="27" s="1"/>
  <c r="I3928" i="27"/>
  <c r="H4542" i="27"/>
  <c r="I4542" i="27" s="1"/>
  <c r="I4381" i="27"/>
  <c r="I4388" i="27" s="1"/>
  <c r="I3680" i="27"/>
  <c r="I4530" i="27"/>
  <c r="I1788" i="27"/>
  <c r="I2055" i="27"/>
  <c r="H3521" i="27"/>
  <c r="I3501" i="27"/>
  <c r="I3442" i="27"/>
  <c r="I4399" i="27"/>
  <c r="I3787" i="27"/>
  <c r="I4637" i="27"/>
  <c r="I4681" i="27"/>
  <c r="P1881" i="27"/>
  <c r="R1881" i="27" s="1"/>
  <c r="U1881" i="27" s="1"/>
  <c r="G1893" i="27" s="1"/>
  <c r="I1893" i="27" s="1"/>
  <c r="I1896" i="27" s="1"/>
  <c r="I1887" i="27"/>
  <c r="H2165" i="27"/>
  <c r="I2802" i="27"/>
  <c r="I2842" i="27"/>
  <c r="I4180" i="27"/>
  <c r="I4574" i="27"/>
  <c r="I3280" i="27"/>
  <c r="I3403" i="27"/>
  <c r="I3640" i="27"/>
  <c r="I3825" i="27"/>
  <c r="I3991" i="27"/>
  <c r="I2856" i="27"/>
  <c r="I2861" i="27" s="1"/>
  <c r="I2951" i="27"/>
  <c r="I4059" i="27"/>
  <c r="I4061" i="27" s="1"/>
  <c r="H2483" i="27"/>
  <c r="H4036" i="27"/>
  <c r="I4036" i="27" s="1"/>
  <c r="I4042" i="27" s="1"/>
  <c r="I3112" i="27"/>
  <c r="Q214" i="17" l="1"/>
  <c r="R214" i="17" s="1"/>
  <c r="O220" i="17"/>
  <c r="I4026" i="27"/>
  <c r="I4027" i="27"/>
  <c r="I4389" i="27"/>
  <c r="I4390" i="27" s="1"/>
  <c r="I1477" i="27"/>
  <c r="I1478" i="27"/>
  <c r="I3157" i="27"/>
  <c r="I3158" i="27"/>
  <c r="I3325" i="27"/>
  <c r="I3324" i="27"/>
  <c r="I726" i="27"/>
  <c r="I725" i="27"/>
  <c r="I783" i="27"/>
  <c r="I784" i="27" s="1"/>
  <c r="I1820" i="27"/>
  <c r="I1160" i="27"/>
  <c r="I1161" i="27" s="1"/>
  <c r="I4203" i="27"/>
  <c r="I4204" i="27" s="1"/>
  <c r="I2056" i="27"/>
  <c r="I2057" i="27" s="1"/>
  <c r="H2437" i="27"/>
  <c r="I2406" i="27"/>
  <c r="H2508" i="27"/>
  <c r="I2482" i="27"/>
  <c r="I2136" i="27"/>
  <c r="H2160" i="27"/>
  <c r="I1792" i="27"/>
  <c r="H2137" i="27"/>
  <c r="I2113" i="27"/>
  <c r="I2119" i="27" s="1"/>
  <c r="H2340" i="27"/>
  <c r="I2309" i="27"/>
  <c r="I3827" i="27"/>
  <c r="I3826" i="27"/>
  <c r="I3699" i="27"/>
  <c r="I3700" i="27" s="1"/>
  <c r="I120" i="27"/>
  <c r="I4425" i="27"/>
  <c r="I4426" i="27" s="1"/>
  <c r="I3770" i="27"/>
  <c r="I3771" i="27" s="1"/>
  <c r="I2343" i="27"/>
  <c r="H2374" i="27"/>
  <c r="I1200" i="27"/>
  <c r="I1201" i="27" s="1"/>
  <c r="H858" i="27"/>
  <c r="I858" i="27" s="1"/>
  <c r="I793" i="27"/>
  <c r="I3404" i="27"/>
  <c r="I3405" i="27" s="1"/>
  <c r="H3541" i="27"/>
  <c r="I3541" i="27" s="1"/>
  <c r="I3543" i="27" s="1"/>
  <c r="I3521" i="27"/>
  <c r="I3523" i="27" s="1"/>
  <c r="I4281" i="27"/>
  <c r="I4282" i="27" s="1"/>
  <c r="I553" i="27"/>
  <c r="I559" i="27" s="1"/>
  <c r="H570" i="27"/>
  <c r="I570" i="27" s="1"/>
  <c r="I576" i="27" s="1"/>
  <c r="I1002" i="27"/>
  <c r="I1003" i="27" s="1"/>
  <c r="I2804" i="27"/>
  <c r="I2803" i="27"/>
  <c r="I4101" i="27"/>
  <c r="I4102" i="27" s="1"/>
  <c r="I2541" i="27"/>
  <c r="H2572" i="27"/>
  <c r="I1767" i="27"/>
  <c r="G2646" i="27"/>
  <c r="H2189" i="27"/>
  <c r="I2165" i="27"/>
  <c r="I2077" i="27"/>
  <c r="I2078" i="27" s="1"/>
  <c r="H2188" i="27"/>
  <c r="I2164" i="27"/>
  <c r="I1138" i="27"/>
  <c r="I1139" i="27" s="1"/>
  <c r="I96" i="27"/>
  <c r="I97" i="27" s="1"/>
  <c r="I1584" i="27"/>
  <c r="I1663" i="27"/>
  <c r="I3033" i="27"/>
  <c r="I3034" i="27" s="1"/>
  <c r="H3010" i="27" s="1"/>
  <c r="I3010" i="27" s="1"/>
  <c r="I3012" i="27" s="1"/>
  <c r="I1214" i="27"/>
  <c r="I1220" i="27" s="1"/>
  <c r="I3642" i="27"/>
  <c r="I3641" i="27"/>
  <c r="I4369" i="27"/>
  <c r="I4370" i="27" s="1"/>
  <c r="I4371" i="27" s="1"/>
  <c r="I1742" i="27"/>
  <c r="I1743" i="27"/>
  <c r="I27" i="27"/>
  <c r="I28" i="27"/>
  <c r="I4682" i="27"/>
  <c r="I4683" i="27" s="1"/>
  <c r="I4162" i="27"/>
  <c r="I4161" i="27"/>
  <c r="I3444" i="27"/>
  <c r="I3445" i="27" s="1"/>
  <c r="I3504" i="27"/>
  <c r="I3505" i="27" s="1"/>
  <c r="I4504" i="27"/>
  <c r="I4505" i="27" s="1"/>
  <c r="I1847" i="27"/>
  <c r="I1848" i="27"/>
  <c r="I847" i="27"/>
  <c r="I4225" i="27"/>
  <c r="I4226" i="27"/>
  <c r="I3175" i="27"/>
  <c r="I3176" i="27" s="1"/>
  <c r="H3195" i="27"/>
  <c r="I314" i="27"/>
  <c r="I4043" i="27"/>
  <c r="I4044" i="27" s="1"/>
  <c r="I3788" i="27"/>
  <c r="I3789" i="27" s="1"/>
  <c r="I1407" i="27"/>
  <c r="H1425" i="27"/>
  <c r="I1425" i="27" s="1"/>
  <c r="I4081" i="27"/>
  <c r="I4082" i="27" s="1"/>
  <c r="H2616" i="27"/>
  <c r="I2585" i="27"/>
  <c r="I525" i="27"/>
  <c r="I524" i="27"/>
  <c r="I334" i="27"/>
  <c r="I2862" i="27"/>
  <c r="I2863" i="27" s="1"/>
  <c r="H2377" i="27"/>
  <c r="I2346" i="27"/>
  <c r="I1794" i="27"/>
  <c r="I1637" i="27"/>
  <c r="I1638" i="27" s="1"/>
  <c r="I1898" i="27"/>
  <c r="I3889" i="27"/>
  <c r="I3888" i="27"/>
  <c r="I1385" i="27"/>
  <c r="H1404" i="27"/>
  <c r="I1090" i="27"/>
  <c r="I1091" i="27" s="1"/>
  <c r="I1689" i="27"/>
  <c r="I3116" i="27"/>
  <c r="I3117" i="27" s="1"/>
  <c r="I4531" i="27"/>
  <c r="I4532" i="27"/>
  <c r="H397" i="27"/>
  <c r="I332" i="27"/>
  <c r="I1117" i="27"/>
  <c r="I1118" i="27"/>
  <c r="I823" i="27"/>
  <c r="I824" i="27" s="1"/>
  <c r="I3482" i="27"/>
  <c r="I3483" i="27" s="1"/>
  <c r="I4575" i="27"/>
  <c r="I4576" i="27" s="1"/>
  <c r="I1355" i="27"/>
  <c r="I1356" i="27" s="1"/>
  <c r="G2644" i="27"/>
  <c r="I3565" i="27"/>
  <c r="I3566" i="27" s="1"/>
  <c r="G2676" i="27"/>
  <c r="I1375" i="27"/>
  <c r="I1376" i="27" s="1"/>
  <c r="I1716" i="27"/>
  <c r="I1717" i="27"/>
  <c r="I295" i="27"/>
  <c r="I296" i="27" s="1"/>
  <c r="I4063" i="27"/>
  <c r="I4062" i="27"/>
  <c r="I3301" i="27"/>
  <c r="I764" i="27"/>
  <c r="I765" i="27" s="1"/>
  <c r="I1179" i="27"/>
  <c r="H1537" i="27"/>
  <c r="I1517" i="27"/>
  <c r="I1518" i="27" s="1"/>
  <c r="I2843" i="27"/>
  <c r="I2844" i="27" s="1"/>
  <c r="I1872" i="27"/>
  <c r="I2098" i="27"/>
  <c r="I2097" i="27"/>
  <c r="I1242" i="27"/>
  <c r="I1243" i="27" s="1"/>
  <c r="I1498" i="27"/>
  <c r="I1499" i="27" s="1"/>
  <c r="I3992" i="27"/>
  <c r="I3993" i="27" s="1"/>
  <c r="H1405" i="27"/>
  <c r="I1405" i="27" s="1"/>
  <c r="I1386" i="27"/>
  <c r="H2512" i="27"/>
  <c r="I2486" i="27"/>
  <c r="I2187" i="27"/>
  <c r="H2212" i="27"/>
  <c r="I2212" i="27" s="1"/>
  <c r="I959" i="27"/>
  <c r="I960" i="27"/>
  <c r="I794" i="27"/>
  <c r="H859" i="27"/>
  <c r="I859" i="27" s="1"/>
  <c r="I4596" i="27"/>
  <c r="I4597" i="27" s="1"/>
  <c r="I3281" i="27"/>
  <c r="I3282" i="27" s="1"/>
  <c r="I4638" i="27"/>
  <c r="I4639" i="27" s="1"/>
  <c r="I3929" i="27"/>
  <c r="I3930" i="27" s="1"/>
  <c r="I4009" i="27"/>
  <c r="I4010" i="27"/>
  <c r="I2345" i="27"/>
  <c r="H2376" i="27"/>
  <c r="H2509" i="27"/>
  <c r="I2483" i="27"/>
  <c r="I4406" i="27"/>
  <c r="I3054" i="27"/>
  <c r="I3053" i="27"/>
  <c r="I2513" i="27"/>
  <c r="H2543" i="27"/>
  <c r="H2435" i="27"/>
  <c r="I2404" i="27"/>
  <c r="H2587" i="27"/>
  <c r="I2556" i="27"/>
  <c r="I1611" i="27"/>
  <c r="I1612" i="27" s="1"/>
  <c r="I2952" i="27"/>
  <c r="I2953" i="27" s="1"/>
  <c r="I4182" i="27"/>
  <c r="I4181" i="27"/>
  <c r="I2555" i="27"/>
  <c r="H2586" i="27"/>
  <c r="I2540" i="27"/>
  <c r="H2571" i="27"/>
  <c r="I4554" i="27"/>
  <c r="I506" i="27"/>
  <c r="I2114" i="27"/>
  <c r="H2138" i="27"/>
  <c r="I2035" i="27"/>
  <c r="I2036" i="27" s="1"/>
  <c r="I2038" i="27" s="1"/>
  <c r="I394" i="27"/>
  <c r="H415" i="27"/>
  <c r="I1519" i="27" l="1"/>
  <c r="I1520" i="27" s="1"/>
  <c r="I3013" i="27"/>
  <c r="I3014" i="27" s="1"/>
  <c r="I2120" i="27"/>
  <c r="I2121" i="27" s="1"/>
  <c r="I4407" i="27"/>
  <c r="I4408" i="27"/>
  <c r="H2214" i="27"/>
  <c r="I2189" i="27"/>
  <c r="I1665" i="27"/>
  <c r="I1664" i="27"/>
  <c r="I1585" i="27"/>
  <c r="I1586" i="27" s="1"/>
  <c r="H2407" i="27"/>
  <c r="I2376" i="27"/>
  <c r="I1690" i="27"/>
  <c r="I1691" i="27" s="1"/>
  <c r="I507" i="27"/>
  <c r="I508" i="27" s="1"/>
  <c r="I1180" i="27"/>
  <c r="I1181" i="27" s="1"/>
  <c r="H2603" i="27"/>
  <c r="I2572" i="27"/>
  <c r="I2587" i="27"/>
  <c r="H2618" i="27"/>
  <c r="I3524" i="27"/>
  <c r="I3525" i="27" s="1"/>
  <c r="I1821" i="27"/>
  <c r="I1822" i="27" s="1"/>
  <c r="H2602" i="27"/>
  <c r="I2571" i="27"/>
  <c r="I2435" i="27"/>
  <c r="H2466" i="27"/>
  <c r="I3302" i="27"/>
  <c r="I3303" i="27" s="1"/>
  <c r="I1393" i="27"/>
  <c r="I121" i="27"/>
  <c r="I122" i="27"/>
  <c r="I577" i="27"/>
  <c r="I578" i="27"/>
  <c r="H2405" i="27"/>
  <c r="I2374" i="27"/>
  <c r="H2162" i="27"/>
  <c r="I2138" i="27"/>
  <c r="I560" i="27"/>
  <c r="I561" i="27" s="1"/>
  <c r="I1404" i="27"/>
  <c r="I1412" i="27" s="1"/>
  <c r="H1424" i="27"/>
  <c r="I1424" i="27" s="1"/>
  <c r="I1430" i="27" s="1"/>
  <c r="H2617" i="27"/>
  <c r="I2586" i="27"/>
  <c r="I2543" i="27"/>
  <c r="H2574" i="27"/>
  <c r="I315" i="27"/>
  <c r="I316" i="27" s="1"/>
  <c r="I2188" i="27"/>
  <c r="H2213" i="27"/>
  <c r="I2213" i="27" s="1"/>
  <c r="I2508" i="27"/>
  <c r="H2538" i="27"/>
  <c r="I2616" i="27"/>
  <c r="H2647" i="27"/>
  <c r="I1795" i="27"/>
  <c r="I1796" i="27" s="1"/>
  <c r="H2539" i="27"/>
  <c r="I2509" i="27"/>
  <c r="H1557" i="27"/>
  <c r="I1557" i="27" s="1"/>
  <c r="I1558" i="27" s="1"/>
  <c r="I1537" i="27"/>
  <c r="I1538" i="27" s="1"/>
  <c r="I2377" i="27"/>
  <c r="H2408" i="27"/>
  <c r="I1768" i="27"/>
  <c r="I1769" i="27" s="1"/>
  <c r="I4555" i="27"/>
  <c r="I4556" i="27"/>
  <c r="I335" i="27"/>
  <c r="I336" i="27" s="1"/>
  <c r="G2675" i="27"/>
  <c r="H3216" i="27"/>
  <c r="I3195" i="27"/>
  <c r="I3196" i="27" s="1"/>
  <c r="I803" i="27"/>
  <c r="I848" i="27"/>
  <c r="I849" i="27" s="1"/>
  <c r="G2677" i="27"/>
  <c r="H2371" i="27"/>
  <c r="I2340" i="27"/>
  <c r="H2161" i="27"/>
  <c r="I2137" i="27"/>
  <c r="I2143" i="27" s="1"/>
  <c r="I2160" i="27"/>
  <c r="H2184" i="27"/>
  <c r="I3544" i="27"/>
  <c r="I3545" i="27" s="1"/>
  <c r="H435" i="27"/>
  <c r="I435" i="27" s="1"/>
  <c r="I415" i="27"/>
  <c r="I2512" i="27"/>
  <c r="H2542" i="27"/>
  <c r="I1873" i="27"/>
  <c r="I1874" i="27"/>
  <c r="I397" i="27"/>
  <c r="I399" i="27" s="1"/>
  <c r="H418" i="27"/>
  <c r="I1899" i="27"/>
  <c r="I1900" i="27" s="1"/>
  <c r="I3177" i="27"/>
  <c r="I3178" i="27" s="1"/>
  <c r="I1221" i="27"/>
  <c r="I1222" i="27"/>
  <c r="I868" i="27"/>
  <c r="I2437" i="27"/>
  <c r="H2468" i="27"/>
  <c r="I2144" i="27" l="1"/>
  <c r="I2145" i="27" s="1"/>
  <c r="I400" i="27"/>
  <c r="I401" i="27"/>
  <c r="I804" i="27"/>
  <c r="I805" i="27" s="1"/>
  <c r="I2603" i="27"/>
  <c r="H2634" i="27"/>
  <c r="I3216" i="27"/>
  <c r="I3218" i="27" s="1"/>
  <c r="H3237" i="27"/>
  <c r="I2574" i="27"/>
  <c r="H2605" i="27"/>
  <c r="I2405" i="27"/>
  <c r="H2436" i="27"/>
  <c r="I418" i="27"/>
  <c r="H438" i="27"/>
  <c r="I438" i="27" s="1"/>
  <c r="H2570" i="27"/>
  <c r="I2539" i="27"/>
  <c r="H2633" i="27"/>
  <c r="I2602" i="27"/>
  <c r="H2185" i="27"/>
  <c r="I2161" i="27"/>
  <c r="I2167" i="27" s="1"/>
  <c r="I2542" i="27"/>
  <c r="H2573" i="27"/>
  <c r="I1431" i="27"/>
  <c r="I1432" i="27" s="1"/>
  <c r="I2407" i="27"/>
  <c r="H2438" i="27"/>
  <c r="I869" i="27"/>
  <c r="I870" i="27"/>
  <c r="H2569" i="27"/>
  <c r="I2538" i="27"/>
  <c r="I1414" i="27"/>
  <c r="I1413" i="27"/>
  <c r="I1394" i="27"/>
  <c r="I1395" i="27"/>
  <c r="I2618" i="27"/>
  <c r="H2649" i="27"/>
  <c r="H2492" i="27"/>
  <c r="I2466" i="27"/>
  <c r="I3197" i="27"/>
  <c r="I3198" i="27" s="1"/>
  <c r="I1539" i="27"/>
  <c r="I1540" i="27"/>
  <c r="I2162" i="27"/>
  <c r="H2186" i="27"/>
  <c r="H2209" i="27"/>
  <c r="I2184" i="27"/>
  <c r="I1560" i="27"/>
  <c r="I1559" i="27"/>
  <c r="H2235" i="27"/>
  <c r="I2214" i="27"/>
  <c r="H2648" i="27"/>
  <c r="I2617" i="27"/>
  <c r="I2468" i="27"/>
  <c r="H2494" i="27"/>
  <c r="I2371" i="27"/>
  <c r="H2402" i="27"/>
  <c r="H2678" i="27"/>
  <c r="I2678" i="27" s="1"/>
  <c r="I2647" i="27"/>
  <c r="I420" i="27"/>
  <c r="I440" i="27"/>
  <c r="H2439" i="27"/>
  <c r="I2408" i="27"/>
  <c r="I2168" i="27" l="1"/>
  <c r="I2169" i="27"/>
  <c r="I3219" i="27"/>
  <c r="I3220" i="27"/>
  <c r="H2470" i="27"/>
  <c r="I2439" i="27"/>
  <c r="H2469" i="27"/>
  <c r="I2438" i="27"/>
  <c r="H2601" i="27"/>
  <c r="I2570" i="27"/>
  <c r="I441" i="27"/>
  <c r="I442" i="27" s="1"/>
  <c r="H2318" i="27"/>
  <c r="I2235" i="27"/>
  <c r="I2492" i="27"/>
  <c r="H2518" i="27"/>
  <c r="H2680" i="27"/>
  <c r="I2680" i="27" s="1"/>
  <c r="I2649" i="27"/>
  <c r="I2569" i="27"/>
  <c r="H2600" i="27"/>
  <c r="I2494" i="27"/>
  <c r="H2520" i="27"/>
  <c r="H2210" i="27"/>
  <c r="I2210" i="27" s="1"/>
  <c r="I2185" i="27"/>
  <c r="I3237" i="27"/>
  <c r="I3238" i="27" s="1"/>
  <c r="H3257" i="27"/>
  <c r="I3257" i="27" s="1"/>
  <c r="I3259" i="27" s="1"/>
  <c r="I2648" i="27"/>
  <c r="H2679" i="27"/>
  <c r="I2679" i="27" s="1"/>
  <c r="I421" i="27"/>
  <c r="I422" i="27"/>
  <c r="I2209" i="27"/>
  <c r="H2233" i="27"/>
  <c r="I2573" i="27"/>
  <c r="H2604" i="27"/>
  <c r="I2633" i="27"/>
  <c r="H2664" i="27"/>
  <c r="I2664" i="27" s="1"/>
  <c r="H2665" i="27"/>
  <c r="I2665" i="27" s="1"/>
  <c r="I2634" i="27"/>
  <c r="H2467" i="27"/>
  <c r="I2436" i="27"/>
  <c r="H2433" i="27"/>
  <c r="I2402" i="27"/>
  <c r="I2186" i="27"/>
  <c r="I2192" i="27" s="1"/>
  <c r="H2211" i="27"/>
  <c r="H2636" i="27"/>
  <c r="I2605" i="27"/>
  <c r="I2193" i="27" l="1"/>
  <c r="I2194" i="27" s="1"/>
  <c r="H2551" i="27"/>
  <c r="I2520" i="27"/>
  <c r="I2600" i="27"/>
  <c r="H2631" i="27"/>
  <c r="I3260" i="27"/>
  <c r="I3261" i="27"/>
  <c r="H2667" i="27"/>
  <c r="I2667" i="27" s="1"/>
  <c r="I2636" i="27"/>
  <c r="I2211" i="27"/>
  <c r="I2216" i="27" s="1"/>
  <c r="H2258" i="27"/>
  <c r="H2549" i="27"/>
  <c r="I2518" i="27"/>
  <c r="I3239" i="27"/>
  <c r="I3240" i="27" s="1"/>
  <c r="I2604" i="27"/>
  <c r="H2635" i="27"/>
  <c r="H2256" i="27"/>
  <c r="I2233" i="27"/>
  <c r="I2237" i="27" s="1"/>
  <c r="H2632" i="27"/>
  <c r="I2601" i="27"/>
  <c r="H2464" i="27"/>
  <c r="I2433" i="27"/>
  <c r="H2495" i="27"/>
  <c r="I2469" i="27"/>
  <c r="H2493" i="27"/>
  <c r="I2467" i="27"/>
  <c r="I2470" i="27"/>
  <c r="H2496" i="27"/>
  <c r="H2349" i="27"/>
  <c r="I2318" i="27"/>
  <c r="I2217" i="27" l="1"/>
  <c r="I2218" i="27"/>
  <c r="H2284" i="27"/>
  <c r="I2258" i="27"/>
  <c r="I2631" i="27"/>
  <c r="H2662" i="27"/>
  <c r="I2662" i="27" s="1"/>
  <c r="H2522" i="27"/>
  <c r="I2496" i="27"/>
  <c r="I2493" i="27"/>
  <c r="H2519" i="27"/>
  <c r="H2521" i="27"/>
  <c r="I2495" i="27"/>
  <c r="H2582" i="27"/>
  <c r="I2551" i="27"/>
  <c r="I2632" i="27"/>
  <c r="H2663" i="27"/>
  <c r="I2663" i="27" s="1"/>
  <c r="I2238" i="27"/>
  <c r="I2239" i="27" s="1"/>
  <c r="I2256" i="27"/>
  <c r="I2264" i="27" s="1"/>
  <c r="H2282" i="27"/>
  <c r="I2349" i="27"/>
  <c r="H2380" i="27"/>
  <c r="I2380" i="27" s="1"/>
  <c r="I2635" i="27"/>
  <c r="H2666" i="27"/>
  <c r="I2666" i="27" s="1"/>
  <c r="I2464" i="27"/>
  <c r="H2490" i="27"/>
  <c r="I2549" i="27"/>
  <c r="H2580" i="27"/>
  <c r="H2552" i="27" l="1"/>
  <c r="I2521" i="27"/>
  <c r="H2308" i="27"/>
  <c r="I2282" i="27"/>
  <c r="I2490" i="27"/>
  <c r="H2516" i="27"/>
  <c r="H2310" i="27"/>
  <c r="I2284" i="27"/>
  <c r="I2265" i="27"/>
  <c r="I2266" i="27" s="1"/>
  <c r="H2611" i="27"/>
  <c r="I2580" i="27"/>
  <c r="I2519" i="27"/>
  <c r="H2550" i="27"/>
  <c r="H2553" i="27"/>
  <c r="I2522" i="27"/>
  <c r="H2613" i="27"/>
  <c r="I2582" i="27"/>
  <c r="I2310" i="27" l="1"/>
  <c r="H2341" i="27"/>
  <c r="I2516" i="27"/>
  <c r="H2547" i="27"/>
  <c r="I2290" i="27"/>
  <c r="I2550" i="27"/>
  <c r="H2581" i="27"/>
  <c r="H2644" i="27"/>
  <c r="I2613" i="27"/>
  <c r="I2553" i="27"/>
  <c r="H2584" i="27"/>
  <c r="I2308" i="27"/>
  <c r="I2320" i="27" s="1"/>
  <c r="H2339" i="27"/>
  <c r="I2611" i="27"/>
  <c r="H2642" i="27"/>
  <c r="H2583" i="27"/>
  <c r="I2552" i="27"/>
  <c r="I2321" i="27" l="1"/>
  <c r="I2322" i="27" s="1"/>
  <c r="H2612" i="27"/>
  <c r="I2581" i="27"/>
  <c r="I2291" i="27"/>
  <c r="I2292" i="27" s="1"/>
  <c r="H2614" i="27"/>
  <c r="I2583" i="27"/>
  <c r="H2578" i="27"/>
  <c r="I2547" i="27"/>
  <c r="H2615" i="27"/>
  <c r="I2584" i="27"/>
  <c r="H2675" i="27"/>
  <c r="I2675" i="27" s="1"/>
  <c r="H2749" i="27"/>
  <c r="I2644" i="27"/>
  <c r="H2747" i="27"/>
  <c r="I2642" i="27"/>
  <c r="H2673" i="27"/>
  <c r="I2673" i="27" s="1"/>
  <c r="I2341" i="27"/>
  <c r="H2372" i="27"/>
  <c r="H2370" i="27"/>
  <c r="I2339" i="27"/>
  <c r="I2351" i="27" s="1"/>
  <c r="H2646" i="27" l="1"/>
  <c r="I2615" i="27"/>
  <c r="H2401" i="27"/>
  <c r="I2370" i="27"/>
  <c r="I2382" i="27" s="1"/>
  <c r="I2352" i="27"/>
  <c r="I2353" i="27" s="1"/>
  <c r="H2609" i="27"/>
  <c r="I2578" i="27"/>
  <c r="H2645" i="27"/>
  <c r="I2614" i="27"/>
  <c r="H2775" i="27"/>
  <c r="I2775" i="27" s="1"/>
  <c r="I2747" i="27"/>
  <c r="H2777" i="27"/>
  <c r="I2777" i="27" s="1"/>
  <c r="I2749" i="27"/>
  <c r="H2403" i="27"/>
  <c r="I2372" i="27"/>
  <c r="I2612" i="27"/>
  <c r="H2643" i="27"/>
  <c r="H2750" i="27" l="1"/>
  <c r="H2676" i="27"/>
  <c r="I2676" i="27" s="1"/>
  <c r="I2645" i="27"/>
  <c r="H2640" i="27"/>
  <c r="I2609" i="27"/>
  <c r="I2643" i="27"/>
  <c r="H2748" i="27"/>
  <c r="H2674" i="27"/>
  <c r="I2674" i="27" s="1"/>
  <c r="I2383" i="27"/>
  <c r="I2384" i="27" s="1"/>
  <c r="I2401" i="27"/>
  <c r="I2413" i="27" s="1"/>
  <c r="H2432" i="27"/>
  <c r="H2434" i="27"/>
  <c r="I2403" i="27"/>
  <c r="H2677" i="27"/>
  <c r="I2677" i="27" s="1"/>
  <c r="H2751" i="27"/>
  <c r="I2646" i="27"/>
  <c r="I2414" i="27" l="1"/>
  <c r="I2415" i="27" s="1"/>
  <c r="H2776" i="27"/>
  <c r="I2776" i="27" s="1"/>
  <c r="I2748" i="27"/>
  <c r="I2432" i="27"/>
  <c r="H2463" i="27"/>
  <c r="I2751" i="27"/>
  <c r="H2779" i="27"/>
  <c r="I2779" i="27" s="1"/>
  <c r="I2640" i="27"/>
  <c r="H2745" i="27"/>
  <c r="H2671" i="27"/>
  <c r="I2671" i="27" s="1"/>
  <c r="I2434" i="27"/>
  <c r="H2465" i="27"/>
  <c r="H2778" i="27"/>
  <c r="I2778" i="27" s="1"/>
  <c r="I2750" i="27"/>
  <c r="I2444" i="27" l="1"/>
  <c r="I2465" i="27"/>
  <c r="H2491" i="27"/>
  <c r="I2745" i="27"/>
  <c r="H2773" i="27"/>
  <c r="I2773" i="27" s="1"/>
  <c r="H2489" i="27"/>
  <c r="I2463" i="27"/>
  <c r="I2471" i="27" s="1"/>
  <c r="I2472" i="27" l="1"/>
  <c r="I2473" i="27"/>
  <c r="H2515" i="27"/>
  <c r="I2489" i="27"/>
  <c r="H2517" i="27"/>
  <c r="I2491" i="27"/>
  <c r="I2445" i="27"/>
  <c r="I2446" i="27" s="1"/>
  <c r="I2497" i="27" l="1"/>
  <c r="I2515" i="27"/>
  <c r="H2546" i="27"/>
  <c r="H2548" i="27"/>
  <c r="I2517" i="27"/>
  <c r="H2577" i="27" l="1"/>
  <c r="I2546" i="27"/>
  <c r="I2527" i="27"/>
  <c r="I2548" i="27"/>
  <c r="H2579" i="27"/>
  <c r="I2498" i="27"/>
  <c r="I2499" i="27"/>
  <c r="H2608" i="27" l="1"/>
  <c r="I2577" i="27"/>
  <c r="I2579" i="27"/>
  <c r="H2610" i="27"/>
  <c r="I2528" i="27"/>
  <c r="I2529" i="27" s="1"/>
  <c r="I2558" i="27"/>
  <c r="I2559" i="27" l="1"/>
  <c r="I2560" i="27" s="1"/>
  <c r="H2641" i="27"/>
  <c r="I2610" i="27"/>
  <c r="I2589" i="27"/>
  <c r="I2608" i="27"/>
  <c r="I2620" i="27" s="1"/>
  <c r="H2639" i="27"/>
  <c r="I2621" i="27" l="1"/>
  <c r="I2622" i="27" s="1"/>
  <c r="H2744" i="27"/>
  <c r="H2670" i="27"/>
  <c r="I2670" i="27" s="1"/>
  <c r="I2639" i="27"/>
  <c r="I2590" i="27"/>
  <c r="I2591" i="27"/>
  <c r="I2641" i="27"/>
  <c r="H2672" i="27"/>
  <c r="I2672" i="27" s="1"/>
  <c r="H2746" i="27"/>
  <c r="I2682" i="27" l="1"/>
  <c r="H2774" i="27"/>
  <c r="I2774" i="27" s="1"/>
  <c r="I2746" i="27"/>
  <c r="I2651" i="27"/>
  <c r="H2772" i="27"/>
  <c r="I2772" i="27" s="1"/>
  <c r="I2781" i="27" s="1"/>
  <c r="I2744" i="27"/>
  <c r="I2753" i="27" s="1"/>
  <c r="I2782" i="27" l="1"/>
  <c r="I2783" i="27" s="1"/>
  <c r="I2755" i="27"/>
  <c r="I2754" i="27"/>
  <c r="I2652" i="27"/>
  <c r="I2653" i="27" s="1"/>
  <c r="I2683" i="27"/>
  <c r="I2684" i="27"/>
  <c r="C61" i="22" l="1"/>
  <c r="C62" i="22" s="1"/>
  <c r="C63" i="22" s="1"/>
  <c r="C64" i="22" s="1"/>
  <c r="C65" i="22" s="1"/>
  <c r="C66" i="22" s="1"/>
  <c r="C67" i="22" s="1"/>
  <c r="C68" i="22" s="1"/>
  <c r="C69" i="22" s="1"/>
  <c r="C60" i="22"/>
  <c r="E59" i="22"/>
  <c r="O59" i="22"/>
  <c r="O1024" i="22"/>
  <c r="O1022" i="22"/>
  <c r="O1021" i="22"/>
  <c r="O1020" i="22"/>
  <c r="O1019" i="22"/>
  <c r="O1018" i="22"/>
  <c r="O1017" i="22"/>
  <c r="O1016" i="22"/>
  <c r="D1025" i="22"/>
  <c r="O1025" i="22" s="1"/>
  <c r="D1023" i="22"/>
  <c r="O1023" i="22" s="1"/>
  <c r="O1015" i="22"/>
  <c r="G1008" i="22"/>
  <c r="O1008" i="22" s="1"/>
  <c r="O1009" i="22" s="1"/>
  <c r="G1004" i="22"/>
  <c r="O1004" i="22" s="1"/>
  <c r="G998" i="22"/>
  <c r="G993" i="22"/>
  <c r="G987" i="22"/>
  <c r="G983" i="22"/>
  <c r="O983" i="22" s="1"/>
  <c r="G973" i="22"/>
  <c r="O973" i="22" s="1"/>
  <c r="G968" i="22"/>
  <c r="O968" i="22" s="1"/>
  <c r="G962" i="22"/>
  <c r="G955" i="22"/>
  <c r="G950" i="22"/>
  <c r="O950" i="22" s="1"/>
  <c r="G949" i="22"/>
  <c r="O949" i="22" s="1"/>
  <c r="G945" i="22"/>
  <c r="O945" i="22" s="1"/>
  <c r="G940" i="22"/>
  <c r="O940" i="22" s="1"/>
  <c r="G934" i="22"/>
  <c r="G930" i="22"/>
  <c r="O930" i="22" s="1"/>
  <c r="G919" i="22"/>
  <c r="G914" i="22"/>
  <c r="G907" i="22"/>
  <c r="O907" i="22" s="1"/>
  <c r="G902" i="22"/>
  <c r="D1000" i="22"/>
  <c r="F999" i="22"/>
  <c r="D999" i="22"/>
  <c r="D998" i="22"/>
  <c r="F994" i="22"/>
  <c r="G994" i="22" s="1"/>
  <c r="D994" i="22"/>
  <c r="D993" i="22"/>
  <c r="F988" i="22"/>
  <c r="F989" i="22" s="1"/>
  <c r="G989" i="22" s="1"/>
  <c r="O989" i="22" s="1"/>
  <c r="D988" i="22"/>
  <c r="D987" i="22"/>
  <c r="D978" i="22"/>
  <c r="D976" i="22"/>
  <c r="D975" i="22"/>
  <c r="F974" i="22"/>
  <c r="G974" i="22" s="1"/>
  <c r="E974" i="22"/>
  <c r="E975" i="22" s="1"/>
  <c r="E976" i="22" s="1"/>
  <c r="E977" i="22" s="1"/>
  <c r="E978" i="22" s="1"/>
  <c r="D974" i="22"/>
  <c r="F969" i="22"/>
  <c r="E969" i="22"/>
  <c r="D969" i="22"/>
  <c r="D964" i="22"/>
  <c r="F963" i="22"/>
  <c r="F964" i="22" s="1"/>
  <c r="G964" i="22" s="1"/>
  <c r="D963" i="22"/>
  <c r="D962" i="22"/>
  <c r="D958" i="22"/>
  <c r="F957" i="22"/>
  <c r="G957" i="22" s="1"/>
  <c r="D957" i="22"/>
  <c r="F956" i="22"/>
  <c r="F958" i="22" s="1"/>
  <c r="G958" i="22" s="1"/>
  <c r="D955" i="22"/>
  <c r="F941" i="22"/>
  <c r="E941" i="22"/>
  <c r="D936" i="22"/>
  <c r="F935" i="22"/>
  <c r="F936" i="22" s="1"/>
  <c r="E935" i="22"/>
  <c r="E936" i="22" s="1"/>
  <c r="D935" i="22"/>
  <c r="D934" i="22"/>
  <c r="D926" i="22"/>
  <c r="D923" i="22"/>
  <c r="D922" i="22"/>
  <c r="D921" i="22"/>
  <c r="F920" i="22"/>
  <c r="F921" i="22" s="1"/>
  <c r="F922" i="22" s="1"/>
  <c r="F923" i="22" s="1"/>
  <c r="F924" i="22" s="1"/>
  <c r="F925" i="22" s="1"/>
  <c r="F926" i="22" s="1"/>
  <c r="E920" i="22"/>
  <c r="D920" i="22"/>
  <c r="D919" i="22"/>
  <c r="F915" i="22"/>
  <c r="E915" i="22"/>
  <c r="D915" i="22"/>
  <c r="D914" i="22"/>
  <c r="D911" i="22"/>
  <c r="D910" i="22"/>
  <c r="D909" i="22"/>
  <c r="F908" i="22"/>
  <c r="F909" i="22" s="1"/>
  <c r="F910" i="22" s="1"/>
  <c r="F911" i="22" s="1"/>
  <c r="E908" i="22"/>
  <c r="E909" i="22" s="1"/>
  <c r="D908" i="22"/>
  <c r="M903" i="22"/>
  <c r="H894" i="22"/>
  <c r="G894" i="22"/>
  <c r="H893" i="22"/>
  <c r="G893" i="22"/>
  <c r="H892" i="22"/>
  <c r="G892" i="22"/>
  <c r="H891" i="22"/>
  <c r="G891" i="22"/>
  <c r="M886" i="22"/>
  <c r="M887" i="22" s="1"/>
  <c r="M891" i="22" s="1"/>
  <c r="M892" i="22" s="1"/>
  <c r="M893" i="22" s="1"/>
  <c r="M894" i="22" s="1"/>
  <c r="K885" i="22"/>
  <c r="H881" i="22"/>
  <c r="G881" i="22"/>
  <c r="H875" i="22"/>
  <c r="H870" i="22"/>
  <c r="G866" i="22"/>
  <c r="H864" i="22"/>
  <c r="H860" i="22"/>
  <c r="G860" i="22"/>
  <c r="G844" i="22"/>
  <c r="G845" i="22" s="1"/>
  <c r="G846" i="22" s="1"/>
  <c r="G847" i="22" s="1"/>
  <c r="K843" i="22"/>
  <c r="O843" i="22" s="1"/>
  <c r="D848" i="22"/>
  <c r="D846" i="22"/>
  <c r="D845" i="22"/>
  <c r="F844" i="22"/>
  <c r="F845" i="22" s="1"/>
  <c r="F846" i="22" s="1"/>
  <c r="F847" i="22" s="1"/>
  <c r="F848" i="22" s="1"/>
  <c r="E844" i="22"/>
  <c r="D844" i="22"/>
  <c r="G854" i="22"/>
  <c r="H850" i="22"/>
  <c r="G850" i="22"/>
  <c r="H838" i="22"/>
  <c r="G838" i="22"/>
  <c r="H832" i="22"/>
  <c r="G826" i="22"/>
  <c r="H825" i="22"/>
  <c r="H820" i="22"/>
  <c r="G820" i="22"/>
  <c r="H819" i="22"/>
  <c r="G819" i="22"/>
  <c r="G815" i="22"/>
  <c r="H815" i="22"/>
  <c r="G811" i="22"/>
  <c r="H810" i="22"/>
  <c r="G810" i="22"/>
  <c r="H804" i="22"/>
  <c r="H800" i="22"/>
  <c r="G800" i="22"/>
  <c r="G795" i="22"/>
  <c r="G794" i="22"/>
  <c r="H789" i="22"/>
  <c r="H784" i="22"/>
  <c r="G773" i="22"/>
  <c r="H777" i="22"/>
  <c r="G777" i="22"/>
  <c r="G772" i="22"/>
  <c r="H772" i="22"/>
  <c r="H773" i="22" s="1"/>
  <c r="K772" i="22"/>
  <c r="K773" i="22" s="1"/>
  <c r="K777" i="22" s="1"/>
  <c r="D877" i="22"/>
  <c r="G877" i="22" s="1"/>
  <c r="F876" i="22"/>
  <c r="F877" i="22" s="1"/>
  <c r="H877" i="22" s="1"/>
  <c r="D876" i="22"/>
  <c r="G876" i="22" s="1"/>
  <c r="D875" i="22"/>
  <c r="G875" i="22" s="1"/>
  <c r="F871" i="22"/>
  <c r="H871" i="22" s="1"/>
  <c r="D871" i="22"/>
  <c r="G871" i="22" s="1"/>
  <c r="D870" i="22"/>
  <c r="G870" i="22" s="1"/>
  <c r="F865" i="22"/>
  <c r="D865" i="22"/>
  <c r="G865" i="22" s="1"/>
  <c r="D864" i="22"/>
  <c r="G864" i="22" s="1"/>
  <c r="D855" i="22"/>
  <c r="G855" i="22" s="1"/>
  <c r="D853" i="22"/>
  <c r="G853" i="22" s="1"/>
  <c r="D852" i="22"/>
  <c r="G852" i="22" s="1"/>
  <c r="F851" i="22"/>
  <c r="F852" i="22" s="1"/>
  <c r="F853" i="22" s="1"/>
  <c r="E851" i="22"/>
  <c r="E852" i="22" s="1"/>
  <c r="E853" i="22" s="1"/>
  <c r="E854" i="22" s="1"/>
  <c r="E855" i="22" s="1"/>
  <c r="D851" i="22"/>
  <c r="G851" i="22" s="1"/>
  <c r="F839" i="22"/>
  <c r="E839" i="22"/>
  <c r="D839" i="22"/>
  <c r="G839" i="22" s="1"/>
  <c r="D834" i="22"/>
  <c r="G834" i="22" s="1"/>
  <c r="F833" i="22"/>
  <c r="D833" i="22"/>
  <c r="G833" i="22" s="1"/>
  <c r="D832" i="22"/>
  <c r="G832" i="22" s="1"/>
  <c r="D828" i="22"/>
  <c r="G828" i="22" s="1"/>
  <c r="F827" i="22"/>
  <c r="H827" i="22" s="1"/>
  <c r="D827" i="22"/>
  <c r="G827" i="22" s="1"/>
  <c r="F826" i="22"/>
  <c r="F828" i="22" s="1"/>
  <c r="H828" i="22" s="1"/>
  <c r="D825" i="22"/>
  <c r="G825" i="22" s="1"/>
  <c r="F811" i="22"/>
  <c r="E811" i="22"/>
  <c r="D806" i="22"/>
  <c r="G806" i="22" s="1"/>
  <c r="F805" i="22"/>
  <c r="F806" i="22" s="1"/>
  <c r="E805" i="22"/>
  <c r="E806" i="22" s="1"/>
  <c r="D805" i="22"/>
  <c r="G805" i="22" s="1"/>
  <c r="D804" i="22"/>
  <c r="G804" i="22" s="1"/>
  <c r="D796" i="22"/>
  <c r="G796" i="22" s="1"/>
  <c r="D793" i="22"/>
  <c r="G793" i="22" s="1"/>
  <c r="D792" i="22"/>
  <c r="G792" i="22" s="1"/>
  <c r="D791" i="22"/>
  <c r="G791" i="22" s="1"/>
  <c r="F790" i="22"/>
  <c r="F791" i="22" s="1"/>
  <c r="F792" i="22" s="1"/>
  <c r="F793" i="22" s="1"/>
  <c r="F794" i="22" s="1"/>
  <c r="E790" i="22"/>
  <c r="D790" i="22"/>
  <c r="G790" i="22" s="1"/>
  <c r="D789" i="22"/>
  <c r="G789" i="22" s="1"/>
  <c r="F785" i="22"/>
  <c r="E785" i="22"/>
  <c r="D785" i="22"/>
  <c r="G785" i="22" s="1"/>
  <c r="D784" i="22"/>
  <c r="G784" i="22" s="1"/>
  <c r="D781" i="22"/>
  <c r="G781" i="22" s="1"/>
  <c r="D780" i="22"/>
  <c r="G780" i="22" s="1"/>
  <c r="D779" i="22"/>
  <c r="G779" i="22" s="1"/>
  <c r="F778" i="22"/>
  <c r="F779" i="22" s="1"/>
  <c r="F780" i="22" s="1"/>
  <c r="F781" i="22" s="1"/>
  <c r="E778" i="22"/>
  <c r="E779" i="22" s="1"/>
  <c r="D778" i="22"/>
  <c r="G778" i="22" s="1"/>
  <c r="M773" i="22"/>
  <c r="M777" i="22" s="1"/>
  <c r="M778" i="22" s="1"/>
  <c r="M779" i="22" s="1"/>
  <c r="M780" i="22" s="1"/>
  <c r="M781" i="22" s="1"/>
  <c r="M784" i="22" s="1"/>
  <c r="G755" i="22"/>
  <c r="G756" i="22" s="1"/>
  <c r="G750" i="22"/>
  <c r="G744" i="22"/>
  <c r="G745" i="22" s="1"/>
  <c r="G725" i="22"/>
  <c r="G719" i="22"/>
  <c r="G720" i="22" s="1"/>
  <c r="G712" i="22"/>
  <c r="G713" i="22" s="1"/>
  <c r="G714" i="22" s="1"/>
  <c r="G706" i="22"/>
  <c r="G697" i="22"/>
  <c r="G691" i="22"/>
  <c r="G692" i="22" s="1"/>
  <c r="G676" i="22"/>
  <c r="G677" i="22" s="1"/>
  <c r="G678" i="22" s="1"/>
  <c r="G671" i="22"/>
  <c r="G664" i="22"/>
  <c r="G665" i="22" s="1"/>
  <c r="M659" i="22"/>
  <c r="M663" i="22" s="1"/>
  <c r="M664" i="22" s="1"/>
  <c r="M665" i="22" s="1"/>
  <c r="M666" i="22" s="1"/>
  <c r="M667" i="22" s="1"/>
  <c r="M670" i="22" s="1"/>
  <c r="M671" i="22" s="1"/>
  <c r="M675" i="22" s="1"/>
  <c r="M676" i="22" s="1"/>
  <c r="M677" i="22" s="1"/>
  <c r="M678" i="22" s="1"/>
  <c r="M679" i="22" s="1"/>
  <c r="M680" i="22" s="1"/>
  <c r="M681" i="22" s="1"/>
  <c r="M682" i="22" s="1"/>
  <c r="M686" i="22" s="1"/>
  <c r="M690" i="22" s="1"/>
  <c r="M691" i="22" s="1"/>
  <c r="M692" i="22" s="1"/>
  <c r="M696" i="22" s="1"/>
  <c r="M697" i="22" s="1"/>
  <c r="M701" i="22" s="1"/>
  <c r="M705" i="22" s="1"/>
  <c r="M706" i="22" s="1"/>
  <c r="M711" i="22" s="1"/>
  <c r="M712" i="22" s="1"/>
  <c r="M713" i="22" s="1"/>
  <c r="M714" i="22" s="1"/>
  <c r="M718" i="22" s="1"/>
  <c r="M719" i="22" s="1"/>
  <c r="M720" i="22" s="1"/>
  <c r="M724" i="22" s="1"/>
  <c r="M725" i="22" s="1"/>
  <c r="M739" i="22" s="1"/>
  <c r="M743" i="22" s="1"/>
  <c r="M744" i="22" s="1"/>
  <c r="M745" i="22" s="1"/>
  <c r="M749" i="22" s="1"/>
  <c r="M750" i="22" s="1"/>
  <c r="M754" i="22" s="1"/>
  <c r="M755" i="22" s="1"/>
  <c r="M756" i="22" s="1"/>
  <c r="M760" i="22" s="1"/>
  <c r="G659" i="22"/>
  <c r="K658" i="22"/>
  <c r="O658" i="22" s="1"/>
  <c r="D756" i="22"/>
  <c r="F755" i="22"/>
  <c r="F756" i="22" s="1"/>
  <c r="D755" i="22"/>
  <c r="D754" i="22"/>
  <c r="F750" i="22"/>
  <c r="D750" i="22"/>
  <c r="D749" i="22"/>
  <c r="F744" i="22"/>
  <c r="F745" i="22" s="1"/>
  <c r="D744" i="22"/>
  <c r="D743" i="22"/>
  <c r="D734" i="22"/>
  <c r="D732" i="22"/>
  <c r="D731" i="22"/>
  <c r="F730" i="22"/>
  <c r="E730" i="22"/>
  <c r="E731" i="22" s="1"/>
  <c r="D730" i="22"/>
  <c r="F725" i="22"/>
  <c r="E725" i="22"/>
  <c r="D725" i="22"/>
  <c r="D720" i="22"/>
  <c r="F719" i="22"/>
  <c r="F720" i="22" s="1"/>
  <c r="D719" i="22"/>
  <c r="D718" i="22"/>
  <c r="D714" i="22"/>
  <c r="F713" i="22"/>
  <c r="D713" i="22"/>
  <c r="F712" i="22"/>
  <c r="F714" i="22" s="1"/>
  <c r="D711" i="22"/>
  <c r="F697" i="22"/>
  <c r="E697" i="22"/>
  <c r="D692" i="22"/>
  <c r="F691" i="22"/>
  <c r="F692" i="22" s="1"/>
  <c r="E691" i="22"/>
  <c r="E692" i="22" s="1"/>
  <c r="D691" i="22"/>
  <c r="D690" i="22"/>
  <c r="D682" i="22"/>
  <c r="D679" i="22"/>
  <c r="D678" i="22"/>
  <c r="D677" i="22"/>
  <c r="F676" i="22"/>
  <c r="F677" i="22" s="1"/>
  <c r="F678" i="22" s="1"/>
  <c r="F679" i="22" s="1"/>
  <c r="F680" i="22" s="1"/>
  <c r="F681" i="22" s="1"/>
  <c r="F682" i="22" s="1"/>
  <c r="E676" i="22"/>
  <c r="E677" i="22" s="1"/>
  <c r="D676" i="22"/>
  <c r="D675" i="22"/>
  <c r="F671" i="22"/>
  <c r="E671" i="22"/>
  <c r="D671" i="22"/>
  <c r="D670" i="22"/>
  <c r="D667" i="22"/>
  <c r="D666" i="22"/>
  <c r="D665" i="22"/>
  <c r="F664" i="22"/>
  <c r="F665" i="22" s="1"/>
  <c r="F666" i="22" s="1"/>
  <c r="F667" i="22" s="1"/>
  <c r="E664" i="22"/>
  <c r="D664" i="22"/>
  <c r="O1026" i="22" l="1"/>
  <c r="K659" i="22"/>
  <c r="K663" i="22" s="1"/>
  <c r="O663" i="22" s="1"/>
  <c r="O964" i="22"/>
  <c r="H806" i="22"/>
  <c r="G963" i="22"/>
  <c r="O963" i="22" s="1"/>
  <c r="H785" i="22"/>
  <c r="H790" i="22"/>
  <c r="O777" i="22"/>
  <c r="G915" i="22"/>
  <c r="O915" i="22" s="1"/>
  <c r="G920" i="22"/>
  <c r="O920" i="22" s="1"/>
  <c r="G941" i="22"/>
  <c r="O941" i="22" s="1"/>
  <c r="G969" i="22"/>
  <c r="O969" i="22" s="1"/>
  <c r="O958" i="22"/>
  <c r="O974" i="22"/>
  <c r="O914" i="22"/>
  <c r="O659" i="22"/>
  <c r="O660" i="22" s="1"/>
  <c r="H811" i="22"/>
  <c r="H839" i="22"/>
  <c r="M888" i="22"/>
  <c r="O919" i="22"/>
  <c r="G956" i="22"/>
  <c r="O956" i="22" s="1"/>
  <c r="O998" i="22"/>
  <c r="F854" i="22"/>
  <c r="F855" i="22" s="1"/>
  <c r="H855" i="22" s="1"/>
  <c r="H853" i="22"/>
  <c r="H865" i="22"/>
  <c r="F866" i="22"/>
  <c r="H866" i="22" s="1"/>
  <c r="G936" i="22"/>
  <c r="O936" i="22" s="1"/>
  <c r="G935" i="22"/>
  <c r="O935" i="22" s="1"/>
  <c r="E791" i="22"/>
  <c r="E792" i="22" s="1"/>
  <c r="E793" i="22" s="1"/>
  <c r="E794" i="22" s="1"/>
  <c r="E795" i="22" s="1"/>
  <c r="E796" i="22" s="1"/>
  <c r="F834" i="22"/>
  <c r="H834" i="22" s="1"/>
  <c r="H833" i="22"/>
  <c r="H805" i="22"/>
  <c r="H851" i="22"/>
  <c r="E921" i="22"/>
  <c r="G999" i="22"/>
  <c r="O999" i="22" s="1"/>
  <c r="F1000" i="22"/>
  <c r="G1000" i="22" s="1"/>
  <c r="O1000" i="22" s="1"/>
  <c r="G908" i="22"/>
  <c r="O908" i="22" s="1"/>
  <c r="O993" i="22"/>
  <c r="G848" i="22"/>
  <c r="H876" i="22"/>
  <c r="K886" i="22"/>
  <c r="O885" i="22"/>
  <c r="E910" i="22"/>
  <c r="G909" i="22"/>
  <c r="O909" i="22" s="1"/>
  <c r="F975" i="22"/>
  <c r="K664" i="22"/>
  <c r="H778" i="22"/>
  <c r="G903" i="22"/>
  <c r="O903" i="22" s="1"/>
  <c r="O902" i="22"/>
  <c r="O957" i="22"/>
  <c r="O987" i="22"/>
  <c r="O994" i="22"/>
  <c r="O772" i="22"/>
  <c r="G988" i="22"/>
  <c r="O988" i="22" s="1"/>
  <c r="H826" i="22"/>
  <c r="H852" i="22"/>
  <c r="O934" i="22"/>
  <c r="O955" i="22"/>
  <c r="O962" i="22"/>
  <c r="F795" i="22"/>
  <c r="F796" i="22" s="1"/>
  <c r="G666" i="22"/>
  <c r="G667" i="22" s="1"/>
  <c r="E780" i="22"/>
  <c r="H779" i="22"/>
  <c r="E845" i="22"/>
  <c r="H793" i="22"/>
  <c r="M785" i="22"/>
  <c r="O773" i="22"/>
  <c r="K778" i="22"/>
  <c r="K779" i="22" s="1"/>
  <c r="G679" i="22"/>
  <c r="E732" i="22"/>
  <c r="E678" i="22"/>
  <c r="E665" i="22"/>
  <c r="F731" i="22"/>
  <c r="F732" i="22" s="1"/>
  <c r="F733" i="22" s="1"/>
  <c r="F734" i="22" s="1"/>
  <c r="O650" i="22"/>
  <c r="O651" i="22" s="1"/>
  <c r="O646" i="22"/>
  <c r="F641" i="22"/>
  <c r="F642" i="22" s="1"/>
  <c r="D641" i="22"/>
  <c r="D642" i="22"/>
  <c r="D640" i="22"/>
  <c r="O640" i="22" s="1"/>
  <c r="D636" i="22"/>
  <c r="D635" i="22"/>
  <c r="O635" i="22" s="1"/>
  <c r="F630" i="22"/>
  <c r="F631" i="22" s="1"/>
  <c r="O631" i="22" s="1"/>
  <c r="D630" i="22"/>
  <c r="F636" i="22"/>
  <c r="D629" i="22"/>
  <c r="O629" i="22" s="1"/>
  <c r="O625" i="22"/>
  <c r="O626" i="22" s="1"/>
  <c r="O630" i="22" l="1"/>
  <c r="O778" i="22"/>
  <c r="O632" i="22"/>
  <c r="H792" i="22"/>
  <c r="H794" i="22"/>
  <c r="H791" i="22"/>
  <c r="H796" i="22"/>
  <c r="H854" i="22"/>
  <c r="E911" i="22"/>
  <c r="G911" i="22" s="1"/>
  <c r="O911" i="22" s="1"/>
  <c r="G910" i="22"/>
  <c r="O910" i="22" s="1"/>
  <c r="E922" i="22"/>
  <c r="G921" i="22"/>
  <c r="O921" i="22" s="1"/>
  <c r="O779" i="22"/>
  <c r="K665" i="22"/>
  <c r="O664" i="22"/>
  <c r="G975" i="22"/>
  <c r="O975" i="22" s="1"/>
  <c r="F976" i="22"/>
  <c r="O886" i="22"/>
  <c r="K887" i="22"/>
  <c r="O904" i="22"/>
  <c r="H795" i="22"/>
  <c r="E846" i="22"/>
  <c r="M789" i="22"/>
  <c r="M790" i="22" s="1"/>
  <c r="M791" i="22" s="1"/>
  <c r="M792" i="22" s="1"/>
  <c r="M793" i="22" s="1"/>
  <c r="M794" i="22" s="1"/>
  <c r="M795" i="22" s="1"/>
  <c r="M796" i="22" s="1"/>
  <c r="H780" i="22"/>
  <c r="E781" i="22"/>
  <c r="H781" i="22" s="1"/>
  <c r="O774" i="22"/>
  <c r="G680" i="22"/>
  <c r="K780" i="22"/>
  <c r="E679" i="22"/>
  <c r="E666" i="22"/>
  <c r="E733" i="22"/>
  <c r="O641" i="22"/>
  <c r="O636" i="22"/>
  <c r="O637" i="22" s="1"/>
  <c r="O647" i="22"/>
  <c r="O642" i="22"/>
  <c r="D620" i="22"/>
  <c r="D618" i="22"/>
  <c r="D617" i="22"/>
  <c r="F616" i="22"/>
  <c r="F617" i="22" s="1"/>
  <c r="F618" i="22" s="1"/>
  <c r="F619" i="22" s="1"/>
  <c r="F620" i="22" s="1"/>
  <c r="D616" i="22"/>
  <c r="E616" i="22"/>
  <c r="E617" i="22" s="1"/>
  <c r="O615" i="22"/>
  <c r="O610" i="22"/>
  <c r="D611" i="22"/>
  <c r="E611" i="22"/>
  <c r="F611" i="22"/>
  <c r="D600" i="22"/>
  <c r="F599" i="22"/>
  <c r="D599" i="22"/>
  <c r="D606" i="22"/>
  <c r="D605" i="22"/>
  <c r="D604" i="22"/>
  <c r="O604" i="22" s="1"/>
  <c r="F605" i="22"/>
  <c r="F606" i="22" s="1"/>
  <c r="F598" i="22"/>
  <c r="F600" i="22" s="1"/>
  <c r="D597" i="22"/>
  <c r="O597" i="22" s="1"/>
  <c r="O592" i="22"/>
  <c r="O591" i="22"/>
  <c r="O587" i="22"/>
  <c r="O588" i="22" s="1"/>
  <c r="F583" i="22"/>
  <c r="E583" i="22"/>
  <c r="O582" i="22"/>
  <c r="D578" i="22"/>
  <c r="D577" i="22"/>
  <c r="D576" i="22"/>
  <c r="O576" i="22" s="1"/>
  <c r="O572" i="22"/>
  <c r="F577" i="22"/>
  <c r="F578" i="22" s="1"/>
  <c r="E577" i="22"/>
  <c r="E578" i="22" s="1"/>
  <c r="D568" i="22"/>
  <c r="D565" i="22"/>
  <c r="D564" i="22"/>
  <c r="D563" i="22"/>
  <c r="D562" i="22"/>
  <c r="D561" i="22"/>
  <c r="O561" i="22" s="1"/>
  <c r="F562" i="22"/>
  <c r="F563" i="22" s="1"/>
  <c r="F564" i="22" s="1"/>
  <c r="F565" i="22" s="1"/>
  <c r="F566" i="22" s="1"/>
  <c r="F567" i="22" s="1"/>
  <c r="F568" i="22" s="1"/>
  <c r="E562" i="22"/>
  <c r="E557" i="22"/>
  <c r="F557" i="22"/>
  <c r="F550" i="22"/>
  <c r="F551" i="22" s="1"/>
  <c r="E550" i="22"/>
  <c r="E551" i="22" s="1"/>
  <c r="D553" i="22"/>
  <c r="D552" i="22"/>
  <c r="D551" i="22"/>
  <c r="O549" i="22"/>
  <c r="D550" i="22"/>
  <c r="D557" i="22"/>
  <c r="D556" i="22"/>
  <c r="O556" i="22" s="1"/>
  <c r="O545" i="22"/>
  <c r="O544" i="22"/>
  <c r="O1062" i="22"/>
  <c r="M1059" i="22"/>
  <c r="O1059" i="22" s="1"/>
  <c r="O1058" i="22"/>
  <c r="O583" i="22" l="1"/>
  <c r="O780" i="22"/>
  <c r="E923" i="22"/>
  <c r="G922" i="22"/>
  <c r="O922" i="22" s="1"/>
  <c r="F977" i="22"/>
  <c r="G976" i="22"/>
  <c r="O976" i="22" s="1"/>
  <c r="K666" i="22"/>
  <c r="O665" i="22"/>
  <c r="O584" i="22"/>
  <c r="O593" i="22"/>
  <c r="K891" i="22"/>
  <c r="O887" i="22"/>
  <c r="K888" i="22"/>
  <c r="O888" i="22" s="1"/>
  <c r="M800" i="22"/>
  <c r="M804" i="22" s="1"/>
  <c r="M805" i="22" s="1"/>
  <c r="M806" i="22" s="1"/>
  <c r="E847" i="22"/>
  <c r="K781" i="22"/>
  <c r="K784" i="22" s="1"/>
  <c r="O784" i="22" s="1"/>
  <c r="G681" i="22"/>
  <c r="E734" i="22"/>
  <c r="O735" i="22" s="1"/>
  <c r="E667" i="22"/>
  <c r="E680" i="22"/>
  <c r="O643" i="22"/>
  <c r="O600" i="22"/>
  <c r="O611" i="22"/>
  <c r="O612" i="22" s="1"/>
  <c r="O598" i="22"/>
  <c r="O605" i="22"/>
  <c r="O617" i="22"/>
  <c r="E618" i="22"/>
  <c r="O606" i="22"/>
  <c r="O599" i="22"/>
  <c r="O616" i="22"/>
  <c r="O546" i="22"/>
  <c r="O557" i="22"/>
  <c r="O558" i="22" s="1"/>
  <c r="O577" i="22"/>
  <c r="O578" i="22"/>
  <c r="E552" i="22"/>
  <c r="O551" i="22"/>
  <c r="O562" i="22"/>
  <c r="E563" i="22"/>
  <c r="E564" i="22" s="1"/>
  <c r="E565" i="22" s="1"/>
  <c r="E566" i="22" s="1"/>
  <c r="F552" i="22"/>
  <c r="F553" i="22" s="1"/>
  <c r="O550" i="22"/>
  <c r="M1060" i="22"/>
  <c r="M1051" i="22"/>
  <c r="O1051" i="22" s="1"/>
  <c r="O1050" i="22"/>
  <c r="M1046" i="22"/>
  <c r="O1046" i="22" s="1"/>
  <c r="O1045" i="22"/>
  <c r="M1040" i="22"/>
  <c r="M1041" i="22" s="1"/>
  <c r="O1039" i="22"/>
  <c r="O579" i="22" l="1"/>
  <c r="O601" i="22"/>
  <c r="O607" i="22"/>
  <c r="F978" i="22"/>
  <c r="G978" i="22" s="1"/>
  <c r="O978" i="22" s="1"/>
  <c r="G977" i="22"/>
  <c r="O977" i="22" s="1"/>
  <c r="E924" i="22"/>
  <c r="G923" i="22"/>
  <c r="O923" i="22" s="1"/>
  <c r="K892" i="22"/>
  <c r="O891" i="22"/>
  <c r="K667" i="22"/>
  <c r="O666" i="22"/>
  <c r="O889" i="22"/>
  <c r="O912" i="22"/>
  <c r="M810" i="22"/>
  <c r="M811" i="22" s="1"/>
  <c r="E848" i="22"/>
  <c r="O781" i="22"/>
  <c r="G682" i="22"/>
  <c r="E681" i="22"/>
  <c r="E619" i="22"/>
  <c r="O618" i="22"/>
  <c r="O565" i="22"/>
  <c r="O564" i="22"/>
  <c r="E553" i="22"/>
  <c r="O553" i="22" s="1"/>
  <c r="O552" i="22"/>
  <c r="E567" i="22"/>
  <c r="O566" i="22"/>
  <c r="O563" i="22"/>
  <c r="M1052" i="22"/>
  <c r="O1052" i="22" s="1"/>
  <c r="O1053" i="22" s="1"/>
  <c r="O1060" i="22"/>
  <c r="M1061" i="22"/>
  <c r="O1047" i="22"/>
  <c r="O1040" i="22"/>
  <c r="O1041" i="22"/>
  <c r="M1032" i="22"/>
  <c r="O1032" i="22" s="1"/>
  <c r="O1031" i="22"/>
  <c r="O979" i="22" l="1"/>
  <c r="K670" i="22"/>
  <c r="O667" i="22"/>
  <c r="O668" i="22" s="1"/>
  <c r="E925" i="22"/>
  <c r="G924" i="22"/>
  <c r="O924" i="22" s="1"/>
  <c r="K893" i="22"/>
  <c r="O892" i="22"/>
  <c r="O782" i="22"/>
  <c r="M815" i="22"/>
  <c r="M819" i="22" s="1"/>
  <c r="M820" i="22" s="1"/>
  <c r="K785" i="22"/>
  <c r="E682" i="22"/>
  <c r="O554" i="22"/>
  <c r="E620" i="22"/>
  <c r="O619" i="22"/>
  <c r="E568" i="22"/>
  <c r="O568" i="22" s="1"/>
  <c r="O567" i="22"/>
  <c r="O1061" i="22"/>
  <c r="M1063" i="22"/>
  <c r="M1033" i="22"/>
  <c r="M1034" i="22" s="1"/>
  <c r="M1035" i="22" s="1"/>
  <c r="O1035" i="22" s="1"/>
  <c r="O1042" i="22"/>
  <c r="E926" i="22" l="1"/>
  <c r="G926" i="22" s="1"/>
  <c r="O926" i="22" s="1"/>
  <c r="G925" i="22"/>
  <c r="O925" i="22" s="1"/>
  <c r="K894" i="22"/>
  <c r="O894" i="22" s="1"/>
  <c r="O893" i="22"/>
  <c r="O670" i="22"/>
  <c r="K671" i="22"/>
  <c r="O916" i="22"/>
  <c r="M825" i="22"/>
  <c r="M826" i="22" s="1"/>
  <c r="M827" i="22" s="1"/>
  <c r="M828" i="22" s="1"/>
  <c r="K789" i="22"/>
  <c r="O789" i="22" s="1"/>
  <c r="O785" i="22"/>
  <c r="O786" i="22" s="1"/>
  <c r="O620" i="22"/>
  <c r="O621" i="22" s="1"/>
  <c r="O569" i="22"/>
  <c r="M1064" i="22"/>
  <c r="O1063" i="22"/>
  <c r="O1034" i="22"/>
  <c r="O1033" i="22"/>
  <c r="D164" i="22"/>
  <c r="F162" i="22"/>
  <c r="O162" i="22" s="1"/>
  <c r="O161" i="22"/>
  <c r="O895" i="22" l="1"/>
  <c r="K675" i="22"/>
  <c r="O671" i="22"/>
  <c r="O672" i="22" s="1"/>
  <c r="M832" i="22"/>
  <c r="M844" i="22" s="1"/>
  <c r="M845" i="22" s="1"/>
  <c r="M846" i="22" s="1"/>
  <c r="M847" i="22" s="1"/>
  <c r="M848" i="22" s="1"/>
  <c r="K790" i="22"/>
  <c r="O790" i="22" s="1"/>
  <c r="O573" i="22"/>
  <c r="O653" i="22" s="1"/>
  <c r="F163" i="22"/>
  <c r="O163" i="22" s="1"/>
  <c r="O164" i="22" s="1"/>
  <c r="M1065" i="22"/>
  <c r="O1065" i="22" s="1"/>
  <c r="O1064" i="22"/>
  <c r="O1036" i="22"/>
  <c r="O88" i="22"/>
  <c r="F89" i="22"/>
  <c r="F90" i="22" s="1"/>
  <c r="D97" i="22"/>
  <c r="F155" i="22"/>
  <c r="E155" i="22"/>
  <c r="D155" i="22"/>
  <c r="D156" i="22" s="1"/>
  <c r="O154" i="22"/>
  <c r="D151" i="22"/>
  <c r="D150" i="22"/>
  <c r="D149" i="22"/>
  <c r="D148" i="22"/>
  <c r="D147" i="22"/>
  <c r="D144" i="22"/>
  <c r="D143" i="22"/>
  <c r="D142" i="22"/>
  <c r="D141" i="22"/>
  <c r="D140" i="22"/>
  <c r="D139" i="22"/>
  <c r="D138" i="22"/>
  <c r="D137" i="22"/>
  <c r="D136" i="22"/>
  <c r="D135" i="22"/>
  <c r="D134" i="22"/>
  <c r="F133" i="22"/>
  <c r="F134" i="22" s="1"/>
  <c r="F135" i="22" s="1"/>
  <c r="F136" i="22" s="1"/>
  <c r="F137" i="22" s="1"/>
  <c r="F138" i="22" s="1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E133" i="22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D133" i="22"/>
  <c r="D132" i="22"/>
  <c r="O132" i="22" s="1"/>
  <c r="D129" i="22"/>
  <c r="D128" i="22"/>
  <c r="D127" i="22"/>
  <c r="F126" i="22"/>
  <c r="O126" i="22" s="1"/>
  <c r="O125" i="22"/>
  <c r="E121" i="22"/>
  <c r="E122" i="22" s="1"/>
  <c r="E112" i="22"/>
  <c r="E99" i="22"/>
  <c r="E100" i="22" s="1"/>
  <c r="A86" i="22"/>
  <c r="F122" i="22"/>
  <c r="D122" i="22"/>
  <c r="D121" i="22"/>
  <c r="D118" i="22"/>
  <c r="D117" i="22"/>
  <c r="D116" i="22"/>
  <c r="D115" i="22"/>
  <c r="D114" i="22"/>
  <c r="F113" i="22"/>
  <c r="F114" i="22" s="1"/>
  <c r="F115" i="22" s="1"/>
  <c r="F116" i="22" s="1"/>
  <c r="F117" i="22" s="1"/>
  <c r="F118" i="22" s="1"/>
  <c r="E113" i="22"/>
  <c r="E114" i="22" s="1"/>
  <c r="D113" i="22"/>
  <c r="D112" i="22"/>
  <c r="D109" i="22"/>
  <c r="D106" i="22"/>
  <c r="D105" i="22"/>
  <c r="D101" i="22"/>
  <c r="F100" i="22"/>
  <c r="F101" i="22" s="1"/>
  <c r="F102" i="22" s="1"/>
  <c r="F103" i="22" s="1"/>
  <c r="F104" i="22" s="1"/>
  <c r="F105" i="22" s="1"/>
  <c r="F106" i="22" s="1"/>
  <c r="F107" i="22" s="1"/>
  <c r="F108" i="22" s="1"/>
  <c r="F109" i="22" s="1"/>
  <c r="D100" i="22"/>
  <c r="D99" i="22"/>
  <c r="O675" i="22" l="1"/>
  <c r="K676" i="22"/>
  <c r="M833" i="22"/>
  <c r="M834" i="22" s="1"/>
  <c r="K791" i="22"/>
  <c r="O791" i="22" s="1"/>
  <c r="O1066" i="22"/>
  <c r="O112" i="22"/>
  <c r="O155" i="22"/>
  <c r="O156" i="22" s="1"/>
  <c r="F91" i="22"/>
  <c r="O90" i="22"/>
  <c r="O89" i="22"/>
  <c r="O122" i="22"/>
  <c r="F127" i="22"/>
  <c r="O127" i="22" s="1"/>
  <c r="O133" i="22"/>
  <c r="O121" i="22"/>
  <c r="O135" i="22"/>
  <c r="O139" i="22"/>
  <c r="O143" i="22"/>
  <c r="E146" i="22"/>
  <c r="O145" i="22"/>
  <c r="O136" i="22"/>
  <c r="O140" i="22"/>
  <c r="O144" i="22"/>
  <c r="O137" i="22"/>
  <c r="O141" i="22"/>
  <c r="O134" i="22"/>
  <c r="O138" i="22"/>
  <c r="O142" i="22"/>
  <c r="D152" i="22"/>
  <c r="D130" i="22"/>
  <c r="O113" i="22"/>
  <c r="E115" i="22"/>
  <c r="O114" i="22"/>
  <c r="E101" i="22"/>
  <c r="O100" i="22"/>
  <c r="O99" i="22"/>
  <c r="K677" i="22" l="1"/>
  <c r="O676" i="22"/>
  <c r="M838" i="22"/>
  <c r="M839" i="22" s="1"/>
  <c r="K792" i="22"/>
  <c r="O792" i="22" s="1"/>
  <c r="F128" i="22"/>
  <c r="F129" i="22" s="1"/>
  <c r="O123" i="22"/>
  <c r="F92" i="22"/>
  <c r="O91" i="22"/>
  <c r="E147" i="22"/>
  <c r="O146" i="22"/>
  <c r="E102" i="22"/>
  <c r="O101" i="22"/>
  <c r="E116" i="22"/>
  <c r="O115" i="22"/>
  <c r="M529" i="22"/>
  <c r="M530" i="22" s="1"/>
  <c r="M531" i="22" s="1"/>
  <c r="M532" i="22" s="1"/>
  <c r="M533" i="22" s="1"/>
  <c r="M534" i="22" s="1"/>
  <c r="M535" i="22" s="1"/>
  <c r="M536" i="22" s="1"/>
  <c r="M537" i="22" s="1"/>
  <c r="G529" i="22"/>
  <c r="G530" i="22" s="1"/>
  <c r="G531" i="22" s="1"/>
  <c r="G532" i="22" s="1"/>
  <c r="G533" i="22" s="1"/>
  <c r="G534" i="22" s="1"/>
  <c r="G535" i="22" s="1"/>
  <c r="G536" i="22" s="1"/>
  <c r="G537" i="22" s="1"/>
  <c r="K528" i="22"/>
  <c r="K529" i="22" s="1"/>
  <c r="K530" i="22" s="1"/>
  <c r="K525" i="22"/>
  <c r="K524" i="22"/>
  <c r="O524" i="22" s="1"/>
  <c r="E529" i="22"/>
  <c r="E530" i="22" s="1"/>
  <c r="E531" i="22" s="1"/>
  <c r="E532" i="22" s="1"/>
  <c r="E533" i="22" s="1"/>
  <c r="E534" i="22" s="1"/>
  <c r="E535" i="22" s="1"/>
  <c r="E536" i="22" s="1"/>
  <c r="E537" i="22" s="1"/>
  <c r="D529" i="22"/>
  <c r="D530" i="22" s="1"/>
  <c r="F528" i="22"/>
  <c r="F525" i="22"/>
  <c r="E525" i="22"/>
  <c r="D525" i="22"/>
  <c r="A502" i="22"/>
  <c r="F509" i="22"/>
  <c r="F510" i="22" s="1"/>
  <c r="F511" i="22" s="1"/>
  <c r="F512" i="22" s="1"/>
  <c r="F513" i="22" s="1"/>
  <c r="F514" i="22" s="1"/>
  <c r="F515" i="22" s="1"/>
  <c r="F516" i="22" s="1"/>
  <c r="F517" i="22" s="1"/>
  <c r="F518" i="22" s="1"/>
  <c r="E510" i="22"/>
  <c r="D510" i="22"/>
  <c r="D511" i="22" s="1"/>
  <c r="K678" i="22" l="1"/>
  <c r="O677" i="22"/>
  <c r="M850" i="22"/>
  <c r="M851" i="22" s="1"/>
  <c r="M852" i="22" s="1"/>
  <c r="M853" i="22" s="1"/>
  <c r="M854" i="22" s="1"/>
  <c r="M855" i="22" s="1"/>
  <c r="M860" i="22" s="1"/>
  <c r="M864" i="22" s="1"/>
  <c r="M865" i="22" s="1"/>
  <c r="M866" i="22" s="1"/>
  <c r="K793" i="22"/>
  <c r="O793" i="22" s="1"/>
  <c r="O128" i="22"/>
  <c r="O528" i="22"/>
  <c r="F93" i="22"/>
  <c r="O92" i="22"/>
  <c r="E148" i="22"/>
  <c r="O147" i="22"/>
  <c r="O509" i="22"/>
  <c r="O129" i="22"/>
  <c r="E117" i="22"/>
  <c r="O116" i="22"/>
  <c r="E103" i="22"/>
  <c r="O102" i="22"/>
  <c r="O525" i="22"/>
  <c r="O526" i="22" s="1"/>
  <c r="K531" i="22"/>
  <c r="D531" i="22"/>
  <c r="F529" i="22"/>
  <c r="O510" i="22"/>
  <c r="D512" i="22"/>
  <c r="E511" i="22"/>
  <c r="E512" i="22" s="1"/>
  <c r="E513" i="22" s="1"/>
  <c r="E514" i="22" s="1"/>
  <c r="E515" i="22" s="1"/>
  <c r="E516" i="22" s="1"/>
  <c r="E517" i="22" s="1"/>
  <c r="E518" i="22" s="1"/>
  <c r="O678" i="22" l="1"/>
  <c r="K679" i="22"/>
  <c r="M870" i="22"/>
  <c r="M871" i="22" s="1"/>
  <c r="M875" i="22" s="1"/>
  <c r="M876" i="22" s="1"/>
  <c r="M877" i="22" s="1"/>
  <c r="M881" i="22" s="1"/>
  <c r="K794" i="22"/>
  <c r="O794" i="22" s="1"/>
  <c r="O130" i="22"/>
  <c r="F94" i="22"/>
  <c r="O93" i="22"/>
  <c r="E149" i="22"/>
  <c r="O148" i="22"/>
  <c r="E118" i="22"/>
  <c r="O118" i="22" s="1"/>
  <c r="O117" i="22"/>
  <c r="O103" i="22"/>
  <c r="E104" i="22"/>
  <c r="F530" i="22"/>
  <c r="O529" i="22"/>
  <c r="K532" i="22"/>
  <c r="D532" i="22"/>
  <c r="O511" i="22"/>
  <c r="D513" i="22"/>
  <c r="O512" i="22"/>
  <c r="O679" i="22" l="1"/>
  <c r="K680" i="22"/>
  <c r="K795" i="22"/>
  <c r="O795" i="22" s="1"/>
  <c r="F95" i="22"/>
  <c r="O94" i="22"/>
  <c r="E150" i="22"/>
  <c r="O149" i="22"/>
  <c r="O104" i="22"/>
  <c r="E105" i="22"/>
  <c r="O119" i="22"/>
  <c r="F531" i="22"/>
  <c r="O530" i="22"/>
  <c r="K533" i="22"/>
  <c r="D533" i="22"/>
  <c r="D514" i="22"/>
  <c r="O513" i="22"/>
  <c r="K681" i="22" l="1"/>
  <c r="O680" i="22"/>
  <c r="K796" i="22"/>
  <c r="F96" i="22"/>
  <c r="O96" i="22" s="1"/>
  <c r="O95" i="22"/>
  <c r="E151" i="22"/>
  <c r="O151" i="22" s="1"/>
  <c r="O150" i="22"/>
  <c r="O105" i="22"/>
  <c r="E106" i="22"/>
  <c r="F532" i="22"/>
  <c r="O531" i="22"/>
  <c r="K534" i="22"/>
  <c r="D534" i="22"/>
  <c r="D515" i="22"/>
  <c r="O514" i="22"/>
  <c r="O681" i="22" l="1"/>
  <c r="K682" i="22"/>
  <c r="O927" i="22"/>
  <c r="K800" i="22"/>
  <c r="O796" i="22"/>
  <c r="O797" i="22" s="1"/>
  <c r="O97" i="22"/>
  <c r="O152" i="22"/>
  <c r="E107" i="22"/>
  <c r="O106" i="22"/>
  <c r="F533" i="22"/>
  <c r="O532" i="22"/>
  <c r="K535" i="22"/>
  <c r="D535" i="22"/>
  <c r="D516" i="22"/>
  <c r="O515" i="22"/>
  <c r="O682" i="22" l="1"/>
  <c r="O683" i="22" s="1"/>
  <c r="K686" i="22"/>
  <c r="O931" i="22"/>
  <c r="O800" i="22"/>
  <c r="O801" i="22" s="1"/>
  <c r="K804" i="22"/>
  <c r="O804" i="22" s="1"/>
  <c r="E108" i="22"/>
  <c r="O107" i="22"/>
  <c r="F534" i="22"/>
  <c r="O533" i="22"/>
  <c r="K536" i="22"/>
  <c r="D536" i="22"/>
  <c r="D517" i="22"/>
  <c r="O516" i="22"/>
  <c r="O686" i="22" l="1"/>
  <c r="O687" i="22" s="1"/>
  <c r="K690" i="22"/>
  <c r="K805" i="22"/>
  <c r="O805" i="22" s="1"/>
  <c r="E109" i="22"/>
  <c r="O109" i="22" s="1"/>
  <c r="O108" i="22"/>
  <c r="F535" i="22"/>
  <c r="O534" i="22"/>
  <c r="K537" i="22"/>
  <c r="D537" i="22"/>
  <c r="D518" i="22"/>
  <c r="O518" i="22" s="1"/>
  <c r="O517" i="22"/>
  <c r="O690" i="22" l="1"/>
  <c r="K691" i="22"/>
  <c r="K806" i="22"/>
  <c r="O110" i="22"/>
  <c r="O158" i="22" s="1"/>
  <c r="F536" i="22"/>
  <c r="O535" i="22"/>
  <c r="O519" i="22"/>
  <c r="O691" i="22" l="1"/>
  <c r="K692" i="22"/>
  <c r="O937" i="22"/>
  <c r="K810" i="22"/>
  <c r="O810" i="22" s="1"/>
  <c r="O806" i="22"/>
  <c r="O807" i="22" s="1"/>
  <c r="F537" i="22"/>
  <c r="O537" i="22" s="1"/>
  <c r="O536" i="22"/>
  <c r="O692" i="22" l="1"/>
  <c r="O693" i="22" s="1"/>
  <c r="K696" i="22"/>
  <c r="K811" i="22"/>
  <c r="O538" i="22"/>
  <c r="O540" i="22" s="1"/>
  <c r="K697" i="22" l="1"/>
  <c r="O696" i="22"/>
  <c r="O942" i="22"/>
  <c r="K815" i="22"/>
  <c r="O811" i="22"/>
  <c r="O812" i="22" s="1"/>
  <c r="H31" i="17"/>
  <c r="J31" i="17" s="1"/>
  <c r="L31" i="17" s="1"/>
  <c r="O31" i="17" s="1"/>
  <c r="O467" i="22"/>
  <c r="G483" i="22"/>
  <c r="G484" i="22" s="1"/>
  <c r="G485" i="22" s="1"/>
  <c r="G486" i="22" s="1"/>
  <c r="G487" i="22" s="1"/>
  <c r="G488" i="22" s="1"/>
  <c r="G489" i="22" s="1"/>
  <c r="G490" i="22" s="1"/>
  <c r="G491" i="22" s="1"/>
  <c r="G492" i="22" s="1"/>
  <c r="G493" i="22" s="1"/>
  <c r="G494" i="22" s="1"/>
  <c r="G495" i="22" s="1"/>
  <c r="G496" i="22" s="1"/>
  <c r="G497" i="22" s="1"/>
  <c r="G498" i="22" s="1"/>
  <c r="F495" i="22"/>
  <c r="F484" i="22"/>
  <c r="D484" i="22"/>
  <c r="D485" i="22" s="1"/>
  <c r="F479" i="22"/>
  <c r="F480" i="22" s="1"/>
  <c r="M468" i="22"/>
  <c r="M469" i="22" s="1"/>
  <c r="M470" i="22" s="1"/>
  <c r="M471" i="22" s="1"/>
  <c r="M472" i="22" s="1"/>
  <c r="M473" i="22" s="1"/>
  <c r="M474" i="22" s="1"/>
  <c r="M475" i="22" s="1"/>
  <c r="M476" i="22" s="1"/>
  <c r="M477" i="22" s="1"/>
  <c r="M478" i="22" s="1"/>
  <c r="M479" i="22" s="1"/>
  <c r="M480" i="22" s="1"/>
  <c r="M483" i="22" s="1"/>
  <c r="M484" i="22" s="1"/>
  <c r="M485" i="22" s="1"/>
  <c r="M486" i="22" s="1"/>
  <c r="M487" i="22" s="1"/>
  <c r="M488" i="22" s="1"/>
  <c r="M489" i="22" s="1"/>
  <c r="M490" i="22" s="1"/>
  <c r="M491" i="22" s="1"/>
  <c r="M492" i="22" s="1"/>
  <c r="M493" i="22" s="1"/>
  <c r="M494" i="22" s="1"/>
  <c r="M495" i="22" s="1"/>
  <c r="M496" i="22" s="1"/>
  <c r="M497" i="22" s="1"/>
  <c r="M498" i="22" s="1"/>
  <c r="F468" i="22"/>
  <c r="F469" i="22" s="1"/>
  <c r="F470" i="22" s="1"/>
  <c r="E468" i="22"/>
  <c r="E469" i="22" s="1"/>
  <c r="E470" i="22" s="1"/>
  <c r="E471" i="22" s="1"/>
  <c r="E472" i="22" s="1"/>
  <c r="E473" i="22" s="1"/>
  <c r="E474" i="22" s="1"/>
  <c r="E475" i="22" s="1"/>
  <c r="E476" i="22" s="1"/>
  <c r="E477" i="22" s="1"/>
  <c r="E478" i="22" s="1"/>
  <c r="E479" i="22" s="1"/>
  <c r="E480" i="22" s="1"/>
  <c r="D468" i="22"/>
  <c r="D469" i="22" s="1"/>
  <c r="H448" i="22"/>
  <c r="G463" i="22"/>
  <c r="G462" i="22"/>
  <c r="G459" i="22"/>
  <c r="G457" i="22"/>
  <c r="G448" i="22"/>
  <c r="F460" i="22"/>
  <c r="G460" i="22" s="1"/>
  <c r="F449" i="22"/>
  <c r="G449" i="22" s="1"/>
  <c r="E449" i="22"/>
  <c r="E450" i="22" s="1"/>
  <c r="E451" i="22" s="1"/>
  <c r="E452" i="22" s="1"/>
  <c r="E453" i="22" s="1"/>
  <c r="E454" i="22" s="1"/>
  <c r="E455" i="22" s="1"/>
  <c r="E456" i="22" s="1"/>
  <c r="E457" i="22" s="1"/>
  <c r="E458" i="22" s="1"/>
  <c r="E459" i="22" s="1"/>
  <c r="E460" i="22" s="1"/>
  <c r="E461" i="22" s="1"/>
  <c r="E462" i="22" s="1"/>
  <c r="E463" i="22" s="1"/>
  <c r="D449" i="22"/>
  <c r="D450" i="22" s="1"/>
  <c r="D451" i="22" s="1"/>
  <c r="D452" i="22" s="1"/>
  <c r="D453" i="22" s="1"/>
  <c r="D454" i="22" s="1"/>
  <c r="D455" i="22" s="1"/>
  <c r="D456" i="22" s="1"/>
  <c r="D457" i="22" s="1"/>
  <c r="D458" i="22" s="1"/>
  <c r="D459" i="22" s="1"/>
  <c r="D460" i="22" s="1"/>
  <c r="D461" i="22" s="1"/>
  <c r="D462" i="22" s="1"/>
  <c r="D463" i="22" s="1"/>
  <c r="G443" i="22"/>
  <c r="H432" i="22"/>
  <c r="G432" i="22"/>
  <c r="K432" i="22"/>
  <c r="K433" i="22" s="1"/>
  <c r="K434" i="22" s="1"/>
  <c r="K435" i="22" s="1"/>
  <c r="K436" i="22" s="1"/>
  <c r="K437" i="22" s="1"/>
  <c r="K438" i="22" s="1"/>
  <c r="K439" i="22" s="1"/>
  <c r="K440" i="22" s="1"/>
  <c r="K441" i="22" s="1"/>
  <c r="K442" i="22" s="1"/>
  <c r="K443" i="22" s="1"/>
  <c r="K444" i="22" s="1"/>
  <c r="K445" i="22" s="1"/>
  <c r="K448" i="22" s="1"/>
  <c r="K449" i="22" s="1"/>
  <c r="K450" i="22" s="1"/>
  <c r="K451" i="22" s="1"/>
  <c r="K452" i="22" s="1"/>
  <c r="K453" i="22" s="1"/>
  <c r="K454" i="22" s="1"/>
  <c r="K455" i="22" s="1"/>
  <c r="K456" i="22" s="1"/>
  <c r="K457" i="22" s="1"/>
  <c r="K458" i="22" s="1"/>
  <c r="K459" i="22" s="1"/>
  <c r="K460" i="22" s="1"/>
  <c r="K461" i="22" s="1"/>
  <c r="K462" i="22" s="1"/>
  <c r="K463" i="22" s="1"/>
  <c r="M433" i="22"/>
  <c r="M434" i="22" s="1"/>
  <c r="M435" i="22" s="1"/>
  <c r="M436" i="22" s="1"/>
  <c r="M437" i="22" s="1"/>
  <c r="M438" i="22" s="1"/>
  <c r="M439" i="22" s="1"/>
  <c r="M440" i="22" s="1"/>
  <c r="M441" i="22" s="1"/>
  <c r="M442" i="22" s="1"/>
  <c r="M443" i="22" s="1"/>
  <c r="M444" i="22" s="1"/>
  <c r="M445" i="22" s="1"/>
  <c r="M448" i="22" s="1"/>
  <c r="M449" i="22" s="1"/>
  <c r="M450" i="22" s="1"/>
  <c r="M451" i="22" s="1"/>
  <c r="M452" i="22" s="1"/>
  <c r="M453" i="22" s="1"/>
  <c r="M454" i="22" s="1"/>
  <c r="M455" i="22" s="1"/>
  <c r="M456" i="22" s="1"/>
  <c r="M457" i="22" s="1"/>
  <c r="M458" i="22" s="1"/>
  <c r="M459" i="22" s="1"/>
  <c r="M460" i="22" s="1"/>
  <c r="M461" i="22" s="1"/>
  <c r="M462" i="22" s="1"/>
  <c r="M463" i="22" s="1"/>
  <c r="F444" i="22"/>
  <c r="G444" i="22" s="1"/>
  <c r="F433" i="22"/>
  <c r="G433" i="22" s="1"/>
  <c r="E433" i="22"/>
  <c r="E434" i="22" s="1"/>
  <c r="E435" i="22" s="1"/>
  <c r="E436" i="22" s="1"/>
  <c r="E437" i="22" s="1"/>
  <c r="E438" i="22" s="1"/>
  <c r="D433" i="22"/>
  <c r="D434" i="22" s="1"/>
  <c r="D435" i="22" s="1"/>
  <c r="D436" i="22" s="1"/>
  <c r="D437" i="22" s="1"/>
  <c r="D438" i="22" s="1"/>
  <c r="D439" i="22" s="1"/>
  <c r="D440" i="22" s="1"/>
  <c r="D441" i="22" s="1"/>
  <c r="D442" i="22" s="1"/>
  <c r="D443" i="22" s="1"/>
  <c r="D444" i="22" s="1"/>
  <c r="D445" i="22" s="1"/>
  <c r="F424" i="22"/>
  <c r="F425" i="22" s="1"/>
  <c r="F413" i="22"/>
  <c r="F414" i="22" s="1"/>
  <c r="F415" i="22" s="1"/>
  <c r="F416" i="22" s="1"/>
  <c r="F417" i="22" s="1"/>
  <c r="F418" i="22" s="1"/>
  <c r="F419" i="22" s="1"/>
  <c r="F420" i="22" s="1"/>
  <c r="F422" i="22" s="1"/>
  <c r="E413" i="22"/>
  <c r="D413" i="22"/>
  <c r="D414" i="22" s="1"/>
  <c r="M397" i="22"/>
  <c r="M398" i="22" s="1"/>
  <c r="M399" i="22" s="1"/>
  <c r="M400" i="22" s="1"/>
  <c r="M401" i="22" s="1"/>
  <c r="M402" i="22" s="1"/>
  <c r="M403" i="22" s="1"/>
  <c r="M404" i="22" s="1"/>
  <c r="M405" i="22" s="1"/>
  <c r="M406" i="22" s="1"/>
  <c r="M407" i="22" s="1"/>
  <c r="M408" i="22" s="1"/>
  <c r="M409" i="22" s="1"/>
  <c r="M412" i="22" s="1"/>
  <c r="M413" i="22" s="1"/>
  <c r="M414" i="22" s="1"/>
  <c r="M415" i="22" s="1"/>
  <c r="M416" i="22" s="1"/>
  <c r="M417" i="22" s="1"/>
  <c r="M418" i="22" s="1"/>
  <c r="M419" i="22" s="1"/>
  <c r="M420" i="22" s="1"/>
  <c r="M421" i="22" s="1"/>
  <c r="M422" i="22" s="1"/>
  <c r="M423" i="22" s="1"/>
  <c r="M424" i="22" s="1"/>
  <c r="M425" i="22" s="1"/>
  <c r="M426" i="22" s="1"/>
  <c r="M427" i="22" s="1"/>
  <c r="K396" i="22"/>
  <c r="O396" i="22" s="1"/>
  <c r="G397" i="22"/>
  <c r="G398" i="22" s="1"/>
  <c r="G399" i="22" s="1"/>
  <c r="G400" i="22" s="1"/>
  <c r="G401" i="22" s="1"/>
  <c r="G402" i="22" s="1"/>
  <c r="G403" i="22" s="1"/>
  <c r="G404" i="22" s="1"/>
  <c r="G405" i="22" s="1"/>
  <c r="G406" i="22" s="1"/>
  <c r="G407" i="22" s="1"/>
  <c r="F408" i="22"/>
  <c r="F409" i="22" s="1"/>
  <c r="E397" i="22"/>
  <c r="E398" i="22" s="1"/>
  <c r="E399" i="22" s="1"/>
  <c r="E400" i="22" s="1"/>
  <c r="E401" i="22" s="1"/>
  <c r="E402" i="22" s="1"/>
  <c r="E403" i="22" s="1"/>
  <c r="E404" i="22" s="1"/>
  <c r="E405" i="22" s="1"/>
  <c r="E406" i="22" s="1"/>
  <c r="E407" i="22" s="1"/>
  <c r="E408" i="22" s="1"/>
  <c r="E409" i="22" s="1"/>
  <c r="D397" i="22"/>
  <c r="F390" i="22"/>
  <c r="F391" i="22" s="1"/>
  <c r="E379" i="22"/>
  <c r="E380" i="22" s="1"/>
  <c r="E381" i="22" s="1"/>
  <c r="E382" i="22" s="1"/>
  <c r="E383" i="22" s="1"/>
  <c r="E384" i="22" s="1"/>
  <c r="E385" i="22" s="1"/>
  <c r="E386" i="22" s="1"/>
  <c r="E387" i="22" s="1"/>
  <c r="E388" i="22" s="1"/>
  <c r="E389" i="22" s="1"/>
  <c r="E390" i="22" s="1"/>
  <c r="E391" i="22" s="1"/>
  <c r="D379" i="22"/>
  <c r="O378" i="22"/>
  <c r="F361" i="22"/>
  <c r="F362" i="22" s="1"/>
  <c r="F363" i="22" s="1"/>
  <c r="F364" i="22" s="1"/>
  <c r="F365" i="22" s="1"/>
  <c r="F366" i="22" s="1"/>
  <c r="F367" i="22" s="1"/>
  <c r="F368" i="22" s="1"/>
  <c r="F369" i="22" s="1"/>
  <c r="F370" i="22" s="1"/>
  <c r="F371" i="22" s="1"/>
  <c r="F373" i="22" s="1"/>
  <c r="F374" i="22" s="1"/>
  <c r="O353" i="22"/>
  <c r="O352" i="22"/>
  <c r="D356" i="22"/>
  <c r="O356" i="22" s="1"/>
  <c r="D355" i="22"/>
  <c r="O355" i="22" s="1"/>
  <c r="D354" i="22"/>
  <c r="O354" i="22" s="1"/>
  <c r="F347" i="22"/>
  <c r="E347" i="22"/>
  <c r="D347" i="22"/>
  <c r="G325" i="22"/>
  <c r="G326" i="22" s="1"/>
  <c r="G327" i="22" s="1"/>
  <c r="G328" i="22" s="1"/>
  <c r="G329" i="22" s="1"/>
  <c r="G330" i="22" s="1"/>
  <c r="G331" i="22" s="1"/>
  <c r="G332" i="22" s="1"/>
  <c r="G333" i="22" s="1"/>
  <c r="G334" i="22" s="1"/>
  <c r="G335" i="22" s="1"/>
  <c r="G336" i="22" s="1"/>
  <c r="G337" i="22" s="1"/>
  <c r="G338" i="22" s="1"/>
  <c r="G339" i="22" s="1"/>
  <c r="G340" i="22" s="1"/>
  <c r="G341" i="22" s="1"/>
  <c r="G342" i="22" s="1"/>
  <c r="G343" i="22" s="1"/>
  <c r="D343" i="22"/>
  <c r="D342" i="22"/>
  <c r="D341" i="22"/>
  <c r="D340" i="22"/>
  <c r="D339" i="22"/>
  <c r="D336" i="22"/>
  <c r="D335" i="22"/>
  <c r="D334" i="22"/>
  <c r="D333" i="22"/>
  <c r="D332" i="22"/>
  <c r="D331" i="22"/>
  <c r="D330" i="22"/>
  <c r="D329" i="22"/>
  <c r="D328" i="22"/>
  <c r="D327" i="22"/>
  <c r="D326" i="22"/>
  <c r="F325" i="22"/>
  <c r="F326" i="22" s="1"/>
  <c r="F327" i="22" s="1"/>
  <c r="F328" i="22" s="1"/>
  <c r="F329" i="22" s="1"/>
  <c r="F330" i="22" s="1"/>
  <c r="F331" i="22" s="1"/>
  <c r="F332" i="22" s="1"/>
  <c r="F333" i="22" s="1"/>
  <c r="F334" i="22" s="1"/>
  <c r="F335" i="22" s="1"/>
  <c r="F336" i="22" s="1"/>
  <c r="F337" i="22" s="1"/>
  <c r="E325" i="22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D325" i="22"/>
  <c r="D324" i="22"/>
  <c r="D319" i="22"/>
  <c r="H296" i="22"/>
  <c r="G310" i="22"/>
  <c r="G309" i="22"/>
  <c r="D315" i="22"/>
  <c r="G315" i="22" s="1"/>
  <c r="D314" i="22"/>
  <c r="G314" i="22" s="1"/>
  <c r="D313" i="22"/>
  <c r="G313" i="22" s="1"/>
  <c r="D312" i="22"/>
  <c r="G312" i="22" s="1"/>
  <c r="D311" i="22"/>
  <c r="G311" i="22" s="1"/>
  <c r="D308" i="22"/>
  <c r="G308" i="22" s="1"/>
  <c r="D307" i="22"/>
  <c r="G307" i="22" s="1"/>
  <c r="D306" i="22"/>
  <c r="G306" i="22" s="1"/>
  <c r="D305" i="22"/>
  <c r="G305" i="22" s="1"/>
  <c r="D304" i="22"/>
  <c r="G304" i="22" s="1"/>
  <c r="D303" i="22"/>
  <c r="G303" i="22" s="1"/>
  <c r="D302" i="22"/>
  <c r="G302" i="22" s="1"/>
  <c r="D301" i="22"/>
  <c r="G301" i="22" s="1"/>
  <c r="D300" i="22"/>
  <c r="G300" i="22" s="1"/>
  <c r="D299" i="22"/>
  <c r="G299" i="22" s="1"/>
  <c r="D298" i="22"/>
  <c r="G298" i="22" s="1"/>
  <c r="F297" i="22"/>
  <c r="F298" i="22" s="1"/>
  <c r="F299" i="22" s="1"/>
  <c r="F300" i="22" s="1"/>
  <c r="F301" i="22" s="1"/>
  <c r="F302" i="22" s="1"/>
  <c r="F303" i="22" s="1"/>
  <c r="F304" i="22" s="1"/>
  <c r="F305" i="22" s="1"/>
  <c r="F306" i="22" s="1"/>
  <c r="F307" i="22" s="1"/>
  <c r="F308" i="22" s="1"/>
  <c r="F309" i="22" s="1"/>
  <c r="F310" i="22" s="1"/>
  <c r="F311" i="22" s="1"/>
  <c r="F312" i="22" s="1"/>
  <c r="F313" i="22" s="1"/>
  <c r="F314" i="22" s="1"/>
  <c r="F315" i="22" s="1"/>
  <c r="E297" i="22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D297" i="22"/>
  <c r="G297" i="22" s="1"/>
  <c r="D296" i="22"/>
  <c r="F291" i="22"/>
  <c r="E291" i="22"/>
  <c r="D291" i="22"/>
  <c r="D287" i="22"/>
  <c r="D286" i="22"/>
  <c r="D285" i="22"/>
  <c r="D284" i="22"/>
  <c r="D283" i="22"/>
  <c r="D280" i="22"/>
  <c r="D279" i="22"/>
  <c r="D278" i="22"/>
  <c r="D277" i="22"/>
  <c r="D276" i="22"/>
  <c r="D275" i="22"/>
  <c r="D274" i="22"/>
  <c r="D273" i="22"/>
  <c r="D272" i="22"/>
  <c r="D271" i="22"/>
  <c r="D270" i="22"/>
  <c r="F269" i="22"/>
  <c r="F270" i="22" s="1"/>
  <c r="F271" i="22" s="1"/>
  <c r="F272" i="22" s="1"/>
  <c r="F273" i="22" s="1"/>
  <c r="F274" i="22" s="1"/>
  <c r="F275" i="22" s="1"/>
  <c r="F276" i="22" s="1"/>
  <c r="F277" i="22" s="1"/>
  <c r="F278" i="22" s="1"/>
  <c r="F279" i="22" s="1"/>
  <c r="F280" i="22" s="1"/>
  <c r="F281" i="22" s="1"/>
  <c r="F282" i="22" s="1"/>
  <c r="F283" i="22" s="1"/>
  <c r="F284" i="22" s="1"/>
  <c r="F285" i="22" s="1"/>
  <c r="F286" i="22" s="1"/>
  <c r="F287" i="22" s="1"/>
  <c r="E269" i="22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D269" i="22"/>
  <c r="D268" i="22"/>
  <c r="D258" i="22"/>
  <c r="D257" i="22"/>
  <c r="D262" i="22"/>
  <c r="D263" i="22" s="1"/>
  <c r="D256" i="22"/>
  <c r="D255" i="22"/>
  <c r="D254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O239" i="22" s="1"/>
  <c r="F231" i="22"/>
  <c r="H231" i="22" s="1"/>
  <c r="O231" i="22" s="1"/>
  <c r="I228" i="22"/>
  <c r="I227" i="22"/>
  <c r="I226" i="22"/>
  <c r="I225" i="22"/>
  <c r="F225" i="22"/>
  <c r="F226" i="22" s="1"/>
  <c r="H226" i="22" s="1"/>
  <c r="F220" i="22"/>
  <c r="M226" i="22"/>
  <c r="M227" i="22" s="1"/>
  <c r="L225" i="22"/>
  <c r="L226" i="22" s="1"/>
  <c r="Q218" i="22"/>
  <c r="F214" i="22"/>
  <c r="O214" i="22" s="1"/>
  <c r="D82" i="22"/>
  <c r="D81" i="22"/>
  <c r="D78" i="22"/>
  <c r="D77" i="22"/>
  <c r="D76" i="22"/>
  <c r="D75" i="22"/>
  <c r="D74" i="22"/>
  <c r="D73" i="22"/>
  <c r="D72" i="22"/>
  <c r="D69" i="22"/>
  <c r="D66" i="22"/>
  <c r="D65" i="22"/>
  <c r="D61" i="22"/>
  <c r="D60" i="22"/>
  <c r="D59" i="22"/>
  <c r="K701" i="22" l="1"/>
  <c r="O697" i="22"/>
  <c r="O698" i="22" s="1"/>
  <c r="O946" i="22"/>
  <c r="K819" i="22"/>
  <c r="O819" i="22" s="1"/>
  <c r="O815" i="22"/>
  <c r="O816" i="22"/>
  <c r="F434" i="22"/>
  <c r="G434" i="22" s="1"/>
  <c r="H463" i="22"/>
  <c r="O463" i="22" s="1"/>
  <c r="O337" i="22"/>
  <c r="O328" i="22"/>
  <c r="O332" i="22"/>
  <c r="O336" i="22"/>
  <c r="H433" i="22"/>
  <c r="O433" i="22" s="1"/>
  <c r="O324" i="22"/>
  <c r="D344" i="22"/>
  <c r="O326" i="22"/>
  <c r="O329" i="22"/>
  <c r="O333" i="22"/>
  <c r="O325" i="22"/>
  <c r="O330" i="22"/>
  <c r="O334" i="22"/>
  <c r="O480" i="22"/>
  <c r="E483" i="22"/>
  <c r="O327" i="22"/>
  <c r="O331" i="22"/>
  <c r="O335" i="22"/>
  <c r="O469" i="22"/>
  <c r="O470" i="22"/>
  <c r="O478" i="22"/>
  <c r="O479" i="22"/>
  <c r="O468" i="22"/>
  <c r="F471" i="22"/>
  <c r="O471" i="22" s="1"/>
  <c r="D470" i="22"/>
  <c r="D486" i="22"/>
  <c r="F496" i="22"/>
  <c r="F485" i="22"/>
  <c r="O448" i="22"/>
  <c r="H452" i="22"/>
  <c r="H456" i="22"/>
  <c r="H460" i="22"/>
  <c r="O460" i="22" s="1"/>
  <c r="H449" i="22"/>
  <c r="O449" i="22" s="1"/>
  <c r="H453" i="22"/>
  <c r="H457" i="22"/>
  <c r="O457" i="22" s="1"/>
  <c r="H461" i="22"/>
  <c r="F445" i="22"/>
  <c r="G445" i="22" s="1"/>
  <c r="H450" i="22"/>
  <c r="H454" i="22"/>
  <c r="H458" i="22"/>
  <c r="H462" i="22"/>
  <c r="O462" i="22" s="1"/>
  <c r="O432" i="22"/>
  <c r="H451" i="22"/>
  <c r="H455" i="22"/>
  <c r="H459" i="22"/>
  <c r="O459" i="22" s="1"/>
  <c r="E439" i="22"/>
  <c r="E440" i="22" s="1"/>
  <c r="E441" i="22" s="1"/>
  <c r="E442" i="22" s="1"/>
  <c r="H438" i="22"/>
  <c r="H435" i="22"/>
  <c r="F461" i="22"/>
  <c r="G461" i="22" s="1"/>
  <c r="H434" i="22"/>
  <c r="H436" i="22"/>
  <c r="F450" i="22"/>
  <c r="G450" i="22" s="1"/>
  <c r="H437" i="22"/>
  <c r="G408" i="22"/>
  <c r="G409" i="22" s="1"/>
  <c r="G412" i="22" s="1"/>
  <c r="K397" i="22"/>
  <c r="K398" i="22" s="1"/>
  <c r="K399" i="22" s="1"/>
  <c r="K400" i="22" s="1"/>
  <c r="K401" i="22" s="1"/>
  <c r="K402" i="22" s="1"/>
  <c r="K403" i="22" s="1"/>
  <c r="K404" i="22" s="1"/>
  <c r="K405" i="22" s="1"/>
  <c r="K406" i="22" s="1"/>
  <c r="K407" i="22" s="1"/>
  <c r="K408" i="22" s="1"/>
  <c r="K409" i="22" s="1"/>
  <c r="K412" i="22" s="1"/>
  <c r="K413" i="22" s="1"/>
  <c r="K414" i="22" s="1"/>
  <c r="K415" i="22" s="1"/>
  <c r="K416" i="22" s="1"/>
  <c r="K417" i="22" s="1"/>
  <c r="K418" i="22" s="1"/>
  <c r="K419" i="22" s="1"/>
  <c r="K420" i="22" s="1"/>
  <c r="K421" i="22" s="1"/>
  <c r="K422" i="22" s="1"/>
  <c r="K423" i="22" s="1"/>
  <c r="K424" i="22" s="1"/>
  <c r="K425" i="22" s="1"/>
  <c r="K426" i="22" s="1"/>
  <c r="K427" i="22" s="1"/>
  <c r="D415" i="22"/>
  <c r="E414" i="22"/>
  <c r="E415" i="22" s="1"/>
  <c r="E416" i="22" s="1"/>
  <c r="E417" i="22" s="1"/>
  <c r="E418" i="22" s="1"/>
  <c r="E419" i="22" s="1"/>
  <c r="E420" i="22" s="1"/>
  <c r="E421" i="22" s="1"/>
  <c r="E422" i="22" s="1"/>
  <c r="E423" i="22" s="1"/>
  <c r="E424" i="22" s="1"/>
  <c r="E425" i="22" s="1"/>
  <c r="E426" i="22" s="1"/>
  <c r="E427" i="22" s="1"/>
  <c r="D398" i="22"/>
  <c r="F397" i="22"/>
  <c r="D380" i="22"/>
  <c r="F379" i="22"/>
  <c r="F380" i="22" s="1"/>
  <c r="F381" i="22" s="1"/>
  <c r="F382" i="22" s="1"/>
  <c r="F383" i="22" s="1"/>
  <c r="F384" i="22" s="1"/>
  <c r="F385" i="22" s="1"/>
  <c r="F386" i="22" s="1"/>
  <c r="F387" i="22" s="1"/>
  <c r="F388" i="22" s="1"/>
  <c r="O357" i="22"/>
  <c r="F338" i="22"/>
  <c r="O338" i="22" s="1"/>
  <c r="D288" i="22"/>
  <c r="D316" i="22"/>
  <c r="H315" i="22"/>
  <c r="M228" i="22"/>
  <c r="D259" i="22"/>
  <c r="H225" i="22"/>
  <c r="F232" i="22"/>
  <c r="H232" i="22" s="1"/>
  <c r="O232" i="22" s="1"/>
  <c r="F215" i="22"/>
  <c r="O215" i="22" s="1"/>
  <c r="J226" i="22"/>
  <c r="O226" i="22" s="1"/>
  <c r="L227" i="22"/>
  <c r="L228" i="22"/>
  <c r="Q228" i="22" s="1"/>
  <c r="F227" i="22"/>
  <c r="H227" i="22" s="1"/>
  <c r="J227" i="22" s="1"/>
  <c r="F228" i="22"/>
  <c r="H228" i="22" s="1"/>
  <c r="J228" i="22" s="1"/>
  <c r="K705" i="22" l="1"/>
  <c r="O701" i="22"/>
  <c r="O702" i="22" s="1"/>
  <c r="K820" i="22"/>
  <c r="O434" i="22"/>
  <c r="F435" i="22"/>
  <c r="G435" i="22" s="1"/>
  <c r="O435" i="22" s="1"/>
  <c r="O450" i="22"/>
  <c r="H440" i="22"/>
  <c r="H439" i="22"/>
  <c r="E484" i="22"/>
  <c r="O483" i="22"/>
  <c r="H441" i="22"/>
  <c r="D471" i="22"/>
  <c r="D487" i="22"/>
  <c r="F472" i="22"/>
  <c r="O472" i="22" s="1"/>
  <c r="F486" i="22"/>
  <c r="O461" i="22"/>
  <c r="O408" i="22"/>
  <c r="F451" i="22"/>
  <c r="G451" i="22" s="1"/>
  <c r="O451" i="22" s="1"/>
  <c r="E443" i="22"/>
  <c r="H442" i="22"/>
  <c r="O397" i="22"/>
  <c r="O409" i="22"/>
  <c r="O407" i="22"/>
  <c r="O412" i="22"/>
  <c r="G413" i="22"/>
  <c r="F398" i="22"/>
  <c r="O398" i="22" s="1"/>
  <c r="D416" i="22"/>
  <c r="D399" i="22"/>
  <c r="O380" i="22"/>
  <c r="D381" i="22"/>
  <c r="O379" i="22"/>
  <c r="F339" i="22"/>
  <c r="O339" i="22" s="1"/>
  <c r="J225" i="22"/>
  <c r="O225" i="22" s="1"/>
  <c r="O227" i="22"/>
  <c r="O228" i="22"/>
  <c r="O705" i="22" l="1"/>
  <c r="K706" i="22"/>
  <c r="O951" i="22"/>
  <c r="K825" i="22"/>
  <c r="O825" i="22" s="1"/>
  <c r="O820" i="22"/>
  <c r="O821" i="22" s="1"/>
  <c r="F436" i="22"/>
  <c r="F437" i="22" s="1"/>
  <c r="O484" i="22"/>
  <c r="E485" i="22"/>
  <c r="F487" i="22"/>
  <c r="D488" i="22"/>
  <c r="D472" i="22"/>
  <c r="F473" i="22"/>
  <c r="O473" i="22" s="1"/>
  <c r="E444" i="22"/>
  <c r="H443" i="22"/>
  <c r="O443" i="22" s="1"/>
  <c r="F452" i="22"/>
  <c r="G452" i="22" s="1"/>
  <c r="O452" i="22" s="1"/>
  <c r="O413" i="22"/>
  <c r="G414" i="22"/>
  <c r="F399" i="22"/>
  <c r="O399" i="22" s="1"/>
  <c r="D417" i="22"/>
  <c r="D400" i="22"/>
  <c r="O381" i="22"/>
  <c r="D382" i="22"/>
  <c r="F340" i="22"/>
  <c r="O340" i="22" s="1"/>
  <c r="O229" i="22"/>
  <c r="K711" i="22" l="1"/>
  <c r="O706" i="22"/>
  <c r="O707" i="22" s="1"/>
  <c r="K826" i="22"/>
  <c r="O826" i="22" s="1"/>
  <c r="G436" i="22"/>
  <c r="O436" i="22" s="1"/>
  <c r="O485" i="22"/>
  <c r="E486" i="22"/>
  <c r="F474" i="22"/>
  <c r="O474" i="22" s="1"/>
  <c r="D473" i="22"/>
  <c r="D489" i="22"/>
  <c r="F488" i="22"/>
  <c r="G437" i="22"/>
  <c r="O437" i="22" s="1"/>
  <c r="F438" i="22"/>
  <c r="F453" i="22"/>
  <c r="G453" i="22" s="1"/>
  <c r="O453" i="22" s="1"/>
  <c r="E445" i="22"/>
  <c r="H445" i="22" s="1"/>
  <c r="O445" i="22" s="1"/>
  <c r="H444" i="22"/>
  <c r="O444" i="22" s="1"/>
  <c r="G415" i="22"/>
  <c r="O414" i="22"/>
  <c r="F400" i="22"/>
  <c r="O400" i="22" s="1"/>
  <c r="D418" i="22"/>
  <c r="D401" i="22"/>
  <c r="O382" i="22"/>
  <c r="D383" i="22"/>
  <c r="Q229" i="22"/>
  <c r="F341" i="22"/>
  <c r="O341" i="22" s="1"/>
  <c r="O711" i="22" l="1"/>
  <c r="K712" i="22"/>
  <c r="K827" i="22"/>
  <c r="O827" i="22" s="1"/>
  <c r="O486" i="22"/>
  <c r="E487" i="22"/>
  <c r="F475" i="22"/>
  <c r="O475" i="22" s="1"/>
  <c r="D490" i="22"/>
  <c r="D474" i="22"/>
  <c r="F489" i="22"/>
  <c r="G438" i="22"/>
  <c r="O438" i="22" s="1"/>
  <c r="F439" i="22"/>
  <c r="F454" i="22"/>
  <c r="G454" i="22" s="1"/>
  <c r="O454" i="22" s="1"/>
  <c r="O415" i="22"/>
  <c r="G416" i="22"/>
  <c r="F401" i="22"/>
  <c r="O401" i="22" s="1"/>
  <c r="D419" i="22"/>
  <c r="D402" i="22"/>
  <c r="O383" i="22"/>
  <c r="D384" i="22"/>
  <c r="F342" i="22"/>
  <c r="O342" i="22" s="1"/>
  <c r="K713" i="22" l="1"/>
  <c r="O712" i="22"/>
  <c r="K828" i="22"/>
  <c r="E488" i="22"/>
  <c r="O487" i="22"/>
  <c r="F476" i="22"/>
  <c r="O476" i="22" s="1"/>
  <c r="D475" i="22"/>
  <c r="F490" i="22"/>
  <c r="D491" i="22"/>
  <c r="G439" i="22"/>
  <c r="O439" i="22" s="1"/>
  <c r="F440" i="22"/>
  <c r="F455" i="22"/>
  <c r="G455" i="22" s="1"/>
  <c r="O455" i="22" s="1"/>
  <c r="O416" i="22"/>
  <c r="G417" i="22"/>
  <c r="F402" i="22"/>
  <c r="O402" i="22" s="1"/>
  <c r="D420" i="22"/>
  <c r="D403" i="22"/>
  <c r="O384" i="22"/>
  <c r="D385" i="22"/>
  <c r="F343" i="22"/>
  <c r="O343" i="22" s="1"/>
  <c r="O344" i="22" s="1"/>
  <c r="O177" i="22"/>
  <c r="O346" i="22"/>
  <c r="D292" i="22"/>
  <c r="G291" i="22"/>
  <c r="K290" i="22"/>
  <c r="K291" i="22" s="1"/>
  <c r="M269" i="22"/>
  <c r="M270" i="22" s="1"/>
  <c r="M271" i="22" s="1"/>
  <c r="M272" i="22" s="1"/>
  <c r="M273" i="22" s="1"/>
  <c r="M274" i="22" s="1"/>
  <c r="M275" i="22" s="1"/>
  <c r="M276" i="22" s="1"/>
  <c r="M277" i="22" s="1"/>
  <c r="M278" i="22" s="1"/>
  <c r="M279" i="22" s="1"/>
  <c r="M280" i="22" s="1"/>
  <c r="M281" i="22" s="1"/>
  <c r="M282" i="22" s="1"/>
  <c r="M283" i="22" s="1"/>
  <c r="M284" i="22" s="1"/>
  <c r="M285" i="22" s="1"/>
  <c r="M286" i="22" s="1"/>
  <c r="G269" i="22"/>
  <c r="K268" i="22"/>
  <c r="H318" i="22"/>
  <c r="G319" i="22"/>
  <c r="G318" i="22"/>
  <c r="K296" i="22"/>
  <c r="K297" i="22" s="1"/>
  <c r="K298" i="22" s="1"/>
  <c r="K299" i="22" s="1"/>
  <c r="D320" i="22"/>
  <c r="M297" i="22"/>
  <c r="M298" i="22" s="1"/>
  <c r="F319" i="22"/>
  <c r="E319" i="22"/>
  <c r="G296" i="22"/>
  <c r="F240" i="22"/>
  <c r="F241" i="22" s="1"/>
  <c r="F242" i="22" s="1"/>
  <c r="F243" i="22" s="1"/>
  <c r="F244" i="22" s="1"/>
  <c r="F245" i="22" s="1"/>
  <c r="F246" i="22" s="1"/>
  <c r="F247" i="22" s="1"/>
  <c r="F248" i="22" s="1"/>
  <c r="F249" i="22" s="1"/>
  <c r="F250" i="22" s="1"/>
  <c r="F251" i="22" s="1"/>
  <c r="F252" i="22" s="1"/>
  <c r="F253" i="22" s="1"/>
  <c r="F254" i="22" s="1"/>
  <c r="F255" i="22" s="1"/>
  <c r="F256" i="22" s="1"/>
  <c r="F257" i="22" s="1"/>
  <c r="F258" i="22" s="1"/>
  <c r="E240" i="22"/>
  <c r="F262" i="22"/>
  <c r="E262" i="22"/>
  <c r="F234" i="22"/>
  <c r="H234" i="22" s="1"/>
  <c r="O234" i="22" s="1"/>
  <c r="M221" i="22"/>
  <c r="K220" i="22"/>
  <c r="F221" i="22"/>
  <c r="O203" i="22"/>
  <c r="H204" i="22"/>
  <c r="H205" i="22" s="1"/>
  <c r="H206" i="22" s="1"/>
  <c r="F205" i="22"/>
  <c r="F207" i="22" s="1"/>
  <c r="F209" i="22" s="1"/>
  <c r="M204" i="22"/>
  <c r="M205" i="22" s="1"/>
  <c r="M206" i="22" s="1"/>
  <c r="M207" i="22" s="1"/>
  <c r="M208" i="22" s="1"/>
  <c r="M209" i="22" s="1"/>
  <c r="M210" i="22" s="1"/>
  <c r="F204" i="22"/>
  <c r="F206" i="22" s="1"/>
  <c r="F208" i="22" s="1"/>
  <c r="F210" i="22" s="1"/>
  <c r="L193" i="22"/>
  <c r="L194" i="22" s="1"/>
  <c r="L195" i="22" s="1"/>
  <c r="L196" i="22" s="1"/>
  <c r="I200" i="22"/>
  <c r="K200" i="22" s="1"/>
  <c r="H200" i="22"/>
  <c r="I199" i="22"/>
  <c r="H199" i="22"/>
  <c r="J199" i="22" s="1"/>
  <c r="I198" i="22"/>
  <c r="K198" i="22" s="1"/>
  <c r="H198" i="22"/>
  <c r="J198" i="22" s="1"/>
  <c r="I197" i="22"/>
  <c r="K197" i="22" s="1"/>
  <c r="H197" i="22"/>
  <c r="J197" i="22" s="1"/>
  <c r="I196" i="22"/>
  <c r="K196" i="22" s="1"/>
  <c r="H196" i="22"/>
  <c r="I195" i="22"/>
  <c r="K195" i="22" s="1"/>
  <c r="H195" i="22"/>
  <c r="J195" i="22" s="1"/>
  <c r="I194" i="22"/>
  <c r="K194" i="22" s="1"/>
  <c r="H194" i="22"/>
  <c r="J194" i="22" s="1"/>
  <c r="I193" i="22"/>
  <c r="K193" i="22" s="1"/>
  <c r="H193" i="22"/>
  <c r="M194" i="22"/>
  <c r="F193" i="22"/>
  <c r="F195" i="22" s="1"/>
  <c r="F183" i="22"/>
  <c r="F184" i="22" s="1"/>
  <c r="A236" i="22"/>
  <c r="A351" i="22" s="1"/>
  <c r="K714" i="22" l="1"/>
  <c r="O713" i="22"/>
  <c r="O959" i="22"/>
  <c r="K832" i="22"/>
  <c r="O828" i="22"/>
  <c r="O829" i="22" s="1"/>
  <c r="O296" i="22"/>
  <c r="E489" i="22"/>
  <c r="O488" i="22"/>
  <c r="D492" i="22"/>
  <c r="F477" i="22"/>
  <c r="O477" i="22" s="1"/>
  <c r="F491" i="22"/>
  <c r="D476" i="22"/>
  <c r="G440" i="22"/>
  <c r="O440" i="22" s="1"/>
  <c r="F441" i="22"/>
  <c r="F456" i="22"/>
  <c r="G456" i="22" s="1"/>
  <c r="O456" i="22" s="1"/>
  <c r="O417" i="22"/>
  <c r="G418" i="22"/>
  <c r="F403" i="22"/>
  <c r="O403" i="22" s="1"/>
  <c r="D421" i="22"/>
  <c r="D404" i="22"/>
  <c r="O385" i="22"/>
  <c r="D386" i="22"/>
  <c r="K269" i="22"/>
  <c r="K270" i="22" s="1"/>
  <c r="K271" i="22" s="1"/>
  <c r="K272" i="22" s="1"/>
  <c r="K273" i="22" s="1"/>
  <c r="K274" i="22" s="1"/>
  <c r="K275" i="22" s="1"/>
  <c r="K276" i="22" s="1"/>
  <c r="K277" i="22" s="1"/>
  <c r="K278" i="22" s="1"/>
  <c r="K279" i="22" s="1"/>
  <c r="K280" i="22" s="1"/>
  <c r="K281" i="22" s="1"/>
  <c r="K282" i="22" s="1"/>
  <c r="K283" i="22" s="1"/>
  <c r="K284" i="22" s="1"/>
  <c r="K285" i="22" s="1"/>
  <c r="K286" i="22" s="1"/>
  <c r="K287" i="22" s="1"/>
  <c r="O268" i="22"/>
  <c r="G270" i="22"/>
  <c r="M290" i="22"/>
  <c r="M291" i="22" s="1"/>
  <c r="O291" i="22" s="1"/>
  <c r="M287" i="22"/>
  <c r="O262" i="22"/>
  <c r="E241" i="22"/>
  <c r="O240" i="22"/>
  <c r="K221" i="22"/>
  <c r="O221" i="22" s="1"/>
  <c r="O220" i="22"/>
  <c r="F222" i="22"/>
  <c r="M223" i="22"/>
  <c r="M222" i="22"/>
  <c r="H319" i="22"/>
  <c r="H298" i="22"/>
  <c r="O298" i="22" s="1"/>
  <c r="O347" i="22"/>
  <c r="H297" i="22"/>
  <c r="O297" i="22" s="1"/>
  <c r="M299" i="22"/>
  <c r="K300" i="22"/>
  <c r="H299" i="22"/>
  <c r="F216" i="22"/>
  <c r="O216" i="22" s="1"/>
  <c r="O261" i="22"/>
  <c r="F233" i="22"/>
  <c r="H233" i="22" s="1"/>
  <c r="O233" i="22" s="1"/>
  <c r="O235" i="22" s="1"/>
  <c r="F223" i="22"/>
  <c r="O204" i="22"/>
  <c r="J193" i="22"/>
  <c r="O193" i="22" s="1"/>
  <c r="O205" i="22"/>
  <c r="O206" i="22"/>
  <c r="O194" i="22"/>
  <c r="F217" i="22"/>
  <c r="O217" i="22" s="1"/>
  <c r="H207" i="22"/>
  <c r="O207" i="22" s="1"/>
  <c r="M195" i="22"/>
  <c r="O195" i="22" s="1"/>
  <c r="K199" i="22"/>
  <c r="J196" i="22"/>
  <c r="J200" i="22"/>
  <c r="L197" i="22"/>
  <c r="F197" i="22"/>
  <c r="F194" i="22"/>
  <c r="O184" i="22"/>
  <c r="F186" i="22"/>
  <c r="F185" i="22"/>
  <c r="O183" i="22"/>
  <c r="O714" i="22" l="1"/>
  <c r="O715" i="22" s="1"/>
  <c r="K718" i="22"/>
  <c r="O832" i="22"/>
  <c r="K833" i="22"/>
  <c r="O833" i="22" s="1"/>
  <c r="E490" i="22"/>
  <c r="O489" i="22"/>
  <c r="D477" i="22"/>
  <c r="F493" i="22"/>
  <c r="D493" i="22"/>
  <c r="G441" i="22"/>
  <c r="O441" i="22" s="1"/>
  <c r="F442" i="22"/>
  <c r="G442" i="22" s="1"/>
  <c r="O442" i="22" s="1"/>
  <c r="F458" i="22"/>
  <c r="G458" i="22" s="1"/>
  <c r="O458" i="22" s="1"/>
  <c r="G419" i="22"/>
  <c r="O418" i="22"/>
  <c r="F404" i="22"/>
  <c r="O404" i="22" s="1"/>
  <c r="D422" i="22"/>
  <c r="D405" i="22"/>
  <c r="O386" i="22"/>
  <c r="D387" i="22"/>
  <c r="O299" i="22"/>
  <c r="O290" i="22"/>
  <c r="O292" i="22" s="1"/>
  <c r="G271" i="22"/>
  <c r="O270" i="22"/>
  <c r="O263" i="22"/>
  <c r="O269" i="22"/>
  <c r="K222" i="22"/>
  <c r="E242" i="22"/>
  <c r="O241" i="22"/>
  <c r="K223" i="22"/>
  <c r="Q223" i="22" s="1"/>
  <c r="O222" i="22"/>
  <c r="O218" i="22"/>
  <c r="O348" i="22"/>
  <c r="O349" i="22" s="1"/>
  <c r="M300" i="22"/>
  <c r="K301" i="22"/>
  <c r="H300" i="22"/>
  <c r="M196" i="22"/>
  <c r="O196" i="22" s="1"/>
  <c r="H208" i="22"/>
  <c r="O208" i="22" s="1"/>
  <c r="L198" i="22"/>
  <c r="F199" i="22"/>
  <c r="F196" i="22"/>
  <c r="O186" i="22"/>
  <c r="F188" i="22"/>
  <c r="O185" i="22"/>
  <c r="F187" i="22"/>
  <c r="O718" i="22" l="1"/>
  <c r="K719" i="22"/>
  <c r="K844" i="22"/>
  <c r="O844" i="22" s="1"/>
  <c r="K834" i="22"/>
  <c r="O446" i="22"/>
  <c r="E491" i="22"/>
  <c r="O490" i="22"/>
  <c r="D478" i="22"/>
  <c r="D494" i="22"/>
  <c r="G420" i="22"/>
  <c r="O419" i="22"/>
  <c r="F405" i="22"/>
  <c r="O405" i="22" s="1"/>
  <c r="D423" i="22"/>
  <c r="D406" i="22"/>
  <c r="O387" i="22"/>
  <c r="D388" i="22"/>
  <c r="O300" i="22"/>
  <c r="G272" i="22"/>
  <c r="O271" i="22"/>
  <c r="O223" i="22"/>
  <c r="O224" i="22" s="1"/>
  <c r="E243" i="22"/>
  <c r="O242" i="22"/>
  <c r="Q219" i="22"/>
  <c r="M301" i="22"/>
  <c r="K302" i="22"/>
  <c r="H301" i="22"/>
  <c r="M197" i="22"/>
  <c r="O197" i="22" s="1"/>
  <c r="H209" i="22"/>
  <c r="O209" i="22" s="1"/>
  <c r="L199" i="22"/>
  <c r="F198" i="22"/>
  <c r="O188" i="22"/>
  <c r="F190" i="22"/>
  <c r="O190" i="22" s="1"/>
  <c r="O187" i="22"/>
  <c r="F189" i="22"/>
  <c r="O189" i="22" s="1"/>
  <c r="O719" i="22" l="1"/>
  <c r="K720" i="22"/>
  <c r="O965" i="22"/>
  <c r="K838" i="22"/>
  <c r="O838" i="22" s="1"/>
  <c r="O834" i="22"/>
  <c r="O835" i="22" s="1"/>
  <c r="K845" i="22"/>
  <c r="O845" i="22" s="1"/>
  <c r="E492" i="22"/>
  <c r="O491" i="22"/>
  <c r="D479" i="22"/>
  <c r="D495" i="22"/>
  <c r="G421" i="22"/>
  <c r="O420" i="22"/>
  <c r="F406" i="22"/>
  <c r="O406" i="22" s="1"/>
  <c r="D424" i="22"/>
  <c r="D407" i="22"/>
  <c r="O388" i="22"/>
  <c r="D389" i="22"/>
  <c r="O301" i="22"/>
  <c r="O272" i="22"/>
  <c r="G273" i="22"/>
  <c r="Q224" i="22"/>
  <c r="E244" i="22"/>
  <c r="O243" i="22"/>
  <c r="M302" i="22"/>
  <c r="K303" i="22"/>
  <c r="H302" i="22"/>
  <c r="M198" i="22"/>
  <c r="O198" i="22" s="1"/>
  <c r="H210" i="22"/>
  <c r="O210" i="22" s="1"/>
  <c r="O191" i="22"/>
  <c r="L200" i="22"/>
  <c r="F200" i="22"/>
  <c r="O175" i="22"/>
  <c r="D172" i="22"/>
  <c r="D178" i="22" s="1"/>
  <c r="E81" i="22"/>
  <c r="E72" i="22"/>
  <c r="E60" i="22"/>
  <c r="F82" i="22"/>
  <c r="F73" i="22"/>
  <c r="F74" i="22" s="1"/>
  <c r="F75" i="22" s="1"/>
  <c r="F76" i="22" s="1"/>
  <c r="F77" i="22" s="1"/>
  <c r="F78" i="22" s="1"/>
  <c r="F60" i="22"/>
  <c r="E51" i="22"/>
  <c r="E52" i="22" s="1"/>
  <c r="F51" i="22"/>
  <c r="O50" i="22"/>
  <c r="D47" i="22"/>
  <c r="D46" i="22"/>
  <c r="D45" i="22"/>
  <c r="D44" i="22"/>
  <c r="D43" i="22"/>
  <c r="D42" i="22"/>
  <c r="D41" i="22"/>
  <c r="D40" i="22"/>
  <c r="K724" i="22" l="1"/>
  <c r="O720" i="22"/>
  <c r="O721" i="22" s="1"/>
  <c r="K846" i="22"/>
  <c r="O846" i="22" s="1"/>
  <c r="K839" i="22"/>
  <c r="E493" i="22"/>
  <c r="O492" i="22"/>
  <c r="D480" i="22"/>
  <c r="D496" i="22"/>
  <c r="G422" i="22"/>
  <c r="O421" i="22"/>
  <c r="D425" i="22"/>
  <c r="D426" i="22" s="1"/>
  <c r="D427" i="22" s="1"/>
  <c r="D408" i="22"/>
  <c r="D390" i="22"/>
  <c r="O389" i="22"/>
  <c r="O302" i="22"/>
  <c r="O273" i="22"/>
  <c r="G274" i="22"/>
  <c r="E245" i="22"/>
  <c r="O244" i="22"/>
  <c r="E82" i="22"/>
  <c r="O82" i="22" s="1"/>
  <c r="O81" i="22"/>
  <c r="E61" i="22"/>
  <c r="E62" i="22" s="1"/>
  <c r="O60" i="22"/>
  <c r="E73" i="22"/>
  <c r="O72" i="22"/>
  <c r="M303" i="22"/>
  <c r="K304" i="22"/>
  <c r="H303" i="22"/>
  <c r="M199" i="22"/>
  <c r="O199" i="22" s="1"/>
  <c r="O211" i="22"/>
  <c r="F61" i="22"/>
  <c r="F62" i="22" s="1"/>
  <c r="F63" i="22" s="1"/>
  <c r="F64" i="22" s="1"/>
  <c r="F65" i="22" s="1"/>
  <c r="F66" i="22" s="1"/>
  <c r="F67" i="22" s="1"/>
  <c r="F68" i="22" s="1"/>
  <c r="F69" i="22" s="1"/>
  <c r="F52" i="22"/>
  <c r="F53" i="22" s="1"/>
  <c r="O51" i="22"/>
  <c r="E53" i="22"/>
  <c r="K725" i="22" l="1"/>
  <c r="O724" i="22"/>
  <c r="O970" i="22"/>
  <c r="K850" i="22"/>
  <c r="O839" i="22"/>
  <c r="O840" i="22" s="1"/>
  <c r="K847" i="22"/>
  <c r="O847" i="22" s="1"/>
  <c r="E494" i="22"/>
  <c r="O493" i="22"/>
  <c r="O481" i="22"/>
  <c r="D497" i="22"/>
  <c r="G423" i="22"/>
  <c r="O422" i="22"/>
  <c r="D409" i="22"/>
  <c r="O410" i="22" s="1"/>
  <c r="D391" i="22"/>
  <c r="O391" i="22" s="1"/>
  <c r="O390" i="22"/>
  <c r="O303" i="22"/>
  <c r="O274" i="22"/>
  <c r="G275" i="22"/>
  <c r="O83" i="22"/>
  <c r="E246" i="22"/>
  <c r="O245" i="22"/>
  <c r="E74" i="22"/>
  <c r="O73" i="22"/>
  <c r="O62" i="22"/>
  <c r="O61" i="22"/>
  <c r="M304" i="22"/>
  <c r="K305" i="22"/>
  <c r="H304" i="22"/>
  <c r="M200" i="22"/>
  <c r="O200" i="22" s="1"/>
  <c r="E63" i="22"/>
  <c r="O63" i="22" s="1"/>
  <c r="O52" i="22"/>
  <c r="O53" i="22"/>
  <c r="O725" i="22" l="1"/>
  <c r="O726" i="22" s="1"/>
  <c r="K739" i="22"/>
  <c r="O984" i="22"/>
  <c r="K851" i="22"/>
  <c r="O850" i="22"/>
  <c r="K848" i="22"/>
  <c r="O848" i="22" s="1"/>
  <c r="E495" i="22"/>
  <c r="O494" i="22"/>
  <c r="D498" i="22"/>
  <c r="G424" i="22"/>
  <c r="O423" i="22"/>
  <c r="O392" i="22"/>
  <c r="O304" i="22"/>
  <c r="O275" i="22"/>
  <c r="G276" i="22"/>
  <c r="E247" i="22"/>
  <c r="O246" i="22"/>
  <c r="E75" i="22"/>
  <c r="O74" i="22"/>
  <c r="M305" i="22"/>
  <c r="K306" i="22"/>
  <c r="H305" i="22"/>
  <c r="O201" i="22"/>
  <c r="E64" i="22"/>
  <c r="O64" i="22" s="1"/>
  <c r="O54" i="22"/>
  <c r="K743" i="22" l="1"/>
  <c r="O739" i="22"/>
  <c r="O740" i="22" s="1"/>
  <c r="O849" i="22"/>
  <c r="K852" i="22"/>
  <c r="O851" i="22"/>
  <c r="O495" i="22"/>
  <c r="E496" i="22"/>
  <c r="G425" i="22"/>
  <c r="O424" i="22"/>
  <c r="O305" i="22"/>
  <c r="O276" i="22"/>
  <c r="G277" i="22"/>
  <c r="E248" i="22"/>
  <c r="O247" i="22"/>
  <c r="O75" i="22"/>
  <c r="E76" i="22"/>
  <c r="M306" i="22"/>
  <c r="K307" i="22"/>
  <c r="H306" i="22"/>
  <c r="E65" i="22"/>
  <c r="O65" i="22" s="1"/>
  <c r="K744" i="22" l="1"/>
  <c r="O743" i="22"/>
  <c r="K853" i="22"/>
  <c r="O852" i="22"/>
  <c r="E497" i="22"/>
  <c r="O496" i="22"/>
  <c r="O425" i="22"/>
  <c r="G426" i="22"/>
  <c r="O306" i="22"/>
  <c r="O277" i="22"/>
  <c r="G278" i="22"/>
  <c r="E249" i="22"/>
  <c r="O248" i="22"/>
  <c r="O76" i="22"/>
  <c r="E77" i="22"/>
  <c r="M307" i="22"/>
  <c r="K308" i="22"/>
  <c r="H307" i="22"/>
  <c r="E66" i="22"/>
  <c r="O66" i="22" s="1"/>
  <c r="K745" i="22" l="1"/>
  <c r="O744" i="22"/>
  <c r="O990" i="22"/>
  <c r="K854" i="22"/>
  <c r="O853" i="22"/>
  <c r="E498" i="22"/>
  <c r="O498" i="22" s="1"/>
  <c r="O497" i="22"/>
  <c r="O464" i="22"/>
  <c r="O465" i="22" s="1"/>
  <c r="O426" i="22"/>
  <c r="G427" i="22"/>
  <c r="O427" i="22" s="1"/>
  <c r="O307" i="22"/>
  <c r="O278" i="22"/>
  <c r="G279" i="22"/>
  <c r="E250" i="22"/>
  <c r="O249" i="22"/>
  <c r="O77" i="22"/>
  <c r="E78" i="22"/>
  <c r="O78" i="22" s="1"/>
  <c r="M308" i="22"/>
  <c r="K309" i="22"/>
  <c r="H308" i="22"/>
  <c r="E67" i="22"/>
  <c r="O67" i="22" s="1"/>
  <c r="K749" i="22" l="1"/>
  <c r="O745" i="22"/>
  <c r="O746" i="22" s="1"/>
  <c r="K855" i="22"/>
  <c r="O854" i="22"/>
  <c r="O499" i="22"/>
  <c r="O500" i="22" s="1"/>
  <c r="O429" i="22"/>
  <c r="O430" i="22" s="1"/>
  <c r="O308" i="22"/>
  <c r="O279" i="22"/>
  <c r="G280" i="22"/>
  <c r="E251" i="22"/>
  <c r="O250" i="22"/>
  <c r="O79" i="22"/>
  <c r="M309" i="22"/>
  <c r="K310" i="22"/>
  <c r="H309" i="22"/>
  <c r="E68" i="22"/>
  <c r="O68" i="22" s="1"/>
  <c r="O749" i="22" l="1"/>
  <c r="K750" i="22"/>
  <c r="O995" i="22"/>
  <c r="O855" i="22"/>
  <c r="O856" i="22" s="1"/>
  <c r="K860" i="22"/>
  <c r="O309" i="22"/>
  <c r="O280" i="22"/>
  <c r="G281" i="22"/>
  <c r="E252" i="22"/>
  <c r="O251" i="22"/>
  <c r="M310" i="22"/>
  <c r="K311" i="22"/>
  <c r="H310" i="22"/>
  <c r="E69" i="22"/>
  <c r="O69" i="22" s="1"/>
  <c r="O70" i="22" s="1"/>
  <c r="K754" i="22" l="1"/>
  <c r="O750" i="22"/>
  <c r="K864" i="22"/>
  <c r="O860" i="22"/>
  <c r="O861" i="22" s="1"/>
  <c r="O84" i="22"/>
  <c r="O310" i="22"/>
  <c r="O281" i="22"/>
  <c r="G282" i="22"/>
  <c r="E253" i="22"/>
  <c r="O252" i="22"/>
  <c r="M311" i="22"/>
  <c r="K312" i="22"/>
  <c r="H311" i="22"/>
  <c r="O751" i="22" l="1"/>
  <c r="K755" i="22"/>
  <c r="O754" i="22"/>
  <c r="O864" i="22"/>
  <c r="K865" i="22"/>
  <c r="O311" i="22"/>
  <c r="O282" i="22"/>
  <c r="G283" i="22"/>
  <c r="E254" i="22"/>
  <c r="O253" i="22"/>
  <c r="E168" i="22"/>
  <c r="O168" i="22" s="1"/>
  <c r="M312" i="22"/>
  <c r="K313" i="22"/>
  <c r="H312" i="22"/>
  <c r="O755" i="22" l="1"/>
  <c r="K756" i="22"/>
  <c r="O1005" i="22"/>
  <c r="O1001" i="22"/>
  <c r="O1011" i="22" s="1"/>
  <c r="O865" i="22"/>
  <c r="K866" i="22"/>
  <c r="O312" i="22"/>
  <c r="O283" i="22"/>
  <c r="G284" i="22"/>
  <c r="E255" i="22"/>
  <c r="O254" i="22"/>
  <c r="M313" i="22"/>
  <c r="K314" i="22"/>
  <c r="H313" i="22"/>
  <c r="O756" i="22" l="1"/>
  <c r="K760" i="22"/>
  <c r="O760" i="22" s="1"/>
  <c r="O761" i="22" s="1"/>
  <c r="K870" i="22"/>
  <c r="O866" i="22"/>
  <c r="O867" i="22" s="1"/>
  <c r="O313" i="22"/>
  <c r="K318" i="22"/>
  <c r="K319" i="22" s="1"/>
  <c r="K315" i="22"/>
  <c r="O284" i="22"/>
  <c r="G285" i="22"/>
  <c r="E256" i="22"/>
  <c r="O255" i="22"/>
  <c r="M314" i="22"/>
  <c r="H314" i="22"/>
  <c r="O757" i="22" l="1"/>
  <c r="O767" i="22" s="1"/>
  <c r="O870" i="22"/>
  <c r="K871" i="22"/>
  <c r="O314" i="22"/>
  <c r="M318" i="22"/>
  <c r="M315" i="22"/>
  <c r="O315" i="22" s="1"/>
  <c r="O285" i="22"/>
  <c r="G286" i="22"/>
  <c r="O256" i="22"/>
  <c r="E257" i="22"/>
  <c r="K875" i="22" l="1"/>
  <c r="O871" i="22"/>
  <c r="O872" i="22" s="1"/>
  <c r="O316" i="22"/>
  <c r="M319" i="22"/>
  <c r="O318" i="22"/>
  <c r="G287" i="22"/>
  <c r="O287" i="22" s="1"/>
  <c r="O286" i="22"/>
  <c r="O257" i="22"/>
  <c r="E258" i="22"/>
  <c r="O258" i="22" s="1"/>
  <c r="K876" i="22" l="1"/>
  <c r="O875" i="22"/>
  <c r="O259" i="22"/>
  <c r="O264" i="22" s="1"/>
  <c r="O319" i="22"/>
  <c r="O288" i="22"/>
  <c r="O293" i="22" s="1"/>
  <c r="K877" i="22" l="1"/>
  <c r="O876" i="22"/>
  <c r="K881" i="22" l="1"/>
  <c r="O881" i="22" s="1"/>
  <c r="O882" i="22" s="1"/>
  <c r="O877" i="22"/>
  <c r="O320" i="22"/>
  <c r="O878" i="22" l="1"/>
  <c r="O897" i="22" s="1"/>
  <c r="O321" i="22"/>
  <c r="E41" i="22" l="1"/>
  <c r="E42" i="22" s="1"/>
  <c r="E43" i="22" s="1"/>
  <c r="E44" i="22" s="1"/>
  <c r="E45" i="22" s="1"/>
  <c r="E46" i="22" s="1"/>
  <c r="E47" i="22" s="1"/>
  <c r="F40" i="22"/>
  <c r="F41" i="22" s="1"/>
  <c r="F42" i="22" s="1"/>
  <c r="F43" i="22" s="1"/>
  <c r="F44" i="22" s="1"/>
  <c r="F45" i="22" s="1"/>
  <c r="F46" i="22" s="1"/>
  <c r="F47" i="22" s="1"/>
  <c r="D37" i="22"/>
  <c r="D35" i="22"/>
  <c r="D34" i="22"/>
  <c r="D33" i="22"/>
  <c r="D32" i="22"/>
  <c r="D31" i="22"/>
  <c r="D30" i="22"/>
  <c r="D29" i="22"/>
  <c r="D28" i="22"/>
  <c r="D27" i="22"/>
  <c r="E28" i="22"/>
  <c r="F27" i="22"/>
  <c r="F16" i="22"/>
  <c r="O16" i="22" s="1"/>
  <c r="O1077" i="22"/>
  <c r="O1071" i="22"/>
  <c r="F506" i="22"/>
  <c r="E506" i="22"/>
  <c r="D506" i="22"/>
  <c r="O505" i="22"/>
  <c r="E362" i="22"/>
  <c r="E363" i="22" s="1"/>
  <c r="E364" i="22" s="1"/>
  <c r="E365" i="22" s="1"/>
  <c r="E366" i="22" s="1"/>
  <c r="E367" i="22" s="1"/>
  <c r="E368" i="22" s="1"/>
  <c r="E369" i="22" s="1"/>
  <c r="E370" i="22" s="1"/>
  <c r="E371" i="22" s="1"/>
  <c r="E372" i="22" s="1"/>
  <c r="E373" i="22" s="1"/>
  <c r="E374" i="22" s="1"/>
  <c r="D362" i="22"/>
  <c r="D363" i="22" s="1"/>
  <c r="D364" i="22" s="1"/>
  <c r="O361" i="22"/>
  <c r="O176" i="22"/>
  <c r="O174" i="22"/>
  <c r="O173" i="22"/>
  <c r="O172" i="22"/>
  <c r="A166" i="22"/>
  <c r="F18" i="22" l="1"/>
  <c r="O18" i="22" s="1"/>
  <c r="O178" i="22"/>
  <c r="O27" i="22"/>
  <c r="O40" i="22"/>
  <c r="O46" i="22"/>
  <c r="O42" i="22"/>
  <c r="F28" i="22"/>
  <c r="F29" i="22" s="1"/>
  <c r="F30" i="22" s="1"/>
  <c r="F31" i="22" s="1"/>
  <c r="F32" i="22" s="1"/>
  <c r="F33" i="22" s="1"/>
  <c r="F34" i="22" s="1"/>
  <c r="F35" i="22" s="1"/>
  <c r="F36" i="22" s="1"/>
  <c r="F37" i="22" s="1"/>
  <c r="E29" i="22"/>
  <c r="E30" i="22" s="1"/>
  <c r="F17" i="22"/>
  <c r="O43" i="22"/>
  <c r="O47" i="22"/>
  <c r="O41" i="22"/>
  <c r="O44" i="22"/>
  <c r="O45" i="22"/>
  <c r="O506" i="22"/>
  <c r="O507" i="22" s="1"/>
  <c r="O521" i="22" s="1"/>
  <c r="D365" i="22"/>
  <c r="D366" i="22" s="1"/>
  <c r="D367" i="22" s="1"/>
  <c r="D368" i="22" s="1"/>
  <c r="D369" i="22" s="1"/>
  <c r="D370" i="22" s="1"/>
  <c r="D371" i="22" s="1"/>
  <c r="D372" i="22" s="1"/>
  <c r="D373" i="22" s="1"/>
  <c r="D374" i="22" s="1"/>
  <c r="O364" i="22"/>
  <c r="O363" i="22"/>
  <c r="O362" i="22"/>
  <c r="F20" i="22" l="1"/>
  <c r="O20" i="22" s="1"/>
  <c r="O30" i="22"/>
  <c r="E31" i="22"/>
  <c r="E32" i="22" s="1"/>
  <c r="O32" i="22" s="1"/>
  <c r="O48" i="22"/>
  <c r="O28" i="22"/>
  <c r="O29" i="22"/>
  <c r="F19" i="22"/>
  <c r="O17" i="22"/>
  <c r="O367" i="22"/>
  <c r="O366" i="22"/>
  <c r="O365" i="22"/>
  <c r="O368" i="22"/>
  <c r="F22" i="22" l="1"/>
  <c r="O22" i="22" s="1"/>
  <c r="E33" i="22"/>
  <c r="O33" i="22" s="1"/>
  <c r="O31" i="22"/>
  <c r="O19" i="22"/>
  <c r="F21" i="22"/>
  <c r="O369" i="22"/>
  <c r="E34" i="22" l="1"/>
  <c r="E35" i="22" s="1"/>
  <c r="O21" i="22"/>
  <c r="F23" i="22"/>
  <c r="O23" i="22" s="1"/>
  <c r="O370" i="22"/>
  <c r="O34" i="22" l="1"/>
  <c r="O35" i="22"/>
  <c r="E36" i="22"/>
  <c r="O371" i="22"/>
  <c r="E37" i="22" l="1"/>
  <c r="O37" i="22" s="1"/>
  <c r="O36" i="22"/>
  <c r="O372" i="22"/>
  <c r="O38" i="22" l="1"/>
  <c r="O374" i="22"/>
  <c r="O373" i="22"/>
  <c r="O375" i="22" l="1"/>
  <c r="O393" i="22" s="1"/>
  <c r="O24" i="22" l="1"/>
  <c r="O55" i="22" l="1"/>
  <c r="E167" i="22" l="1"/>
  <c r="O167" i="22" s="1"/>
  <c r="O169" i="22" s="1"/>
  <c r="H206" i="17" l="1"/>
  <c r="J206" i="17" s="1"/>
  <c r="L206" i="17" s="1"/>
  <c r="O206" i="17" s="1"/>
  <c r="H205" i="17"/>
  <c r="J205" i="17" s="1"/>
  <c r="H200" i="17"/>
  <c r="J200" i="17" s="1"/>
  <c r="L200" i="17" s="1"/>
  <c r="O200" i="17" s="1"/>
  <c r="H199" i="17"/>
  <c r="J199" i="17" s="1"/>
  <c r="L199" i="17" s="1"/>
  <c r="H198" i="17"/>
  <c r="J198" i="17" s="1"/>
  <c r="L198" i="17" s="1"/>
  <c r="O198" i="17" s="1"/>
  <c r="H196" i="17"/>
  <c r="J196" i="17" s="1"/>
  <c r="L196" i="17" s="1"/>
  <c r="O196" i="17" s="1"/>
  <c r="H194" i="17"/>
  <c r="J194" i="17" s="1"/>
  <c r="L194" i="17" s="1"/>
  <c r="O194" i="17" s="1"/>
  <c r="H192" i="17"/>
  <c r="J192" i="17" s="1"/>
  <c r="H187" i="17"/>
  <c r="J187" i="17" s="1"/>
  <c r="L187" i="17" s="1"/>
  <c r="O187" i="17" s="1"/>
  <c r="H186" i="17"/>
  <c r="J186" i="17" s="1"/>
  <c r="L186" i="17" s="1"/>
  <c r="O186" i="17" s="1"/>
  <c r="H183" i="17"/>
  <c r="J183" i="17" s="1"/>
  <c r="L183" i="17" s="1"/>
  <c r="O183" i="17" s="1"/>
  <c r="H182" i="17"/>
  <c r="J182" i="17" s="1"/>
  <c r="L182" i="17" s="1"/>
  <c r="O182" i="17" s="1"/>
  <c r="H179" i="17"/>
  <c r="J179" i="17" s="1"/>
  <c r="L179" i="17" s="1"/>
  <c r="O179" i="17" s="1"/>
  <c r="H178" i="17"/>
  <c r="J178" i="17" s="1"/>
  <c r="L178" i="17" s="1"/>
  <c r="O178" i="17" s="1"/>
  <c r="H175" i="17"/>
  <c r="J175" i="17" s="1"/>
  <c r="L175" i="17" s="1"/>
  <c r="O175" i="17" s="1"/>
  <c r="H174" i="17"/>
  <c r="J174" i="17" s="1"/>
  <c r="L174" i="17" s="1"/>
  <c r="O174" i="17" s="1"/>
  <c r="H171" i="17"/>
  <c r="J171" i="17" s="1"/>
  <c r="L171" i="17" s="1"/>
  <c r="O171" i="17" s="1"/>
  <c r="H167" i="17"/>
  <c r="J167" i="17" s="1"/>
  <c r="L167" i="17" s="1"/>
  <c r="O167" i="17" s="1"/>
  <c r="H166" i="17"/>
  <c r="J166" i="17" s="1"/>
  <c r="L166" i="17" s="1"/>
  <c r="O166" i="17" s="1"/>
  <c r="H165" i="17"/>
  <c r="J165" i="17" s="1"/>
  <c r="L165" i="17" s="1"/>
  <c r="O165" i="17" s="1"/>
  <c r="H164" i="17"/>
  <c r="J164" i="17" s="1"/>
  <c r="L164" i="17" s="1"/>
  <c r="O164" i="17" s="1"/>
  <c r="H163" i="17"/>
  <c r="J163" i="17" s="1"/>
  <c r="L163" i="17" s="1"/>
  <c r="O163" i="17" s="1"/>
  <c r="H162" i="17"/>
  <c r="J162" i="17" s="1"/>
  <c r="L162" i="17" s="1"/>
  <c r="O162" i="17" s="1"/>
  <c r="H161" i="17"/>
  <c r="J161" i="17" s="1"/>
  <c r="L161" i="17" s="1"/>
  <c r="O161" i="17" s="1"/>
  <c r="H160" i="17"/>
  <c r="J160" i="17" s="1"/>
  <c r="L160" i="17" s="1"/>
  <c r="O160" i="17" s="1"/>
  <c r="H159" i="17"/>
  <c r="J159" i="17" s="1"/>
  <c r="L159" i="17" s="1"/>
  <c r="O159" i="17" s="1"/>
  <c r="H158" i="17"/>
  <c r="J158" i="17" s="1"/>
  <c r="L158" i="17" s="1"/>
  <c r="O158" i="17" s="1"/>
  <c r="H156" i="17"/>
  <c r="J156" i="17" s="1"/>
  <c r="H213" i="17"/>
  <c r="H212" i="17"/>
  <c r="H208" i="17"/>
  <c r="J208" i="17" s="1"/>
  <c r="L208" i="17" s="1"/>
  <c r="H207" i="17"/>
  <c r="J207" i="17" s="1"/>
  <c r="L207" i="17" s="1"/>
  <c r="O207" i="17" s="1"/>
  <c r="H202" i="17"/>
  <c r="J202" i="17" s="1"/>
  <c r="L202" i="17" s="1"/>
  <c r="H201" i="17"/>
  <c r="J201" i="17" s="1"/>
  <c r="L201" i="17" s="1"/>
  <c r="H197" i="17"/>
  <c r="J197" i="17" s="1"/>
  <c r="L197" i="17" s="1"/>
  <c r="O197" i="17" s="1"/>
  <c r="H195" i="17"/>
  <c r="J195" i="17" s="1"/>
  <c r="L195" i="17" s="1"/>
  <c r="H193" i="17"/>
  <c r="J193" i="17" s="1"/>
  <c r="L193" i="17" s="1"/>
  <c r="H189" i="17"/>
  <c r="J189" i="17" s="1"/>
  <c r="L189" i="17" s="1"/>
  <c r="O189" i="17" s="1"/>
  <c r="H188" i="17"/>
  <c r="J188" i="17" s="1"/>
  <c r="L188" i="17" s="1"/>
  <c r="O188" i="17" s="1"/>
  <c r="H185" i="17"/>
  <c r="J185" i="17" s="1"/>
  <c r="L185" i="17" s="1"/>
  <c r="O185" i="17" s="1"/>
  <c r="H184" i="17"/>
  <c r="J184" i="17" s="1"/>
  <c r="L184" i="17" s="1"/>
  <c r="O184" i="17" s="1"/>
  <c r="H181" i="17"/>
  <c r="J181" i="17" s="1"/>
  <c r="L181" i="17" s="1"/>
  <c r="O181" i="17" s="1"/>
  <c r="H180" i="17"/>
  <c r="J180" i="17" s="1"/>
  <c r="L180" i="17" s="1"/>
  <c r="O180" i="17" s="1"/>
  <c r="H177" i="17"/>
  <c r="J177" i="17" s="1"/>
  <c r="L177" i="17" s="1"/>
  <c r="O177" i="17" s="1"/>
  <c r="H176" i="17"/>
  <c r="J176" i="17" s="1"/>
  <c r="L176" i="17" s="1"/>
  <c r="O176" i="17" s="1"/>
  <c r="H173" i="17"/>
  <c r="J173" i="17" s="1"/>
  <c r="L173" i="17" s="1"/>
  <c r="O173" i="17" s="1"/>
  <c r="H172" i="17"/>
  <c r="J172" i="17" s="1"/>
  <c r="L172" i="17" s="1"/>
  <c r="O172" i="17" s="1"/>
  <c r="H170" i="17"/>
  <c r="J170" i="17" s="1"/>
  <c r="H152" i="17"/>
  <c r="J152" i="17" s="1"/>
  <c r="L152" i="17" s="1"/>
  <c r="M152" i="17" s="1"/>
  <c r="O152" i="17" s="1"/>
  <c r="H151" i="17"/>
  <c r="J151" i="17" s="1"/>
  <c r="L151" i="17" s="1"/>
  <c r="M151" i="17" s="1"/>
  <c r="O151" i="17" s="1"/>
  <c r="H150" i="17"/>
  <c r="J150" i="17" s="1"/>
  <c r="L150" i="17" s="1"/>
  <c r="M150" i="17" s="1"/>
  <c r="O150" i="17" s="1"/>
  <c r="H149" i="17"/>
  <c r="J149" i="17" s="1"/>
  <c r="H145" i="17"/>
  <c r="J145" i="17" s="1"/>
  <c r="L145" i="17" s="1"/>
  <c r="H143" i="17"/>
  <c r="J143" i="17" s="1"/>
  <c r="H132" i="17"/>
  <c r="J132" i="17" s="1"/>
  <c r="L132" i="17" s="1"/>
  <c r="M132" i="17" s="1"/>
  <c r="O132" i="17" s="1"/>
  <c r="H131" i="17"/>
  <c r="J131" i="17" s="1"/>
  <c r="L131" i="17" s="1"/>
  <c r="O131" i="17" s="1"/>
  <c r="H129" i="17"/>
  <c r="J129" i="17" s="1"/>
  <c r="L129" i="17" s="1"/>
  <c r="H126" i="17"/>
  <c r="J126" i="17" s="1"/>
  <c r="L126" i="17" s="1"/>
  <c r="H122" i="17"/>
  <c r="J122" i="17" s="1"/>
  <c r="L122" i="17" s="1"/>
  <c r="H117" i="17"/>
  <c r="J117" i="17" s="1"/>
  <c r="L117" i="17" s="1"/>
  <c r="H111" i="17"/>
  <c r="J111" i="17" s="1"/>
  <c r="L111" i="17" s="1"/>
  <c r="O111" i="17" s="1"/>
  <c r="H110" i="17"/>
  <c r="J110" i="17" s="1"/>
  <c r="L110" i="17" s="1"/>
  <c r="M110" i="17" s="1"/>
  <c r="O110" i="17" s="1"/>
  <c r="H108" i="17"/>
  <c r="J108" i="17" s="1"/>
  <c r="L108" i="17" s="1"/>
  <c r="M108" i="17" s="1"/>
  <c r="O108" i="17" s="1"/>
  <c r="H107" i="17"/>
  <c r="J107" i="17" s="1"/>
  <c r="L107" i="17" s="1"/>
  <c r="M107" i="17" s="1"/>
  <c r="O107" i="17" s="1"/>
  <c r="H101" i="17"/>
  <c r="J101" i="17" s="1"/>
  <c r="L101" i="17" s="1"/>
  <c r="H98" i="17"/>
  <c r="J98" i="17" s="1"/>
  <c r="L98" i="17" s="1"/>
  <c r="O98" i="17" s="1"/>
  <c r="H91" i="17"/>
  <c r="J91" i="17" s="1"/>
  <c r="L91" i="17" s="1"/>
  <c r="H77" i="17"/>
  <c r="J77" i="17" s="1"/>
  <c r="L77" i="17" s="1"/>
  <c r="H73" i="17"/>
  <c r="J73" i="17" s="1"/>
  <c r="L73" i="17" s="1"/>
  <c r="H69" i="17"/>
  <c r="J69" i="17" s="1"/>
  <c r="L69" i="17" s="1"/>
  <c r="H66" i="17"/>
  <c r="J66" i="17" s="1"/>
  <c r="L66" i="17" s="1"/>
  <c r="H61" i="17"/>
  <c r="J61" i="17" s="1"/>
  <c r="L61" i="17" s="1"/>
  <c r="H57" i="17"/>
  <c r="J57" i="17" s="1"/>
  <c r="L57" i="17" s="1"/>
  <c r="H55" i="17"/>
  <c r="J55" i="17" s="1"/>
  <c r="L55" i="17" s="1"/>
  <c r="H52" i="17"/>
  <c r="J52" i="17" s="1"/>
  <c r="L52" i="17" s="1"/>
  <c r="H46" i="17"/>
  <c r="J46" i="17" s="1"/>
  <c r="L46" i="17" s="1"/>
  <c r="H40" i="17"/>
  <c r="J40" i="17" s="1"/>
  <c r="L40" i="17" s="1"/>
  <c r="O40" i="17" s="1"/>
  <c r="H39" i="17"/>
  <c r="J39" i="17" s="1"/>
  <c r="L39" i="17" s="1"/>
  <c r="H38" i="17"/>
  <c r="J38" i="17" s="1"/>
  <c r="L38" i="17" s="1"/>
  <c r="O38" i="17" s="1"/>
  <c r="H18" i="17"/>
  <c r="J18" i="17" s="1"/>
  <c r="L18" i="17" s="1"/>
  <c r="O18" i="17" s="1"/>
  <c r="H17" i="17"/>
  <c r="J17" i="17" s="1"/>
  <c r="L17" i="17" s="1"/>
  <c r="H10" i="17"/>
  <c r="J10" i="17" s="1"/>
  <c r="L10" i="17" s="1"/>
  <c r="O10" i="17" s="1"/>
  <c r="H9" i="17"/>
  <c r="J9" i="17" s="1"/>
  <c r="L9" i="17" s="1"/>
  <c r="O9" i="17" s="1"/>
  <c r="O168" i="17" l="1"/>
  <c r="D36" i="19" s="1"/>
  <c r="M208" i="17"/>
  <c r="O208" i="17" s="1"/>
  <c r="L143" i="17"/>
  <c r="L156" i="17"/>
  <c r="J168" i="17"/>
  <c r="L170" i="17"/>
  <c r="J190" i="17"/>
  <c r="L192" i="17"/>
  <c r="J203" i="17"/>
  <c r="L205" i="17"/>
  <c r="J210" i="17"/>
  <c r="L149" i="17"/>
  <c r="J153" i="17"/>
  <c r="H105" i="17"/>
  <c r="J105" i="17" s="1"/>
  <c r="H99" i="17"/>
  <c r="J99" i="17" s="1"/>
  <c r="L99" i="17" s="1"/>
  <c r="M99" i="17" s="1"/>
  <c r="O99" i="17" s="1"/>
  <c r="H11" i="17"/>
  <c r="J11" i="17" s="1"/>
  <c r="L11" i="17" s="1"/>
  <c r="O11" i="17" s="1"/>
  <c r="H106" i="17"/>
  <c r="J106" i="17" s="1"/>
  <c r="L106" i="17" s="1"/>
  <c r="M106" i="17" s="1"/>
  <c r="O106" i="17" s="1"/>
  <c r="H95" i="17"/>
  <c r="J95" i="17" s="1"/>
  <c r="H100" i="17"/>
  <c r="J100" i="17" s="1"/>
  <c r="L100" i="17" s="1"/>
  <c r="O100" i="17" s="1"/>
  <c r="H109" i="17"/>
  <c r="J109" i="17" s="1"/>
  <c r="L109" i="17" s="1"/>
  <c r="M109" i="17" s="1"/>
  <c r="O109" i="17" s="1"/>
  <c r="H114" i="17"/>
  <c r="J114" i="17" s="1"/>
  <c r="H8" i="17"/>
  <c r="J8" i="17" s="1"/>
  <c r="H12" i="17"/>
  <c r="J12" i="17" s="1"/>
  <c r="L12" i="17" s="1"/>
  <c r="O12" i="17" s="1"/>
  <c r="H130" i="17"/>
  <c r="J130" i="17" s="1"/>
  <c r="L130" i="17" s="1"/>
  <c r="O130" i="17" s="1"/>
  <c r="H97" i="17"/>
  <c r="J97" i="17" s="1"/>
  <c r="L97" i="17" s="1"/>
  <c r="O97" i="17" s="1"/>
  <c r="H102" i="17"/>
  <c r="J102" i="17" s="1"/>
  <c r="L102" i="17" s="1"/>
  <c r="O102" i="17" s="1"/>
  <c r="H153" i="17"/>
  <c r="H210" i="17"/>
  <c r="H203" i="17"/>
  <c r="H190" i="17"/>
  <c r="H168" i="17"/>
  <c r="K168" i="17" l="1"/>
  <c r="K190" i="17"/>
  <c r="K210" i="17"/>
  <c r="K203" i="17"/>
  <c r="K153" i="17"/>
  <c r="M149" i="17"/>
  <c r="O149" i="17" s="1"/>
  <c r="O153" i="17" s="1"/>
  <c r="L153" i="17"/>
  <c r="O192" i="17"/>
  <c r="O203" i="17" s="1"/>
  <c r="L203" i="17"/>
  <c r="L114" i="17"/>
  <c r="O170" i="17"/>
  <c r="O190" i="17" s="1"/>
  <c r="L190" i="17"/>
  <c r="L168" i="17"/>
  <c r="O205" i="17"/>
  <c r="O210" i="17" s="1"/>
  <c r="D42" i="19" s="1"/>
  <c r="L210" i="17"/>
  <c r="M143" i="17"/>
  <c r="L8" i="17"/>
  <c r="N8" i="17" s="1"/>
  <c r="O8" i="17" s="1"/>
  <c r="J19" i="17"/>
  <c r="L95" i="17"/>
  <c r="J112" i="17"/>
  <c r="L105" i="17"/>
  <c r="H19" i="17"/>
  <c r="H112" i="17"/>
  <c r="K112" i="17" l="1"/>
  <c r="K19" i="17"/>
  <c r="Q203" i="17"/>
  <c r="R203" i="17" s="1"/>
  <c r="Q190" i="17"/>
  <c r="R190" i="17" s="1"/>
  <c r="Q168" i="17"/>
  <c r="R168" i="17" s="1"/>
  <c r="Q210" i="17"/>
  <c r="R210" i="17" s="1"/>
  <c r="Q153" i="17"/>
  <c r="R153" i="17" s="1"/>
  <c r="O114" i="17"/>
  <c r="L112" i="17"/>
  <c r="M105" i="17"/>
  <c r="O105" i="17" s="1"/>
  <c r="O112" i="17" s="1"/>
  <c r="D24" i="19" s="1"/>
  <c r="O95" i="17"/>
  <c r="O19" i="17"/>
  <c r="L19" i="17"/>
  <c r="H27" i="17"/>
  <c r="J27" i="17" s="1"/>
  <c r="L27" i="17" s="1"/>
  <c r="O27" i="17" s="1"/>
  <c r="Q112" i="17" l="1"/>
  <c r="R112" i="17" s="1"/>
  <c r="Q19" i="17"/>
  <c r="R19" i="17" s="1"/>
  <c r="H22" i="17"/>
  <c r="J22" i="17" s="1"/>
  <c r="L22" i="17" s="1"/>
  <c r="O22" i="17" s="1"/>
  <c r="H121" i="17" l="1"/>
  <c r="J121" i="17" s="1"/>
  <c r="L121" i="17" s="1"/>
  <c r="O121" i="17" s="1"/>
  <c r="H28" i="17"/>
  <c r="J28" i="17" s="1"/>
  <c r="L28" i="17" s="1"/>
  <c r="O28" i="17" s="1"/>
  <c r="H82" i="17"/>
  <c r="J82" i="17" s="1"/>
  <c r="L82" i="17" s="1"/>
  <c r="H32" i="17"/>
  <c r="J32" i="17" s="1"/>
  <c r="L32" i="17" s="1"/>
  <c r="O32" i="17" s="1"/>
  <c r="H144" i="17"/>
  <c r="H115" i="17"/>
  <c r="J115" i="17" s="1"/>
  <c r="H119" i="17"/>
  <c r="J119" i="17" s="1"/>
  <c r="L119" i="17" s="1"/>
  <c r="M119" i="17" s="1"/>
  <c r="O119" i="17" s="1"/>
  <c r="H26" i="17"/>
  <c r="J26" i="17" s="1"/>
  <c r="L26" i="17" s="1"/>
  <c r="O26" i="17" s="1"/>
  <c r="H90" i="17"/>
  <c r="J90" i="17" s="1"/>
  <c r="L90" i="17" s="1"/>
  <c r="O90" i="17" s="1"/>
  <c r="H96" i="17"/>
  <c r="L115" i="17" l="1"/>
  <c r="H147" i="17"/>
  <c r="K147" i="17" s="1"/>
  <c r="J144" i="17"/>
  <c r="H103" i="17"/>
  <c r="K103" i="17" s="1"/>
  <c r="J96" i="17"/>
  <c r="H81" i="17"/>
  <c r="H56" i="17"/>
  <c r="J56" i="17" s="1"/>
  <c r="L56" i="17" s="1"/>
  <c r="O56" i="17" s="1"/>
  <c r="H85" i="17"/>
  <c r="J85" i="17" s="1"/>
  <c r="H23" i="17"/>
  <c r="J23" i="17" s="1"/>
  <c r="L23" i="17" s="1"/>
  <c r="O23" i="17" s="1"/>
  <c r="H37" i="17"/>
  <c r="J37" i="17" s="1"/>
  <c r="L37" i="17" s="1"/>
  <c r="O37" i="17" s="1"/>
  <c r="H120" i="17"/>
  <c r="J120" i="17" s="1"/>
  <c r="L120" i="17" s="1"/>
  <c r="O120" i="17" s="1"/>
  <c r="H88" i="17"/>
  <c r="J88" i="17" s="1"/>
  <c r="L88" i="17" s="1"/>
  <c r="O88" i="17" s="1"/>
  <c r="H128" i="17"/>
  <c r="J128" i="17" s="1"/>
  <c r="L128" i="17" s="1"/>
  <c r="M128" i="17" s="1"/>
  <c r="O128" i="17" s="1"/>
  <c r="H67" i="17"/>
  <c r="J67" i="17" s="1"/>
  <c r="L67" i="17" s="1"/>
  <c r="H25" i="17"/>
  <c r="J25" i="17" s="1"/>
  <c r="L25" i="17" s="1"/>
  <c r="O25" i="17" s="1"/>
  <c r="H124" i="17"/>
  <c r="J124" i="17" s="1"/>
  <c r="L124" i="17" s="1"/>
  <c r="O124" i="17" s="1"/>
  <c r="L144" i="17" l="1"/>
  <c r="J147" i="17"/>
  <c r="O115" i="17"/>
  <c r="L85" i="17"/>
  <c r="H83" i="17"/>
  <c r="K83" i="17" s="1"/>
  <c r="J81" i="17"/>
  <c r="L96" i="17"/>
  <c r="J103" i="17"/>
  <c r="H21" i="17"/>
  <c r="J21" i="17" s="1"/>
  <c r="H78" i="17"/>
  <c r="J78" i="17" s="1"/>
  <c r="L78" i="17" s="1"/>
  <c r="H89" i="17"/>
  <c r="J89" i="17" s="1"/>
  <c r="L89" i="17" s="1"/>
  <c r="O89" i="17" s="1"/>
  <c r="H118" i="17"/>
  <c r="J118" i="17" s="1"/>
  <c r="L118" i="17" s="1"/>
  <c r="H92" i="17"/>
  <c r="J92" i="17" s="1"/>
  <c r="L92" i="17" s="1"/>
  <c r="O92" i="17" s="1"/>
  <c r="H48" i="17"/>
  <c r="J48" i="17" s="1"/>
  <c r="L48" i="17" s="1"/>
  <c r="O48" i="17" s="1"/>
  <c r="H116" i="17"/>
  <c r="J116" i="17" s="1"/>
  <c r="H30" i="17"/>
  <c r="J30" i="17" s="1"/>
  <c r="L30" i="17" s="1"/>
  <c r="O30" i="17" s="1"/>
  <c r="H125" i="17"/>
  <c r="J125" i="17" s="1"/>
  <c r="L125" i="17" s="1"/>
  <c r="O125" i="17" s="1"/>
  <c r="H35" i="17"/>
  <c r="J35" i="17" s="1"/>
  <c r="L35" i="17" s="1"/>
  <c r="O35" i="17" s="1"/>
  <c r="M118" i="17" l="1"/>
  <c r="O118" i="17" s="1"/>
  <c r="M144" i="17"/>
  <c r="O144" i="17" s="1"/>
  <c r="O147" i="17" s="1"/>
  <c r="D32" i="19" s="1"/>
  <c r="L147" i="17"/>
  <c r="L116" i="17"/>
  <c r="L81" i="17"/>
  <c r="J83" i="17"/>
  <c r="L21" i="17"/>
  <c r="O85" i="17"/>
  <c r="O93" i="17" s="1"/>
  <c r="D20" i="19" s="1"/>
  <c r="L93" i="17"/>
  <c r="O96" i="17"/>
  <c r="O103" i="17" s="1"/>
  <c r="D22" i="19" s="1"/>
  <c r="L103" i="17"/>
  <c r="J93" i="17"/>
  <c r="H93" i="17"/>
  <c r="H127" i="17"/>
  <c r="J127" i="17" s="1"/>
  <c r="L127" i="17" s="1"/>
  <c r="M127" i="17" s="1"/>
  <c r="O127" i="17" s="1"/>
  <c r="H123" i="17"/>
  <c r="J123" i="17" s="1"/>
  <c r="L123" i="17" s="1"/>
  <c r="O123" i="17" s="1"/>
  <c r="H45" i="17"/>
  <c r="J45" i="17" s="1"/>
  <c r="L45" i="17" s="1"/>
  <c r="O45" i="17" s="1"/>
  <c r="H36" i="17"/>
  <c r="J36" i="17" s="1"/>
  <c r="L36" i="17" s="1"/>
  <c r="O36" i="17" s="1"/>
  <c r="H34" i="17"/>
  <c r="J34" i="17" s="1"/>
  <c r="L34" i="17" s="1"/>
  <c r="O34" i="17" s="1"/>
  <c r="H54" i="17"/>
  <c r="J54" i="17" s="1"/>
  <c r="L54" i="17" s="1"/>
  <c r="O54" i="17" s="1"/>
  <c r="K93" i="17" l="1"/>
  <c r="Q103" i="17"/>
  <c r="R103" i="17" s="1"/>
  <c r="Q147" i="17"/>
  <c r="R147" i="17" s="1"/>
  <c r="Q93" i="17"/>
  <c r="R93" i="17" s="1"/>
  <c r="J133" i="17"/>
  <c r="O116" i="17"/>
  <c r="O133" i="17" s="1"/>
  <c r="D26" i="19" s="1"/>
  <c r="L133" i="17"/>
  <c r="O21" i="17"/>
  <c r="O41" i="17" s="1"/>
  <c r="D14" i="19" s="1"/>
  <c r="L41" i="17"/>
  <c r="J41" i="17"/>
  <c r="L83" i="17"/>
  <c r="O81" i="17"/>
  <c r="O83" i="17" s="1"/>
  <c r="D18" i="19" s="1"/>
  <c r="H133" i="17"/>
  <c r="H41" i="17"/>
  <c r="K41" i="17" s="1"/>
  <c r="H60" i="17"/>
  <c r="J60" i="17" s="1"/>
  <c r="L60" i="17" s="1"/>
  <c r="O60" i="17" s="1"/>
  <c r="H47" i="17"/>
  <c r="J47" i="17" s="1"/>
  <c r="L47" i="17" s="1"/>
  <c r="O47" i="17" s="1"/>
  <c r="H44" i="17"/>
  <c r="J44" i="17" s="1"/>
  <c r="H51" i="17"/>
  <c r="J51" i="17" s="1"/>
  <c r="L51" i="17" s="1"/>
  <c r="O51" i="17" s="1"/>
  <c r="K133" i="17" l="1"/>
  <c r="Q41" i="17"/>
  <c r="R41" i="17" s="1"/>
  <c r="Q83" i="17"/>
  <c r="R83" i="17" s="1"/>
  <c r="Q133" i="17"/>
  <c r="R133" i="17" s="1"/>
  <c r="L44" i="17"/>
  <c r="H50" i="17"/>
  <c r="J50" i="17" s="1"/>
  <c r="L50" i="17" s="1"/>
  <c r="O50" i="17" s="1"/>
  <c r="H65" i="17"/>
  <c r="J65" i="17" s="1"/>
  <c r="L65" i="17" s="1"/>
  <c r="O65" i="17" s="1"/>
  <c r="H53" i="17"/>
  <c r="J53" i="17" s="1"/>
  <c r="L53" i="17" s="1"/>
  <c r="O53" i="17" s="1"/>
  <c r="O44" i="17" l="1"/>
  <c r="H62" i="17"/>
  <c r="J62" i="17" s="1"/>
  <c r="L62" i="17" s="1"/>
  <c r="O62" i="17" s="1"/>
  <c r="H58" i="17"/>
  <c r="J58" i="17" s="1"/>
  <c r="L58" i="17" s="1"/>
  <c r="O58" i="17" s="1"/>
  <c r="H72" i="17"/>
  <c r="J72" i="17" s="1"/>
  <c r="L72" i="17" s="1"/>
  <c r="O72" i="17" s="1"/>
  <c r="H59" i="17" l="1"/>
  <c r="J59" i="17" s="1"/>
  <c r="L59" i="17" s="1"/>
  <c r="O59" i="17" s="1"/>
  <c r="H70" i="17"/>
  <c r="J70" i="17" s="1"/>
  <c r="L70" i="17" s="1"/>
  <c r="O70" i="17" s="1"/>
  <c r="H76" i="17"/>
  <c r="J76" i="17" s="1"/>
  <c r="L76" i="17" s="1"/>
  <c r="O76" i="17" s="1"/>
  <c r="H63" i="17" l="1"/>
  <c r="J63" i="17" s="1"/>
  <c r="L63" i="17" s="1"/>
  <c r="O63" i="17" s="1"/>
  <c r="H74" i="17"/>
  <c r="J74" i="17" s="1"/>
  <c r="L74" i="17" s="1"/>
  <c r="O74" i="17" s="1"/>
  <c r="H64" i="17" l="1"/>
  <c r="J64" i="17" s="1"/>
  <c r="L64" i="17" s="1"/>
  <c r="O64" i="17" s="1"/>
  <c r="H68" i="17" l="1"/>
  <c r="J68" i="17" s="1"/>
  <c r="L68" i="17" s="1"/>
  <c r="O68" i="17" s="1"/>
  <c r="H71" i="17"/>
  <c r="J71" i="17" s="1"/>
  <c r="L71" i="17" s="1"/>
  <c r="O71" i="17" s="1"/>
  <c r="H75" i="17" l="1"/>
  <c r="H79" i="17" l="1"/>
  <c r="K79" i="17" s="1"/>
  <c r="J75" i="17"/>
  <c r="H216" i="17"/>
  <c r="L75" i="17" l="1"/>
  <c r="J79" i="17"/>
  <c r="J216" i="17" s="1"/>
  <c r="J219" i="17" s="1"/>
  <c r="H219" i="17"/>
  <c r="J224" i="17" l="1"/>
  <c r="J221" i="17"/>
  <c r="J222" i="17" s="1"/>
  <c r="J225" i="17" s="1"/>
  <c r="O75" i="17"/>
  <c r="O79" i="17" s="1"/>
  <c r="L79" i="17"/>
  <c r="L216" i="17" s="1"/>
  <c r="L219" i="17" s="1"/>
  <c r="H224" i="17"/>
  <c r="H221" i="17"/>
  <c r="H222" i="17" s="1"/>
  <c r="H225" i="17" s="1"/>
  <c r="H3" i="17"/>
  <c r="O216" i="17" l="1"/>
  <c r="O217" i="17" s="1"/>
  <c r="D16" i="19"/>
  <c r="D47" i="19" s="1"/>
  <c r="Q79" i="17"/>
  <c r="R79" i="17" s="1"/>
  <c r="L224" i="17"/>
  <c r="L221" i="17"/>
  <c r="L222" i="17" s="1"/>
  <c r="L225" i="17" s="1"/>
  <c r="O218" i="17" l="1"/>
  <c r="O219" i="17" s="1"/>
  <c r="O224" i="17" s="1"/>
  <c r="P224" i="17" s="1"/>
  <c r="H47" i="19"/>
  <c r="D49" i="19"/>
  <c r="E49" i="19" s="1"/>
  <c r="E30" i="19"/>
  <c r="G30" i="19" s="1"/>
  <c r="E28" i="19"/>
  <c r="G28" i="19" s="1"/>
  <c r="E44" i="19"/>
  <c r="E16" i="19"/>
  <c r="G16" i="19" s="1"/>
  <c r="E42" i="19"/>
  <c r="G42" i="19" s="1"/>
  <c r="E14" i="19"/>
  <c r="G14" i="19" s="1"/>
  <c r="E40" i="19"/>
  <c r="G40" i="19" s="1"/>
  <c r="E38" i="19"/>
  <c r="G38" i="19" s="1"/>
  <c r="E36" i="19"/>
  <c r="G36" i="19" s="1"/>
  <c r="E34" i="19"/>
  <c r="G34" i="19" s="1"/>
  <c r="E32" i="19"/>
  <c r="G32" i="19" s="1"/>
  <c r="E26" i="19"/>
  <c r="G26" i="19" s="1"/>
  <c r="E24" i="19"/>
  <c r="G24" i="19" s="1"/>
  <c r="E18" i="19"/>
  <c r="G18" i="19" s="1"/>
  <c r="E22" i="19"/>
  <c r="G22" i="19" s="1"/>
  <c r="E20" i="19"/>
  <c r="G20" i="19" s="1"/>
  <c r="E12" i="19"/>
  <c r="G12" i="19" s="1"/>
  <c r="D48" i="19"/>
  <c r="H62" i="19" s="1"/>
  <c r="I62" i="19" s="1"/>
  <c r="I63" i="19" s="1"/>
  <c r="O228" i="17" l="1"/>
  <c r="P228" i="17" s="1"/>
  <c r="O229" i="17"/>
  <c r="O221" i="17"/>
  <c r="O222" i="17" s="1"/>
  <c r="O225" i="17" s="1"/>
  <c r="E48" i="19"/>
  <c r="H54" i="19" s="1"/>
  <c r="D50" i="19"/>
  <c r="G47" i="19"/>
  <c r="O230" i="17"/>
  <c r="P230" i="17" s="1"/>
  <c r="E47" i="19"/>
  <c r="H48" i="19" l="1"/>
  <c r="J48" i="19" s="1"/>
  <c r="G48" i="19"/>
  <c r="D51" i="19"/>
  <c r="E50" i="19"/>
  <c r="D55" i="19" l="1"/>
  <c r="D56" i="19" s="1"/>
  <c r="D53" i="19"/>
  <c r="D62" i="19"/>
  <c r="I54" i="19"/>
  <c r="J54" i="19" s="1"/>
  <c r="K54" i="19" s="1"/>
  <c r="L54" i="19" s="1"/>
  <c r="L61" i="19" l="1"/>
</calcChain>
</file>

<file path=xl/sharedStrings.xml><?xml version="1.0" encoding="utf-8"?>
<sst xmlns="http://schemas.openxmlformats.org/spreadsheetml/2006/main" count="12590" uniqueCount="1357">
  <si>
    <t>No.</t>
  </si>
  <si>
    <t>Uraian Pekerjaan</t>
  </si>
  <si>
    <t>Sat</t>
  </si>
  <si>
    <t>I.</t>
  </si>
  <si>
    <t>PEKERJAAN PERSIAPAN :</t>
  </si>
  <si>
    <t>Direksi Keet &amp; Gudang</t>
  </si>
  <si>
    <t>Ls</t>
  </si>
  <si>
    <t>Kayu Borneo 2/20 &amp; Kaso 5/7</t>
  </si>
  <si>
    <t>Di Dalam Kavling</t>
  </si>
  <si>
    <t>Air Kerja &amp; Listrik Kerja</t>
  </si>
  <si>
    <t>Selama Kerja</t>
  </si>
  <si>
    <t>Keamanan</t>
  </si>
  <si>
    <t>Sub Total I.</t>
  </si>
  <si>
    <t>II.</t>
  </si>
  <si>
    <t>PEKERJAAN PONDASI :</t>
  </si>
  <si>
    <t>Galian Tanah</t>
  </si>
  <si>
    <t>Sub Total II.</t>
  </si>
  <si>
    <t>PEKERJAAN STRUKTUR :</t>
  </si>
  <si>
    <t xml:space="preserve">   </t>
  </si>
  <si>
    <t>Sub Total III.</t>
  </si>
  <si>
    <t>IV.</t>
  </si>
  <si>
    <t>PEKERJAAN DINDING :</t>
  </si>
  <si>
    <t>Sub Total IV.</t>
  </si>
  <si>
    <t>V.</t>
  </si>
  <si>
    <t>PEKERJAAN PELAPIS DINDING :</t>
  </si>
  <si>
    <t>Plester &amp; Acian Dinding</t>
  </si>
  <si>
    <t>Sub Total V.</t>
  </si>
  <si>
    <t>VI.</t>
  </si>
  <si>
    <t>PEKERJAAN ATAP :</t>
  </si>
  <si>
    <t>Unit</t>
  </si>
  <si>
    <t>Sub Total VI.</t>
  </si>
  <si>
    <t>VII.</t>
  </si>
  <si>
    <t>PEKERJAAN PLAFOND :</t>
  </si>
  <si>
    <t>Bh</t>
  </si>
  <si>
    <t>Sub Total VII.</t>
  </si>
  <si>
    <t>VIII.</t>
  </si>
  <si>
    <t>PEKERJAAN LANTAI :</t>
  </si>
  <si>
    <t>Pasir Urug Darat</t>
  </si>
  <si>
    <t>Sub Total VIII.</t>
  </si>
  <si>
    <t>IX.</t>
  </si>
  <si>
    <t>PEKERJAAN KUSEN, PINTU &amp; JENDELA :</t>
  </si>
  <si>
    <t>Sub Total IX.</t>
  </si>
  <si>
    <t>X.</t>
  </si>
  <si>
    <t>PEKERJAAN ENGSEL &amp; KUNCI :</t>
  </si>
  <si>
    <t>Sub Total X.</t>
  </si>
  <si>
    <t>XI.</t>
  </si>
  <si>
    <t>PEKERJAAN PENGECATAN :</t>
  </si>
  <si>
    <t xml:space="preserve">Cat Dinding Dalam </t>
  </si>
  <si>
    <t>Cat Dinding Luar</t>
  </si>
  <si>
    <t>Sub Total XI.</t>
  </si>
  <si>
    <t>XII.</t>
  </si>
  <si>
    <t>PEKERJAAN INSTALASI AIR :</t>
  </si>
  <si>
    <t>Sub Total XII.</t>
  </si>
  <si>
    <t>XIII.</t>
  </si>
  <si>
    <t>PEKERJAAN INSTALASI LISTRIK :</t>
  </si>
  <si>
    <t>Ttk</t>
  </si>
  <si>
    <t>Arde Pentanahan</t>
  </si>
  <si>
    <t>Sub Total XIII.</t>
  </si>
  <si>
    <t>XIV.</t>
  </si>
  <si>
    <t>PEKERJAAN ACCESSORIES SANITAIR :</t>
  </si>
  <si>
    <t xml:space="preserve">Floor Drain </t>
  </si>
  <si>
    <t>Roof Drain</t>
  </si>
  <si>
    <t>Sub Total XIV.</t>
  </si>
  <si>
    <t>XV.</t>
  </si>
  <si>
    <t>Sub Total XV.</t>
  </si>
  <si>
    <t>Pembersihan Akhir</t>
  </si>
  <si>
    <t>Dibulatkan</t>
  </si>
  <si>
    <t>Luas Bangunan (M²)</t>
  </si>
  <si>
    <t>Harga Dasar + Fee 10 % Per M² Bangunan</t>
  </si>
  <si>
    <t>Harga Dasar + Fee 10 % + PPN 10 % Per M² Bangunan</t>
  </si>
  <si>
    <t>NO.</t>
  </si>
  <si>
    <t xml:space="preserve">PEKERJAAN LAIN-LAIN </t>
  </si>
  <si>
    <t>a. Finishing Lantai Dasar</t>
  </si>
  <si>
    <t>PVC 3" Type D Ex. Wavin + Penggantung Pipa</t>
  </si>
  <si>
    <t>XVI.</t>
  </si>
  <si>
    <t>Sub Total XVI.</t>
  </si>
  <si>
    <t>Set</t>
  </si>
  <si>
    <t>NYM 3x2,5 mm ex. Eterna/setara + sparing PVC /setara (high impact) + T dus</t>
  </si>
  <si>
    <t>Bio Tank Ex. Pancawira</t>
  </si>
  <si>
    <t>Bata Press  1 PC : 3 PS</t>
  </si>
  <si>
    <t>Pondasi Rollag batas kavling dan carport dan Teras</t>
  </si>
  <si>
    <t>Buang Puing</t>
  </si>
  <si>
    <t>Anti rayap Ex. Terminik (pondasi, lantai)</t>
  </si>
  <si>
    <t>Bak Kontrol 40 x 40 cm (uk. Dalam) Terbuka</t>
  </si>
  <si>
    <t>B0, t = 5 cm</t>
  </si>
  <si>
    <t>Pas. Bouwplank &amp; Pengukuran</t>
  </si>
  <si>
    <t>Pengadaan &amp; Pelaksanaan K3 (Keselamatan &amp; Kesehatan</t>
  </si>
  <si>
    <t>pengadaan alat-alat safety seperti helm, safety shoes,</t>
  </si>
  <si>
    <t xml:space="preserve">rambu-rambu/signage metal, safety net, full body harnes, </t>
  </si>
  <si>
    <t>tabung APAR, cara penyambungan kabel,  dll</t>
  </si>
  <si>
    <t>Pasir pasang t = 5 cm</t>
  </si>
  <si>
    <t>XVII.</t>
  </si>
  <si>
    <t>PEKERJAAN ADDITIONAL (+/-)</t>
  </si>
  <si>
    <t>Sub Total XVII.</t>
  </si>
  <si>
    <t>B0</t>
  </si>
  <si>
    <t>III.</t>
  </si>
  <si>
    <t>Kg</t>
  </si>
  <si>
    <t xml:space="preserve">Pondasi Tapak </t>
  </si>
  <si>
    <t xml:space="preserve">- Beton </t>
  </si>
  <si>
    <t xml:space="preserve">- Bekisting </t>
  </si>
  <si>
    <t>Tie Beam</t>
  </si>
  <si>
    <t>- Besi Tulangan Utama D13</t>
  </si>
  <si>
    <t>- Besi Tulangan Utama D10</t>
  </si>
  <si>
    <t>- Besi Sengkang Ø8</t>
  </si>
  <si>
    <t>- Besi Tulangan Utama Ø8</t>
  </si>
  <si>
    <t>BJTD 40</t>
  </si>
  <si>
    <t>BJTP 24</t>
  </si>
  <si>
    <t>K-175 Readymix</t>
  </si>
  <si>
    <t xml:space="preserve">K-175 Site Mix </t>
  </si>
  <si>
    <t>Waterproofing Dak Beton &amp; Canopy + Screed t = 3 cm</t>
  </si>
  <si>
    <t>Stop Kontak</t>
  </si>
  <si>
    <t>Sparing kabel SR PLN dari Pagar Depan ke Meter PLN</t>
  </si>
  <si>
    <t>Spesifikasi Ringkas</t>
  </si>
  <si>
    <t>Kerja) sesuai dengan standard safety Modernland termasuk</t>
  </si>
  <si>
    <t>- Besi Tulangan Ø8</t>
  </si>
  <si>
    <t xml:space="preserve"> </t>
  </si>
  <si>
    <t>Metal / Bahan yang tidak mudah terbakar</t>
  </si>
  <si>
    <t>Pembersihan</t>
  </si>
  <si>
    <t>Lantai Kerja Di bawah Pondasi Pile Cap, Pondasi Tapak dan Tie Beam</t>
  </si>
  <si>
    <t xml:space="preserve">Kolom Struktur Lt. Dasar + Kolom Pedestal </t>
  </si>
  <si>
    <t>Kolom Struktur Lt. Atas</t>
  </si>
  <si>
    <t>- Besi Sengkang D10</t>
  </si>
  <si>
    <t>U50</t>
  </si>
  <si>
    <t>Meja Beton Dapur</t>
  </si>
  <si>
    <t>a</t>
  </si>
  <si>
    <t xml:space="preserve">     Lantai Dasar</t>
  </si>
  <si>
    <t xml:space="preserve">KM/WC Lt. Bawah </t>
  </si>
  <si>
    <t xml:space="preserve">Dinding Dapur </t>
  </si>
  <si>
    <t>b</t>
  </si>
  <si>
    <t xml:space="preserve">     Lantai Atas</t>
  </si>
  <si>
    <t xml:space="preserve">KM/WC Lt. Atas Utama </t>
  </si>
  <si>
    <t xml:space="preserve">Listplank GRC </t>
  </si>
  <si>
    <t>Alumunium Foil</t>
  </si>
  <si>
    <t>ex. Sika Top 107 Seal (Incl. Gutter)</t>
  </si>
  <si>
    <t>Plafond Gypsum + Rangka (R. Utama + R. Tidur + R. Duduk + Teras)</t>
  </si>
  <si>
    <t>Pemadatan Tanah Lantai Dasar (Bangunan + Carport)</t>
  </si>
  <si>
    <t xml:space="preserve">    Carport </t>
  </si>
  <si>
    <t>b. Finishing Lantai Atas</t>
  </si>
  <si>
    <t xml:space="preserve">    Homogenius 60 x 60 cm (R. Tidur, Hall) (K1)</t>
  </si>
  <si>
    <t>Plint Keramik</t>
  </si>
  <si>
    <t>Water Poofing</t>
  </si>
  <si>
    <t>Grouting Sparing Floor Drain, Roof Drain &amp; Closet</t>
  </si>
  <si>
    <t>Sealent closet &amp; wastafel</t>
  </si>
  <si>
    <t xml:space="preserve">KM/WC </t>
  </si>
  <si>
    <t>Railling Tangga Utama + Finish</t>
  </si>
  <si>
    <t>Sesuai Gambar</t>
  </si>
  <si>
    <t>Ex. Nippe</t>
  </si>
  <si>
    <t xml:space="preserve">PVC 2" Type AW Ex. Wavin </t>
  </si>
  <si>
    <t>Instalasi Air Kotor / Air Hujan</t>
  </si>
  <si>
    <t>Saklar Hotel</t>
  </si>
  <si>
    <t>Stop Kontak Waterproof</t>
  </si>
  <si>
    <t>Instalasi TV + Outlet TV</t>
  </si>
  <si>
    <t>Spliter TV</t>
  </si>
  <si>
    <t>6 Port</t>
  </si>
  <si>
    <t>Instalasi Telephone + Outlet Telephone (dari ONT s/d Outlet Telephone)</t>
  </si>
  <si>
    <t>Kabel Toevoer dari KWH ke Box Skring Lt. Dasar</t>
  </si>
  <si>
    <t>NYM 4 x 10 mm + pipa PVC (high impact)</t>
  </si>
  <si>
    <t>Kabel Toevoer dari Box Skring Lt. Dasar ke Box Skring Lt. Atas</t>
  </si>
  <si>
    <t>NYM 4 x 6 mm + pipa PVC (high impact)</t>
  </si>
  <si>
    <t xml:space="preserve">Instalasi Lampu Taman + Lampu Taman </t>
  </si>
  <si>
    <t>NYY 3x2,5 mm ex. Eterna + sparing PVC /setara (high impact) + T dus</t>
  </si>
  <si>
    <t>Instalasi Power AC + Drain + Pipa Refrigrant</t>
  </si>
  <si>
    <t xml:space="preserve">Kran Kitchen Zink </t>
  </si>
  <si>
    <t>ex. AMSTAD Soap Holder 11 x 22 cm</t>
  </si>
  <si>
    <t>Kitchen Zink</t>
  </si>
  <si>
    <t>Clean Out Stainless Steel</t>
  </si>
  <si>
    <t>Incl. Rangka Besi Hollow 50x100x3 mm, Base plat, Angkur + Stifner + Las (Finish Cat Semprot)</t>
  </si>
  <si>
    <t>Grand Total</t>
  </si>
  <si>
    <t xml:space="preserve">Ban-Banan 100 x 50 mm </t>
  </si>
  <si>
    <t>Area Atap Lt 2 &amp; Area Dak Beton (Sesuai Gambar A.2.1)</t>
  </si>
  <si>
    <t xml:space="preserve">Cat Tembok Ex. Propan Eco Emulsion </t>
  </si>
  <si>
    <t>Cermin KM/WC Lt. Bawah &amp; Lt. Atas</t>
  </si>
  <si>
    <t xml:space="preserve">Urug Pasir Di Bawah Pondasi Pile Cap, Pondasi Rolag Bata,Pondasi tapak, Tie Beam </t>
  </si>
  <si>
    <t>Urugan Pasir t = 5 cm (Bangunan + Carport )</t>
  </si>
  <si>
    <t>Kran Taman</t>
  </si>
  <si>
    <t xml:space="preserve">  Meja Dapur </t>
  </si>
  <si>
    <t>REKAPITULASI RENCANA ANGGARAN BIAYA</t>
  </si>
  <si>
    <t>PEMILIK PROYEK</t>
  </si>
  <si>
    <t>LOKASI</t>
  </si>
  <si>
    <t>URAIAN PEKERJAAN</t>
  </si>
  <si>
    <t>BOBOT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</si>
  <si>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</si>
  <si>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</si>
  <si>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</si>
  <si>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</si>
  <si>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</si>
  <si>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</si>
  <si>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</si>
  <si>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</si>
  <si>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</si>
  <si>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</si>
  <si>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</si>
  <si>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</si>
  <si>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</si>
  <si>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</si>
  <si>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</si>
  <si>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</si>
  <si>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</si>
  <si>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PEKERJAAN PERSIAPAN</t>
  </si>
  <si>
    <t>PEKERJAAN PONDASI</t>
  </si>
  <si>
    <t>PEKERJAAN STRUKTUR</t>
  </si>
  <si>
    <t>PEKERJAAN DINDING</t>
  </si>
  <si>
    <t>PEKERJAAN PELAPIS DINDING</t>
  </si>
  <si>
    <t>PEKERJAAN ATAP</t>
  </si>
  <si>
    <t>PEKERJAAN PLAFOND</t>
  </si>
  <si>
    <t>PEKERJAAN LANTAI</t>
  </si>
  <si>
    <t>PEKERJAAN KUSEN, PINTU DAN JENDELA</t>
  </si>
  <si>
    <t>PEKERJAAN ENGSEL DAN KUNCI</t>
  </si>
  <si>
    <t>PEKERJAAN FINISHING TANGGA</t>
  </si>
  <si>
    <t>PEKERJAAN PENGECATAN</t>
  </si>
  <si>
    <t>PEKERJAAN INSTALASI AIR</t>
  </si>
  <si>
    <t>PEKERJAAN INSTALASI LISTRIK</t>
  </si>
  <si>
    <t>PEKERJAAN ACCESSORIES SANITAIR</t>
  </si>
  <si>
    <t>PEKERJAAN LAIN-LAIN</t>
  </si>
  <si>
    <t>Volume</t>
  </si>
  <si>
    <t xml:space="preserve">Penutup Atap Genteng Beton Flat </t>
  </si>
  <si>
    <t>Uk. 60 cm x 80 cm + Bevel uk. 2 cm</t>
  </si>
  <si>
    <t>ex. AMSTAD S 10.901.4" Clean Out Dia. 4"</t>
  </si>
  <si>
    <t xml:space="preserve">Kanopy Polycarbonate Twinlite 8 mm + Tiang Besi Hollow 150x250x6 mm </t>
  </si>
  <si>
    <t>Cat Lisplank</t>
  </si>
  <si>
    <t>Plafond GRC + Rangka Hollow (Tritisan)</t>
  </si>
  <si>
    <t>Cat Tembok Ex. Propan Decorshield</t>
  </si>
  <si>
    <t xml:space="preserve">Cat Plafond Gypsum + List </t>
  </si>
  <si>
    <t>Pas. Bata +  Tutup Ceker Plate (Sesuai Gambar)</t>
  </si>
  <si>
    <t>Maksimum 2 Ohm, kabel BC 6 mm2 ex. Eterna + pipa PVC Ø 1/2" Tipe AW ex. Wavin</t>
  </si>
  <si>
    <t>Sparing Kabel Telepon &amp; TV Kabel</t>
  </si>
  <si>
    <t>A</t>
  </si>
  <si>
    <t>ALUMUNIUM</t>
  </si>
  <si>
    <t>B</t>
  </si>
  <si>
    <t>KAYU</t>
  </si>
  <si>
    <t>Pipa Ø 2" Tipe AW ex. Wavin + Kawat/Tali Pancing Nylon</t>
  </si>
  <si>
    <t xml:space="preserve">Tempat Sabun KM/WC </t>
  </si>
  <si>
    <t>ex. AMSTAD TP 0002 - B609 Kitchen Sink Faucet W/M Cr</t>
  </si>
  <si>
    <t>Sesuai Gambar (dilengkapi tutup menggunakan Checker Plate + Engsel + Kunci Gembok)</t>
  </si>
  <si>
    <t>Shower Set KM/WC Lt. Bawah &amp; Lt. Atas</t>
  </si>
  <si>
    <t>NYM 3x2,5 mm + NYA 1x2.5 mm ex. Eterna/setara + sparing PVC /setara (high impact) + T dus</t>
  </si>
  <si>
    <t xml:space="preserve">Single (Karung) </t>
  </si>
  <si>
    <t>Plafond Gypsum WR + Rangka (KM/WC)</t>
  </si>
  <si>
    <t>Pipa Conduit Ø 25 mm ex. Westpex + Inbow Dus + Outlet penutup 2 gang plat ex. Clipsal type Pieno  + Kawat/Tali Pancing Nylon</t>
  </si>
  <si>
    <t>Lantai Kerja t = 5 cm ( Bangunan + Carport)</t>
  </si>
  <si>
    <t>NYM 3 x 2,5 mm2 ex. Eterna, Pipa PVC 1" tipe AW, (khusus pipa tembaga refrigrant termasuk isolasi &amp; direkomendasikan u/ freon R.32, Ex.Onda)</t>
  </si>
  <si>
    <t>RENCANA ANGGARAN BIAYA KONTRAK</t>
  </si>
  <si>
    <t>PROYEK PEMBANGUNAN RUMAH STANDAR CLS. VARANA</t>
  </si>
  <si>
    <t>JAGORAWI GOLF ESTATE</t>
  </si>
  <si>
    <t>: PT. SENTOSA ASRI PROPERTINDO</t>
  </si>
  <si>
    <t>Pas. Bata Ringan</t>
  </si>
  <si>
    <t xml:space="preserve">Nok Genteng Beton </t>
  </si>
  <si>
    <t>Plint 10 x 60  cm (Teras)</t>
  </si>
  <si>
    <t>Plint 10 x 60 cm R Utama</t>
  </si>
  <si>
    <t>PEKERJAAN FINISHING TANGGA BALKON :</t>
  </si>
  <si>
    <t>Railling balkon + Finish</t>
  </si>
  <si>
    <t>Instalasi Air Kotor KE SEPTIKTANK</t>
  </si>
  <si>
    <t xml:space="preserve">PVC 4" Type AW Ex. Wavin </t>
  </si>
  <si>
    <t>Grease Trap dibawah zink 30 Liter</t>
  </si>
  <si>
    <t>Septictank, Kapasitas Tangki 1000L</t>
  </si>
  <si>
    <t>Fibre Roof Water Tank 1000 L + Dudukannya + Instalasi</t>
  </si>
  <si>
    <t>Pelapis Trap + Bordes Tangga Utama + Step Nosing</t>
  </si>
  <si>
    <t>Wastafel KM/WC + Kran (Lt. Bawah &amp; Lt Atas), Incl. Meja</t>
  </si>
  <si>
    <t>Menggunakan Thinbed</t>
  </si>
  <si>
    <t>Ex. Cisangkan</t>
  </si>
  <si>
    <t>sesuai gambar</t>
  </si>
  <si>
    <t>Gypsum + rangka  Uk. 60 x 60 cm</t>
  </si>
  <si>
    <t xml:space="preserve"> Tangga</t>
  </si>
  <si>
    <t>- Besi  Ø8 dan D10</t>
  </si>
  <si>
    <t>Balok Lantai Atas, Balok Canopy, Balok Tangga , Ring Balk</t>
  </si>
  <si>
    <t xml:space="preserve">    Homogenius  60 x 60 cm (Teras)</t>
  </si>
  <si>
    <t>Pipa Hawa dari KM</t>
  </si>
  <si>
    <t>Instalasi Air Bekas dari KM,Wastafel,Dapur</t>
  </si>
  <si>
    <t>REACH WH LAV P TRAP W/DRAIN CAST BRASS ATOM SC LAV FCT STREAMLINE 
(POP-UP) 6P STOP VALVE T JOIN (  18564X-1-0, VN 810, 31875T-4-CP, VN 801, VN 708 )</t>
  </si>
  <si>
    <t xml:space="preserve">Ex Kohler  ATOM WM BS FCT STREAMLINE 6P 31878T-4-CP
 </t>
  </si>
  <si>
    <t>Amstard</t>
  </si>
  <si>
    <t>Kolom Praktis</t>
  </si>
  <si>
    <t>M3</t>
  </si>
  <si>
    <t>Rate Only</t>
  </si>
  <si>
    <t>lS</t>
  </si>
  <si>
    <t>Instalasi dan unit Exhouse Fan dari KM atas dan bawah ( Komplit )</t>
  </si>
  <si>
    <t>NYM 3 x 2,5 mm2 ex. Eterna, Pipa PVC 1" tipe AW, (khusus pipa buangan , instalasi dan Unit Merk Panasonik/KDK)</t>
  </si>
  <si>
    <t>Pas. Bata Krawangan/Roster</t>
  </si>
  <si>
    <t xml:space="preserve">Plat Beton (S2) Lantai Atas t = 12 cm  </t>
  </si>
  <si>
    <t>Pedestal</t>
  </si>
  <si>
    <t>Pondasi Batu kali</t>
  </si>
  <si>
    <t>Rangka Atap Baja Ringan ( Incl. Aluminium Foil, Flashing)</t>
  </si>
  <si>
    <t>Shadow Line 1x1 Cm  (R. Dalam, Teras)</t>
  </si>
  <si>
    <t>Shadow Line 1x1 Cm (KM/WC)</t>
  </si>
  <si>
    <t>Shadow Line 1x1 Cm (Tritisan)</t>
  </si>
  <si>
    <t>Man Hole ( Buatan pabrik )</t>
  </si>
  <si>
    <t>Dia 25 mm  PN 16 Ex. Dizayn</t>
  </si>
  <si>
    <t>Instalasi Air Bersih (jaringan utama )</t>
  </si>
  <si>
    <t>Instalasi Air Bersih (jaringan karan )</t>
  </si>
  <si>
    <t>Dia 20 mm  PN 16 Ex. Dizayn</t>
  </si>
  <si>
    <t xml:space="preserve">Instalasi Air Panas </t>
  </si>
  <si>
    <t>Dia 20 mm  PN 25 Ex. Dizayn</t>
  </si>
  <si>
    <t>Pondasi Dinding penahan tanah ( Disesuaikan lapangan )</t>
  </si>
  <si>
    <t>Pondasi batu kali ===&gt; Akan menjadi kerja tambah</t>
  </si>
  <si>
    <t>Biaya Fee untuk Material MOU/PC Rate/SBO</t>
  </si>
  <si>
    <t>K-250 Readymix</t>
  </si>
  <si>
    <t>HT 60X60 Ex VALENTINO</t>
  </si>
  <si>
    <t>Zincalume AZ 100-150 75-0,75</t>
  </si>
  <si>
    <t xml:space="preserve">Victoria Onyx ex Cisangkan </t>
  </si>
  <si>
    <t>Gypsum board t=9 mm ex Aplus/Jaya board dan rangka hollow galvalum</t>
  </si>
  <si>
    <t xml:space="preserve">Bulgari Dark Grey (polished) 60x60 Ex Valentino </t>
  </si>
  <si>
    <t xml:space="preserve">Portofino Light Grey (polished) 60x60 Ex Valentino </t>
  </si>
  <si>
    <t>Bulgari Grey  (polished) 60x60 Ex Valentino</t>
  </si>
  <si>
    <t>Rover Grey (matt) 60x60 Ex Valentino</t>
  </si>
  <si>
    <t xml:space="preserve">    Homogenius 60 x 60 cm (KM/WC Lt. Bawah)</t>
  </si>
  <si>
    <t xml:space="preserve">    Homogenius  60 x 60 cm (KM/WC Lt. Atas)</t>
  </si>
  <si>
    <t>Bulgari Dark Grey (matt) 60x60 Ex Valentino</t>
  </si>
  <si>
    <t>Beton K-250 Readymix, Besi  BJTD 40 ( sesuai gambar )</t>
  </si>
  <si>
    <t>1 PC : 4 Psr &amp; 1 PC : 2 Psr (Acian dgn Mortindo, Dry mix, Powerbond, Mortar Indonesia)</t>
  </si>
  <si>
    <t>Dengan Stamper</t>
  </si>
  <si>
    <t>ex. Sika Top 107 Plus/Propand</t>
  </si>
  <si>
    <t>Ex Pancawira</t>
  </si>
  <si>
    <t>Royal SB 9</t>
  </si>
  <si>
    <t>Ex Kohler ODEON 2-PC TOILET W/O SEAT, ODEON SOFTCLOSE TOILET SEAT, TOILET ACCESSORIES RETAIL PACKAGE, CUFF HYGIENE SPRAY W/ HOSE &amp; 
FIXED WALL BRACKET - WHITE STOP VALVE</t>
  </si>
  <si>
    <t>Closet Monoblock ( Komplit )</t>
  </si>
  <si>
    <t>Ex Kohler  tipe  R7275T-B-CP</t>
  </si>
  <si>
    <t>Jumlah Harga ( Rp )</t>
  </si>
  <si>
    <r>
      <t>M</t>
    </r>
    <r>
      <rPr>
        <vertAlign val="superscript"/>
        <sz val="10"/>
        <rFont val="Arial"/>
        <family val="2"/>
      </rPr>
      <t>1</t>
    </r>
  </si>
  <si>
    <r>
      <t>M</t>
    </r>
    <r>
      <rPr>
        <vertAlign val="superscript"/>
        <sz val="10"/>
        <rFont val="Arial"/>
        <family val="2"/>
      </rPr>
      <t>2</t>
    </r>
  </si>
  <si>
    <r>
      <t>M</t>
    </r>
    <r>
      <rPr>
        <vertAlign val="superscript"/>
        <sz val="10"/>
        <rFont val="Arial"/>
        <family val="2"/>
      </rPr>
      <t>3</t>
    </r>
  </si>
  <si>
    <t xml:space="preserve">    Homogenius  60 x 60 cm R. utama (R. Tidur,Tamu, Makan)</t>
  </si>
  <si>
    <t>Instalasi Stop Kontak ( 6 + 7 )</t>
  </si>
  <si>
    <t>Stop Kontak AC &amp; Water Heater ( TOTAL 6 )</t>
  </si>
  <si>
    <t>Instalasi Titik Lampu Downlight ( JD 11 )</t>
  </si>
  <si>
    <t>Saklar Single ( JD 6 )</t>
  </si>
  <si>
    <t>Saklar Double ( JD 4 )</t>
  </si>
  <si>
    <t>Slab On Ground (S1) Lantai Dasar t = 8 cm  (Incl. Carport)</t>
  </si>
  <si>
    <t>Instalasi dan unit Lampu Gantung Komplit (Prov.Sum)</t>
  </si>
  <si>
    <t>Pompa air + Rumahnya</t>
  </si>
  <si>
    <t>Pasangan Keramik  Lantai</t>
  </si>
  <si>
    <t xml:space="preserve">Sumur Resapan dg Buis beton Dia 100 </t>
  </si>
  <si>
    <t>Sesuai gambar buis beton lokal dg di isi sesuai gambar</t>
  </si>
  <si>
    <t xml:space="preserve">TOTAL </t>
  </si>
  <si>
    <t xml:space="preserve">Total ( I s/d XVII ) </t>
  </si>
  <si>
    <t>Bulgari Grey  (polished) 60x60 + Nosing Ex Valentino</t>
  </si>
  <si>
    <t>Rangka Stainless steel + Kaca tempered 8 mm</t>
  </si>
  <si>
    <t xml:space="preserve">Ex. Schneider  type Pieno + Inbow Dus </t>
  </si>
  <si>
    <t xml:space="preserve">Ex. Schneider type Pieno + Inbow Dus </t>
  </si>
  <si>
    <t xml:space="preserve">Ex. Schneider  type Pienoe + Inbow Dus </t>
  </si>
  <si>
    <t>Ex. Schneider  type Pieno + Inbow Dus + sparing PVC/setara (high impact)+ Cable Coaxial 5C</t>
  </si>
  <si>
    <t>Ex. Schneider  type Pieno + sparing PVC/setara (high impact) + Inbow Dus, Kabel ITC 4 x 0,6 mm</t>
  </si>
  <si>
    <t>Ex. Schneider  type Pieno + Inbow Dus + sparing PVC/Setara (high impact)</t>
  </si>
  <si>
    <t xml:space="preserve">No. Dokumen </t>
  </si>
  <si>
    <t xml:space="preserve">Tgl Berlaku </t>
  </si>
  <si>
    <t xml:space="preserve">No Revisi </t>
  </si>
  <si>
    <t xml:space="preserve">Halaman </t>
  </si>
  <si>
    <t xml:space="preserve">PEKERJAAN </t>
  </si>
  <si>
    <t xml:space="preserve">LOKASI </t>
  </si>
  <si>
    <t>KONTRAKTOR</t>
  </si>
  <si>
    <t xml:space="preserve"> : PT. PUTRA SUNDA MANDIRISEJAHTERA</t>
  </si>
  <si>
    <t>URAIAN</t>
  </si>
  <si>
    <t>b.</t>
  </si>
  <si>
    <t>a.</t>
  </si>
  <si>
    <t>M2</t>
  </si>
  <si>
    <t>c.</t>
  </si>
  <si>
    <t>c</t>
  </si>
  <si>
    <t xml:space="preserve">BILL OF QUANTITY </t>
  </si>
  <si>
    <t xml:space="preserve">PAKET </t>
  </si>
  <si>
    <t>CLUSTER VARANA JAGORAWI GOLF ESTATE</t>
  </si>
  <si>
    <t>BOGOR - JAWA BARAT</t>
  </si>
  <si>
    <t>Type Rumah</t>
  </si>
  <si>
    <t>Harga M2</t>
  </si>
  <si>
    <t>FORM</t>
  </si>
  <si>
    <t>HITUNGAN VOLUME</t>
  </si>
  <si>
    <t>NO</t>
  </si>
  <si>
    <t xml:space="preserve">UKURAN </t>
  </si>
  <si>
    <t>VOLUME</t>
  </si>
  <si>
    <t>SAT</t>
  </si>
  <si>
    <t>KET</t>
  </si>
  <si>
    <t>P</t>
  </si>
  <si>
    <t>L</t>
  </si>
  <si>
    <t>T</t>
  </si>
  <si>
    <t>N1</t>
  </si>
  <si>
    <t>N2</t>
  </si>
  <si>
    <t>N3</t>
  </si>
  <si>
    <t>PEKERJAAN TANAH &amp; PONDASI</t>
  </si>
  <si>
    <t xml:space="preserve">Galian Tanah </t>
  </si>
  <si>
    <t>Galian Tanah Pilecape</t>
  </si>
  <si>
    <t>=</t>
  </si>
  <si>
    <t xml:space="preserve"> Pasangan Pondasi batu belah</t>
  </si>
  <si>
    <t>Pasang pondasi Rollag bata</t>
  </si>
  <si>
    <t>PEKERJAAN BETON LANTAI 1</t>
  </si>
  <si>
    <t>SLOOP LANTAI 1</t>
  </si>
  <si>
    <t xml:space="preserve">a. </t>
  </si>
  <si>
    <t>d</t>
  </si>
  <si>
    <t>f</t>
  </si>
  <si>
    <t>M1</t>
  </si>
  <si>
    <t>Carport</t>
  </si>
  <si>
    <t xml:space="preserve"> : PEMBANGUNAN RUMAH TINGGAL TYPE 90</t>
  </si>
  <si>
    <t xml:space="preserve"> : CLUSTER VARANA JGE BOGOR - JAWA BARAT</t>
  </si>
  <si>
    <t>F1</t>
  </si>
  <si>
    <t>F3</t>
  </si>
  <si>
    <t>F7</t>
  </si>
  <si>
    <t>F2A</t>
  </si>
  <si>
    <t>F5</t>
  </si>
  <si>
    <t>F4A</t>
  </si>
  <si>
    <t>F5A</t>
  </si>
  <si>
    <t>F6A</t>
  </si>
  <si>
    <t>Galian Tanah Pondasi</t>
  </si>
  <si>
    <t>- Pondasi P1</t>
  </si>
  <si>
    <t>- Pondasi P2</t>
  </si>
  <si>
    <t>e</t>
  </si>
  <si>
    <t>d.</t>
  </si>
  <si>
    <t>e.</t>
  </si>
  <si>
    <t>- Pondasi P3</t>
  </si>
  <si>
    <t>JUMLAH TOTAL GALIAN TANAH</t>
  </si>
  <si>
    <t>Urugan tanah kembali</t>
  </si>
  <si>
    <t>Jumlah Galian</t>
  </si>
  <si>
    <t>Jumlah pas. Pondasi</t>
  </si>
  <si>
    <t>Beton Pile Cape</t>
  </si>
  <si>
    <t>Pembesian Pile Cape</t>
  </si>
  <si>
    <t>N4</t>
  </si>
  <si>
    <t>N5</t>
  </si>
  <si>
    <t>N6</t>
  </si>
  <si>
    <t>A1</t>
  </si>
  <si>
    <t>A2</t>
  </si>
  <si>
    <t>H</t>
  </si>
  <si>
    <t>B1</t>
  </si>
  <si>
    <t>B2</t>
  </si>
  <si>
    <t>KG</t>
  </si>
  <si>
    <t>WASH</t>
  </si>
  <si>
    <t>N7</t>
  </si>
  <si>
    <t>Bekisting Pile Cape</t>
  </si>
  <si>
    <t>JUMLAH TOTAL PONDASI BATU KALI</t>
  </si>
  <si>
    <t xml:space="preserve">PILECAPE </t>
  </si>
  <si>
    <t>Beton Kolom Pedestal</t>
  </si>
  <si>
    <t>K3A</t>
  </si>
  <si>
    <t>K35</t>
  </si>
  <si>
    <t>K4</t>
  </si>
  <si>
    <t>6D13</t>
  </si>
  <si>
    <t>D 13</t>
  </si>
  <si>
    <t xml:space="preserve">Beton Sloof </t>
  </si>
  <si>
    <t>- Sloop 1 (SL1) 150 x 250, 6 D 13, sk Ø 8  - 200</t>
  </si>
  <si>
    <t>- Sloop 2 (SL2) 150 x 200, 4 D 13, sk Ø 8 - 200</t>
  </si>
  <si>
    <t xml:space="preserve">JUMLAH TOTAL BETON SLOOF </t>
  </si>
  <si>
    <t xml:space="preserve">Pembesian Sloof </t>
  </si>
  <si>
    <t>Pembesian Sloof Besi D 13</t>
  </si>
  <si>
    <t>4D13</t>
  </si>
  <si>
    <t>JUMLAH TOTAL BESI  SLOOF D 13</t>
  </si>
  <si>
    <t>Ø 8</t>
  </si>
  <si>
    <t>Ø8-200</t>
  </si>
  <si>
    <t>P.Cincin</t>
  </si>
  <si>
    <t xml:space="preserve">Bekisting Sloof </t>
  </si>
  <si>
    <t>Harga Satuan</t>
  </si>
  <si>
    <t>Jumlah Harga</t>
  </si>
  <si>
    <t>K3</t>
  </si>
  <si>
    <t xml:space="preserve">KOLOM dan KOLOM PEDESTAL </t>
  </si>
  <si>
    <t>Pembesian Kolom</t>
  </si>
  <si>
    <t>Besi stap D13</t>
  </si>
  <si>
    <t>Bekisting Kolom</t>
  </si>
  <si>
    <t>Rollag Bata</t>
  </si>
  <si>
    <t xml:space="preserve">KOLOM PRAKTIS </t>
  </si>
  <si>
    <t>Beton Kolom Praktis (Kp) LT.1 Mutu K. 175 uk. 11 x 11 (tul. 4 Ø 10 ; sk. Ø 8 - 150)</t>
  </si>
  <si>
    <t>Beton Kolom Praktis (Kp) LT.2 Mutu K. 175 uk. 11 x 11 (tul. 4 Ø 10 ; sk. Ø 8 - 150)</t>
  </si>
  <si>
    <t>Jumlah Beton Kolom Praktis</t>
  </si>
  <si>
    <t>Pembesian Kolom Praktis (Kp) LT.1 Mutu K. 175 uk. 11 x 11 (tul. 4 Ø 10 ; sk. Ø 8 - 150)</t>
  </si>
  <si>
    <t>4D10</t>
  </si>
  <si>
    <t>Stap</t>
  </si>
  <si>
    <t>D 10</t>
  </si>
  <si>
    <t>Pembesian Kolom Praktis (Kp) LT.2 Mutu K. 175 uk. 11 x 11 (tul. 4 Ø 10 ; sk. Ø 8 - 150)</t>
  </si>
  <si>
    <t>sopi</t>
  </si>
  <si>
    <t>Jumlah Besi Kolom Praktis D10</t>
  </si>
  <si>
    <t>Cincin</t>
  </si>
  <si>
    <t>Bekisting Kolom Praktis (Kp) LT.1 Mutu K. 175 uk. 11 x 11 (tul. 4 Ø 10 ; sk. Ø 8 - 150)</t>
  </si>
  <si>
    <t>Bekisting Kolom Praktis (Kp) LT.2 Mutu K. 175 uk. 11 x 11 (tul. 4 Ø 10 ; sk. Ø 8 - 150)</t>
  </si>
  <si>
    <t xml:space="preserve">Jumlah Bekisting Kolom Praktis </t>
  </si>
  <si>
    <t>Jumlah Beton Kolom Lantai 2</t>
  </si>
  <si>
    <t>KOLOM LANTAI 2</t>
  </si>
  <si>
    <t>Beton Kolom Lantai 2 Mutu K. 225 uk. 15 x 25 (tul. 4 D 13 ; sk. Ø 8 - 150) ==&gt;  + 4.00</t>
  </si>
  <si>
    <t>- Kolom K2</t>
  </si>
  <si>
    <t>- Kolom K25</t>
  </si>
  <si>
    <t>Pembesian Kolom Lantai 2 Mutu K. 225 uk. 15 x 25 (tul. 4 D 13 ; sk. Ø 8 - 150) ==&gt;  + 4.00</t>
  </si>
  <si>
    <t>-Pembesian Kolom K2 uk. 11 x 20 (tul. 4 D 13 ; sk. Ø 8 - 150)</t>
  </si>
  <si>
    <t>-Pembesian Kolom K25 uk. 11 x 20 (tul. 6 D 13 ; sk. Ø 8 - 150)</t>
  </si>
  <si>
    <t xml:space="preserve"> Urugan Pasir dibawah Pondasi batu belah</t>
  </si>
  <si>
    <t>- Pondasi Rollag bata</t>
  </si>
  <si>
    <t>- Pile cape</t>
  </si>
  <si>
    <t>F2</t>
  </si>
  <si>
    <t>F3A</t>
  </si>
  <si>
    <t>F6</t>
  </si>
  <si>
    <t>F6B</t>
  </si>
  <si>
    <t>JUMLAH TOTAL URUGAN PASIR</t>
  </si>
  <si>
    <t>- Ruangan Lt. 1</t>
  </si>
  <si>
    <t>Ø 10</t>
  </si>
  <si>
    <t>Ø8-10</t>
  </si>
  <si>
    <t>Besi Cincin Ø 8</t>
  </si>
  <si>
    <t>Pembesian Sloof Besi Ø 8 - 200</t>
  </si>
  <si>
    <t>JUMLAH TOTAL BESI  SLOOF Ø 8</t>
  </si>
  <si>
    <t>Ø 8 - 200</t>
  </si>
  <si>
    <t>PEKERJAAN INSTALASI KOTOR</t>
  </si>
  <si>
    <t>Pipa dari BKG taman ke saluran</t>
  </si>
  <si>
    <t>Pipa dari Dapur</t>
  </si>
  <si>
    <t>Pipa dari KM Lt.1</t>
  </si>
  <si>
    <t>JUMLAH TOTAL PIPA</t>
  </si>
  <si>
    <t>Pipa dari Wastafel Lt.2</t>
  </si>
  <si>
    <t>Pipa dari FCO Lt. 1</t>
  </si>
  <si>
    <t>Pipa dari Kloset Lt. 1</t>
  </si>
  <si>
    <t>Pipa dari Kloset Lt. 2</t>
  </si>
  <si>
    <t>Pipa dari Septictank Lt. 1</t>
  </si>
  <si>
    <t>Pipa dari Balkon Lt. 2</t>
  </si>
  <si>
    <t>Pipa tertanam di Lt. 1</t>
  </si>
  <si>
    <t>Pipa dari FD Atap</t>
  </si>
  <si>
    <t>Expose Beton</t>
  </si>
  <si>
    <t>- Canopy Lt. 1</t>
  </si>
  <si>
    <t>- Canopy Lt. 2</t>
  </si>
  <si>
    <t>Balok B1 130 x 200, 4D13 Ø8-100</t>
  </si>
  <si>
    <t>As 4</t>
  </si>
  <si>
    <t>As 4 - 5</t>
  </si>
  <si>
    <t>Beton Balok Lantai 2</t>
  </si>
  <si>
    <t>Balok B2 130 x 250, 5D13 Ø8-100</t>
  </si>
  <si>
    <t xml:space="preserve">As 3 </t>
  </si>
  <si>
    <t>Grid A - B</t>
  </si>
  <si>
    <t>Balok B3 130 x 300, 5D13 Ø8-100</t>
  </si>
  <si>
    <t>As 2</t>
  </si>
  <si>
    <t>As  5</t>
  </si>
  <si>
    <t>Grid D</t>
  </si>
  <si>
    <t>Grid H</t>
  </si>
  <si>
    <t>Balok B4 130 x 350, 6D13 Ø8-100</t>
  </si>
  <si>
    <t>Grid C</t>
  </si>
  <si>
    <t>Grid E</t>
  </si>
  <si>
    <t>Grid F</t>
  </si>
  <si>
    <t>Grid G</t>
  </si>
  <si>
    <t>Grid I</t>
  </si>
  <si>
    <t>Balok B5 130 x 500, 6D13 Ø8-100</t>
  </si>
  <si>
    <t>Jumlah Beton Balok Lantai 2</t>
  </si>
  <si>
    <t>Balok B4A 130 x 350, 6D13 Ø8-100</t>
  </si>
  <si>
    <t>As 3 - 4</t>
  </si>
  <si>
    <t>As 1</t>
  </si>
  <si>
    <t>As 3</t>
  </si>
  <si>
    <t>Balok CB2B 110 x 250, 5D13 Ø8-100</t>
  </si>
  <si>
    <t>As 5</t>
  </si>
  <si>
    <t>Balok CB3 110 x 300, 5D13 Ø8-100</t>
  </si>
  <si>
    <t>Balok CB4 110 x 350, 6D13 Ø8-100</t>
  </si>
  <si>
    <t>Balok Kanopy BC1 110 x 200, 4D13 Ø8-200</t>
  </si>
  <si>
    <t>Grid H SSL + 2.50</t>
  </si>
  <si>
    <t>As 3 SSL + 2.50</t>
  </si>
  <si>
    <t xml:space="preserve">Balok Kanopy </t>
  </si>
  <si>
    <t>As 3 SSL + 6.250</t>
  </si>
  <si>
    <t>Balok Kanopy B4A 130 x 350, 6D13 Ø8-200</t>
  </si>
  <si>
    <t>Grid D SSL + 6.28</t>
  </si>
  <si>
    <t>Grid D SSL + 7.73</t>
  </si>
  <si>
    <t>Grid C SSL + 6.38</t>
  </si>
  <si>
    <t>Grid C SSL + Var</t>
  </si>
  <si>
    <t>Balok 150 x 250</t>
  </si>
  <si>
    <t xml:space="preserve">Balok Tangga </t>
  </si>
  <si>
    <t>Ring Balok RB1 110 x 150, 4Ø8, Ø6 - 200</t>
  </si>
  <si>
    <t>As 1,  TOB + 2.00</t>
  </si>
  <si>
    <t>Grid I,  TOB + 2.00</t>
  </si>
  <si>
    <t>As 1,  TOB + 7.83</t>
  </si>
  <si>
    <t>As 4,  TOB + 8.035</t>
  </si>
  <si>
    <t>As 3,  TOB + 8.035</t>
  </si>
  <si>
    <t>Grid H,  TOB + 6.45</t>
  </si>
  <si>
    <t>- Balok B1 130 x 200, 4D13 Ø8-100</t>
  </si>
  <si>
    <t xml:space="preserve">Balok Dak Talang </t>
  </si>
  <si>
    <t>- Balok B2 130 x 250, 5D13 Ø8-100</t>
  </si>
  <si>
    <t>- Balok B3 130 x 300, 5D13 Ø8-100</t>
  </si>
  <si>
    <t>- Balok B4 130 x 350, 6D13 Ø8-100</t>
  </si>
  <si>
    <t>- Balok CB2 110 x 250, 5D13 Ø8-100</t>
  </si>
  <si>
    <t>- Balok Sopi 110 x 250, 4Ø8 Ø6-200</t>
  </si>
  <si>
    <t>Jumlah Pembesian Kolom Lantai 2</t>
  </si>
  <si>
    <t>BETON BALOK LANTAI 2</t>
  </si>
  <si>
    <t>PEMBESIAN D13 BALOK LANTAI 2</t>
  </si>
  <si>
    <t>Jumlah Pembesian D13 Balok Lantai 2</t>
  </si>
  <si>
    <t>Balok B5 130 x 500, 9D13 Ø8-100</t>
  </si>
  <si>
    <t>Balok Tangga 6D13</t>
  </si>
  <si>
    <t>PEMBESIAN Ø8 BALOK LANTAI 2</t>
  </si>
  <si>
    <t>Ø 8 - 100</t>
  </si>
  <si>
    <r>
      <rPr>
        <b/>
        <sz val="10"/>
        <rFont val="Calibri"/>
        <family val="2"/>
      </rPr>
      <t>Ø</t>
    </r>
    <r>
      <rPr>
        <b/>
        <sz val="10"/>
        <rFont val="Century Gothic"/>
        <family val="2"/>
      </rPr>
      <t xml:space="preserve"> 8</t>
    </r>
  </si>
  <si>
    <t>BEKISTING BALOK LANTAI 2</t>
  </si>
  <si>
    <t>Jumlah Bekisting Balok Lantai 2</t>
  </si>
  <si>
    <t>BETON SLAB LANTAI 2</t>
  </si>
  <si>
    <t>Luas cad lt.2</t>
  </si>
  <si>
    <t>Kanopy lt. 1 C1</t>
  </si>
  <si>
    <t>Kanopy lt. 2 C1</t>
  </si>
  <si>
    <t>Dak talang</t>
  </si>
  <si>
    <t>A G U S T U S   2 0 2 2</t>
  </si>
  <si>
    <t>PEMBANGUNAN RUMAH TINGGAL  TYPE 90 DAN 134</t>
  </si>
  <si>
    <t>- Pondasi Bangunan Utama</t>
  </si>
  <si>
    <t>Kepala Tukang</t>
  </si>
  <si>
    <t>x</t>
  </si>
  <si>
    <t>Hari</t>
  </si>
  <si>
    <t>set</t>
  </si>
  <si>
    <t>Tukang</t>
  </si>
  <si>
    <t>Manual/Excavator</t>
  </si>
  <si>
    <t>Cls. THE AWA 2</t>
  </si>
  <si>
    <t>: -</t>
  </si>
  <si>
    <t>Koef</t>
  </si>
  <si>
    <t xml:space="preserve">LEMBAR PERHITUNGAN VOLUME PEKERJAAN </t>
  </si>
  <si>
    <t>PROYEK</t>
  </si>
  <si>
    <t>:</t>
  </si>
  <si>
    <t>RENOVASI A1-05</t>
  </si>
  <si>
    <t>TAHUN ANGGARAN</t>
  </si>
  <si>
    <t>2023-2024</t>
  </si>
  <si>
    <t>BANGUNAN</t>
  </si>
  <si>
    <t>RUMAH TINGGAL JAGORAWI VARANA L7 x14</t>
  </si>
  <si>
    <t>GAMBAR SKET</t>
  </si>
  <si>
    <t>DIMENSI/PERHITUNGAN</t>
  </si>
  <si>
    <t xml:space="preserve">CODE </t>
  </si>
  <si>
    <t>Peralatan</t>
  </si>
  <si>
    <t>Alat Bantu</t>
  </si>
  <si>
    <t>ls</t>
  </si>
  <si>
    <t>m2</t>
  </si>
  <si>
    <t>m</t>
  </si>
  <si>
    <t>PEKERJAAN FONDASI</t>
  </si>
  <si>
    <t>Pekerjaan Fondasi</t>
  </si>
  <si>
    <t>Qty</t>
  </si>
  <si>
    <t>M'</t>
  </si>
  <si>
    <t>m'</t>
  </si>
  <si>
    <t>ANALISA HARGA SATUAN PEKERJAAN</t>
  </si>
  <si>
    <t>PERATURAN MENTERI PEKERJAAN UMUM NO. 28/PRT/M/2016</t>
  </si>
  <si>
    <t>A.2.2.1.  HARGA SATUAN PEKERJAAN PERSIAPAN</t>
  </si>
  <si>
    <t>Jenis Pekerjaan</t>
  </si>
  <si>
    <t>A.2.2.1.8. (K3) Pembuatan 1m2 direksi keet, los kerja dan gudang</t>
  </si>
  <si>
    <t>Satuan</t>
  </si>
  <si>
    <t>Kode</t>
  </si>
  <si>
    <t>SATUAN</t>
  </si>
  <si>
    <t>Koefisien</t>
  </si>
  <si>
    <t>HARGA SATUAN</t>
  </si>
  <si>
    <t>JUMLAH HARGA</t>
  </si>
  <si>
    <t>(Rp.)</t>
  </si>
  <si>
    <t>UPAH</t>
  </si>
  <si>
    <t>-</t>
  </si>
  <si>
    <t>Pekerja</t>
  </si>
  <si>
    <t>L.01</t>
  </si>
  <si>
    <t>O/H</t>
  </si>
  <si>
    <t>Tukang Kayu</t>
  </si>
  <si>
    <t>L.02</t>
  </si>
  <si>
    <t>L.03</t>
  </si>
  <si>
    <t>Mandor</t>
  </si>
  <si>
    <t>L.04</t>
  </si>
  <si>
    <t>BAHAN</t>
  </si>
  <si>
    <t xml:space="preserve"> - Kayu Balok 6 x 12 x 400 cm</t>
  </si>
  <si>
    <t>Btg</t>
  </si>
  <si>
    <t xml:space="preserve"> - Kayu kelas III meranti 5/7</t>
  </si>
  <si>
    <t>m³</t>
  </si>
  <si>
    <t xml:space="preserve"> - Paku 5-7</t>
  </si>
  <si>
    <t>kg</t>
  </si>
  <si>
    <t xml:space="preserve"> - PC</t>
  </si>
  <si>
    <t xml:space="preserve"> - Pasir Beton</t>
  </si>
  <si>
    <t xml:space="preserve"> - Split</t>
  </si>
  <si>
    <t xml:space="preserve"> - Seng gelombang</t>
  </si>
  <si>
    <t>Lbr</t>
  </si>
  <si>
    <t xml:space="preserve"> - Triplek  4  mm</t>
  </si>
  <si>
    <t>A. JUMLAH</t>
  </si>
  <si>
    <t>B. BIAYA UMUM DAN KEUNTUNGAN</t>
  </si>
  <si>
    <t>C. JUMLAH (A + B)</t>
  </si>
  <si>
    <t>A.2.2.1.2. (K3) Pembuatan 1m2 Pagar Sementara dari Seng Setinggi 2 m</t>
  </si>
  <si>
    <t>Dolken Kayu 8-10/400 cm</t>
  </si>
  <si>
    <t>Batang</t>
  </si>
  <si>
    <t>Semen Portland</t>
  </si>
  <si>
    <t>Seng Gelombang</t>
  </si>
  <si>
    <t>Pasir Beton</t>
  </si>
  <si>
    <t>m3</t>
  </si>
  <si>
    <t>Kerikil Beton</t>
  </si>
  <si>
    <t>Kayu 5/7</t>
  </si>
  <si>
    <t>Paku Biasa 2 - 5 cm</t>
  </si>
  <si>
    <t>Meni Besi</t>
  </si>
  <si>
    <t>PERMEN PUPR NO.28/PRT/M/2016, KOEFISIEN AHSP BIDANG UMUM DAN SDA</t>
  </si>
  <si>
    <t>A.2.2.1.4. Pengukuran dan Pemasangan 1 m' Bouwplank</t>
  </si>
  <si>
    <t>Tukang Batu</t>
  </si>
  <si>
    <t>Kepala Tukang Batu</t>
  </si>
  <si>
    <t>Kayu kaso 5/7</t>
  </si>
  <si>
    <t>Paku 2" - 3"</t>
  </si>
  <si>
    <t>Kayu Papan 3/20</t>
  </si>
  <si>
    <t>LA.03 Pembuatan papan nama pekerjaan</t>
  </si>
  <si>
    <t>unit</t>
  </si>
  <si>
    <t>Kepala Tukang Kayu</t>
  </si>
  <si>
    <t>Multiplek tebal 12 mm</t>
  </si>
  <si>
    <t>lembar</t>
  </si>
  <si>
    <t xml:space="preserve">Tiang kayu 8/12 kelas II, tinggi 4m </t>
  </si>
  <si>
    <t xml:space="preserve">Paku campuran </t>
  </si>
  <si>
    <t xml:space="preserve">Cat kayu </t>
  </si>
  <si>
    <t>LA.03.b1 Buah papan nama pekerjaan menggunakan multiflex 10 mm,frame allumunium siku dan tiang kayu 5/7, printing banner plastik</t>
  </si>
  <si>
    <t>Multiplek tebal 9 mm</t>
  </si>
  <si>
    <t xml:space="preserve">Tiang kayu 5/7 kelas II, tinggi 3m </t>
  </si>
  <si>
    <t>Frame allumuniumL.10.10.1  ***)</t>
  </si>
  <si>
    <t>Banner plastik ukuran 0,6 x 0,8 m2</t>
  </si>
  <si>
    <t>Paku campuran 5 cm dan 7 cm</t>
  </si>
  <si>
    <r>
      <rPr>
        <b/>
        <sz val="11"/>
        <rFont val="Gill Sans MT"/>
        <family val="2"/>
      </rPr>
      <t xml:space="preserve">A.2.2.1.10. Pembuatan 1m2 </t>
    </r>
    <r>
      <rPr>
        <b/>
        <i/>
        <sz val="11"/>
        <rFont val="Calibri"/>
        <family val="2"/>
        <scheme val="minor"/>
      </rPr>
      <t>Streger</t>
    </r>
    <r>
      <rPr>
        <b/>
        <sz val="11"/>
        <rFont val="Calibri"/>
        <family val="2"/>
        <scheme val="minor"/>
      </rPr>
      <t xml:space="preserve"> / Perancah dari Bambu</t>
    </r>
  </si>
  <si>
    <t xml:space="preserve">Kepala Tukang </t>
  </si>
  <si>
    <t>Bambu Diameter 6 - 8 /600 cm</t>
  </si>
  <si>
    <t>Tali Ijuk</t>
  </si>
  <si>
    <t>A.2.2.1.12. Pembuatan 1m2 Jalan Sementara</t>
  </si>
  <si>
    <t>Batu Kali</t>
  </si>
  <si>
    <t>Batu Pecah</t>
  </si>
  <si>
    <t>Pasir Pasang</t>
  </si>
  <si>
    <t>A.2.2.1.15a. Pemasangan 1 m' Pagar BRC Panjang 240 cm</t>
  </si>
  <si>
    <t>Tukang Besi</t>
  </si>
  <si>
    <t>Pagar BRC H: 1500mm</t>
  </si>
  <si>
    <t>lbr</t>
  </si>
  <si>
    <t>Tiang Galvanized  3"</t>
  </si>
  <si>
    <t>bh</t>
  </si>
  <si>
    <t>A.2.3.1.  HARGA SATUAN PEKERJAAN TANAH</t>
  </si>
  <si>
    <t xml:space="preserve">A.1.1  Pekerjaan tanah secara manual dan semi mekanis (Normatif) </t>
  </si>
  <si>
    <t xml:space="preserve">T.01 AHSP pembersihan dan pengupasan permukaan tanah </t>
  </si>
  <si>
    <t>T.01.a  1 m2 Pembersihan dan striping/kosrekan</t>
  </si>
  <si>
    <t xml:space="preserve">T.06 Galian tanah biasa </t>
  </si>
  <si>
    <t>T.06.a Cara manual</t>
  </si>
  <si>
    <t>T.06.a.1). Galian tanah biasa sedalam ≤ 1 m</t>
  </si>
  <si>
    <t>Catt  : Penambahan Galian /1m, koefisien pekerja ditambahkan 0.15, mandor 0.02</t>
  </si>
  <si>
    <t>T.06.a.2). Galian tanah biasa sedalam &gt; 1 m s.d. 2  m</t>
  </si>
  <si>
    <t>T.06.a.3). Galian tanah biasa sedalam &gt; 2 m s.d. 3  m</t>
  </si>
  <si>
    <t>T.10.a.1). Galian lumpur sedalam &lt;1 m</t>
  </si>
  <si>
    <t>T.06.b Cara semi mekanis</t>
  </si>
  <si>
    <t>T.06.b.1). Galian tanah biasa sedalam ≤ 1 m</t>
  </si>
  <si>
    <t>BBM non subsidi</t>
  </si>
  <si>
    <t xml:space="preserve">M.136b </t>
  </si>
  <si>
    <t>Liter</t>
  </si>
  <si>
    <t>ALAT</t>
  </si>
  <si>
    <t xml:space="preserve">Jack hammer </t>
  </si>
  <si>
    <t xml:space="preserve"> E.14.a</t>
  </si>
  <si>
    <t>T.06.b.2). Galian tanah biasa sedalam &gt; 1 m s.d. 2  m</t>
  </si>
  <si>
    <t>T.06.b.3). Galian tanah biasa sedalam &gt; 2 m s.d. 3  m</t>
  </si>
  <si>
    <t>T.06.b.4). Galian tanah biasa sedalam 4  m</t>
  </si>
  <si>
    <t xml:space="preserve">T.07 Galian tanah berbatu </t>
  </si>
  <si>
    <t>T.07.a Cara manual</t>
  </si>
  <si>
    <t xml:space="preserve">T.07.a.1) 1 m3 Galian tanah berbatu sedalam ≤ 1 m </t>
  </si>
  <si>
    <t>T.07.a.2) 1 m3 Galian tanah berbatu sedalam &gt; 1 m  s.d.  2 m</t>
  </si>
  <si>
    <t>T.07.a.3) 1 m3 Galian tanah berbatu sedalam &gt; 2 m  s.d.  3 m</t>
  </si>
  <si>
    <t>T.07.b Cara semi mekanis</t>
  </si>
  <si>
    <t>T.07.b.1). Galian tanah berbatu sedalam ≤ 1 m</t>
  </si>
  <si>
    <t>T.07.b.2). Galian tanah berbatu sedalam &gt; 1 m s.d. 2  m</t>
  </si>
  <si>
    <t>T.07.b.3). Galian tanah berbatu sedalam &gt; 2 m s.d. 3  m</t>
  </si>
  <si>
    <t>A.2.3.1.7. Pekerjaan Stripping 1m2 Tanah Tebing Setinggi 1m</t>
  </si>
  <si>
    <t xml:space="preserve">T.14 Timbunan dan pemadatan </t>
  </si>
  <si>
    <t>T.14.a 1 m3  Timbunan tanah atau urugan tanah kembali</t>
  </si>
  <si>
    <t>Alat &amp; Material</t>
  </si>
  <si>
    <t>Tanah Urug</t>
  </si>
  <si>
    <t>Stamper</t>
  </si>
  <si>
    <t xml:space="preserve"> E.31</t>
  </si>
  <si>
    <t>T.14.b 1 m3 Pemadatan tanah</t>
  </si>
  <si>
    <t>Alat pemadatan</t>
  </si>
  <si>
    <t>T.14.c 1 m3  Timbunan pasir sebagai bahan pengisi</t>
  </si>
  <si>
    <t>Pasir pasang</t>
  </si>
  <si>
    <t xml:space="preserve">M.14b </t>
  </si>
  <si>
    <t xml:space="preserve">T.14.d 1 m3 Pemadatan pasir sebagai bahan pengisi </t>
  </si>
  <si>
    <t xml:space="preserve">TM.04.a Galian tanah di borrow area (untuk bahan timbunan tidak </t>
  </si>
  <si>
    <t>termasuk beli tanah)</t>
  </si>
  <si>
    <t xml:space="preserve">TM.04.a.1   Galian tanah kedalaman 0 - 2 m </t>
  </si>
  <si>
    <t xml:space="preserve">Exacavator (long arm) </t>
  </si>
  <si>
    <t>JAM</t>
  </si>
  <si>
    <t xml:space="preserve">TM.04.a.2   Galian tanah kedalaman 2 - 4 m </t>
  </si>
  <si>
    <t xml:space="preserve">TM.04.a.3   Galian tanah kedalaman &gt; 4 m </t>
  </si>
  <si>
    <t xml:space="preserve">DT angkut hasil galian sejauh 1 km </t>
  </si>
  <si>
    <t>Dump Truck</t>
  </si>
  <si>
    <t xml:space="preserve">TM.02.c Tanah dihampar, diratakan dan dirapihkan </t>
  </si>
  <si>
    <t>Bulldozer</t>
  </si>
  <si>
    <t>TM.04.c Pemadatan tanah di lokasi pekerjaan</t>
  </si>
  <si>
    <t>Water Tank Truck</t>
  </si>
  <si>
    <t xml:space="preserve">Roller Vibro </t>
  </si>
  <si>
    <t>Penambahan Top soil, rata-rata  150mm thick</t>
  </si>
  <si>
    <t>A.2.3.1.11. Pengurukan 1m3 Dengan Pasir Urug</t>
  </si>
  <si>
    <t>Pasir Urug</t>
  </si>
  <si>
    <t>A.2.3.1.12 Pemasangan 1 m3 lapisan pudel campuran 1KP:3PP:7TL</t>
  </si>
  <si>
    <t>Kapur Padam</t>
  </si>
  <si>
    <t>Tanah Liat</t>
  </si>
  <si>
    <t>A.2.3.1.13. Pemasangan 1m2 Lapisan Ijuk Tebal 10 cm untuk Bidang Resapan</t>
  </si>
  <si>
    <t>Ijuk</t>
  </si>
  <si>
    <t>A.2.3.1.14. Pengurukan 1m3 Sirtu Padat</t>
  </si>
  <si>
    <t>Sirtu</t>
  </si>
  <si>
    <t>A.2.3.1.18. Timbunan &amp; pemadatan dengan alat berat (tanah dari luar)</t>
  </si>
  <si>
    <t>Tanah urug</t>
  </si>
  <si>
    <t>PERALATAN</t>
  </si>
  <si>
    <t>Excavator</t>
  </si>
  <si>
    <t>Jam</t>
  </si>
  <si>
    <t>Motor Grader</t>
  </si>
  <si>
    <t>Vibro Roller</t>
  </si>
  <si>
    <t>A.2.3.1.15. Pengurukan 1m3 Tanah didatangkan</t>
  </si>
  <si>
    <t>Tanah Timbunan biasa</t>
  </si>
  <si>
    <t>Pekerjaan Pengurukan Tanah dengan tebal 15 cm</t>
  </si>
  <si>
    <t xml:space="preserve">P.01.e </t>
  </si>
  <si>
    <t xml:space="preserve"> Bongkar dan pemanfaatan batu bekas pasangan </t>
  </si>
  <si>
    <t xml:space="preserve">P.01.e.1) Bongkar 1 m3  pasangan batu dan pembersihan batu (manual) </t>
  </si>
  <si>
    <t>Palu/godam (baja keras)</t>
  </si>
  <si>
    <t>buah</t>
  </si>
  <si>
    <t>Pahat beton (baja keras)</t>
  </si>
  <si>
    <t xml:space="preserve">Linggis (baja keras) </t>
  </si>
  <si>
    <t>P.01.e.2) Bongkar 1 m3  pasangan batu (manual)</t>
  </si>
  <si>
    <t xml:space="preserve">P.01.e.3) Bongkar 1 m3   pasangan batu dengan jack hammer </t>
  </si>
  <si>
    <t xml:space="preserve">BBM </t>
  </si>
  <si>
    <t>Lt</t>
  </si>
  <si>
    <t xml:space="preserve">Sewa Jack hammer </t>
  </si>
  <si>
    <t>E.14.a</t>
  </si>
  <si>
    <t>hari</t>
  </si>
  <si>
    <t xml:space="preserve">P.01.e.4) Pembersihan 1 m3  bongkaran pasangan batu untuk pemanfaatan kembali material batu **) </t>
  </si>
  <si>
    <t>**) Hasil pembersihan 1m3 pasangan batu yang dibongkar, umumnya menghasilkan 0,55 - 0,65 m3 batu</t>
  </si>
  <si>
    <t>Pembongkaran konstruksi beton</t>
  </si>
  <si>
    <t xml:space="preserve">B.29.a    Bongkar 1 m3  beton secara konvensional </t>
  </si>
  <si>
    <t xml:space="preserve">Cuka bibit </t>
  </si>
  <si>
    <t xml:space="preserve">Gergaji besi </t>
  </si>
  <si>
    <t xml:space="preserve">B.29.b Bongkar 1 m3   beton dengan jack hammer </t>
  </si>
  <si>
    <t>A.2.  HARGA SATUAN PEKERJAAN PASANGAN</t>
  </si>
  <si>
    <t>P.01 Pasangan batu dengan mortar jenis PC-PP (1 m3)</t>
  </si>
  <si>
    <t xml:space="preserve">P.01.b.1) Mortar tipe M (setara campuran 1 PC:3 PP) Manual </t>
  </si>
  <si>
    <t>Semen Portland ( 50 kg )</t>
  </si>
  <si>
    <t xml:space="preserve">P.01.b.2) Mortar tipe M (setara campuran 1 PC:3 PP) Menggunakan molen </t>
  </si>
  <si>
    <t>Molen kapasitas 0,3 m3</t>
  </si>
  <si>
    <t xml:space="preserve">P.01.c.1 Mortar tipe N (setara campuran 1 PC:4 PP) Manual </t>
  </si>
  <si>
    <t xml:space="preserve">P.01.c.2) Mortar tipe M (setara campuran 1 PC:4 PP) Menggunakan molen </t>
  </si>
  <si>
    <t xml:space="preserve">P.01.d.1 Mortar tipe O (setara campuran 1 PC:5 PP) Manual </t>
  </si>
  <si>
    <t xml:space="preserve">P.01.d.2) Mortar tipe M (setara campuran 1 PC:5 PP) Menggunakan molen </t>
  </si>
  <si>
    <t>A.3.2.1.9. Pemasangan 1m3 Batu Kosong ( Aanstampang )</t>
  </si>
  <si>
    <t>PasirUrug</t>
  </si>
  <si>
    <t>A.3.2.1.10. Pemasangan 1m3 Pondasi Siklop 60 % Beton Camp. 1:2:3 dan 40 % Batu Kali</t>
  </si>
  <si>
    <t>Kerikil</t>
  </si>
  <si>
    <t>Besi Beton (Besi Polos)</t>
  </si>
  <si>
    <t>Kawat Beton</t>
  </si>
  <si>
    <t>A.3.2.1.11. Pemasangan 1m3 Pondasi Sumuran Diameter 100 cm</t>
  </si>
  <si>
    <t>A.3.2.1.11. Pemasangan 1m' Pondasi Bore Pile Diameter 200 cm</t>
  </si>
  <si>
    <t>Beton K-250</t>
  </si>
  <si>
    <t xml:space="preserve">Baja Tulangan </t>
  </si>
  <si>
    <t>Casing</t>
  </si>
  <si>
    <t>Bore Pile</t>
  </si>
  <si>
    <t>S/JAM</t>
  </si>
  <si>
    <t>Concr. Pump</t>
  </si>
  <si>
    <t>LS</t>
  </si>
  <si>
    <t>Upah bore + alat</t>
  </si>
  <si>
    <t>M'/Kg</t>
  </si>
  <si>
    <t>Total Upah</t>
  </si>
  <si>
    <t>Tul 6D13</t>
  </si>
  <si>
    <t>spiral d10-150</t>
  </si>
  <si>
    <t>Beton K-300</t>
  </si>
  <si>
    <t>Besi Beton</t>
  </si>
  <si>
    <t>Total Material &amp; Alat</t>
  </si>
  <si>
    <t>P.02 1 m3 Pasangan bata merah</t>
  </si>
  <si>
    <t xml:space="preserve">P.02.a.1) Pemasangan 1m3 Bata merah mortar tipe M (setara campuran 1 PC:2 PP) Manual </t>
  </si>
  <si>
    <t>Bata Merah</t>
  </si>
  <si>
    <t>A.4.4.1.7. Pemasangan 1m2 Bata merah (5x11x22)cm, Tebal 1/2 Bata Campuran 1SP : 2 PP</t>
  </si>
  <si>
    <t>A.4.4.1.8. Pemasangan 1m2 Bata merah (5x11x22)cm, Tebal 1/2 Bata Campuran 1SP : 3 PP</t>
  </si>
  <si>
    <t>A.4.4.1.9. Pemasangan 1m2 Bata merah (5x11x22)cm, Tebal 1/2 Bata Campuran 1SP : 4 PP</t>
  </si>
  <si>
    <t xml:space="preserve">A.4.4.1.9. Pemasangan 1m2 Bata Hebbel (10x20x60)cm, Tebal 1/2 Bata </t>
  </si>
  <si>
    <t>Bata Hebbel</t>
  </si>
  <si>
    <t>Perekat (Lem Hebbel)</t>
  </si>
  <si>
    <t>A.4.4.1.9. Pemasangan 1m2 Rosster</t>
  </si>
  <si>
    <t>Rosster</t>
  </si>
  <si>
    <t>A.4.4.2.  HARGA SATUAN PEKERJAAN PLESTERAN</t>
  </si>
  <si>
    <t>A.4.4.2.1. Pemasangan 1m2 Plesteran 1SP : 1 PP Tebal 15 mm</t>
  </si>
  <si>
    <t>A.4.4.2.2. Pemasangan 1m2 Plesteran 1SP : 2 PP Tebal 15 mm</t>
  </si>
  <si>
    <t>A.4.4.2.3. Pemasangan 1m2 Plesteran 1SP : 3 PP Tebal 15 mm</t>
  </si>
  <si>
    <t>A.4.4.2.4. Pemasangan 1m2 Plesteran 1SP : 4 PP Tebal 15 mm</t>
  </si>
  <si>
    <t>A.4.4.2.27. Pemasangan 1m2 Acian</t>
  </si>
  <si>
    <t>P.03 1 m2 Pekerjaan siaran dengan mortar jenis PC-PP</t>
  </si>
  <si>
    <t>P.03.a Siaran dengan mortar tipe M (setara campuran 1 PC:2 PP)</t>
  </si>
  <si>
    <t>Jurnal Harga Satuan Bahan Bangunan 2016</t>
  </si>
  <si>
    <t>Pemasangan 1m2 Plesteran Ciprat 1 PC : 2 PP</t>
  </si>
  <si>
    <t>Pemasangan 1m' Sponengan sudut</t>
  </si>
  <si>
    <t xml:space="preserve">P.06 </t>
  </si>
  <si>
    <t>Pasangan batu bronjong kawat</t>
  </si>
  <si>
    <t xml:space="preserve">P.06.b.4) Pasangan bronjong pabrikasi (tenaga kerja untuk 1m3 batu bronjong) </t>
  </si>
  <si>
    <t xml:space="preserve">Batu / batu belah </t>
  </si>
  <si>
    <t>Kawat ronjong</t>
  </si>
  <si>
    <t>A.4.1.1.  HARGA SATUAN PEKERJAAN BETON</t>
  </si>
  <si>
    <t>A.4.1.1.1. Membuat 1m3 Beton  Mutu f'₀ = 7.4 Mpa (K-100), Slump (12 ± 2) cm, w/c = 0.87</t>
  </si>
  <si>
    <t>Kerikil (maks = 30 mm)</t>
  </si>
  <si>
    <t>Air</t>
  </si>
  <si>
    <t>A.4.1.1.2. Membuat 1m3 Beton  Mutu f'₀ = 9.8 Mpa (K-125), Slump (12 ± 2) cm, w/c = 0.78</t>
  </si>
  <si>
    <t>Jumlah Upah</t>
  </si>
  <si>
    <t xml:space="preserve">Jumlah Material </t>
  </si>
  <si>
    <t>A.4.1.1.4 Membuat 1 m3 lantai kerja beton mutu f’c = 7,4 MPa (K 100), slump (3 - 6) cm, w/c = 0,87</t>
  </si>
  <si>
    <t>A.4.1.1.5. Membuat 1m3 Beton  Mutu f'₀ = 14.5 Mpa (K-175), Slump (12 ± 2) cm, w/c = 0.66</t>
  </si>
  <si>
    <t>A.4.1.1.7. Membuat 1m3 Beton  Mutu f'₀ = 19.3 Mpa (K-225), Slump (12 ± 2) cm, w/c = 0.58</t>
  </si>
  <si>
    <t>A.4.1.1.8. Membuat 1m3 Beton  Mutu f'₀ = 21.7 Mpa (K-250), Slump (12 ± 2) cm, w/c = 0.56</t>
  </si>
  <si>
    <r>
      <rPr>
        <b/>
        <sz val="11"/>
        <rFont val="Gill Sans MT"/>
        <family val="2"/>
      </rPr>
      <t>A.4.1.1.10. Membuat 1m3 Beton  Mutu f'</t>
    </r>
    <r>
      <rPr>
        <b/>
        <sz val="11"/>
        <rFont val="Times New Roman"/>
        <family val="1"/>
      </rPr>
      <t>₀</t>
    </r>
    <r>
      <rPr>
        <b/>
        <sz val="11"/>
        <rFont val="Gill Sans MT"/>
        <family val="2"/>
      </rPr>
      <t xml:space="preserve"> = 26.4 Mpa (K-300), Slump (12 ± 2) cm, w/c = 0.52 (Pondasi Footpalt)</t>
    </r>
  </si>
  <si>
    <t>Extrapuding</t>
  </si>
  <si>
    <t>Uang makan TM</t>
  </si>
  <si>
    <t>Uang makan CP</t>
  </si>
  <si>
    <t xml:space="preserve">Biaya Koordinasi </t>
  </si>
  <si>
    <t>Beton Ready Mix K300</t>
  </si>
  <si>
    <t>hook</t>
  </si>
  <si>
    <t>Besi beton D16 Ulir</t>
  </si>
  <si>
    <t>Bekisting</t>
  </si>
  <si>
    <t>Sewa CP</t>
  </si>
  <si>
    <t>Jumlah Material</t>
  </si>
  <si>
    <r>
      <rPr>
        <b/>
        <sz val="11"/>
        <rFont val="Gill Sans MT"/>
        <family val="2"/>
      </rPr>
      <t>A.4.1.1.11. Membuat 1m3 Beton  Mutu f'</t>
    </r>
    <r>
      <rPr>
        <b/>
        <sz val="11"/>
        <rFont val="Times New Roman"/>
        <family val="1"/>
      </rPr>
      <t>₀</t>
    </r>
    <r>
      <rPr>
        <b/>
        <sz val="11"/>
        <rFont val="Gill Sans MT"/>
        <family val="2"/>
      </rPr>
      <t xml:space="preserve"> = 26.4 Mpa (K-300), Slump (12 ± 2) cm, w/c = 0.52 (Pedestal)</t>
    </r>
  </si>
  <si>
    <t>m'/kg</t>
  </si>
  <si>
    <t>D10-100</t>
  </si>
  <si>
    <t>Ring</t>
  </si>
  <si>
    <t>Tul 12D16</t>
  </si>
  <si>
    <t>A.4.1.1.12.(Kolom Uk 25/50)</t>
  </si>
  <si>
    <t>@Panjang</t>
  </si>
  <si>
    <t>A.4.1.1.12.(Kolom Uk 20/45)</t>
  </si>
  <si>
    <t>Tul 8D16</t>
  </si>
  <si>
    <t>A.4.1.1.12.(Kolom Uk 20/40)</t>
  </si>
  <si>
    <t>A.4.1.1.12.(Kolom Uk 20/25)</t>
  </si>
  <si>
    <t>Tul 4D16</t>
  </si>
  <si>
    <t>A.4.1.1.12.(Kolom Uk 20/20)</t>
  </si>
  <si>
    <t>A.4.1.1.12.(Kolom Uk 15/5)</t>
  </si>
  <si>
    <t>Tul 4D13</t>
  </si>
  <si>
    <t>A.4.1.1.12.(Balok Uk 20/45)</t>
  </si>
  <si>
    <t>A.4.1.1.12.(Balok Uk 20/40)</t>
  </si>
  <si>
    <t>A.4.1.1.12.(Balok Uk 20/35)</t>
  </si>
  <si>
    <t>A.4.1.1.12.(Balok Uk 20/20)</t>
  </si>
  <si>
    <t>A.4.1.1.12.(Balok Uk 15/15)</t>
  </si>
  <si>
    <t>A.4.1.1.17. Pembesian 1 kg Dengan Besi Polos atau Besi Ulir</t>
  </si>
  <si>
    <t>Pembesian 10 kg Dengan Besi Polos atau Besi Ulir</t>
  </si>
  <si>
    <t>Kepala Tukang Batu/Besi</t>
  </si>
  <si>
    <t>Per 1 kg</t>
  </si>
  <si>
    <t xml:space="preserve">B.18 Pembesian 1 kg jaring kawat (Wiremesh) untuk pelat atau dinding </t>
  </si>
  <si>
    <t>Wiremesh M6</t>
  </si>
  <si>
    <t>4.1.1.20.(K3) Pemasangan 1 m2 Beksting Pondasi</t>
  </si>
  <si>
    <t>Kayu Kls III</t>
  </si>
  <si>
    <t>`</t>
  </si>
  <si>
    <t>Triplek</t>
  </si>
  <si>
    <t>Kaso 4/6</t>
  </si>
  <si>
    <t>Paku 5 " - 10"</t>
  </si>
  <si>
    <t>Minyak Bekisting</t>
  </si>
  <si>
    <t>4.1.1.21.(K3) Pemasangan 1 m2 Bekisting Sloof</t>
  </si>
  <si>
    <t>3 Kali Pakai</t>
  </si>
  <si>
    <t>Mutliflex</t>
  </si>
  <si>
    <t>4.1.1.22.(K3) Pemasangan 1 m2 Bekisting Kolom</t>
  </si>
  <si>
    <t>Balok Kayu Kls II</t>
  </si>
  <si>
    <t>Playwood tebal 9mm</t>
  </si>
  <si>
    <t>Kayu dolken</t>
  </si>
  <si>
    <t>btg</t>
  </si>
  <si>
    <t>4.1.1.23.(K3) Pemasangan 1 m2 Bekisting Balok</t>
  </si>
  <si>
    <t>4.1.1.24. (K3) Pemasangan 1 m2 Bekisting lantai</t>
  </si>
  <si>
    <t>4.1.1.25.(K3) Pemasangan 1 m2 Bekisting Dinding</t>
  </si>
  <si>
    <t>Penjaga jarak Bekisting/Spacer</t>
  </si>
  <si>
    <t>4.1.1.26.(K3) Pemasangan 1 m2 Bekisting Tangga</t>
  </si>
  <si>
    <t>4.1.1.27. Pemasangan 1 m2 Jembatan untuk Pengecoran Beton</t>
  </si>
  <si>
    <t>Kayu Kls III (Papan)</t>
  </si>
  <si>
    <t>4.1.1.28.Membuat 1 m3 Plat lantai dasar Beton Bertulang (80 kg Besi+bekisting), K 225</t>
  </si>
  <si>
    <t>Ltr</t>
  </si>
  <si>
    <t>Besi Beton Polos</t>
  </si>
  <si>
    <t>Krikil</t>
  </si>
  <si>
    <t>4.1.1.29.Membuat 1 m3 Sloof  Beton Bertulang (140 kg Besi+bekisting), K 225</t>
  </si>
  <si>
    <t>4.1.1.30.Membuat 1 m3 Pondasi Setempat Beton Bertulang (150 kg Besi+bekisting) K225</t>
  </si>
  <si>
    <t>Kayu Kls II Balok</t>
  </si>
  <si>
    <t>Playwood 9mm</t>
  </si>
  <si>
    <t>4.1.1.31.Membuat 1 m3 Balok Beton Bertulang (120 kg Besi+bekisting), K225</t>
  </si>
  <si>
    <t>4.1.1.32.Membuat 1 m3 Kolom Beton Bertulang (140 kg Besi+bekisting) K225</t>
  </si>
  <si>
    <t>4.1.1.33.Membuat 1 m3 Dinding Beton Bertulang (150 kg Besi+bekisting) K225</t>
  </si>
  <si>
    <t>Dolken Kayu 8-10 cm Panj-4m</t>
  </si>
  <si>
    <t>4.1.1.34.Membuat 1 m3 Dinding Beton Bertulang (190 kg Besi+bekisting) K225</t>
  </si>
  <si>
    <t>4.1.1.35.Membuat 1 m3 Pondasi Beton Bertulang (150 kg Besi+bekisting), K 300</t>
  </si>
  <si>
    <t>4.1.1.36.Membuat 1 m3 Sloof  Beton Bertulang (200 kg Besi+bekisting), K 300</t>
  </si>
  <si>
    <t>4.1.1.37.Membuat 1 m3 Kolom Beton Bertulang (300 kg Besi+bekisting) K300</t>
  </si>
  <si>
    <t>4.1.1.38.Membuat 1 m3 Balok Beton Bertulang (200 kg Besi+bekisting), K300</t>
  </si>
  <si>
    <t>4.1.1.39.Membuat 1 m3 Kolom Beton Bertulang (150 kg Besi+bekisting) K300</t>
  </si>
  <si>
    <t>4.1.1.40.Membuat 1 m3 Dinding Beton Bertulang (150 kg Besi+bekisting) K300</t>
  </si>
  <si>
    <t>4.1.1.41.Membuat 1 m3 Dinding Beton Bertulang (170 kg Besi+bekisting) K300</t>
  </si>
  <si>
    <t>Pekerjaan beton K-225, Wiremesh M6, T = 10 cm</t>
  </si>
  <si>
    <t>4.1.1.34. Menyirami 100 M2 permukaan beton menggunakan media terpal selama 4 hari</t>
  </si>
  <si>
    <t>100 m2</t>
  </si>
  <si>
    <t>Karung goni</t>
  </si>
  <si>
    <t>4.1.1.35.Membuat 1 m' Kolom Praktis Bertulang (11 x 11) cm</t>
  </si>
  <si>
    <t>4.1.1.36.Membuat 1 m' Ring Balok Beton Bertulang (10 x 15) cm</t>
  </si>
  <si>
    <t>A.4.2.1.  HARGA SATUAN PEKERJAAN BESI DAN ALUMINIUM</t>
  </si>
  <si>
    <t>4.2.1.1. Pemasangan 1 Kg Besi  H-beam</t>
  </si>
  <si>
    <t>Tukang Las</t>
  </si>
  <si>
    <t>Besi Baja</t>
  </si>
  <si>
    <t>C. JUMLAH (A + B + C)</t>
  </si>
  <si>
    <t>4.2.1.2. Pemasangan 1 Kg Rangka Kuda - Kuda Baja IWF</t>
  </si>
  <si>
    <t>Besi Baja IWF</t>
  </si>
  <si>
    <t>A.4.2.1.3. Pengerjaan 100 kg pekerjaan perakitan</t>
  </si>
  <si>
    <t>Solar</t>
  </si>
  <si>
    <t>Minyak Pelumas</t>
  </si>
  <si>
    <t>Sewa alat</t>
  </si>
  <si>
    <t>A.4.2.1.4. Pembuatan 1 m2 pintu besi plat baja tebal 2 mm rangkap, rangka baja siku</t>
  </si>
  <si>
    <t>Besi plat baja</t>
  </si>
  <si>
    <t>Besi siku L 30.30.3</t>
  </si>
  <si>
    <t>Kawat las</t>
  </si>
  <si>
    <t>A.4.2.1.5. Pengerjaan 10 cm pengelasan dengan las listrik</t>
  </si>
  <si>
    <t>cm</t>
  </si>
  <si>
    <t xml:space="preserve">A.4.2.1.6. Pembuatan 1 m2 rangka jendela besi scuare tube </t>
  </si>
  <si>
    <t>Besi scuare tube</t>
  </si>
  <si>
    <t>Besi lis kaca (1 x 1) cm</t>
  </si>
  <si>
    <t>Pengelasan</t>
  </si>
  <si>
    <t>4.2.1.11. Pemasangan 1 m Kusen Pintu Alluminium</t>
  </si>
  <si>
    <t xml:space="preserve">Tukang </t>
  </si>
  <si>
    <t>Propil Aluminium 4"</t>
  </si>
  <si>
    <t>Skrup Fischer</t>
  </si>
  <si>
    <t>Buah</t>
  </si>
  <si>
    <t>Sealant</t>
  </si>
  <si>
    <t>Tube</t>
  </si>
  <si>
    <t>4.2.1.12. Pemasangan 1 m2 Pintu Alluminium Strip Lebar 8 cm</t>
  </si>
  <si>
    <t>Propil Aluminium</t>
  </si>
  <si>
    <t>Aluminium Strip</t>
  </si>
  <si>
    <t xml:space="preserve">4.2.1.13. Pemasangan 1 m2 Pintu Kaca Rangka Alluminium </t>
  </si>
  <si>
    <t>Propil Kaca</t>
  </si>
  <si>
    <t>4.2.1.15. Pemasangan 1 m2 Terali Besi Stip (2 x 3) mm</t>
  </si>
  <si>
    <t>Besi Strip</t>
  </si>
  <si>
    <t>4.2.1.21. 1 m2 Pemasangan rangka besi hollow 1x40/60</t>
  </si>
  <si>
    <t>Rangka metal hollow 40.40.2 mm</t>
  </si>
  <si>
    <t>Asesories perkuatan dll</t>
  </si>
  <si>
    <t>4.2.1.21. 1 m2 Pemasangan rangka  besi hollow 1x20/40</t>
  </si>
  <si>
    <t>4.2.1.22. (K3) 1 m2 Pemasangan rangka atap pelana baja ringan canal dingin C75</t>
  </si>
  <si>
    <t>Baja ringan canal Dingin C7</t>
  </si>
  <si>
    <t>Peralatan perkuatan dll</t>
  </si>
  <si>
    <t>A.4.4.3.  HARGA SATUAN PEKERJAAN PENUTUP LANTAI DAN PENUTUP DINDING</t>
  </si>
  <si>
    <t>A.4.4.3.32.Pemasangan 1m2 lantai Granito uk. 60cm x 60cm</t>
  </si>
  <si>
    <t>Granit 60 x 60</t>
  </si>
  <si>
    <t>Dus</t>
  </si>
  <si>
    <t>Semen Warna</t>
  </si>
  <si>
    <t>A.4.4.3.32.Pemasangan 1m2 Lantai Toilet uk. 20cm x 60cm</t>
  </si>
  <si>
    <t>Ubin Granit</t>
  </si>
  <si>
    <t>A.4.4.3.33.Pemasangan 1m2 lantai Ceramic tille 40cmx40cm polish</t>
  </si>
  <si>
    <t>Granite uk. 40 x 40</t>
  </si>
  <si>
    <t>A.4.4.3.35. Pemasangan 1m2 Lantai Keramik Ukuran 30 x 30 cm</t>
  </si>
  <si>
    <t>Ubin Keramik</t>
  </si>
  <si>
    <t>A.4.4.3.36. Pemasangan 1m2 Lantai Keramik Ukuran 20 x 20 cm</t>
  </si>
  <si>
    <t>A.4.4.3.36B. Pemasangan 1m2 Dinding Keramik Ukuran 20 x 20 cm</t>
  </si>
  <si>
    <t>A.4.4.3.39.Pemasangan 1 m’ plint keramik ukuran 10cm x 20cm</t>
  </si>
  <si>
    <t>Plint keramik</t>
  </si>
  <si>
    <t>A.4.4.3.50.Pemasangan 1 m2 Batu andesit hitam</t>
  </si>
  <si>
    <t>Batu andesit hitam</t>
  </si>
  <si>
    <t>A.4.4.3.54. Pemasangan 1m2 Terrakota</t>
  </si>
  <si>
    <t>Terrakota</t>
  </si>
  <si>
    <t>A.4.4.3.64. Pemasangan 1 m2  paving block natural tebal 6 cm</t>
  </si>
  <si>
    <t>Paving block 6 cm</t>
  </si>
  <si>
    <t>PERALATN</t>
  </si>
  <si>
    <t xml:space="preserve">Peralatan  % 10  </t>
  </si>
  <si>
    <t>A.4.4.3.65. Pemasangan 1 m2  paving block natural tebal 8 cm</t>
  </si>
  <si>
    <t>Paving block 8 cm</t>
  </si>
  <si>
    <t>Pemasangan 1 m  Kansteen</t>
  </si>
  <si>
    <t>Kansteen</t>
  </si>
  <si>
    <t>A.4.5.1.  HARGA SATUAN PEKERJAAN LANGIT LANGIT (PLAPOND)</t>
  </si>
  <si>
    <t>A.4.5.1.5. Pemasangan 1m2 Langit langit Triplek uk.120 x 240 cm, t = 3 mm, 4 mm, 6 mm</t>
  </si>
  <si>
    <t>Tripleks</t>
  </si>
  <si>
    <t>Paku Tripleks</t>
  </si>
  <si>
    <t>A.4.5.1.7. Pemasangan 1m2 Langit langit Gypsum Board uk.120 x 240 x 9 mm, t = 9 mm</t>
  </si>
  <si>
    <t>Gypsum Board</t>
  </si>
  <si>
    <t>Paku Skrup</t>
  </si>
  <si>
    <t>A.4.5.1.9. Pemasangan 1m' List Langit Langit Kayu Propil</t>
  </si>
  <si>
    <t>List Kayu Propil</t>
  </si>
  <si>
    <t>Paku</t>
  </si>
  <si>
    <t>A.4.5.2.  HARGA SATUAN PEKERJAAN PENUTUP ATAP</t>
  </si>
  <si>
    <t>A.4.5.2.32. Pemasangan 1m2 Genteng Metal</t>
  </si>
  <si>
    <t>Genteng Metal</t>
  </si>
  <si>
    <t>Paku Biasa 1/2" - 1"</t>
  </si>
  <si>
    <t>A.4.5.2.35. Pemasangan 1m' Nok Genteng Beton</t>
  </si>
  <si>
    <t>Nok Genteng Beton</t>
  </si>
  <si>
    <t>A.4.5.2.37. Pemasangan 1m' Nok Genteng Metal</t>
  </si>
  <si>
    <t>Nok Genteng Metal</t>
  </si>
  <si>
    <t>A.4.5.2.45. Pemasangan 1m2 Atap Polycarbonate</t>
  </si>
  <si>
    <t>Atap Polycarbonate</t>
  </si>
  <si>
    <t>Paku skrup</t>
  </si>
  <si>
    <t>Pemasangan 1m2 Waterproofing coating</t>
  </si>
  <si>
    <t>Cat Waterproofing</t>
  </si>
  <si>
    <t>A.4.6.1.  HARGA SATUAN PEKERJAAN KAYU</t>
  </si>
  <si>
    <t>A.4.6.1.20. Pemasangan 1m2 RangkaRangka Langit langit (60 x 60)cm, Kayu Kelas II &amp; III</t>
  </si>
  <si>
    <t>Kaso 5 x 7 cm</t>
  </si>
  <si>
    <t>Paku 7 dan 10 cm</t>
  </si>
  <si>
    <t>A.4.6.1.21. Pemasangan 1m' List Plank, ukuran (3 x 20)cm, Kayu Kelas I &amp; II</t>
  </si>
  <si>
    <t>Papan Kayu</t>
  </si>
  <si>
    <t>A.4.6.1.22. Pemasangan 1m' List Plank, ukuran (3 x 30)cm, Kayu Kelas I &amp; II</t>
  </si>
  <si>
    <t>Papan GRC 20 cm</t>
  </si>
  <si>
    <t>A.4.6.2.  HARGA SATUAN PEKERJAAN KUNCI DAN KACA</t>
  </si>
  <si>
    <t>A.4.6.2.1. Pemasangan 1 buah Kunci Tanam Antik</t>
  </si>
  <si>
    <t xml:space="preserve">Kunci Tanam </t>
  </si>
  <si>
    <t>A.4.6.2.2. Pemasangan 1 buah Kunci Tanam Biasa</t>
  </si>
  <si>
    <t>Kunci Tanam Biasa</t>
  </si>
  <si>
    <t>A.4.6.2.3. Pemasangan 1 buah Kunci Kamar Mandi</t>
  </si>
  <si>
    <t>Kunci Tanam KM</t>
  </si>
  <si>
    <t>A.4.6.2.4. Pemasangan 1 buah Kunci Silinder</t>
  </si>
  <si>
    <t>Kunci Silinder</t>
  </si>
  <si>
    <t>A.4.6.2.5. Pemasangan 1 buah Engsel Pintu</t>
  </si>
  <si>
    <t>Engsel Pintu</t>
  </si>
  <si>
    <t>A.4.6.2.10. Pemasangan 1 buah door closer</t>
  </si>
  <si>
    <t>Door closer</t>
  </si>
  <si>
    <t>A.4.6.2.11. Pemasangan 1 buah kunci slot</t>
  </si>
  <si>
    <t>Kunci slot</t>
  </si>
  <si>
    <t>A.4.6.2.16. Pemasangan 1m2 Kaca Tebal 3 mm</t>
  </si>
  <si>
    <t>Kaca Tebal 3 mm</t>
  </si>
  <si>
    <t>A.4.6.2.17. Pemasangan 1m2 Kaca Tebal 5 mm</t>
  </si>
  <si>
    <t>Kaca Tebal 5 mm</t>
  </si>
  <si>
    <t>A.4.7.1.  HARGA SATUAN PEKERJAAN PENGECATAN</t>
  </si>
  <si>
    <t>A.4.7.1.4. 1m2 Pengecatan Bidang Kayu Baru (1 lapis plamuur, 1 lapis cat dasar, 2 lapis cat penutup)</t>
  </si>
  <si>
    <t>Tukang Cat</t>
  </si>
  <si>
    <t>Cat Manie</t>
  </si>
  <si>
    <t>Plamuur</t>
  </si>
  <si>
    <t>Cat Dasar</t>
  </si>
  <si>
    <t>Cat Penutup</t>
  </si>
  <si>
    <t>Kuas</t>
  </si>
  <si>
    <t>Pengencer</t>
  </si>
  <si>
    <t>Amplas</t>
  </si>
  <si>
    <t>A.4.7.1.5. 1m2 Pengecatan Bidang Kayu Baru (1 lapis plamuur, 1 lapis cat dasar, 3 lapis cat penutup)</t>
  </si>
  <si>
    <t>A.4.7.1.6. Pelaburan 1m2 Bidang Kayu dengan Teak Oil</t>
  </si>
  <si>
    <t>Teak Oil</t>
  </si>
  <si>
    <t>A.4.7.1.8. Pelaburan 1 m2 bidang kayu dengan cat residu dan ter</t>
  </si>
  <si>
    <t>Residu atau ter</t>
  </si>
  <si>
    <t xml:space="preserve">A.4.7.1.10. Pengecatan 1m2 Tembok Baru (1 lapis plamuur, 1 lapis cat dasar, 2 lapis cat penutup) </t>
  </si>
  <si>
    <t>Exterior</t>
  </si>
  <si>
    <t>Interior</t>
  </si>
  <si>
    <t>A.4.7.1.16. Pengecatan 1m2 Permukaan Baja dengan Manie Besi</t>
  </si>
  <si>
    <t>Manie Besi</t>
  </si>
  <si>
    <t>A.4.7.1.18. Pengecatan 1 m2 permukaan baja galvanis secara manual 4 lapis</t>
  </si>
  <si>
    <t>Menie A</t>
  </si>
  <si>
    <t>Menie B</t>
  </si>
  <si>
    <t>Cat</t>
  </si>
  <si>
    <t>A.5.1.1.  HARGA SATUAN PEKERJAAN SANITASI DALAM GEDUNG</t>
  </si>
  <si>
    <t>A.5.1.1.1. Pemasangan 1 Buah Klosed Duduk / Monoblock</t>
  </si>
  <si>
    <t>1 Bh</t>
  </si>
  <si>
    <t>Closed Duduk</t>
  </si>
  <si>
    <t>Perlengkapan</t>
  </si>
  <si>
    <t>A.5.1.1.2. Pemasangan 1 Buah Klosed Jongkok Porslen</t>
  </si>
  <si>
    <t>Closed Jongkok</t>
  </si>
  <si>
    <t>A.5.1.1.5. Pemasangan 1 Buah Westafel</t>
  </si>
  <si>
    <t>Westafel</t>
  </si>
  <si>
    <t>A.5.1.1 8. Pemasangan 1 buah bak mandi batu bata vol 0,30 m3</t>
  </si>
  <si>
    <t>Porselen 11x11</t>
  </si>
  <si>
    <t>Semen warna</t>
  </si>
  <si>
    <t>A.5.1.1 12. Pemasangan 1 buah bak cuci piring stainlessteel</t>
  </si>
  <si>
    <t>Tukang batu</t>
  </si>
  <si>
    <t>Bak cuci piring stainlessteel</t>
  </si>
  <si>
    <t>Waterdrain</t>
  </si>
  <si>
    <t>A.5.1.1.14. Pemasangan 1 Buah Floor Drain</t>
  </si>
  <si>
    <t>Floor Drain</t>
  </si>
  <si>
    <t>A.5.1.1.14. Pemasangan 1 Buah Clean Out Dia. 2"</t>
  </si>
  <si>
    <t>Clean Out Dia. 2"</t>
  </si>
  <si>
    <t>A.5.1.1.14. Pemasangan 1 Buah Clean Out Dia. 4"</t>
  </si>
  <si>
    <t>Clean Out Dia. 4"</t>
  </si>
  <si>
    <t>A.5.1.1.18. Pemasangan 1m Pipa Galvanis Diameter 1/2"</t>
  </si>
  <si>
    <t>Pipa Galvanis 1/2"</t>
  </si>
  <si>
    <t>%</t>
  </si>
  <si>
    <t>A.5.1.1.19. Pemasangan 1 Buah Kran Diameter 1/2" atau 3/4"</t>
  </si>
  <si>
    <t>1 Buah</t>
  </si>
  <si>
    <t>Kran Air</t>
  </si>
  <si>
    <t>Sealtape</t>
  </si>
  <si>
    <t>A.5.1.1.20. Pemasangan 1m Pipa Galvanis Diameter 3/4"</t>
  </si>
  <si>
    <t>Pipa Galvanis 3/4"</t>
  </si>
  <si>
    <t>A.5.1.1 25. Pemasangan 1 m’ pipa PVC tipe AW diameter ½”</t>
  </si>
  <si>
    <t>Pipa PVC Dia ½”</t>
  </si>
  <si>
    <t>A.5.1.1 26. Pemasangan 1 m’ pipa PVC tipe AW diameter 3/4”</t>
  </si>
  <si>
    <t>Pipa PVC Dia 3/4”</t>
  </si>
  <si>
    <t>A.5.1.1.27. Pemasangan 1m Pipa PVC Type AW Diameter 1"</t>
  </si>
  <si>
    <t xml:space="preserve">Tukang Pipa </t>
  </si>
  <si>
    <t>Pipa PVC Dia 1"</t>
  </si>
  <si>
    <t>A.5.1.1.29. Pemasangan 1m Pipa PVC Type AW Diameter 2"</t>
  </si>
  <si>
    <t>Pipa PVC Dia 2"</t>
  </si>
  <si>
    <t>A.5.1.1.29. Pemasangan 1m Pipa PVC Type AW Diameter 3"</t>
  </si>
  <si>
    <t>Pipa PVC Dia 3"</t>
  </si>
  <si>
    <t>Elbow 3"</t>
  </si>
  <si>
    <t>A.5.1.1.29. Pemasangan 1m' Saluran Sekeliling Bangunan (Gravel)</t>
  </si>
  <si>
    <t>Gravel 1/2 Lingkaran D 20 CM, Freecas</t>
  </si>
  <si>
    <t>Semen</t>
  </si>
  <si>
    <t>P.12. Pesangan 1m2  Rumput</t>
  </si>
  <si>
    <t>1 m2</t>
  </si>
  <si>
    <t>Gembalan Rumput gajah mini</t>
  </si>
  <si>
    <t>M.136</t>
  </si>
  <si>
    <t>PERMEN PUPR NO.28/PRT/M/2016, KOEFISIEN AHSP BIDANG SUMBER DAYA AIR</t>
  </si>
  <si>
    <t>Bongkaran Jalan spal</t>
  </si>
  <si>
    <t xml:space="preserve">     </t>
  </si>
  <si>
    <t>Lapisan Pondasi Bawah tebal 15 cm (LPB)</t>
  </si>
  <si>
    <t xml:space="preserve"> m2</t>
  </si>
  <si>
    <t>M a n d o r</t>
  </si>
  <si>
    <t>Operator</t>
  </si>
  <si>
    <t>Pembantu operator</t>
  </si>
  <si>
    <t>Kerikil sungai tidak disaring</t>
  </si>
  <si>
    <t>Vibrator Roller 600 kg</t>
  </si>
  <si>
    <t>Alat bantu</t>
  </si>
  <si>
    <t xml:space="preserve">Amparan  Batu Pecah tebal 15 cm ( Lapis  Pondasi  Atas )  </t>
  </si>
  <si>
    <t xml:space="preserve"> m3</t>
  </si>
  <si>
    <t>Batu  Pecah  Mesin  2/3</t>
  </si>
  <si>
    <t>Batu  Pecah  Mesin  1/2</t>
  </si>
  <si>
    <t>Mesin gilas getar  1 Ton</t>
  </si>
  <si>
    <t>Temper ,vibrator  plate</t>
  </si>
  <si>
    <t>Lapis Aspal  Resap Pelekat</t>
  </si>
  <si>
    <t>Aspal  bitumen</t>
  </si>
  <si>
    <t>Minyak tanah</t>
  </si>
  <si>
    <t>Penyemprot  Aspal</t>
  </si>
  <si>
    <t>Compressor</t>
  </si>
  <si>
    <t>Blower</t>
  </si>
  <si>
    <t>Hotmix  tebal  5 cm</t>
  </si>
  <si>
    <t>Hotmix</t>
  </si>
  <si>
    <t>ton</t>
  </si>
  <si>
    <t>Dinding  papan untuk penahan galian tanah (3 cm)</t>
  </si>
  <si>
    <t>Papan 3/30</t>
  </si>
  <si>
    <t>Balok 6/12</t>
  </si>
  <si>
    <t>Paku 5 - 7 cm</t>
  </si>
  <si>
    <t>D. UNTUK 3 X PAKAI</t>
  </si>
  <si>
    <t>1 M' Pemasangan waterstop</t>
  </si>
  <si>
    <t>Waterstop 25 cm</t>
  </si>
  <si>
    <t>Kawat beton</t>
  </si>
  <si>
    <t>Analisa harga satuan SNI 7394.2008 N0.6.15</t>
  </si>
  <si>
    <t>1 titik Pemasangan weep hole</t>
  </si>
  <si>
    <t>Pipa PVC AW dia. 2"</t>
  </si>
  <si>
    <t>Pembuatan 1 m2 Jalan Sementara</t>
  </si>
  <si>
    <t>Batu Belah</t>
  </si>
  <si>
    <t>A.5.1.1.23. Pemasangan 1m Pipa Galvanis Diameter 2"</t>
  </si>
  <si>
    <t>Pipa Galvanis 3"</t>
  </si>
  <si>
    <t>A. 2.2.1.9. (K3) Pembersihan 1 m
2
 lapangan dan perataan</t>
  </si>
  <si>
    <t>Memasang 1,2 Lapis Onderlag Batu Belah Tebal 20 cm</t>
  </si>
  <si>
    <t>Batu Belah + Batu Kancing/ Tepi</t>
  </si>
  <si>
    <t>Sewa Wales 1/75000 (W4)</t>
  </si>
  <si>
    <t>lot</t>
  </si>
  <si>
    <t>1 set foto dokumentasi menggunakan kamera digital tanpa film (Jika menggunakan kamera digital, untuk dokumentasinya dengan CD dan Album Gambar</t>
  </si>
  <si>
    <t>Tukang Foto</t>
  </si>
  <si>
    <t>(L02)</t>
  </si>
  <si>
    <t>OH</t>
  </si>
  <si>
    <t>CD Copy soft file foto image</t>
  </si>
  <si>
    <t>(M44)</t>
  </si>
  <si>
    <t>Foto Printing</t>
  </si>
  <si>
    <t>(M45)</t>
  </si>
  <si>
    <t>Foto Album</t>
  </si>
  <si>
    <t>(M18)</t>
  </si>
  <si>
    <t>Kamera SLR Digital</t>
  </si>
  <si>
    <t>(E15)</t>
  </si>
  <si>
    <t xml:space="preserve">Lapis Permukaan Penetrasi Macadam </t>
  </si>
  <si>
    <t>(L01)</t>
  </si>
  <si>
    <t>(L03)</t>
  </si>
  <si>
    <t>Agregat Kasar</t>
  </si>
  <si>
    <t>Agregat Halus</t>
  </si>
  <si>
    <t>Aspal</t>
  </si>
  <si>
    <t>Wheel Loader 1.0-1.6 M3</t>
  </si>
  <si>
    <t>Dump Truck 3.5 Ton</t>
  </si>
  <si>
    <t>(E08)</t>
  </si>
  <si>
    <t>3-wheel Roller</t>
  </si>
  <si>
    <t>(E02)</t>
  </si>
  <si>
    <t>Asp. Sprayer</t>
  </si>
  <si>
    <t>(E17)</t>
  </si>
  <si>
    <t>(E18)</t>
  </si>
  <si>
    <t>A.4.2.1.16. Pemasangan 1m2 Kawat nyamuk</t>
  </si>
  <si>
    <t>(L04)</t>
  </si>
  <si>
    <t>Kawat Nyamuk</t>
  </si>
  <si>
    <t>Penggambaran dengan CAD untuk 1 buah gambar (file autocad, layout, tampak potongan dan detail)</t>
  </si>
  <si>
    <t>Drafter Cad</t>
  </si>
  <si>
    <t>Design Engineer</t>
  </si>
  <si>
    <t>Sewa komputer</t>
  </si>
  <si>
    <t>To.10</t>
  </si>
  <si>
    <t>Sewa - bulan</t>
  </si>
  <si>
    <t>Sewa Scaner</t>
  </si>
  <si>
    <t>To.18</t>
  </si>
  <si>
    <t>Pencetakan 1 lembar gambar layout ukuran A3</t>
  </si>
  <si>
    <t>Operator Printer</t>
  </si>
  <si>
    <t>Kertas HVS A3</t>
  </si>
  <si>
    <t>lmr</t>
  </si>
  <si>
    <t>Tinta Printer</t>
  </si>
  <si>
    <t>Lapis Pondasi Agregat Kelas A</t>
  </si>
  <si>
    <t>Agregat Kelas A</t>
  </si>
  <si>
    <t>(M07)</t>
  </si>
  <si>
    <t>Motor Grader &gt;100 HP</t>
  </si>
  <si>
    <t>(E13)</t>
  </si>
  <si>
    <t>Tandem Roller 6-8 T</t>
  </si>
  <si>
    <t>Water Tanker 3000-4500 L</t>
  </si>
  <si>
    <t>(E23)</t>
  </si>
  <si>
    <t>Lapis Pondasi Agregat Kelas B</t>
  </si>
  <si>
    <t>Agregat Kelas B</t>
  </si>
  <si>
    <t>Lapis Resap Pengikat - Aspal Cair</t>
  </si>
  <si>
    <t>Kerosen / Minyak Tanah</t>
  </si>
  <si>
    <t>(M124)</t>
  </si>
  <si>
    <t>Asphalt Distributor</t>
  </si>
  <si>
    <t>(E41)</t>
  </si>
  <si>
    <t xml:space="preserve"> Compressor 4000-6500 L\M</t>
  </si>
  <si>
    <t>(E05)</t>
  </si>
  <si>
    <t>Lapis Perekat - Aspal Cair</t>
  </si>
  <si>
    <t>Laston Lapis Aus (AC-WC)</t>
  </si>
  <si>
    <t>Ton</t>
  </si>
  <si>
    <t>AC-WC</t>
  </si>
  <si>
    <t>Generator Set</t>
  </si>
  <si>
    <t>(E12)</t>
  </si>
  <si>
    <t>Asphalt Finisher</t>
  </si>
  <si>
    <t>Tire Roller 8-10 T</t>
  </si>
  <si>
    <t xml:space="preserve">Kusen dan Jendela </t>
  </si>
  <si>
    <t>Tabel Pondasi Tapak</t>
  </si>
  <si>
    <t>Type Pondasi</t>
  </si>
  <si>
    <t>Dimensi (M)</t>
  </si>
  <si>
    <t>Penulangan</t>
  </si>
  <si>
    <t>D10-200</t>
  </si>
  <si>
    <t>D10-201</t>
  </si>
  <si>
    <t>D10-202</t>
  </si>
  <si>
    <t>D10-203</t>
  </si>
  <si>
    <t>Tabel Pondasi Batukali</t>
  </si>
  <si>
    <t>P1</t>
  </si>
  <si>
    <t>P2</t>
  </si>
  <si>
    <t>P3</t>
  </si>
  <si>
    <t>a1</t>
  </si>
  <si>
    <t>a2</t>
  </si>
  <si>
    <t>a3</t>
  </si>
  <si>
    <t>a4</t>
  </si>
  <si>
    <t>Px</t>
  </si>
  <si>
    <t>Py</t>
  </si>
  <si>
    <t>Vol Galian</t>
  </si>
  <si>
    <t>Vol Pond</t>
  </si>
  <si>
    <t>Vol Aanstampng</t>
  </si>
  <si>
    <t>Tabel Sloof</t>
  </si>
  <si>
    <t>S1</t>
  </si>
  <si>
    <t>S2</t>
  </si>
  <si>
    <t>Vol</t>
  </si>
  <si>
    <t>Harga Varana Type 90</t>
  </si>
  <si>
    <t>Harga The Awa 2 Type 53</t>
  </si>
  <si>
    <t>THE AWA 2 Type 53</t>
  </si>
  <si>
    <t>Pintu</t>
  </si>
  <si>
    <t>Kisi-kisi Fasad</t>
  </si>
  <si>
    <t>Rangka Hollo Stainles + Zingkrimate</t>
  </si>
  <si>
    <t>Material SBO</t>
  </si>
  <si>
    <t>Tangga Maintanace</t>
  </si>
  <si>
    <t>Besi Hollo uk. 4 x 4, tebal 1,2 mm</t>
  </si>
  <si>
    <t>Harga Permeter</t>
  </si>
  <si>
    <t>Harga SBO</t>
  </si>
  <si>
    <t>Koef Eskalasi</t>
  </si>
  <si>
    <t>Harga Dasar + Fee 10 % + PPN 10 % + SBO Per M² Bangunan</t>
  </si>
  <si>
    <t>Harga Jual</t>
  </si>
  <si>
    <t>Luas Bangunan</t>
  </si>
  <si>
    <t>Harga Nilai Kontrak</t>
  </si>
  <si>
    <t>Koef Type Bangunan</t>
  </si>
  <si>
    <t>Penutup Atap Beton</t>
  </si>
  <si>
    <t>Beton site mix 1:2:3</t>
  </si>
  <si>
    <t>Fee 10%</t>
  </si>
  <si>
    <t>Total + Fee 10%</t>
  </si>
  <si>
    <t>PPN 12 %</t>
  </si>
  <si>
    <t xml:space="preserve">Upah </t>
  </si>
  <si>
    <t>Material + Alat</t>
  </si>
  <si>
    <t>Biaya Percepatan</t>
  </si>
  <si>
    <t>Jumlah Total</t>
  </si>
  <si>
    <t>Harga Permeter Interior</t>
  </si>
  <si>
    <t>Urugan Tanah Kembali &amp; Buang Tanah keluar Lokasi</t>
  </si>
  <si>
    <t>Balance</t>
  </si>
  <si>
    <t>Tipe  6 X 14</t>
  </si>
  <si>
    <t>Unit Rumah</t>
  </si>
  <si>
    <r>
      <t>M</t>
    </r>
    <r>
      <rPr>
        <vertAlign val="superscript"/>
        <sz val="10"/>
        <color rgb="FFFF0000"/>
        <rFont val="Arial"/>
        <family val="2"/>
      </rPr>
      <t>3</t>
    </r>
  </si>
  <si>
    <r>
      <t>M</t>
    </r>
    <r>
      <rPr>
        <vertAlign val="superscript"/>
        <sz val="10"/>
        <color rgb="FFFF0000"/>
        <rFont val="Arial"/>
        <family val="2"/>
      </rPr>
      <t>2</t>
    </r>
  </si>
  <si>
    <t>C</t>
  </si>
  <si>
    <t>Plafond</t>
  </si>
  <si>
    <t>Listrik &amp; Armatur</t>
  </si>
  <si>
    <t>Harga Mang aceng</t>
  </si>
  <si>
    <t>SBO</t>
  </si>
  <si>
    <t>Kusen, Jendela, Pintu, Ralling, Saniter (Toilet, Wastafel, Shower, Kran)</t>
  </si>
  <si>
    <t xml:space="preserve">Kusen, Jendela </t>
  </si>
  <si>
    <t xml:space="preserve">Pintu </t>
  </si>
  <si>
    <t>Saniter</t>
  </si>
  <si>
    <t>Ralling</t>
  </si>
  <si>
    <t>TYPE 53</t>
  </si>
  <si>
    <t>Rumah Standar TIPE 53</t>
  </si>
  <si>
    <t>Fee &amp; Resiko 10%</t>
  </si>
  <si>
    <t>t.1</t>
  </si>
  <si>
    <t>t.2</t>
  </si>
  <si>
    <t>Tabel Kolom</t>
  </si>
  <si>
    <t>Pekerjaan Striping Tanah</t>
  </si>
  <si>
    <t>Fee &amp; Resiko</t>
  </si>
  <si>
    <t>Pekerjaan Buang Puing</t>
  </si>
  <si>
    <t>Harga Per M2</t>
  </si>
  <si>
    <t>Harga Civil &amp; MEP</t>
  </si>
  <si>
    <t>No</t>
  </si>
  <si>
    <t>Uraian</t>
  </si>
  <si>
    <t>Kusen Pintu Jendela</t>
  </si>
  <si>
    <t>Kusen jendela casement</t>
  </si>
  <si>
    <t>Harga Non Diskon</t>
  </si>
  <si>
    <t>Harga Diskon</t>
  </si>
  <si>
    <t>Harga Varana</t>
  </si>
  <si>
    <t>Kunci Pintu Utama</t>
  </si>
  <si>
    <t>Kunci Pintu Indor</t>
  </si>
  <si>
    <t xml:space="preserve">Daun Pintu </t>
  </si>
  <si>
    <t>Kusen + Pintu Type PJ 1</t>
  </si>
  <si>
    <t>Kusen + Pintu Type PJ 2</t>
  </si>
  <si>
    <t>Kusen jendela casement J1</t>
  </si>
  <si>
    <t>Kusen jendela casement J2</t>
  </si>
  <si>
    <t>Kusen jendela casement J3</t>
  </si>
  <si>
    <t>Kusen jendela casement J4</t>
  </si>
  <si>
    <t>Kusen jendela casement J5</t>
  </si>
  <si>
    <t>Kusen jendela casement J6</t>
  </si>
  <si>
    <t>Volume Slab On Ground</t>
  </si>
  <si>
    <t>Carpot</t>
  </si>
  <si>
    <t>Luas</t>
  </si>
  <si>
    <t>Tebal</t>
  </si>
  <si>
    <t>Lantai Utama</t>
  </si>
  <si>
    <t>Wermesh 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</si>
</sst>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Rp&quot;#,##0_);[Red]\(&quot;Rp&quot;#,##0\)"/>
    <numFmt numFmtId="165" formatCode="_(* #,##0_);_(* \(#,##0\);_(* &quot;-&quot;_);_(@_)"/>
    <numFmt numFmtId="166" formatCode="_(* #,##0.00_);_(* \(#,##0.00\);_(* &quot;-&quot;??_);_(@_)"/>
    <numFmt numFmtId="167" formatCode="\$#,##0_);&quot;($&quot;#,##0\)"/>
    <numFmt numFmtId="168" formatCode="_(* #,##0_);_(* \(#,##0\);_(* \-_);_(@_)"/>
    <numFmt numFmtId="169" formatCode="_(* #,##0.00_);_(* \(#,##0.00\);_(* \-_);_(@_)"/>
    <numFmt numFmtId="170" formatCode="_(* #,##0.00_);_(* \(#,##0.00\);_(* \-??_);_(@_)"/>
    <numFmt numFmtId="171" formatCode="0.00\ %"/>
    <numFmt numFmtId="172" formatCode="_(* #,##0.00_);_(* \(#,##0.00\);_(* &quot;-&quot;_);_(@_)"/>
    <numFmt numFmtId="173" formatCode="_(* #,##0_);_(* \(#,##0\);_(* \-??_);_(@_)"/>
    <numFmt numFmtId="174" formatCode="_(&quot;Rp&quot;* #,##0_);_(&quot;Rp&quot;* \(#,##0\);_(&quot;Rp&quot;* &quot;-&quot;??_);_(@_)"/>
    <numFmt numFmtId="175" formatCode="0.0%"/>
    <numFmt numFmtId="176" formatCode="_(* #,##0.0_);_(* \(#,##0.0\);_(* \-??_);_(@_)"/>
    <numFmt numFmtId="177" formatCode="0.0000"/>
    <numFmt numFmtId="178" formatCode="0_)"/>
    <numFmt numFmtId="179" formatCode="_(* #,##0_);_(* \(#,##0\);_(* &quot;-&quot;??_);_(@_)"/>
    <numFmt numFmtId="180" formatCode="#,##0.0000"/>
    <numFmt numFmtId="181" formatCode="#,##0.000_);\(#,##0.000\)"/>
    <numFmt numFmtId="182" formatCode="_-&quot;Rp&quot;* #,##0_-;\-&quot;Rp&quot;* #,##0_-;_-&quot;Rp&quot;* &quot;-&quot;??_-;_-@_-"/>
    <numFmt numFmtId="183" formatCode="0.00_)"/>
    <numFmt numFmtId="184" formatCode="#,##0.0000_);\(#,##0.0000\)"/>
    <numFmt numFmtId="185" formatCode="#,##0_);\(#,##0\)"/>
    <numFmt numFmtId="186" formatCode="#,##0.00_);\(#,##0.00\)"/>
    <numFmt numFmtId="187" formatCode="_(* #,##0.000_);_(* \(#,##0.000\);_(* &quot;-&quot;??_);_(@_)"/>
    <numFmt numFmtId="188" formatCode="_-* #,##0_-;\-* #,##0_-;_-* &quot;-&quot;??_-;_-@_-"/>
  </numFmts>
  <fonts count="9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1"/>
    </font>
    <font>
      <sz val="10"/>
      <name val="Century Gothic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7"/>
      <name val="Arial"/>
      <family val="2"/>
    </font>
    <font>
      <b/>
      <sz val="7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sz val="12"/>
      <color rgb="FF00B0F0"/>
      <name val="Times New Roman"/>
      <family val="1"/>
    </font>
    <font>
      <b/>
      <i/>
      <sz val="18"/>
      <color rgb="FF00B0F0"/>
      <name val="Times New Roman"/>
      <family val="1"/>
    </font>
    <font>
      <b/>
      <sz val="11"/>
      <name val="Times New Roman"/>
      <family val="1"/>
    </font>
    <font>
      <b/>
      <sz val="16"/>
      <name val="Century Gothic"/>
      <family val="2"/>
    </font>
    <font>
      <sz val="10"/>
      <color theme="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0"/>
      <name val="Calibri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7"/>
      <name val="Arial"/>
      <family val="2"/>
    </font>
    <font>
      <sz val="10"/>
      <color theme="1"/>
      <name val="Verdana"/>
      <family val="2"/>
    </font>
    <font>
      <sz val="12"/>
      <color theme="1"/>
      <name val="Arial Narrow"/>
      <family val="2"/>
    </font>
    <font>
      <b/>
      <u/>
      <sz val="12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b/>
      <sz val="12"/>
      <name val="Arial Narrow"/>
      <family val="2"/>
    </font>
    <font>
      <sz val="11"/>
      <color indexed="8"/>
      <name val="Calibri"/>
      <family val="2"/>
    </font>
    <font>
      <sz val="12"/>
      <color indexed="8"/>
      <name val="Arial Narrow"/>
      <family val="2"/>
    </font>
    <font>
      <b/>
      <sz val="14"/>
      <name val="Gill Sans MT"/>
      <family val="2"/>
    </font>
    <font>
      <sz val="10"/>
      <name val="Trebuchet MS"/>
      <family val="2"/>
    </font>
    <font>
      <b/>
      <sz val="11"/>
      <name val="Gill Sans MT"/>
      <family val="2"/>
    </font>
    <font>
      <sz val="10"/>
      <name val="Gill Sans MT"/>
      <family val="2"/>
    </font>
    <font>
      <b/>
      <sz val="10"/>
      <name val="Gill Sans MT"/>
      <family val="2"/>
    </font>
    <font>
      <sz val="11"/>
      <name val="Gill Sans MT"/>
      <family val="2"/>
    </font>
    <font>
      <sz val="11"/>
      <name val="Calibri"/>
      <family val="2"/>
      <scheme val="minor"/>
    </font>
    <font>
      <sz val="11"/>
      <name val="Trebuchet MS"/>
      <family val="2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Gill Sans MT"/>
      <family val="2"/>
    </font>
    <font>
      <sz val="11"/>
      <color rgb="FFFF0000"/>
      <name val="Gill Sans MT"/>
      <family val="2"/>
    </font>
    <font>
      <i/>
      <sz val="11"/>
      <name val="Calibri"/>
      <family val="2"/>
      <scheme val="minor"/>
    </font>
    <font>
      <sz val="10"/>
      <name val="Arial Narrow"/>
      <family val="2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name val="Helv"/>
      <charset val="134"/>
    </font>
    <font>
      <b/>
      <sz val="12"/>
      <color theme="1"/>
      <name val="Arial Narrow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rgb="FFFF0000"/>
      <name val="Arial"/>
      <family val="2"/>
    </font>
    <font>
      <sz val="10"/>
      <color rgb="FF00B0F0"/>
      <name val="Arial"/>
      <family val="2"/>
    </font>
    <font>
      <vertAlign val="superscript"/>
      <sz val="10"/>
      <color rgb="FFFF0000"/>
      <name val="Arial"/>
      <family val="2"/>
    </font>
    <font>
      <sz val="18"/>
      <name val="Arial Narrow"/>
      <family val="2"/>
    </font>
    <font>
      <b/>
      <sz val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0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indexed="8"/>
      </left>
      <right/>
      <top/>
      <bottom/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 diagonalDown="1">
      <left style="thick">
        <color auto="1"/>
      </left>
      <right/>
      <top style="thick">
        <color auto="1"/>
      </top>
      <bottom/>
      <diagonal style="thick">
        <color auto="1"/>
      </diagonal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indexed="64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170" fontId="19" fillId="0" borderId="0" applyFill="0" applyBorder="0" applyAlignment="0" applyProtection="0"/>
    <xf numFmtId="168" fontId="19" fillId="0" borderId="0" applyFill="0" applyBorder="0" applyAlignment="0" applyProtection="0"/>
    <xf numFmtId="0" fontId="19" fillId="0" borderId="0" applyFill="0" applyBorder="0" applyAlignment="0" applyProtection="0"/>
    <xf numFmtId="167" fontId="19" fillId="0" borderId="0" applyFill="0" applyBorder="0" applyAlignment="0" applyProtection="0"/>
    <xf numFmtId="168" fontId="19" fillId="0" borderId="0" applyFill="0" applyBorder="0" applyAlignment="0" applyProtection="0"/>
    <xf numFmtId="167" fontId="19" fillId="0" borderId="0" applyFill="0" applyBorder="0" applyAlignment="0" applyProtection="0"/>
    <xf numFmtId="168" fontId="19" fillId="0" borderId="0" applyFill="0" applyBorder="0" applyAlignment="0" applyProtection="0"/>
    <xf numFmtId="166" fontId="19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9" fillId="0" borderId="0"/>
    <xf numFmtId="0" fontId="19" fillId="0" borderId="0"/>
    <xf numFmtId="0" fontId="19" fillId="23" borderId="7" applyNumberForma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9" fontId="19" fillId="0" borderId="0" applyFont="0" applyFill="0" applyBorder="0" applyAlignment="0" applyProtection="0"/>
    <xf numFmtId="0" fontId="32" fillId="0" borderId="0"/>
    <xf numFmtId="179" fontId="19" fillId="0" borderId="0" applyFill="0" applyBorder="0" applyAlignment="0" applyProtection="0"/>
    <xf numFmtId="164" fontId="19" fillId="0" borderId="0" applyFill="0" applyBorder="0" applyAlignment="0" applyProtection="0"/>
    <xf numFmtId="165" fontId="19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28" fillId="0" borderId="0"/>
    <xf numFmtId="0" fontId="36" fillId="0" borderId="0"/>
    <xf numFmtId="166" fontId="36" fillId="0" borderId="0" applyFont="0" applyFill="0" applyBorder="0" applyAlignment="0" applyProtection="0"/>
    <xf numFmtId="0" fontId="50" fillId="0" borderId="0"/>
    <xf numFmtId="0" fontId="19" fillId="0" borderId="0"/>
    <xf numFmtId="165" fontId="1" fillId="0" borderId="0" applyFont="0" applyFill="0" applyBorder="0" applyAlignment="0" applyProtection="0"/>
    <xf numFmtId="0" fontId="19" fillId="0" borderId="0"/>
    <xf numFmtId="0" fontId="1" fillId="0" borderId="0"/>
    <xf numFmtId="0" fontId="56" fillId="0" borderId="0"/>
    <xf numFmtId="165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83" fontId="23" fillId="0" borderId="0"/>
    <xf numFmtId="16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6" fontId="19" fillId="0" borderId="0" applyFont="0" applyFill="0" applyBorder="0" applyAlignment="0" applyProtection="0"/>
    <xf numFmtId="0" fontId="79" fillId="0" borderId="0"/>
  </cellStyleXfs>
  <cellXfs count="1065">
    <xf numFmtId="0" fontId="0" fillId="0" borderId="0" xfId="0"/>
    <xf numFmtId="0" fontId="24" fillId="24" borderId="0" xfId="0" applyFont="1" applyFill="1" applyAlignment="1">
      <alignment vertical="center"/>
    </xf>
    <xf numFmtId="0" fontId="23" fillId="24" borderId="0" xfId="0" applyFont="1" applyFill="1" applyAlignment="1">
      <alignment horizontal="left" vertical="center"/>
    </xf>
    <xf numFmtId="0" fontId="23" fillId="24" borderId="0" xfId="0" applyFont="1" applyFill="1" applyAlignment="1">
      <alignment horizontal="center" vertical="center"/>
    </xf>
    <xf numFmtId="172" fontId="23" fillId="24" borderId="0" xfId="29" applyNumberFormat="1" applyFont="1" applyFill="1" applyAlignment="1">
      <alignment vertical="center"/>
    </xf>
    <xf numFmtId="0" fontId="23" fillId="24" borderId="0" xfId="0" applyFont="1" applyFill="1" applyAlignment="1">
      <alignment vertical="center"/>
    </xf>
    <xf numFmtId="0" fontId="24" fillId="24" borderId="0" xfId="0" applyFont="1" applyFill="1" applyAlignment="1">
      <alignment horizontal="center" vertical="center"/>
    </xf>
    <xf numFmtId="172" fontId="23" fillId="24" borderId="0" xfId="29" applyNumberFormat="1" applyFont="1" applyFill="1" applyAlignment="1">
      <alignment horizontal="left"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 applyAlignment="1">
      <alignment vertical="center"/>
    </xf>
    <xf numFmtId="0" fontId="21" fillId="24" borderId="0" xfId="0" applyFont="1" applyFill="1" applyAlignment="1">
      <alignment horizontal="center" vertical="center" wrapText="1"/>
    </xf>
    <xf numFmtId="0" fontId="21" fillId="24" borderId="0" xfId="0" applyFont="1" applyFill="1" applyAlignment="1">
      <alignment vertical="center" wrapText="1"/>
    </xf>
    <xf numFmtId="0" fontId="0" fillId="24" borderId="10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25" fillId="24" borderId="12" xfId="0" applyFont="1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0" fontId="21" fillId="24" borderId="14" xfId="0" applyFont="1" applyFill="1" applyBorder="1" applyAlignment="1">
      <alignment horizontal="center" vertical="center"/>
    </xf>
    <xf numFmtId="0" fontId="21" fillId="24" borderId="15" xfId="0" applyFont="1" applyFill="1" applyBorder="1" applyAlignment="1">
      <alignment vertical="center"/>
    </xf>
    <xf numFmtId="0" fontId="21" fillId="24" borderId="16" xfId="0" applyFont="1" applyFill="1" applyBorder="1" applyAlignment="1">
      <alignment vertical="center"/>
    </xf>
    <xf numFmtId="0" fontId="0" fillId="24" borderId="18" xfId="0" applyFill="1" applyBorder="1" applyAlignment="1">
      <alignment horizontal="center" vertical="center"/>
    </xf>
    <xf numFmtId="0" fontId="0" fillId="24" borderId="19" xfId="0" applyFill="1" applyBorder="1" applyAlignment="1">
      <alignment vertical="center"/>
    </xf>
    <xf numFmtId="0" fontId="0" fillId="24" borderId="20" xfId="0" applyFill="1" applyBorder="1" applyAlignment="1">
      <alignment vertical="center"/>
    </xf>
    <xf numFmtId="0" fontId="21" fillId="24" borderId="18" xfId="0" applyFont="1" applyFill="1" applyBorder="1" applyAlignment="1">
      <alignment horizontal="center" vertical="center"/>
    </xf>
    <xf numFmtId="0" fontId="21" fillId="24" borderId="19" xfId="0" applyFont="1" applyFill="1" applyBorder="1" applyAlignment="1">
      <alignment vertical="center"/>
    </xf>
    <xf numFmtId="0" fontId="21" fillId="24" borderId="20" xfId="0" applyFont="1" applyFill="1" applyBorder="1" applyAlignment="1">
      <alignment vertical="center"/>
    </xf>
    <xf numFmtId="0" fontId="0" fillId="24" borderId="0" xfId="0" applyFill="1" applyAlignment="1">
      <alignment vertical="center" wrapText="1"/>
    </xf>
    <xf numFmtId="0" fontId="0" fillId="24" borderId="38" xfId="0" applyFill="1" applyBorder="1" applyAlignment="1">
      <alignment vertical="center"/>
    </xf>
    <xf numFmtId="0" fontId="0" fillId="24" borderId="30" xfId="0" applyFill="1" applyBorder="1" applyAlignment="1">
      <alignment horizontal="center" vertical="center"/>
    </xf>
    <xf numFmtId="0" fontId="0" fillId="24" borderId="33" xfId="0" applyFill="1" applyBorder="1" applyAlignment="1">
      <alignment horizontal="left" vertical="center"/>
    </xf>
    <xf numFmtId="0" fontId="0" fillId="24" borderId="20" xfId="0" applyFill="1" applyBorder="1" applyAlignment="1">
      <alignment vertical="center" wrapText="1"/>
    </xf>
    <xf numFmtId="0" fontId="0" fillId="24" borderId="0" xfId="0" applyFill="1"/>
    <xf numFmtId="174" fontId="0" fillId="24" borderId="0" xfId="0" applyNumberFormat="1" applyFill="1" applyAlignment="1">
      <alignment vertical="center"/>
    </xf>
    <xf numFmtId="0" fontId="0" fillId="24" borderId="20" xfId="0" applyFill="1" applyBorder="1" applyAlignment="1">
      <alignment horizontal="right" vertical="center"/>
    </xf>
    <xf numFmtId="0" fontId="0" fillId="24" borderId="18" xfId="0" applyFill="1" applyBorder="1" applyAlignment="1">
      <alignment horizontal="center" vertical="center" wrapText="1"/>
    </xf>
    <xf numFmtId="174" fontId="0" fillId="24" borderId="0" xfId="0" applyNumberFormat="1" applyFill="1" applyAlignment="1">
      <alignment vertical="center" wrapText="1"/>
    </xf>
    <xf numFmtId="0" fontId="0" fillId="24" borderId="26" xfId="0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0" fillId="24" borderId="26" xfId="0" applyFill="1" applyBorder="1" applyAlignment="1">
      <alignment vertical="center"/>
    </xf>
    <xf numFmtId="0" fontId="0" fillId="24" borderId="28" xfId="0" applyFill="1" applyBorder="1" applyAlignment="1">
      <alignment vertical="center"/>
    </xf>
    <xf numFmtId="0" fontId="0" fillId="24" borderId="29" xfId="0" applyFill="1" applyBorder="1" applyAlignment="1">
      <alignment vertical="center"/>
    </xf>
    <xf numFmtId="0" fontId="0" fillId="24" borderId="29" xfId="0" applyFill="1" applyBorder="1" applyAlignment="1">
      <alignment horizontal="center" vertical="center"/>
    </xf>
    <xf numFmtId="172" fontId="0" fillId="24" borderId="0" xfId="29" applyNumberFormat="1" applyFont="1" applyFill="1" applyAlignment="1">
      <alignment horizontal="center" vertical="center"/>
    </xf>
    <xf numFmtId="0" fontId="0" fillId="24" borderId="19" xfId="0" applyFill="1" applyBorder="1" applyAlignment="1">
      <alignment vertical="center" wrapText="1"/>
    </xf>
    <xf numFmtId="0" fontId="21" fillId="24" borderId="18" xfId="0" applyFont="1" applyFill="1" applyBorder="1" applyAlignment="1">
      <alignment horizontal="center" vertical="center" wrapText="1"/>
    </xf>
    <xf numFmtId="0" fontId="22" fillId="24" borderId="0" xfId="0" applyFont="1" applyFill="1" applyAlignment="1">
      <alignment horizontal="left" vertical="center"/>
    </xf>
    <xf numFmtId="173" fontId="23" fillId="24" borderId="0" xfId="0" applyNumberFormat="1" applyFont="1" applyFill="1" applyAlignment="1">
      <alignment horizontal="left" vertical="center"/>
    </xf>
    <xf numFmtId="0" fontId="0" fillId="24" borderId="0" xfId="0" applyFill="1" applyAlignment="1">
      <alignment horizontal="left" vertical="center"/>
    </xf>
    <xf numFmtId="173" fontId="21" fillId="24" borderId="0" xfId="0" applyNumberFormat="1" applyFont="1" applyFill="1" applyAlignment="1">
      <alignment horizontal="right" vertical="center"/>
    </xf>
    <xf numFmtId="173" fontId="0" fillId="24" borderId="0" xfId="0" applyNumberFormat="1" applyFill="1" applyAlignment="1">
      <alignment horizontal="left" vertical="center"/>
    </xf>
    <xf numFmtId="0" fontId="21" fillId="24" borderId="36" xfId="0" applyFont="1" applyFill="1" applyBorder="1" applyAlignment="1">
      <alignment horizontal="center" vertical="center"/>
    </xf>
    <xf numFmtId="0" fontId="0" fillId="24" borderId="36" xfId="0" applyFill="1" applyBorder="1" applyAlignment="1">
      <alignment horizontal="center" vertical="center"/>
    </xf>
    <xf numFmtId="171" fontId="0" fillId="24" borderId="36" xfId="0" applyNumberFormat="1" applyFill="1" applyBorder="1" applyAlignment="1">
      <alignment vertical="center"/>
    </xf>
    <xf numFmtId="170" fontId="0" fillId="24" borderId="36" xfId="0" applyNumberFormat="1" applyFill="1" applyBorder="1" applyAlignment="1">
      <alignment vertical="center"/>
    </xf>
    <xf numFmtId="171" fontId="21" fillId="24" borderId="36" xfId="0" applyNumberFormat="1" applyFont="1" applyFill="1" applyBorder="1" applyAlignment="1">
      <alignment vertical="center"/>
    </xf>
    <xf numFmtId="0" fontId="0" fillId="24" borderId="37" xfId="0" applyFill="1" applyBorder="1" applyAlignment="1">
      <alignment vertical="center"/>
    </xf>
    <xf numFmtId="0" fontId="20" fillId="24" borderId="0" xfId="0" applyFont="1" applyFill="1" applyAlignment="1">
      <alignment vertical="center"/>
    </xf>
    <xf numFmtId="173" fontId="20" fillId="24" borderId="0" xfId="0" applyNumberFormat="1" applyFont="1" applyFill="1" applyAlignment="1">
      <alignment vertical="center"/>
    </xf>
    <xf numFmtId="173" fontId="19" fillId="24" borderId="0" xfId="28" applyNumberFormat="1" applyFill="1" applyAlignment="1">
      <alignment vertical="center"/>
    </xf>
    <xf numFmtId="173" fontId="21" fillId="24" borderId="10" xfId="0" applyNumberFormat="1" applyFont="1" applyFill="1" applyBorder="1" applyAlignment="1">
      <alignment horizontal="center" vertical="center"/>
    </xf>
    <xf numFmtId="173" fontId="0" fillId="24" borderId="10" xfId="0" applyNumberFormat="1" applyFill="1" applyBorder="1" applyAlignment="1">
      <alignment vertical="center"/>
    </xf>
    <xf numFmtId="173" fontId="0" fillId="24" borderId="10" xfId="28" applyNumberFormat="1" applyFont="1" applyFill="1" applyBorder="1" applyAlignment="1" applyProtection="1">
      <alignment horizontal="center" vertical="center"/>
    </xf>
    <xf numFmtId="173" fontId="21" fillId="24" borderId="51" xfId="0" applyNumberFormat="1" applyFont="1" applyFill="1" applyBorder="1" applyAlignment="1">
      <alignment vertical="center"/>
    </xf>
    <xf numFmtId="0" fontId="0" fillId="24" borderId="45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0" fillId="24" borderId="19" xfId="0" applyFill="1" applyBorder="1" applyAlignment="1">
      <alignment horizontal="center" vertical="center"/>
    </xf>
    <xf numFmtId="0" fontId="0" fillId="24" borderId="19" xfId="0" applyFill="1" applyBorder="1" applyAlignment="1">
      <alignment horizontal="center" vertical="center" wrapText="1"/>
    </xf>
    <xf numFmtId="173" fontId="19" fillId="24" borderId="21" xfId="28" applyNumberFormat="1" applyFill="1" applyBorder="1" applyAlignment="1" applyProtection="1">
      <alignment horizontal="center" vertical="center"/>
    </xf>
    <xf numFmtId="173" fontId="19" fillId="24" borderId="0" xfId="28" applyNumberFormat="1" applyFill="1" applyAlignment="1">
      <alignment horizontal="left" vertical="center"/>
    </xf>
    <xf numFmtId="173" fontId="19" fillId="24" borderId="0" xfId="28" applyNumberFormat="1" applyFill="1" applyAlignment="1">
      <alignment horizontal="center" vertical="center"/>
    </xf>
    <xf numFmtId="0" fontId="29" fillId="24" borderId="0" xfId="0" applyFont="1" applyFill="1" applyAlignment="1">
      <alignment vertical="center"/>
    </xf>
    <xf numFmtId="174" fontId="29" fillId="24" borderId="0" xfId="0" applyNumberFormat="1" applyFont="1" applyFill="1" applyAlignment="1">
      <alignment vertical="center"/>
    </xf>
    <xf numFmtId="0" fontId="21" fillId="24" borderId="26" xfId="0" applyFont="1" applyFill="1" applyBorder="1" applyAlignment="1">
      <alignment horizontal="center" vertical="center"/>
    </xf>
    <xf numFmtId="0" fontId="21" fillId="24" borderId="26" xfId="0" applyFont="1" applyFill="1" applyBorder="1" applyAlignment="1">
      <alignment vertical="center"/>
    </xf>
    <xf numFmtId="174" fontId="21" fillId="24" borderId="0" xfId="0" applyNumberFormat="1" applyFont="1" applyFill="1" applyAlignment="1">
      <alignment vertical="center"/>
    </xf>
    <xf numFmtId="172" fontId="0" fillId="24" borderId="12" xfId="29" applyNumberFormat="1" applyFont="1" applyFill="1" applyBorder="1" applyAlignment="1">
      <alignment horizontal="center" vertical="center"/>
    </xf>
    <xf numFmtId="173" fontId="19" fillId="24" borderId="12" xfId="28" applyNumberFormat="1" applyFill="1" applyBorder="1" applyAlignment="1">
      <alignment horizontal="center" vertical="center"/>
    </xf>
    <xf numFmtId="172" fontId="0" fillId="24" borderId="17" xfId="29" applyNumberFormat="1" applyFont="1" applyFill="1" applyBorder="1" applyAlignment="1">
      <alignment horizontal="center" vertical="center"/>
    </xf>
    <xf numFmtId="172" fontId="0" fillId="24" borderId="21" xfId="29" applyNumberFormat="1" applyFont="1" applyFill="1" applyBorder="1" applyAlignment="1" applyProtection="1">
      <alignment horizontal="center" vertical="center"/>
    </xf>
    <xf numFmtId="173" fontId="19" fillId="24" borderId="50" xfId="28" applyNumberFormat="1" applyFill="1" applyBorder="1" applyAlignment="1" applyProtection="1">
      <alignment horizontal="center" vertical="center"/>
    </xf>
    <xf numFmtId="172" fontId="21" fillId="24" borderId="12" xfId="29" applyNumberFormat="1" applyFont="1" applyFill="1" applyBorder="1" applyAlignment="1">
      <alignment horizontal="center" vertical="center"/>
    </xf>
    <xf numFmtId="173" fontId="21" fillId="24" borderId="12" xfId="28" applyNumberFormat="1" applyFont="1" applyFill="1" applyBorder="1" applyAlignment="1">
      <alignment horizontal="center" vertical="center"/>
    </xf>
    <xf numFmtId="173" fontId="21" fillId="24" borderId="12" xfId="28" applyNumberFormat="1" applyFont="1" applyFill="1" applyBorder="1" applyAlignment="1" applyProtection="1">
      <alignment vertical="center"/>
    </xf>
    <xf numFmtId="173" fontId="19" fillId="24" borderId="12" xfId="28" applyNumberFormat="1" applyFill="1" applyBorder="1" applyAlignment="1" applyProtection="1">
      <alignment vertical="center"/>
    </xf>
    <xf numFmtId="173" fontId="19" fillId="24" borderId="12" xfId="28" applyNumberFormat="1" applyFill="1" applyBorder="1" applyAlignment="1">
      <alignment vertical="center"/>
    </xf>
    <xf numFmtId="172" fontId="0" fillId="24" borderId="43" xfId="29" applyNumberFormat="1" applyFont="1" applyFill="1" applyBorder="1" applyAlignment="1">
      <alignment horizontal="center" vertical="center"/>
    </xf>
    <xf numFmtId="173" fontId="19" fillId="24" borderId="43" xfId="28" applyNumberFormat="1" applyFill="1" applyBorder="1" applyAlignment="1">
      <alignment horizontal="center" vertical="center"/>
    </xf>
    <xf numFmtId="173" fontId="19" fillId="24" borderId="43" xfId="28" applyNumberFormat="1" applyFill="1" applyBorder="1" applyAlignment="1" applyProtection="1">
      <alignment vertical="center"/>
    </xf>
    <xf numFmtId="176" fontId="19" fillId="24" borderId="0" xfId="28" applyNumberFormat="1" applyFill="1" applyAlignment="1">
      <alignment horizontal="left" vertical="center"/>
    </xf>
    <xf numFmtId="0" fontId="0" fillId="24" borderId="39" xfId="0" applyFill="1" applyBorder="1" applyAlignment="1">
      <alignment horizontal="center" vertical="center"/>
    </xf>
    <xf numFmtId="0" fontId="0" fillId="24" borderId="27" xfId="0" applyFill="1" applyBorder="1" applyAlignment="1">
      <alignment horizontal="left" vertical="center"/>
    </xf>
    <xf numFmtId="0" fontId="0" fillId="24" borderId="27" xfId="0" applyFill="1" applyBorder="1" applyAlignment="1">
      <alignment vertical="center"/>
    </xf>
    <xf numFmtId="173" fontId="0" fillId="24" borderId="52" xfId="0" applyNumberFormat="1" applyFill="1" applyBorder="1" applyAlignment="1">
      <alignment vertical="center"/>
    </xf>
    <xf numFmtId="171" fontId="0" fillId="24" borderId="39" xfId="0" applyNumberFormat="1" applyFill="1" applyBorder="1" applyAlignment="1">
      <alignment vertical="center"/>
    </xf>
    <xf numFmtId="173" fontId="19" fillId="24" borderId="36" xfId="28" applyNumberFormat="1" applyFill="1" applyBorder="1" applyAlignment="1" applyProtection="1">
      <alignment vertical="center"/>
    </xf>
    <xf numFmtId="173" fontId="0" fillId="24" borderId="50" xfId="28" applyNumberFormat="1" applyFont="1" applyFill="1" applyBorder="1" applyAlignment="1" applyProtection="1">
      <alignment vertical="center" wrapText="1"/>
    </xf>
    <xf numFmtId="0" fontId="0" fillId="24" borderId="17" xfId="0" applyFill="1" applyBorder="1" applyAlignment="1">
      <alignment vertical="center" wrapText="1"/>
    </xf>
    <xf numFmtId="173" fontId="19" fillId="24" borderId="50" xfId="28" applyNumberFormat="1" applyFill="1" applyBorder="1" applyAlignment="1" applyProtection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34" fillId="24" borderId="17" xfId="0" applyFont="1" applyFill="1" applyBorder="1" applyAlignment="1">
      <alignment vertical="center"/>
    </xf>
    <xf numFmtId="0" fontId="34" fillId="24" borderId="21" xfId="0" applyFont="1" applyFill="1" applyBorder="1" applyAlignment="1">
      <alignment vertical="center" wrapText="1"/>
    </xf>
    <xf numFmtId="0" fontId="35" fillId="24" borderId="21" xfId="0" applyFont="1" applyFill="1" applyBorder="1" applyAlignment="1">
      <alignment horizontal="center" vertical="center" wrapText="1"/>
    </xf>
    <xf numFmtId="0" fontId="34" fillId="24" borderId="32" xfId="0" applyFont="1" applyFill="1" applyBorder="1" applyAlignment="1">
      <alignment horizontal="left" vertical="center"/>
    </xf>
    <xf numFmtId="0" fontId="34" fillId="24" borderId="19" xfId="0" applyFont="1" applyFill="1" applyBorder="1" applyAlignment="1">
      <alignment vertical="center" wrapText="1"/>
    </xf>
    <xf numFmtId="0" fontId="35" fillId="24" borderId="21" xfId="0" applyFont="1" applyFill="1" applyBorder="1" applyAlignment="1">
      <alignment horizontal="center" vertical="center"/>
    </xf>
    <xf numFmtId="0" fontId="35" fillId="24" borderId="17" xfId="0" applyFont="1" applyFill="1" applyBorder="1" applyAlignment="1">
      <alignment horizontal="center" vertical="center"/>
    </xf>
    <xf numFmtId="173" fontId="19" fillId="24" borderId="17" xfId="28" applyNumberFormat="1" applyFill="1" applyBorder="1" applyAlignment="1" applyProtection="1">
      <alignment horizontal="center" vertical="center"/>
    </xf>
    <xf numFmtId="0" fontId="21" fillId="24" borderId="21" xfId="0" applyFont="1" applyFill="1" applyBorder="1" applyAlignment="1">
      <alignment horizontal="center" vertical="center" wrapText="1"/>
    </xf>
    <xf numFmtId="173" fontId="19" fillId="24" borderId="12" xfId="28" applyNumberFormat="1" applyFill="1" applyBorder="1" applyAlignment="1" applyProtection="1">
      <alignment horizontal="center" vertical="center"/>
    </xf>
    <xf numFmtId="168" fontId="0" fillId="24" borderId="21" xfId="29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34" fillId="0" borderId="19" xfId="0" applyFont="1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172" fontId="0" fillId="0" borderId="21" xfId="29" applyNumberFormat="1" applyFont="1" applyFill="1" applyBorder="1" applyAlignment="1" applyProtection="1">
      <alignment horizontal="center" vertical="center"/>
    </xf>
    <xf numFmtId="173" fontId="19" fillId="0" borderId="21" xfId="28" applyNumberFormat="1" applyFill="1" applyBorder="1" applyAlignment="1" applyProtection="1">
      <alignment horizontal="center" vertical="center"/>
    </xf>
    <xf numFmtId="173" fontId="0" fillId="24" borderId="26" xfId="0" applyNumberFormat="1" applyFill="1" applyBorder="1" applyAlignment="1">
      <alignment vertical="center"/>
    </xf>
    <xf numFmtId="0" fontId="34" fillId="0" borderId="21" xfId="0" applyFont="1" applyBorder="1" applyAlignment="1">
      <alignment vertical="center" wrapText="1"/>
    </xf>
    <xf numFmtId="0" fontId="34" fillId="0" borderId="21" xfId="0" applyFont="1" applyBorder="1" applyAlignment="1">
      <alignment vertical="center"/>
    </xf>
    <xf numFmtId="0" fontId="37" fillId="0" borderId="53" xfId="59" applyFont="1" applyBorder="1" applyAlignment="1">
      <alignment horizontal="center"/>
    </xf>
    <xf numFmtId="0" fontId="37" fillId="0" borderId="54" xfId="59" applyFont="1" applyBorder="1"/>
    <xf numFmtId="179" fontId="37" fillId="0" borderId="78" xfId="60" applyNumberFormat="1" applyFont="1" applyBorder="1"/>
    <xf numFmtId="0" fontId="37" fillId="0" borderId="0" xfId="59" applyFont="1"/>
    <xf numFmtId="0" fontId="37" fillId="0" borderId="59" xfId="59" applyFont="1" applyBorder="1" applyAlignment="1">
      <alignment horizontal="center"/>
    </xf>
    <xf numFmtId="179" fontId="37" fillId="0" borderId="79" xfId="60" applyNumberFormat="1" applyFont="1" applyBorder="1"/>
    <xf numFmtId="0" fontId="37" fillId="0" borderId="0" xfId="59" applyFont="1" applyAlignment="1">
      <alignment vertical="center"/>
    </xf>
    <xf numFmtId="49" fontId="38" fillId="0" borderId="0" xfId="59" applyNumberFormat="1" applyFont="1" applyAlignment="1">
      <alignment horizontal="center"/>
    </xf>
    <xf numFmtId="0" fontId="37" fillId="0" borderId="62" xfId="59" applyFont="1" applyBorder="1" applyAlignment="1">
      <alignment horizontal="center"/>
    </xf>
    <xf numFmtId="0" fontId="37" fillId="0" borderId="63" xfId="59" applyFont="1" applyBorder="1"/>
    <xf numFmtId="179" fontId="37" fillId="0" borderId="80" xfId="60" applyNumberFormat="1" applyFont="1" applyBorder="1"/>
    <xf numFmtId="0" fontId="37" fillId="0" borderId="0" xfId="59" applyFont="1" applyAlignment="1">
      <alignment horizontal="center"/>
    </xf>
    <xf numFmtId="179" fontId="37" fillId="0" borderId="0" xfId="60" applyNumberFormat="1" applyFont="1"/>
    <xf numFmtId="0" fontId="41" fillId="0" borderId="0" xfId="59" applyFont="1"/>
    <xf numFmtId="0" fontId="29" fillId="25" borderId="18" xfId="0" applyFont="1" applyFill="1" applyBorder="1" applyAlignment="1">
      <alignment horizontal="center" vertical="center"/>
    </xf>
    <xf numFmtId="0" fontId="29" fillId="25" borderId="19" xfId="0" applyFont="1" applyFill="1" applyBorder="1" applyAlignment="1">
      <alignment vertical="center"/>
    </xf>
    <xf numFmtId="0" fontId="29" fillId="25" borderId="20" xfId="0" applyFont="1" applyFill="1" applyBorder="1" applyAlignment="1">
      <alignment vertical="center"/>
    </xf>
    <xf numFmtId="0" fontId="21" fillId="25" borderId="21" xfId="0" applyFont="1" applyFill="1" applyBorder="1" applyAlignment="1">
      <alignment horizontal="center" vertical="center" wrapText="1"/>
    </xf>
    <xf numFmtId="0" fontId="29" fillId="25" borderId="19" xfId="0" applyFont="1" applyFill="1" applyBorder="1" applyAlignment="1">
      <alignment horizontal="center" vertical="center"/>
    </xf>
    <xf numFmtId="172" fontId="29" fillId="25" borderId="21" xfId="29" applyNumberFormat="1" applyFont="1" applyFill="1" applyBorder="1" applyAlignment="1" applyProtection="1">
      <alignment horizontal="center" vertical="center"/>
    </xf>
    <xf numFmtId="173" fontId="29" fillId="25" borderId="21" xfId="28" applyNumberFormat="1" applyFont="1" applyFill="1" applyBorder="1" applyAlignment="1" applyProtection="1">
      <alignment horizontal="center" vertical="center"/>
    </xf>
    <xf numFmtId="173" fontId="29" fillId="25" borderId="21" xfId="28" applyNumberFormat="1" applyFont="1" applyFill="1" applyBorder="1" applyAlignment="1" applyProtection="1">
      <alignment vertical="center"/>
    </xf>
    <xf numFmtId="0" fontId="29" fillId="25" borderId="20" xfId="0" applyFont="1" applyFill="1" applyBorder="1" applyAlignment="1">
      <alignment horizontal="right" vertical="center"/>
    </xf>
    <xf numFmtId="173" fontId="29" fillId="25" borderId="12" xfId="28" applyNumberFormat="1" applyFont="1" applyFill="1" applyBorder="1" applyAlignment="1" applyProtection="1">
      <alignment horizontal="center" vertical="center"/>
    </xf>
    <xf numFmtId="0" fontId="29" fillId="25" borderId="34" xfId="0" applyFont="1" applyFill="1" applyBorder="1" applyAlignment="1">
      <alignment horizontal="center" vertical="center"/>
    </xf>
    <xf numFmtId="0" fontId="29" fillId="25" borderId="31" xfId="0" applyFont="1" applyFill="1" applyBorder="1" applyAlignment="1">
      <alignment vertical="center"/>
    </xf>
    <xf numFmtId="0" fontId="29" fillId="25" borderId="35" xfId="0" applyFont="1" applyFill="1" applyBorder="1" applyAlignment="1">
      <alignment vertical="center"/>
    </xf>
    <xf numFmtId="0" fontId="21" fillId="25" borderId="21" xfId="0" applyFont="1" applyFill="1" applyBorder="1" applyAlignment="1">
      <alignment horizontal="center" vertical="center"/>
    </xf>
    <xf numFmtId="0" fontId="25" fillId="25" borderId="21" xfId="0" applyFont="1" applyFill="1" applyBorder="1" applyAlignment="1">
      <alignment horizontal="center" vertical="center" wrapText="1"/>
    </xf>
    <xf numFmtId="173" fontId="29" fillId="25" borderId="17" xfId="28" applyNumberFormat="1" applyFont="1" applyFill="1" applyBorder="1" applyAlignment="1" applyProtection="1">
      <alignment horizontal="center" vertical="center"/>
    </xf>
    <xf numFmtId="0" fontId="21" fillId="25" borderId="22" xfId="0" applyFont="1" applyFill="1" applyBorder="1" applyAlignment="1">
      <alignment horizontal="center" vertical="center"/>
    </xf>
    <xf numFmtId="0" fontId="21" fillId="25" borderId="23" xfId="0" applyFont="1" applyFill="1" applyBorder="1" applyAlignment="1">
      <alignment vertical="center"/>
    </xf>
    <xf numFmtId="0" fontId="21" fillId="25" borderId="24" xfId="0" applyFont="1" applyFill="1" applyBorder="1" applyAlignment="1">
      <alignment vertical="center"/>
    </xf>
    <xf numFmtId="0" fontId="21" fillId="25" borderId="25" xfId="0" applyFont="1" applyFill="1" applyBorder="1" applyAlignment="1">
      <alignment horizontal="center" vertical="center"/>
    </xf>
    <xf numFmtId="0" fontId="21" fillId="25" borderId="23" xfId="0" applyFont="1" applyFill="1" applyBorder="1" applyAlignment="1">
      <alignment horizontal="center" vertical="center"/>
    </xf>
    <xf numFmtId="172" fontId="21" fillId="25" borderId="25" xfId="29" applyNumberFormat="1" applyFont="1" applyFill="1" applyBorder="1" applyAlignment="1">
      <alignment horizontal="center" vertical="center"/>
    </xf>
    <xf numFmtId="173" fontId="19" fillId="25" borderId="25" xfId="28" applyNumberFormat="1" applyFill="1" applyBorder="1" applyAlignment="1">
      <alignment horizontal="center" vertical="center"/>
    </xf>
    <xf numFmtId="173" fontId="19" fillId="25" borderId="21" xfId="28" applyNumberFormat="1" applyFill="1" applyBorder="1" applyAlignment="1" applyProtection="1">
      <alignment horizontal="center" vertical="center"/>
    </xf>
    <xf numFmtId="0" fontId="0" fillId="25" borderId="18" xfId="0" applyFill="1" applyBorder="1" applyAlignment="1">
      <alignment horizontal="center" vertical="center" wrapText="1"/>
    </xf>
    <xf numFmtId="0" fontId="0" fillId="25" borderId="19" xfId="0" applyFill="1" applyBorder="1" applyAlignment="1">
      <alignment vertical="center"/>
    </xf>
    <xf numFmtId="0" fontId="0" fillId="25" borderId="20" xfId="0" applyFill="1" applyBorder="1" applyAlignment="1">
      <alignment vertical="center" wrapText="1"/>
    </xf>
    <xf numFmtId="0" fontId="34" fillId="25" borderId="21" xfId="0" applyFont="1" applyFill="1" applyBorder="1" applyAlignment="1">
      <alignment vertical="center" wrapText="1"/>
    </xf>
    <xf numFmtId="0" fontId="0" fillId="25" borderId="19" xfId="0" applyFill="1" applyBorder="1" applyAlignment="1">
      <alignment horizontal="center" vertical="center"/>
    </xf>
    <xf numFmtId="172" fontId="0" fillId="25" borderId="21" xfId="29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25" borderId="18" xfId="0" applyFill="1" applyBorder="1" applyAlignment="1">
      <alignment horizontal="center" vertical="center"/>
    </xf>
    <xf numFmtId="0" fontId="0" fillId="25" borderId="20" xfId="0" applyFill="1" applyBorder="1" applyAlignment="1">
      <alignment vertical="center"/>
    </xf>
    <xf numFmtId="0" fontId="34" fillId="25" borderId="19" xfId="0" applyFont="1" applyFill="1" applyBorder="1" applyAlignment="1">
      <alignment vertical="center" wrapText="1"/>
    </xf>
    <xf numFmtId="0" fontId="0" fillId="25" borderId="19" xfId="0" applyFill="1" applyBorder="1" applyAlignment="1">
      <alignment horizontal="center" vertical="center" wrapText="1"/>
    </xf>
    <xf numFmtId="0" fontId="34" fillId="25" borderId="21" xfId="0" applyFont="1" applyFill="1" applyBorder="1" applyAlignment="1">
      <alignment vertical="center"/>
    </xf>
    <xf numFmtId="0" fontId="30" fillId="26" borderId="53" xfId="0" applyFont="1" applyFill="1" applyBorder="1" applyAlignment="1">
      <alignment vertical="center"/>
    </xf>
    <xf numFmtId="0" fontId="30" fillId="26" borderId="54" xfId="0" applyFont="1" applyFill="1" applyBorder="1" applyAlignment="1">
      <alignment vertical="center"/>
    </xf>
    <xf numFmtId="4" fontId="30" fillId="0" borderId="55" xfId="0" applyNumberFormat="1" applyFont="1" applyBorder="1" applyAlignment="1">
      <alignment vertical="center"/>
    </xf>
    <xf numFmtId="4" fontId="30" fillId="0" borderId="56" xfId="0" applyNumberFormat="1" applyFont="1" applyBorder="1" applyAlignment="1">
      <alignment vertical="center"/>
    </xf>
    <xf numFmtId="4" fontId="30" fillId="0" borderId="57" xfId="0" applyNumberFormat="1" applyFont="1" applyBorder="1" applyAlignment="1">
      <alignment vertical="center"/>
    </xf>
    <xf numFmtId="0" fontId="43" fillId="0" borderId="56" xfId="0" applyFont="1" applyBorder="1" applyAlignment="1">
      <alignment vertical="center"/>
    </xf>
    <xf numFmtId="0" fontId="43" fillId="0" borderId="58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30" fillId="26" borderId="59" xfId="0" applyFont="1" applyFill="1" applyBorder="1" applyAlignment="1">
      <alignment vertical="center"/>
    </xf>
    <xf numFmtId="0" fontId="30" fillId="26" borderId="0" xfId="0" applyFont="1" applyFill="1" applyAlignment="1">
      <alignment vertical="center"/>
    </xf>
    <xf numFmtId="4" fontId="30" fillId="0" borderId="60" xfId="0" applyNumberFormat="1" applyFont="1" applyBorder="1" applyAlignment="1">
      <alignment vertical="center"/>
    </xf>
    <xf numFmtId="4" fontId="31" fillId="26" borderId="33" xfId="0" applyNumberFormat="1" applyFont="1" applyFill="1" applyBorder="1" applyAlignment="1">
      <alignment vertical="center"/>
    </xf>
    <xf numFmtId="4" fontId="43" fillId="0" borderId="61" xfId="0" applyNumberFormat="1" applyFont="1" applyBorder="1" applyAlignment="1">
      <alignment vertical="center"/>
    </xf>
    <xf numFmtId="0" fontId="43" fillId="0" borderId="60" xfId="0" applyFont="1" applyBorder="1" applyAlignment="1">
      <alignment vertical="center"/>
    </xf>
    <xf numFmtId="0" fontId="43" fillId="0" borderId="33" xfId="0" applyFont="1" applyBorder="1" applyAlignment="1">
      <alignment vertical="center"/>
    </xf>
    <xf numFmtId="0" fontId="43" fillId="0" borderId="85" xfId="0" applyFont="1" applyBorder="1" applyAlignment="1">
      <alignment vertical="center"/>
    </xf>
    <xf numFmtId="0" fontId="30" fillId="26" borderId="62" xfId="0" applyFont="1" applyFill="1" applyBorder="1" applyAlignment="1">
      <alignment vertical="center"/>
    </xf>
    <xf numFmtId="0" fontId="30" fillId="26" borderId="86" xfId="0" applyFont="1" applyFill="1" applyBorder="1" applyAlignment="1">
      <alignment vertical="center"/>
    </xf>
    <xf numFmtId="4" fontId="30" fillId="0" borderId="64" xfId="0" applyNumberFormat="1" applyFont="1" applyBorder="1" applyAlignment="1">
      <alignment vertical="center"/>
    </xf>
    <xf numFmtId="4" fontId="31" fillId="26" borderId="65" xfId="0" applyNumberFormat="1" applyFont="1" applyFill="1" applyBorder="1" applyAlignment="1">
      <alignment vertical="center"/>
    </xf>
    <xf numFmtId="4" fontId="43" fillId="0" borderId="66" xfId="0" applyNumberFormat="1" applyFont="1" applyBorder="1" applyAlignment="1">
      <alignment vertical="center"/>
    </xf>
    <xf numFmtId="0" fontId="43" fillId="0" borderId="64" xfId="0" applyFont="1" applyBorder="1" applyAlignment="1">
      <alignment vertical="center"/>
    </xf>
    <xf numFmtId="0" fontId="43" fillId="0" borderId="65" xfId="0" applyFont="1" applyBorder="1" applyAlignment="1">
      <alignment vertical="center"/>
    </xf>
    <xf numFmtId="0" fontId="43" fillId="0" borderId="67" xfId="0" applyFont="1" applyBorder="1" applyAlignment="1">
      <alignment vertical="center"/>
    </xf>
    <xf numFmtId="4" fontId="30" fillId="26" borderId="54" xfId="0" applyNumberFormat="1" applyFont="1" applyFill="1" applyBorder="1" applyAlignment="1">
      <alignment vertical="center"/>
    </xf>
    <xf numFmtId="4" fontId="43" fillId="0" borderId="54" xfId="0" applyNumberFormat="1" applyFont="1" applyBorder="1" applyAlignment="1">
      <alignment vertical="center"/>
    </xf>
    <xf numFmtId="4" fontId="43" fillId="0" borderId="54" xfId="0" applyNumberFormat="1" applyFont="1" applyBorder="1" applyAlignment="1">
      <alignment horizontal="center" vertical="center"/>
    </xf>
    <xf numFmtId="4" fontId="30" fillId="0" borderId="54" xfId="0" applyNumberFormat="1" applyFont="1" applyBorder="1" applyAlignment="1">
      <alignment vertical="center"/>
    </xf>
    <xf numFmtId="0" fontId="43" fillId="0" borderId="54" xfId="0" applyFont="1" applyBorder="1" applyAlignment="1">
      <alignment vertical="center"/>
    </xf>
    <xf numFmtId="0" fontId="44" fillId="26" borderId="89" xfId="0" applyFont="1" applyFill="1" applyBorder="1" applyAlignment="1">
      <alignment vertical="center"/>
    </xf>
    <xf numFmtId="0" fontId="44" fillId="26" borderId="0" xfId="0" applyFont="1" applyFill="1" applyAlignment="1">
      <alignment vertical="center"/>
    </xf>
    <xf numFmtId="4" fontId="33" fillId="26" borderId="0" xfId="0" applyNumberFormat="1" applyFont="1" applyFill="1" applyAlignment="1">
      <alignment horizontal="center" vertical="center"/>
    </xf>
    <xf numFmtId="4" fontId="43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vertical="center"/>
    </xf>
    <xf numFmtId="0" fontId="43" fillId="0" borderId="86" xfId="0" applyFont="1" applyBorder="1" applyAlignment="1">
      <alignment vertical="center"/>
    </xf>
    <xf numFmtId="4" fontId="43" fillId="0" borderId="86" xfId="0" applyNumberFormat="1" applyFont="1" applyBorder="1" applyAlignment="1">
      <alignment vertical="center"/>
    </xf>
    <xf numFmtId="4" fontId="43" fillId="0" borderId="86" xfId="0" applyNumberFormat="1" applyFont="1" applyBorder="1" applyAlignment="1">
      <alignment horizontal="center" vertical="center"/>
    </xf>
    <xf numFmtId="4" fontId="30" fillId="0" borderId="0" xfId="0" applyNumberFormat="1" applyFont="1" applyAlignment="1">
      <alignment horizontal="center"/>
    </xf>
    <xf numFmtId="0" fontId="30" fillId="0" borderId="93" xfId="0" applyFont="1" applyBorder="1" applyAlignment="1">
      <alignment horizontal="center"/>
    </xf>
    <xf numFmtId="0" fontId="30" fillId="0" borderId="94" xfId="0" applyFont="1" applyBorder="1" applyAlignment="1">
      <alignment horizontal="center"/>
    </xf>
    <xf numFmtId="0" fontId="30" fillId="0" borderId="95" xfId="0" applyFont="1" applyBorder="1" applyAlignment="1">
      <alignment horizontal="center"/>
    </xf>
    <xf numFmtId="4" fontId="30" fillId="0" borderId="96" xfId="0" applyNumberFormat="1" applyFont="1" applyBorder="1" applyAlignment="1">
      <alignment horizontal="center"/>
    </xf>
    <xf numFmtId="49" fontId="30" fillId="0" borderId="96" xfId="0" applyNumberFormat="1" applyFont="1" applyBorder="1" applyAlignment="1">
      <alignment horizontal="center"/>
    </xf>
    <xf numFmtId="0" fontId="30" fillId="0" borderId="96" xfId="0" applyFont="1" applyBorder="1" applyAlignment="1">
      <alignment horizontal="center"/>
    </xf>
    <xf numFmtId="0" fontId="30" fillId="0" borderId="97" xfId="0" applyFont="1" applyBorder="1" applyAlignment="1">
      <alignment horizontal="center"/>
    </xf>
    <xf numFmtId="0" fontId="44" fillId="27" borderId="98" xfId="0" applyFont="1" applyFill="1" applyBorder="1" applyAlignment="1">
      <alignment horizontal="center" vertical="center"/>
    </xf>
    <xf numFmtId="0" fontId="44" fillId="27" borderId="99" xfId="0" applyFont="1" applyFill="1" applyBorder="1" applyAlignment="1">
      <alignment vertical="center"/>
    </xf>
    <xf numFmtId="0" fontId="44" fillId="27" borderId="100" xfId="0" applyFont="1" applyFill="1" applyBorder="1" applyAlignment="1">
      <alignment vertical="center"/>
    </xf>
    <xf numFmtId="4" fontId="45" fillId="27" borderId="75" xfId="0" applyNumberFormat="1" applyFont="1" applyFill="1" applyBorder="1" applyAlignment="1">
      <alignment vertical="center"/>
    </xf>
    <xf numFmtId="49" fontId="45" fillId="27" borderId="75" xfId="0" applyNumberFormat="1" applyFont="1" applyFill="1" applyBorder="1" applyAlignment="1">
      <alignment horizontal="center" vertical="center"/>
    </xf>
    <xf numFmtId="0" fontId="45" fillId="27" borderId="75" xfId="0" applyFont="1" applyFill="1" applyBorder="1" applyAlignment="1">
      <alignment vertical="center"/>
    </xf>
    <xf numFmtId="0" fontId="45" fillId="27" borderId="75" xfId="0" applyFont="1" applyFill="1" applyBorder="1" applyAlignment="1">
      <alignment horizontal="center" vertical="center"/>
    </xf>
    <xf numFmtId="0" fontId="45" fillId="27" borderId="101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0" fontId="30" fillId="0" borderId="98" xfId="0" applyFont="1" applyBorder="1" applyAlignment="1">
      <alignment horizontal="center"/>
    </xf>
    <xf numFmtId="0" fontId="30" fillId="0" borderId="99" xfId="0" applyFont="1" applyBorder="1"/>
    <xf numFmtId="0" fontId="30" fillId="0" borderId="100" xfId="0" applyFont="1" applyBorder="1"/>
    <xf numFmtId="4" fontId="30" fillId="0" borderId="75" xfId="0" applyNumberFormat="1" applyFont="1" applyBorder="1"/>
    <xf numFmtId="49" fontId="30" fillId="0" borderId="75" xfId="0" applyNumberFormat="1" applyFont="1" applyBorder="1" applyAlignment="1">
      <alignment horizontal="center"/>
    </xf>
    <xf numFmtId="0" fontId="30" fillId="0" borderId="75" xfId="0" applyFont="1" applyBorder="1"/>
    <xf numFmtId="0" fontId="30" fillId="0" borderId="75" xfId="0" applyFont="1" applyBorder="1" applyAlignment="1">
      <alignment horizontal="center"/>
    </xf>
    <xf numFmtId="0" fontId="30" fillId="0" borderId="101" xfId="0" applyFont="1" applyBorder="1"/>
    <xf numFmtId="0" fontId="30" fillId="0" borderId="0" xfId="0" applyFont="1"/>
    <xf numFmtId="0" fontId="30" fillId="0" borderId="98" xfId="0" applyFont="1" applyBorder="1" applyAlignment="1">
      <alignment horizontal="right"/>
    </xf>
    <xf numFmtId="0" fontId="30" fillId="0" borderId="99" xfId="0" applyFont="1" applyBorder="1" applyAlignment="1">
      <alignment horizontal="center"/>
    </xf>
    <xf numFmtId="0" fontId="30" fillId="0" borderId="100" xfId="0" applyFont="1" applyBorder="1" applyAlignment="1">
      <alignment horizontal="right"/>
    </xf>
    <xf numFmtId="4" fontId="30" fillId="0" borderId="75" xfId="0" applyNumberFormat="1" applyFont="1" applyBorder="1" applyAlignment="1">
      <alignment horizontal="center"/>
    </xf>
    <xf numFmtId="4" fontId="33" fillId="0" borderId="75" xfId="0" applyNumberFormat="1" applyFont="1" applyBorder="1"/>
    <xf numFmtId="4" fontId="33" fillId="25" borderId="75" xfId="0" applyNumberFormat="1" applyFont="1" applyFill="1" applyBorder="1"/>
    <xf numFmtId="0" fontId="33" fillId="25" borderId="75" xfId="0" applyFont="1" applyFill="1" applyBorder="1" applyAlignment="1">
      <alignment horizontal="center"/>
    </xf>
    <xf numFmtId="178" fontId="30" fillId="0" borderId="99" xfId="0" applyNumberFormat="1" applyFont="1" applyBorder="1"/>
    <xf numFmtId="178" fontId="30" fillId="0" borderId="100" xfId="0" applyNumberFormat="1" applyFont="1" applyBorder="1"/>
    <xf numFmtId="0" fontId="33" fillId="0" borderId="75" xfId="0" applyFont="1" applyBorder="1" applyAlignment="1">
      <alignment horizontal="center"/>
    </xf>
    <xf numFmtId="4" fontId="30" fillId="25" borderId="75" xfId="0" applyNumberFormat="1" applyFont="1" applyFill="1" applyBorder="1"/>
    <xf numFmtId="0" fontId="30" fillId="0" borderId="102" xfId="0" applyFont="1" applyBorder="1" applyAlignment="1">
      <alignment horizontal="center"/>
    </xf>
    <xf numFmtId="178" fontId="30" fillId="0" borderId="100" xfId="0" applyNumberFormat="1" applyFont="1" applyBorder="1" applyAlignment="1">
      <alignment horizontal="left" indent="1"/>
    </xf>
    <xf numFmtId="0" fontId="30" fillId="0" borderId="98" xfId="0" applyFont="1" applyBorder="1"/>
    <xf numFmtId="178" fontId="44" fillId="27" borderId="99" xfId="0" applyNumberFormat="1" applyFont="1" applyFill="1" applyBorder="1" applyAlignment="1">
      <alignment horizontal="left" vertical="center"/>
    </xf>
    <xf numFmtId="178" fontId="44" fillId="27" borderId="100" xfId="0" applyNumberFormat="1" applyFont="1" applyFill="1" applyBorder="1" applyAlignment="1">
      <alignment horizontal="left" vertical="center"/>
    </xf>
    <xf numFmtId="4" fontId="45" fillId="27" borderId="75" xfId="0" applyNumberFormat="1" applyFont="1" applyFill="1" applyBorder="1" applyAlignment="1">
      <alignment horizontal="center" vertical="center"/>
    </xf>
    <xf numFmtId="178" fontId="30" fillId="0" borderId="100" xfId="0" applyNumberFormat="1" applyFont="1" applyBorder="1" applyAlignment="1">
      <alignment horizontal="left"/>
    </xf>
    <xf numFmtId="0" fontId="30" fillId="0" borderId="99" xfId="0" applyFont="1" applyBorder="1" applyAlignment="1">
      <alignment horizontal="right"/>
    </xf>
    <xf numFmtId="4" fontId="30" fillId="25" borderId="75" xfId="0" applyNumberFormat="1" applyFont="1" applyFill="1" applyBorder="1" applyAlignment="1">
      <alignment horizontal="center"/>
    </xf>
    <xf numFmtId="4" fontId="33" fillId="0" borderId="75" xfId="0" applyNumberFormat="1" applyFont="1" applyBorder="1" applyAlignment="1">
      <alignment horizontal="center"/>
    </xf>
    <xf numFmtId="4" fontId="33" fillId="25" borderId="75" xfId="0" applyNumberFormat="1" applyFont="1" applyFill="1" applyBorder="1" applyAlignment="1">
      <alignment horizontal="center"/>
    </xf>
    <xf numFmtId="0" fontId="33" fillId="0" borderId="98" xfId="0" applyFont="1" applyBorder="1" applyAlignment="1">
      <alignment horizontal="center"/>
    </xf>
    <xf numFmtId="4" fontId="33" fillId="25" borderId="75" xfId="0" applyNumberFormat="1" applyFont="1" applyFill="1" applyBorder="1" applyAlignment="1">
      <alignment horizontal="right"/>
    </xf>
    <xf numFmtId="178" fontId="33" fillId="0" borderId="100" xfId="0" applyNumberFormat="1" applyFont="1" applyBorder="1" applyAlignment="1">
      <alignment horizontal="left"/>
    </xf>
    <xf numFmtId="0" fontId="30" fillId="0" borderId="99" xfId="0" applyFont="1" applyBorder="1" applyAlignment="1">
      <alignment horizontal="left"/>
    </xf>
    <xf numFmtId="0" fontId="30" fillId="0" borderId="99" xfId="0" applyFont="1" applyBorder="1" applyAlignment="1">
      <alignment vertical="center"/>
    </xf>
    <xf numFmtId="0" fontId="30" fillId="0" borderId="103" xfId="0" applyFont="1" applyBorder="1" applyAlignment="1">
      <alignment horizontal="center"/>
    </xf>
    <xf numFmtId="0" fontId="30" fillId="0" borderId="104" xfId="0" applyFont="1" applyBorder="1"/>
    <xf numFmtId="0" fontId="30" fillId="0" borderId="105" xfId="0" applyFont="1" applyBorder="1"/>
    <xf numFmtId="0" fontId="30" fillId="0" borderId="106" xfId="0" applyFont="1" applyBorder="1"/>
    <xf numFmtId="0" fontId="30" fillId="0" borderId="107" xfId="0" applyFont="1" applyBorder="1"/>
    <xf numFmtId="4" fontId="30" fillId="0" borderId="108" xfId="0" applyNumberFormat="1" applyFont="1" applyBorder="1"/>
    <xf numFmtId="49" fontId="30" fillId="0" borderId="108" xfId="0" applyNumberFormat="1" applyFont="1" applyBorder="1" applyAlignment="1">
      <alignment horizontal="center"/>
    </xf>
    <xf numFmtId="0" fontId="30" fillId="0" borderId="108" xfId="0" applyFont="1" applyBorder="1"/>
    <xf numFmtId="0" fontId="30" fillId="0" borderId="108" xfId="0" applyFont="1" applyBorder="1" applyAlignment="1">
      <alignment horizontal="center"/>
    </xf>
    <xf numFmtId="0" fontId="30" fillId="0" borderId="109" xfId="0" applyFont="1" applyBorder="1"/>
    <xf numFmtId="4" fontId="30" fillId="0" borderId="0" xfId="0" applyNumberFormat="1" applyFont="1"/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49" fontId="30" fillId="0" borderId="99" xfId="0" applyNumberFormat="1" applyFont="1" applyBorder="1" applyAlignment="1">
      <alignment horizontal="left"/>
    </xf>
    <xf numFmtId="178" fontId="30" fillId="0" borderId="102" xfId="0" applyNumberFormat="1" applyFont="1" applyBorder="1" applyAlignment="1">
      <alignment horizontal="left"/>
    </xf>
    <xf numFmtId="4" fontId="43" fillId="0" borderId="33" xfId="0" applyNumberFormat="1" applyFont="1" applyBorder="1" applyAlignment="1">
      <alignment vertical="center"/>
    </xf>
    <xf numFmtId="4" fontId="43" fillId="0" borderId="65" xfId="0" applyNumberFormat="1" applyFont="1" applyBorder="1" applyAlignment="1">
      <alignment vertical="center"/>
    </xf>
    <xf numFmtId="180" fontId="30" fillId="0" borderId="75" xfId="0" applyNumberFormat="1" applyFont="1" applyBorder="1"/>
    <xf numFmtId="49" fontId="30" fillId="0" borderId="100" xfId="0" applyNumberFormat="1" applyFont="1" applyBorder="1" applyAlignment="1">
      <alignment horizontal="left"/>
    </xf>
    <xf numFmtId="180" fontId="30" fillId="0" borderId="75" xfId="0" applyNumberFormat="1" applyFont="1" applyBorder="1" applyAlignment="1">
      <alignment horizontal="center"/>
    </xf>
    <xf numFmtId="178" fontId="33" fillId="0" borderId="102" xfId="0" applyNumberFormat="1" applyFont="1" applyBorder="1" applyAlignment="1">
      <alignment horizontal="left"/>
    </xf>
    <xf numFmtId="172" fontId="28" fillId="0" borderId="21" xfId="29" applyNumberFormat="1" applyFont="1" applyFill="1" applyBorder="1" applyAlignment="1" applyProtection="1">
      <alignment horizontal="center" vertical="center"/>
    </xf>
    <xf numFmtId="2" fontId="30" fillId="0" borderId="101" xfId="0" applyNumberFormat="1" applyFont="1" applyBorder="1"/>
    <xf numFmtId="4" fontId="30" fillId="0" borderId="101" xfId="0" applyNumberFormat="1" applyFont="1" applyBorder="1"/>
    <xf numFmtId="177" fontId="30" fillId="0" borderId="75" xfId="0" applyNumberFormat="1" applyFont="1" applyBorder="1"/>
    <xf numFmtId="177" fontId="30" fillId="0" borderId="75" xfId="0" applyNumberFormat="1" applyFont="1" applyBorder="1" applyAlignment="1">
      <alignment horizontal="center"/>
    </xf>
    <xf numFmtId="49" fontId="30" fillId="0" borderId="99" xfId="0" applyNumberFormat="1" applyFont="1" applyBorder="1"/>
    <xf numFmtId="0" fontId="30" fillId="0" borderId="111" xfId="0" applyFont="1" applyBorder="1" applyAlignment="1">
      <alignment horizontal="center"/>
    </xf>
    <xf numFmtId="0" fontId="30" fillId="0" borderId="112" xfId="0" applyFont="1" applyBorder="1"/>
    <xf numFmtId="173" fontId="0" fillId="24" borderId="0" xfId="28" applyNumberFormat="1" applyFont="1" applyFill="1" applyAlignment="1">
      <alignment vertical="center"/>
    </xf>
    <xf numFmtId="4" fontId="44" fillId="28" borderId="91" xfId="0" applyNumberFormat="1" applyFont="1" applyFill="1" applyBorder="1" applyAlignment="1">
      <alignment horizontal="center" vertical="center"/>
    </xf>
    <xf numFmtId="4" fontId="44" fillId="28" borderId="87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0" fillId="0" borderId="112" xfId="0" applyFont="1" applyBorder="1" applyAlignment="1">
      <alignment vertical="center"/>
    </xf>
    <xf numFmtId="0" fontId="33" fillId="0" borderId="99" xfId="0" applyFont="1" applyBorder="1" applyAlignment="1">
      <alignment vertical="center"/>
    </xf>
    <xf numFmtId="0" fontId="33" fillId="0" borderId="113" xfId="0" applyFont="1" applyBorder="1" applyAlignment="1">
      <alignment horizontal="center" vertical="center"/>
    </xf>
    <xf numFmtId="0" fontId="33" fillId="0" borderId="114" xfId="0" applyFont="1" applyBorder="1" applyAlignment="1">
      <alignment vertical="center"/>
    </xf>
    <xf numFmtId="0" fontId="30" fillId="0" borderId="115" xfId="0" applyFont="1" applyBorder="1"/>
    <xf numFmtId="0" fontId="30" fillId="0" borderId="116" xfId="0" applyFont="1" applyBorder="1"/>
    <xf numFmtId="0" fontId="30" fillId="0" borderId="116" xfId="0" applyFont="1" applyBorder="1" applyAlignment="1">
      <alignment horizontal="right"/>
    </xf>
    <xf numFmtId="0" fontId="30" fillId="0" borderId="115" xfId="0" applyFont="1" applyBorder="1" applyAlignment="1">
      <alignment horizontal="right"/>
    </xf>
    <xf numFmtId="0" fontId="30" fillId="0" borderId="116" xfId="0" applyFont="1" applyBorder="1" applyAlignment="1">
      <alignment horizontal="left"/>
    </xf>
    <xf numFmtId="0" fontId="30" fillId="27" borderId="98" xfId="0" applyFont="1" applyFill="1" applyBorder="1" applyAlignment="1">
      <alignment horizontal="center"/>
    </xf>
    <xf numFmtId="0" fontId="30" fillId="27" borderId="99" xfId="0" applyFont="1" applyFill="1" applyBorder="1" applyAlignment="1">
      <alignment horizontal="left"/>
    </xf>
    <xf numFmtId="0" fontId="30" fillId="27" borderId="100" xfId="0" applyFont="1" applyFill="1" applyBorder="1" applyAlignment="1">
      <alignment horizontal="right"/>
    </xf>
    <xf numFmtId="4" fontId="30" fillId="27" borderId="75" xfId="0" applyNumberFormat="1" applyFont="1" applyFill="1" applyBorder="1"/>
    <xf numFmtId="4" fontId="33" fillId="27" borderId="75" xfId="0" applyNumberFormat="1" applyFont="1" applyFill="1" applyBorder="1"/>
    <xf numFmtId="4" fontId="33" fillId="27" borderId="75" xfId="0" applyNumberFormat="1" applyFont="1" applyFill="1" applyBorder="1" applyAlignment="1">
      <alignment horizontal="center"/>
    </xf>
    <xf numFmtId="0" fontId="33" fillId="27" borderId="75" xfId="0" applyFont="1" applyFill="1" applyBorder="1" applyAlignment="1">
      <alignment horizontal="center"/>
    </xf>
    <xf numFmtId="0" fontId="30" fillId="27" borderId="101" xfId="0" applyFont="1" applyFill="1" applyBorder="1"/>
    <xf numFmtId="10" fontId="47" fillId="0" borderId="29" xfId="52" applyNumberFormat="1" applyFont="1" applyFill="1" applyBorder="1" applyAlignment="1">
      <alignment vertical="center" wrapText="1"/>
    </xf>
    <xf numFmtId="181" fontId="48" fillId="24" borderId="29" xfId="28" applyNumberFormat="1" applyFont="1" applyFill="1" applyBorder="1" applyAlignment="1">
      <alignment horizontal="center" vertical="center" wrapText="1"/>
    </xf>
    <xf numFmtId="173" fontId="47" fillId="24" borderId="29" xfId="28" applyNumberFormat="1" applyFont="1" applyFill="1" applyBorder="1" applyAlignment="1">
      <alignment vertical="center" wrapText="1"/>
    </xf>
    <xf numFmtId="169" fontId="21" fillId="24" borderId="77" xfId="29" applyNumberFormat="1" applyFont="1" applyFill="1" applyBorder="1" applyAlignment="1" applyProtection="1">
      <alignment horizontal="center" vertical="center" wrapText="1"/>
    </xf>
    <xf numFmtId="0" fontId="0" fillId="0" borderId="117" xfId="0" applyBorder="1"/>
    <xf numFmtId="44" fontId="0" fillId="0" borderId="117" xfId="0" applyNumberFormat="1" applyBorder="1"/>
    <xf numFmtId="0" fontId="0" fillId="0" borderId="118" xfId="0" applyBorder="1"/>
    <xf numFmtId="44" fontId="0" fillId="0" borderId="118" xfId="0" applyNumberFormat="1" applyBorder="1"/>
    <xf numFmtId="0" fontId="21" fillId="0" borderId="119" xfId="0" applyFont="1" applyBorder="1"/>
    <xf numFmtId="44" fontId="0" fillId="0" borderId="119" xfId="0" applyNumberFormat="1" applyBorder="1"/>
    <xf numFmtId="0" fontId="0" fillId="0" borderId="72" xfId="0" applyBorder="1"/>
    <xf numFmtId="0" fontId="0" fillId="0" borderId="120" xfId="0" applyBorder="1"/>
    <xf numFmtId="182" fontId="0" fillId="0" borderId="120" xfId="0" applyNumberFormat="1" applyBorder="1"/>
    <xf numFmtId="0" fontId="0" fillId="0" borderId="121" xfId="0" quotePrefix="1" applyBorder="1"/>
    <xf numFmtId="0" fontId="0" fillId="0" borderId="122" xfId="0" applyBorder="1"/>
    <xf numFmtId="182" fontId="0" fillId="0" borderId="0" xfId="0" applyNumberFormat="1"/>
    <xf numFmtId="0" fontId="0" fillId="0" borderId="123" xfId="0" quotePrefix="1" applyBorder="1"/>
    <xf numFmtId="0" fontId="0" fillId="0" borderId="123" xfId="0" applyBorder="1"/>
    <xf numFmtId="0" fontId="21" fillId="0" borderId="124" xfId="0" applyFont="1" applyBorder="1"/>
    <xf numFmtId="0" fontId="21" fillId="0" borderId="83" xfId="0" applyFont="1" applyBorder="1"/>
    <xf numFmtId="0" fontId="0" fillId="0" borderId="84" xfId="0" applyBorder="1"/>
    <xf numFmtId="0" fontId="49" fillId="24" borderId="21" xfId="0" applyFont="1" applyFill="1" applyBorder="1" applyAlignment="1">
      <alignment vertical="center" wrapText="1"/>
    </xf>
    <xf numFmtId="0" fontId="51" fillId="0" borderId="0" xfId="61" applyFont="1"/>
    <xf numFmtId="0" fontId="52" fillId="0" borderId="0" xfId="62" applyFont="1" applyAlignment="1">
      <alignment horizontal="centerContinuous" vertical="center"/>
    </xf>
    <xf numFmtId="0" fontId="52" fillId="0" borderId="0" xfId="62" applyFont="1" applyAlignment="1">
      <alignment horizontal="center" vertical="center"/>
    </xf>
    <xf numFmtId="165" fontId="52" fillId="0" borderId="0" xfId="63" applyFont="1" applyAlignment="1">
      <alignment horizontal="center" vertical="center"/>
    </xf>
    <xf numFmtId="0" fontId="53" fillId="0" borderId="0" xfId="45" applyFont="1"/>
    <xf numFmtId="0" fontId="53" fillId="0" borderId="0" xfId="64" applyFont="1"/>
    <xf numFmtId="0" fontId="51" fillId="0" borderId="0" xfId="65" applyFont="1" applyAlignment="1">
      <alignment vertical="center"/>
    </xf>
    <xf numFmtId="0" fontId="53" fillId="0" borderId="0" xfId="62" applyFont="1" applyAlignment="1">
      <alignment vertical="center"/>
    </xf>
    <xf numFmtId="0" fontId="53" fillId="0" borderId="0" xfId="62" applyFont="1" applyAlignment="1">
      <alignment horizontal="center" vertical="center"/>
    </xf>
    <xf numFmtId="165" fontId="53" fillId="0" borderId="0" xfId="63" applyFont="1" applyAlignment="1">
      <alignment horizontal="center" vertical="center"/>
    </xf>
    <xf numFmtId="2" fontId="53" fillId="0" borderId="0" xfId="62" applyNumberFormat="1" applyFont="1" applyAlignment="1">
      <alignment horizontal="center" vertical="center"/>
    </xf>
    <xf numFmtId="2" fontId="54" fillId="0" borderId="0" xfId="62" applyNumberFormat="1" applyFont="1" applyAlignment="1">
      <alignment vertical="center"/>
    </xf>
    <xf numFmtId="0" fontId="53" fillId="0" borderId="0" xfId="64" applyFont="1" applyAlignment="1">
      <alignment horizontal="left"/>
    </xf>
    <xf numFmtId="165" fontId="53" fillId="0" borderId="0" xfId="63" applyFont="1" applyBorder="1" applyAlignment="1">
      <alignment horizontal="center" vertical="center"/>
    </xf>
    <xf numFmtId="2" fontId="53" fillId="0" borderId="0" xfId="62" applyNumberFormat="1" applyFont="1" applyAlignment="1">
      <alignment vertical="center"/>
    </xf>
    <xf numFmtId="1" fontId="53" fillId="0" borderId="0" xfId="62" applyNumberFormat="1" applyFont="1" applyAlignment="1">
      <alignment horizontal="left" vertical="center"/>
    </xf>
    <xf numFmtId="0" fontId="53" fillId="0" borderId="0" xfId="62" applyFont="1" applyAlignment="1">
      <alignment horizontal="left" vertical="center"/>
    </xf>
    <xf numFmtId="0" fontId="53" fillId="0" borderId="86" xfId="62" applyFont="1" applyBorder="1" applyAlignment="1">
      <alignment vertical="center"/>
    </xf>
    <xf numFmtId="0" fontId="53" fillId="0" borderId="86" xfId="62" applyFont="1" applyBorder="1" applyAlignment="1">
      <alignment horizontal="center" vertical="center"/>
    </xf>
    <xf numFmtId="165" fontId="53" fillId="0" borderId="86" xfId="63" applyFont="1" applyBorder="1" applyAlignment="1">
      <alignment horizontal="center" vertical="center"/>
    </xf>
    <xf numFmtId="2" fontId="53" fillId="0" borderId="86" xfId="62" applyNumberFormat="1" applyFont="1" applyBorder="1" applyAlignment="1">
      <alignment horizontal="center" vertical="center"/>
    </xf>
    <xf numFmtId="2" fontId="53" fillId="0" borderId="86" xfId="62" applyNumberFormat="1" applyFont="1" applyBorder="1" applyAlignment="1">
      <alignment vertical="center"/>
    </xf>
    <xf numFmtId="0" fontId="55" fillId="0" borderId="127" xfId="62" applyFont="1" applyBorder="1" applyAlignment="1">
      <alignment vertical="center"/>
    </xf>
    <xf numFmtId="0" fontId="55" fillId="0" borderId="128" xfId="62" applyFont="1" applyBorder="1" applyAlignment="1">
      <alignment horizontal="center" vertical="center"/>
    </xf>
    <xf numFmtId="0" fontId="55" fillId="0" borderId="129" xfId="62" applyFont="1" applyBorder="1" applyAlignment="1">
      <alignment vertical="center"/>
    </xf>
    <xf numFmtId="0" fontId="53" fillId="0" borderId="130" xfId="64" applyFont="1" applyBorder="1"/>
    <xf numFmtId="0" fontId="53" fillId="0" borderId="131" xfId="64" applyFont="1" applyBorder="1"/>
    <xf numFmtId="0" fontId="53" fillId="0" borderId="131" xfId="62" applyFont="1" applyBorder="1" applyAlignment="1">
      <alignment horizontal="center" vertical="center"/>
    </xf>
    <xf numFmtId="2" fontId="53" fillId="0" borderId="131" xfId="62" applyNumberFormat="1" applyFont="1" applyBorder="1" applyAlignment="1">
      <alignment horizontal="center" vertical="center"/>
    </xf>
    <xf numFmtId="165" fontId="53" fillId="0" borderId="131" xfId="63" applyFont="1" applyBorder="1" applyAlignment="1">
      <alignment horizontal="center" vertical="center"/>
    </xf>
    <xf numFmtId="2" fontId="53" fillId="0" borderId="131" xfId="62" applyNumberFormat="1" applyFont="1" applyBorder="1" applyAlignment="1">
      <alignment horizontal="left" vertical="center"/>
    </xf>
    <xf numFmtId="2" fontId="55" fillId="0" borderId="131" xfId="62" applyNumberFormat="1" applyFont="1" applyBorder="1" applyAlignment="1">
      <alignment horizontal="left" vertical="center"/>
    </xf>
    <xf numFmtId="2" fontId="55" fillId="0" borderId="132" xfId="62" applyNumberFormat="1" applyFont="1" applyBorder="1" applyAlignment="1">
      <alignment horizontal="left" vertical="center"/>
    </xf>
    <xf numFmtId="0" fontId="51" fillId="0" borderId="0" xfId="65" applyFont="1"/>
    <xf numFmtId="0" fontId="55" fillId="0" borderId="0" xfId="45" applyFont="1"/>
    <xf numFmtId="0" fontId="55" fillId="0" borderId="133" xfId="62" applyFont="1" applyBorder="1" applyAlignment="1">
      <alignment vertical="center"/>
    </xf>
    <xf numFmtId="0" fontId="55" fillId="0" borderId="0" xfId="62" applyFont="1" applyAlignment="1">
      <alignment horizontal="center" vertical="center"/>
    </xf>
    <xf numFmtId="0" fontId="55" fillId="0" borderId="79" xfId="62" applyFont="1" applyBorder="1" applyAlignment="1">
      <alignment vertical="center"/>
    </xf>
    <xf numFmtId="0" fontId="53" fillId="0" borderId="134" xfId="64" applyFont="1" applyBorder="1"/>
    <xf numFmtId="0" fontId="53" fillId="0" borderId="135" xfId="62" quotePrefix="1" applyFont="1" applyBorder="1" applyAlignment="1">
      <alignment vertical="center"/>
    </xf>
    <xf numFmtId="0" fontId="53" fillId="0" borderId="135" xfId="62" applyFont="1" applyBorder="1" applyAlignment="1">
      <alignment horizontal="center" vertical="center"/>
    </xf>
    <xf numFmtId="165" fontId="53" fillId="0" borderId="135" xfId="63" applyFont="1" applyBorder="1" applyAlignment="1">
      <alignment horizontal="center" vertical="center"/>
    </xf>
    <xf numFmtId="2" fontId="53" fillId="0" borderId="135" xfId="62" applyNumberFormat="1" applyFont="1" applyBorder="1" applyAlignment="1">
      <alignment horizontal="center" vertical="center"/>
    </xf>
    <xf numFmtId="42" fontId="53" fillId="0" borderId="135" xfId="62" applyNumberFormat="1" applyFont="1" applyBorder="1" applyAlignment="1">
      <alignment horizontal="center" vertical="center"/>
    </xf>
    <xf numFmtId="2" fontId="53" fillId="0" borderId="135" xfId="62" applyNumberFormat="1" applyFont="1" applyBorder="1" applyAlignment="1">
      <alignment horizontal="left" vertical="center"/>
    </xf>
    <xf numFmtId="2" fontId="55" fillId="0" borderId="135" xfId="62" applyNumberFormat="1" applyFont="1" applyBorder="1" applyAlignment="1">
      <alignment horizontal="left" vertical="center"/>
    </xf>
    <xf numFmtId="2" fontId="55" fillId="0" borderId="136" xfId="62" applyNumberFormat="1" applyFont="1" applyBorder="1" applyAlignment="1">
      <alignment horizontal="left" vertical="center"/>
    </xf>
    <xf numFmtId="0" fontId="53" fillId="0" borderId="133" xfId="62" applyFont="1" applyBorder="1" applyAlignment="1">
      <alignment horizontal="left" vertical="center"/>
    </xf>
    <xf numFmtId="2" fontId="53" fillId="0" borderId="79" xfId="62" applyNumberFormat="1" applyFont="1" applyBorder="1" applyAlignment="1">
      <alignment horizontal="left" vertical="center"/>
    </xf>
    <xf numFmtId="0" fontId="53" fillId="0" borderId="134" xfId="62" applyFont="1" applyBorder="1" applyAlignment="1">
      <alignment vertical="center"/>
    </xf>
    <xf numFmtId="0" fontId="57" fillId="0" borderId="102" xfId="66" applyFont="1" applyBorder="1" applyAlignment="1">
      <alignment horizontal="center"/>
    </xf>
    <xf numFmtId="172" fontId="51" fillId="0" borderId="0" xfId="67" applyNumberFormat="1" applyFont="1"/>
    <xf numFmtId="2" fontId="53" fillId="0" borderId="0" xfId="45" applyNumberFormat="1" applyFont="1" applyAlignment="1">
      <alignment horizontal="center"/>
    </xf>
    <xf numFmtId="0" fontId="53" fillId="0" borderId="133" xfId="62" applyFont="1" applyBorder="1" applyAlignment="1">
      <alignment horizontal="right" vertical="center"/>
    </xf>
    <xf numFmtId="0" fontId="53" fillId="0" borderId="79" xfId="62" applyFont="1" applyBorder="1" applyAlignment="1">
      <alignment horizontal="left" vertical="center"/>
    </xf>
    <xf numFmtId="0" fontId="53" fillId="0" borderId="135" xfId="62" applyFont="1" applyBorder="1" applyAlignment="1">
      <alignment vertical="center"/>
    </xf>
    <xf numFmtId="0" fontId="57" fillId="0" borderId="102" xfId="66" applyFont="1" applyBorder="1" applyAlignment="1">
      <alignment horizontal="center" vertical="center"/>
    </xf>
    <xf numFmtId="0" fontId="51" fillId="0" borderId="133" xfId="65" applyFont="1" applyBorder="1"/>
    <xf numFmtId="0" fontId="51" fillId="0" borderId="79" xfId="65" applyFont="1" applyBorder="1"/>
    <xf numFmtId="0" fontId="51" fillId="0" borderId="86" xfId="65" applyFont="1" applyBorder="1"/>
    <xf numFmtId="0" fontId="55" fillId="0" borderId="137" xfId="64" applyFont="1" applyBorder="1"/>
    <xf numFmtId="0" fontId="57" fillId="0" borderId="138" xfId="66" applyFont="1" applyBorder="1" applyAlignment="1">
      <alignment horizontal="right"/>
    </xf>
    <xf numFmtId="0" fontId="57" fillId="0" borderId="138" xfId="66" applyFont="1" applyBorder="1" applyAlignment="1">
      <alignment horizontal="center"/>
    </xf>
    <xf numFmtId="2" fontId="57" fillId="0" borderId="138" xfId="66" applyNumberFormat="1" applyFont="1" applyBorder="1" applyAlignment="1">
      <alignment horizontal="center"/>
    </xf>
    <xf numFmtId="0" fontId="57" fillId="0" borderId="138" xfId="66" applyFont="1" applyBorder="1" applyAlignment="1">
      <alignment horizontal="center" vertical="center"/>
    </xf>
    <xf numFmtId="0" fontId="57" fillId="0" borderId="138" xfId="66" applyFont="1" applyBorder="1"/>
    <xf numFmtId="2" fontId="53" fillId="0" borderId="138" xfId="62" applyNumberFormat="1" applyFont="1" applyBorder="1" applyAlignment="1">
      <alignment horizontal="center" vertical="center"/>
    </xf>
    <xf numFmtId="2" fontId="53" fillId="0" borderId="139" xfId="62" applyNumberFormat="1" applyFont="1" applyBorder="1" applyAlignment="1">
      <alignment horizontal="center" vertical="center"/>
    </xf>
    <xf numFmtId="0" fontId="51" fillId="0" borderId="0" xfId="65" applyFont="1" applyAlignment="1">
      <alignment horizontal="center"/>
    </xf>
    <xf numFmtId="165" fontId="51" fillId="0" borderId="0" xfId="63" applyFont="1" applyBorder="1" applyAlignment="1">
      <alignment horizontal="center"/>
    </xf>
    <xf numFmtId="172" fontId="53" fillId="0" borderId="135" xfId="63" applyNumberFormat="1" applyFont="1" applyBorder="1" applyAlignment="1">
      <alignment horizontal="center" vertical="center"/>
    </xf>
    <xf numFmtId="0" fontId="53" fillId="0" borderId="0" xfId="65" applyFont="1" applyAlignment="1">
      <alignment horizontal="right" vertical="center"/>
    </xf>
    <xf numFmtId="172" fontId="53" fillId="0" borderId="0" xfId="63" applyNumberFormat="1" applyFont="1" applyBorder="1" applyAlignment="1">
      <alignment horizontal="center" vertical="center"/>
    </xf>
    <xf numFmtId="0" fontId="53" fillId="0" borderId="140" xfId="65" applyFont="1" applyBorder="1" applyAlignment="1">
      <alignment horizontal="right" vertical="center"/>
    </xf>
    <xf numFmtId="0" fontId="55" fillId="0" borderId="0" xfId="64" applyFont="1" applyAlignment="1">
      <alignment horizontal="left" indent="1"/>
    </xf>
    <xf numFmtId="0" fontId="53" fillId="0" borderId="0" xfId="65" applyFont="1" applyAlignment="1">
      <alignment horizontal="center" vertical="center"/>
    </xf>
    <xf numFmtId="172" fontId="55" fillId="0" borderId="0" xfId="63" applyNumberFormat="1" applyFont="1" applyBorder="1" applyAlignment="1">
      <alignment horizontal="center" vertical="center"/>
    </xf>
    <xf numFmtId="0" fontId="55" fillId="0" borderId="59" xfId="64" applyFont="1" applyBorder="1" applyAlignment="1">
      <alignment horizontal="center"/>
    </xf>
    <xf numFmtId="0" fontId="55" fillId="0" borderId="128" xfId="62" applyFont="1" applyBorder="1" applyAlignment="1">
      <alignment vertical="center"/>
    </xf>
    <xf numFmtId="0" fontId="57" fillId="0" borderId="102" xfId="66" applyFont="1" applyBorder="1" applyAlignment="1">
      <alignment horizontal="left"/>
    </xf>
    <xf numFmtId="165" fontId="51" fillId="0" borderId="0" xfId="63" applyFont="1" applyAlignment="1">
      <alignment horizontal="center"/>
    </xf>
    <xf numFmtId="0" fontId="53" fillId="0" borderId="135" xfId="64" applyFont="1" applyBorder="1" applyAlignment="1">
      <alignment horizontal="left"/>
    </xf>
    <xf numFmtId="0" fontId="53" fillId="0" borderId="135" xfId="62" applyFont="1" applyBorder="1" applyAlignment="1">
      <alignment horizontal="left" vertical="center"/>
    </xf>
    <xf numFmtId="183" fontId="59" fillId="0" borderId="0" xfId="69" applyFont="1" applyAlignment="1">
      <alignment vertical="center"/>
    </xf>
    <xf numFmtId="165" fontId="59" fillId="0" borderId="0" xfId="67" applyFont="1" applyFill="1" applyAlignment="1">
      <alignment vertical="center"/>
    </xf>
    <xf numFmtId="0" fontId="60" fillId="0" borderId="0" xfId="69" applyNumberFormat="1" applyFont="1" applyAlignment="1">
      <alignment horizontal="center" vertical="center"/>
    </xf>
    <xf numFmtId="0" fontId="61" fillId="0" borderId="0" xfId="69" applyNumberFormat="1" applyFont="1" applyAlignment="1">
      <alignment horizontal="center" vertical="center"/>
    </xf>
    <xf numFmtId="183" fontId="61" fillId="0" borderId="0" xfId="69" applyFont="1" applyAlignment="1">
      <alignment horizontal="left" vertical="center"/>
    </xf>
    <xf numFmtId="183" fontId="61" fillId="0" borderId="0" xfId="69" applyFont="1" applyAlignment="1">
      <alignment horizontal="center" vertical="center"/>
    </xf>
    <xf numFmtId="184" fontId="61" fillId="0" borderId="0" xfId="69" applyNumberFormat="1" applyFont="1" applyAlignment="1">
      <alignment horizontal="center" vertical="center"/>
    </xf>
    <xf numFmtId="166" fontId="61" fillId="0" borderId="0" xfId="69" applyNumberFormat="1" applyFont="1" applyAlignment="1">
      <alignment horizontal="center" vertical="center"/>
    </xf>
    <xf numFmtId="166" fontId="62" fillId="0" borderId="0" xfId="69" applyNumberFormat="1" applyFont="1" applyAlignment="1">
      <alignment horizontal="center" vertical="center"/>
    </xf>
    <xf numFmtId="0" fontId="62" fillId="0" borderId="144" xfId="69" applyNumberFormat="1" applyFont="1" applyBorder="1" applyAlignment="1">
      <alignment horizontal="left" vertical="center"/>
    </xf>
    <xf numFmtId="183" fontId="61" fillId="0" borderId="145" xfId="69" applyFont="1" applyBorder="1" applyAlignment="1">
      <alignment horizontal="left" vertical="center"/>
    </xf>
    <xf numFmtId="183" fontId="61" fillId="0" borderId="145" xfId="69" applyFont="1" applyBorder="1" applyAlignment="1">
      <alignment horizontal="center" vertical="center"/>
    </xf>
    <xf numFmtId="0" fontId="61" fillId="0" borderId="145" xfId="69" applyNumberFormat="1" applyFont="1" applyBorder="1" applyAlignment="1">
      <alignment horizontal="center" vertical="center"/>
    </xf>
    <xf numFmtId="184" fontId="61" fillId="0" borderId="145" xfId="69" applyNumberFormat="1" applyFont="1" applyBorder="1" applyAlignment="1">
      <alignment horizontal="center" vertical="center"/>
    </xf>
    <xf numFmtId="166" fontId="61" fillId="0" borderId="145" xfId="69" applyNumberFormat="1" applyFont="1" applyBorder="1" applyAlignment="1">
      <alignment horizontal="center" vertical="center"/>
    </xf>
    <xf numFmtId="166" fontId="62" fillId="0" borderId="146" xfId="69" applyNumberFormat="1" applyFont="1" applyBorder="1" applyAlignment="1">
      <alignment horizontal="center" vertical="center"/>
    </xf>
    <xf numFmtId="0" fontId="60" fillId="0" borderId="0" xfId="69" applyNumberFormat="1" applyFont="1" applyAlignment="1">
      <alignment vertical="center"/>
    </xf>
    <xf numFmtId="0" fontId="60" fillId="0" borderId="0" xfId="69" applyNumberFormat="1" applyFont="1" applyAlignment="1">
      <alignment horizontal="left" vertical="center"/>
    </xf>
    <xf numFmtId="0" fontId="63" fillId="0" borderId="0" xfId="69" applyNumberFormat="1" applyFont="1" applyAlignment="1">
      <alignment horizontal="center" vertical="center"/>
    </xf>
    <xf numFmtId="184" fontId="63" fillId="0" borderId="0" xfId="69" applyNumberFormat="1" applyFont="1" applyAlignment="1">
      <alignment horizontal="center" vertical="center"/>
    </xf>
    <xf numFmtId="166" fontId="63" fillId="0" borderId="0" xfId="69" applyNumberFormat="1" applyFont="1" applyAlignment="1">
      <alignment horizontal="center" vertical="center"/>
    </xf>
    <xf numFmtId="0" fontId="60" fillId="0" borderId="147" xfId="69" applyNumberFormat="1" applyFont="1" applyBorder="1" applyAlignment="1">
      <alignment horizontal="center" vertical="center"/>
    </xf>
    <xf numFmtId="0" fontId="60" fillId="0" borderId="120" xfId="69" applyNumberFormat="1" applyFont="1" applyBorder="1" applyAlignment="1">
      <alignment horizontal="center" vertical="center"/>
    </xf>
    <xf numFmtId="0" fontId="60" fillId="0" borderId="121" xfId="69" applyNumberFormat="1" applyFont="1" applyBorder="1" applyAlignment="1">
      <alignment horizontal="center" vertical="center"/>
    </xf>
    <xf numFmtId="0" fontId="60" fillId="0" borderId="148" xfId="69" applyNumberFormat="1" applyFont="1" applyBorder="1" applyAlignment="1">
      <alignment horizontal="center" vertical="center"/>
    </xf>
    <xf numFmtId="184" fontId="60" fillId="0" borderId="148" xfId="69" applyNumberFormat="1" applyFont="1" applyBorder="1" applyAlignment="1">
      <alignment horizontal="center" vertical="center"/>
    </xf>
    <xf numFmtId="166" fontId="60" fillId="0" borderId="148" xfId="69" applyNumberFormat="1" applyFont="1" applyBorder="1" applyAlignment="1">
      <alignment horizontal="center" vertical="center"/>
    </xf>
    <xf numFmtId="0" fontId="60" fillId="0" borderId="124" xfId="69" applyNumberFormat="1" applyFont="1" applyBorder="1" applyAlignment="1">
      <alignment horizontal="center" vertical="center"/>
    </xf>
    <xf numFmtId="0" fontId="60" fillId="0" borderId="83" xfId="69" applyNumberFormat="1" applyFont="1" applyBorder="1" applyAlignment="1">
      <alignment horizontal="center" vertical="center"/>
    </xf>
    <xf numFmtId="0" fontId="60" fillId="0" borderId="84" xfId="69" applyNumberFormat="1" applyFont="1" applyBorder="1" applyAlignment="1">
      <alignment horizontal="center" vertical="center"/>
    </xf>
    <xf numFmtId="0" fontId="60" fillId="0" borderId="119" xfId="69" applyNumberFormat="1" applyFont="1" applyBorder="1" applyAlignment="1">
      <alignment horizontal="center" vertical="center"/>
    </xf>
    <xf numFmtId="184" fontId="60" fillId="0" borderId="119" xfId="69" applyNumberFormat="1" applyFont="1" applyBorder="1" applyAlignment="1">
      <alignment horizontal="center" vertical="center"/>
    </xf>
    <xf numFmtId="166" fontId="60" fillId="0" borderId="119" xfId="69" applyNumberFormat="1" applyFont="1" applyBorder="1" applyAlignment="1">
      <alignment horizontal="center" vertical="center"/>
    </xf>
    <xf numFmtId="0" fontId="64" fillId="0" borderId="147" xfId="69" applyNumberFormat="1" applyFont="1" applyBorder="1" applyAlignment="1">
      <alignment horizontal="center" vertical="center"/>
    </xf>
    <xf numFmtId="181" fontId="64" fillId="0" borderId="147" xfId="69" applyNumberFormat="1" applyFont="1" applyBorder="1" applyAlignment="1">
      <alignment horizontal="left" vertical="center"/>
    </xf>
    <xf numFmtId="183" fontId="64" fillId="0" borderId="120" xfId="69" applyFont="1" applyBorder="1" applyAlignment="1">
      <alignment horizontal="center" vertical="center"/>
    </xf>
    <xf numFmtId="183" fontId="64" fillId="0" borderId="120" xfId="69" applyFont="1" applyBorder="1" applyAlignment="1">
      <alignment horizontal="left" vertical="center"/>
    </xf>
    <xf numFmtId="183" fontId="64" fillId="0" borderId="148" xfId="69" applyFont="1" applyBorder="1" applyAlignment="1">
      <alignment horizontal="center" vertical="center"/>
    </xf>
    <xf numFmtId="0" fontId="64" fillId="0" borderId="121" xfId="70" applyNumberFormat="1" applyFont="1" applyFill="1" applyBorder="1" applyAlignment="1" applyProtection="1">
      <alignment horizontal="center" vertical="center"/>
    </xf>
    <xf numFmtId="184" fontId="64" fillId="0" borderId="148" xfId="70" applyNumberFormat="1" applyFont="1" applyFill="1" applyBorder="1" applyAlignment="1" applyProtection="1">
      <alignment vertical="center"/>
    </xf>
    <xf numFmtId="166" fontId="64" fillId="0" borderId="148" xfId="70" applyFont="1" applyFill="1" applyBorder="1" applyAlignment="1" applyProtection="1">
      <alignment vertical="center"/>
    </xf>
    <xf numFmtId="0" fontId="64" fillId="0" borderId="122" xfId="69" applyNumberFormat="1" applyFont="1" applyBorder="1" applyAlignment="1">
      <alignment horizontal="center" vertical="center"/>
    </xf>
    <xf numFmtId="181" fontId="64" fillId="0" borderId="122" xfId="69" applyNumberFormat="1" applyFont="1" applyBorder="1" applyAlignment="1">
      <alignment horizontal="left" vertical="center"/>
    </xf>
    <xf numFmtId="183" fontId="64" fillId="0" borderId="0" xfId="69" applyFont="1" applyAlignment="1">
      <alignment horizontal="center" vertical="center"/>
    </xf>
    <xf numFmtId="183" fontId="64" fillId="0" borderId="0" xfId="69" applyFont="1" applyAlignment="1">
      <alignment horizontal="left" vertical="center"/>
    </xf>
    <xf numFmtId="183" fontId="64" fillId="0" borderId="118" xfId="69" applyFont="1" applyBorder="1" applyAlignment="1">
      <alignment horizontal="center" vertical="center"/>
    </xf>
    <xf numFmtId="0" fontId="64" fillId="0" borderId="123" xfId="70" applyNumberFormat="1" applyFont="1" applyFill="1" applyBorder="1" applyAlignment="1" applyProtection="1">
      <alignment horizontal="center" vertical="center"/>
    </xf>
    <xf numFmtId="184" fontId="64" fillId="0" borderId="118" xfId="70" applyNumberFormat="1" applyFont="1" applyFill="1" applyBorder="1" applyAlignment="1" applyProtection="1">
      <alignment vertical="center"/>
    </xf>
    <xf numFmtId="166" fontId="64" fillId="0" borderId="118" xfId="70" applyFont="1" applyFill="1" applyBorder="1" applyAlignment="1" applyProtection="1">
      <alignment vertical="center"/>
    </xf>
    <xf numFmtId="166" fontId="64" fillId="0" borderId="118" xfId="70" applyFont="1" applyFill="1" applyBorder="1" applyAlignment="1">
      <alignment vertical="center"/>
    </xf>
    <xf numFmtId="184" fontId="65" fillId="0" borderId="76" xfId="71" applyNumberFormat="1" applyFont="1" applyBorder="1" applyAlignment="1">
      <alignment horizontal="right" vertical="center"/>
    </xf>
    <xf numFmtId="0" fontId="65" fillId="0" borderId="0" xfId="71" applyFont="1" applyAlignment="1">
      <alignment vertical="center"/>
    </xf>
    <xf numFmtId="183" fontId="59" fillId="0" borderId="118" xfId="69" applyFont="1" applyBorder="1" applyAlignment="1">
      <alignment horizontal="center" vertical="center"/>
    </xf>
    <xf numFmtId="0" fontId="65" fillId="0" borderId="149" xfId="71" applyFont="1" applyBorder="1" applyAlignment="1">
      <alignment horizontal="center" vertical="center"/>
    </xf>
    <xf numFmtId="184" fontId="65" fillId="0" borderId="76" xfId="71" applyNumberFormat="1" applyFont="1" applyBorder="1" applyAlignment="1">
      <alignment vertical="center"/>
    </xf>
    <xf numFmtId="183" fontId="64" fillId="0" borderId="122" xfId="69" applyFont="1" applyBorder="1" applyAlignment="1">
      <alignment horizontal="left" vertical="center"/>
    </xf>
    <xf numFmtId="0" fontId="66" fillId="0" borderId="144" xfId="69" applyNumberFormat="1" applyFont="1" applyBorder="1" applyAlignment="1">
      <alignment horizontal="center" vertical="center"/>
    </xf>
    <xf numFmtId="183" fontId="66" fillId="0" borderId="144" xfId="69" applyFont="1" applyBorder="1" applyAlignment="1">
      <alignment horizontal="left" vertical="center"/>
    </xf>
    <xf numFmtId="183" fontId="66" fillId="0" borderId="145" xfId="69" applyFont="1" applyBorder="1" applyAlignment="1">
      <alignment horizontal="center" vertical="center"/>
    </xf>
    <xf numFmtId="183" fontId="66" fillId="0" borderId="145" xfId="69" applyFont="1" applyBorder="1" applyAlignment="1">
      <alignment horizontal="left" vertical="center"/>
    </xf>
    <xf numFmtId="183" fontId="66" fillId="0" borderId="150" xfId="69" applyFont="1" applyBorder="1" applyAlignment="1">
      <alignment horizontal="center" vertical="center"/>
    </xf>
    <xf numFmtId="0" fontId="66" fillId="0" borderId="146" xfId="70" applyNumberFormat="1" applyFont="1" applyFill="1" applyBorder="1" applyAlignment="1" applyProtection="1">
      <alignment horizontal="center" vertical="center"/>
    </xf>
    <xf numFmtId="184" fontId="66" fillId="0" borderId="150" xfId="70" applyNumberFormat="1" applyFont="1" applyFill="1" applyBorder="1" applyAlignment="1" applyProtection="1">
      <alignment vertical="center"/>
    </xf>
    <xf numFmtId="166" fontId="66" fillId="0" borderId="150" xfId="70" applyFont="1" applyFill="1" applyBorder="1" applyAlignment="1" applyProtection="1">
      <alignment vertical="center"/>
    </xf>
    <xf numFmtId="0" fontId="66" fillId="0" borderId="144" xfId="69" applyNumberFormat="1" applyFont="1" applyBorder="1" applyAlignment="1">
      <alignment vertical="center"/>
    </xf>
    <xf numFmtId="0" fontId="66" fillId="0" borderId="144" xfId="69" applyNumberFormat="1" applyFont="1" applyBorder="1" applyAlignment="1">
      <alignment horizontal="left" vertical="center"/>
    </xf>
    <xf numFmtId="0" fontId="66" fillId="0" borderId="145" xfId="69" applyNumberFormat="1" applyFont="1" applyBorder="1" applyAlignment="1">
      <alignment horizontal="center" vertical="center"/>
    </xf>
    <xf numFmtId="0" fontId="66" fillId="0" borderId="145" xfId="69" applyNumberFormat="1" applyFont="1" applyBorder="1" applyAlignment="1">
      <alignment horizontal="left" vertical="center"/>
    </xf>
    <xf numFmtId="0" fontId="66" fillId="0" borderId="150" xfId="69" applyNumberFormat="1" applyFont="1" applyBorder="1" applyAlignment="1">
      <alignment horizontal="center" vertical="center"/>
    </xf>
    <xf numFmtId="9" fontId="66" fillId="0" borderId="145" xfId="69" applyNumberFormat="1" applyFont="1" applyBorder="1" applyAlignment="1">
      <alignment horizontal="center" vertical="center"/>
    </xf>
    <xf numFmtId="184" fontId="66" fillId="0" borderId="150" xfId="69" applyNumberFormat="1" applyFont="1" applyBorder="1" applyAlignment="1">
      <alignment horizontal="center" vertical="center"/>
    </xf>
    <xf numFmtId="166" fontId="66" fillId="0" borderId="150" xfId="69" applyNumberFormat="1" applyFont="1" applyBorder="1" applyAlignment="1">
      <alignment horizontal="center" vertical="center"/>
    </xf>
    <xf numFmtId="0" fontId="62" fillId="0" borderId="0" xfId="69" applyNumberFormat="1" applyFont="1" applyAlignment="1">
      <alignment horizontal="left" vertical="center"/>
    </xf>
    <xf numFmtId="183" fontId="64" fillId="0" borderId="121" xfId="69" applyFont="1" applyBorder="1" applyAlignment="1">
      <alignment horizontal="left" vertical="center"/>
    </xf>
    <xf numFmtId="183" fontId="64" fillId="0" borderId="121" xfId="69" applyFont="1" applyBorder="1" applyAlignment="1">
      <alignment horizontal="center" vertical="center"/>
    </xf>
    <xf numFmtId="0" fontId="64" fillId="0" borderId="148" xfId="70" applyNumberFormat="1" applyFont="1" applyFill="1" applyBorder="1" applyAlignment="1" applyProtection="1">
      <alignment horizontal="center" vertical="center"/>
    </xf>
    <xf numFmtId="183" fontId="64" fillId="0" borderId="0" xfId="69" applyFont="1" applyAlignment="1">
      <alignment vertical="center"/>
    </xf>
    <xf numFmtId="165" fontId="64" fillId="0" borderId="0" xfId="67" applyFont="1" applyFill="1" applyAlignment="1">
      <alignment vertical="center"/>
    </xf>
    <xf numFmtId="183" fontId="64" fillId="0" borderId="123" xfId="69" applyFont="1" applyBorder="1" applyAlignment="1">
      <alignment horizontal="left" vertical="center"/>
    </xf>
    <xf numFmtId="183" fontId="64" fillId="0" borderId="123" xfId="69" applyFont="1" applyBorder="1" applyAlignment="1">
      <alignment horizontal="center" vertical="center"/>
    </xf>
    <xf numFmtId="0" fontId="64" fillId="0" borderId="118" xfId="70" applyNumberFormat="1" applyFont="1" applyFill="1" applyBorder="1" applyAlignment="1" applyProtection="1">
      <alignment horizontal="center" vertical="center"/>
    </xf>
    <xf numFmtId="183" fontId="66" fillId="0" borderId="146" xfId="69" applyFont="1" applyBorder="1" applyAlignment="1">
      <alignment horizontal="left" vertical="center"/>
    </xf>
    <xf numFmtId="183" fontId="66" fillId="0" borderId="146" xfId="69" applyFont="1" applyBorder="1" applyAlignment="1">
      <alignment horizontal="center" vertical="center"/>
    </xf>
    <xf numFmtId="0" fontId="66" fillId="0" borderId="150" xfId="70" applyNumberFormat="1" applyFont="1" applyFill="1" applyBorder="1" applyAlignment="1" applyProtection="1">
      <alignment horizontal="center" vertical="center"/>
    </xf>
    <xf numFmtId="0" fontId="66" fillId="0" borderId="146" xfId="69" applyNumberFormat="1" applyFont="1" applyBorder="1" applyAlignment="1">
      <alignment horizontal="left" vertical="center"/>
    </xf>
    <xf numFmtId="183" fontId="67" fillId="0" borderId="0" xfId="69" applyFont="1" applyAlignment="1">
      <alignment vertical="center"/>
    </xf>
    <xf numFmtId="0" fontId="66" fillId="0" borderId="0" xfId="69" applyNumberFormat="1" applyFont="1" applyAlignment="1">
      <alignment horizontal="left" vertical="center"/>
    </xf>
    <xf numFmtId="0" fontId="66" fillId="0" borderId="0" xfId="69" applyNumberFormat="1" applyFont="1" applyAlignment="1">
      <alignment horizontal="center" vertical="center"/>
    </xf>
    <xf numFmtId="184" fontId="66" fillId="0" borderId="0" xfId="69" applyNumberFormat="1" applyFont="1" applyAlignment="1">
      <alignment horizontal="center" vertical="center"/>
    </xf>
    <xf numFmtId="166" fontId="66" fillId="0" borderId="0" xfId="69" applyNumberFormat="1" applyFont="1" applyAlignment="1">
      <alignment horizontal="center" vertical="center"/>
    </xf>
    <xf numFmtId="166" fontId="66" fillId="0" borderId="0" xfId="70" applyFont="1" applyFill="1" applyBorder="1" applyAlignment="1" applyProtection="1">
      <alignment vertical="center"/>
    </xf>
    <xf numFmtId="0" fontId="64" fillId="0" borderId="0" xfId="69" applyNumberFormat="1" applyFont="1" applyAlignment="1">
      <alignment horizontal="center" vertical="center"/>
    </xf>
    <xf numFmtId="184" fontId="64" fillId="0" borderId="0" xfId="69" applyNumberFormat="1" applyFont="1" applyAlignment="1">
      <alignment horizontal="center" vertical="center"/>
    </xf>
    <xf numFmtId="166" fontId="64" fillId="0" borderId="0" xfId="69" applyNumberFormat="1" applyFont="1" applyAlignment="1">
      <alignment horizontal="center" vertical="center"/>
    </xf>
    <xf numFmtId="0" fontId="64" fillId="0" borderId="124" xfId="69" applyNumberFormat="1" applyFont="1" applyBorder="1" applyAlignment="1">
      <alignment horizontal="center" vertical="center"/>
    </xf>
    <xf numFmtId="183" fontId="64" fillId="0" borderId="124" xfId="69" applyFont="1" applyBorder="1" applyAlignment="1">
      <alignment horizontal="left" vertical="center"/>
    </xf>
    <xf numFmtId="183" fontId="64" fillId="0" borderId="83" xfId="69" applyFont="1" applyBorder="1" applyAlignment="1">
      <alignment horizontal="center" vertical="center"/>
    </xf>
    <xf numFmtId="183" fontId="64" fillId="0" borderId="84" xfId="69" applyFont="1" applyBorder="1" applyAlignment="1">
      <alignment horizontal="left" vertical="center"/>
    </xf>
    <xf numFmtId="183" fontId="64" fillId="0" borderId="84" xfId="69" applyFont="1" applyBorder="1" applyAlignment="1">
      <alignment horizontal="center" vertical="center"/>
    </xf>
    <xf numFmtId="0" fontId="64" fillId="0" borderId="119" xfId="70" applyNumberFormat="1" applyFont="1" applyFill="1" applyBorder="1" applyAlignment="1" applyProtection="1">
      <alignment horizontal="center" vertical="center"/>
    </xf>
    <xf numFmtId="184" fontId="64" fillId="0" borderId="119" xfId="70" applyNumberFormat="1" applyFont="1" applyFill="1" applyBorder="1" applyAlignment="1" applyProtection="1">
      <alignment vertical="center"/>
    </xf>
    <xf numFmtId="166" fontId="64" fillId="0" borderId="119" xfId="70" applyFont="1" applyFill="1" applyBorder="1" applyAlignment="1" applyProtection="1">
      <alignment vertical="center"/>
    </xf>
    <xf numFmtId="166" fontId="64" fillId="0" borderId="0" xfId="70" applyFont="1" applyFill="1" applyBorder="1" applyAlignment="1" applyProtection="1">
      <alignment vertical="center"/>
    </xf>
    <xf numFmtId="184" fontId="64" fillId="0" borderId="0" xfId="69" applyNumberFormat="1" applyFont="1" applyAlignment="1">
      <alignment vertical="center"/>
    </xf>
    <xf numFmtId="165" fontId="69" fillId="0" borderId="0" xfId="67" applyFont="1" applyFill="1" applyBorder="1" applyAlignment="1">
      <alignment horizontal="left" vertical="center"/>
    </xf>
    <xf numFmtId="183" fontId="70" fillId="0" borderId="0" xfId="69" applyFont="1" applyAlignment="1">
      <alignment vertical="center"/>
    </xf>
    <xf numFmtId="0" fontId="66" fillId="29" borderId="144" xfId="69" applyNumberFormat="1" applyFont="1" applyFill="1" applyBorder="1" applyAlignment="1">
      <alignment horizontal="left" vertical="center"/>
    </xf>
    <xf numFmtId="183" fontId="64" fillId="29" borderId="145" xfId="69" applyFont="1" applyFill="1" applyBorder="1" applyAlignment="1">
      <alignment horizontal="left" vertical="center"/>
    </xf>
    <xf numFmtId="183" fontId="64" fillId="29" borderId="145" xfId="69" applyFont="1" applyFill="1" applyBorder="1" applyAlignment="1">
      <alignment horizontal="center" vertical="center"/>
    </xf>
    <xf numFmtId="0" fontId="64" fillId="29" borderId="145" xfId="69" applyNumberFormat="1" applyFont="1" applyFill="1" applyBorder="1" applyAlignment="1">
      <alignment horizontal="center" vertical="center"/>
    </xf>
    <xf numFmtId="184" fontId="64" fillId="29" borderId="145" xfId="69" applyNumberFormat="1" applyFont="1" applyFill="1" applyBorder="1" applyAlignment="1">
      <alignment horizontal="center" vertical="center"/>
    </xf>
    <xf numFmtId="166" fontId="64" fillId="29" borderId="145" xfId="69" applyNumberFormat="1" applyFont="1" applyFill="1" applyBorder="1" applyAlignment="1">
      <alignment horizontal="center" vertical="center"/>
    </xf>
    <xf numFmtId="166" fontId="66" fillId="29" borderId="146" xfId="69" applyNumberFormat="1" applyFont="1" applyFill="1" applyBorder="1" applyAlignment="1">
      <alignment horizontal="center" vertical="center"/>
    </xf>
    <xf numFmtId="0" fontId="64" fillId="0" borderId="0" xfId="70" applyNumberFormat="1" applyFont="1" applyFill="1" applyBorder="1" applyAlignment="1" applyProtection="1">
      <alignment horizontal="center" vertical="center"/>
    </xf>
    <xf numFmtId="184" fontId="64" fillId="0" borderId="0" xfId="70" applyNumberFormat="1" applyFont="1" applyFill="1" applyBorder="1" applyAlignment="1" applyProtection="1">
      <alignment vertical="center"/>
    </xf>
    <xf numFmtId="181" fontId="64" fillId="0" borderId="0" xfId="69" applyNumberFormat="1" applyFont="1" applyAlignment="1">
      <alignment horizontal="left" vertical="center"/>
    </xf>
    <xf numFmtId="181" fontId="64" fillId="0" borderId="124" xfId="69" applyNumberFormat="1" applyFont="1" applyBorder="1" applyAlignment="1">
      <alignment horizontal="left" vertical="center"/>
    </xf>
    <xf numFmtId="183" fontId="64" fillId="0" borderId="119" xfId="69" applyFont="1" applyBorder="1" applyAlignment="1">
      <alignment horizontal="center" vertical="center"/>
    </xf>
    <xf numFmtId="166" fontId="64" fillId="0" borderId="119" xfId="70" applyFont="1" applyFill="1" applyBorder="1" applyAlignment="1">
      <alignment vertical="center"/>
    </xf>
    <xf numFmtId="0" fontId="64" fillId="0" borderId="0" xfId="69" applyNumberFormat="1" applyFont="1" applyAlignment="1">
      <alignment vertical="center"/>
    </xf>
    <xf numFmtId="0" fontId="71" fillId="0" borderId="0" xfId="69" applyNumberFormat="1" applyFont="1" applyAlignment="1">
      <alignment vertical="center"/>
    </xf>
    <xf numFmtId="0" fontId="71" fillId="0" borderId="0" xfId="69" applyNumberFormat="1" applyFont="1" applyAlignment="1">
      <alignment horizontal="left" vertical="center"/>
    </xf>
    <xf numFmtId="0" fontId="71" fillId="0" borderId="0" xfId="69" applyNumberFormat="1" applyFont="1" applyAlignment="1">
      <alignment horizontal="center" vertical="center"/>
    </xf>
    <xf numFmtId="0" fontId="72" fillId="0" borderId="0" xfId="69" applyNumberFormat="1" applyFont="1" applyAlignment="1">
      <alignment horizontal="center" vertical="center"/>
    </xf>
    <xf numFmtId="184" fontId="72" fillId="0" borderId="0" xfId="69" applyNumberFormat="1" applyFont="1" applyAlignment="1">
      <alignment horizontal="center" vertical="center"/>
    </xf>
    <xf numFmtId="166" fontId="72" fillId="0" borderId="0" xfId="69" applyNumberFormat="1" applyFont="1" applyAlignment="1">
      <alignment horizontal="center" vertical="center"/>
    </xf>
    <xf numFmtId="165" fontId="70" fillId="0" borderId="0" xfId="67" applyFont="1" applyFill="1" applyAlignment="1">
      <alignment vertical="center"/>
    </xf>
    <xf numFmtId="183" fontId="73" fillId="0" borderId="0" xfId="69" applyFont="1" applyAlignment="1">
      <alignment vertical="center"/>
    </xf>
    <xf numFmtId="166" fontId="66" fillId="0" borderId="118" xfId="70" applyFont="1" applyFill="1" applyBorder="1" applyAlignment="1">
      <alignment vertical="center"/>
    </xf>
    <xf numFmtId="183" fontId="64" fillId="0" borderId="0" xfId="69" quotePrefix="1" applyFont="1" applyAlignment="1">
      <alignment horizontal="center" vertical="center"/>
    </xf>
    <xf numFmtId="185" fontId="64" fillId="0" borderId="118" xfId="70" applyNumberFormat="1" applyFont="1" applyFill="1" applyBorder="1" applyAlignment="1" applyProtection="1">
      <alignment vertical="center"/>
    </xf>
    <xf numFmtId="0" fontId="74" fillId="24" borderId="0" xfId="72" applyFont="1" applyFill="1"/>
    <xf numFmtId="181" fontId="64" fillId="0" borderId="118" xfId="70" applyNumberFormat="1" applyFont="1" applyFill="1" applyBorder="1" applyAlignment="1" applyProtection="1">
      <alignment vertical="center"/>
    </xf>
    <xf numFmtId="183" fontId="66" fillId="0" borderId="0" xfId="69" applyFont="1" applyAlignment="1">
      <alignment vertical="center"/>
    </xf>
    <xf numFmtId="183" fontId="66" fillId="0" borderId="0" xfId="69" applyFont="1" applyAlignment="1">
      <alignment horizontal="center" vertical="center"/>
    </xf>
    <xf numFmtId="183" fontId="66" fillId="0" borderId="0" xfId="69" applyFont="1" applyAlignment="1">
      <alignment horizontal="left" vertical="center"/>
    </xf>
    <xf numFmtId="0" fontId="66" fillId="0" borderId="0" xfId="70" applyNumberFormat="1" applyFont="1" applyFill="1" applyBorder="1" applyAlignment="1" applyProtection="1">
      <alignment horizontal="center" vertical="center"/>
    </xf>
    <xf numFmtId="184" fontId="66" fillId="0" borderId="0" xfId="70" applyNumberFormat="1" applyFont="1" applyFill="1" applyBorder="1" applyAlignment="1" applyProtection="1">
      <alignment vertical="center"/>
    </xf>
    <xf numFmtId="166" fontId="66" fillId="0" borderId="0" xfId="70" quotePrefix="1" applyFont="1" applyFill="1" applyBorder="1" applyAlignment="1" applyProtection="1">
      <alignment vertical="center"/>
    </xf>
    <xf numFmtId="0" fontId="66" fillId="0" borderId="0" xfId="69" applyNumberFormat="1" applyFont="1" applyAlignment="1">
      <alignment vertical="center"/>
    </xf>
    <xf numFmtId="166" fontId="64" fillId="0" borderId="0" xfId="70" quotePrefix="1" applyFont="1" applyFill="1" applyBorder="1" applyAlignment="1" applyProtection="1">
      <alignment horizontal="right" vertical="center"/>
    </xf>
    <xf numFmtId="166" fontId="64" fillId="0" borderId="0" xfId="70" applyFont="1" applyFill="1" applyBorder="1" applyAlignment="1" applyProtection="1">
      <alignment horizontal="right" vertical="center"/>
    </xf>
    <xf numFmtId="0" fontId="60" fillId="30" borderId="0" xfId="69" applyNumberFormat="1" applyFont="1" applyFill="1" applyAlignment="1">
      <alignment vertical="center"/>
    </xf>
    <xf numFmtId="183" fontId="64" fillId="0" borderId="145" xfId="69" applyFont="1" applyBorder="1" applyAlignment="1">
      <alignment horizontal="center" vertical="center"/>
    </xf>
    <xf numFmtId="183" fontId="64" fillId="0" borderId="145" xfId="69" applyFont="1" applyBorder="1" applyAlignment="1">
      <alignment horizontal="left" vertical="center"/>
    </xf>
    <xf numFmtId="0" fontId="64" fillId="0" borderId="145" xfId="69" applyNumberFormat="1" applyFont="1" applyBorder="1" applyAlignment="1">
      <alignment horizontal="center" vertical="center"/>
    </xf>
    <xf numFmtId="184" fontId="64" fillId="0" borderId="145" xfId="69" applyNumberFormat="1" applyFont="1" applyBorder="1" applyAlignment="1">
      <alignment horizontal="center" vertical="center"/>
    </xf>
    <xf numFmtId="166" fontId="64" fillId="0" borderId="145" xfId="69" applyNumberFormat="1" applyFont="1" applyBorder="1" applyAlignment="1">
      <alignment horizontal="center" vertical="center"/>
    </xf>
    <xf numFmtId="166" fontId="66" fillId="0" borderId="146" xfId="69" applyNumberFormat="1" applyFont="1" applyBorder="1" applyAlignment="1">
      <alignment horizontal="center" vertical="center"/>
    </xf>
    <xf numFmtId="0" fontId="64" fillId="0" borderId="0" xfId="69" applyNumberFormat="1" applyFont="1" applyAlignment="1">
      <alignment horizontal="left" vertical="center"/>
    </xf>
    <xf numFmtId="183" fontId="64" fillId="0" borderId="0" xfId="69" quotePrefix="1" applyFont="1" applyAlignment="1">
      <alignment vertical="center"/>
    </xf>
    <xf numFmtId="172" fontId="64" fillId="0" borderId="0" xfId="67" applyNumberFormat="1" applyFont="1" applyFill="1" applyAlignment="1">
      <alignment vertical="center"/>
    </xf>
    <xf numFmtId="166" fontId="66" fillId="0" borderId="119" xfId="70" applyFont="1" applyFill="1" applyBorder="1" applyAlignment="1" applyProtection="1">
      <alignment vertical="center"/>
    </xf>
    <xf numFmtId="183" fontId="68" fillId="0" borderId="0" xfId="69" applyFont="1" applyAlignment="1">
      <alignment vertical="center"/>
    </xf>
    <xf numFmtId="165" fontId="66" fillId="0" borderId="0" xfId="67" applyFont="1" applyFill="1" applyAlignment="1">
      <alignment vertical="center"/>
    </xf>
    <xf numFmtId="166" fontId="64" fillId="0" borderId="118" xfId="68" applyFont="1" applyFill="1" applyBorder="1" applyAlignment="1" applyProtection="1">
      <alignment vertical="center"/>
    </xf>
    <xf numFmtId="183" fontId="64" fillId="0" borderId="151" xfId="69" applyFont="1" applyBorder="1" applyAlignment="1">
      <alignment vertical="center"/>
    </xf>
    <xf numFmtId="183" fontId="64" fillId="0" borderId="152" xfId="69" applyFont="1" applyBorder="1" applyAlignment="1">
      <alignment vertical="center"/>
    </xf>
    <xf numFmtId="181" fontId="66" fillId="0" borderId="144" xfId="69" applyNumberFormat="1" applyFont="1" applyBorder="1" applyAlignment="1">
      <alignment horizontal="right" vertical="center"/>
    </xf>
    <xf numFmtId="181" fontId="66" fillId="0" borderId="145" xfId="69" applyNumberFormat="1" applyFont="1" applyBorder="1" applyAlignment="1">
      <alignment horizontal="right" vertical="center"/>
    </xf>
    <xf numFmtId="181" fontId="66" fillId="0" borderId="146" xfId="69" applyNumberFormat="1" applyFont="1" applyBorder="1" applyAlignment="1">
      <alignment horizontal="right" vertical="center"/>
    </xf>
    <xf numFmtId="166" fontId="66" fillId="0" borderId="150" xfId="70" applyFont="1" applyFill="1" applyBorder="1" applyAlignment="1">
      <alignment vertical="center"/>
    </xf>
    <xf numFmtId="183" fontId="64" fillId="0" borderId="153" xfId="69" applyFont="1" applyBorder="1" applyAlignment="1">
      <alignment vertical="center"/>
    </xf>
    <xf numFmtId="183" fontId="64" fillId="0" borderId="128" xfId="69" applyFont="1" applyBorder="1" applyAlignment="1">
      <alignment vertical="center"/>
    </xf>
    <xf numFmtId="183" fontId="64" fillId="0" borderId="143" xfId="69" applyFont="1" applyBorder="1" applyAlignment="1">
      <alignment vertical="center"/>
    </xf>
    <xf numFmtId="183" fontId="64" fillId="0" borderId="141" xfId="69" applyFont="1" applyBorder="1" applyAlignment="1">
      <alignment vertical="center"/>
    </xf>
    <xf numFmtId="183" fontId="64" fillId="0" borderId="126" xfId="69" applyFont="1" applyBorder="1" applyAlignment="1">
      <alignment vertical="center"/>
    </xf>
    <xf numFmtId="183" fontId="64" fillId="0" borderId="142" xfId="69" applyFont="1" applyBorder="1" applyAlignment="1">
      <alignment vertical="center"/>
    </xf>
    <xf numFmtId="181" fontId="66" fillId="0" borderId="147" xfId="69" applyNumberFormat="1" applyFont="1" applyBorder="1" applyAlignment="1">
      <alignment horizontal="left" vertical="center"/>
    </xf>
    <xf numFmtId="0" fontId="66" fillId="25" borderId="144" xfId="69" applyNumberFormat="1" applyFont="1" applyFill="1" applyBorder="1" applyAlignment="1">
      <alignment vertical="center"/>
    </xf>
    <xf numFmtId="186" fontId="64" fillId="0" borderId="118" xfId="70" applyNumberFormat="1" applyFont="1" applyFill="1" applyBorder="1" applyAlignment="1" applyProtection="1">
      <alignment vertical="center"/>
    </xf>
    <xf numFmtId="183" fontId="64" fillId="0" borderId="123" xfId="69" applyFont="1" applyBorder="1" applyAlignment="1">
      <alignment horizontal="left" vertical="center" wrapText="1"/>
    </xf>
    <xf numFmtId="184" fontId="60" fillId="0" borderId="0" xfId="69" applyNumberFormat="1" applyFont="1" applyAlignment="1">
      <alignment horizontal="center" vertical="center"/>
    </xf>
    <xf numFmtId="166" fontId="60" fillId="0" borderId="0" xfId="69" applyNumberFormat="1" applyFont="1" applyAlignment="1">
      <alignment horizontal="center" vertical="center"/>
    </xf>
    <xf numFmtId="183" fontId="73" fillId="0" borderId="123" xfId="69" applyFont="1" applyBorder="1" applyAlignment="1">
      <alignment horizontal="left" vertical="center"/>
    </xf>
    <xf numFmtId="183" fontId="73" fillId="0" borderId="123" xfId="69" applyFont="1" applyBorder="1" applyAlignment="1">
      <alignment horizontal="center" vertical="center"/>
    </xf>
    <xf numFmtId="166" fontId="66" fillId="25" borderId="150" xfId="70" applyFont="1" applyFill="1" applyBorder="1" applyAlignment="1" applyProtection="1">
      <alignment vertical="center"/>
    </xf>
    <xf numFmtId="183" fontId="75" fillId="0" borderId="0" xfId="69" applyFont="1" applyAlignment="1">
      <alignment vertical="center"/>
    </xf>
    <xf numFmtId="183" fontId="76" fillId="0" borderId="0" xfId="69" applyFont="1" applyAlignment="1">
      <alignment vertical="center"/>
    </xf>
    <xf numFmtId="0" fontId="77" fillId="0" borderId="0" xfId="69" applyNumberFormat="1" applyFont="1" applyAlignment="1">
      <alignment horizontal="left" vertical="center"/>
    </xf>
    <xf numFmtId="0" fontId="77" fillId="0" borderId="0" xfId="69" applyNumberFormat="1" applyFont="1" applyAlignment="1">
      <alignment horizontal="center" vertical="center"/>
    </xf>
    <xf numFmtId="184" fontId="77" fillId="0" borderId="0" xfId="69" applyNumberFormat="1" applyFont="1" applyAlignment="1">
      <alignment horizontal="center" vertical="center"/>
    </xf>
    <xf numFmtId="166" fontId="77" fillId="0" borderId="0" xfId="69" applyNumberFormat="1" applyFont="1" applyAlignment="1">
      <alignment horizontal="center" vertical="center"/>
    </xf>
    <xf numFmtId="184" fontId="66" fillId="0" borderId="0" xfId="69" applyNumberFormat="1" applyFont="1" applyAlignment="1">
      <alignment horizontal="left" vertical="center"/>
    </xf>
    <xf numFmtId="165" fontId="66" fillId="0" borderId="0" xfId="67" applyFont="1" applyFill="1" applyBorder="1" applyAlignment="1">
      <alignment horizontal="left" vertical="center"/>
    </xf>
    <xf numFmtId="0" fontId="66" fillId="0" borderId="0" xfId="73" applyFont="1" applyAlignment="1">
      <alignment vertical="center"/>
    </xf>
    <xf numFmtId="0" fontId="66" fillId="0" borderId="0" xfId="73" applyFont="1" applyAlignment="1">
      <alignment horizontal="left" vertical="center"/>
    </xf>
    <xf numFmtId="0" fontId="66" fillId="0" borderId="0" xfId="73" applyFont="1" applyAlignment="1">
      <alignment horizontal="right" vertical="center"/>
    </xf>
    <xf numFmtId="0" fontId="64" fillId="0" borderId="0" xfId="73" applyFont="1" applyAlignment="1">
      <alignment horizontal="center" vertical="center"/>
    </xf>
    <xf numFmtId="184" fontId="64" fillId="0" borderId="0" xfId="73" applyNumberFormat="1" applyFont="1" applyAlignment="1">
      <alignment horizontal="center" vertical="center"/>
    </xf>
    <xf numFmtId="166" fontId="64" fillId="0" borderId="0" xfId="73" applyNumberFormat="1" applyFont="1" applyAlignment="1">
      <alignment horizontal="center" vertical="center"/>
    </xf>
    <xf numFmtId="0" fontId="66" fillId="0" borderId="147" xfId="73" applyFont="1" applyBorder="1" applyAlignment="1">
      <alignment horizontal="center" vertical="center"/>
    </xf>
    <xf numFmtId="0" fontId="66" fillId="0" borderId="120" xfId="73" applyFont="1" applyBorder="1" applyAlignment="1">
      <alignment horizontal="center" vertical="center"/>
    </xf>
    <xf numFmtId="0" fontId="66" fillId="0" borderId="121" xfId="73" applyFont="1" applyBorder="1" applyAlignment="1">
      <alignment horizontal="center" vertical="center"/>
    </xf>
    <xf numFmtId="0" fontId="66" fillId="0" borderId="148" xfId="73" applyFont="1" applyBorder="1" applyAlignment="1">
      <alignment horizontal="center" vertical="center"/>
    </xf>
    <xf numFmtId="184" fontId="66" fillId="0" borderId="148" xfId="73" applyNumberFormat="1" applyFont="1" applyBorder="1" applyAlignment="1">
      <alignment horizontal="center" vertical="center"/>
    </xf>
    <xf numFmtId="166" fontId="66" fillId="0" borderId="148" xfId="73" applyNumberFormat="1" applyFont="1" applyBorder="1" applyAlignment="1">
      <alignment horizontal="center" vertical="center"/>
    </xf>
    <xf numFmtId="0" fontId="66" fillId="0" borderId="124" xfId="73" applyFont="1" applyBorder="1" applyAlignment="1">
      <alignment horizontal="center" vertical="center"/>
    </xf>
    <xf numFmtId="0" fontId="66" fillId="0" borderId="83" xfId="73" applyFont="1" applyBorder="1" applyAlignment="1">
      <alignment horizontal="center" vertical="center"/>
    </xf>
    <xf numFmtId="0" fontId="66" fillId="0" borderId="84" xfId="73" applyFont="1" applyBorder="1" applyAlignment="1">
      <alignment horizontal="center" vertical="center"/>
    </xf>
    <xf numFmtId="0" fontId="66" fillId="0" borderId="119" xfId="73" applyFont="1" applyBorder="1" applyAlignment="1">
      <alignment horizontal="center" vertical="center"/>
    </xf>
    <xf numFmtId="184" fontId="66" fillId="0" borderId="119" xfId="73" applyNumberFormat="1" applyFont="1" applyBorder="1" applyAlignment="1">
      <alignment horizontal="center" vertical="center"/>
    </xf>
    <xf numFmtId="166" fontId="66" fillId="0" borderId="119" xfId="73" applyNumberFormat="1" applyFont="1" applyBorder="1" applyAlignment="1">
      <alignment horizontal="center" vertical="center"/>
    </xf>
    <xf numFmtId="0" fontId="64" fillId="0" borderId="147" xfId="73" applyFont="1" applyBorder="1" applyAlignment="1">
      <alignment horizontal="center" vertical="center"/>
    </xf>
    <xf numFmtId="181" fontId="64" fillId="0" borderId="147" xfId="73" applyNumberFormat="1" applyFont="1" applyBorder="1" applyAlignment="1">
      <alignment horizontal="left" vertical="center"/>
    </xf>
    <xf numFmtId="0" fontId="64" fillId="0" borderId="120" xfId="73" applyFont="1" applyBorder="1" applyAlignment="1">
      <alignment horizontal="center" vertical="center"/>
    </xf>
    <xf numFmtId="0" fontId="64" fillId="0" borderId="121" xfId="73" applyFont="1" applyBorder="1" applyAlignment="1">
      <alignment horizontal="left" vertical="center"/>
    </xf>
    <xf numFmtId="0" fontId="64" fillId="0" borderId="121" xfId="73" applyFont="1" applyBorder="1" applyAlignment="1">
      <alignment horizontal="center" vertical="center"/>
    </xf>
    <xf numFmtId="0" fontId="64" fillId="0" borderId="148" xfId="74" applyNumberFormat="1" applyFont="1" applyFill="1" applyBorder="1" applyAlignment="1" applyProtection="1">
      <alignment horizontal="center" vertical="center"/>
    </xf>
    <xf numFmtId="184" fontId="64" fillId="0" borderId="148" xfId="74" applyNumberFormat="1" applyFont="1" applyFill="1" applyBorder="1" applyAlignment="1" applyProtection="1">
      <alignment vertical="center"/>
    </xf>
    <xf numFmtId="166" fontId="64" fillId="0" borderId="148" xfId="74" applyFont="1" applyFill="1" applyBorder="1" applyAlignment="1" applyProtection="1">
      <alignment vertical="center"/>
    </xf>
    <xf numFmtId="0" fontId="64" fillId="0" borderId="122" xfId="73" applyFont="1" applyBorder="1" applyAlignment="1">
      <alignment horizontal="center" vertical="center"/>
    </xf>
    <xf numFmtId="181" fontId="64" fillId="0" borderId="122" xfId="73" applyNumberFormat="1" applyFont="1" applyBorder="1" applyAlignment="1">
      <alignment horizontal="left" vertical="center"/>
    </xf>
    <xf numFmtId="0" fontId="64" fillId="0" borderId="123" xfId="73" applyFont="1" applyBorder="1" applyAlignment="1">
      <alignment horizontal="left" vertical="center"/>
    </xf>
    <xf numFmtId="0" fontId="64" fillId="0" borderId="123" xfId="73" applyFont="1" applyBorder="1" applyAlignment="1">
      <alignment horizontal="center" vertical="center"/>
    </xf>
    <xf numFmtId="0" fontId="64" fillId="0" borderId="118" xfId="74" applyNumberFormat="1" applyFont="1" applyFill="1" applyBorder="1" applyAlignment="1" applyProtection="1">
      <alignment horizontal="center" vertical="center"/>
    </xf>
    <xf numFmtId="184" fontId="64" fillId="0" borderId="118" xfId="74" applyNumberFormat="1" applyFont="1" applyFill="1" applyBorder="1" applyAlignment="1" applyProtection="1">
      <alignment vertical="center"/>
    </xf>
    <xf numFmtId="166" fontId="64" fillId="0" borderId="118" xfId="74" applyFont="1" applyFill="1" applyBorder="1" applyAlignment="1" applyProtection="1">
      <alignment vertical="center"/>
    </xf>
    <xf numFmtId="166" fontId="64" fillId="0" borderId="118" xfId="74" applyFont="1" applyFill="1" applyBorder="1" applyAlignment="1">
      <alignment vertical="center"/>
    </xf>
    <xf numFmtId="0" fontId="64" fillId="0" borderId="0" xfId="73" applyFont="1" applyAlignment="1">
      <alignment horizontal="right" vertical="center"/>
    </xf>
    <xf numFmtId="183" fontId="64" fillId="0" borderId="123" xfId="73" applyNumberFormat="1" applyFont="1" applyBorder="1" applyAlignment="1">
      <alignment horizontal="center" vertical="center"/>
    </xf>
    <xf numFmtId="0" fontId="64" fillId="0" borderId="122" xfId="73" applyFont="1" applyBorder="1" applyAlignment="1">
      <alignment horizontal="left" vertical="center"/>
    </xf>
    <xf numFmtId="0" fontId="66" fillId="0" borderId="144" xfId="73" applyFont="1" applyBorder="1" applyAlignment="1">
      <alignment horizontal="center" vertical="center"/>
    </xf>
    <xf numFmtId="0" fontId="66" fillId="0" borderId="144" xfId="73" applyFont="1" applyBorder="1" applyAlignment="1">
      <alignment horizontal="left" vertical="center"/>
    </xf>
    <xf numFmtId="0" fontId="66" fillId="0" borderId="145" xfId="73" applyFont="1" applyBorder="1" applyAlignment="1">
      <alignment horizontal="center" vertical="center"/>
    </xf>
    <xf numFmtId="0" fontId="66" fillId="0" borderId="146" xfId="73" applyFont="1" applyBorder="1" applyAlignment="1">
      <alignment horizontal="left" vertical="center"/>
    </xf>
    <xf numFmtId="0" fontId="66" fillId="0" borderId="146" xfId="73" applyFont="1" applyBorder="1" applyAlignment="1">
      <alignment horizontal="center" vertical="center"/>
    </xf>
    <xf numFmtId="0" fontId="66" fillId="0" borderId="150" xfId="74" applyNumberFormat="1" applyFont="1" applyFill="1" applyBorder="1" applyAlignment="1" applyProtection="1">
      <alignment horizontal="center" vertical="center"/>
    </xf>
    <xf numFmtId="184" fontId="66" fillId="0" borderId="150" xfId="74" applyNumberFormat="1" applyFont="1" applyFill="1" applyBorder="1" applyAlignment="1" applyProtection="1">
      <alignment vertical="center"/>
    </xf>
    <xf numFmtId="166" fontId="66" fillId="0" borderId="150" xfId="74" applyFont="1" applyFill="1" applyBorder="1" applyAlignment="1" applyProtection="1">
      <alignment vertical="center"/>
    </xf>
    <xf numFmtId="0" fontId="66" fillId="0" borderId="144" xfId="73" applyFont="1" applyBorder="1" applyAlignment="1">
      <alignment vertical="center"/>
    </xf>
    <xf numFmtId="9" fontId="66" fillId="0" borderId="145" xfId="73" applyNumberFormat="1" applyFont="1" applyBorder="1" applyAlignment="1">
      <alignment horizontal="center" vertical="center"/>
    </xf>
    <xf numFmtId="184" fontId="66" fillId="0" borderId="150" xfId="73" applyNumberFormat="1" applyFont="1" applyBorder="1" applyAlignment="1">
      <alignment horizontal="center" vertical="center"/>
    </xf>
    <xf numFmtId="166" fontId="66" fillId="0" borderId="150" xfId="73" applyNumberFormat="1" applyFont="1" applyBorder="1" applyAlignment="1">
      <alignment horizontal="center" vertical="center"/>
    </xf>
    <xf numFmtId="166" fontId="64" fillId="0" borderId="0" xfId="69" applyNumberFormat="1" applyFont="1" applyAlignment="1">
      <alignment vertical="center"/>
    </xf>
    <xf numFmtId="0" fontId="66" fillId="0" borderId="148" xfId="69" applyNumberFormat="1" applyFont="1" applyBorder="1" applyAlignment="1">
      <alignment horizontal="center" vertical="center"/>
    </xf>
    <xf numFmtId="0" fontId="66" fillId="0" borderId="147" xfId="69" applyNumberFormat="1" applyFont="1" applyBorder="1" applyAlignment="1">
      <alignment horizontal="center" vertical="center"/>
    </xf>
    <xf numFmtId="0" fontId="66" fillId="0" borderId="120" xfId="69" applyNumberFormat="1" applyFont="1" applyBorder="1" applyAlignment="1">
      <alignment horizontal="center" vertical="center"/>
    </xf>
    <xf numFmtId="0" fontId="66" fillId="0" borderId="121" xfId="69" applyNumberFormat="1" applyFont="1" applyBorder="1" applyAlignment="1">
      <alignment horizontal="center" vertical="center"/>
    </xf>
    <xf numFmtId="184" fontId="66" fillId="0" borderId="148" xfId="69" applyNumberFormat="1" applyFont="1" applyBorder="1" applyAlignment="1">
      <alignment horizontal="center" vertical="center"/>
    </xf>
    <xf numFmtId="166" fontId="66" fillId="0" borderId="148" xfId="69" applyNumberFormat="1" applyFont="1" applyBorder="1" applyAlignment="1">
      <alignment horizontal="center" vertical="center"/>
    </xf>
    <xf numFmtId="0" fontId="66" fillId="0" borderId="119" xfId="69" applyNumberFormat="1" applyFont="1" applyBorder="1" applyAlignment="1">
      <alignment horizontal="center" vertical="center"/>
    </xf>
    <xf numFmtId="0" fontId="66" fillId="0" borderId="124" xfId="69" applyNumberFormat="1" applyFont="1" applyBorder="1" applyAlignment="1">
      <alignment horizontal="center" vertical="center"/>
    </xf>
    <xf numFmtId="0" fontId="66" fillId="0" borderId="83" xfId="69" applyNumberFormat="1" applyFont="1" applyBorder="1" applyAlignment="1">
      <alignment horizontal="center" vertical="center"/>
    </xf>
    <xf numFmtId="0" fontId="66" fillId="0" borderId="84" xfId="69" applyNumberFormat="1" applyFont="1" applyBorder="1" applyAlignment="1">
      <alignment horizontal="center" vertical="center"/>
    </xf>
    <xf numFmtId="184" fontId="66" fillId="0" borderId="119" xfId="69" applyNumberFormat="1" applyFont="1" applyBorder="1" applyAlignment="1">
      <alignment horizontal="center" vertical="center"/>
    </xf>
    <xf numFmtId="166" fontId="66" fillId="0" borderId="119" xfId="69" applyNumberFormat="1" applyFont="1" applyBorder="1" applyAlignment="1">
      <alignment horizontal="center" vertical="center"/>
    </xf>
    <xf numFmtId="183" fontId="78" fillId="0" borderId="0" xfId="69" applyFont="1" applyAlignment="1">
      <alignment vertical="center"/>
    </xf>
    <xf numFmtId="187" fontId="64" fillId="0" borderId="118" xfId="74" applyNumberFormat="1" applyFont="1" applyFill="1" applyBorder="1" applyAlignment="1">
      <alignment vertical="center"/>
    </xf>
    <xf numFmtId="0" fontId="19" fillId="0" borderId="0" xfId="72"/>
    <xf numFmtId="184" fontId="69" fillId="0" borderId="110" xfId="75" applyNumberFormat="1" applyFont="1" applyBorder="1" applyAlignment="1">
      <alignment horizontal="center" vertical="center"/>
    </xf>
    <xf numFmtId="184" fontId="64" fillId="0" borderId="118" xfId="70" applyNumberFormat="1" applyFont="1" applyFill="1" applyBorder="1" applyAlignment="1" applyProtection="1">
      <alignment horizontal="center" vertical="center"/>
    </xf>
    <xf numFmtId="184" fontId="69" fillId="0" borderId="0" xfId="75" applyNumberFormat="1" applyFont="1" applyAlignment="1">
      <alignment horizontal="center" vertical="center"/>
    </xf>
    <xf numFmtId="183" fontId="64" fillId="0" borderId="123" xfId="69" quotePrefix="1" applyFont="1" applyBorder="1" applyAlignment="1">
      <alignment horizontal="left" vertical="center"/>
    </xf>
    <xf numFmtId="0" fontId="53" fillId="0" borderId="135" xfId="65" applyFont="1" applyBorder="1" applyAlignment="1">
      <alignment horizontal="right" vertical="center"/>
    </xf>
    <xf numFmtId="0" fontId="21" fillId="24" borderId="154" xfId="0" applyFont="1" applyFill="1" applyBorder="1" applyAlignment="1">
      <alignment horizontal="center" vertical="center"/>
    </xf>
    <xf numFmtId="0" fontId="21" fillId="24" borderId="155" xfId="0" applyFont="1" applyFill="1" applyBorder="1" applyAlignment="1">
      <alignment vertical="center"/>
    </xf>
    <xf numFmtId="0" fontId="21" fillId="24" borderId="156" xfId="0" applyFont="1" applyFill="1" applyBorder="1" applyAlignment="1">
      <alignment vertical="center"/>
    </xf>
    <xf numFmtId="0" fontId="21" fillId="24" borderId="155" xfId="0" applyFont="1" applyFill="1" applyBorder="1" applyAlignment="1">
      <alignment horizontal="center" vertical="center" wrapText="1"/>
    </xf>
    <xf numFmtId="0" fontId="0" fillId="24" borderId="155" xfId="0" applyFill="1" applyBorder="1" applyAlignment="1">
      <alignment horizontal="center" vertical="center"/>
    </xf>
    <xf numFmtId="172" fontId="0" fillId="24" borderId="157" xfId="29" applyNumberFormat="1" applyFont="1" applyFill="1" applyBorder="1" applyAlignment="1" applyProtection="1">
      <alignment horizontal="center" vertical="center"/>
    </xf>
    <xf numFmtId="173" fontId="19" fillId="24" borderId="158" xfId="28" applyNumberFormat="1" applyFill="1" applyBorder="1" applyAlignment="1" applyProtection="1">
      <alignment horizontal="center" vertical="center"/>
    </xf>
    <xf numFmtId="2" fontId="53" fillId="0" borderId="0" xfId="62" applyNumberFormat="1" applyFont="1" applyAlignment="1">
      <alignment horizontal="left" vertical="center"/>
    </xf>
    <xf numFmtId="0" fontId="55" fillId="0" borderId="0" xfId="64" applyFont="1" applyAlignment="1">
      <alignment horizontal="center"/>
    </xf>
    <xf numFmtId="172" fontId="55" fillId="0" borderId="0" xfId="65" applyNumberFormat="1" applyFont="1" applyAlignment="1">
      <alignment horizontal="center" vertical="center"/>
    </xf>
    <xf numFmtId="172" fontId="53" fillId="0" borderId="0" xfId="65" applyNumberFormat="1" applyFont="1" applyAlignment="1">
      <alignment horizontal="center" vertical="center"/>
    </xf>
    <xf numFmtId="0" fontId="55" fillId="0" borderId="160" xfId="64" applyFont="1" applyBorder="1" applyAlignment="1">
      <alignment horizontal="center"/>
    </xf>
    <xf numFmtId="0" fontId="53" fillId="0" borderId="161" xfId="62" applyFont="1" applyBorder="1" applyAlignment="1">
      <alignment vertical="center"/>
    </xf>
    <xf numFmtId="0" fontId="53" fillId="0" borderId="161" xfId="62" applyFont="1" applyBorder="1" applyAlignment="1">
      <alignment horizontal="center" vertical="center"/>
    </xf>
    <xf numFmtId="2" fontId="53" fillId="0" borderId="161" xfId="62" applyNumberFormat="1" applyFont="1" applyBorder="1" applyAlignment="1">
      <alignment horizontal="center" vertical="center"/>
    </xf>
    <xf numFmtId="165" fontId="53" fillId="0" borderId="161" xfId="63" applyFont="1" applyBorder="1" applyAlignment="1">
      <alignment horizontal="center" vertical="center"/>
    </xf>
    <xf numFmtId="2" fontId="53" fillId="0" borderId="161" xfId="62" applyNumberFormat="1" applyFont="1" applyBorder="1" applyAlignment="1">
      <alignment horizontal="left" vertical="center"/>
    </xf>
    <xf numFmtId="2" fontId="55" fillId="0" borderId="161" xfId="62" applyNumberFormat="1" applyFont="1" applyBorder="1" applyAlignment="1">
      <alignment horizontal="left" vertical="center"/>
    </xf>
    <xf numFmtId="2" fontId="55" fillId="0" borderId="162" xfId="62" applyNumberFormat="1" applyFont="1" applyBorder="1" applyAlignment="1">
      <alignment horizontal="left" vertical="center"/>
    </xf>
    <xf numFmtId="0" fontId="55" fillId="0" borderId="59" xfId="62" applyFont="1" applyBorder="1" applyAlignment="1">
      <alignment horizontal="center" vertical="center"/>
    </xf>
    <xf numFmtId="0" fontId="53" fillId="0" borderId="79" xfId="65" applyFont="1" applyBorder="1" applyAlignment="1">
      <alignment horizontal="right" vertical="center"/>
    </xf>
    <xf numFmtId="0" fontId="53" fillId="0" borderId="59" xfId="62" applyFont="1" applyBorder="1" applyAlignment="1">
      <alignment horizontal="center" vertical="center"/>
    </xf>
    <xf numFmtId="0" fontId="53" fillId="0" borderId="123" xfId="65" applyFont="1" applyBorder="1" applyAlignment="1">
      <alignment horizontal="right" vertical="center"/>
    </xf>
    <xf numFmtId="0" fontId="53" fillId="0" borderId="118" xfId="65" applyFont="1" applyBorder="1" applyAlignment="1">
      <alignment horizontal="center" vertical="center"/>
    </xf>
    <xf numFmtId="0" fontId="51" fillId="0" borderId="118" xfId="65" applyFont="1" applyBorder="1" applyAlignment="1">
      <alignment horizontal="center"/>
    </xf>
    <xf numFmtId="0" fontId="53" fillId="0" borderId="123" xfId="62" quotePrefix="1" applyFont="1" applyBorder="1" applyAlignment="1">
      <alignment vertical="center"/>
    </xf>
    <xf numFmtId="0" fontId="55" fillId="0" borderId="159" xfId="65" applyFont="1" applyBorder="1" applyAlignment="1">
      <alignment horizontal="center" vertical="center"/>
    </xf>
    <xf numFmtId="0" fontId="55" fillId="0" borderId="160" xfId="64" applyFont="1" applyBorder="1" applyAlignment="1">
      <alignment horizontal="left" indent="1"/>
    </xf>
    <xf numFmtId="0" fontId="55" fillId="0" borderId="59" xfId="65" applyFont="1" applyBorder="1" applyAlignment="1">
      <alignment horizontal="left" vertical="center"/>
    </xf>
    <xf numFmtId="0" fontId="53" fillId="0" borderId="59" xfId="65" applyFont="1" applyBorder="1" applyAlignment="1">
      <alignment horizontal="right" vertical="center"/>
    </xf>
    <xf numFmtId="0" fontId="53" fillId="0" borderId="166" xfId="65" applyFont="1" applyBorder="1" applyAlignment="1">
      <alignment horizontal="center" vertical="center"/>
    </xf>
    <xf numFmtId="0" fontId="55" fillId="0" borderId="167" xfId="65" applyFont="1" applyBorder="1" applyAlignment="1">
      <alignment horizontal="center" vertical="center"/>
    </xf>
    <xf numFmtId="0" fontId="53" fillId="0" borderId="62" xfId="65" applyFont="1" applyBorder="1" applyAlignment="1">
      <alignment horizontal="right" vertical="center"/>
    </xf>
    <xf numFmtId="0" fontId="53" fillId="0" borderId="88" xfId="65" applyFont="1" applyBorder="1" applyAlignment="1">
      <alignment horizontal="right" vertical="center"/>
    </xf>
    <xf numFmtId="0" fontId="53" fillId="0" borderId="91" xfId="65" applyFont="1" applyBorder="1" applyAlignment="1">
      <alignment horizontal="center" vertical="center"/>
    </xf>
    <xf numFmtId="0" fontId="53" fillId="0" borderId="172" xfId="65" applyFont="1" applyBorder="1" applyAlignment="1">
      <alignment horizontal="center" vertical="center"/>
    </xf>
    <xf numFmtId="0" fontId="53" fillId="0" borderId="86" xfId="65" applyFont="1" applyBorder="1" applyAlignment="1">
      <alignment horizontal="right" vertical="center"/>
    </xf>
    <xf numFmtId="2" fontId="55" fillId="0" borderId="159" xfId="62" applyNumberFormat="1" applyFont="1" applyBorder="1" applyAlignment="1">
      <alignment horizontal="center" vertical="center"/>
    </xf>
    <xf numFmtId="172" fontId="55" fillId="0" borderId="167" xfId="63" applyNumberFormat="1" applyFont="1" applyBorder="1" applyAlignment="1">
      <alignment horizontal="center" vertical="center"/>
    </xf>
    <xf numFmtId="172" fontId="53" fillId="0" borderId="165" xfId="63" applyNumberFormat="1" applyFont="1" applyBorder="1" applyAlignment="1">
      <alignment horizontal="center" vertical="center"/>
    </xf>
    <xf numFmtId="172" fontId="55" fillId="0" borderId="166" xfId="63" applyNumberFormat="1" applyFont="1" applyBorder="1" applyAlignment="1">
      <alignment horizontal="center" vertical="center"/>
    </xf>
    <xf numFmtId="0" fontId="53" fillId="0" borderId="172" xfId="65" applyFont="1" applyBorder="1" applyAlignment="1">
      <alignment horizontal="right" vertical="center"/>
    </xf>
    <xf numFmtId="43" fontId="53" fillId="0" borderId="0" xfId="65" applyNumberFormat="1" applyFont="1" applyAlignment="1">
      <alignment horizontal="right" vertical="center"/>
    </xf>
    <xf numFmtId="0" fontId="55" fillId="0" borderId="175" xfId="64" applyFont="1" applyBorder="1" applyAlignment="1">
      <alignment horizontal="center"/>
    </xf>
    <xf numFmtId="0" fontId="55" fillId="0" borderId="0" xfId="65" applyFont="1" applyAlignment="1">
      <alignment horizontal="left" vertical="center"/>
    </xf>
    <xf numFmtId="0" fontId="53" fillId="0" borderId="0" xfId="62" quotePrefix="1" applyFont="1" applyAlignment="1">
      <alignment vertical="center"/>
    </xf>
    <xf numFmtId="172" fontId="53" fillId="0" borderId="0" xfId="65" applyNumberFormat="1" applyFont="1" applyAlignment="1">
      <alignment horizontal="right" vertical="center"/>
    </xf>
    <xf numFmtId="166" fontId="53" fillId="0" borderId="0" xfId="68" applyFont="1" applyBorder="1" applyAlignment="1">
      <alignment horizontal="right" vertical="center"/>
    </xf>
    <xf numFmtId="0" fontId="53" fillId="0" borderId="135" xfId="65" applyFont="1" applyBorder="1" applyAlignment="1">
      <alignment horizontal="center" vertical="center"/>
    </xf>
    <xf numFmtId="43" fontId="53" fillId="0" borderId="176" xfId="65" applyNumberFormat="1" applyFont="1" applyBorder="1" applyAlignment="1">
      <alignment horizontal="right" vertical="center"/>
    </xf>
    <xf numFmtId="0" fontId="53" fillId="0" borderId="176" xfId="65" applyFont="1" applyBorder="1" applyAlignment="1">
      <alignment horizontal="right" vertical="center"/>
    </xf>
    <xf numFmtId="2" fontId="53" fillId="0" borderId="118" xfId="65" applyNumberFormat="1" applyFont="1" applyBorder="1" applyAlignment="1">
      <alignment horizontal="center" vertical="center"/>
    </xf>
    <xf numFmtId="170" fontId="19" fillId="0" borderId="0" xfId="28" applyBorder="1" applyAlignment="1">
      <alignment horizontal="right" vertical="center"/>
    </xf>
    <xf numFmtId="170" fontId="19" fillId="24" borderId="0" xfId="28" applyFill="1" applyAlignment="1">
      <alignment vertical="center"/>
    </xf>
    <xf numFmtId="173" fontId="19" fillId="24" borderId="0" xfId="28" applyNumberFormat="1" applyFill="1"/>
    <xf numFmtId="173" fontId="19" fillId="24" borderId="0" xfId="28" applyNumberFormat="1" applyFill="1" applyAlignment="1">
      <alignment vertical="center" wrapText="1"/>
    </xf>
    <xf numFmtId="173" fontId="21" fillId="24" borderId="0" xfId="0" applyNumberFormat="1" applyFont="1" applyFill="1" applyAlignment="1">
      <alignment vertical="center"/>
    </xf>
    <xf numFmtId="9" fontId="0" fillId="24" borderId="0" xfId="52" applyFont="1" applyFill="1" applyAlignment="1">
      <alignment vertical="center"/>
    </xf>
    <xf numFmtId="173" fontId="21" fillId="24" borderId="110" xfId="28" applyNumberFormat="1" applyFont="1" applyFill="1" applyBorder="1" applyAlignment="1" applyProtection="1">
      <alignment vertical="center"/>
    </xf>
    <xf numFmtId="173" fontId="19" fillId="24" borderId="110" xfId="28" applyNumberFormat="1" applyFill="1" applyBorder="1" applyAlignment="1" applyProtection="1">
      <alignment vertical="center"/>
    </xf>
    <xf numFmtId="173" fontId="19" fillId="24" borderId="110" xfId="28" applyNumberFormat="1" applyFill="1" applyBorder="1" applyAlignment="1">
      <alignment vertical="center"/>
    </xf>
    <xf numFmtId="173" fontId="19" fillId="24" borderId="47" xfId="28" applyNumberFormat="1" applyFill="1" applyBorder="1" applyAlignment="1" applyProtection="1">
      <alignment vertical="center"/>
    </xf>
    <xf numFmtId="43" fontId="0" fillId="24" borderId="0" xfId="0" applyNumberFormat="1" applyFill="1" applyAlignment="1">
      <alignment vertical="center"/>
    </xf>
    <xf numFmtId="0" fontId="21" fillId="24" borderId="185" xfId="0" applyFont="1" applyFill="1" applyBorder="1" applyAlignment="1">
      <alignment horizontal="center" vertical="center" wrapText="1"/>
    </xf>
    <xf numFmtId="0" fontId="21" fillId="24" borderId="186" xfId="0" applyFont="1" applyFill="1" applyBorder="1" applyAlignment="1">
      <alignment vertical="center"/>
    </xf>
    <xf numFmtId="0" fontId="0" fillId="24" borderId="186" xfId="0" applyFill="1" applyBorder="1" applyAlignment="1">
      <alignment vertical="center"/>
    </xf>
    <xf numFmtId="173" fontId="0" fillId="24" borderId="186" xfId="0" applyNumberFormat="1" applyFill="1" applyBorder="1" applyAlignment="1">
      <alignment vertical="center"/>
    </xf>
    <xf numFmtId="173" fontId="29" fillId="25" borderId="186" xfId="28" applyNumberFormat="1" applyFont="1" applyFill="1" applyBorder="1" applyAlignment="1" applyProtection="1">
      <alignment vertical="center"/>
    </xf>
    <xf numFmtId="173" fontId="21" fillId="24" borderId="186" xfId="28" applyNumberFormat="1" applyFont="1" applyFill="1" applyBorder="1" applyAlignment="1" applyProtection="1">
      <alignment vertical="center"/>
    </xf>
    <xf numFmtId="174" fontId="0" fillId="24" borderId="186" xfId="0" applyNumberFormat="1" applyFill="1" applyBorder="1" applyAlignment="1">
      <alignment vertical="center"/>
    </xf>
    <xf numFmtId="173" fontId="19" fillId="24" borderId="186" xfId="28" applyNumberFormat="1" applyFill="1" applyBorder="1" applyAlignment="1" applyProtection="1">
      <alignment vertical="center"/>
    </xf>
    <xf numFmtId="173" fontId="19" fillId="24" borderId="186" xfId="28" applyNumberFormat="1" applyFill="1" applyBorder="1" applyAlignment="1">
      <alignment vertical="center"/>
    </xf>
    <xf numFmtId="173" fontId="19" fillId="24" borderId="187" xfId="28" applyNumberFormat="1" applyFill="1" applyBorder="1" applyAlignment="1" applyProtection="1">
      <alignment vertical="center"/>
    </xf>
    <xf numFmtId="0" fontId="21" fillId="24" borderId="154" xfId="0" applyFont="1" applyFill="1" applyBorder="1" applyAlignment="1">
      <alignment horizontal="center" vertical="center" wrapText="1"/>
    </xf>
    <xf numFmtId="0" fontId="0" fillId="24" borderId="156" xfId="0" applyFill="1" applyBorder="1" applyAlignment="1">
      <alignment vertical="center"/>
    </xf>
    <xf numFmtId="0" fontId="0" fillId="24" borderId="155" xfId="0" applyFill="1" applyBorder="1" applyAlignment="1">
      <alignment vertical="center" wrapText="1"/>
    </xf>
    <xf numFmtId="173" fontId="19" fillId="24" borderId="157" xfId="28" applyNumberFormat="1" applyFill="1" applyBorder="1" applyAlignment="1" applyProtection="1">
      <alignment horizontal="center" vertical="center"/>
    </xf>
    <xf numFmtId="0" fontId="0" fillId="24" borderId="190" xfId="0" applyFill="1" applyBorder="1" applyAlignment="1">
      <alignment vertical="center"/>
    </xf>
    <xf numFmtId="173" fontId="19" fillId="24" borderId="176" xfId="28" applyNumberFormat="1" applyFill="1" applyBorder="1" applyAlignment="1" applyProtection="1">
      <alignment vertical="center"/>
    </xf>
    <xf numFmtId="173" fontId="19" fillId="24" borderId="176" xfId="28" applyNumberFormat="1" applyFill="1" applyBorder="1" applyAlignment="1">
      <alignment vertical="center"/>
    </xf>
    <xf numFmtId="173" fontId="21" fillId="24" borderId="185" xfId="0" applyNumberFormat="1" applyFont="1" applyFill="1" applyBorder="1" applyAlignment="1">
      <alignment vertical="center"/>
    </xf>
    <xf numFmtId="173" fontId="21" fillId="24" borderId="191" xfId="28" applyNumberFormat="1" applyFont="1" applyFill="1" applyBorder="1" applyAlignment="1" applyProtection="1">
      <alignment vertical="center"/>
    </xf>
    <xf numFmtId="173" fontId="21" fillId="24" borderId="192" xfId="28" applyNumberFormat="1" applyFont="1" applyFill="1" applyBorder="1" applyAlignment="1" applyProtection="1">
      <alignment vertical="center"/>
    </xf>
    <xf numFmtId="174" fontId="21" fillId="24" borderId="192" xfId="0" applyNumberFormat="1" applyFont="1" applyFill="1" applyBorder="1" applyAlignment="1">
      <alignment vertical="center"/>
    </xf>
    <xf numFmtId="173" fontId="21" fillId="24" borderId="193" xfId="28" applyNumberFormat="1" applyFont="1" applyFill="1" applyBorder="1" applyAlignment="1">
      <alignment horizontal="center" vertical="center"/>
    </xf>
    <xf numFmtId="174" fontId="0" fillId="24" borderId="192" xfId="0" applyNumberFormat="1" applyFill="1" applyBorder="1" applyAlignment="1">
      <alignment vertical="center"/>
    </xf>
    <xf numFmtId="173" fontId="19" fillId="24" borderId="193" xfId="28" applyNumberFormat="1" applyFill="1" applyBorder="1" applyAlignment="1">
      <alignment horizontal="center" vertical="center"/>
    </xf>
    <xf numFmtId="173" fontId="19" fillId="24" borderId="192" xfId="28" applyNumberFormat="1" applyFill="1" applyBorder="1" applyAlignment="1" applyProtection="1">
      <alignment vertical="center"/>
    </xf>
    <xf numFmtId="173" fontId="19" fillId="24" borderId="192" xfId="28" applyNumberFormat="1" applyFill="1" applyBorder="1" applyAlignment="1">
      <alignment vertical="center"/>
    </xf>
    <xf numFmtId="173" fontId="19" fillId="24" borderId="194" xfId="28" applyNumberFormat="1" applyFill="1" applyBorder="1" applyAlignment="1" applyProtection="1">
      <alignment vertical="center"/>
    </xf>
    <xf numFmtId="174" fontId="0" fillId="24" borderId="194" xfId="0" applyNumberFormat="1" applyFill="1" applyBorder="1" applyAlignment="1">
      <alignment vertical="center"/>
    </xf>
    <xf numFmtId="173" fontId="19" fillId="24" borderId="195" xfId="28" applyNumberFormat="1" applyFill="1" applyBorder="1" applyAlignment="1">
      <alignment horizontal="center" vertical="center"/>
    </xf>
    <xf numFmtId="173" fontId="21" fillId="25" borderId="176" xfId="28" applyNumberFormat="1" applyFont="1" applyFill="1" applyBorder="1" applyAlignment="1" applyProtection="1">
      <alignment vertical="center"/>
    </xf>
    <xf numFmtId="0" fontId="0" fillId="24" borderId="198" xfId="0" applyFill="1" applyBorder="1" applyAlignment="1">
      <alignment vertical="center"/>
    </xf>
    <xf numFmtId="1" fontId="29" fillId="24" borderId="198" xfId="0" applyNumberFormat="1" applyFont="1" applyFill="1" applyBorder="1" applyAlignment="1">
      <alignment vertical="center"/>
    </xf>
    <xf numFmtId="0" fontId="0" fillId="24" borderId="198" xfId="0" applyFill="1" applyBorder="1" applyAlignment="1">
      <alignment vertical="center" wrapText="1"/>
    </xf>
    <xf numFmtId="0" fontId="29" fillId="24" borderId="198" xfId="0" applyFont="1" applyFill="1" applyBorder="1" applyAlignment="1">
      <alignment vertical="center"/>
    </xf>
    <xf numFmtId="0" fontId="0" fillId="24" borderId="198" xfId="0" applyFill="1" applyBorder="1"/>
    <xf numFmtId="174" fontId="0" fillId="24" borderId="198" xfId="0" applyNumberFormat="1" applyFill="1" applyBorder="1" applyAlignment="1">
      <alignment vertical="center"/>
    </xf>
    <xf numFmtId="174" fontId="29" fillId="24" borderId="198" xfId="0" applyNumberFormat="1" applyFont="1" applyFill="1" applyBorder="1" applyAlignment="1">
      <alignment vertical="center"/>
    </xf>
    <xf numFmtId="173" fontId="19" fillId="24" borderId="198" xfId="28" applyNumberFormat="1" applyFill="1" applyBorder="1" applyAlignment="1">
      <alignment vertical="center"/>
    </xf>
    <xf numFmtId="173" fontId="0" fillId="24" borderId="198" xfId="0" applyNumberFormat="1" applyFill="1" applyBorder="1" applyAlignment="1">
      <alignment vertical="center"/>
    </xf>
    <xf numFmtId="43" fontId="0" fillId="24" borderId="198" xfId="0" applyNumberFormat="1" applyFill="1" applyBorder="1" applyAlignment="1">
      <alignment vertical="center"/>
    </xf>
    <xf numFmtId="174" fontId="0" fillId="24" borderId="198" xfId="0" applyNumberFormat="1" applyFill="1" applyBorder="1" applyAlignment="1">
      <alignment vertical="center" wrapText="1"/>
    </xf>
    <xf numFmtId="0" fontId="21" fillId="24" borderId="198" xfId="0" applyFont="1" applyFill="1" applyBorder="1" applyAlignment="1">
      <alignment vertical="center"/>
    </xf>
    <xf numFmtId="0" fontId="0" fillId="24" borderId="199" xfId="0" applyFill="1" applyBorder="1" applyAlignment="1">
      <alignment vertical="center"/>
    </xf>
    <xf numFmtId="182" fontId="29" fillId="25" borderId="0" xfId="0" applyNumberFormat="1" applyFont="1" applyFill="1" applyAlignment="1">
      <alignment vertical="center"/>
    </xf>
    <xf numFmtId="181" fontId="48" fillId="24" borderId="0" xfId="28" applyNumberFormat="1" applyFont="1" applyFill="1" applyBorder="1" applyAlignment="1">
      <alignment horizontal="center" vertical="center" wrapText="1"/>
    </xf>
    <xf numFmtId="182" fontId="29" fillId="25" borderId="198" xfId="0" applyNumberFormat="1" applyFont="1" applyFill="1" applyBorder="1" applyAlignment="1">
      <alignment vertical="center"/>
    </xf>
    <xf numFmtId="173" fontId="21" fillId="25" borderId="176" xfId="28" applyNumberFormat="1" applyFont="1" applyFill="1" applyBorder="1" applyAlignment="1">
      <alignment vertical="center"/>
    </xf>
    <xf numFmtId="0" fontId="0" fillId="24" borderId="176" xfId="0" applyFill="1" applyBorder="1" applyAlignment="1">
      <alignment horizontal="center" vertical="center" wrapText="1"/>
    </xf>
    <xf numFmtId="0" fontId="0" fillId="24" borderId="80" xfId="0" applyFill="1" applyBorder="1" applyAlignment="1">
      <alignment vertical="center"/>
    </xf>
    <xf numFmtId="0" fontId="21" fillId="24" borderId="135" xfId="0" applyFont="1" applyFill="1" applyBorder="1" applyAlignment="1">
      <alignment vertical="center"/>
    </xf>
    <xf numFmtId="173" fontId="21" fillId="24" borderId="201" xfId="28" applyNumberFormat="1" applyFont="1" applyFill="1" applyBorder="1" applyAlignment="1">
      <alignment horizontal="center" vertical="center"/>
    </xf>
    <xf numFmtId="0" fontId="0" fillId="24" borderId="197" xfId="0" applyFill="1" applyBorder="1" applyAlignment="1">
      <alignment vertical="center"/>
    </xf>
    <xf numFmtId="173" fontId="19" fillId="24" borderId="197" xfId="28" applyNumberFormat="1" applyFill="1" applyBorder="1" applyAlignment="1">
      <alignment horizontal="center" vertical="center"/>
    </xf>
    <xf numFmtId="2" fontId="0" fillId="24" borderId="198" xfId="0" applyNumberFormat="1" applyFill="1" applyBorder="1" applyAlignment="1">
      <alignment vertical="center"/>
    </xf>
    <xf numFmtId="173" fontId="19" fillId="24" borderId="198" xfId="28" applyNumberFormat="1" applyFill="1" applyBorder="1" applyAlignment="1" applyProtection="1">
      <alignment horizontal="center" vertical="center"/>
    </xf>
    <xf numFmtId="188" fontId="0" fillId="24" borderId="198" xfId="0" applyNumberFormat="1" applyFill="1" applyBorder="1" applyAlignment="1">
      <alignment vertical="center"/>
    </xf>
    <xf numFmtId="173" fontId="19" fillId="0" borderId="198" xfId="28" applyNumberFormat="1" applyFill="1" applyBorder="1" applyAlignment="1" applyProtection="1">
      <alignment horizontal="center" vertical="center"/>
    </xf>
    <xf numFmtId="173" fontId="29" fillId="25" borderId="198" xfId="28" applyNumberFormat="1" applyFont="1" applyFill="1" applyBorder="1" applyAlignment="1" applyProtection="1">
      <alignment vertical="center"/>
    </xf>
    <xf numFmtId="173" fontId="29" fillId="25" borderId="198" xfId="28" applyNumberFormat="1" applyFont="1" applyFill="1" applyBorder="1" applyAlignment="1" applyProtection="1">
      <alignment horizontal="center" vertical="center"/>
    </xf>
    <xf numFmtId="9" fontId="29" fillId="24" borderId="198" xfId="52" applyFont="1" applyFill="1" applyBorder="1" applyAlignment="1">
      <alignment vertical="center"/>
    </xf>
    <xf numFmtId="188" fontId="0" fillId="24" borderId="198" xfId="0" applyNumberFormat="1" applyFill="1" applyBorder="1" applyAlignment="1">
      <alignment vertical="center" wrapText="1"/>
    </xf>
    <xf numFmtId="0" fontId="21" fillId="25" borderId="198" xfId="0" applyFont="1" applyFill="1" applyBorder="1" applyAlignment="1">
      <alignment vertical="center"/>
    </xf>
    <xf numFmtId="173" fontId="19" fillId="25" borderId="198" xfId="28" applyNumberFormat="1" applyFill="1" applyBorder="1" applyAlignment="1">
      <alignment horizontal="center" vertical="center"/>
    </xf>
    <xf numFmtId="43" fontId="21" fillId="25" borderId="198" xfId="0" applyNumberFormat="1" applyFont="1" applyFill="1" applyBorder="1" applyAlignment="1">
      <alignment vertical="center"/>
    </xf>
    <xf numFmtId="173" fontId="19" fillId="24" borderId="199" xfId="28" applyNumberFormat="1" applyFill="1" applyBorder="1" applyAlignment="1">
      <alignment horizontal="center" vertical="center"/>
    </xf>
    <xf numFmtId="173" fontId="19" fillId="31" borderId="176" xfId="28" applyNumberFormat="1" applyFill="1" applyBorder="1" applyAlignment="1" applyProtection="1">
      <alignment vertical="center"/>
    </xf>
    <xf numFmtId="173" fontId="21" fillId="24" borderId="26" xfId="0" applyNumberFormat="1" applyFont="1" applyFill="1" applyBorder="1" applyAlignment="1">
      <alignment vertical="center"/>
    </xf>
    <xf numFmtId="175" fontId="0" fillId="24" borderId="0" xfId="0" applyNumberFormat="1" applyFill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0" fontId="49" fillId="0" borderId="21" xfId="0" applyFont="1" applyBorder="1" applyAlignment="1">
      <alignment vertical="center" wrapText="1"/>
    </xf>
    <xf numFmtId="0" fontId="0" fillId="0" borderId="0" xfId="0" applyAlignment="1">
      <alignment vertical="center"/>
    </xf>
    <xf numFmtId="173" fontId="19" fillId="0" borderId="0" xfId="28" applyNumberFormat="1" applyFill="1" applyAlignment="1">
      <alignment vertical="center"/>
    </xf>
    <xf numFmtId="173" fontId="0" fillId="0" borderId="186" xfId="0" applyNumberFormat="1" applyBorder="1" applyAlignment="1">
      <alignment vertical="center"/>
    </xf>
    <xf numFmtId="0" fontId="0" fillId="0" borderId="198" xfId="0" applyBorder="1" applyAlignment="1">
      <alignment vertical="center"/>
    </xf>
    <xf numFmtId="188" fontId="0" fillId="0" borderId="198" xfId="0" applyNumberFormat="1" applyBorder="1" applyAlignment="1">
      <alignment vertical="center"/>
    </xf>
    <xf numFmtId="2" fontId="0" fillId="0" borderId="198" xfId="0" applyNumberFormat="1" applyBorder="1" applyAlignment="1">
      <alignment vertical="center"/>
    </xf>
    <xf numFmtId="173" fontId="82" fillId="24" borderId="198" xfId="28" applyNumberFormat="1" applyFont="1" applyFill="1" applyBorder="1" applyAlignment="1" applyProtection="1">
      <alignment horizontal="center" vertical="center"/>
    </xf>
    <xf numFmtId="9" fontId="19" fillId="24" borderId="0" xfId="52" applyFill="1" applyAlignment="1">
      <alignment vertical="center"/>
    </xf>
    <xf numFmtId="170" fontId="19" fillId="24" borderId="198" xfId="28" applyFill="1" applyBorder="1" applyAlignment="1">
      <alignment vertical="center"/>
    </xf>
    <xf numFmtId="2" fontId="83" fillId="24" borderId="198" xfId="0" applyNumberFormat="1" applyFont="1" applyFill="1" applyBorder="1" applyAlignment="1">
      <alignment vertical="center"/>
    </xf>
    <xf numFmtId="173" fontId="19" fillId="32" borderId="198" xfId="28" applyNumberFormat="1" applyFill="1" applyBorder="1" applyAlignment="1" applyProtection="1">
      <alignment horizontal="center" vertical="center"/>
    </xf>
    <xf numFmtId="173" fontId="19" fillId="24" borderId="198" xfId="28" applyNumberFormat="1" applyFill="1" applyBorder="1" applyAlignment="1" applyProtection="1">
      <alignment horizontal="center" vertical="center" wrapText="1"/>
    </xf>
    <xf numFmtId="9" fontId="84" fillId="24" borderId="198" xfId="52" applyFont="1" applyFill="1" applyBorder="1" applyAlignment="1" applyProtection="1">
      <alignment horizontal="center" vertical="center"/>
    </xf>
    <xf numFmtId="173" fontId="85" fillId="24" borderId="198" xfId="28" applyNumberFormat="1" applyFont="1" applyFill="1" applyBorder="1" applyAlignment="1" applyProtection="1">
      <alignment horizontal="center" vertical="center"/>
    </xf>
    <xf numFmtId="173" fontId="21" fillId="32" borderId="191" xfId="28" applyNumberFormat="1" applyFont="1" applyFill="1" applyBorder="1" applyAlignment="1" applyProtection="1">
      <alignment vertical="center"/>
    </xf>
    <xf numFmtId="173" fontId="21" fillId="32" borderId="176" xfId="28" applyNumberFormat="1" applyFont="1" applyFill="1" applyBorder="1" applyAlignment="1" applyProtection="1">
      <alignment vertical="center"/>
    </xf>
    <xf numFmtId="2" fontId="86" fillId="24" borderId="198" xfId="0" applyNumberFormat="1" applyFont="1" applyFill="1" applyBorder="1" applyAlignment="1">
      <alignment vertical="center"/>
    </xf>
    <xf numFmtId="182" fontId="0" fillId="24" borderId="0" xfId="0" applyNumberFormat="1" applyFill="1" applyAlignment="1">
      <alignment vertical="center"/>
    </xf>
    <xf numFmtId="174" fontId="0" fillId="24" borderId="0" xfId="0" applyNumberFormat="1" applyFill="1" applyAlignment="1">
      <alignment horizontal="left" vertical="center"/>
    </xf>
    <xf numFmtId="9" fontId="19" fillId="24" borderId="0" xfId="52" applyFill="1" applyAlignment="1">
      <alignment horizontal="center" vertical="center"/>
    </xf>
    <xf numFmtId="174" fontId="0" fillId="24" borderId="0" xfId="0" applyNumberFormat="1" applyFill="1" applyAlignment="1">
      <alignment horizontal="right" vertical="center"/>
    </xf>
    <xf numFmtId="44" fontId="19" fillId="24" borderId="0" xfId="28" applyNumberFormat="1" applyFill="1" applyAlignment="1">
      <alignment vertical="center"/>
    </xf>
    <xf numFmtId="173" fontId="21" fillId="24" borderId="36" xfId="0" applyNumberFormat="1" applyFont="1" applyFill="1" applyBorder="1" applyAlignment="1">
      <alignment vertical="center"/>
    </xf>
    <xf numFmtId="2" fontId="81" fillId="24" borderId="198" xfId="0" applyNumberFormat="1" applyFont="1" applyFill="1" applyBorder="1" applyAlignment="1">
      <alignment vertical="center"/>
    </xf>
    <xf numFmtId="173" fontId="81" fillId="24" borderId="198" xfId="28" applyNumberFormat="1" applyFont="1" applyFill="1" applyBorder="1" applyAlignment="1">
      <alignment vertical="center"/>
    </xf>
    <xf numFmtId="0" fontId="81" fillId="24" borderId="38" xfId="0" applyFont="1" applyFill="1" applyBorder="1" applyAlignment="1">
      <alignment vertical="center"/>
    </xf>
    <xf numFmtId="0" fontId="81" fillId="24" borderId="19" xfId="0" applyFont="1" applyFill="1" applyBorder="1" applyAlignment="1">
      <alignment horizontal="center" vertical="center"/>
    </xf>
    <xf numFmtId="172" fontId="81" fillId="0" borderId="21" xfId="29" applyNumberFormat="1" applyFont="1" applyFill="1" applyBorder="1" applyAlignment="1" applyProtection="1">
      <alignment horizontal="center" vertical="center"/>
    </xf>
    <xf numFmtId="173" fontId="81" fillId="24" borderId="21" xfId="28" applyNumberFormat="1" applyFont="1" applyFill="1" applyBorder="1" applyAlignment="1" applyProtection="1">
      <alignment horizontal="center" vertical="center"/>
    </xf>
    <xf numFmtId="170" fontId="19" fillId="24" borderId="21" xfId="28" applyFill="1" applyBorder="1" applyAlignment="1">
      <alignment vertical="center" wrapText="1"/>
    </xf>
    <xf numFmtId="170" fontId="0" fillId="24" borderId="21" xfId="28" applyFont="1" applyFill="1" applyBorder="1" applyAlignment="1">
      <alignment vertical="center" wrapText="1"/>
    </xf>
    <xf numFmtId="173" fontId="0" fillId="24" borderId="21" xfId="28" applyNumberFormat="1" applyFont="1" applyFill="1" applyBorder="1" applyAlignment="1" applyProtection="1">
      <alignment horizontal="center" vertical="center"/>
    </xf>
    <xf numFmtId="173" fontId="0" fillId="24" borderId="198" xfId="28" applyNumberFormat="1" applyFont="1" applyFill="1" applyBorder="1" applyAlignment="1" applyProtection="1">
      <alignment horizontal="center" vertical="center"/>
    </xf>
    <xf numFmtId="173" fontId="0" fillId="24" borderId="49" xfId="28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horizontal="center" vertical="center"/>
    </xf>
    <xf numFmtId="173" fontId="19" fillId="24" borderId="37" xfId="28" applyNumberFormat="1" applyFill="1" applyBorder="1" applyAlignment="1">
      <alignment horizontal="center" vertical="center"/>
    </xf>
    <xf numFmtId="173" fontId="19" fillId="24" borderId="36" xfId="28" applyNumberFormat="1" applyFill="1" applyBorder="1" applyAlignment="1">
      <alignment horizontal="center" vertical="center"/>
    </xf>
    <xf numFmtId="10" fontId="0" fillId="24" borderId="36" xfId="52" applyNumberFormat="1" applyFont="1" applyFill="1" applyBorder="1" applyAlignment="1">
      <alignment horizontal="center" vertical="center"/>
    </xf>
    <xf numFmtId="175" fontId="19" fillId="24" borderId="36" xfId="52" applyNumberFormat="1" applyFill="1" applyBorder="1" applyAlignment="1">
      <alignment horizontal="center" vertical="center"/>
    </xf>
    <xf numFmtId="175" fontId="81" fillId="24" borderId="36" xfId="52" applyNumberFormat="1" applyFont="1" applyFill="1" applyBorder="1" applyAlignment="1">
      <alignment horizontal="center" vertical="center"/>
    </xf>
    <xf numFmtId="10" fontId="0" fillId="24" borderId="36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73" fontId="0" fillId="0" borderId="10" xfId="0" applyNumberFormat="1" applyBorder="1" applyAlignment="1">
      <alignment horizontal="center" vertical="center"/>
    </xf>
    <xf numFmtId="171" fontId="0" fillId="0" borderId="36" xfId="0" applyNumberFormat="1" applyBorder="1" applyAlignment="1">
      <alignment vertical="center"/>
    </xf>
    <xf numFmtId="175" fontId="0" fillId="0" borderId="36" xfId="52" applyNumberFormat="1" applyFont="1" applyFill="1" applyBorder="1" applyAlignment="1">
      <alignment horizontal="center" vertical="center"/>
    </xf>
    <xf numFmtId="173" fontId="0" fillId="0" borderId="10" xfId="28" applyNumberFormat="1" applyFont="1" applyFill="1" applyBorder="1" applyAlignment="1" applyProtection="1">
      <alignment horizontal="center" vertical="center"/>
    </xf>
    <xf numFmtId="173" fontId="0" fillId="0" borderId="10" xfId="0" applyNumberFormat="1" applyBorder="1" applyAlignment="1">
      <alignment vertical="center"/>
    </xf>
    <xf numFmtId="175" fontId="81" fillId="0" borderId="36" xfId="52" applyNumberFormat="1" applyFont="1" applyFill="1" applyBorder="1" applyAlignment="1">
      <alignment horizontal="center" vertical="center"/>
    </xf>
    <xf numFmtId="0" fontId="19" fillId="24" borderId="0" xfId="0" applyFont="1" applyFill="1" applyAlignment="1">
      <alignment vertical="center"/>
    </xf>
    <xf numFmtId="173" fontId="19" fillId="0" borderId="0" xfId="28" applyNumberForma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73" fontId="19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173" fontId="21" fillId="0" borderId="0" xfId="28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73" fontId="21" fillId="0" borderId="0" xfId="0" applyNumberFormat="1" applyFont="1" applyAlignment="1">
      <alignment vertical="center"/>
    </xf>
    <xf numFmtId="173" fontId="21" fillId="0" borderId="0" xfId="28" applyNumberFormat="1" applyFont="1" applyFill="1" applyBorder="1" applyAlignment="1" applyProtection="1">
      <alignment vertical="center"/>
    </xf>
    <xf numFmtId="173" fontId="21" fillId="0" borderId="0" xfId="28" applyNumberFormat="1" applyFont="1" applyFill="1" applyBorder="1" applyAlignment="1">
      <alignment vertical="center"/>
    </xf>
    <xf numFmtId="9" fontId="19" fillId="0" borderId="0" xfId="52" applyFont="1" applyFill="1" applyBorder="1" applyAlignment="1">
      <alignment vertical="center"/>
    </xf>
    <xf numFmtId="170" fontId="19" fillId="0" borderId="0" xfId="28"/>
    <xf numFmtId="173" fontId="19" fillId="0" borderId="0" xfId="28" applyNumberFormat="1"/>
    <xf numFmtId="173" fontId="0" fillId="0" borderId="0" xfId="0" applyNumberFormat="1"/>
    <xf numFmtId="43" fontId="0" fillId="0" borderId="0" xfId="0" applyNumberFormat="1"/>
    <xf numFmtId="43" fontId="21" fillId="0" borderId="0" xfId="0" applyNumberFormat="1" applyFont="1"/>
    <xf numFmtId="170" fontId="86" fillId="24" borderId="198" xfId="28" applyFont="1" applyFill="1" applyBorder="1" applyAlignment="1">
      <alignment vertical="center"/>
    </xf>
    <xf numFmtId="173" fontId="88" fillId="25" borderId="176" xfId="28" applyNumberFormat="1" applyFont="1" applyFill="1" applyBorder="1" applyAlignment="1" applyProtection="1">
      <alignment vertical="center"/>
    </xf>
    <xf numFmtId="0" fontId="21" fillId="25" borderId="161" xfId="0" applyFont="1" applyFill="1" applyBorder="1" applyAlignment="1">
      <alignment vertical="center"/>
    </xf>
    <xf numFmtId="0" fontId="21" fillId="25" borderId="162" xfId="0" applyFont="1" applyFill="1" applyBorder="1" applyAlignment="1">
      <alignment vertical="center"/>
    </xf>
    <xf numFmtId="9" fontId="19" fillId="24" borderId="198" xfId="52" applyFill="1" applyBorder="1" applyAlignment="1" applyProtection="1">
      <alignment horizontal="center" vertical="center"/>
    </xf>
    <xf numFmtId="0" fontId="81" fillId="24" borderId="0" xfId="0" applyFont="1" applyFill="1" applyAlignment="1">
      <alignment horizontal="left" vertical="center"/>
    </xf>
    <xf numFmtId="9" fontId="81" fillId="24" borderId="0" xfId="0" applyNumberFormat="1" applyFont="1" applyFill="1" applyAlignment="1">
      <alignment vertical="center"/>
    </xf>
    <xf numFmtId="173" fontId="81" fillId="24" borderId="10" xfId="0" applyNumberFormat="1" applyFont="1" applyFill="1" applyBorder="1" applyAlignment="1">
      <alignment vertical="center"/>
    </xf>
    <xf numFmtId="9" fontId="19" fillId="24" borderId="36" xfId="52" applyFill="1" applyBorder="1" applyAlignment="1">
      <alignment vertical="center"/>
    </xf>
    <xf numFmtId="0" fontId="20" fillId="24" borderId="0" xfId="0" quotePrefix="1" applyFont="1" applyFill="1" applyAlignment="1">
      <alignment horizontal="center" vertical="center"/>
    </xf>
    <xf numFmtId="173" fontId="89" fillId="24" borderId="0" xfId="0" applyNumberFormat="1" applyFont="1" applyFill="1" applyAlignment="1">
      <alignment vertical="center"/>
    </xf>
    <xf numFmtId="10" fontId="0" fillId="0" borderId="36" xfId="0" applyNumberFormat="1" applyBorder="1" applyAlignment="1">
      <alignment horizontal="center" vertical="center"/>
    </xf>
    <xf numFmtId="4" fontId="48" fillId="24" borderId="36" xfId="0" applyNumberFormat="1" applyFont="1" applyFill="1" applyBorder="1" applyAlignment="1">
      <alignment vertical="center"/>
    </xf>
    <xf numFmtId="4" fontId="48" fillId="0" borderId="0" xfId="0" applyNumberFormat="1" applyFont="1" applyAlignment="1">
      <alignment horizontal="center" vertical="center"/>
    </xf>
    <xf numFmtId="170" fontId="48" fillId="0" borderId="49" xfId="28" applyFont="1" applyFill="1" applyBorder="1" applyAlignment="1">
      <alignment horizontal="center" vertical="center"/>
    </xf>
    <xf numFmtId="170" fontId="48" fillId="24" borderId="36" xfId="28" applyFont="1" applyFill="1" applyBorder="1" applyAlignment="1">
      <alignment vertical="center"/>
    </xf>
    <xf numFmtId="0" fontId="48" fillId="0" borderId="0" xfId="0" applyFont="1" applyAlignment="1">
      <alignment horizontal="center" vertical="center"/>
    </xf>
    <xf numFmtId="173" fontId="48" fillId="0" borderId="49" xfId="28" applyNumberFormat="1" applyFont="1" applyFill="1" applyBorder="1" applyAlignment="1">
      <alignment horizontal="center" vertical="center"/>
    </xf>
    <xf numFmtId="9" fontId="48" fillId="0" borderId="0" xfId="0" applyNumberFormat="1" applyFont="1" applyAlignment="1">
      <alignment horizontal="center" vertical="center"/>
    </xf>
    <xf numFmtId="171" fontId="48" fillId="24" borderId="36" xfId="0" applyNumberFormat="1" applyFont="1" applyFill="1" applyBorder="1" applyAlignment="1">
      <alignment vertical="center"/>
    </xf>
    <xf numFmtId="0" fontId="47" fillId="0" borderId="0" xfId="0" applyFont="1" applyAlignment="1">
      <alignment horizontal="center" vertical="center" wrapText="1"/>
    </xf>
    <xf numFmtId="173" fontId="47" fillId="0" borderId="49" xfId="28" applyNumberFormat="1" applyFont="1" applyFill="1" applyBorder="1" applyAlignment="1">
      <alignment horizontal="center" vertical="center"/>
    </xf>
    <xf numFmtId="173" fontId="47" fillId="0" borderId="0" xfId="0" applyNumberFormat="1" applyFont="1" applyAlignment="1">
      <alignment horizontal="center" vertical="center"/>
    </xf>
    <xf numFmtId="9" fontId="47" fillId="0" borderId="49" xfId="0" applyNumberFormat="1" applyFont="1" applyBorder="1" applyAlignment="1">
      <alignment horizontal="center" vertical="center"/>
    </xf>
    <xf numFmtId="170" fontId="47" fillId="24" borderId="37" xfId="0" applyNumberFormat="1" applyFont="1" applyFill="1" applyBorder="1" applyAlignment="1">
      <alignment vertical="center"/>
    </xf>
    <xf numFmtId="0" fontId="48" fillId="0" borderId="29" xfId="0" applyFont="1" applyBorder="1" applyAlignment="1">
      <alignment horizontal="center" vertical="center"/>
    </xf>
    <xf numFmtId="173" fontId="48" fillId="0" borderId="42" xfId="28" applyNumberFormat="1" applyFont="1" applyFill="1" applyBorder="1" applyAlignment="1">
      <alignment horizontal="center" vertical="center"/>
    </xf>
    <xf numFmtId="171" fontId="47" fillId="0" borderId="0" xfId="0" applyNumberFormat="1" applyFont="1" applyAlignment="1">
      <alignment vertical="center"/>
    </xf>
    <xf numFmtId="171" fontId="47" fillId="0" borderId="49" xfId="0" applyNumberFormat="1" applyFont="1" applyBorder="1" applyAlignment="1">
      <alignment vertical="center"/>
    </xf>
    <xf numFmtId="0" fontId="40" fillId="0" borderId="59" xfId="59" applyFont="1" applyBorder="1" applyAlignment="1">
      <alignment horizontal="center" vertical="center"/>
    </xf>
    <xf numFmtId="0" fontId="40" fillId="0" borderId="0" xfId="59" applyFont="1" applyAlignment="1">
      <alignment horizontal="center" vertical="center"/>
    </xf>
    <xf numFmtId="0" fontId="40" fillId="0" borderId="79" xfId="59" applyFont="1" applyBorder="1" applyAlignment="1">
      <alignment horizontal="center" vertical="center"/>
    </xf>
    <xf numFmtId="0" fontId="38" fillId="0" borderId="59" xfId="59" applyFont="1" applyBorder="1" applyAlignment="1">
      <alignment horizontal="center"/>
    </xf>
    <xf numFmtId="0" fontId="38" fillId="0" borderId="0" xfId="59" applyFont="1" applyAlignment="1">
      <alignment horizontal="center"/>
    </xf>
    <xf numFmtId="0" fontId="38" fillId="0" borderId="79" xfId="59" applyFont="1" applyBorder="1" applyAlignment="1">
      <alignment horizontal="center"/>
    </xf>
    <xf numFmtId="0" fontId="39" fillId="0" borderId="59" xfId="59" applyFont="1" applyBorder="1" applyAlignment="1">
      <alignment horizontal="center"/>
    </xf>
    <xf numFmtId="0" fontId="39" fillId="0" borderId="0" xfId="59" applyFont="1" applyAlignment="1">
      <alignment horizontal="center"/>
    </xf>
    <xf numFmtId="0" fontId="39" fillId="0" borderId="79" xfId="59" applyFont="1" applyBorder="1" applyAlignment="1">
      <alignment horizontal="center"/>
    </xf>
    <xf numFmtId="0" fontId="38" fillId="0" borderId="59" xfId="59" applyFont="1" applyBorder="1" applyAlignment="1">
      <alignment horizontal="center" vertical="center"/>
    </xf>
    <xf numFmtId="0" fontId="38" fillId="0" borderId="0" xfId="59" applyFont="1" applyAlignment="1">
      <alignment horizontal="center" vertical="center"/>
    </xf>
    <xf numFmtId="0" fontId="38" fillId="0" borderId="79" xfId="59" applyFont="1" applyBorder="1" applyAlignment="1">
      <alignment horizontal="center" vertical="center"/>
    </xf>
    <xf numFmtId="0" fontId="21" fillId="24" borderId="39" xfId="0" applyFont="1" applyFill="1" applyBorder="1" applyAlignment="1">
      <alignment horizontal="center" vertical="center"/>
    </xf>
    <xf numFmtId="0" fontId="21" fillId="24" borderId="36" xfId="0" applyFont="1" applyFill="1" applyBorder="1" applyAlignment="1">
      <alignment horizontal="center" vertical="center"/>
    </xf>
    <xf numFmtId="0" fontId="21" fillId="24" borderId="37" xfId="0" applyFont="1" applyFill="1" applyBorder="1" applyAlignment="1">
      <alignment horizontal="center" vertical="center"/>
    </xf>
    <xf numFmtId="0" fontId="21" fillId="24" borderId="40" xfId="0" applyFont="1" applyFill="1" applyBorder="1" applyAlignment="1">
      <alignment horizontal="center" vertical="center"/>
    </xf>
    <xf numFmtId="0" fontId="21" fillId="24" borderId="41" xfId="0" applyFont="1" applyFill="1" applyBorder="1" applyAlignment="1">
      <alignment horizontal="center" vertical="center"/>
    </xf>
    <xf numFmtId="0" fontId="21" fillId="24" borderId="26" xfId="0" applyFont="1" applyFill="1" applyBorder="1" applyAlignment="1">
      <alignment horizontal="center" vertical="center"/>
    </xf>
    <xf numFmtId="0" fontId="21" fillId="24" borderId="49" xfId="0" applyFont="1" applyFill="1" applyBorder="1" applyAlignment="1">
      <alignment horizontal="center" vertical="center"/>
    </xf>
    <xf numFmtId="0" fontId="21" fillId="24" borderId="28" xfId="0" applyFont="1" applyFill="1" applyBorder="1" applyAlignment="1">
      <alignment horizontal="center" vertical="center"/>
    </xf>
    <xf numFmtId="0" fontId="21" fillId="24" borderId="42" xfId="0" applyFont="1" applyFill="1" applyBorder="1" applyAlignment="1">
      <alignment horizontal="center" vertical="center"/>
    </xf>
    <xf numFmtId="169" fontId="21" fillId="24" borderId="39" xfId="29" applyNumberFormat="1" applyFont="1" applyFill="1" applyBorder="1" applyAlignment="1" applyProtection="1">
      <alignment horizontal="center" vertical="center"/>
    </xf>
    <xf numFmtId="169" fontId="21" fillId="24" borderId="36" xfId="29" applyNumberFormat="1" applyFont="1" applyFill="1" applyBorder="1" applyAlignment="1" applyProtection="1">
      <alignment horizontal="center" vertical="center"/>
    </xf>
    <xf numFmtId="169" fontId="21" fillId="24" borderId="37" xfId="29" applyNumberFormat="1" applyFont="1" applyFill="1" applyBorder="1" applyAlignment="1" applyProtection="1">
      <alignment horizontal="center" vertical="center"/>
    </xf>
    <xf numFmtId="0" fontId="21" fillId="24" borderId="39" xfId="0" applyFont="1" applyFill="1" applyBorder="1" applyAlignment="1">
      <alignment horizontal="center" vertical="center" wrapText="1"/>
    </xf>
    <xf numFmtId="0" fontId="21" fillId="24" borderId="37" xfId="0" applyFont="1" applyFill="1" applyBorder="1" applyAlignment="1">
      <alignment horizontal="center" vertical="center" wrapText="1"/>
    </xf>
    <xf numFmtId="0" fontId="21" fillId="25" borderId="202" xfId="0" applyFont="1" applyFill="1" applyBorder="1" applyAlignment="1">
      <alignment horizontal="center" vertical="center"/>
    </xf>
    <xf numFmtId="0" fontId="21" fillId="25" borderId="203" xfId="0" applyFont="1" applyFill="1" applyBorder="1" applyAlignment="1">
      <alignment horizontal="center" vertical="center"/>
    </xf>
    <xf numFmtId="0" fontId="0" fillId="24" borderId="19" xfId="0" applyFill="1" applyBorder="1" applyAlignment="1">
      <alignment horizontal="left" vertical="center" wrapText="1"/>
    </xf>
    <xf numFmtId="0" fontId="0" fillId="24" borderId="38" xfId="0" applyFill="1" applyBorder="1" applyAlignment="1">
      <alignment horizontal="left" vertical="center" wrapText="1"/>
    </xf>
    <xf numFmtId="172" fontId="21" fillId="24" borderId="197" xfId="29" applyNumberFormat="1" applyFont="1" applyFill="1" applyBorder="1" applyAlignment="1">
      <alignment horizontal="center" vertical="center" wrapText="1"/>
    </xf>
    <xf numFmtId="172" fontId="21" fillId="24" borderId="199" xfId="29" applyNumberFormat="1" applyFont="1" applyFill="1" applyBorder="1" applyAlignment="1">
      <alignment horizontal="center" vertical="center" wrapText="1"/>
    </xf>
    <xf numFmtId="172" fontId="21" fillId="24" borderId="198" xfId="29" applyNumberFormat="1" applyFont="1" applyFill="1" applyBorder="1" applyAlignment="1">
      <alignment horizontal="center" vertical="center" wrapText="1"/>
    </xf>
    <xf numFmtId="172" fontId="21" fillId="24" borderId="183" xfId="29" applyNumberFormat="1" applyFont="1" applyFill="1" applyBorder="1" applyAlignment="1">
      <alignment horizontal="center" vertical="center" wrapText="1"/>
    </xf>
    <xf numFmtId="172" fontId="21" fillId="24" borderId="184" xfId="29" applyNumberFormat="1" applyFont="1" applyFill="1" applyBorder="1" applyAlignment="1">
      <alignment horizontal="center" vertical="center" wrapText="1"/>
    </xf>
    <xf numFmtId="172" fontId="21" fillId="24" borderId="188" xfId="29" applyNumberFormat="1" applyFont="1" applyFill="1" applyBorder="1" applyAlignment="1">
      <alignment horizontal="center" vertical="center" wrapText="1"/>
    </xf>
    <xf numFmtId="172" fontId="21" fillId="24" borderId="189" xfId="29" applyNumberFormat="1" applyFont="1" applyFill="1" applyBorder="1" applyAlignment="1">
      <alignment horizontal="center" vertical="center" wrapText="1"/>
    </xf>
    <xf numFmtId="172" fontId="21" fillId="24" borderId="196" xfId="29" applyNumberFormat="1" applyFont="1" applyFill="1" applyBorder="1" applyAlignment="1">
      <alignment horizontal="center" vertical="center" wrapText="1"/>
    </xf>
    <xf numFmtId="172" fontId="21" fillId="24" borderId="200" xfId="29" applyNumberFormat="1" applyFont="1" applyFill="1" applyBorder="1" applyAlignment="1">
      <alignment horizontal="center" vertical="center" wrapText="1"/>
    </xf>
    <xf numFmtId="0" fontId="0" fillId="24" borderId="13" xfId="0" applyFill="1" applyBorder="1" applyAlignment="1">
      <alignment horizontal="center" vertical="center" wrapText="1"/>
    </xf>
    <xf numFmtId="0" fontId="0" fillId="24" borderId="43" xfId="0" applyFill="1" applyBorder="1" applyAlignment="1">
      <alignment horizontal="center" vertical="center" wrapText="1"/>
    </xf>
    <xf numFmtId="0" fontId="0" fillId="24" borderId="19" xfId="0" applyFill="1" applyBorder="1" applyAlignment="1">
      <alignment vertical="center" wrapText="1"/>
    </xf>
    <xf numFmtId="0" fontId="0" fillId="24" borderId="38" xfId="0" applyFill="1" applyBorder="1" applyAlignment="1">
      <alignment vertical="center" wrapText="1"/>
    </xf>
    <xf numFmtId="173" fontId="0" fillId="0" borderId="13" xfId="28" applyNumberFormat="1" applyFont="1" applyBorder="1" applyAlignment="1">
      <alignment horizontal="center" vertical="center" wrapText="1"/>
    </xf>
    <xf numFmtId="173" fontId="0" fillId="0" borderId="43" xfId="28" applyNumberFormat="1" applyFont="1" applyBorder="1" applyAlignment="1">
      <alignment horizontal="center" vertical="center" wrapText="1"/>
    </xf>
    <xf numFmtId="0" fontId="0" fillId="24" borderId="44" xfId="0" applyFill="1" applyBorder="1" applyAlignment="1">
      <alignment horizontal="center" vertical="center" wrapText="1"/>
    </xf>
    <xf numFmtId="0" fontId="0" fillId="24" borderId="45" xfId="0" applyFill="1" applyBorder="1" applyAlignment="1">
      <alignment horizontal="center" vertical="center"/>
    </xf>
    <xf numFmtId="0" fontId="0" fillId="24" borderId="46" xfId="0" applyFill="1" applyBorder="1" applyAlignment="1">
      <alignment horizontal="center" vertical="center"/>
    </xf>
    <xf numFmtId="0" fontId="0" fillId="24" borderId="47" xfId="0" applyFill="1" applyBorder="1" applyAlignment="1">
      <alignment horizontal="center" vertical="center"/>
    </xf>
    <xf numFmtId="0" fontId="0" fillId="24" borderId="48" xfId="0" applyFill="1" applyBorder="1" applyAlignment="1">
      <alignment horizontal="center" vertical="center"/>
    </xf>
    <xf numFmtId="0" fontId="0" fillId="24" borderId="45" xfId="0" applyFill="1" applyBorder="1" applyAlignment="1">
      <alignment horizontal="center" vertical="center" wrapText="1"/>
    </xf>
    <xf numFmtId="0" fontId="0" fillId="24" borderId="47" xfId="0" applyFill="1" applyBorder="1" applyAlignment="1">
      <alignment horizontal="center" vertical="center" wrapText="1"/>
    </xf>
    <xf numFmtId="172" fontId="0" fillId="24" borderId="13" xfId="29" applyNumberFormat="1" applyFont="1" applyFill="1" applyBorder="1" applyAlignment="1">
      <alignment horizontal="center" vertical="center" wrapText="1"/>
    </xf>
    <xf numFmtId="172" fontId="0" fillId="24" borderId="43" xfId="29" applyNumberFormat="1" applyFont="1" applyFill="1" applyBorder="1" applyAlignment="1">
      <alignment horizontal="center" vertical="center" wrapText="1"/>
    </xf>
    <xf numFmtId="4" fontId="44" fillId="28" borderId="69" xfId="0" applyNumberFormat="1" applyFont="1" applyFill="1" applyBorder="1" applyAlignment="1">
      <alignment horizontal="center" vertical="center"/>
    </xf>
    <xf numFmtId="4" fontId="44" fillId="28" borderId="91" xfId="0" applyNumberFormat="1" applyFont="1" applyFill="1" applyBorder="1" applyAlignment="1">
      <alignment horizontal="center" vertical="center"/>
    </xf>
    <xf numFmtId="4" fontId="44" fillId="28" borderId="90" xfId="0" applyNumberFormat="1" applyFont="1" applyFill="1" applyBorder="1" applyAlignment="1">
      <alignment horizontal="center" vertical="center"/>
    </xf>
    <xf numFmtId="4" fontId="44" fillId="28" borderId="92" xfId="0" applyNumberFormat="1" applyFont="1" applyFill="1" applyBorder="1" applyAlignment="1">
      <alignment horizontal="center" vertical="center"/>
    </xf>
    <xf numFmtId="4" fontId="44" fillId="28" borderId="55" xfId="0" applyNumberFormat="1" applyFont="1" applyFill="1" applyBorder="1" applyAlignment="1">
      <alignment horizontal="center" vertical="center"/>
    </xf>
    <xf numFmtId="4" fontId="44" fillId="28" borderId="56" xfId="0" applyNumberFormat="1" applyFont="1" applyFill="1" applyBorder="1" applyAlignment="1">
      <alignment horizontal="center" vertical="center"/>
    </xf>
    <xf numFmtId="4" fontId="44" fillId="28" borderId="57" xfId="0" applyNumberFormat="1" applyFont="1" applyFill="1" applyBorder="1" applyAlignment="1">
      <alignment horizontal="center" vertical="center"/>
    </xf>
    <xf numFmtId="0" fontId="42" fillId="26" borderId="81" xfId="0" applyFont="1" applyFill="1" applyBorder="1" applyAlignment="1">
      <alignment horizontal="center" vertical="center"/>
    </xf>
    <xf numFmtId="0" fontId="42" fillId="26" borderId="54" xfId="0" applyFont="1" applyFill="1" applyBorder="1" applyAlignment="1">
      <alignment horizontal="center" vertical="center"/>
    </xf>
    <xf numFmtId="0" fontId="42" fillId="26" borderId="82" xfId="0" applyFont="1" applyFill="1" applyBorder="1" applyAlignment="1">
      <alignment horizontal="center" vertical="center"/>
    </xf>
    <xf numFmtId="0" fontId="42" fillId="26" borderId="71" xfId="0" applyFont="1" applyFill="1" applyBorder="1" applyAlignment="1">
      <alignment horizontal="center" vertical="center"/>
    </xf>
    <xf numFmtId="0" fontId="42" fillId="26" borderId="83" xfId="0" applyFont="1" applyFill="1" applyBorder="1" applyAlignment="1">
      <alignment horizontal="center" vertical="center"/>
    </xf>
    <xf numFmtId="0" fontId="42" fillId="26" borderId="84" xfId="0" applyFont="1" applyFill="1" applyBorder="1" applyAlignment="1">
      <alignment horizontal="center" vertical="center"/>
    </xf>
    <xf numFmtId="0" fontId="31" fillId="26" borderId="72" xfId="0" applyFont="1" applyFill="1" applyBorder="1" applyAlignment="1">
      <alignment horizontal="center" vertical="center"/>
    </xf>
    <xf numFmtId="0" fontId="31" fillId="26" borderId="73" xfId="0" applyFont="1" applyFill="1" applyBorder="1" applyAlignment="1">
      <alignment horizontal="center" vertical="center"/>
    </xf>
    <xf numFmtId="0" fontId="31" fillId="26" borderId="74" xfId="0" applyFont="1" applyFill="1" applyBorder="1" applyAlignment="1">
      <alignment horizontal="center" vertical="center"/>
    </xf>
    <xf numFmtId="0" fontId="31" fillId="26" borderId="87" xfId="0" applyFont="1" applyFill="1" applyBorder="1" applyAlignment="1">
      <alignment horizontal="center" vertical="center"/>
    </xf>
    <xf numFmtId="0" fontId="31" fillId="26" borderId="86" xfId="0" applyFont="1" applyFill="1" applyBorder="1" applyAlignment="1">
      <alignment horizontal="center" vertical="center"/>
    </xf>
    <xf numFmtId="0" fontId="31" fillId="26" borderId="88" xfId="0" applyFont="1" applyFill="1" applyBorder="1" applyAlignment="1">
      <alignment horizontal="center" vertical="center"/>
    </xf>
    <xf numFmtId="3" fontId="44" fillId="28" borderId="68" xfId="0" applyNumberFormat="1" applyFont="1" applyFill="1" applyBorder="1" applyAlignment="1">
      <alignment horizontal="center" vertical="center"/>
    </xf>
    <xf numFmtId="3" fontId="44" fillId="28" borderId="70" xfId="0" applyNumberFormat="1" applyFont="1" applyFill="1" applyBorder="1" applyAlignment="1">
      <alignment horizontal="center" vertical="center"/>
    </xf>
    <xf numFmtId="3" fontId="44" fillId="28" borderId="81" xfId="0" applyNumberFormat="1" applyFont="1" applyFill="1" applyBorder="1" applyAlignment="1">
      <alignment horizontal="center" vertical="center"/>
    </xf>
    <xf numFmtId="3" fontId="44" fillId="28" borderId="82" xfId="0" applyNumberFormat="1" applyFont="1" applyFill="1" applyBorder="1" applyAlignment="1">
      <alignment horizontal="center" vertical="center"/>
    </xf>
    <xf numFmtId="3" fontId="44" fillId="28" borderId="87" xfId="0" applyNumberFormat="1" applyFont="1" applyFill="1" applyBorder="1" applyAlignment="1">
      <alignment horizontal="center" vertical="center"/>
    </xf>
    <xf numFmtId="3" fontId="44" fillId="28" borderId="88" xfId="0" applyNumberFormat="1" applyFont="1" applyFill="1" applyBorder="1" applyAlignment="1">
      <alignment horizontal="center" vertical="center"/>
    </xf>
    <xf numFmtId="4" fontId="44" fillId="28" borderId="81" xfId="0" applyNumberFormat="1" applyFont="1" applyFill="1" applyBorder="1" applyAlignment="1">
      <alignment horizontal="center" vertical="center"/>
    </xf>
    <xf numFmtId="4" fontId="44" fillId="28" borderId="82" xfId="0" applyNumberFormat="1" applyFont="1" applyFill="1" applyBorder="1" applyAlignment="1">
      <alignment horizontal="center" vertical="center"/>
    </xf>
    <xf numFmtId="4" fontId="44" fillId="28" borderId="87" xfId="0" applyNumberFormat="1" applyFont="1" applyFill="1" applyBorder="1" applyAlignment="1">
      <alignment horizontal="center" vertical="center"/>
    </xf>
    <xf numFmtId="4" fontId="44" fillId="28" borderId="88" xfId="0" applyNumberFormat="1" applyFont="1" applyFill="1" applyBorder="1" applyAlignment="1">
      <alignment horizontal="center" vertical="center"/>
    </xf>
    <xf numFmtId="0" fontId="55" fillId="0" borderId="174" xfId="65" applyFont="1" applyBorder="1" applyAlignment="1">
      <alignment horizontal="center" vertical="center"/>
    </xf>
    <xf numFmtId="0" fontId="55" fillId="0" borderId="170" xfId="65" applyFont="1" applyBorder="1" applyAlignment="1">
      <alignment horizontal="center" vertical="center"/>
    </xf>
    <xf numFmtId="0" fontId="55" fillId="0" borderId="164" xfId="65" applyFont="1" applyBorder="1" applyAlignment="1">
      <alignment horizontal="center" vertical="center"/>
    </xf>
    <xf numFmtId="0" fontId="55" fillId="0" borderId="159" xfId="65" applyFont="1" applyBorder="1" applyAlignment="1">
      <alignment horizontal="center" vertical="center"/>
    </xf>
    <xf numFmtId="0" fontId="55" fillId="0" borderId="180" xfId="65" applyFont="1" applyBorder="1" applyAlignment="1">
      <alignment horizontal="center" vertical="center"/>
    </xf>
    <xf numFmtId="0" fontId="55" fillId="0" borderId="181" xfId="65" applyFont="1" applyBorder="1" applyAlignment="1">
      <alignment horizontal="center" vertical="center"/>
    </xf>
    <xf numFmtId="0" fontId="55" fillId="0" borderId="177" xfId="65" applyFont="1" applyBorder="1" applyAlignment="1">
      <alignment horizontal="center" vertical="center"/>
    </xf>
    <xf numFmtId="0" fontId="55" fillId="0" borderId="182" xfId="65" applyFont="1" applyBorder="1" applyAlignment="1">
      <alignment horizontal="center" vertical="center"/>
    </xf>
    <xf numFmtId="0" fontId="55" fillId="0" borderId="53" xfId="62" applyFont="1" applyBorder="1" applyAlignment="1">
      <alignment horizontal="center" vertical="center" wrapText="1"/>
    </xf>
    <xf numFmtId="0" fontId="55" fillId="0" borderId="54" xfId="62" applyFont="1" applyBorder="1" applyAlignment="1">
      <alignment horizontal="center" vertical="center" wrapText="1"/>
    </xf>
    <xf numFmtId="0" fontId="55" fillId="0" borderId="82" xfId="62" applyFont="1" applyBorder="1" applyAlignment="1">
      <alignment horizontal="center" vertical="center" wrapText="1"/>
    </xf>
    <xf numFmtId="0" fontId="55" fillId="0" borderId="59" xfId="62" applyFont="1" applyBorder="1" applyAlignment="1">
      <alignment horizontal="center" vertical="center" wrapText="1"/>
    </xf>
    <xf numFmtId="0" fontId="55" fillId="0" borderId="0" xfId="62" applyFont="1" applyAlignment="1">
      <alignment horizontal="center" vertical="center" wrapText="1"/>
    </xf>
    <xf numFmtId="0" fontId="55" fillId="0" borderId="123" xfId="62" applyFont="1" applyBorder="1" applyAlignment="1">
      <alignment horizontal="center" vertical="center" wrapText="1"/>
    </xf>
    <xf numFmtId="0" fontId="55" fillId="0" borderId="81" xfId="62" applyFont="1" applyBorder="1" applyAlignment="1">
      <alignment horizontal="center" vertical="center" wrapText="1"/>
    </xf>
    <xf numFmtId="0" fontId="55" fillId="0" borderId="125" xfId="62" applyFont="1" applyBorder="1" applyAlignment="1">
      <alignment horizontal="center" vertical="center" wrapText="1"/>
    </xf>
    <xf numFmtId="0" fontId="55" fillId="0" borderId="126" xfId="62" applyFont="1" applyBorder="1" applyAlignment="1">
      <alignment horizontal="center" vertical="center" wrapText="1"/>
    </xf>
    <xf numFmtId="165" fontId="80" fillId="0" borderId="170" xfId="63" applyFont="1" applyBorder="1" applyAlignment="1">
      <alignment horizontal="center"/>
    </xf>
    <xf numFmtId="165" fontId="80" fillId="0" borderId="171" xfId="63" applyFont="1" applyBorder="1" applyAlignment="1">
      <alignment horizontal="center"/>
    </xf>
    <xf numFmtId="0" fontId="55" fillId="0" borderId="168" xfId="65" applyFont="1" applyBorder="1" applyAlignment="1">
      <alignment horizontal="center" vertical="center"/>
    </xf>
    <xf numFmtId="0" fontId="55" fillId="0" borderId="169" xfId="65" applyFont="1" applyBorder="1" applyAlignment="1">
      <alignment horizontal="center" vertical="center"/>
    </xf>
    <xf numFmtId="0" fontId="55" fillId="0" borderId="173" xfId="65" applyFont="1" applyBorder="1" applyAlignment="1">
      <alignment horizontal="center" vertical="center"/>
    </xf>
    <xf numFmtId="0" fontId="55" fillId="0" borderId="163" xfId="65" applyFont="1" applyBorder="1" applyAlignment="1">
      <alignment horizontal="center" vertical="center"/>
    </xf>
    <xf numFmtId="0" fontId="53" fillId="0" borderId="178" xfId="65" applyFont="1" applyBorder="1" applyAlignment="1">
      <alignment horizontal="center" vertical="center" wrapText="1"/>
    </xf>
    <xf numFmtId="0" fontId="53" fillId="0" borderId="179" xfId="65" applyFont="1" applyBorder="1" applyAlignment="1">
      <alignment horizontal="center" vertical="center" wrapText="1"/>
    </xf>
    <xf numFmtId="0" fontId="53" fillId="0" borderId="0" xfId="65" applyFont="1" applyAlignment="1">
      <alignment horizontal="center" vertical="center"/>
    </xf>
    <xf numFmtId="0" fontId="55" fillId="0" borderId="171" xfId="65" applyFont="1" applyBorder="1" applyAlignment="1">
      <alignment horizontal="center" vertical="center"/>
    </xf>
    <xf numFmtId="0" fontId="58" fillId="0" borderId="0" xfId="69" applyNumberFormat="1" applyFont="1" applyAlignment="1">
      <alignment horizontal="center" vertical="center"/>
    </xf>
    <xf numFmtId="0" fontId="60" fillId="0" borderId="0" xfId="69" applyNumberFormat="1" applyFont="1" applyAlignment="1">
      <alignment horizontal="center" vertical="center"/>
    </xf>
    <xf numFmtId="0" fontId="60" fillId="0" borderId="147" xfId="69" applyNumberFormat="1" applyFont="1" applyBorder="1" applyAlignment="1">
      <alignment horizontal="center" vertical="center"/>
    </xf>
    <xf numFmtId="0" fontId="60" fillId="0" borderId="124" xfId="69" applyNumberFormat="1" applyFont="1" applyBorder="1" applyAlignment="1">
      <alignment horizontal="center" vertical="center"/>
    </xf>
    <xf numFmtId="0" fontId="60" fillId="0" borderId="120" xfId="69" applyNumberFormat="1" applyFont="1" applyBorder="1" applyAlignment="1">
      <alignment horizontal="center" vertical="center"/>
    </xf>
    <xf numFmtId="0" fontId="60" fillId="0" borderId="121" xfId="69" applyNumberFormat="1" applyFont="1" applyBorder="1" applyAlignment="1">
      <alignment horizontal="center" vertical="center"/>
    </xf>
    <xf numFmtId="0" fontId="60" fillId="0" borderId="83" xfId="69" applyNumberFormat="1" applyFont="1" applyBorder="1" applyAlignment="1">
      <alignment horizontal="center" vertical="center"/>
    </xf>
    <xf numFmtId="0" fontId="60" fillId="0" borderId="84" xfId="69" applyNumberFormat="1" applyFont="1" applyBorder="1" applyAlignment="1">
      <alignment horizontal="center" vertical="center"/>
    </xf>
    <xf numFmtId="0" fontId="60" fillId="0" borderId="148" xfId="69" applyNumberFormat="1" applyFont="1" applyBorder="1" applyAlignment="1">
      <alignment horizontal="center" vertical="center"/>
    </xf>
    <xf numFmtId="0" fontId="60" fillId="0" borderId="119" xfId="69" applyNumberFormat="1" applyFont="1" applyBorder="1" applyAlignment="1">
      <alignment horizontal="center" vertical="center"/>
    </xf>
    <xf numFmtId="184" fontId="60" fillId="0" borderId="148" xfId="69" applyNumberFormat="1" applyFont="1" applyBorder="1" applyAlignment="1">
      <alignment horizontal="center" vertical="center"/>
    </xf>
    <xf numFmtId="184" fontId="60" fillId="0" borderId="119" xfId="69" applyNumberFormat="1" applyFont="1" applyBorder="1" applyAlignment="1">
      <alignment horizontal="center" vertical="center"/>
    </xf>
    <xf numFmtId="0" fontId="60" fillId="0" borderId="0" xfId="69" applyNumberFormat="1" applyFont="1" applyAlignment="1">
      <alignment horizontal="left" vertical="center" wrapText="1"/>
    </xf>
    <xf numFmtId="181" fontId="66" fillId="0" borderId="122" xfId="69" applyNumberFormat="1" applyFont="1" applyBorder="1" applyAlignment="1">
      <alignment horizontal="right" vertical="center"/>
    </xf>
    <xf numFmtId="181" fontId="66" fillId="0" borderId="0" xfId="69" applyNumberFormat="1" applyFont="1" applyAlignment="1">
      <alignment horizontal="right" vertical="center"/>
    </xf>
    <xf numFmtId="181" fontId="66" fillId="0" borderId="123" xfId="69" applyNumberFormat="1" applyFont="1" applyBorder="1" applyAlignment="1">
      <alignment horizontal="right" vertical="center"/>
    </xf>
    <xf numFmtId="181" fontId="66" fillId="0" borderId="144" xfId="69" applyNumberFormat="1" applyFont="1" applyBorder="1" applyAlignment="1">
      <alignment horizontal="right" vertical="center"/>
    </xf>
    <xf numFmtId="181" fontId="66" fillId="0" borderId="145" xfId="69" applyNumberFormat="1" applyFont="1" applyBorder="1" applyAlignment="1">
      <alignment horizontal="right" vertical="center"/>
    </xf>
    <xf numFmtId="181" fontId="66" fillId="0" borderId="146" xfId="69" applyNumberFormat="1" applyFont="1" applyBorder="1" applyAlignment="1">
      <alignment horizontal="right" vertical="center"/>
    </xf>
    <xf numFmtId="183" fontId="64" fillId="0" borderId="0" xfId="69" applyFont="1" applyAlignment="1">
      <alignment horizontal="center" vertical="center"/>
    </xf>
    <xf numFmtId="0" fontId="0" fillId="0" borderId="159" xfId="0" applyBorder="1" applyAlignment="1">
      <alignment horizontal="center"/>
    </xf>
    <xf numFmtId="0" fontId="0" fillId="0" borderId="159" xfId="0" applyBorder="1" applyAlignment="1">
      <alignment horizontal="center"/>
    </xf>
    <xf numFmtId="0" fontId="0" fillId="0" borderId="204" xfId="0" applyBorder="1" applyAlignment="1">
      <alignment horizontal="center"/>
    </xf>
    <xf numFmtId="0" fontId="0" fillId="0" borderId="205" xfId="0" applyBorder="1" applyAlignment="1">
      <alignment horizontal="center"/>
    </xf>
    <xf numFmtId="0" fontId="0" fillId="0" borderId="206" xfId="0" applyBorder="1" applyAlignment="1">
      <alignment horizontal="center"/>
    </xf>
    <xf numFmtId="0" fontId="0" fillId="0" borderId="0" xfId="0" applyAlignment="1">
      <alignment horizontal="center"/>
    </xf>
    <xf numFmtId="0" fontId="21" fillId="25" borderId="83" xfId="0" applyFont="1" applyFill="1" applyBorder="1" applyAlignment="1">
      <alignment horizontal="center"/>
    </xf>
    <xf numFmtId="0" fontId="21" fillId="0" borderId="159" xfId="0" applyFont="1" applyBorder="1"/>
    <xf numFmtId="0" fontId="21" fillId="0" borderId="204" xfId="0" applyFont="1" applyBorder="1"/>
    <xf numFmtId="0" fontId="21" fillId="0" borderId="205" xfId="0" applyFont="1" applyBorder="1"/>
    <xf numFmtId="0" fontId="21" fillId="0" borderId="205" xfId="0" quotePrefix="1" applyFont="1" applyBorder="1"/>
    <xf numFmtId="0" fontId="21" fillId="0" borderId="206" xfId="0" applyFont="1" applyBorder="1"/>
    <xf numFmtId="182" fontId="21" fillId="0" borderId="159" xfId="0" applyNumberFormat="1" applyFont="1" applyBorder="1"/>
    <xf numFmtId="0" fontId="47" fillId="33" borderId="0" xfId="0" applyFont="1" applyFill="1" applyAlignment="1">
      <alignment horizontal="center"/>
    </xf>
    <xf numFmtId="0" fontId="21" fillId="25" borderId="204" xfId="0" applyFont="1" applyFill="1" applyBorder="1" applyAlignment="1">
      <alignment horizontal="center"/>
    </xf>
    <xf numFmtId="0" fontId="21" fillId="25" borderId="206" xfId="0" applyFont="1" applyFill="1" applyBorder="1" applyAlignment="1">
      <alignment horizontal="center"/>
    </xf>
    <xf numFmtId="0" fontId="21" fillId="34" borderId="83" xfId="0" applyFont="1" applyFill="1" applyBorder="1" applyAlignment="1">
      <alignment horizontal="center"/>
    </xf>
    <xf numFmtId="0" fontId="21" fillId="0" borderId="159" xfId="0" applyFont="1" applyBorder="1" applyAlignment="1">
      <alignment horizontal="center"/>
    </xf>
    <xf numFmtId="0" fontId="21" fillId="25" borderId="204" xfId="0" applyFont="1" applyFill="1" applyBorder="1" applyAlignment="1"/>
    <xf numFmtId="0" fontId="21" fillId="25" borderId="206" xfId="0" applyFont="1" applyFill="1" applyBorder="1" applyAlignment="1"/>
    <xf numFmtId="182" fontId="21" fillId="0" borderId="0" xfId="0" applyNumberFormat="1" applyFont="1"/>
    <xf numFmtId="182" fontId="21" fillId="34" borderId="0" xfId="0" applyNumberFormat="1" applyFont="1" applyFill="1"/>
    <xf numFmtId="182" fontId="0" fillId="35" borderId="0" xfId="0" applyNumberFormat="1" applyFill="1"/>
    <xf numFmtId="182" fontId="47" fillId="0" borderId="159" xfId="0" applyNumberFormat="1" applyFont="1" applyBorder="1"/>
    <xf numFmtId="0" fontId="0" fillId="0" borderId="122" xfId="0" applyFill="1" applyBorder="1" applyAlignment="1">
      <alignment horizontal="center"/>
    </xf>
    <xf numFmtId="182" fontId="47" fillId="0" borderId="0" xfId="0" applyNumberFormat="1" applyFont="1" applyBorder="1"/>
    <xf numFmtId="2" fontId="21" fillId="0" borderId="206" xfId="0" applyNumberFormat="1" applyFont="1" applyBorder="1"/>
    <xf numFmtId="0" fontId="51" fillId="0" borderId="0" xfId="65" quotePrefix="1" applyFont="1"/>
    <xf numFmtId="165" fontId="51" fillId="0" borderId="0" xfId="63" quotePrefix="1" applyFont="1" applyAlignment="1">
      <alignment horizontal="center"/>
    </xf>
    <xf numFmtId="2" fontId="51" fillId="0" borderId="0" xfId="65" applyNumberFormat="1" applyFont="1"/>
    <xf numFmtId="188" fontId="81" fillId="24" borderId="198" xfId="0" applyNumberFormat="1" applyFont="1" applyFill="1" applyBorder="1" applyAlignment="1">
      <alignment vertical="center"/>
    </xf>
    <xf numFmtId="0" fontId="0" fillId="24" borderId="36" xfId="0" applyFill="1" applyBorder="1" applyAlignment="1">
      <alignment horizontal="center" vertical="center"/>
    </xf>
    <xf numFmtId="0" fontId="0" fillId="24" borderId="39" xfId="0" applyFill="1" applyBorder="1" applyAlignment="1">
      <alignment horizontal="center" vertical="center"/>
    </xf>
    <xf numFmtId="0" fontId="0" fillId="24" borderId="37" xfId="0" applyFill="1" applyBorder="1" applyAlignment="1">
      <alignment horizontal="center" vertical="center"/>
    </xf>
    <xf numFmtId="173" fontId="81" fillId="24" borderId="26" xfId="0" applyNumberFormat="1" applyFont="1" applyFill="1" applyBorder="1" applyAlignment="1">
      <alignment vertical="center"/>
    </xf>
  </cellXfs>
  <cellStyles count="7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10" xfId="54" xr:uid="{00000000-0005-0000-0000-00001D000000}"/>
    <cellStyle name="Comma [0] 10 2" xfId="67" xr:uid="{BD4934AB-512F-4F1B-B603-D42919AE5966}"/>
    <cellStyle name="Comma [0] 13" xfId="30" xr:uid="{00000000-0005-0000-0000-00001E000000}"/>
    <cellStyle name="Comma [0] 2" xfId="31" xr:uid="{00000000-0005-0000-0000-00001F000000}"/>
    <cellStyle name="Comma [0] 2 2" xfId="56" xr:uid="{00000000-0005-0000-0000-000020000000}"/>
    <cellStyle name="Comma [0] 3" xfId="32" xr:uid="{00000000-0005-0000-0000-000021000000}"/>
    <cellStyle name="Comma [0] 4" xfId="63" xr:uid="{39E170EC-60C5-48AA-956A-6F56551EC060}"/>
    <cellStyle name="Comma [0] 5" xfId="33" xr:uid="{00000000-0005-0000-0000-000022000000}"/>
    <cellStyle name="Comma [0] 7" xfId="34" xr:uid="{00000000-0005-0000-0000-000023000000}"/>
    <cellStyle name="Comma 10" xfId="55" xr:uid="{00000000-0005-0000-0000-000024000000}"/>
    <cellStyle name="Comma 10 3" xfId="74" xr:uid="{1ED2CB0D-76EB-42CF-9777-33060F597B85}"/>
    <cellStyle name="Comma 14" xfId="57" xr:uid="{00000000-0005-0000-0000-000025000000}"/>
    <cellStyle name="Comma 2" xfId="68" xr:uid="{D7E07303-D148-4190-A838-692C7DEB3564}"/>
    <cellStyle name="Comma 2 2" xfId="35" xr:uid="{00000000-0005-0000-0000-000026000000}"/>
    <cellStyle name="Comma 2 3 2" xfId="70" xr:uid="{61176494-8795-47F2-9983-54F332511E7E}"/>
    <cellStyle name="Comma 7" xfId="60" xr:uid="{00000000-0005-0000-0000-000027000000}"/>
    <cellStyle name="Explanatory Text" xfId="36" builtinId="53" customBuiltin="1"/>
    <cellStyle name="Good" xfId="37" builtinId="26" customBuiltin="1"/>
    <cellStyle name="Heading 1" xfId="38" builtinId="16" customBuiltin="1"/>
    <cellStyle name="Heading 2" xfId="39" builtinId="17" customBuiltin="1"/>
    <cellStyle name="Heading 3" xfId="40" builtinId="18" customBuiltin="1"/>
    <cellStyle name="Heading 4" xfId="41" builtinId="19" customBuiltin="1"/>
    <cellStyle name="Input" xfId="42" builtinId="20" customBuiltin="1"/>
    <cellStyle name="Linked Cell" xfId="43" builtinId="24" customBuiltin="1"/>
    <cellStyle name="Neutral" xfId="44" builtinId="28" customBuiltin="1"/>
    <cellStyle name="Normal" xfId="0" builtinId="0"/>
    <cellStyle name="Normal - Style1 2 3" xfId="64" xr:uid="{B747E2AE-4A92-498C-BCE4-AB10D32C4DAB}"/>
    <cellStyle name="Normal 2" xfId="45" xr:uid="{00000000-0005-0000-0000-000032000000}"/>
    <cellStyle name="Normal 2 2" xfId="46" xr:uid="{00000000-0005-0000-0000-000033000000}"/>
    <cellStyle name="Normal 2 2 2 2" xfId="71" xr:uid="{B0C3765A-9321-462F-84A5-422834170018}"/>
    <cellStyle name="Normal 2 2 3" xfId="59" xr:uid="{00000000-0005-0000-0000-000034000000}"/>
    <cellStyle name="Normal 2 3" xfId="69" xr:uid="{068F833A-0F51-4242-A33B-217D8FB1BEDE}"/>
    <cellStyle name="Normal 2 3 2 2" xfId="73" xr:uid="{D3290E31-9D00-4CA8-9CD8-2F0E189477A2}"/>
    <cellStyle name="Normal 2 9 16" xfId="61" xr:uid="{0FFB5C69-B22A-4A03-AC7F-8402ED1CF1AD}"/>
    <cellStyle name="Normal 4" xfId="58" xr:uid="{00000000-0005-0000-0000-000035000000}"/>
    <cellStyle name="Normal 5 2" xfId="72" xr:uid="{E0558CC8-3F36-4590-9F78-CBBDCE438A0F}"/>
    <cellStyle name="Normal 7" xfId="53" xr:uid="{00000000-0005-0000-0000-000036000000}"/>
    <cellStyle name="Normal 7 3 2 4 2" xfId="65" xr:uid="{8AF6F5F6-525A-455B-8A38-78E44C3CF5AD}"/>
    <cellStyle name="Normal 8 2 9" xfId="62" xr:uid="{331D7572-AB81-4162-A1D6-6CB7E1A4A5D8}"/>
    <cellStyle name="Normal_3-DIV6" xfId="75" xr:uid="{6764721D-A753-4B0A-B427-9340919CB1E1}"/>
    <cellStyle name="Normal_MC0 revisi iie2-PINK FULL" xfId="66" xr:uid="{96C4FFF4-E4B6-4913-A789-3BEBDAA1FDAF}"/>
    <cellStyle name="Note" xfId="47" builtinId="10" customBuiltin="1"/>
    <cellStyle name="Output" xfId="48" builtinId="21" customBuiltin="1"/>
    <cellStyle name="Percent" xfId="52" builtinId="5"/>
    <cellStyle name="Title" xfId="49" builtinId="15" customBuiltin="1"/>
    <cellStyle name="Total" xfId="50" builtinId="25" customBuiltin="1"/>
    <cellStyle name="Warning Text" xfId="51" builtinId="11" customBuiltin="1"/>
  </cellStyles>
  <dxfs count="0"/>
  <tableStyles count="0" defaultTableStyle="TableStyleMedium9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6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73.xml"/><Relationship Id="rId138" Type="http://schemas.openxmlformats.org/officeDocument/2006/relationships/externalLink" Target="externalLinks/externalLink127.xml"/><Relationship Id="rId159" Type="http://schemas.openxmlformats.org/officeDocument/2006/relationships/externalLink" Target="externalLinks/externalLink148.xml"/><Relationship Id="rId170" Type="http://schemas.openxmlformats.org/officeDocument/2006/relationships/externalLink" Target="externalLinks/externalLink159.xml"/><Relationship Id="rId191" Type="http://schemas.openxmlformats.org/officeDocument/2006/relationships/externalLink" Target="externalLinks/externalLink180.xml"/><Relationship Id="rId205" Type="http://schemas.openxmlformats.org/officeDocument/2006/relationships/externalLink" Target="externalLinks/externalLink194.xml"/><Relationship Id="rId226" Type="http://schemas.openxmlformats.org/officeDocument/2006/relationships/sharedStrings" Target="sharedStrings.xml"/><Relationship Id="rId107" Type="http://schemas.openxmlformats.org/officeDocument/2006/relationships/externalLink" Target="externalLinks/externalLink96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63.xml"/><Relationship Id="rId128" Type="http://schemas.openxmlformats.org/officeDocument/2006/relationships/externalLink" Target="externalLinks/externalLink117.xml"/><Relationship Id="rId149" Type="http://schemas.openxmlformats.org/officeDocument/2006/relationships/externalLink" Target="externalLinks/externalLink138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4.xml"/><Relationship Id="rId160" Type="http://schemas.openxmlformats.org/officeDocument/2006/relationships/externalLink" Target="externalLinks/externalLink149.xml"/><Relationship Id="rId181" Type="http://schemas.openxmlformats.org/officeDocument/2006/relationships/externalLink" Target="externalLinks/externalLink170.xml"/><Relationship Id="rId216" Type="http://schemas.openxmlformats.org/officeDocument/2006/relationships/externalLink" Target="externalLinks/externalLink205.xml"/><Relationship Id="rId22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53.xml"/><Relationship Id="rId118" Type="http://schemas.openxmlformats.org/officeDocument/2006/relationships/externalLink" Target="externalLinks/externalLink107.xml"/><Relationship Id="rId139" Type="http://schemas.openxmlformats.org/officeDocument/2006/relationships/externalLink" Target="externalLinks/externalLink128.xml"/><Relationship Id="rId85" Type="http://schemas.openxmlformats.org/officeDocument/2006/relationships/externalLink" Target="externalLinks/externalLink74.xml"/><Relationship Id="rId150" Type="http://schemas.openxmlformats.org/officeDocument/2006/relationships/externalLink" Target="externalLinks/externalLink139.xml"/><Relationship Id="rId171" Type="http://schemas.openxmlformats.org/officeDocument/2006/relationships/externalLink" Target="externalLinks/externalLink160.xml"/><Relationship Id="rId192" Type="http://schemas.openxmlformats.org/officeDocument/2006/relationships/externalLink" Target="externalLinks/externalLink181.xml"/><Relationship Id="rId206" Type="http://schemas.openxmlformats.org/officeDocument/2006/relationships/externalLink" Target="externalLinks/externalLink195.xml"/><Relationship Id="rId227" Type="http://schemas.openxmlformats.org/officeDocument/2006/relationships/calcChain" Target="calcChain.xml"/><Relationship Id="rId12" Type="http://schemas.openxmlformats.org/officeDocument/2006/relationships/externalLink" Target="externalLinks/externalLink1.xml"/><Relationship Id="rId33" Type="http://schemas.openxmlformats.org/officeDocument/2006/relationships/externalLink" Target="externalLinks/externalLink22.xml"/><Relationship Id="rId108" Type="http://schemas.openxmlformats.org/officeDocument/2006/relationships/externalLink" Target="externalLinks/externalLink97.xml"/><Relationship Id="rId129" Type="http://schemas.openxmlformats.org/officeDocument/2006/relationships/externalLink" Target="externalLinks/externalLink118.xml"/><Relationship Id="rId54" Type="http://schemas.openxmlformats.org/officeDocument/2006/relationships/externalLink" Target="externalLinks/externalLink43.xml"/><Relationship Id="rId75" Type="http://schemas.openxmlformats.org/officeDocument/2006/relationships/externalLink" Target="externalLinks/externalLink64.xml"/><Relationship Id="rId96" Type="http://schemas.openxmlformats.org/officeDocument/2006/relationships/externalLink" Target="externalLinks/externalLink85.xml"/><Relationship Id="rId140" Type="http://schemas.openxmlformats.org/officeDocument/2006/relationships/externalLink" Target="externalLinks/externalLink129.xml"/><Relationship Id="rId161" Type="http://schemas.openxmlformats.org/officeDocument/2006/relationships/externalLink" Target="externalLinks/externalLink150.xml"/><Relationship Id="rId182" Type="http://schemas.openxmlformats.org/officeDocument/2006/relationships/externalLink" Target="externalLinks/externalLink171.xml"/><Relationship Id="rId217" Type="http://schemas.openxmlformats.org/officeDocument/2006/relationships/externalLink" Target="externalLinks/externalLink206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2.xml"/><Relationship Id="rId119" Type="http://schemas.openxmlformats.org/officeDocument/2006/relationships/externalLink" Target="externalLinks/externalLink108.xml"/><Relationship Id="rId44" Type="http://schemas.openxmlformats.org/officeDocument/2006/relationships/externalLink" Target="externalLinks/externalLink33.xml"/><Relationship Id="rId65" Type="http://schemas.openxmlformats.org/officeDocument/2006/relationships/externalLink" Target="externalLinks/externalLink54.xml"/><Relationship Id="rId86" Type="http://schemas.openxmlformats.org/officeDocument/2006/relationships/externalLink" Target="externalLinks/externalLink75.xml"/><Relationship Id="rId130" Type="http://schemas.openxmlformats.org/officeDocument/2006/relationships/externalLink" Target="externalLinks/externalLink119.xml"/><Relationship Id="rId151" Type="http://schemas.openxmlformats.org/officeDocument/2006/relationships/externalLink" Target="externalLinks/externalLink140.xml"/><Relationship Id="rId172" Type="http://schemas.openxmlformats.org/officeDocument/2006/relationships/externalLink" Target="externalLinks/externalLink161.xml"/><Relationship Id="rId193" Type="http://schemas.openxmlformats.org/officeDocument/2006/relationships/externalLink" Target="externalLinks/externalLink182.xml"/><Relationship Id="rId207" Type="http://schemas.openxmlformats.org/officeDocument/2006/relationships/externalLink" Target="externalLinks/externalLink196.xml"/><Relationship Id="rId13" Type="http://schemas.openxmlformats.org/officeDocument/2006/relationships/externalLink" Target="externalLinks/externalLink2.xml"/><Relationship Id="rId109" Type="http://schemas.openxmlformats.org/officeDocument/2006/relationships/externalLink" Target="externalLinks/externalLink98.xml"/><Relationship Id="rId34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externalLink" Target="externalLinks/externalLink86.xml"/><Relationship Id="rId120" Type="http://schemas.openxmlformats.org/officeDocument/2006/relationships/externalLink" Target="externalLinks/externalLink109.xml"/><Relationship Id="rId141" Type="http://schemas.openxmlformats.org/officeDocument/2006/relationships/externalLink" Target="externalLinks/externalLink130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1.xml"/><Relationship Id="rId183" Type="http://schemas.openxmlformats.org/officeDocument/2006/relationships/externalLink" Target="externalLinks/externalLink172.xml"/><Relationship Id="rId218" Type="http://schemas.openxmlformats.org/officeDocument/2006/relationships/externalLink" Target="externalLinks/externalLink207.xml"/><Relationship Id="rId24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110" Type="http://schemas.openxmlformats.org/officeDocument/2006/relationships/externalLink" Target="externalLinks/externalLink99.xml"/><Relationship Id="rId131" Type="http://schemas.openxmlformats.org/officeDocument/2006/relationships/externalLink" Target="externalLinks/externalLink120.xml"/><Relationship Id="rId152" Type="http://schemas.openxmlformats.org/officeDocument/2006/relationships/externalLink" Target="externalLinks/externalLink141.xml"/><Relationship Id="rId173" Type="http://schemas.openxmlformats.org/officeDocument/2006/relationships/externalLink" Target="externalLinks/externalLink162.xml"/><Relationship Id="rId194" Type="http://schemas.openxmlformats.org/officeDocument/2006/relationships/externalLink" Target="externalLinks/externalLink183.xml"/><Relationship Id="rId208" Type="http://schemas.openxmlformats.org/officeDocument/2006/relationships/externalLink" Target="externalLinks/externalLink197.xml"/><Relationship Id="rId14" Type="http://schemas.openxmlformats.org/officeDocument/2006/relationships/externalLink" Target="externalLinks/externalLink3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100" Type="http://schemas.openxmlformats.org/officeDocument/2006/relationships/externalLink" Target="externalLinks/externalLink89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7.xml"/><Relationship Id="rId121" Type="http://schemas.openxmlformats.org/officeDocument/2006/relationships/externalLink" Target="externalLinks/externalLink110.xml"/><Relationship Id="rId142" Type="http://schemas.openxmlformats.org/officeDocument/2006/relationships/externalLink" Target="externalLinks/externalLink131.xml"/><Relationship Id="rId163" Type="http://schemas.openxmlformats.org/officeDocument/2006/relationships/externalLink" Target="externalLinks/externalLink152.xml"/><Relationship Id="rId184" Type="http://schemas.openxmlformats.org/officeDocument/2006/relationships/externalLink" Target="externalLinks/externalLink173.xml"/><Relationship Id="rId219" Type="http://schemas.openxmlformats.org/officeDocument/2006/relationships/externalLink" Target="externalLinks/externalLink208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3.xml"/><Relationship Id="rId25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56.xml"/><Relationship Id="rId116" Type="http://schemas.openxmlformats.org/officeDocument/2006/relationships/externalLink" Target="externalLinks/externalLink105.xml"/><Relationship Id="rId137" Type="http://schemas.openxmlformats.org/officeDocument/2006/relationships/externalLink" Target="externalLinks/externalLink126.xml"/><Relationship Id="rId158" Type="http://schemas.openxmlformats.org/officeDocument/2006/relationships/externalLink" Target="externalLinks/externalLink147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111" Type="http://schemas.openxmlformats.org/officeDocument/2006/relationships/externalLink" Target="externalLinks/externalLink100.xml"/><Relationship Id="rId132" Type="http://schemas.openxmlformats.org/officeDocument/2006/relationships/externalLink" Target="externalLinks/externalLink121.xml"/><Relationship Id="rId153" Type="http://schemas.openxmlformats.org/officeDocument/2006/relationships/externalLink" Target="externalLinks/externalLink142.xml"/><Relationship Id="rId174" Type="http://schemas.openxmlformats.org/officeDocument/2006/relationships/externalLink" Target="externalLinks/externalLink163.xml"/><Relationship Id="rId179" Type="http://schemas.openxmlformats.org/officeDocument/2006/relationships/externalLink" Target="externalLinks/externalLink168.xml"/><Relationship Id="rId195" Type="http://schemas.openxmlformats.org/officeDocument/2006/relationships/externalLink" Target="externalLinks/externalLink184.xml"/><Relationship Id="rId209" Type="http://schemas.openxmlformats.org/officeDocument/2006/relationships/externalLink" Target="externalLinks/externalLink198.xml"/><Relationship Id="rId190" Type="http://schemas.openxmlformats.org/officeDocument/2006/relationships/externalLink" Target="externalLinks/externalLink179.xml"/><Relationship Id="rId204" Type="http://schemas.openxmlformats.org/officeDocument/2006/relationships/externalLink" Target="externalLinks/externalLink193.xml"/><Relationship Id="rId220" Type="http://schemas.openxmlformats.org/officeDocument/2006/relationships/externalLink" Target="externalLinks/externalLink209.xml"/><Relationship Id="rId225" Type="http://schemas.openxmlformats.org/officeDocument/2006/relationships/styles" Target="styles.xml"/><Relationship Id="rId15" Type="http://schemas.openxmlformats.org/officeDocument/2006/relationships/externalLink" Target="externalLinks/externalLink4.xml"/><Relationship Id="rId36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46.xml"/><Relationship Id="rId106" Type="http://schemas.openxmlformats.org/officeDocument/2006/relationships/externalLink" Target="externalLinks/externalLink95.xml"/><Relationship Id="rId127" Type="http://schemas.openxmlformats.org/officeDocument/2006/relationships/externalLink" Target="externalLinks/externalLink11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94" Type="http://schemas.openxmlformats.org/officeDocument/2006/relationships/externalLink" Target="externalLinks/externalLink83.xml"/><Relationship Id="rId99" Type="http://schemas.openxmlformats.org/officeDocument/2006/relationships/externalLink" Target="externalLinks/externalLink88.xml"/><Relationship Id="rId101" Type="http://schemas.openxmlformats.org/officeDocument/2006/relationships/externalLink" Target="externalLinks/externalLink90.xml"/><Relationship Id="rId122" Type="http://schemas.openxmlformats.org/officeDocument/2006/relationships/externalLink" Target="externalLinks/externalLink111.xml"/><Relationship Id="rId143" Type="http://schemas.openxmlformats.org/officeDocument/2006/relationships/externalLink" Target="externalLinks/externalLink132.xml"/><Relationship Id="rId148" Type="http://schemas.openxmlformats.org/officeDocument/2006/relationships/externalLink" Target="externalLinks/externalLink137.xml"/><Relationship Id="rId164" Type="http://schemas.openxmlformats.org/officeDocument/2006/relationships/externalLink" Target="externalLinks/externalLink153.xml"/><Relationship Id="rId169" Type="http://schemas.openxmlformats.org/officeDocument/2006/relationships/externalLink" Target="externalLinks/externalLink158.xml"/><Relationship Id="rId185" Type="http://schemas.openxmlformats.org/officeDocument/2006/relationships/externalLink" Target="externalLinks/externalLink17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9.xml"/><Relationship Id="rId210" Type="http://schemas.openxmlformats.org/officeDocument/2006/relationships/externalLink" Target="externalLinks/externalLink199.xml"/><Relationship Id="rId215" Type="http://schemas.openxmlformats.org/officeDocument/2006/relationships/externalLink" Target="externalLinks/externalLink204.xml"/><Relationship Id="rId26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36.xml"/><Relationship Id="rId68" Type="http://schemas.openxmlformats.org/officeDocument/2006/relationships/externalLink" Target="externalLinks/externalLink57.xml"/><Relationship Id="rId89" Type="http://schemas.openxmlformats.org/officeDocument/2006/relationships/externalLink" Target="externalLinks/externalLink78.xml"/><Relationship Id="rId112" Type="http://schemas.openxmlformats.org/officeDocument/2006/relationships/externalLink" Target="externalLinks/externalLink101.xml"/><Relationship Id="rId133" Type="http://schemas.openxmlformats.org/officeDocument/2006/relationships/externalLink" Target="externalLinks/externalLink122.xml"/><Relationship Id="rId154" Type="http://schemas.openxmlformats.org/officeDocument/2006/relationships/externalLink" Target="externalLinks/externalLink143.xml"/><Relationship Id="rId175" Type="http://schemas.openxmlformats.org/officeDocument/2006/relationships/externalLink" Target="externalLinks/externalLink164.xml"/><Relationship Id="rId196" Type="http://schemas.openxmlformats.org/officeDocument/2006/relationships/externalLink" Target="externalLinks/externalLink185.xml"/><Relationship Id="rId200" Type="http://schemas.openxmlformats.org/officeDocument/2006/relationships/externalLink" Target="externalLinks/externalLink189.xml"/><Relationship Id="rId16" Type="http://schemas.openxmlformats.org/officeDocument/2006/relationships/externalLink" Target="externalLinks/externalLink5.xml"/><Relationship Id="rId221" Type="http://schemas.openxmlformats.org/officeDocument/2006/relationships/externalLink" Target="externalLinks/externalLink210.xml"/><Relationship Id="rId37" Type="http://schemas.openxmlformats.org/officeDocument/2006/relationships/externalLink" Target="externalLinks/externalLink26.xml"/><Relationship Id="rId58" Type="http://schemas.openxmlformats.org/officeDocument/2006/relationships/externalLink" Target="externalLinks/externalLink47.xml"/><Relationship Id="rId79" Type="http://schemas.openxmlformats.org/officeDocument/2006/relationships/externalLink" Target="externalLinks/externalLink68.xml"/><Relationship Id="rId102" Type="http://schemas.openxmlformats.org/officeDocument/2006/relationships/externalLink" Target="externalLinks/externalLink91.xml"/><Relationship Id="rId123" Type="http://schemas.openxmlformats.org/officeDocument/2006/relationships/externalLink" Target="externalLinks/externalLink112.xml"/><Relationship Id="rId144" Type="http://schemas.openxmlformats.org/officeDocument/2006/relationships/externalLink" Target="externalLinks/externalLink133.xml"/><Relationship Id="rId90" Type="http://schemas.openxmlformats.org/officeDocument/2006/relationships/externalLink" Target="externalLinks/externalLink79.xml"/><Relationship Id="rId165" Type="http://schemas.openxmlformats.org/officeDocument/2006/relationships/externalLink" Target="externalLinks/externalLink154.xml"/><Relationship Id="rId186" Type="http://schemas.openxmlformats.org/officeDocument/2006/relationships/externalLink" Target="externalLinks/externalLink175.xml"/><Relationship Id="rId211" Type="http://schemas.openxmlformats.org/officeDocument/2006/relationships/externalLink" Target="externalLinks/externalLink200.xml"/><Relationship Id="rId27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37.xml"/><Relationship Id="rId69" Type="http://schemas.openxmlformats.org/officeDocument/2006/relationships/externalLink" Target="externalLinks/externalLink58.xml"/><Relationship Id="rId113" Type="http://schemas.openxmlformats.org/officeDocument/2006/relationships/externalLink" Target="externalLinks/externalLink102.xml"/><Relationship Id="rId134" Type="http://schemas.openxmlformats.org/officeDocument/2006/relationships/externalLink" Target="externalLinks/externalLink123.xml"/><Relationship Id="rId80" Type="http://schemas.openxmlformats.org/officeDocument/2006/relationships/externalLink" Target="externalLinks/externalLink69.xml"/><Relationship Id="rId155" Type="http://schemas.openxmlformats.org/officeDocument/2006/relationships/externalLink" Target="externalLinks/externalLink144.xml"/><Relationship Id="rId176" Type="http://schemas.openxmlformats.org/officeDocument/2006/relationships/externalLink" Target="externalLinks/externalLink165.xml"/><Relationship Id="rId197" Type="http://schemas.openxmlformats.org/officeDocument/2006/relationships/externalLink" Target="externalLinks/externalLink186.xml"/><Relationship Id="rId201" Type="http://schemas.openxmlformats.org/officeDocument/2006/relationships/externalLink" Target="externalLinks/externalLink190.xml"/><Relationship Id="rId222" Type="http://schemas.openxmlformats.org/officeDocument/2006/relationships/externalLink" Target="externalLinks/externalLink211.xml"/><Relationship Id="rId17" Type="http://schemas.openxmlformats.org/officeDocument/2006/relationships/externalLink" Target="externalLinks/externalLink6.xml"/><Relationship Id="rId38" Type="http://schemas.openxmlformats.org/officeDocument/2006/relationships/externalLink" Target="externalLinks/externalLink27.xml"/><Relationship Id="rId59" Type="http://schemas.openxmlformats.org/officeDocument/2006/relationships/externalLink" Target="externalLinks/externalLink48.xml"/><Relationship Id="rId103" Type="http://schemas.openxmlformats.org/officeDocument/2006/relationships/externalLink" Target="externalLinks/externalLink92.xml"/><Relationship Id="rId124" Type="http://schemas.openxmlformats.org/officeDocument/2006/relationships/externalLink" Target="externalLinks/externalLink113.xml"/><Relationship Id="rId70" Type="http://schemas.openxmlformats.org/officeDocument/2006/relationships/externalLink" Target="externalLinks/externalLink59.xml"/><Relationship Id="rId91" Type="http://schemas.openxmlformats.org/officeDocument/2006/relationships/externalLink" Target="externalLinks/externalLink80.xml"/><Relationship Id="rId145" Type="http://schemas.openxmlformats.org/officeDocument/2006/relationships/externalLink" Target="externalLinks/externalLink134.xml"/><Relationship Id="rId166" Type="http://schemas.openxmlformats.org/officeDocument/2006/relationships/externalLink" Target="externalLinks/externalLink155.xml"/><Relationship Id="rId187" Type="http://schemas.openxmlformats.org/officeDocument/2006/relationships/externalLink" Target="externalLinks/externalLink176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1.xml"/><Relationship Id="rId28" Type="http://schemas.openxmlformats.org/officeDocument/2006/relationships/externalLink" Target="externalLinks/externalLink17.xml"/><Relationship Id="rId49" Type="http://schemas.openxmlformats.org/officeDocument/2006/relationships/externalLink" Target="externalLinks/externalLink38.xml"/><Relationship Id="rId114" Type="http://schemas.openxmlformats.org/officeDocument/2006/relationships/externalLink" Target="externalLinks/externalLink103.xml"/><Relationship Id="rId60" Type="http://schemas.openxmlformats.org/officeDocument/2006/relationships/externalLink" Target="externalLinks/externalLink49.xml"/><Relationship Id="rId81" Type="http://schemas.openxmlformats.org/officeDocument/2006/relationships/externalLink" Target="externalLinks/externalLink70.xml"/><Relationship Id="rId135" Type="http://schemas.openxmlformats.org/officeDocument/2006/relationships/externalLink" Target="externalLinks/externalLink124.xml"/><Relationship Id="rId156" Type="http://schemas.openxmlformats.org/officeDocument/2006/relationships/externalLink" Target="externalLinks/externalLink145.xml"/><Relationship Id="rId177" Type="http://schemas.openxmlformats.org/officeDocument/2006/relationships/externalLink" Target="externalLinks/externalLink166.xml"/><Relationship Id="rId198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1.xml"/><Relationship Id="rId223" Type="http://schemas.openxmlformats.org/officeDocument/2006/relationships/externalLink" Target="externalLinks/externalLink21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39.xml"/><Relationship Id="rId104" Type="http://schemas.openxmlformats.org/officeDocument/2006/relationships/externalLink" Target="externalLinks/externalLink93.xml"/><Relationship Id="rId125" Type="http://schemas.openxmlformats.org/officeDocument/2006/relationships/externalLink" Target="externalLinks/externalLink114.xml"/><Relationship Id="rId146" Type="http://schemas.openxmlformats.org/officeDocument/2006/relationships/externalLink" Target="externalLinks/externalLink135.xml"/><Relationship Id="rId167" Type="http://schemas.openxmlformats.org/officeDocument/2006/relationships/externalLink" Target="externalLinks/externalLink156.xml"/><Relationship Id="rId188" Type="http://schemas.openxmlformats.org/officeDocument/2006/relationships/externalLink" Target="externalLinks/externalLink17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13" Type="http://schemas.openxmlformats.org/officeDocument/2006/relationships/externalLink" Target="externalLinks/externalLink20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29.xml"/><Relationship Id="rId115" Type="http://schemas.openxmlformats.org/officeDocument/2006/relationships/externalLink" Target="externalLinks/externalLink104.xml"/><Relationship Id="rId136" Type="http://schemas.openxmlformats.org/officeDocument/2006/relationships/externalLink" Target="externalLinks/externalLink125.xml"/><Relationship Id="rId157" Type="http://schemas.openxmlformats.org/officeDocument/2006/relationships/externalLink" Target="externalLinks/externalLink146.xml"/><Relationship Id="rId178" Type="http://schemas.openxmlformats.org/officeDocument/2006/relationships/externalLink" Target="externalLinks/externalLink167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9" Type="http://schemas.openxmlformats.org/officeDocument/2006/relationships/externalLink" Target="externalLinks/externalLink188.xml"/><Relationship Id="rId203" Type="http://schemas.openxmlformats.org/officeDocument/2006/relationships/externalLink" Target="externalLinks/externalLink192.xml"/><Relationship Id="rId19" Type="http://schemas.openxmlformats.org/officeDocument/2006/relationships/externalLink" Target="externalLinks/externalLink8.xml"/><Relationship Id="rId224" Type="http://schemas.openxmlformats.org/officeDocument/2006/relationships/theme" Target="theme/theme1.xml"/><Relationship Id="rId30" Type="http://schemas.openxmlformats.org/officeDocument/2006/relationships/externalLink" Target="externalLinks/externalLink19.xml"/><Relationship Id="rId105" Type="http://schemas.openxmlformats.org/officeDocument/2006/relationships/externalLink" Target="externalLinks/externalLink94.xml"/><Relationship Id="rId126" Type="http://schemas.openxmlformats.org/officeDocument/2006/relationships/externalLink" Target="externalLinks/externalLink115.xml"/><Relationship Id="rId147" Type="http://schemas.openxmlformats.org/officeDocument/2006/relationships/externalLink" Target="externalLinks/externalLink136.xml"/><Relationship Id="rId168" Type="http://schemas.openxmlformats.org/officeDocument/2006/relationships/externalLink" Target="externalLinks/externalLink157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externalLink" Target="externalLinks/externalLink82.xml"/><Relationship Id="rId189" Type="http://schemas.openxmlformats.org/officeDocument/2006/relationships/externalLink" Target="externalLinks/externalLink17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Relationship Id="rId5" Type="http://schemas.openxmlformats.org/officeDocument/2006/relationships/image" Target="../media/image9.emf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328556</xdr:colOff>
      <xdr:row>7</xdr:row>
      <xdr:rowOff>2689</xdr:rowOff>
    </xdr:from>
    <xdr:to>
      <xdr:col>24</xdr:col>
      <xdr:colOff>338212</xdr:colOff>
      <xdr:row>42</xdr:row>
      <xdr:rowOff>83243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6F031-83F0-49BB-BF34-F44617B20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9615" y="1320501"/>
          <a:ext cx="11097300" cy="5593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47625</xdr:rowOff>
    </xdr:from>
    <xdr:to>
      <xdr:col>1</xdr:col>
      <xdr:colOff>619124</xdr:colOff>
      <xdr:row>3</xdr:row>
      <xdr:rowOff>200025</xdr:rowOff>
    </xdr:to>
    <xdr:pic>
      <xdr:nvPicPr>
        <xdr:cNvPr id="2" name="Picture 1" descr="E:\PSM\Logo\Logo PSM ok 2020-05-26 at 10.11.48.jpe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299" y="47625"/>
          <a:ext cx="88582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1971675</xdr:colOff>
      <xdr:row>57</xdr:row>
      <xdr:rowOff>122639</xdr:rowOff>
    </xdr:from>
    <xdr:to>
      <xdr:col>2</xdr:col>
      <xdr:colOff>4343400</xdr:colOff>
      <xdr:row>82</xdr:row>
      <xdr:rowOff>103019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F3C3CB-71F8-718C-F086-5643FE886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3285"/>
        <a:stretch/>
      </xdr:blipFill>
      <xdr:spPr>
        <a:xfrm>
          <a:off x="3095625" y="2980139"/>
          <a:ext cx="2371725" cy="4266630"/>
        </a:xfrm>
        <a:prstGeom prst="rect">
          <a:avLst/>
        </a:prstGeom>
      </xdr:spPr>
    </xdr:pic>
    <xdr:clientData/>
  </xdr:twoCellAnchor>
  <xdr:twoCellAnchor editAs="oneCell">
    <xdr:from>
      <xdr:col>17</xdr:col>
      <xdr:colOff>522193</xdr:colOff>
      <xdr:row>57</xdr:row>
      <xdr:rowOff>80057</xdr:rowOff>
    </xdr:from>
    <xdr:to>
      <xdr:col>24</xdr:col>
      <xdr:colOff>569356</xdr:colOff>
      <xdr:row>79</xdr:row>
      <xdr:rowOff>44723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91DC2B-1B6B-15FA-9FF5-5BE0CFF6E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07887" y="2966692"/>
          <a:ext cx="4439869" cy="3711913"/>
        </a:xfrm>
        <a:prstGeom prst="rect">
          <a:avLst/>
        </a:prstGeom>
      </xdr:spPr>
    </xdr:pic>
    <xdr:clientData/>
  </xdr:twoCellAnchor>
  <xdr:twoCellAnchor>
    <xdr:from>
      <xdr:col>2</xdr:col>
      <xdr:colOff>2533650</xdr:colOff>
      <xdr:row>60</xdr:row>
      <xdr:rowOff>114300</xdr:rowOff>
    </xdr:from>
    <xdr:to>
      <xdr:col>2</xdr:col>
      <xdr:colOff>2533650</xdr:colOff>
      <xdr:row>74</xdr:row>
      <xdr:rowOff>53789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DCE96FF-689E-5F94-608A-72713A873F1C}"/>
            </a:ext>
          </a:extLst>
        </xdr:cNvPr>
        <xdr:cNvCxnSpPr/>
      </xdr:nvCxnSpPr>
      <xdr:spPr bwMode="auto">
        <a:xfrm>
          <a:off x="3654238" y="3511924"/>
          <a:ext cx="0" cy="232410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3829050</xdr:colOff>
      <xdr:row>60</xdr:row>
      <xdr:rowOff>123825</xdr:rowOff>
    </xdr:from>
    <xdr:to>
      <xdr:col>2</xdr:col>
      <xdr:colOff>3829050</xdr:colOff>
      <xdr:row>74</xdr:row>
      <xdr:rowOff>57150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656455F-630D-EC5C-B7B0-5A1B4F0C3885}"/>
            </a:ext>
          </a:extLst>
        </xdr:cNvPr>
        <xdr:cNvCxnSpPr/>
      </xdr:nvCxnSpPr>
      <xdr:spPr bwMode="auto">
        <a:xfrm>
          <a:off x="4953000" y="3495675"/>
          <a:ext cx="0" cy="2333625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2519363</xdr:colOff>
      <xdr:row>60</xdr:row>
      <xdr:rowOff>147639</xdr:rowOff>
    </xdr:from>
    <xdr:to>
      <xdr:col>2</xdr:col>
      <xdr:colOff>3819525</xdr:colOff>
      <xdr:row>60</xdr:row>
      <xdr:rowOff>147639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D093863-75A4-6434-F528-AE0A286E9AB2}"/>
            </a:ext>
          </a:extLst>
        </xdr:cNvPr>
        <xdr:cNvCxnSpPr/>
      </xdr:nvCxnSpPr>
      <xdr:spPr bwMode="auto">
        <a:xfrm flipH="1">
          <a:off x="3643313" y="3519489"/>
          <a:ext cx="1300162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2500313</xdr:colOff>
      <xdr:row>65</xdr:row>
      <xdr:rowOff>80964</xdr:rowOff>
    </xdr:from>
    <xdr:to>
      <xdr:col>2</xdr:col>
      <xdr:colOff>3181350</xdr:colOff>
      <xdr:row>65</xdr:row>
      <xdr:rowOff>80964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EE099CE-2D6A-E5D1-8210-365ED0BDA8A2}"/>
            </a:ext>
          </a:extLst>
        </xdr:cNvPr>
        <xdr:cNvCxnSpPr/>
      </xdr:nvCxnSpPr>
      <xdr:spPr bwMode="auto">
        <a:xfrm flipH="1">
          <a:off x="3624263" y="4310064"/>
          <a:ext cx="681037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3162667</xdr:colOff>
      <xdr:row>67</xdr:row>
      <xdr:rowOff>4763</xdr:rowOff>
    </xdr:from>
    <xdr:to>
      <xdr:col>2</xdr:col>
      <xdr:colOff>3843704</xdr:colOff>
      <xdr:row>67</xdr:row>
      <xdr:rowOff>4763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7A67640-BAD5-07E5-B48B-28F9B3172F2A}"/>
            </a:ext>
          </a:extLst>
        </xdr:cNvPr>
        <xdr:cNvCxnSpPr/>
      </xdr:nvCxnSpPr>
      <xdr:spPr bwMode="auto">
        <a:xfrm flipH="1">
          <a:off x="4282221" y="4594348"/>
          <a:ext cx="681037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3174939</xdr:colOff>
      <xdr:row>65</xdr:row>
      <xdr:rowOff>74553</xdr:rowOff>
    </xdr:from>
    <xdr:to>
      <xdr:col>2</xdr:col>
      <xdr:colOff>3174940</xdr:colOff>
      <xdr:row>68</xdr:row>
      <xdr:rowOff>111369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2FF350E-961D-1C2A-DB73-BF15ADAAC847}"/>
            </a:ext>
          </a:extLst>
        </xdr:cNvPr>
        <xdr:cNvCxnSpPr/>
      </xdr:nvCxnSpPr>
      <xdr:spPr bwMode="auto">
        <a:xfrm flipH="1" flipV="1">
          <a:off x="4294493" y="4324168"/>
          <a:ext cx="1" cy="54677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2526323</xdr:colOff>
      <xdr:row>72</xdr:row>
      <xdr:rowOff>116133</xdr:rowOff>
    </xdr:from>
    <xdr:to>
      <xdr:col>2</xdr:col>
      <xdr:colOff>3843704</xdr:colOff>
      <xdr:row>72</xdr:row>
      <xdr:rowOff>116133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8686E4D-4C48-A593-78E2-783960D6F361}"/>
            </a:ext>
          </a:extLst>
        </xdr:cNvPr>
        <xdr:cNvCxnSpPr/>
      </xdr:nvCxnSpPr>
      <xdr:spPr bwMode="auto">
        <a:xfrm flipH="1">
          <a:off x="3645877" y="5555641"/>
          <a:ext cx="1317381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2520461</xdr:colOff>
      <xdr:row>71</xdr:row>
      <xdr:rowOff>28211</xdr:rowOff>
    </xdr:from>
    <xdr:to>
      <xdr:col>2</xdr:col>
      <xdr:colOff>2935166</xdr:colOff>
      <xdr:row>71</xdr:row>
      <xdr:rowOff>28211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93541A44-2103-A62E-F132-8E416EB3D8C2}"/>
            </a:ext>
          </a:extLst>
        </xdr:cNvPr>
        <xdr:cNvCxnSpPr/>
      </xdr:nvCxnSpPr>
      <xdr:spPr bwMode="auto">
        <a:xfrm flipH="1">
          <a:off x="3640015" y="5297734"/>
          <a:ext cx="414705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2514600</xdr:colOff>
      <xdr:row>69</xdr:row>
      <xdr:rowOff>28210</xdr:rowOff>
    </xdr:from>
    <xdr:to>
      <xdr:col>2</xdr:col>
      <xdr:colOff>2919046</xdr:colOff>
      <xdr:row>69</xdr:row>
      <xdr:rowOff>28210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FB7874E-7CEF-11D0-4546-BBCF0686434D}"/>
            </a:ext>
          </a:extLst>
        </xdr:cNvPr>
        <xdr:cNvCxnSpPr/>
      </xdr:nvCxnSpPr>
      <xdr:spPr bwMode="auto">
        <a:xfrm flipH="1">
          <a:off x="3634154" y="4957764"/>
          <a:ext cx="404446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2905308</xdr:colOff>
      <xdr:row>68</xdr:row>
      <xdr:rowOff>80415</xdr:rowOff>
    </xdr:from>
    <xdr:to>
      <xdr:col>2</xdr:col>
      <xdr:colOff>2905308</xdr:colOff>
      <xdr:row>72</xdr:row>
      <xdr:rowOff>140677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F7D5158-DB92-CA85-40E7-0A91C739944B}"/>
            </a:ext>
          </a:extLst>
        </xdr:cNvPr>
        <xdr:cNvCxnSpPr/>
      </xdr:nvCxnSpPr>
      <xdr:spPr bwMode="auto">
        <a:xfrm flipV="1">
          <a:off x="4024862" y="4839984"/>
          <a:ext cx="0" cy="740201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2893726</xdr:colOff>
      <xdr:row>68</xdr:row>
      <xdr:rowOff>85444</xdr:rowOff>
    </xdr:from>
    <xdr:to>
      <xdr:col>2</xdr:col>
      <xdr:colOff>3191436</xdr:colOff>
      <xdr:row>68</xdr:row>
      <xdr:rowOff>85444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DFD62FFB-D4BC-AAE4-30CC-84B9DC62AC21}"/>
            </a:ext>
          </a:extLst>
        </xdr:cNvPr>
        <xdr:cNvCxnSpPr/>
      </xdr:nvCxnSpPr>
      <xdr:spPr bwMode="auto">
        <a:xfrm flipH="1">
          <a:off x="4014314" y="4845703"/>
          <a:ext cx="297710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18</xdr:col>
      <xdr:colOff>72915</xdr:colOff>
      <xdr:row>55</xdr:row>
      <xdr:rowOff>125506</xdr:rowOff>
    </xdr:from>
    <xdr:to>
      <xdr:col>29</xdr:col>
      <xdr:colOff>222975</xdr:colOff>
      <xdr:row>84</xdr:row>
      <xdr:rowOff>97272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3DF498C-E26A-76A7-F6DB-3064633E6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86139" y="2671482"/>
          <a:ext cx="7052883" cy="49113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1256691</xdr:colOff>
      <xdr:row>19</xdr:row>
      <xdr:rowOff>138546</xdr:rowOff>
    </xdr:from>
    <xdr:to>
      <xdr:col>24</xdr:col>
      <xdr:colOff>100444</xdr:colOff>
      <xdr:row>48</xdr:row>
      <xdr:rowOff>165259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1D5FA-5376-4713-83B0-A754CA3B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8251" y="8688186"/>
          <a:ext cx="4482552" cy="6012639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21</xdr:row>
      <xdr:rowOff>11723</xdr:rowOff>
    </xdr:from>
    <xdr:to>
      <xdr:col>3</xdr:col>
      <xdr:colOff>876857</xdr:colOff>
      <xdr:row>41</xdr:row>
      <xdr:rowOff>45699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94D88AD9-5441-2E11-661A-ED9E0B331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430" y="4249615"/>
          <a:ext cx="2371550" cy="4161421"/>
        </a:xfrm>
        <a:prstGeom prst="rect">
          <a:avLst/>
        </a:prstGeom>
      </xdr:spPr>
    </xdr:pic>
    <xdr:clientData/>
  </xdr:twoCellAnchor>
  <xdr:twoCellAnchor editAs="oneCell">
    <xdr:from>
      <xdr:col>3</xdr:col>
      <xdr:colOff>1096108</xdr:colOff>
      <xdr:row>22</xdr:row>
      <xdr:rowOff>6730</xdr:rowOff>
    </xdr:from>
    <xdr:to>
      <xdr:col>3</xdr:col>
      <xdr:colOff>2965939</xdr:colOff>
      <xdr:row>38</xdr:row>
      <xdr:rowOff>162913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5BA8C062-F9DB-E56F-F0A4-58C874B96A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924" r="60902"/>
        <a:stretch/>
      </xdr:blipFill>
      <xdr:spPr>
        <a:xfrm>
          <a:off x="2784231" y="4443915"/>
          <a:ext cx="1869831" cy="3465391"/>
        </a:xfrm>
        <a:prstGeom prst="rect">
          <a:avLst/>
        </a:prstGeom>
      </xdr:spPr>
    </xdr:pic>
    <xdr:clientData/>
  </xdr:twoCellAnchor>
  <xdr:twoCellAnchor editAs="oneCell">
    <xdr:from>
      <xdr:col>1</xdr:col>
      <xdr:colOff>221464</xdr:colOff>
      <xdr:row>42</xdr:row>
      <xdr:rowOff>40624</xdr:rowOff>
    </xdr:from>
    <xdr:to>
      <xdr:col>3</xdr:col>
      <xdr:colOff>3260035</xdr:colOff>
      <xdr:row>66</xdr:row>
      <xdr:rowOff>63482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DF3E282B-5018-C81E-8093-FC987A86D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8577" r="3291"/>
        <a:stretch/>
      </xdr:blipFill>
      <xdr:spPr>
        <a:xfrm>
          <a:off x="334107" y="8442502"/>
          <a:ext cx="4608954" cy="4855188"/>
        </a:xfrm>
        <a:prstGeom prst="rect">
          <a:avLst/>
        </a:prstGeom>
      </xdr:spPr>
    </xdr:pic>
    <xdr:clientData/>
  </xdr:twoCellAnchor>
  <xdr:twoCellAnchor editAs="oneCell">
    <xdr:from>
      <xdr:col>1</xdr:col>
      <xdr:colOff>319087</xdr:colOff>
      <xdr:row>66</xdr:row>
      <xdr:rowOff>186469</xdr:rowOff>
    </xdr:from>
    <xdr:to>
      <xdr:col>3</xdr:col>
      <xdr:colOff>2532185</xdr:colOff>
      <xdr:row>77</xdr:row>
      <xdr:rowOff>46069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5B4EA2D4-53A5-41CB-38F0-5380F51D7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6318" y="13392515"/>
          <a:ext cx="3783990" cy="2051815"/>
        </a:xfrm>
        <a:prstGeom prst="rect">
          <a:avLst/>
        </a:prstGeom>
      </xdr:spPr>
    </xdr:pic>
    <xdr:clientData/>
  </xdr:twoCellAnchor>
  <xdr:twoCellAnchor>
    <xdr:from>
      <xdr:col>3</xdr:col>
      <xdr:colOff>2092570</xdr:colOff>
      <xdr:row>20</xdr:row>
      <xdr:rowOff>46893</xdr:rowOff>
    </xdr:from>
    <xdr:to>
      <xdr:col>3</xdr:col>
      <xdr:colOff>2290012</xdr:colOff>
      <xdr:row>21</xdr:row>
      <xdr:rowOff>60158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C0955F44-51E2-17A7-A8B2-C046526056B9}"/>
            </a:ext>
          </a:extLst>
        </xdr:cNvPr>
        <xdr:cNvSpPr/>
      </xdr:nvSpPr>
      <xdr:spPr bwMode="auto">
        <a:xfrm>
          <a:off x="3776991" y="4033356"/>
          <a:ext cx="197442" cy="21780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id-ID" sz="800"/>
            <a:t>P1</a:t>
          </a:r>
          <a:endParaRPr lang="en-ID" sz="800"/>
        </a:p>
      </xdr:txBody>
    </xdr:sp>
    <xdr:clientData/>
  </xdr:twoCellAnchor>
  <xdr:twoCellAnchor>
    <xdr:from>
      <xdr:col>3</xdr:col>
      <xdr:colOff>2350169</xdr:colOff>
      <xdr:row>20</xdr:row>
      <xdr:rowOff>152400</xdr:rowOff>
    </xdr:from>
    <xdr:to>
      <xdr:col>3</xdr:col>
      <xdr:colOff>2955758</xdr:colOff>
      <xdr:row>20</xdr:row>
      <xdr:rowOff>152400</xdr:rowOff>
    </xdr:to>
    <xdr:cxnSp macro="">
      <xdr:nvCxnSpPr>
        <xdr:cNvPr id="163" name="Straight Connector 162">
          <a:extLst>
            <a:ext uri="{FF2B5EF4-FFF2-40B4-BE49-F238E27FC236}">
              <a16:creationId xmlns:a16="http://schemas.microsoft.com/office/drawing/2014/main" id="{5EEBAF8C-C49C-6607-A1AA-559C8E353DAA}"/>
            </a:ext>
          </a:extLst>
        </xdr:cNvPr>
        <xdr:cNvCxnSpPr/>
      </xdr:nvCxnSpPr>
      <xdr:spPr bwMode="auto">
        <a:xfrm>
          <a:off x="4034590" y="4138863"/>
          <a:ext cx="605589" cy="0"/>
        </a:xfrm>
        <a:prstGeom prst="line">
          <a:avLst/>
        </a:prstGeom>
        <a:solidFill>
          <a:srgbClr val="FFFFFF"/>
        </a:solidFill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2092570</xdr:colOff>
      <xdr:row>21</xdr:row>
      <xdr:rowOff>107050</xdr:rowOff>
    </xdr:from>
    <xdr:to>
      <xdr:col>3</xdr:col>
      <xdr:colOff>2290012</xdr:colOff>
      <xdr:row>22</xdr:row>
      <xdr:rowOff>120315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8B7AE12-E697-00D6-E9E2-A098C65FC90E}"/>
            </a:ext>
          </a:extLst>
        </xdr:cNvPr>
        <xdr:cNvSpPr/>
      </xdr:nvSpPr>
      <xdr:spPr bwMode="auto">
        <a:xfrm>
          <a:off x="3776991" y="4298050"/>
          <a:ext cx="197442" cy="21780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id-ID" sz="800"/>
            <a:t>P2</a:t>
          </a:r>
        </a:p>
      </xdr:txBody>
    </xdr:sp>
    <xdr:clientData/>
  </xdr:twoCellAnchor>
  <xdr:twoCellAnchor>
    <xdr:from>
      <xdr:col>3</xdr:col>
      <xdr:colOff>2350169</xdr:colOff>
      <xdr:row>22</xdr:row>
      <xdr:rowOff>8020</xdr:rowOff>
    </xdr:from>
    <xdr:to>
      <xdr:col>3</xdr:col>
      <xdr:colOff>2955758</xdr:colOff>
      <xdr:row>22</xdr:row>
      <xdr:rowOff>8020</xdr:rowOff>
    </xdr:to>
    <xdr:cxnSp macro="">
      <xdr:nvCxnSpPr>
        <xdr:cNvPr id="165" name="Straight Connector 164">
          <a:extLst>
            <a:ext uri="{FF2B5EF4-FFF2-40B4-BE49-F238E27FC236}">
              <a16:creationId xmlns:a16="http://schemas.microsoft.com/office/drawing/2014/main" id="{611F8DC8-8492-6EFD-0245-B473FD0F1D4F}"/>
            </a:ext>
          </a:extLst>
        </xdr:cNvPr>
        <xdr:cNvCxnSpPr/>
      </xdr:nvCxnSpPr>
      <xdr:spPr bwMode="auto">
        <a:xfrm>
          <a:off x="4034590" y="4403557"/>
          <a:ext cx="605589" cy="0"/>
        </a:xfrm>
        <a:prstGeom prst="line">
          <a:avLst/>
        </a:pr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2092570</xdr:colOff>
      <xdr:row>22</xdr:row>
      <xdr:rowOff>159187</xdr:rowOff>
    </xdr:from>
    <xdr:to>
      <xdr:col>3</xdr:col>
      <xdr:colOff>2290012</xdr:colOff>
      <xdr:row>23</xdr:row>
      <xdr:rowOff>172452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3950D6BE-6243-9B69-CA7E-AAF604A372D7}"/>
            </a:ext>
          </a:extLst>
        </xdr:cNvPr>
        <xdr:cNvSpPr/>
      </xdr:nvSpPr>
      <xdr:spPr bwMode="auto">
        <a:xfrm>
          <a:off x="3776991" y="4554724"/>
          <a:ext cx="197442" cy="21780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id-ID" sz="800"/>
            <a:t>P3</a:t>
          </a:r>
        </a:p>
      </xdr:txBody>
    </xdr:sp>
    <xdr:clientData/>
  </xdr:twoCellAnchor>
  <xdr:twoCellAnchor>
    <xdr:from>
      <xdr:col>3</xdr:col>
      <xdr:colOff>2350169</xdr:colOff>
      <xdr:row>23</xdr:row>
      <xdr:rowOff>60157</xdr:rowOff>
    </xdr:from>
    <xdr:to>
      <xdr:col>3</xdr:col>
      <xdr:colOff>2955758</xdr:colOff>
      <xdr:row>23</xdr:row>
      <xdr:rowOff>60157</xdr:rowOff>
    </xdr:to>
    <xdr:cxnSp macro="">
      <xdr:nvCxnSpPr>
        <xdr:cNvPr id="167" name="Straight Connector 166">
          <a:extLst>
            <a:ext uri="{FF2B5EF4-FFF2-40B4-BE49-F238E27FC236}">
              <a16:creationId xmlns:a16="http://schemas.microsoft.com/office/drawing/2014/main" id="{AAEB66EB-DA51-A135-3B81-49AF69C6B07B}"/>
            </a:ext>
          </a:extLst>
        </xdr:cNvPr>
        <xdr:cNvCxnSpPr/>
      </xdr:nvCxnSpPr>
      <xdr:spPr bwMode="auto">
        <a:xfrm>
          <a:off x="4034590" y="4660231"/>
          <a:ext cx="605589" cy="0"/>
        </a:xfrm>
        <a:prstGeom prst="line">
          <a:avLst/>
        </a:prstGeom>
        <a:solidFill>
          <a:srgbClr val="FFFFFF"/>
        </a:solidFill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621633</xdr:colOff>
      <xdr:row>23</xdr:row>
      <xdr:rowOff>120315</xdr:rowOff>
    </xdr:from>
    <xdr:to>
      <xdr:col>3</xdr:col>
      <xdr:colOff>368968</xdr:colOff>
      <xdr:row>23</xdr:row>
      <xdr:rowOff>120315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EF655EB0-41F6-D7AC-B957-4711F4F4AC98}"/>
            </a:ext>
          </a:extLst>
        </xdr:cNvPr>
        <xdr:cNvCxnSpPr/>
      </xdr:nvCxnSpPr>
      <xdr:spPr bwMode="auto">
        <a:xfrm>
          <a:off x="737938" y="4720389"/>
          <a:ext cx="1315451" cy="0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5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638907</xdr:colOff>
      <xdr:row>27</xdr:row>
      <xdr:rowOff>76200</xdr:rowOff>
    </xdr:from>
    <xdr:to>
      <xdr:col>1</xdr:col>
      <xdr:colOff>638907</xdr:colOff>
      <xdr:row>33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EB0D96-6440-C373-B139-0313B36647C2}"/>
            </a:ext>
          </a:extLst>
        </xdr:cNvPr>
        <xdr:cNvCxnSpPr/>
      </xdr:nvCxnSpPr>
      <xdr:spPr bwMode="auto">
        <a:xfrm>
          <a:off x="756138" y="5521569"/>
          <a:ext cx="0" cy="121333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3</xdr:col>
      <xdr:colOff>363415</xdr:colOff>
      <xdr:row>27</xdr:row>
      <xdr:rowOff>76200</xdr:rowOff>
    </xdr:from>
    <xdr:to>
      <xdr:col>3</xdr:col>
      <xdr:colOff>363415</xdr:colOff>
      <xdr:row>33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7E90E32-EEE9-04DF-129F-5F9E0AC05CCC}"/>
            </a:ext>
          </a:extLst>
        </xdr:cNvPr>
        <xdr:cNvCxnSpPr/>
      </xdr:nvCxnSpPr>
      <xdr:spPr bwMode="auto">
        <a:xfrm>
          <a:off x="2051538" y="5521569"/>
          <a:ext cx="0" cy="1213339"/>
        </a:xfrm>
        <a:prstGeom prst="line">
          <a:avLst/>
        </a:prstGeom>
        <a:solidFill>
          <a:srgbClr val="FFFFFF"/>
        </a:solidFill>
        <a:ln w="38100" cap="flat" cmpd="sng" algn="ctr">
          <a:solidFill>
            <a:srgbClr val="00B0F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5</xdr:col>
      <xdr:colOff>30480</xdr:colOff>
      <xdr:row>54</xdr:row>
      <xdr:rowOff>121920</xdr:rowOff>
    </xdr:from>
    <xdr:to>
      <xdr:col>5</xdr:col>
      <xdr:colOff>3467100</xdr:colOff>
      <xdr:row>79</xdr:row>
      <xdr:rowOff>140704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3AE68A-E137-DA04-1830-77EBDE550F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52" t="26023" r="49117" b="13116"/>
        <a:stretch/>
      </xdr:blipFill>
      <xdr:spPr bwMode="auto">
        <a:xfrm>
          <a:off x="5509260" y="11049000"/>
          <a:ext cx="3436620" cy="4979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103513</xdr:colOff>
      <xdr:row>2670</xdr:row>
      <xdr:rowOff>140830</xdr:rowOff>
    </xdr:from>
    <xdr:to>
      <xdr:col>32</xdr:col>
      <xdr:colOff>349577</xdr:colOff>
      <xdr:row>2706</xdr:row>
      <xdr:rowOff>139973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0F28B-4E36-425E-89C1-2CB6DBB3D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6533" y="510627490"/>
          <a:ext cx="12247564" cy="6857143"/>
        </a:xfrm>
        <a:prstGeom prst="rect">
          <a:avLst/>
        </a:prstGeom>
      </xdr:spPr>
    </xdr:pic>
    <xdr:clientData/>
  </xdr:twoCellAnchor>
  <xdr:twoCellAnchor editAs="oneCell">
    <xdr:from>
      <xdr:col>11</xdr:col>
      <xdr:colOff>544286</xdr:colOff>
      <xdr:row>4646</xdr:row>
      <xdr:rowOff>108857</xdr:rowOff>
    </xdr:from>
    <xdr:to>
      <xdr:col>34</xdr:col>
      <xdr:colOff>438981</xdr:colOff>
      <xdr:row>4684</xdr:row>
      <xdr:rowOff>184143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2E09FF-31D9-4CE4-AA24-097733E53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7306" y="867958277"/>
          <a:ext cx="13115395" cy="73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160655</xdr:colOff>
      <xdr:row>1564</xdr:row>
      <xdr:rowOff>144145</xdr:rowOff>
    </xdr:from>
    <xdr:to>
      <xdr:col>18</xdr:col>
      <xdr:colOff>48259</xdr:colOff>
      <xdr:row>1574</xdr:row>
      <xdr:rowOff>151130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484760-8A60-4BEC-AF4F-1A315819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3355" y="299937805"/>
          <a:ext cx="2105024" cy="1911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328359</xdr:colOff>
      <xdr:row>1590</xdr:row>
      <xdr:rowOff>92213</xdr:rowOff>
    </xdr:from>
    <xdr:to>
      <xdr:col>33</xdr:col>
      <xdr:colOff>118939</xdr:colOff>
      <xdr:row>1608</xdr:row>
      <xdr:rowOff>72887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6DE191-7FE8-45B8-9C74-1DEE496D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56879" y="304838873"/>
          <a:ext cx="6496180" cy="3409674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245745</xdr:colOff>
      <xdr:row>1107</xdr:row>
      <xdr:rowOff>13970</xdr:rowOff>
    </xdr:from>
    <xdr:to>
      <xdr:col>12</xdr:col>
      <xdr:colOff>166370</xdr:colOff>
      <xdr:row>1111</xdr:row>
      <xdr:rowOff>86360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EB27D3A-41DF-4EAC-AFCA-5DF3240E4371}"/>
            </a:ext>
          </a:extLst>
        </xdr:cNvPr>
        <xdr:cNvSpPr/>
      </xdr:nvSpPr>
      <xdr:spPr>
        <a:xfrm>
          <a:off x="9168765" y="212650070"/>
          <a:ext cx="819785" cy="834390"/>
        </a:xfrm>
        <a:prstGeom prst="ellips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269875</xdr:colOff>
      <xdr:row>1108</xdr:row>
      <xdr:rowOff>98425</xdr:rowOff>
    </xdr:from>
    <xdr:to>
      <xdr:col>11</xdr:col>
      <xdr:colOff>382905</xdr:colOff>
      <xdr:row>1108</xdr:row>
      <xdr:rowOff>185420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4DADE22-FF42-4414-B1E9-18F6E0C37597}"/>
            </a:ext>
          </a:extLst>
        </xdr:cNvPr>
        <xdr:cNvSpPr/>
      </xdr:nvSpPr>
      <xdr:spPr>
        <a:xfrm>
          <a:off x="9192895" y="212925025"/>
          <a:ext cx="113030" cy="8699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514350</xdr:colOff>
      <xdr:row>1107</xdr:row>
      <xdr:rowOff>45085</xdr:rowOff>
    </xdr:from>
    <xdr:to>
      <xdr:col>11</xdr:col>
      <xdr:colOff>627380</xdr:colOff>
      <xdr:row>1107</xdr:row>
      <xdr:rowOff>132080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6B41B68-8FED-4937-A503-2342E89C88ED}"/>
            </a:ext>
          </a:extLst>
        </xdr:cNvPr>
        <xdr:cNvSpPr/>
      </xdr:nvSpPr>
      <xdr:spPr>
        <a:xfrm>
          <a:off x="9437370" y="212681185"/>
          <a:ext cx="113030" cy="8699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50165</xdr:colOff>
      <xdr:row>1108</xdr:row>
      <xdr:rowOff>57785</xdr:rowOff>
    </xdr:from>
    <xdr:to>
      <xdr:col>12</xdr:col>
      <xdr:colOff>163195</xdr:colOff>
      <xdr:row>1108</xdr:row>
      <xdr:rowOff>144780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A54DB88-7950-411D-95FB-49D9F0BE14B2}"/>
            </a:ext>
          </a:extLst>
        </xdr:cNvPr>
        <xdr:cNvSpPr/>
      </xdr:nvSpPr>
      <xdr:spPr>
        <a:xfrm>
          <a:off x="9872345" y="212884385"/>
          <a:ext cx="113030" cy="8699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5080</xdr:colOff>
      <xdr:row>1110</xdr:row>
      <xdr:rowOff>24130</xdr:rowOff>
    </xdr:from>
    <xdr:to>
      <xdr:col>12</xdr:col>
      <xdr:colOff>118110</xdr:colOff>
      <xdr:row>1110</xdr:row>
      <xdr:rowOff>111125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D6B3481-576B-4E31-8CA6-19049A24FF90}"/>
            </a:ext>
          </a:extLst>
        </xdr:cNvPr>
        <xdr:cNvSpPr/>
      </xdr:nvSpPr>
      <xdr:spPr>
        <a:xfrm>
          <a:off x="9827260" y="213231730"/>
          <a:ext cx="113030" cy="8699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612140</xdr:colOff>
      <xdr:row>1110</xdr:row>
      <xdr:rowOff>189865</xdr:rowOff>
    </xdr:from>
    <xdr:to>
      <xdr:col>11</xdr:col>
      <xdr:colOff>725170</xdr:colOff>
      <xdr:row>1111</xdr:row>
      <xdr:rowOff>86360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DDD38B5-03ED-473D-AE10-DCFEC9F6A053}"/>
            </a:ext>
          </a:extLst>
        </xdr:cNvPr>
        <xdr:cNvSpPr/>
      </xdr:nvSpPr>
      <xdr:spPr>
        <a:xfrm>
          <a:off x="9535160" y="213397465"/>
          <a:ext cx="113030" cy="8699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293370</xdr:colOff>
      <xdr:row>1110</xdr:row>
      <xdr:rowOff>11430</xdr:rowOff>
    </xdr:from>
    <xdr:to>
      <xdr:col>11</xdr:col>
      <xdr:colOff>406400</xdr:colOff>
      <xdr:row>1110</xdr:row>
      <xdr:rowOff>98425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878B0D0-9C56-43FE-A7CC-554EA9C14E79}"/>
            </a:ext>
          </a:extLst>
        </xdr:cNvPr>
        <xdr:cNvSpPr/>
      </xdr:nvSpPr>
      <xdr:spPr>
        <a:xfrm>
          <a:off x="9216390" y="213219030"/>
          <a:ext cx="113030" cy="8699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21</xdr:col>
      <xdr:colOff>503582</xdr:colOff>
      <xdr:row>1619</xdr:row>
      <xdr:rowOff>84646</xdr:rowOff>
    </xdr:from>
    <xdr:to>
      <xdr:col>25</xdr:col>
      <xdr:colOff>145442</xdr:colOff>
      <xdr:row>1625</xdr:row>
      <xdr:rowOff>33129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F3F22A7-823E-42E8-A2C8-02006B22B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22502" y="310355806"/>
          <a:ext cx="2080260" cy="109148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1642</xdr:row>
      <xdr:rowOff>165100</xdr:rowOff>
    </xdr:from>
    <xdr:to>
      <xdr:col>26</xdr:col>
      <xdr:colOff>403860</xdr:colOff>
      <xdr:row>1651</xdr:row>
      <xdr:rowOff>10160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2A7439B-A135-4920-9D0B-899E4FD8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148177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1668</xdr:row>
      <xdr:rowOff>165100</xdr:rowOff>
    </xdr:from>
    <xdr:to>
      <xdr:col>26</xdr:col>
      <xdr:colOff>403860</xdr:colOff>
      <xdr:row>1677</xdr:row>
      <xdr:rowOff>10160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0650B6-9AF5-47AE-9288-AF28ABCC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197707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1694</xdr:row>
      <xdr:rowOff>165100</xdr:rowOff>
    </xdr:from>
    <xdr:to>
      <xdr:col>26</xdr:col>
      <xdr:colOff>403860</xdr:colOff>
      <xdr:row>1703</xdr:row>
      <xdr:rowOff>10160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79B0C30-0244-4AF9-AC06-1ABC9BB50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247237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1720</xdr:row>
      <xdr:rowOff>165100</xdr:rowOff>
    </xdr:from>
    <xdr:to>
      <xdr:col>26</xdr:col>
      <xdr:colOff>403860</xdr:colOff>
      <xdr:row>1729</xdr:row>
      <xdr:rowOff>10160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93155CE-22BE-47B3-8D37-B209D140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296767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283845</xdr:colOff>
      <xdr:row>1750</xdr:row>
      <xdr:rowOff>118745</xdr:rowOff>
    </xdr:from>
    <xdr:to>
      <xdr:col>26</xdr:col>
      <xdr:colOff>209550</xdr:colOff>
      <xdr:row>1758</xdr:row>
      <xdr:rowOff>154305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1B4FB03-8868-4993-B18F-8533A8E5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2765" y="335345405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1773</xdr:row>
      <xdr:rowOff>165100</xdr:rowOff>
    </xdr:from>
    <xdr:to>
      <xdr:col>26</xdr:col>
      <xdr:colOff>403860</xdr:colOff>
      <xdr:row>1782</xdr:row>
      <xdr:rowOff>10160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CFE30A-0A2D-4363-BFD9-D0076819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397732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1799</xdr:row>
      <xdr:rowOff>165100</xdr:rowOff>
    </xdr:from>
    <xdr:to>
      <xdr:col>26</xdr:col>
      <xdr:colOff>403860</xdr:colOff>
      <xdr:row>1808</xdr:row>
      <xdr:rowOff>10160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CD35AB4-985B-48D3-BB0A-2B27CFF1B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447262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1825</xdr:row>
      <xdr:rowOff>165100</xdr:rowOff>
    </xdr:from>
    <xdr:to>
      <xdr:col>26</xdr:col>
      <xdr:colOff>403860</xdr:colOff>
      <xdr:row>1834</xdr:row>
      <xdr:rowOff>10160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31DAD26-0717-4E6B-89C2-FD528431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496792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478155</xdr:colOff>
      <xdr:row>1851</xdr:row>
      <xdr:rowOff>165100</xdr:rowOff>
    </xdr:from>
    <xdr:to>
      <xdr:col>26</xdr:col>
      <xdr:colOff>403860</xdr:colOff>
      <xdr:row>1860</xdr:row>
      <xdr:rowOff>10160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BBBD098-5499-4A4A-8EA1-07B121FE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7075" y="354632260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283845</xdr:colOff>
      <xdr:row>1881</xdr:row>
      <xdr:rowOff>118745</xdr:rowOff>
    </xdr:from>
    <xdr:to>
      <xdr:col>26</xdr:col>
      <xdr:colOff>209550</xdr:colOff>
      <xdr:row>1889</xdr:row>
      <xdr:rowOff>154305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A965883-6C08-486F-B8DA-8CD91CBDB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2765" y="360300905"/>
          <a:ext cx="2973705" cy="155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26504</xdr:colOff>
      <xdr:row>1621</xdr:row>
      <xdr:rowOff>26504</xdr:rowOff>
    </xdr:from>
    <xdr:to>
      <xdr:col>12</xdr:col>
      <xdr:colOff>119269</xdr:colOff>
      <xdr:row>1621</xdr:row>
      <xdr:rowOff>119269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A094107-B704-44CE-B92C-B91D376B6FF5}"/>
            </a:ext>
          </a:extLst>
        </xdr:cNvPr>
        <xdr:cNvSpPr/>
      </xdr:nvSpPr>
      <xdr:spPr>
        <a:xfrm>
          <a:off x="9848684" y="310678664"/>
          <a:ext cx="92765" cy="92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304800</xdr:colOff>
      <xdr:row>1621</xdr:row>
      <xdr:rowOff>19878</xdr:rowOff>
    </xdr:from>
    <xdr:to>
      <xdr:col>13</xdr:col>
      <xdr:colOff>46383</xdr:colOff>
      <xdr:row>1621</xdr:row>
      <xdr:rowOff>112643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D2482A8-7F28-4AC9-9D45-D95FE15B4C14}"/>
            </a:ext>
          </a:extLst>
        </xdr:cNvPr>
        <xdr:cNvSpPr/>
      </xdr:nvSpPr>
      <xdr:spPr>
        <a:xfrm>
          <a:off x="10126980" y="310672038"/>
          <a:ext cx="92103" cy="92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86139</xdr:colOff>
      <xdr:row>1621</xdr:row>
      <xdr:rowOff>6626</xdr:rowOff>
    </xdr:from>
    <xdr:to>
      <xdr:col>14</xdr:col>
      <xdr:colOff>178904</xdr:colOff>
      <xdr:row>1621</xdr:row>
      <xdr:rowOff>99391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5B08B7A-0EF6-4303-885D-D83D35F29AAC}"/>
            </a:ext>
          </a:extLst>
        </xdr:cNvPr>
        <xdr:cNvSpPr/>
      </xdr:nvSpPr>
      <xdr:spPr>
        <a:xfrm>
          <a:off x="10426479" y="310658786"/>
          <a:ext cx="92765" cy="92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417444</xdr:colOff>
      <xdr:row>1621</xdr:row>
      <xdr:rowOff>13252</xdr:rowOff>
    </xdr:from>
    <xdr:to>
      <xdr:col>14</xdr:col>
      <xdr:colOff>510209</xdr:colOff>
      <xdr:row>1621</xdr:row>
      <xdr:rowOff>106017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E3917D6-5051-4AC0-8346-E77A35CAC8CD}"/>
            </a:ext>
          </a:extLst>
        </xdr:cNvPr>
        <xdr:cNvSpPr/>
      </xdr:nvSpPr>
      <xdr:spPr>
        <a:xfrm>
          <a:off x="10757784" y="310665412"/>
          <a:ext cx="92765" cy="92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26504</xdr:colOff>
      <xdr:row>1622</xdr:row>
      <xdr:rowOff>106017</xdr:rowOff>
    </xdr:from>
    <xdr:to>
      <xdr:col>12</xdr:col>
      <xdr:colOff>119269</xdr:colOff>
      <xdr:row>1623</xdr:row>
      <xdr:rowOff>6625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FD6F6AC-7429-494C-BB5C-35FCB636A21F}"/>
            </a:ext>
          </a:extLst>
        </xdr:cNvPr>
        <xdr:cNvSpPr/>
      </xdr:nvSpPr>
      <xdr:spPr>
        <a:xfrm>
          <a:off x="9848684" y="310948677"/>
          <a:ext cx="92765" cy="91108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304800</xdr:colOff>
      <xdr:row>1622</xdr:row>
      <xdr:rowOff>99391</xdr:rowOff>
    </xdr:from>
    <xdr:to>
      <xdr:col>13</xdr:col>
      <xdr:colOff>46383</xdr:colOff>
      <xdr:row>1622</xdr:row>
      <xdr:rowOff>192156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A52E2B93-2E13-4F65-B846-EDB06C7ED4D3}"/>
            </a:ext>
          </a:extLst>
        </xdr:cNvPr>
        <xdr:cNvSpPr/>
      </xdr:nvSpPr>
      <xdr:spPr>
        <a:xfrm>
          <a:off x="10126980" y="310942051"/>
          <a:ext cx="92103" cy="92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86139</xdr:colOff>
      <xdr:row>1622</xdr:row>
      <xdr:rowOff>86139</xdr:rowOff>
    </xdr:from>
    <xdr:to>
      <xdr:col>14</xdr:col>
      <xdr:colOff>178904</xdr:colOff>
      <xdr:row>1622</xdr:row>
      <xdr:rowOff>178904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1CD380F1-36D3-4CFD-B54B-AA65A85E214A}"/>
            </a:ext>
          </a:extLst>
        </xdr:cNvPr>
        <xdr:cNvSpPr/>
      </xdr:nvSpPr>
      <xdr:spPr>
        <a:xfrm>
          <a:off x="10426479" y="310928799"/>
          <a:ext cx="92765" cy="92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417444</xdr:colOff>
      <xdr:row>1622</xdr:row>
      <xdr:rowOff>92765</xdr:rowOff>
    </xdr:from>
    <xdr:to>
      <xdr:col>14</xdr:col>
      <xdr:colOff>510209</xdr:colOff>
      <xdr:row>1622</xdr:row>
      <xdr:rowOff>185530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ADCD249-E041-4A6E-BC8B-76D26792087B}"/>
            </a:ext>
          </a:extLst>
        </xdr:cNvPr>
        <xdr:cNvSpPr/>
      </xdr:nvSpPr>
      <xdr:spPr>
        <a:xfrm>
          <a:off x="10757784" y="310935425"/>
          <a:ext cx="92765" cy="9276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04\20\BQ\PEK.%20PONDASI\BQ%20Final%20Doc\BQ%20PONDASI%20&amp;%20SOLDIER%20PI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08\BQ-BARU\PAKET-I\B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e%20Pakubuwono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-ME\DATA-DATA\PROYEK\GEDUNG\PASAR%20GROSIR%20CILILITAN\BQ%20%2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DAM-CIMAHI\RAB\ans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\Wilayah%20III\TIM-EST\budi\TenderJalan\CM-Jal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\karau\Irigasi\Flood%20Dyke%20Aceh\TIM-EST\budi\TenderJalan\CM-Ja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1635A2\coba-bal-se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230U\Downloads\aan\Tgs\2010\Poglar\DATA%20(D)\Agus%20Tea\TENDER%202009\Cab.%20VI\Saringan%20Sampah%20Cililitan\Pompa%20Cideng\My%20Documents\PUJI\Pra-Tender\Gedung\NIAS\WINDOWS\TEMP\coba-bal-se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Kolam%20Retensi%20Cieunteung\RAB%20Polder%20Cieunteung\RAB%20Kolam%20retensi%20Cieunteung,%20ok%20-%20Untuk%20RPB%209%20Maret%202015\My%20Documents\Ateng\Lap.%20Survey%20S.Suko\RAB%20S%20SUKO1%20liz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PPK%20SP1\Application%20Data\Microsoft\Excel\My%20Documents\Ateng\Lap.%20Survey%20S.Suko\RAB%20S%20SUKO1%20liz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aan\Tgs\2010\Poglar\Harpal\IPA\IPA%20Jabar\My%20Documents\PUJI\Pra-Tender\Gedung\NIAS\WINDOWS\TEMP\coba-bal-se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DOCUME~1\Victor\LOCALS~1\Temp\DOCUME~1\Victor\LOCALS~1\Temp\2001\AMBASADOR\BQ-10%20MECH%2010-11-20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noro\06.%20Calculation\02.%20SNO-E-RP-005%20Elect.%20Cable%20Sizing%20&amp;%20Voltage%20Drop%20Calc\Epmi\A726\El\Calculations\24VDcupsiz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\D@T@%20@ND!P%20(LCB%205%20PAKET%2011)\TEKNIK\LAPORAN%20BULANAN\LAPORAN%20BULANAN%20LCB%205%20PAKET%2011\Laporan%20Bulanan%20LCB%205%202010\Lap.%20s%20d%2025%20Nopember%202010\LAPORAN%20PROYEK\SUMBAR%20-AGST'07\Bulan%20Agustus%202007A%20PASAR%20RAYA%2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o\tender%20(proj\HONDA%20SHOWROOM\HONDA%20Show%20Room%20(3.06.03\My%20Documents\Sany%20Denki%20(Riofil)\Excel%20Data%202000\Sanyo%20Denki\Riofil\SANYO%20DENKI%20PLAN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d\TEMPO\lintec-sumic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d\m-form\BQ-FOR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aan\Tgs\2010\Poglar\DATA%20(D)\Agus%20Tea\TENDER%202009\Cab.%20VI\Saringan%20Sampah%20Cililitan\Pompa%20Cideng\PUJI\Pra-Tender\Gedung\NIAS\WINDOWS\TEMP\coba-bal-se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ch_Breakdown_Formul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u\A\Data\PENAWARAN\CIUMBELUIT\REV-4\ANLS-REV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ris%201\1.%20BBWS%20Citarum\a.%20PPK%20PKSDA\4.%20Project%20PKSDA%20TA%202014\a.%20Kontrak%20TA%202014\6.%20MYC\3.%20RESTORASI%20S.%20CIKAPUNDUNG\Surat-surat%20MYC%20Restorasi%20Cikapundung\06%20RAB%20CIKAPUNDUNG%20PLN%20DAN%20PENJERNIH%20%20dan%20BAKSIL%20LIEU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Kolam%20Retensi%20Cieunteung\RAB%20Polder%20Cieunteung\RAB%20Kolam%20retensi%20Cieunteung,%20ok%20-%20Untuk%20RPB%209%20Maret%202015\RAB%20EE%20DAYEUH%20KOLOT%20Koreksi%20Analisa,%2034%20Maret%202015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eka_suyasa\AppData\Roaming\Microsoft\Excel\pulau%20final\WINDOWS\Desktop\New%20Folder\Qo-158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Project%2000&amp;02\PROJECT\01\15\ESTIMATE\EST-1CV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darwis\Application%20Data\Softros%20Messenger\Received%20Files\Budi%20Harsono\TENDER\Wilayah%20II\Documents%20and%20Settings\user\My%20Documents\ENGINEERING\RIAU\CALTEX\SC1-12E-1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NGAWIT~1.BRA\LOCALS~1\Temp\Rar$DI01.328\DOCUME~1\gpc\LOCALS~1\Temp\Rar$DI26.8622\EIB-60.W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Kolam%20Retensi%20Cieunteung\RAB%20Polder%20Cieunteung\RAB%20Kolam%20retensi%20Cieunteung,%20ok%20-%20Untuk%20RPB%209%20Maret%202015\aan\Tgs\2010\Poglar\PUJI\Pra-Tender\Gedung\NIAS\WINDOWS\TEMP\coba-bal-sep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gpc\LOCALS~1\Temp\Rar$DI26.8622\EIB-60.WK4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1\15\ESTIMATE\EST-1CV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C\Congviec\Ta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IMMI\9.%20Bantuan%20PMMJIS%20JIMI\Bahan%20Dokumen%20Lelang%20Konstruksi\RAB%20Lengkap%20dengan%20Time%20Schedul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%20GOR%20Rumbai\RAB%20Rumbai%20Penawaran\Rencana%20Add\BQ_Split%20Besi-Beto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masaran3\hery\Tender\RSUD-BA\BQ-RSUD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ra\D\PROYEK%20CABANG-9\JEMBATAN%20ZAM-ZAM\BoQ%20Jembatan%20Zam-Za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RS%20USU%20MEDAN\PROJECT%20YAN'S\IN%20PROGRESS\MALL%20CIMAHI\DENAH\ME\YAYAN\KD\PROJECT%20YAN'S\IN%20PROGRESS\PASAR%20CIPANAS%20CIANJUR\DBAK\3\VOL%20GBR_BQME-DBAK-INDUK,%20KEBUN%20JERUK,%20INPRES-Revisi-04020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Tender\Jalan%20lintas%20timur%20SUMSEL\File%20Jalintim%20Grand%20final%20alt-1\Software%20Lbk.%20Siberuk\OE-EE\1-BOQ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_8\My%20Documents\Documents%20and%20Settings\user\My%20Documents\cost%20estimates\YOYOK\BT.ANGKOLA\Pamukulu%20Cost%20Est\Uraianhitung-UP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enny\angel\Angel\PROYEK\Duta%20Anggada%20Realty\tHE%20iCON\tender\RAB%20base%20groutin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uter9\D\DWI%20R\PEMBAHASAN%20PROYEK\PONCOL\RAP%20PONCOL%2014%2003%2007%20%20(1051%20M)\RAB%20%20BLOK%20~%20B_PRASARANA_PU_PAS_Harsat_SK.MEI%2022-05-06_Baru_44000_28-02-200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RS%20USU%20MEDAN\BQME%20DBAK%20RS%20USU%20MEDAN%20231009-KOMPLI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1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2\17\bq\m&amp;e\P-Peti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YULI\TENDER\Wil_III\Bendung%20Titab\Titab_dukung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Documents%20and%20Settings\bb\My%20Documents\Estimate\Rasuna%20Park%20App\Mei'05\Tender\RSUD-BA\BQ-RSUD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Kolam%20Retensi%20Cieunteung\RAB%20Polder%20Cieunteung\RAB%20Kolam%20retensi%20Cieunteung,%20ok%20-%20Untuk%20RPB%209%20Maret%202015\BACK%20UP%20DATA%20WAY%20CURUP\form_manual_pyk\Schedule\ADHI\JALINTIM\AT%20-%200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358(&#48149;&#52380;&#50864;)\&#44032;BTIP\My%20Documents\SKKIM\Work1999\&#54840;&#45224;&#49437;&#50976;\&#49892;&#54665;BM\YUKONG\PROPOSAL\SEOUL\PROPOS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Ne%20bUNGA%20files\2010\PERENCANAAN\PERBAIKAN%20SARINGAN\Users\User\DOHAR\2010\Maintenance\DC%20-RAB-%20OE%20-%20Trashrack%20Plui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ULOUSE\AppData\Local\Temp\Rar$DI06.522\&#22269;&#38469;&#39033;&#30446;\&#21360;&#24230;&#23612;&#35199;&#20122;\&#21360;&#23612;&#36158;&#33922;&#26684;&#24503;&#27700;&#24211;\0919&#19994;&#20027;\lqh\XESET%202\Ai%20document\&#32769;&#25373;&#30005;&#31449;\&#25104;&#26412;&#20272;&#31639;\Cashflow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masaran2\joko\Tender\RSUD-BA\BQ-RSUD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9903\bq\bq-ars\BQ-PS&amp;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02\10\BQ\ME\ME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AL\JKT-KEP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2003\Sumut\Laporan\K&amp;H\te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%20R%20K\P%20R%20K%20%202%200%200%203\Kebun%20R%20A%20Y%20A\RAB\Gerdhi_211003\Laporan\KH\Anharsat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BQ\Maya%20Ubud\Contract\Main%20building\BQ\MAYA-UBUD-II\BOQ%20MAYA%20UBUD%20-%20MAIN%20BUILD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.kerja\Marangkayu%20IV\RBP.3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ikole\RAB%20CIKOLE%20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\c\zhangxh\8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2\29\BQ\M-E\Elektrikal%20&amp;%20Electronic\Price\Daf%20No.3%20Tsuara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RS%20USU%20MEDAN\PROJECT%20YAN'S\IN%20PROGRESS\MALL%20CIMAHI\DENAH\ME\YAYAN\KD\RAB%20TERPAKAI\APP%20Rev.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e\is-2%20(d)\EDWIN\JOB\Dinas%20Pertanian\UPTD\RAB\Baru\Job\Pabrik%20Jahe%20(+)\RAB%20Jahe%20Setting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T.%20KUJA\04.%20BSD\RAB%20ASKARA%20(010224).xlsx" TargetMode="External"/><Relationship Id="rId1" Type="http://schemas.openxmlformats.org/officeDocument/2006/relationships/externalLinkPath" Target="file:///E:\PT.%20KUJA\04.%20BSD\RAB%20ASKARA%20(010224)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MADIUN%20'02\GROSIR\RAB%20GROSIR%20'02%20(ALTERNATIF%2010)%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bert\Data%20(F)\PROJECT\SUT%20BOJONEGORO\RAB%20KARANTINA%20JOGYA\RAB%20PRODUCT\Analis%20ME%20090906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6-AGGR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5fb08ca79e\data%20maman\Data%20Astek\Paket%20IV\OE_PackIV%20Citarik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ta_nt1\bq\BQ\99-952\SEKONGKANG\E20-02Guest%20House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943072B\RAB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B%20LANTAI%203-4%20A%20DANA%202M150J%20REVISI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2003\Sumut\Laporan\K&amp;H\Anharsa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ULOUSE\AppData\Local\Temp\Rar$DI06.522\Jtgd\Quotation23Mar795Ext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FF5D896\laporan%20Bulanan%20Ujung%20Gebang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3-Earth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van\c%20irvan\My%20Documents\Backup%20hardisk%20franky\FRANKY\EVALUASI%20GD%2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Roaming\Microsoft\Excel\Analisa%20Harga%20Satuan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\My_Data\Bidding\Komb_ICB3\Komering_ICB3_69%25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9B9CEB\RAB-%20Pompa%20Tomang-Rev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Data\Yuyus\ISLAMIC%20CENTRE\Tender%20BEneran\RAB_%20ARSITEK_RC_r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RAB%202012\1.%20Situ%20Jatinangor\RAB%20Cek%20Dam%20ITB~Revisi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Tender\Jalan%20lintas%20timur%20SUMSEL\File%20Jalintim%20Grand%20final%20alt-1\Software%20Lbk.%20Siberuk\OE-EE\3-DIV1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Software\OE-EE\3-DIV1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yt\Wil%20I\Komering%20LCB\Klarifikasi%20LCB%204%20dan%207\Copy%20of%20RAB%20KOMERING%20LCB4_180907FINAL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RS-PELNI\B.Q\BQ_ME-DOC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%20'02\GROSIR\RAB%20GROSIR%20'02%20(REAL%20COST%209)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PLANING_2016\CITARUM%202016\Hitungan%20Citarum_2016\SITU%20JUNGKUR_AMM_80%25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MENTARA%20AKHIR\4.Palembang\4.PALEMBANG%20050908\punya%20umar%20&amp;%20dedi\umar's%20project.....!\Regata\isian.......!\Regata,%208%20juli%20(sama%20dgn%207%20juli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imbah%202008\RAB%20Sisa%20limbah%20revisi_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WI\DATA%20PENTING\Analisa\ANL-KOMPLIT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CO%20SARPRAS%20SOLOKANJERUK%202016%20(1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Dinas%20Kebakaran\Hydran%2065%20Titik\RAB%20R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%20R%20K\P%20R%20K%20%202%200%200%203\Kebun%20R%20A%20Y%20A\RAB\Gerdhi_211003\A%20E%20E%20Bogor-harga%20bogor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fra2\G\Pindahan%20Laptop_acer%20(%20Wawan%202006%20)\RIAU\DALU%20-%20DALU\RAB\FINAL\RAB%20DALU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RSUD%20MAD%20ME%20MASTER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pah%20dan%20Bahan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ahap%202\RBP\RBP%20Air%20Lakitan%20Tahap%202%20Final%20ok.xlsx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RS%20USU%20MEDAN\PROJECT%20YAN'S\IN%20PROGRESS\MALL%20CIMAHI\DENAH\ME\YAYAN\KD\RAB%20TERPAKAI\BQ%20Graha%20Utomo%20(%20DC%20revisi%20%20penawaran%20REAL%20new%20)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ra-pp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.%20%20500%20J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LANGGGANG%20SENAM%20150807\GEDUNG%20RIAU\Bill%20Of%20Quantity%20Gedung%20Perpustakaan%20DC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ar\c\Documents%20and%20Settings\Rencana%20Biaya%20OE%20CWG%20II%20(3)alt%20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TCR%2002\P%20MADIUN\RSUD\TAHAP%20I\RSUD%20Mad%202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NDER-2005\KRAMAT%20JATI\My%20Documents\Odi\Excel\JLN%20UTAMA%20R21%20SENTUL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3e\d%20o\D%20O\MANHATTAN\BQ%20ME\BQ-FINAL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BANDARA-TERMINAL%20III\FILE-1\Perumnas\Pontianak\Sheet\Analisa%20Harga%20Satuan%20Rusunawa%20Untan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ersonal\GunD\CGS_SP\Cgs_s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ky%20Plaza\additive-deductive\Change%20Order\co-no.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NTIONG%20-%20BQ_rev-new3penawaran1rev9month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PUSDATA%2002\SDA\RAB%20PASCA%20DK1%20MEET\BQ%20ELEC%20LIFT%20IT%20SDA%20P%20DK%20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masaran2\joko\tender\Tol-Margamandala\Penawaran%20Rev%2026-6-00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3\C\1_Tosan\GEDUNG\2Tangerang\JKMP\Analisa%20Bupati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_thanh_binh\d\Luu_Tru\Ltb_ktkh\DZ220KV_Dau_Noi_sau_tram_500kV_Ha_Tinh\Gia_thau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C\DO-HUONG\GT-BO\TKTC10-8\phong%20nen\DT-THL7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U\Paket%202019\Rehabilitasi%20Jaringan%20Irigasi%20Kedung%20Gede%20II%20cs%20di%20Kab.%20Bekasi\Dokumen%20Kontrak%20Rehabilitasi%20DI%20Jatiluhur%20SS%20Kedunggede%20Pokja\KESIAPAN%20PEMBANGUNAN%20SUDETAN-300518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DOCUME~1\Victor\LOCALS~1\Temp\DOCUME~1\Victor\LOCALS~1\Temp\2001\ITC_Bandung\ITC_BDG_Mechanical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ELAKSANAAN\PEN\PAKET-01-PL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EEKLY3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\PT.%20NK\LCB2-Project\Additional%20Work\Amand%20Rp.%2011.907.322.558,50\DATA\IRIGASI%20KOMERING\komering-5\Komering_ICB3_69%25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UNDA_PDC\Users\Sadia\CLIENTS\Indonesia\Falcon\Cement\Cakerawala%20%20%20#%202\ProgC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KUSTOFO\RAB%20MEP%2021%20Sept%20R-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SDA\BQ%20EL%20DAN%20GENSET%20SDA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dang%20Airport\Padang%20mekanik\Newpdg01(ifa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Jembatan\project\grand%20wisata\JICT\BoQ%20C4%20REV%202%20Dec%2016%2004.rel%20pusat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ULOUSE\AppData\Local\Temp\Rar$DI06.522\&#22269;&#38469;&#39033;&#30446;\&#21360;&#24230;&#23612;&#35199;&#20122;\&#21360;&#23612;&#36158;&#33922;&#26684;&#24503;&#27700;&#24211;\0919&#19994;&#20027;\PLAN\P3\ZHANGXH\YJ\&#25253;&#21578;&#38468;&#34920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ULOUSE\AppData\Local\Temp\Rar$DI06.522\&#22269;&#38469;&#39033;&#30446;\&#21360;&#24230;&#23612;&#35199;&#20122;\&#21360;&#23612;&#36158;&#33922;&#26684;&#24503;&#27700;&#24211;\0919&#19994;&#20027;\PLAN\P3\ZHANGXH\YJ\&#26041;&#26696;2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enni\proyek\Angel\PROYEK\Jaya%20Lestari%20Persada\Diaphragm%20%20Wall%20Garden%20Mediterania\TS%20&amp;%20LO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u\A\BQ-KOSONG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%20YAN'S\IN%20PROGRESS\BANDARA%20KUALA%20NAMU%20MEDAN\DBAK\BQ%20ARS%20CARG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2004kebawah\Sudin%20Perumahan\Barat\SELATAN\GrogolSelatan\SPH%20Permhan-sel%20-kel.%20Grogol%20Selatan%202004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ata\BANK-JABAR%20Garut\Mekanikal-tender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dah\data%20(e)\plumbing\PLUMBING%20KEKONTRAKTOR_R.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cons_1\FILE_1%20(D)\BIG%20PROJECT%202\PRODUCT%20PERENCANAAN\LUMAJANG\SEKOLAH%20UNGGULAN\PRODUCT%20ESTIMATOR\RAB%20FIXS%20DESIGN%20REVIEW\RAB%20SUT%2019%2004%2006\RAB%20SUT%2020%2004%2006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IR%20LAKITAN\lakitan_5afinbid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CR%2002\P%20MADIUN%20'02\GROSIR\RAB%20GROSIR%20'02%20(REAL%20COST%209)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ject-1\8200_Pip\Personal\GunD\CGS_SP\Cgs_sp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11Rabr0b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02\BQ%20Price\NSC\ME&amp;P-R1\Daf-7%20Telepon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_sc_5\hdd-c\schedule-ugm\Schedule\Master%20Sch%201.0-sro2.Adari%20disket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aporan\2011\Review%20DED%20Tgl%20Gundil\IPAL%20BogorSCM\7.%20RAB%20Perbaikan\RAB%20IPAL&amp;JARINGAN%20BOGOR(Ref).xlsx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H-document\CALC\Others\LASTMTO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fah\PROYEK\An%20ME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DATA%20WASKITA-DIVISI%20SIPIL%202014\PROV%20KEPRI\JEMBATAN%20DOMPAK%20I\DC%20DAN%20RAB%20DOMPAK%20I\RAB%20Jembatan%20Dompak%20I%20(25%20April%202014)-Revisi%20P%20Lasino-FINAL.xlsx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DOCUME~1\Victor\LOCALS~1\Temp\DOCUME~1\Victor\LOCALS~1\Temp\2001\ITC_Kuningan\BQ-ITC%20Kuningan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07\BQ\ME\Price\Daf%20No.6%20Tsuara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guntur\Tanah%20Abang%20baru\Daf-1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03\02\BQ%20Price\NSC\ME&amp;P-R1\Daf-8%20Sound%20Sistem-KR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1\c%20komp1\Data-baru\Patmase-%20D\Pat-B\5\G%20Ayu%20Village%20R-1%20ke%20disk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RSUD-BA\BQ-RSUD1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DOCUME~1\Victor\LOCALS~1\Temp\DOCUME~1\Victor\LOCALS~1\Temp\0DATA\DEVIS\UPAD\BOQ\HVAC\FORM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5\P%20MADIUN\SMA%20UNGGULAN\RAB%20SMU%20UNGGULAN%20TENDER%20MASTER\GOR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Kolam%20Retensi%20Cieunteung\RAB%20Polder%20Cieunteung\RAB%20Kolam%20retensi%20Cieunteung,%20ok%20-%20Untuk%20RPB%209%20Maret%202015\Format%20ISIAN%20Konreg%202015%20-%20FINAL%20CITARUM%20R3,%20edit%20pksda%20TA%202014.xlsm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Div~QS\Daan%20Mogot\Ruko%20Daan%20Mogot%20R2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4\data%20(d)\Documents%20and%20Settings\user\My%20Documents\MINGGUAN\mingguan\K1%20PUSAK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%20Hendri\DATA\RAB%20ME%20pasar%20blitar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BQ\PLUMBING%20&amp;%20ELEK\Daf-4.kun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4\P%20MADIUN\P%20%20RSUD%20THP%20IV\Copy%20of%20RSUD%20Mad%20THP%20IVE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SP3082%20Hero%20PIM\020201%20HERO%20PIM%20R2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ardani\pakubowno\075rab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AB%20Tender\Cab-%20III\RAB%20Tender%20Th.%202004\JORR%20JASA%20MARGA\HANKAM-JATI%20ASIH\BOQ%20DIRECT%20COST\Cikampek%20Seksi%20II-revisi-13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vaga-dni-pc3\c\windows\TEMP\UAI-2000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yek%20GOR%20Rumbai\RAB%20Rumbai%20Penawaran\Engineering%20Estimate%2053.6%20M\Engineer%20Estimate%20GOR%20Rumbai%20Link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1\D\HENDRI\PROYEK%202004\Madiun\RSUD%20Mad%20THP%20IVd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\Rusun%20UGM%20&amp;%20UMY%20Jogja\DBAK\rusun%20Jogja%2006%20jan%2007\Rusun%20Jogja%20DBAK%20email%20100107\BQME-DBAK-UMY-100107-email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2%20November%202011\BINAKARYA\Gateway%20Pasteur\DOKUMEN%20TENDER\Tender%20Struktur%20Pasteur\JAROT%20PURNOMO\jarot\Proyek%20Bos\2011\40.%20Djarum%20Sukabumi\001.%20RAB-DSO%20SUKABUMI-DU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ia\share_ls\My%20Documents\Proyek\310801Pabrik%20PT%20Rehau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D.KOTAK\EST%20APBNP%202007\RAB%20APBN%20P\gambar%20kerja\rencana_RAB_TA_2007_110507\Back%20up%20volStr.%20Gd%20kotak%202007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hya\yahya_share\My%20Documents\Proyek\SP%20Pasar%20Baru-Bandung\Proyek\SP%20Sport%20Center%20Gading%20Serpong\120601Sport%20Center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ndin%20Jendus\Quantity%20MC%20100\SECONDARY%20CANAL\05.Koto%20Beringin%20SC%20MC\STRUCTURE\11.BKBR.4a\BKBR.4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be5-mail.eudoramail.lycos.com\datalinda\My%20Documents\GRAMEDIA\BQ-TB-PKB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yek%20S%20Citarum%20Paket%20III\Teknik\RBP%20-%20Pusat\RBP%20Citarum%20Paket%20III%20-30%20Jan'12%20-%20(BA)RKT.xlsx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Documents%20and%20Settings\bb\My%20Documents\Estimate\Rasuna%20Park%20App\Mei'05\Bill_No_01%20MMC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9B9CEB\PEMBANGUNAN%20POMPA%20TOMANG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-ME\DATA-DATA\PROYEK\GEDUNG\PASAR%20GROSIR%20CILILITAN\Daf%20No.2%20Pemadam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ATIGEDE\AHS%20&amp;%20RAB%20Cileuweung%20edit\RAB-BOQ%20%20WADUK%20%20CILEUWEUNG%20(R4aF).xlsx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7741879\007.%20BQ%20Office%20Park%20Bandung%20%20by%20DU%20KONTRAK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e\is-2%20(d)\EDWIN\JOB\Dinas%20Pertanian\UPTD\RAB\Baru\Documents\Job\FHA\RAB%20LABUHAN%20HAJI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Q-HS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LIMBAH%20JOGYA\rab.limbah%2050%20M%20BDG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819D43\Copy%20of%20RAB-JLN%20CIREBON-LOSARI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PPK%20SP1\Application%20Data\Microsoft\Excel\TENDER%20+%20BOQ\Copy%20of%20RAB-JLN%20CIREBON-LOSARI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Data\ESTIMATE\BOQ%20-%204%20(2007)\Pererenan%20Villa\submit%202007-02-14\Pererenan%20Mathias-1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vpro2-7\outbox\1.Dwi_Adi_S\1.Aporo\LO\APORO\3.%20extrawork\lampiran\data-samsul\copy%20plask%20disk%20APORO2\report%20extern\Monthly%20report\TIM-EST\budi\TenderJalan\CM-Jalan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\Anggaran\RAB\CAB-III\RS.PELNI\BQ_Arsitektur-DOC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yusuf\Desktop\Data\ESTIMATE\BOQ%20-%204%20(2007)\Haven\Nego%202007-06-06%20(REAL%20COSTrev-1)\Nego%20060607real%20cost\unit%20rate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-2\hd-ashori%20c\My%20Documents\Kenari%20Sembiring\Contraktor%20LOT%202A\Summary%20%20of%20SOIL-MA1(kontraktor14-6--2000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DAL-08\DATA-08%20(D)\DWI\2%20RAB%20VVIP%20HOME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SC\Hoai\B-CAOQ~1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tikno-1\d\AGUS%20SASMITO,%20ST\PROJECT%202005\P%20MADIUN\SMA%20UNGGULAN\RAB%20SMU%20UNGGULAN%20TENDER%20MASTER\Kembali%20ke%20ANALISA%20SNI%20-%202005%20KOREKSI%207-6-'05%20diprint%20(Aag)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PEMBIAYAAN\Hw-Proses\KWK%20Timur%20-%20Blok%20B2\2004\EE\EE%20B2%202004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KERJAAN%202016\DATA%20PCI\hps%202016\Kolam%20Retensi%20Cieunteung\RAB%20Polder%20Cieunteung\RAB%20Kolam%20retensi%20Cieunteung,%20ok%20-%20Untuk%20RPB%209%20Maret%202015\Bendung,Bendungan%20&amp;%20Sabo\Paguyaman%20DC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stpiDW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DOCUME~1\Victor\LOCALS~1\Temp\DOCUME~1\Victor\LOCALS~1\Temp\2001\ITC_Bandung\ITC_BDG_Mechanical_1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DOCUME~1\Victor\LOCALS~1\Temp\DOCUME~1\Victor\LOCALS~1\Temp\2001\AMBASADOR\Bqplrev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laza%20Ind\T.PRIOK\WKRP13C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My%20Documents\y%20a\Mr.%20U\Wisma%20PATI\RAP\DOCUME~1\Victor\LOCALS~1\Temp\DOCUME~1\Victor\LOCALS~1\Temp\2001\AMBASADOR\DAF-10%20AC%2010-11-2000%20OKE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yt\Wil%20I\Komering%20LCB\Klarifikasi%20LCB%204%20dan%207\Copy%20of%20RAB%20KOMERING%20LCB4_180907FINAL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r05\hd%203%20(e)\bangkalan\pasar%20tradisional%202\GETZ\21%2002%2007\RAP%20KLAKAH%20NEW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ta\C\F_TEJA%20ROBERT\AGUS%20WIJAYA\DWI%20R%202%20JUNI%202006%20FILE%20FIX\TMNL%20TLOGAWARU%2029%20JAN%20'07\BUKU%204\TRMNL%20TLOGOWARU%2029%20JAN%20'07%20(%20ANYAR%20)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awar%20Jalan\Tawar%20Jalan%20Mt.Ajan-Kute\1-BOQ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YEK%20PUTRA%20SUNDA%20MANDIRISEJAHTERA\05.%20PROYEK%202022\07.%20PROYEK%20PEMBANGUNA%20RMH%20IBU%20EVITA\02.%20RAB%20RMH%20IBU%20EVITA\11.%20RAB%20RUMAH%20IBU%20EVITA%201%20LT%20R02%20-%2021%20MEI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jumlahan"/>
      <sheetName val="DAF-1"/>
      <sheetName val="DAF-2"/>
      <sheetName val="DAF-3"/>
      <sheetName val="DAF-4"/>
      <sheetName val="Cover depan"/>
      <sheetName val="cover(PJML)"/>
      <sheetName val="Cover (1)"/>
      <sheetName val="Cover (2)"/>
      <sheetName val="Cover (3)"/>
      <sheetName val="COVER (4)"/>
      <sheetName val="Cov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Bahan"/>
      <sheetName val="rekap total"/>
      <sheetName val="Genset"/>
      <sheetName val="Elektrikal"/>
      <sheetName val="Elektronik"/>
      <sheetName val="REK-EL "/>
      <sheetName val="REK-TRONIK"/>
      <sheetName val="304_06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listrik"/>
      <sheetName val="t-phone"/>
      <sheetName val="struktur(kontrak)"/>
      <sheetName val="BQ STR GARUDA"/>
      <sheetName val="BQ 1"/>
      <sheetName val="Royal"/>
      <sheetName val="AC &amp; Fan "/>
      <sheetName val="BAG-2"/>
      <sheetName val="CAT_HRG"/>
      <sheetName val="Bag_1"/>
      <sheetName val="Bag_2"/>
      <sheetName val="Bag_9"/>
      <sheetName val="Penjumlahan"/>
      <sheetName val="I-KAMAR"/>
      <sheetName val="RAB"/>
      <sheetName val="MAPP"/>
      <sheetName val="rek det 1-3"/>
      <sheetName val="ANALISA"/>
      <sheetName val="BIAYA PEGAWAI"/>
      <sheetName val="Schedule"/>
      <sheetName val="escon"/>
      <sheetName val="Bill rekap"/>
      <sheetName val="Bill of Qty"/>
      <sheetName val="Concrete"/>
      <sheetName val="2"/>
      <sheetName val="II.5"/>
      <sheetName val="D_6"/>
      <sheetName val="D_7"/>
      <sheetName val="2??"/>
      <sheetName val="Sheet1"/>
      <sheetName val="B - Norelec"/>
      <sheetName val="I_KAMAR"/>
      <sheetName val="2"/>
      <sheetName val="NAMES"/>
      <sheetName val="2_x005f_x0000__x005f_x0000_"/>
      <sheetName val="HARGA MATERIAL"/>
      <sheetName val="2__"/>
      <sheetName val="Ind.MP Sch.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2_x005f_x005f_x005f_x0000__x005f_x005f_x005f_x0000_"/>
      <sheetName val="PIPING"/>
      <sheetName val="bq"/>
      <sheetName val="D2.8"/>
      <sheetName val="Traf&amp;Genst"/>
      <sheetName val="D4.4.1"/>
      <sheetName val="D4.4.2"/>
      <sheetName val="D4.4.3"/>
      <sheetName val="Pipe"/>
      <sheetName val="HRG BHN"/>
      <sheetName val="Bill of Qty MEP"/>
      <sheetName val="B _ Norelec"/>
      <sheetName val="FINISHING"/>
      <sheetName val="A"/>
      <sheetName val="Kolom UT"/>
      <sheetName val="rekap_total"/>
      <sheetName val="REK-EL_"/>
      <sheetName val="BQ_STR_GARUDA"/>
      <sheetName val="BQ_1"/>
      <sheetName val="AC_&amp;_Fan_"/>
      <sheetName val="rek_det_1-3"/>
      <sheetName val="BIAYA_PEGAWAI"/>
      <sheetName val="Bill_rekap"/>
      <sheetName val="Bill_of_Qty"/>
      <sheetName val="rekap_total1"/>
      <sheetName val="REK-EL_1"/>
      <sheetName val="BQ_STR_GARUDA1"/>
      <sheetName val="BQ_11"/>
      <sheetName val="AC_&amp;_Fan_1"/>
      <sheetName val="ANALISA_GRS_SELATAN"/>
      <sheetName val="ANALISA_GRS_TENGAH"/>
      <sheetName val=""/>
      <sheetName val="Harga Bahan &amp; Upah "/>
      <sheetName val="Estimate"/>
      <sheetName val="D7(1)"/>
      <sheetName val="BOQ"/>
      <sheetName val="5-ALAT(1)"/>
      <sheetName val="DAF_2"/>
      <sheetName val="ARSITEKTUR"/>
      <sheetName val="Rekap Addendum"/>
      <sheetName val="bestat besi"/>
      <sheetName val="CAT_HAR"/>
      <sheetName val="REKAP GROSS"/>
      <sheetName val="data"/>
      <sheetName val="bahan "/>
      <sheetName val="DAF_1"/>
      <sheetName val="2�"/>
      <sheetName val="2??�"/>
      <sheetName val="2_x005f_x0000__x005f_x0000_�"/>
      <sheetName val="2__�"/>
      <sheetName val="2_x005f_x005f_x005f_x0000__x005f_x005f_x005f_x0000_�"/>
      <sheetName val="HS"/>
      <sheetName val="Rekap"/>
      <sheetName val="NP"/>
      <sheetName val="List Contract"/>
      <sheetName val="4-Basic Price"/>
      <sheetName val="Str HOTEL"/>
      <sheetName val="_x000d_Ā 獭瑣"/>
      <sheetName val="_x000a_Ā 獭瑣"/>
      <sheetName val="TOTAL "/>
      <sheetName val="5.AC"/>
      <sheetName val="2.LISTRIK"/>
      <sheetName val="Daikin"/>
      <sheetName val="Bill No. 8- Staff Residences"/>
      <sheetName val="Helipad"/>
      <sheetName val="?"/>
      <sheetName val="FURNITURE"/>
      <sheetName val="_Ā 獭瑣"/>
      <sheetName val="PROTECTION "/>
      <sheetName val="2_x005f_x005f_x005f_x005f_x005f_x005f_x005f_x0000__x005"/>
      <sheetName val="6ú_x0003_@"/>
      <sheetName val="Û³_x0003_@"/>
      <sheetName val="_"/>
      <sheetName val="Mall"/>
      <sheetName val="BQ-E20-02(Rp)"/>
      <sheetName val="Daf 1"/>
      <sheetName val="2_x005f_x005f_x005f_x005f_x005f_x005f_x005f_x005f_x005f"/>
      <sheetName val="anal-drainase,tanah&amp;ps batu"/>
      <sheetName val="anal-beton"/>
      <sheetName val="anal-aspal"/>
      <sheetName val="PENJUMLAHAN TOTAL"/>
      <sheetName val="hortAbbrevDayName1ShortAbbrevD"/>
      <sheetName val="DAF-3.7A"/>
      <sheetName val="TABEL-DETASIR"/>
      <sheetName val="BQ STR-BONGKARAN(Bag 2-5)"/>
      <sheetName val="&lt;Un ¹ÒëĄĝĶŏŨƁƚ"/>
      <sheetName val="Analisa Harga Satuan"/>
      <sheetName val="Hit Vol Str Jambi"/>
      <sheetName val="DAFTAR NO_4"/>
      <sheetName val="Vibro_Roller"/>
      <sheetName val="Plafond"/>
      <sheetName val="DAFTAR HARGA"/>
      <sheetName val="hortAbbrevDayName1?ShortAbbrevD"/>
      <sheetName val="?&lt;?U?n?? ?¹?Ò?ë?Ą?ĝ?Ķ?ŏ?Ũ?Ɓ?ƚ?"/>
      <sheetName val="D-3 (M)"/>
      <sheetName val="D-7 (M)"/>
      <sheetName val="Rekap Direct Cost"/>
      <sheetName val="KURVA S "/>
      <sheetName val="hortAbbrevDayName1"/>
      <sheetName val="Cash Flow bulanan"/>
      <sheetName val="an1"/>
      <sheetName val="ut1"/>
      <sheetName val="hortAbbrevDayName1_ShortAbbrevD"/>
      <sheetName val="_&lt;_U_n__ _¹_Ò_ë_Ą_ĝ_Ķ_ŏ_Ũ_Ɓ_ƚ_"/>
      <sheetName val="2??€"/>
      <sheetName val="2€"/>
      <sheetName val="2_x005f_x0000__x005f_x0000_€"/>
      <sheetName val="2__€"/>
      <sheetName val="2_x005f_x005f_x005f_x0000__x005f_x005f_x005f_x0000_€"/>
      <sheetName val="dsildl6a60_5_10"/>
      <sheetName val="_x000d_A ??"/>
      <sheetName val="2?"/>
      <sheetName val="2???"/>
      <sheetName val="2_x005f_x0000__x005f_x0000_?"/>
      <sheetName val="2__?"/>
      <sheetName val="2_x005f_x005f_x005f_x0000__x005f_x005f_x005f_x0000_?"/>
      <sheetName val="_x000a_A ??"/>
      <sheetName val="yName3ShortAbbrevDayName4Shor"/>
      <sheetName val="_A ??"/>
      <sheetName val="n? ¹ÒëAgKoU?l_x0018_"/>
      <sheetName val="_x000d_A __"/>
      <sheetName val="2___"/>
      <sheetName val="2_x005f_x0000__x005f_x0000__"/>
      <sheetName val="2_x005f_x005f_x005f_x0000__x005f_x005f_x005f_x0000__"/>
      <sheetName val="_A __"/>
      <sheetName val="yName3"/>
      <sheetName val="r.tank"/>
      <sheetName val="prelim"/>
      <sheetName val="yName3?ShortAbbrevDayName4?Shor"/>
      <sheetName val="?n??? ?¹?Ò?ë?A?g?K?o?U???l??_x0018_??"/>
      <sheetName val="div"/>
      <sheetName val="yName3_ShortAbbrevDayName4_Shor"/>
      <sheetName val="_n___ _¹_Ò_ë_A_g_K_o_U___l___x0018___"/>
      <sheetName val="TOWN"/>
      <sheetName val="F DAF 2. WINDOW WALL"/>
      <sheetName val="Alat"/>
      <sheetName val="COA"/>
      <sheetName val="rekap_total2"/>
      <sheetName val="REK-EL_2"/>
      <sheetName val="BQ_STR_GARUDA2"/>
      <sheetName val="BQ_12"/>
      <sheetName val="AC_&amp;_Fan_2"/>
      <sheetName val="rek_det_1-31"/>
      <sheetName val="BIAYA_PEGAWAI1"/>
      <sheetName val="Bill_rekap1"/>
      <sheetName val="Bill_of_Qty1"/>
      <sheetName val="II_5"/>
      <sheetName val="B_-_Norelec"/>
      <sheetName val="Ind_MP_Sch_"/>
      <sheetName val="HARGA_MATERIAL"/>
      <sheetName val="RINC_FIN_T4___3_"/>
      <sheetName val="RINC_FIN_T4___2_"/>
      <sheetName val="RINC_hotel"/>
      <sheetName val="RINC_FIN_T4_"/>
      <sheetName val="D2_8"/>
      <sheetName val="D4_4_1"/>
      <sheetName val="D4_4_2"/>
      <sheetName val="D4_4_3"/>
      <sheetName val="HRG_BHN"/>
      <sheetName val="Bill_of_Qty_MEP"/>
      <sheetName val="B___Norelec"/>
      <sheetName val="Kolom_UT"/>
      <sheetName val="Rekap_Addendum"/>
      <sheetName val="bestat_besi"/>
      <sheetName val="Harga_Bahan_&amp;_Upah_"/>
      <sheetName val="List_Contract"/>
      <sheetName val="REKAP_GROSS"/>
      <sheetName val="4-Basic_Price"/>
      <sheetName val="Str_HOTEL"/>
      <sheetName val="_x000a_Ā_獭瑣"/>
      <sheetName val="_x005f_x000d_Ā_x005f_x0009_獭瑣"/>
      <sheetName val="_x005f_x000d_Ā 獭瑣"/>
      <sheetName val="_x005f_x0000_"/>
      <sheetName val="_x005f_x000a_Ā 獭瑣"/>
      <sheetName val="Cover"/>
      <sheetName val="Anls"/>
      <sheetName val="_x000a_A __"/>
      <sheetName val="progres tambahan2"/>
      <sheetName val="upah"/>
      <sheetName val="BQ-STP NO.2 Soho pancoran.xls"/>
      <sheetName val="_Ā_x005f_x0009_獭瑣"/>
      <sheetName val="Analisa Upah &amp; Bahan Plum"/>
      <sheetName val=" Ā 獭瑣"/>
      <sheetName val="_x005f_x005f_x005f_x000d_Ā_x005f_x005f_x005f_x0009_獭瑣"/>
      <sheetName val="_x005f_x005f_x005f_x000d_Ā 獭瑣"/>
      <sheetName val="_Ā_x005f_x005f_x005f_x0009_獭瑣"/>
      <sheetName val="Ahs.1"/>
      <sheetName val="Ahs.2"/>
      <sheetName val="Pek Elektrikal"/>
      <sheetName val="2_x005f_x005f_x005f_x0000__x005"/>
      <sheetName val="ANA-C"/>
      <sheetName val="RAW MATERIALS "/>
      <sheetName val="COST-PERSON-J.O."/>
      <sheetName val="RENTAL1"/>
      <sheetName val="REKAP_Akap"/>
      <sheetName val="&lt;Un? ¹ÒëAgKoU?l"/>
      <sheetName val="0000__x005f_x005f_x005f_x005f_x005f_x005f_x005f_x0000_"/>
      <sheetName val="?&lt;?U?n??? ?¹?Ò?ë?A?g?K?o?U???l?"/>
      <sheetName val="PAD-F"/>
      <sheetName val="_x005f_x000a_Ā_x005f_x0009_獭瑣"/>
      <sheetName val="6ú_x005f_x0003_@"/>
      <sheetName val="Û³_x005f_x0003_@"/>
      <sheetName val="hortAbbrevDayName1_x005f_x0000_ShortA"/>
      <sheetName val="_x005f_x0000_&lt;_x005f_x0000_U_x005f_x0000_n_x005f_x0000_"/>
      <sheetName val="_x005f_x005f_x005f_x0000_"/>
      <sheetName val="_x005f_x005f_x005f_x000a_Ā 獭瑣"/>
      <sheetName val="_&lt;_U_n_?_ _¹_Ò_ë_A_g_K_o_U_?_l_"/>
      <sheetName val="_x005f_x000d_A_x005f_x0009_??"/>
      <sheetName val="_x005f_x000d_A ??"/>
      <sheetName val="_x005f_x000a_A ??"/>
      <sheetName val="SAP"/>
      <sheetName val="2_x005f_x005f_x005f_x005f_x005f"/>
      <sheetName val="2_"/>
      <sheetName val="2??_"/>
      <sheetName val="_x005f_x005f_x005f_x000a_Ā_x005f_x005f_x005f_x0009_獭瑣"/>
      <sheetName val="6ú_x005f_x005f_x005f_x0003_@"/>
      <sheetName val="Û³_x005f_x005f_x005f_x0003_@"/>
      <sheetName val="hortAbbrevDayName1_x005f_x005f_x005f_x0000_"/>
      <sheetName val="_x005f_x005f_x005f_x0000_&lt;_x005f_x005f_x005f_x0000_U_x0"/>
      <sheetName val="_x005f_x005f_x005f_x005f_x005f_x005f_x005f_x000d_Ā_x005"/>
      <sheetName val="_x005f_x005f_x005f_x005f_x005f_x005f_x005f_x000d_Ā 獭瑣"/>
      <sheetName val="_x005f_x005f_x005f_x005f_x005f_x005f_x005f_x0000_"/>
      <sheetName val="_x005f_x005f_x005f_x005f_x005f_x005f_x005f_x000a_Ā 獭瑣"/>
      <sheetName val="_x005f_x005f_x005f_x005f_x005f_x005f_x005f_x000a_Ā_x005"/>
      <sheetName val="_Ā_x005f_x005f_x005f_x005f_x005f_x005f_x005f_x0009_獭瑣"/>
      <sheetName val="6ú_x005f_x005f_x005f_x005f_x005f_x005f_x005f_x0003_@"/>
      <sheetName val="Û³_x005f_x005f_x005f_x005f_x005f_x005f_x005f_x0003_@"/>
      <sheetName val="hortAbbrevDayName1_x005f_x005f_x005f_x005f_"/>
      <sheetName val="_x005f_x005f_x005f_x005f_x005f_x005f_x005f_x0000_&lt;_x005"/>
      <sheetName val="_x005f_x005f_x005f_x005f_x005f_x005f_x005f_x005f_x005f_x005f_"/>
      <sheetName val="rekapàÛµ_x0007_@"/>
      <sheetName val="rekapÀ8þ_x0007_@"/>
      <sheetName val="CASE A1 CPP"/>
      <sheetName val="V-1-1002bid"/>
      <sheetName val="_Ā_x005f_x005f_x005f_x005f_x005f_x005f_x005f_x005f_x005"/>
      <sheetName val="6ú_x005f_x005f_x005f_x005f_x005f_x005f_x005f_x005f_x005"/>
      <sheetName val="Û³_x005f_x005f_x005f_x005f_x005f_x005f_x005f_x005f_x005"/>
      <sheetName val="French (Monaco)"/>
      <sheetName val="_Ā_獭瑣"/>
      <sheetName val="hortAbbrevDayName1ShortA"/>
      <sheetName val="_x005f_x005f_x005f_x000d_Ā_x005"/>
      <sheetName val="&lt;Un"/>
      <sheetName val="2_x005f_x0000__x005"/>
      <sheetName val="ListContract"/>
      <sheetName val="List Contract - BKS"/>
      <sheetName val="List_Contract_-_BKS"/>
      <sheetName val="gvl"/>
      <sheetName val="_&lt;_U_n___ _¹_Ò_ë_A_g_K_o_U___l_"/>
      <sheetName val="_x005f_x000d_A_x005f_x0009___"/>
      <sheetName val="_x005f_x000d_A __"/>
      <sheetName val="_x005f_x000a_A __"/>
      <sheetName val="H.Satuan"/>
      <sheetName val="daf-7(OK)"/>
      <sheetName val="daf-3(OK)"/>
      <sheetName val="SCEDUL"/>
      <sheetName val="405BQBAK-ME 26 bakrie"/>
      <sheetName val="Grand Sum BT"/>
      <sheetName val="Urai _Resap pengikat"/>
      <sheetName val="_x000d_Ā_x0009_獭瑣"/>
      <sheetName val="_x0000_"/>
      <sheetName val="_x000a_Ā_x0009_獭瑣"/>
      <sheetName val="hortAbbrevDayName1_x0000_ShortAbbrevD"/>
      <sheetName val="_Ā_x0009_獭瑣"/>
      <sheetName val="_x0000_&lt;_x0000_U_x0000_n_x0000__x0000_ _x0000_¹_x0000_Ò_x0000_ë_x0000_Ą_x0000_ĝ_x0000_Ķ_x0000_ŏ_x0000_Ũ_x0000_Ɓ_x0000_ƚ_x0000_"/>
      <sheetName val="_x000d_A_x0009_??"/>
      <sheetName val="2_x0000__x0000_?"/>
      <sheetName val="yName3_x0000_ShortAbbrevDayName4_x0000_Shor"/>
      <sheetName val="_x000a_A_x0009_??"/>
      <sheetName val="_A_x0009_??"/>
      <sheetName val="_x0000_n_x0000_?_x0000_ _x0000_¹_x0000_Ò_x0000_ë_x0000_A_x0000_g_x0000_K_x0000_o_x0000_U_x0000_?_x0000_l_x0000__x0000__x0018__x0000__x0000_"/>
      <sheetName val="_x000d_A_x0009___"/>
      <sheetName val="_A_x0009___"/>
      <sheetName val="_x000a_A_x0009___"/>
      <sheetName val="_x0000_&lt;_x0000_U_x0000_n_x0000_?_x0000_ _x0000_¹_x0000_Ò_x0000_ë_x0000_A_x0000_g_x0000_K_x0000_o_x0000_U_x0000_?_x0000_l_x0000_"/>
      <sheetName val="2_x0000__x0000__"/>
      <sheetName val="rekapàÛµ_x0007_@_x0000_"/>
      <sheetName val="rekapÀ8þ_x0007_@_x0000_"/>
      <sheetName val="hortAbbrevDayName1_x0000_ShortA"/>
      <sheetName val="_x0000_&lt;_x0000_U_x0000_n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Material"/>
      <sheetName val="Mall"/>
      <sheetName val="_BQ-PS&amp;A.xlsÝCAT_HRG"/>
      <sheetName val="data grafik"/>
      <sheetName val="Cover"/>
      <sheetName val="PAD-F"/>
      <sheetName val="A"/>
      <sheetName val="SAT-BHN"/>
      <sheetName val="Fill this out first___"/>
      <sheetName val="Bag_1"/>
      <sheetName val="DAFTAR 7"/>
      <sheetName val="DAF_1"/>
      <sheetName val="DAFTAR_8"/>
      <sheetName val="304-06"/>
      <sheetName val="304_06"/>
      <sheetName val="HRG BHN"/>
      <sheetName val="Cover Daf_2"/>
      <sheetName val="Ch"/>
      <sheetName val="Anl"/>
      <sheetName val="I_KAMAR"/>
      <sheetName val="Analisa"/>
      <sheetName val="DivVII"/>
      <sheetName val="DAFTAR HARGA"/>
      <sheetName val="BQ-E20-02(Rp)"/>
      <sheetName val="rab - persiapan &amp; lantai-1"/>
      <sheetName val="TE TS FA LAN MATV"/>
      <sheetName val="BQ"/>
      <sheetName val="S-Curve"/>
      <sheetName val="DETAIL"/>
      <sheetName val="DAFTAR NO_1_PRELIM"/>
      <sheetName val="daftar harsat"/>
      <sheetName val="LAMP_AB "/>
      <sheetName val="HARGA 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"/>
      <sheetName val="mu"/>
      <sheetName val="Daftar Material Import"/>
      <sheetName val="Bahan"/>
      <sheetName val="cover"/>
      <sheetName val="Surat"/>
      <sheetName val="Pt"/>
      <sheetName val="Cover1"/>
      <sheetName val="DAF-1"/>
      <sheetName val="Cover Daf-2"/>
      <sheetName val="Cover Daf-2 (2)"/>
      <sheetName val="BQ Daf-2"/>
      <sheetName val="Cover 3"/>
      <sheetName val="DAF-3"/>
      <sheetName val="Cover 4"/>
      <sheetName val="DAF-4"/>
      <sheetName val="Cover 5"/>
      <sheetName val="DAF-5"/>
      <sheetName val="Cover 6"/>
      <sheetName val="DAF-6"/>
      <sheetName val="Cover 7"/>
      <sheetName val="Daf-7"/>
      <sheetName val="Cover 8"/>
      <sheetName val="DAF-8"/>
      <sheetName val="Cover 9"/>
      <sheetName val="DAF-9"/>
      <sheetName val="Cover 10"/>
      <sheetName val="Daf-10"/>
      <sheetName val="Cover 11"/>
      <sheetName val="DAF-11"/>
      <sheetName val="Cover 12"/>
      <sheetName val="Daf-12"/>
      <sheetName val="Cover 13"/>
      <sheetName val="Daf-13"/>
      <sheetName val="Cover 14"/>
      <sheetName val="Daf-14"/>
      <sheetName val="Cover 15"/>
      <sheetName val="DAF-15"/>
      <sheetName val="pipa"/>
      <sheetName val="kabel"/>
      <sheetName val="ducting"/>
      <sheetName val="analisac"/>
      <sheetName val="An-List"/>
      <sheetName val="An-Pi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"/>
      <sheetName val="Sheet1"/>
      <sheetName val="Sheet2"/>
      <sheetName val="Sheet3"/>
      <sheetName val="RAB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>
        <row r="13">
          <cell r="G13" t="str">
            <v>Tk</v>
          </cell>
          <cell r="H13">
            <v>7</v>
          </cell>
          <cell r="I13" t="str">
            <v>jam</v>
          </cell>
        </row>
        <row r="14">
          <cell r="G14" t="str">
            <v>Fk</v>
          </cell>
          <cell r="H14">
            <v>1.2</v>
          </cell>
          <cell r="I14" t="str">
            <v>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>
        <row r="13">
          <cell r="G13" t="str">
            <v>Tk</v>
          </cell>
          <cell r="H13">
            <v>7</v>
          </cell>
          <cell r="I13" t="str">
            <v>jam</v>
          </cell>
        </row>
        <row r="14">
          <cell r="G14" t="str">
            <v>Fk</v>
          </cell>
          <cell r="H14">
            <v>1.2</v>
          </cell>
          <cell r="I14" t="str">
            <v>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tulasi"/>
      <sheetName val="Pendukung"/>
      <sheetName val="Peralatan"/>
      <sheetName val="Metode"/>
      <sheetName val="XXXX"/>
      <sheetName val="Alat (2)"/>
    </sheetNames>
    <sheetDataSet>
      <sheetData sheetId="0" refreshError="1"/>
      <sheetData sheetId="1">
        <row r="33">
          <cell r="CH33">
            <v>0.12627569595561616</v>
          </cell>
        </row>
        <row r="34">
          <cell r="CG34">
            <v>0</v>
          </cell>
          <cell r="CH34">
            <v>0.12627569595561616</v>
          </cell>
          <cell r="CI34">
            <v>0.50695972133159639</v>
          </cell>
          <cell r="CJ34">
            <v>4.6535897848636978</v>
          </cell>
          <cell r="CK34">
            <v>9.4247663236696724</v>
          </cell>
          <cell r="CL34">
            <v>19.274684069483897</v>
          </cell>
          <cell r="CM34">
            <v>44.837371818692901</v>
          </cell>
          <cell r="CN34">
            <v>63.061174225974092</v>
          </cell>
          <cell r="CO34">
            <v>80.660430157981409</v>
          </cell>
          <cell r="CP34">
            <v>98.259686089988719</v>
          </cell>
          <cell r="CQ34">
            <v>99.999999999999986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tulasi"/>
      <sheetName val="Pendukung"/>
      <sheetName val="Peralatan"/>
      <sheetName val="Metode"/>
      <sheetName val="XXXX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.SAT"/>
      <sheetName val="Baru"/>
      <sheetName val="RAB"/>
      <sheetName val="NewRAB"/>
      <sheetName val="DAF.HRG"/>
      <sheetName val="REKAPITULASI"/>
      <sheetName val="TANDON"/>
      <sheetName val="PENG. PIPA DAN ACCRS"/>
      <sheetName val="BPT"/>
      <sheetName val="PEL. SUNGAI DAN JEMB."/>
      <sheetName val="ANALISA"/>
      <sheetName val="RINCIAN"/>
      <sheetName val="Harga Sat"/>
    </sheetNames>
    <sheetDataSet>
      <sheetData sheetId="0"/>
      <sheetData sheetId="1"/>
      <sheetData sheetId="2"/>
      <sheetData sheetId="3"/>
      <sheetData sheetId="4">
        <row r="15">
          <cell r="Y15">
            <v>116630.38008333334</v>
          </cell>
        </row>
        <row r="17">
          <cell r="W17">
            <v>22000</v>
          </cell>
        </row>
        <row r="18">
          <cell r="W18">
            <v>15500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.SAT"/>
      <sheetName val="Baru"/>
      <sheetName val="RAB"/>
      <sheetName val="NewRAB"/>
      <sheetName val="DAF.HRG"/>
      <sheetName val="REKAPITULASI"/>
      <sheetName val="TANDON"/>
      <sheetName val="PENG. PIPA DAN ACCRS"/>
      <sheetName val="BPT"/>
      <sheetName val="PEL. SUNGAI DAN JEMB."/>
      <sheetName val="ANALISA"/>
      <sheetName val="RINCIAN"/>
      <sheetName val="Harga S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tulasi"/>
      <sheetName val="Pendukung"/>
      <sheetName val="Peralatan"/>
      <sheetName val="Metode"/>
      <sheetName val="XXXX"/>
    </sheetNames>
    <sheetDataSet>
      <sheetData sheetId="0" refreshError="1"/>
      <sheetData sheetId="1">
        <row r="33">
          <cell r="CH33">
            <v>0.12627569595561616</v>
          </cell>
        </row>
        <row r="34">
          <cell r="CG34">
            <v>0</v>
          </cell>
          <cell r="CH34">
            <v>0.12627569595561616</v>
          </cell>
          <cell r="CI34">
            <v>0.50695972133159639</v>
          </cell>
          <cell r="CJ34">
            <v>4.6535897848636978</v>
          </cell>
          <cell r="CK34">
            <v>9.4247663236696724</v>
          </cell>
          <cell r="CL34">
            <v>19.274684069483897</v>
          </cell>
          <cell r="CM34">
            <v>44.837371818692901</v>
          </cell>
          <cell r="CN34">
            <v>63.061174225974092</v>
          </cell>
          <cell r="CO34">
            <v>80.660430157981409</v>
          </cell>
          <cell r="CP34">
            <v>98.259686089988719</v>
          </cell>
          <cell r="CQ34">
            <v>99.999999999999986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V"/>
      <sheetName val="REFTABLE"/>
      <sheetName val="Salary"/>
      <sheetName val="P4"/>
      <sheetName val="slab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DafIsi"/>
      <sheetName val="List of payment"/>
      <sheetName val="Cov"/>
      <sheetName val="C-OFF"/>
      <sheetName val="LPP-101"/>
      <sheetName val="PO-2"/>
      <sheetName val="LPP-201"/>
      <sheetName val="htg pry"/>
      <sheetName val="htg wilyh"/>
      <sheetName val="Progress"/>
      <sheetName val="CashFlow"/>
      <sheetName val="FM-PPK"/>
      <sheetName val="FM-PPK (2)"/>
      <sheetName val="M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SITE EXPENSE"/>
      <sheetName val="SUMMARY"/>
      <sheetName val="Summary of Prices"/>
      <sheetName val="electrical"/>
      <sheetName val="plant &amp; warehouse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AC"/>
      <sheetName val="SUM-PRO_(4)"/>
      <sheetName val="SUM-PRO_(3)"/>
      <sheetName val="SUM-PRO_(2)"/>
      <sheetName val="SEX_(4)"/>
      <sheetName val="SEX_(3)"/>
      <sheetName val="SEX_(2)"/>
      <sheetName val="B_-_Norelec"/>
      <sheetName val="lintec-sumicon"/>
      <sheetName val="Unit Rate"/>
      <sheetName val="Pipe"/>
      <sheetName val="tifico"/>
      <sheetName val="sort2"/>
      <sheetName val="DSBDY"/>
      <sheetName val="Fill this out first___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H.Satuan"/>
      <sheetName val="Cover Daf-2"/>
      <sheetName val="CAT_HAR"/>
      <sheetName val="Cash Flow bulanan"/>
      <sheetName val="I-KAMAR"/>
      <sheetName val="I_KAMAR"/>
      <sheetName val="#REF"/>
      <sheetName val="Daftar Upah"/>
      <sheetName val="harsat"/>
      <sheetName val="BAG-2"/>
      <sheetName val="Bill of Qty MEP"/>
      <sheetName val="Cover"/>
      <sheetName val="NAMES"/>
      <sheetName val="Material"/>
      <sheetName val="4-Basic Price"/>
      <sheetName val="24V"/>
      <sheetName val="RAB AR&amp;STR"/>
      <sheetName val="PRD 01-7"/>
      <sheetName val="PRD 01-8"/>
      <sheetName val="PRD 01-9"/>
      <sheetName val="PRD 01-10"/>
      <sheetName val="PRD 01-11"/>
      <sheetName val="PRD 01-3"/>
      <sheetName val="PRD 01-4"/>
      <sheetName val="EE-PROP"/>
      <sheetName val="DAF-1"/>
      <sheetName val="Pers"/>
      <sheetName val="HM"/>
      <sheetName val="JAD-PEL"/>
      <sheetName val="HB "/>
      <sheetName val="Mat"/>
      <sheetName val="NET表"/>
      <sheetName val="BQ表"/>
      <sheetName val="DAFTAR 7"/>
      <sheetName val="Kuantitas &amp; Harga"/>
      <sheetName val="Bahan"/>
      <sheetName val="HRG BHN"/>
      <sheetName val="COVERUSRP"/>
      <sheetName val="SITE"/>
      <sheetName val="ESCOND"/>
      <sheetName val="BQUSRP"/>
      <sheetName val="HARGA MATERIAL"/>
      <sheetName val="FINISHING"/>
      <sheetName val="LOADDAT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Isolasi Luar Dalam"/>
      <sheetName val="Isolasi Luar"/>
      <sheetName val="Analisa STR"/>
      <sheetName val="GSMTOWER"/>
      <sheetName val="BQ-E20-02(Rp)"/>
      <sheetName val="RAB T-95 BK"/>
      <sheetName val="GTS I PS"/>
      <sheetName val="SUM 200"/>
      <sheetName val="Fill this out first..."/>
      <sheetName val="Tabel Berat"/>
      <sheetName val="STRUKTUR"/>
      <sheetName val="JKT (2)"/>
      <sheetName val="Markup"/>
      <sheetName val="SITE-E"/>
      <sheetName val="STR"/>
      <sheetName val="Sheet1"/>
      <sheetName val="351BQMCN"/>
      <sheetName val="Analisa"/>
      <sheetName val="Estimate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 Rencana Vol per Section"/>
      <sheetName val="NET?"/>
      <sheetName val="BQ?"/>
      <sheetName val="Prelim"/>
      <sheetName val="CODE"/>
      <sheetName val="Div2"/>
      <sheetName val="L-Mechanical"/>
      <sheetName val="Faktor"/>
      <sheetName val="TS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Plafond"/>
      <sheetName val="Panel,feeder,elek"/>
      <sheetName val="an. struktur"/>
      <sheetName val="Dashboard"/>
      <sheetName val="index"/>
      <sheetName val="struktur tdk dipakai"/>
      <sheetName val="Urai _Resap pengikat"/>
      <sheetName val="NET_"/>
      <sheetName val="BQ_"/>
      <sheetName val="rekap ahs"/>
      <sheetName val="rekap-bialat"/>
      <sheetName val="villa"/>
      <sheetName val="01A- 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VLOOKUP"/>
      <sheetName val="Currency Rate"/>
      <sheetName val="RAB"/>
      <sheetName val="Isolasi_Luar_Dalam"/>
      <sheetName val="Isolasi_Luar"/>
      <sheetName val="TJ1Q47"/>
      <sheetName val="Sch"/>
      <sheetName val="AHSbj"/>
      <sheetName val="H. Satuan"/>
      <sheetName val="AHS. Keg"/>
      <sheetName val="PL1"/>
      <sheetName val="PL2"/>
      <sheetName val="PL3"/>
      <sheetName val="PL4"/>
      <sheetName val="Bahan upah"/>
      <sheetName val="BQ ARS"/>
      <sheetName val="Sheet2"/>
      <sheetName val="REKAP A BESAR"/>
      <sheetName val="hrg_sat"/>
      <sheetName val="TOTAL"/>
      <sheetName val="SAT-BHN"/>
      <sheetName val="INPUT DATAS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Duc-3"/>
      <sheetName val="Memb Schd"/>
      <sheetName val="Upah"/>
      <sheetName val="Rekap Direct Cost"/>
      <sheetName val="plumbing"/>
      <sheetName val="Quantity"/>
      <sheetName val="HRG_BHN"/>
      <sheetName val="HB_"/>
      <sheetName val="HARGA_MATERIAL"/>
      <sheetName val="플랜트 설치"/>
      <sheetName val="TABEL BAJA"/>
      <sheetName val="DAF-2"/>
      <sheetName val="Piping"/>
      <sheetName val="____"/>
      <sheetName val="H S D"/>
      <sheetName val="anal"/>
      <sheetName val="Rinci-Biaya"/>
      <sheetName val="Rinci-Pendapatan"/>
      <sheetName val="CPO 16-9-TID "/>
      <sheetName val="Terbilang"/>
      <sheetName val="Q'TY"/>
      <sheetName val="DIV.1"/>
      <sheetName val="DIV.2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3"/>
      <sheetName val="DIV.5"/>
      <sheetName val="DIV.6"/>
      <sheetName val="DIV.8"/>
      <sheetName val="DIV.8.a"/>
      <sheetName val="DIV.9"/>
      <sheetName val="HARGA DASAR"/>
      <sheetName val="ALAT"/>
      <sheetName val="INFO"/>
      <sheetName val="SKEDUL"/>
      <sheetName val="NP"/>
      <sheetName val="Elec-ins"/>
      <sheetName val="Summary"/>
      <sheetName val="BQ-Str"/>
      <sheetName val="PANEL"/>
      <sheetName val="Q_01__BLL_per_kode"/>
      <sheetName val="Q_02__PO_per_kode"/>
      <sheetName val="EVALUASI"/>
      <sheetName val="Perm. Test"/>
      <sheetName val="DIV-03"/>
      <sheetName val="uraian analisa"/>
      <sheetName val="DATA PROYEK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hs-str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Unit_Rate2"/>
      <sheetName val="Daftar_Upah1"/>
      <sheetName val="Cover_Daf-21"/>
      <sheetName val="Fill_this_out_first___3"/>
      <sheetName val="Cash_Flow_bulanan1"/>
      <sheetName val="H_Satuan1"/>
      <sheetName val="Bill_of_Qty_MEP1"/>
      <sheetName val="4-Basic_Price1"/>
      <sheetName val="PRD_01-71"/>
      <sheetName val="PRD_01-81"/>
      <sheetName val="PRD_01-91"/>
      <sheetName val="PRD_01-101"/>
      <sheetName val="PRD_01-111"/>
      <sheetName val="PRD_01-31"/>
      <sheetName val="PRD_01-41"/>
      <sheetName val="Fill_this_out_first___4"/>
      <sheetName val="Tabel_Berat1"/>
      <sheetName val="Analisa_STR1"/>
      <sheetName val="HARGA_MATERIAL1"/>
      <sheetName val="RAB_AR&amp;STR1"/>
      <sheetName val="HRG_BHN1"/>
      <sheetName val="JKT_(2)1"/>
      <sheetName val="Fill_this_out_first___2"/>
      <sheetName val="Tabel_Berat"/>
      <sheetName val="Analisa_STR"/>
      <sheetName val="JKT_(2)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Meth "/>
      <sheetName val="DAF-9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GLP's_and_PSPC's1"/>
      <sheetName val="Mat_Tower"/>
      <sheetName val="Mat_Tower2"/>
      <sheetName val="US_indoor_vs_macro_outdoor"/>
      <sheetName val="63_Swap"/>
      <sheetName val="berlang"/>
      <sheetName val="CRITERIA2"/>
      <sheetName val="COSY"/>
      <sheetName val="Parameters"/>
      <sheetName val="Project_Summary1"/>
      <sheetName val="Factors"/>
      <sheetName val="Rekapsub-total-ME"/>
      <sheetName val="SITAC-Model"/>
      <sheetName val="BS_pricing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Sheet9"/>
      <sheetName val="TBM"/>
      <sheetName val="Basic Price"/>
      <sheetName val="RAB PRO"/>
      <sheetName val="AnalisaSIPIL RIIL"/>
      <sheetName val="Galian 1"/>
      <sheetName val="Gudang non AC-AC Struktur"/>
      <sheetName val="overall"/>
      <sheetName val="ah sanitary"/>
      <sheetName val="Analisa Alat"/>
      <sheetName val="Hrg Sat"/>
      <sheetName val="HRG-DASAR"/>
      <sheetName val="rate"/>
      <sheetName val="D985"/>
      <sheetName val="LR-APR-06"/>
      <sheetName val="hARGA SAT"/>
      <sheetName val="aN-suku"/>
      <sheetName val="BAB_5_13_Anal"/>
      <sheetName val="LR-JUN-06"/>
      <sheetName val="3-DIV4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bialangsung"/>
      <sheetName val="rab j17"/>
      <sheetName val="DIV1"/>
      <sheetName val="ocean voyage"/>
      <sheetName val="概総括1"/>
      <sheetName val="_Rencana_Vol_per_Section"/>
      <sheetName val="HB_1"/>
      <sheetName val="Kuantitas_&amp;_Harga"/>
      <sheetName val="DAFTAR_7"/>
      <sheetName val="Isolasi_Luar_Dalam1"/>
      <sheetName val="Isolasi_Luar1"/>
      <sheetName val="rekap_ahs"/>
      <sheetName val="RAB_T-95_BK"/>
      <sheetName val="GTS_I_PS"/>
      <sheetName val="SUM_200"/>
      <sheetName val="Urai__Resap_pengikat"/>
      <sheetName val="D_1_7"/>
      <sheetName val="D_1_5"/>
      <sheetName val="D_2_3"/>
      <sheetName val="D_2_2"/>
      <sheetName val="D_&amp;_W_sizes"/>
      <sheetName val="hrg-sat_pek"/>
      <sheetName val="H__Satuan"/>
      <sheetName val="AHS__Keg"/>
      <sheetName val="struktur_tdk_dipakai"/>
      <sheetName val="an__struktur"/>
      <sheetName val="Currency_Rate"/>
      <sheetName val="01A-_RAB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upah"/>
      <sheetName val="BQ_ARS"/>
      <sheetName val="Perm__Test"/>
      <sheetName val="Eta-maxC_Lager"/>
      <sheetName val="6_Felder_-_Md"/>
      <sheetName val="AG25_inner_maxQ-Truck"/>
      <sheetName val="6_Felder_-_maxQ"/>
      <sheetName val="RAB_KapukII"/>
      <sheetName val="Memb_Schd"/>
      <sheetName val="REKAP_A_BESAR"/>
      <sheetName val="INPUT_DATAS"/>
      <sheetName val="플랜트_설치"/>
      <sheetName val="TABEL_BAJA"/>
      <sheetName val="uraian_analisa"/>
      <sheetName val="DATA_PROYEK"/>
      <sheetName val="RBP-_2"/>
      <sheetName val="GLP's_and_PSPC's"/>
      <sheetName val="Internal_Summary"/>
      <sheetName val="BS_pricing1"/>
      <sheetName val="Project_Summary"/>
      <sheetName val="Alloc_1"/>
      <sheetName val="BER_CAL"/>
      <sheetName val="Problem_Class1"/>
      <sheetName val="ah_sanitary"/>
      <sheetName val="Analisa_Alat"/>
      <sheetName val="On_Time"/>
      <sheetName val="Rekap_Direct_Cost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hARGA_SAT"/>
      <sheetName val="BARU-4_"/>
      <sheetName val="Galian_1"/>
      <sheetName val="rab_j17"/>
      <sheetName val="H_S_D"/>
      <sheetName val="TYPE_A"/>
      <sheetName val="TYPE_B"/>
      <sheetName val="TYPE_C"/>
      <sheetName val="TYPE_D"/>
      <sheetName val="BOR_PILE"/>
      <sheetName val="BASEMENT_PELATARAN"/>
      <sheetName val="SIRKULASI,_PELATARAN,_EKSTERNAL"/>
      <sheetName val="JARINGAN_AIR_BERSIH"/>
      <sheetName val="JARINGAN_LISTRIK"/>
      <sheetName val="JARINGAN_TELEPHON"/>
      <sheetName val="REKAP_ME"/>
      <sheetName val="TYPIKAL_UNIT"/>
      <sheetName val="_Rencana_Vol_per_Section1"/>
      <sheetName val="HB_2"/>
      <sheetName val="Kuantitas_&amp;_Harga1"/>
      <sheetName val="DAFTAR_71"/>
      <sheetName val="Isolasi_Luar_Dalam2"/>
      <sheetName val="Isolasi_Luar2"/>
      <sheetName val="rekap_ahs1"/>
      <sheetName val="RAB_T-95_BK1"/>
      <sheetName val="GTS_I_PS1"/>
      <sheetName val="SUM_2001"/>
      <sheetName val="Urai__Resap_pengikat1"/>
      <sheetName val="D_1_71"/>
      <sheetName val="D_1_51"/>
      <sheetName val="D_2_31"/>
      <sheetName val="D_2_21"/>
      <sheetName val="D_&amp;_W_sizes1"/>
      <sheetName val="hrg-sat_pek1"/>
      <sheetName val="H__Satuan1"/>
      <sheetName val="AHS__Keg1"/>
      <sheetName val="struktur_tdk_dipakai1"/>
      <sheetName val="an__struktur1"/>
      <sheetName val="Currency_Rate1"/>
      <sheetName val="01A-_RAB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upah1"/>
      <sheetName val="BQ_ARS1"/>
      <sheetName val="Perm__Test1"/>
      <sheetName val="Eta-maxC_Lager1"/>
      <sheetName val="6_Felder_-_Md1"/>
      <sheetName val="AG25_inner_maxQ-Truck1"/>
      <sheetName val="6_Felder_-_maxQ1"/>
      <sheetName val="RAB_KapukII1"/>
      <sheetName val="Memb_Schd1"/>
      <sheetName val="REKAP_A_BESAR1"/>
      <sheetName val="INPUT_DATAS1"/>
      <sheetName val="플랜트_설치1"/>
      <sheetName val="TABEL_BAJA1"/>
      <sheetName val="uraian_analisa1"/>
      <sheetName val="DATA_PROYEK1"/>
      <sheetName val="RBP-_21"/>
      <sheetName val="GLP's_and_PSPC's2"/>
      <sheetName val="Internal_Summary1"/>
      <sheetName val="BS_pricing2"/>
      <sheetName val="Project_Summary2"/>
      <sheetName val="Alloc_11"/>
      <sheetName val="BER_CAL1"/>
      <sheetName val="Problem_Class2"/>
      <sheetName val="ah_sanitary1"/>
      <sheetName val="Analisa_Alat1"/>
      <sheetName val="On_Time1"/>
      <sheetName val="Rekap_Direct_Cost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hARGA_SAT1"/>
      <sheetName val="BARU-4_1"/>
      <sheetName val="Galian_11"/>
      <sheetName val="rab_j171"/>
      <sheetName val="H_S_D1"/>
      <sheetName val="TYPE_A1"/>
      <sheetName val="TYPE_B1"/>
      <sheetName val="TYPE_C1"/>
      <sheetName val="TYPE_D1"/>
      <sheetName val="BOR_PILE1"/>
      <sheetName val="BASEMENT_PELATARAN1"/>
      <sheetName val="SIRKULASI,_PELATARAN,_EKSTERNA1"/>
      <sheetName val="JARINGAN_AIR_BERSIH1"/>
      <sheetName val="JARINGAN_LISTRIK1"/>
      <sheetName val="JARINGAN_TELEPHON1"/>
      <sheetName val="REKAP_ME1"/>
      <sheetName val="TYPIKAL_UNIT1"/>
      <sheetName val="tb. besi"/>
      <sheetName val="tulang"/>
      <sheetName val="REKAP TOTAL"/>
      <sheetName val="REKAP STR"/>
      <sheetName val="REKAP UNIT"/>
      <sheetName val="Balok_1"/>
      <sheetName val="D.3.1 Dinding"/>
      <sheetName val="BASIC"/>
      <sheetName val="EVAL-ANAL"/>
      <sheetName val="MAP"/>
      <sheetName val="div-6"/>
      <sheetName val="RKP"/>
      <sheetName val="div-2"/>
      <sheetName val="schbhn"/>
      <sheetName val="schalt"/>
      <sheetName val="schtng"/>
      <sheetName val="REF.ONLY"/>
      <sheetName val="Analisa Upah &amp; Bahan Plum"/>
      <sheetName val="BQMPALOC"/>
      <sheetName val="schtot"/>
      <sheetName val="PRICE (2)"/>
      <sheetName val="A-ars"/>
      <sheetName val="Ahs.2"/>
      <sheetName val="Ahs.1"/>
      <sheetName val="harga dasar T-M-A"/>
      <sheetName val="PPC"/>
      <sheetName val="#REF!"/>
      <sheetName val="Rekap Addendum"/>
      <sheetName val="BQ Dudukan Fascade OT KC"/>
      <sheetName val="ANALISA HARGA SATUAN"/>
      <sheetName val="Mall"/>
      <sheetName val="3ဵ1BQMCN"/>
      <sheetName val="name"/>
      <sheetName val="L_TIGA"/>
      <sheetName val="L-TIGA"/>
      <sheetName val="Input"/>
      <sheetName val="Pt"/>
      <sheetName val="DAF-5"/>
      <sheetName val="BAG-III"/>
      <sheetName val="ALEK"/>
      <sheetName val="FitOutConfCentre"/>
      <sheetName val="RUPS"/>
      <sheetName val="SUB TOTAL "/>
      <sheetName val="Daf Pekerjaan"/>
      <sheetName val="Balok"/>
      <sheetName val="BOQ CBM"/>
      <sheetName val="PileCap"/>
      <sheetName val="Tabel"/>
      <sheetName val="TRANS"/>
      <sheetName val="AT 2"/>
      <sheetName val="An Arsitektur"/>
      <sheetName val="An Struktur"/>
      <sheetName val="Cover Daf_2"/>
      <sheetName val="TOWN"/>
      <sheetName val="2.3.5-Bsmt-Elc (ADD)"/>
      <sheetName val="2.3.6-Bsmt-Fire"/>
      <sheetName val="3.3.1-Apt-Sanitary (AD)"/>
      <sheetName val="3.3.2-Apt-Plb"/>
      <sheetName val="3.3.2-Apt-Plb (ADD)"/>
      <sheetName val="3.3.3-Apt-AC"/>
      <sheetName val="3.3.5-Apt-Elc (ADD)"/>
      <sheetName val="3.3.6-Apt-Fire"/>
      <sheetName val="6.1.Genset"/>
      <sheetName val="2.3.5-Bsmt-AC (ADD)"/>
      <sheetName val="2.3.3-Bsmt-AC (ADD)"/>
      <sheetName val="duct"/>
      <sheetName val="Daftmat"/>
      <sheetName val="HS-2"/>
      <sheetName val="U&amp;B"/>
      <sheetName val="DAF.HRG"/>
      <sheetName val="2. MVAC R1"/>
      <sheetName val="kalibrasi-Tank"/>
      <sheetName val="BOQ"/>
      <sheetName val="5-ALAT(1)"/>
      <sheetName val="ana-alat"/>
      <sheetName val="DHSD"/>
      <sheetName val="Upah "/>
      <sheetName val="산근"/>
      <sheetName val="Ana Fin"/>
      <sheetName val="MASTER 1"/>
      <sheetName val="Rekapitulasi"/>
      <sheetName val="pivot2"/>
      <sheetName val="pivot1"/>
      <sheetName val="Mech. BQ"/>
      <sheetName val="B. Arch"/>
      <sheetName val="Compressor Air Blow Cleaning"/>
      <sheetName val="S-curve MKBC"/>
      <sheetName val="Material Bangunan"/>
      <sheetName val="Analisa Bang"/>
      <sheetName val="ANK"/>
      <sheetName val="Bill rekap"/>
      <sheetName val="Bill of Qty"/>
      <sheetName val="S_Suramadu"/>
      <sheetName val="D _ W sizes"/>
      <sheetName val="extern"/>
      <sheetName val="INF"/>
      <sheetName val="9 PEK-HARIAN"/>
      <sheetName val="주관사업"/>
      <sheetName val="요약배부"/>
      <sheetName val="TB"/>
      <sheetName val="Spec ME"/>
      <sheetName val="Scurty"/>
      <sheetName val="Power House"/>
      <sheetName val="BOOsTER PUMP"/>
      <sheetName val="L-4a,b"/>
      <sheetName val="Mobilisasi"/>
      <sheetName val="Konfirm"/>
      <sheetName val="Analis Kusen okk"/>
      <sheetName val="HRG BAHAN &amp; UPAH okk"/>
      <sheetName val="PNT"/>
      <sheetName val="upah_borong"/>
      <sheetName val="satuan_pek"/>
      <sheetName val="ISIAN"/>
      <sheetName val="Akun Pajak"/>
      <sheetName val="SAP"/>
      <sheetName val="Harga Bahan"/>
      <sheetName val="SNI"/>
      <sheetName val="SNI STRUKTUR"/>
      <sheetName val="Volume"/>
      <sheetName val="Anls teknis"/>
      <sheetName val="Gal tanah"/>
      <sheetName val="Pancang"/>
      <sheetName val="TTL"/>
      <sheetName val="5-ALAT"/>
      <sheetName val="SUM-PRO_(4)6"/>
      <sheetName val="SUM-PRO_(3)6"/>
      <sheetName val="SUM-PRO_(2)6"/>
      <sheetName val="SEX_(4)6"/>
      <sheetName val="SEX_(3)6"/>
      <sheetName val="SEX_(2)6"/>
      <sheetName val="B_-_Norelec6"/>
      <sheetName val="Unit_Rate5"/>
      <sheetName val="Cover_Daf-24"/>
      <sheetName val="Fill_this_out_first___9"/>
      <sheetName val="H_Satuan4"/>
      <sheetName val="Cash_Flow_bulanan4"/>
      <sheetName val="Daftar_Upah4"/>
      <sheetName val="Bill_of_Qty_MEP4"/>
      <sheetName val="RAB_AR&amp;STR4"/>
      <sheetName val="4-Basic_Price4"/>
      <sheetName val="PRD_01-74"/>
      <sheetName val="PRD_01-84"/>
      <sheetName val="PRD_01-94"/>
      <sheetName val="PRD_01-104"/>
      <sheetName val="PRD_01-114"/>
      <sheetName val="PRD_01-34"/>
      <sheetName val="PRD_01-44"/>
      <sheetName val="HRG_BHN4"/>
      <sheetName val="HB_3"/>
      <sheetName val="Isolasi_Luar_Dalam3"/>
      <sheetName val="Isolasi_Luar3"/>
      <sheetName val="Fill_this_out_first___10"/>
      <sheetName val="Tabel_Berat4"/>
      <sheetName val="Analisa_STR4"/>
      <sheetName val="HARGA_MATERIAL4"/>
      <sheetName val="JKT_(2)4"/>
      <sheetName val="DAFTAR_72"/>
      <sheetName val="_Rencana_Vol_per_Section2"/>
      <sheetName val="rekap_ahs2"/>
      <sheetName val="Kuantitas_&amp;_Harga2"/>
      <sheetName val="RAB_T-95_BK2"/>
      <sheetName val="GTS_I_PS2"/>
      <sheetName val="SUM_2002"/>
      <sheetName val="Urai__Resap_pengikat2"/>
      <sheetName val="D_1_72"/>
      <sheetName val="D_1_52"/>
      <sheetName val="D_2_32"/>
      <sheetName val="D_2_22"/>
      <sheetName val="D_&amp;_W_sizes2"/>
      <sheetName val="hrg-sat_pek2"/>
      <sheetName val="H__Satuan2"/>
      <sheetName val="AHS__Keg2"/>
      <sheetName val="struktur_tdk_dipakai2"/>
      <sheetName val="an__struktur2"/>
      <sheetName val="Currency_Rate2"/>
      <sheetName val="01A-_RAB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Bahan_upah2"/>
      <sheetName val="BQ_ARS2"/>
      <sheetName val="Perm__Test2"/>
      <sheetName val="Eta-maxC_Lager2"/>
      <sheetName val="6_Felder_-_Md2"/>
      <sheetName val="AG25_inner_maxQ-Truck2"/>
      <sheetName val="6_Felder_-_maxQ2"/>
      <sheetName val="RAB_KapukII2"/>
      <sheetName val="Memb_Schd2"/>
      <sheetName val="REKAP_A_BESAR2"/>
      <sheetName val="uraian_analisa2"/>
      <sheetName val="DATA_PROYEK2"/>
      <sheetName val="RBP-_22"/>
      <sheetName val="INPUT_DATAS2"/>
      <sheetName val="플랜트_설치2"/>
      <sheetName val="TABEL_BAJA2"/>
      <sheetName val="GLP's_and_PSPC's3"/>
      <sheetName val="Internal_Summary2"/>
      <sheetName val="BS_pricing3"/>
      <sheetName val="Project_Summary3"/>
      <sheetName val="Alloc_12"/>
      <sheetName val="BER_CAL2"/>
      <sheetName val="Problem_Class3"/>
      <sheetName val="ah_sanitary2"/>
      <sheetName val="Analisa_Alat2"/>
      <sheetName val="On_Time2"/>
      <sheetName val="Rekap_Direct_Cost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TYPE_A2"/>
      <sheetName val="TYPE_B2"/>
      <sheetName val="TYPE_C2"/>
      <sheetName val="TYPE_D2"/>
      <sheetName val="BOR_PILE2"/>
      <sheetName val="BASEMENT_PELATARAN2"/>
      <sheetName val="SIRKULASI,_PELATARAN,_EKSTERNA2"/>
      <sheetName val="JARINGAN_AIR_BERSIH2"/>
      <sheetName val="JARINGAN_LISTRIK2"/>
      <sheetName val="JARINGAN_TELEPHON2"/>
      <sheetName val="REKAP_ME2"/>
      <sheetName val="TYPIKAL_UNIT2"/>
      <sheetName val="hARGA_SAT2"/>
      <sheetName val="BARU-4_2"/>
      <sheetName val="Galian_12"/>
      <sheetName val="rab_j172"/>
      <sheetName val="H_S_D2"/>
      <sheetName val="Harga_Dasar"/>
      <sheetName val="Basic_Price"/>
      <sheetName val="RAB_PRO"/>
      <sheetName val="ocean_voyage"/>
      <sheetName val="tb__besi"/>
      <sheetName val="AnalisaSIPIL_RIIL"/>
      <sheetName val="Meth_"/>
      <sheetName val="REKAP_TOTAL"/>
      <sheetName val="REKAP_STR"/>
      <sheetName val="REKAP_UNIT"/>
      <sheetName val="D_3_1_Dinding"/>
      <sheetName val="CPO_16-9-TID_"/>
      <sheetName val="REF_ONLY"/>
      <sheetName val="Analisa_Upah_&amp;_Bahan_Plum"/>
      <sheetName val="Ahs_2"/>
      <sheetName val="Ahs_1"/>
      <sheetName val="PRICE_(2)"/>
      <sheetName val="harga_dasar_T-M-A"/>
      <sheetName val="Rekap_Addendum"/>
      <sheetName val="BQ_Dudukan_Fascade_OT_KC"/>
      <sheetName val="ANALISA_HARGA_SATUAN"/>
      <sheetName val="SUB_TOTAL_"/>
      <sheetName val="Daf_Pekerjaan"/>
      <sheetName val="Anls_teknis"/>
      <sheetName val="SUM-PRO_(4)7"/>
      <sheetName val="SUM-PRO_(3)7"/>
      <sheetName val="SUM-PRO_(2)7"/>
      <sheetName val="SEX_(4)7"/>
      <sheetName val="SEX_(3)7"/>
      <sheetName val="SEX_(2)7"/>
      <sheetName val="B_-_Norelec7"/>
      <sheetName val="Unit_Rate6"/>
      <sheetName val="Cover_Daf-25"/>
      <sheetName val="Fill_this_out_first___11"/>
      <sheetName val="Cash_Flow_bulanan5"/>
      <sheetName val="Daftar_Upah5"/>
      <sheetName val="H_Satuan5"/>
      <sheetName val="Bill_of_Qty_MEP5"/>
      <sheetName val="RAB_AR&amp;STR5"/>
      <sheetName val="HRG_BHN5"/>
      <sheetName val="HARGA_MATERIAL5"/>
      <sheetName val="Analisa_STR5"/>
      <sheetName val="4-Basic_Price5"/>
      <sheetName val="PRD_01-75"/>
      <sheetName val="PRD_01-85"/>
      <sheetName val="PRD_01-95"/>
      <sheetName val="PRD_01-105"/>
      <sheetName val="PRD_01-115"/>
      <sheetName val="PRD_01-35"/>
      <sheetName val="PRD_01-45"/>
      <sheetName val="Fill_this_out_first___12"/>
      <sheetName val="Tabel_Berat5"/>
      <sheetName val="JKT_(2)5"/>
      <sheetName val="Meth_1"/>
      <sheetName val="Harga_Dasar1"/>
      <sheetName val="Basic_Price1"/>
      <sheetName val="RAB_PRO1"/>
      <sheetName val="AnalisaSIPIL_RIIL1"/>
      <sheetName val="REKAP_TOTAL1"/>
      <sheetName val="REKAP_STR1"/>
      <sheetName val="REKAP_UNIT1"/>
      <sheetName val="D_3_1_Dinding1"/>
      <sheetName val="REF_ONLY1"/>
      <sheetName val="Analisa_Upah_&amp;_Bahan_Plum1"/>
      <sheetName val="CPO_16-9-TID_1"/>
      <sheetName val="SUM-PRO_(4)8"/>
      <sheetName val="SUM-PRO_(3)8"/>
      <sheetName val="SUM-PRO_(2)8"/>
      <sheetName val="SEX_(4)8"/>
      <sheetName val="SEX_(3)8"/>
      <sheetName val="SEX_(2)8"/>
      <sheetName val="B_-_Norelec8"/>
      <sheetName val="Unit_Rate7"/>
      <sheetName val="Cover_Daf-26"/>
      <sheetName val="Fill_this_out_first___13"/>
      <sheetName val="Cash_Flow_bulanan6"/>
      <sheetName val="Daftar_Upah6"/>
      <sheetName val="H_Satuan6"/>
      <sheetName val="Bill_of_Qty_MEP6"/>
      <sheetName val="RAB_AR&amp;STR6"/>
      <sheetName val="HRG_BHN6"/>
      <sheetName val="HARGA_MATERIAL6"/>
      <sheetName val="Analisa_STR6"/>
      <sheetName val="4-Basic_Price6"/>
      <sheetName val="PRD_01-76"/>
      <sheetName val="PRD_01-86"/>
      <sheetName val="PRD_01-96"/>
      <sheetName val="PRD_01-106"/>
      <sheetName val="PRD_01-116"/>
      <sheetName val="PRD_01-36"/>
      <sheetName val="PRD_01-46"/>
      <sheetName val="Fill_this_out_first___14"/>
      <sheetName val="Tabel_Berat6"/>
      <sheetName val="JKT_(2)6"/>
      <sheetName val="Meth_2"/>
      <sheetName val="Harga_Dasar2"/>
      <sheetName val="Basic_Price2"/>
      <sheetName val="RAB_PRO2"/>
      <sheetName val="AnalisaSIPIL_RIIL2"/>
      <sheetName val="REKAP_TOTAL2"/>
      <sheetName val="REKAP_STR2"/>
      <sheetName val="REKAP_UNIT2"/>
      <sheetName val="D_3_1_Dinding2"/>
      <sheetName val="REF_ONLY2"/>
      <sheetName val="Analisa_Upah_&amp;_Bahan_Plum2"/>
      <sheetName val="CPO_16-9-TID_2"/>
      <sheetName val="HS_TRG"/>
      <sheetName val="Form PKT"/>
      <sheetName val="Volume (2)"/>
      <sheetName val="Daftar Harga"/>
      <sheetName val="PROTECTION "/>
      <sheetName val="Du_lieu"/>
      <sheetName val="hotel"/>
      <sheetName val="基本ﾃﾞｰﾀ"/>
      <sheetName val="WAREHOUSE"/>
      <sheetName val="DHS AC"/>
      <sheetName val="PASOK"/>
      <sheetName val="BIALANG"/>
      <sheetName val="cat"/>
      <sheetName val="HARDAS-ALAT"/>
      <sheetName val="jadual material"/>
      <sheetName val="HARDAS-UPAH"/>
      <sheetName val="HARDAS-MAT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SPEC"/>
      <sheetName val="Summary_Tech"/>
      <sheetName val="My Kitchen"/>
      <sheetName val="Menu"/>
      <sheetName val="Daf Harga"/>
      <sheetName val="Rekap Bill"/>
      <sheetName val="An_ Harga"/>
      <sheetName val="8LT 12"/>
      <sheetName val="Resume Investasi Awal"/>
      <sheetName val="Rincian Penjualan Tahunan"/>
      <sheetName val="Rincian Biaya Operasional"/>
      <sheetName val="Rincian Belanja Alat Dapur"/>
      <sheetName val="Rincian Belanja Keb Karyawan"/>
      <sheetName val="Eng_Hrs (HO)"/>
      <sheetName val="Balok L_2"/>
      <sheetName val="SIRKULASI, PELATAR_xdcdd_廛ഀ쮚Ԁ퀀"/>
      <sheetName val="fee"/>
      <sheetName val="LAMPU &amp; STK"/>
      <sheetName val="CABLE"/>
      <sheetName val="COMPONENT"/>
      <sheetName val="AHS SAKLAR &amp;STK"/>
      <sheetName val="AHS LAMPU"/>
      <sheetName val="AHS INSTALASI"/>
      <sheetName val="AHS PANEL"/>
      <sheetName val="TRAY"/>
      <sheetName val="AHS TRAFO"/>
      <sheetName val="AHS KABEL"/>
      <sheetName val="AHS TRAY "/>
      <sheetName val="AHS PHBUTM"/>
      <sheetName val="STAF"/>
      <sheetName val="UP MINOR"/>
      <sheetName val="jadw"/>
      <sheetName val="Eq. Mobilization"/>
      <sheetName val="skejul"/>
      <sheetName val="General Schedule"/>
      <sheetName val="BasicPrice"/>
      <sheetName val="Analisa H.Sat.Pek."/>
      <sheetName val="H.Material, Upah &amp; Alat"/>
      <sheetName val="1.Entry data."/>
      <sheetName val="PO-2"/>
      <sheetName val="SLNK (1)"/>
      <sheetName val="Progress"/>
      <sheetName val="hrg-dsr"/>
      <sheetName val="Sat Bah _ Up"/>
      <sheetName val="ANALISA PEK.UMUM"/>
      <sheetName val="UPAH DAN BAHAN"/>
      <sheetName val="Umum"/>
      <sheetName val="Harga Sat Dasar"/>
      <sheetName val="Quary"/>
      <sheetName val="Basic P"/>
      <sheetName val="Subcont"/>
      <sheetName val="supporting data"/>
      <sheetName val="(3)RAB-Labuan"/>
      <sheetName val="ALAT1"/>
      <sheetName val="RAB_KL"/>
      <sheetName val="Rekap RAB_Amd"/>
      <sheetName val="RAB_Amd"/>
      <sheetName val="REKAP_Dftr_Kuan_Hrg_Amd"/>
      <sheetName val="Dftr_Kuan_Hrg Amd"/>
      <sheetName val="Schedule"/>
      <sheetName val="Penwrn"/>
      <sheetName val="PNT-QUOT-#3"/>
      <sheetName val="COAT&amp;WRAP-QIOT-#3"/>
      <sheetName val="ANALIS2"/>
      <sheetName val="ANALISAGATE"/>
      <sheetName val="D-3"/>
      <sheetName val="komponen"/>
      <sheetName val="Anls"/>
      <sheetName val="HSAT"/>
      <sheetName val="LNPB-2"/>
      <sheetName val="RBP1"/>
      <sheetName val="bd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GKP"/>
      <sheetName val="Trading Statement"/>
      <sheetName val="S"/>
      <sheetName val="Mob"/>
      <sheetName val="D7"/>
      <sheetName val="KET"/>
      <sheetName val="Sat Bah &amp; Up"/>
      <sheetName val="Rumus2"/>
      <sheetName val="CALCULATION"/>
      <sheetName val="PO."/>
      <sheetName val="TABEL ORDER"/>
      <sheetName val="TABEL BOOK"/>
      <sheetName val="BAG_2"/>
      <sheetName val="Elektrikal"/>
      <sheetName val="JAN2002"/>
      <sheetName val="3-DIV3"/>
      <sheetName val="3-DIV5"/>
      <sheetName val="Additional"/>
      <sheetName val="NP (2)"/>
      <sheetName val="대비표"/>
      <sheetName val="Cash2"/>
      <sheetName val="Z"/>
      <sheetName val="Daftar Kuantitas dan Harga"/>
      <sheetName val="bq analisa"/>
      <sheetName val="harsat sdy"/>
      <sheetName val="Laboratorium"/>
      <sheetName val="B D_AHS6"/>
      <sheetName val="BASIC-PRICE"/>
      <sheetName val="Agregat Halus &amp; Kasar"/>
      <sheetName val="detail"/>
      <sheetName val="DOORWINDOW"/>
      <sheetName val="DETAIL 1"/>
      <sheetName val="FORM X COST"/>
      <sheetName val="Fill_this_out_firstìÁ "/>
      <sheetName val="Â8B6"/>
      <sheetName val="숯䈸숀䈶ༀༀĀ䐀ሑℰ_x0004_℀_x0004_Ā㈀ 저䈺ᵡ숯䈸숀"/>
      <sheetName val="5.EMT1-MASTER SCH S_curve (r.1)"/>
      <sheetName val="Electrikal"/>
      <sheetName val="Elektronik"/>
      <sheetName val="Fire Fighting"/>
      <sheetName val="Item Kompensasi"/>
      <sheetName val="PKK"/>
      <sheetName val="SAT_BHN"/>
      <sheetName val="bldg list"/>
      <sheetName val="IPL_SCHEDULE"/>
      <sheetName val="MEP"/>
      <sheetName val="page 1"/>
      <sheetName val="PIK_QUO"/>
      <sheetName val="Harsat Bahan"/>
      <sheetName val="Harsat Upah"/>
      <sheetName val="New Box(20022018)"/>
      <sheetName val="Earthwork"/>
      <sheetName val="FitOutConfCent@¥"/>
      <sheetName val="FitOutConfCent_x0003_"/>
      <sheetName val="H-BHN"/>
      <sheetName val="Peralatan"/>
      <sheetName val="price"/>
      <sheetName val="出図表"/>
      <sheetName val="BQ (Case-A Rev-2)"/>
      <sheetName val="SUM (CASE-A Rev-2)"/>
      <sheetName val="Sheet3"/>
      <sheetName val="BQ (Case-A Rev-2) (2)"/>
      <sheetName val="Analisa 2"/>
      <sheetName val="Weekly"/>
      <sheetName val="mob (2)"/>
      <sheetName val="発注稟議決裁処理フロー"/>
      <sheetName val="ﾃﾞｰﾀ入力ｼｰﾄ"/>
      <sheetName val="発注稟議書"/>
      <sheetName val="対象予算（今後所要）"/>
      <sheetName val="業者見積り"/>
      <sheetName val="前渡金支払申請書"/>
      <sheetName val="発注稟議書2頁目"/>
      <sheetName val="ｺｰﾄﾞ表"/>
      <sheetName val="Procurement Approval Form"/>
      <sheetName val="HARGA ALAT"/>
      <sheetName val="Sumber Daya"/>
      <sheetName val="PC"/>
      <sheetName val="telp"/>
      <sheetName val="基本"/>
      <sheetName val="BÁO GIÁ TỔNG"/>
      <sheetName val="6MONTHS"/>
      <sheetName val="NKC6"/>
      <sheetName val="単価表"/>
      <sheetName val="Architectural（建築）"/>
      <sheetName val="Measured Qty Demarcation"/>
      <sheetName val="Floor Area 24 June 2019"/>
      <sheetName val="Floor Area 31 July 2019"/>
      <sheetName val="Floor Area 12 July 2019"/>
      <sheetName val="Exchange rate 2019.07"/>
      <sheetName val="SIRKULASI, PELATAR?廛"/>
      <sheetName val="SIRKULASI, PELATAR_xdcdd_廛"/>
      <sheetName val="숯䈸숀䈶ༀ"/>
      <sheetName val="2_3_5-Bsmt-Elc_(ADD)"/>
      <sheetName val="2_3_6-Bsmt-Fire"/>
      <sheetName val="3_3_1-Apt-Sanitary_(AD)"/>
      <sheetName val="3_3_2-Apt-Plb"/>
      <sheetName val="3_3_2-Apt-Plb_(ADD)"/>
      <sheetName val="3_3_3-Apt-AC"/>
      <sheetName val="3_3_5-Apt-Elc_(ADD)"/>
      <sheetName val="3_3_6-Apt-Fire"/>
      <sheetName val="6_1_Genset"/>
      <sheetName val="2_3_5-Bsmt-AC_(ADD)"/>
      <sheetName val="2_3_3-Bsmt-AC_(ADD)"/>
      <sheetName val="S-curve_MKBC"/>
      <sheetName val="An_Arsitektur"/>
      <sheetName val="An_Struktur"/>
      <sheetName val="Mech__BQ"/>
      <sheetName val="Cover_Daf_2"/>
      <sheetName val="5_EMT1-MASTER_SCH_S_curve_(r_1)"/>
      <sheetName val="B__Arch"/>
      <sheetName val="Compressor_Air_Blow_Cleaning"/>
      <sheetName val="BOQ_CBM"/>
      <sheetName val="Bill_rekap"/>
      <sheetName val="Bill_of_Qty"/>
      <sheetName val="DHS_AC"/>
      <sheetName val="AT_2"/>
      <sheetName val="DIV_1"/>
      <sheetName val="DIV_2"/>
      <sheetName val="DIV_2a"/>
      <sheetName val="DIV_2a_(2)"/>
      <sheetName val="DIV_2a_BET"/>
      <sheetName val="DIV_2a_TUL"/>
      <sheetName val="DIV_2b"/>
      <sheetName val="DIV_2b_(2)"/>
      <sheetName val="DIV_2c"/>
      <sheetName val="DIV_2d"/>
      <sheetName val="DIV_3"/>
      <sheetName val="DIV_5"/>
      <sheetName val="DIV_6"/>
      <sheetName val="DIV_8"/>
      <sheetName val="DIV_8_a"/>
      <sheetName val="DIV_9"/>
      <sheetName val="Gudang_non_AC-AC_Struktur"/>
      <sheetName val="Ana_Fin"/>
      <sheetName val="Upah_"/>
      <sheetName val="Daftar_Harga"/>
      <sheetName val="Fire_Fighting"/>
      <sheetName val="Item_Kompensasi"/>
      <sheetName val="My_Kitchen"/>
      <sheetName val="D___W_sizes"/>
      <sheetName val="9_PEK-HARIAN"/>
      <sheetName val="Form_PKT"/>
      <sheetName val="Volume_(2)"/>
      <sheetName val="SIRKULASI,_PELATAR廛ഀ쮚Ԁ퀀"/>
      <sheetName val="Material_Bangunan"/>
      <sheetName val="Analisa_Bang"/>
      <sheetName val="FORM_X_COST"/>
      <sheetName val="BONGKARAN"/>
      <sheetName val="STR-ARS OFFICE"/>
      <sheetName val="STR-ARS BAKHUM"/>
      <sheetName val="REKAP MEK BAKHUM"/>
      <sheetName val="1.MEKANIKAL DAKSINAPATI"/>
      <sheetName val="REKAP ELEKT BAKHUM"/>
      <sheetName val="2.ELEKTRIKAL DAKSINAPATI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Statprod gab"/>
      <sheetName val="CFS3"/>
      <sheetName val="Analisa ELC"/>
      <sheetName val="Titik"/>
      <sheetName val="Eqp. EL"/>
      <sheetName val="Eqp. ELC"/>
      <sheetName val="Grounding"/>
      <sheetName val="10"/>
      <sheetName val="5"/>
      <sheetName val="uph"/>
      <sheetName val="Har Sat"/>
      <sheetName val="Â8B"/>
      <sheetName val="숯䈸숀䈶ༀༀĀ䐀ሑℰ"/>
      <sheetName val="SIRKULASI, PELATAR_xdcdd_廛_x00"/>
      <sheetName val="SIRKULASI, PELATAR廛"/>
      <sheetName val="FitOutConfCent_x0005_"/>
      <sheetName val="FitOutConfCent_x0010_"/>
      <sheetName val="FitOutConfCent §"/>
      <sheetName val="FitOutConfCentÎ"/>
      <sheetName val="FitOutConfCenttó"/>
      <sheetName val="Daf 1"/>
      <sheetName val="Peralatan (2)"/>
      <sheetName val="daf_1"/>
      <sheetName val="Project List"/>
      <sheetName val="Rek_SA"/>
      <sheetName val="ES_T_B_C"/>
      <sheetName val="UPAH &amp; BHN ARS"/>
      <sheetName val="AHS ARS"/>
      <sheetName val="Jadwal"/>
      <sheetName val="CAB 2"/>
      <sheetName val="REKAP MEP GD.I"/>
      <sheetName val="RAB MEP GD.I"/>
      <sheetName val="REKAP MEP GD.K"/>
      <sheetName val="RAB MEP GD.K"/>
      <sheetName val="Embank"/>
      <sheetName val="Koordinat"/>
      <sheetName val="Boq-civil"/>
      <sheetName val="Urugan Pasir"/>
      <sheetName val="Vibro_Roller"/>
      <sheetName val="Hargamat"/>
      <sheetName val="daftar upah,bahan,alat"/>
      <sheetName val="MASTER BAHAN ME"/>
      <sheetName val="Rupiah"/>
      <sheetName val="HK&amp;Mat"/>
      <sheetName val="Fin-model"/>
      <sheetName val="JSiar"/>
      <sheetName val="3-DIV10"/>
      <sheetName val="3-DIV8"/>
      <sheetName val="pemel-rutin"/>
      <sheetName val="3-DIV2"/>
      <sheetName val="3-DIV6"/>
      <sheetName val="3-DIV7"/>
      <sheetName val="Py.Schedule"/>
      <sheetName val="_Rencana_Vol_per_Section3"/>
      <sheetName val="HB_4"/>
      <sheetName val="Kuantitas_&amp;_Harga3"/>
      <sheetName val="DAFTAR_73"/>
      <sheetName val="Isolasi_Luar_Dalam4"/>
      <sheetName val="Isolasi_Luar4"/>
      <sheetName val="rekap_ahs3"/>
      <sheetName val="RAB_T-95_BK3"/>
      <sheetName val="GTS_I_PS3"/>
      <sheetName val="SUM_2003"/>
      <sheetName val="Urai__Resap_pengikat3"/>
      <sheetName val="D_1_73"/>
      <sheetName val="D_1_53"/>
      <sheetName val="D_2_33"/>
      <sheetName val="D_2_23"/>
      <sheetName val="D_&amp;_W_sizes3"/>
      <sheetName val="hrg-sat_pek3"/>
      <sheetName val="struktur_tdk_dipakai3"/>
      <sheetName val="H__Satuan3"/>
      <sheetName val="AHS__Keg3"/>
      <sheetName val="an__struktur3"/>
      <sheetName val="Currency_Rate3"/>
      <sheetName val="01A-_RAB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Bahan_upah3"/>
      <sheetName val="BQ_ARS3"/>
      <sheetName val="Perm__Test3"/>
      <sheetName val="Eta-maxC_Lager3"/>
      <sheetName val="6_Felder_-_Md3"/>
      <sheetName val="AG25_inner_maxQ-Truck3"/>
      <sheetName val="6_Felder_-_maxQ3"/>
      <sheetName val="RAB_KapukII3"/>
      <sheetName val="Memb_Schd3"/>
      <sheetName val="INPUT_DATAS3"/>
      <sheetName val="TABEL_BAJA3"/>
      <sheetName val="플랜트_설치3"/>
      <sheetName val="Galian_13"/>
      <sheetName val="uraian_analisa3"/>
      <sheetName val="DATA_PROYEK3"/>
      <sheetName val="RBP-_23"/>
      <sheetName val="REKAP_A_BESAR3"/>
      <sheetName val="GLP's_and_PSPC's4"/>
      <sheetName val="Internal_Summary3"/>
      <sheetName val="BS_pricing4"/>
      <sheetName val="Project_Summary4"/>
      <sheetName val="Alloc_13"/>
      <sheetName val="BER_CAL3"/>
      <sheetName val="Problem_Class4"/>
      <sheetName val="ah_sanitary3"/>
      <sheetName val="Analisa_Alat3"/>
      <sheetName val="On_Time3"/>
      <sheetName val="Rekap_Direct_Cost3"/>
      <sheetName val="AC_unit3"/>
      <sheetName val="EL_acc3"/>
      <sheetName val="EL_lamp3"/>
      <sheetName val="EL_outlet3"/>
      <sheetName val="Chiller_acc3"/>
      <sheetName val="Pipa_PL3"/>
      <sheetName val="PK_acc3"/>
      <sheetName val="PL_acc3"/>
      <sheetName val="PK_valve3"/>
      <sheetName val="PL_valve3"/>
      <sheetName val="AC_valve3"/>
      <sheetName val="PK_pipe3"/>
      <sheetName val="EL_kabel3"/>
      <sheetName val="AC_power3"/>
      <sheetName val="EL_tray3"/>
      <sheetName val="PL_power3"/>
      <sheetName val="PL_unit3"/>
      <sheetName val="PK_unit3"/>
      <sheetName val="EL_arde3"/>
      <sheetName val="hARGA_SAT3"/>
      <sheetName val="BARU-4_3"/>
      <sheetName val="rab_j173"/>
      <sheetName val="H_S_D3"/>
      <sheetName val="TYPE_A3"/>
      <sheetName val="TYPE_B3"/>
      <sheetName val="TYPE_C3"/>
      <sheetName val="TYPE_D3"/>
      <sheetName val="BOR_PILE3"/>
      <sheetName val="BASEMENT_PELATARAN3"/>
      <sheetName val="SIRKULASI,_PELATARAN,_EKSTERNA3"/>
      <sheetName val="JARINGAN_AIR_BERSIH3"/>
      <sheetName val="JARINGAN_LISTRIK3"/>
      <sheetName val="JARINGAN_TELEPHON3"/>
      <sheetName val="REKAP_ME3"/>
      <sheetName val="TYPIKAL_UNIT3"/>
      <sheetName val="ocean_voyage1"/>
      <sheetName val="tb__besi1"/>
      <sheetName val="PRICE_(2)1"/>
      <sheetName val="Ahs_21"/>
      <sheetName val="Ahs_11"/>
      <sheetName val="harga_dasar_T-M-A1"/>
      <sheetName val="Rekap_Addendum1"/>
      <sheetName val="BQ_Dudukan_Fascade_OT_KC1"/>
      <sheetName val="ANALISA_HARGA_SATUAN1"/>
      <sheetName val="SUB_TOTAL_1"/>
      <sheetName val="Daf_Pekerjaan1"/>
      <sheetName val="Anls_teknis1"/>
      <sheetName val="Gal_tanah"/>
      <sheetName val="Rekap_"/>
      <sheetName val="Transfer_Master"/>
      <sheetName val="K3-Gaji_Kontrak"/>
      <sheetName val="Gaji_Kontrak"/>
      <sheetName val="Kwitansi_Honor"/>
      <sheetName val="Basic_P"/>
      <sheetName val="Harga_Sat_Dasar"/>
      <sheetName val="Statprod_gab"/>
      <sheetName val="Act_Bgdt"/>
      <sheetName val="MA"/>
      <sheetName val="Kolom UT"/>
      <sheetName val="ANALISA railing"/>
      <sheetName val="Master Edit"/>
      <sheetName val="DB MTC SKJ "/>
      <sheetName val="TEST LINK"/>
      <sheetName val="KURS VALAS"/>
      <sheetName val="SATUAN"/>
      <sheetName val="DIMENSI STEEL PROFIL"/>
      <sheetName val="DIMENSI PIPA"/>
      <sheetName val="SIZE Fitting Pipa"/>
      <sheetName val="TOP"/>
      <sheetName val="CORET KERAMIK"/>
      <sheetName val="ICT"/>
      <sheetName val="TENAGA KERJA 2019-A"/>
      <sheetName val="SATUAN UPAH"/>
      <sheetName val="CORET MASTER"/>
      <sheetName val="AHS MASTER"/>
      <sheetName val="Corptax2003"/>
      <sheetName val="SIRKULASI, PELATAR?廛ഀ쮚Ԁ퀀"/>
      <sheetName val="gvl"/>
      <sheetName val="BOQ_Aula"/>
      <sheetName val="SIRKULASI, PELATAR_廛"/>
      <sheetName val="304-06"/>
      <sheetName val="Duc_3"/>
      <sheetName val="ABB_Trans"/>
      <sheetName val="Main Feeder"/>
      <sheetName val="Capacitor"/>
      <sheetName val="Input_Data-1"/>
      <sheetName val="PE Wire"/>
      <sheetName val="XLPE_Cable"/>
      <sheetName val="電気設備表"/>
      <sheetName val="COMP"/>
      <sheetName val="钢管人工"/>
      <sheetName val="一発シート"/>
      <sheetName val="预算"/>
      <sheetName val="GIAVLIEU"/>
      <sheetName val="Manpower (M)"/>
      <sheetName val="Site Infrastructure"/>
      <sheetName val="L3 An H Sat Mob"/>
      <sheetName val="daywork- Tham khao"/>
      <sheetName val="03 Detailed"/>
      <sheetName val="01 Bid Price summary"/>
      <sheetName val="XL4Poppy"/>
      <sheetName val="TTDZ22"/>
      <sheetName val="JANGAN HAPUS"/>
      <sheetName val="Budget"/>
      <sheetName val="RekapSubCont"/>
      <sheetName val="Scedule"/>
      <sheetName val="Summary "/>
      <sheetName val="KOL 50 X 125"/>
      <sheetName val="L I C O 50 x 50"/>
      <sheetName val="KOL D 1200"/>
      <sheetName val="KOL 65 x 65"/>
      <sheetName val="BLK tower (lt 1)"/>
      <sheetName val="BLK tower (lt 1) add (2)"/>
      <sheetName val="BLK tower (lt 2)"/>
      <sheetName val="BLK tower (lt 2) add"/>
      <sheetName val="BLK lt base (ball rom)"/>
      <sheetName val="SLB Balroom"/>
      <sheetName val="SLB (2 3) tower"/>
      <sheetName val="SLB"/>
      <sheetName val="WAll"/>
      <sheetName val="pd8"/>
      <sheetName val="KOL_K3"/>
      <sheetName val="PERI UP_ok"/>
      <sheetName val="PERI UP TANGGA"/>
      <sheetName val="HANDSET_ok"/>
      <sheetName val="CLAMBING"/>
      <sheetName val="BEAM&amp;SLAB_ok"/>
      <sheetName val="LIST"/>
      <sheetName val="SCF LT 1"/>
      <sheetName val="SCF LT 1~3"/>
      <sheetName val="Tabel-tabel"/>
      <sheetName val="Cash Flow _2_"/>
      <sheetName val="合成単価作成・-BLDG"/>
      <sheetName val="Readme"/>
      <sheetName val="L"/>
      <sheetName val="F801"/>
      <sheetName val="F802"/>
      <sheetName val="Breakdown"/>
      <sheetName val="Costing"/>
      <sheetName val="BMS IO"/>
      <sheetName val="IO Summary"/>
      <sheetName val="Labour"/>
      <sheetName val="Installation"/>
      <sheetName val="Analisa Gabungan"/>
      <sheetName val="Sub"/>
      <sheetName val="TE TS FA LAN MATV"/>
      <sheetName val="갑지"/>
      <sheetName val="2-resume"/>
      <sheetName val="Jenis Pekerjaan"/>
      <sheetName val="Harga Satuan"/>
      <sheetName val="Terbilang &quot;Risalah DP&quot;"/>
      <sheetName val="Terbilang &quot;Risalah&quot;"/>
      <sheetName val="Password PPN"/>
      <sheetName val="rt2"/>
      <sheetName val="Index Proyek"/>
      <sheetName val="Data Rekanan"/>
      <sheetName val="Harga dan Jenis Pekerjaan"/>
      <sheetName val="Data Risalah"/>
      <sheetName val="Rumus Terbilang"/>
      <sheetName val="Data Rekap Berita Acara"/>
      <sheetName val="RISALAH Termin"/>
      <sheetName val="BA Progress"/>
      <sheetName val="BA PEMBAYARAN"/>
      <sheetName val="RISALAH DP"/>
      <sheetName val="BA PEMBAYARAN DP"/>
      <sheetName val="BA PO"/>
      <sheetName val="RISALAH Retensi"/>
      <sheetName val="BA Retensi"/>
      <sheetName val="SAT"/>
      <sheetName val="Uraian"/>
      <sheetName val="Kolom"/>
      <sheetName val="FitOutConfCent"/>
      <sheetName val="SITE ORG.CHART"/>
      <sheetName val="SITE MANNING"/>
      <sheetName val="Power_SG"/>
      <sheetName val="Process Data"/>
      <sheetName val="database"/>
      <sheetName val="RINCIAN BPP"/>
      <sheetName val="21"/>
      <sheetName val="GRAND REKAP"/>
      <sheetName val="Analisa Harga"/>
      <sheetName val="Listrik"/>
      <sheetName val="analis standar(20m)"/>
      <sheetName val="ANAL BETON"/>
      <sheetName val="analis standar(8m)"/>
      <sheetName val="DAF-3"/>
      <sheetName val="Public Area"/>
      <sheetName val="data_dci"/>
      <sheetName val="data_mci"/>
      <sheetName val="Main"/>
      <sheetName val="DRUM"/>
      <sheetName val="UP_an"/>
      <sheetName val="Hrg.Sat"/>
      <sheetName val="SUM-PRO_(4)9"/>
      <sheetName val="SUM-PRO_(3)9"/>
      <sheetName val="SUM-PRO_(2)9"/>
      <sheetName val="SEX_(4)9"/>
      <sheetName val="SEX_(3)9"/>
      <sheetName val="SEX_(2)9"/>
      <sheetName val="B_-_Norelec9"/>
      <sheetName val="Unit_Rate8"/>
      <sheetName val="Cover_Daf-27"/>
      <sheetName val="Fill_this_out_first___15"/>
      <sheetName val="Cash_Flow_bulanan7"/>
      <sheetName val="Daftar_Upah7"/>
      <sheetName val="H_Satuan7"/>
      <sheetName val="Bill_of_Qty_MEP7"/>
      <sheetName val="RAB_AR&amp;STR7"/>
      <sheetName val="4-Basic_Price7"/>
      <sheetName val="PRD_01-77"/>
      <sheetName val="PRD_01-87"/>
      <sheetName val="PRD_01-97"/>
      <sheetName val="PRD_01-107"/>
      <sheetName val="PRD_01-117"/>
      <sheetName val="PRD_01-37"/>
      <sheetName val="PRD_01-47"/>
      <sheetName val="HRG_BHN7"/>
      <sheetName val="HARGA_MATERIAL7"/>
      <sheetName val="Analisa_STR7"/>
      <sheetName val="Fill_this_out_first___16"/>
      <sheetName val="Tabel_Berat7"/>
      <sheetName val="JKT_(2)7"/>
      <sheetName val="Meth_3"/>
      <sheetName val="Harga_Dasar3"/>
      <sheetName val="Basic_Price3"/>
      <sheetName val="RAB_PRO3"/>
      <sheetName val="AnalisaSIPIL_RIIL3"/>
      <sheetName val="REKAP_TOTAL3"/>
      <sheetName val="REKAP_STR3"/>
      <sheetName val="REKAP_UNIT3"/>
      <sheetName val="D_3_1_Dinding3"/>
      <sheetName val="REF_ONLY3"/>
      <sheetName val="Analisa_Upah_&amp;_Bahan_Plum3"/>
      <sheetName val="CPO_16-9-TID_3"/>
      <sheetName val="PROTECTION_"/>
      <sheetName val="DAF_HRG"/>
      <sheetName val="2__MVAC_R1"/>
      <sheetName val="SUM-PRO_(4)10"/>
      <sheetName val="SUM-PRO_(3)10"/>
      <sheetName val="SUM-PRO_(2)10"/>
      <sheetName val="SEX_(4)10"/>
      <sheetName val="SEX_(3)10"/>
      <sheetName val="SEX_(2)10"/>
      <sheetName val="B_-_Norelec10"/>
      <sheetName val="Unit_Rate9"/>
      <sheetName val="Cover_Daf-28"/>
      <sheetName val="Fill_this_out_first___17"/>
      <sheetName val="Cash_Flow_bulanan8"/>
      <sheetName val="Daftar_Upah8"/>
      <sheetName val="H_Satuan8"/>
      <sheetName val="Bill_of_Qty_MEP8"/>
      <sheetName val="RAB_AR&amp;STR8"/>
      <sheetName val="4-Basic_Price8"/>
      <sheetName val="PRD_01-78"/>
      <sheetName val="PRD_01-88"/>
      <sheetName val="PRD_01-98"/>
      <sheetName val="PRD_01-108"/>
      <sheetName val="PRD_01-118"/>
      <sheetName val="PRD_01-38"/>
      <sheetName val="PRD_01-48"/>
      <sheetName val="HRG_BHN8"/>
      <sheetName val="HARGA_MATERIAL8"/>
      <sheetName val="Analisa_STR8"/>
      <sheetName val="Fill_this_out_first___18"/>
      <sheetName val="Tabel_Berat8"/>
      <sheetName val="JKT_(2)8"/>
      <sheetName val="HB_5"/>
      <sheetName val="DAFTAR_74"/>
      <sheetName val="Isolasi_Luar_Dalam5"/>
      <sheetName val="Isolasi_Luar5"/>
      <sheetName val="Kuantitas_&amp;_Harga4"/>
      <sheetName val="BQ_ARS4"/>
      <sheetName val="RAB_T-95_BK4"/>
      <sheetName val="GTS_I_PS4"/>
      <sheetName val="SUM_2004"/>
      <sheetName val="_Rencana_Vol_per_Section4"/>
      <sheetName val="D_1_74"/>
      <sheetName val="D_1_54"/>
      <sheetName val="D_2_34"/>
      <sheetName val="D_2_24"/>
      <sheetName val="D_&amp;_W_sizes4"/>
      <sheetName val="hrg-sat_pek4"/>
      <sheetName val="struktur_tdk_dipakai4"/>
      <sheetName val="rekap_ahs4"/>
      <sheetName val="Currency_Rate4"/>
      <sheetName val="Urai__Resap_pengikat4"/>
      <sheetName val="an__struktur4"/>
      <sheetName val="H__Satuan4"/>
      <sheetName val="AHS__Keg4"/>
      <sheetName val="01A-_RAB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Bahan_upah4"/>
      <sheetName val="On_Time4"/>
      <sheetName val="Eta-maxC_Lager4"/>
      <sheetName val="6_Felder_-_Md4"/>
      <sheetName val="AG25_inner_maxQ-Truck4"/>
      <sheetName val="6_Felder_-_maxQ4"/>
      <sheetName val="RAB_KapukII4"/>
      <sheetName val="Memb_Schd4"/>
      <sheetName val="Rekap_Direct_Cost4"/>
      <sheetName val="INPUT_DATAS4"/>
      <sheetName val="플랜트_설치4"/>
      <sheetName val="TABEL_BAJA4"/>
      <sheetName val="GLP's_and_PSPC's5"/>
      <sheetName val="Internal_Summary4"/>
      <sheetName val="BS_pricing5"/>
      <sheetName val="Project_Summary5"/>
      <sheetName val="Alloc_14"/>
      <sheetName val="BER_CAL4"/>
      <sheetName val="Problem_Class5"/>
      <sheetName val="AC_unit4"/>
      <sheetName val="EL_acc4"/>
      <sheetName val="EL_lamp4"/>
      <sheetName val="EL_outlet4"/>
      <sheetName val="Chiller_acc4"/>
      <sheetName val="Pipa_PL4"/>
      <sheetName val="PK_acc4"/>
      <sheetName val="PL_acc4"/>
      <sheetName val="PK_valve4"/>
      <sheetName val="PL_valve4"/>
      <sheetName val="AC_valve4"/>
      <sheetName val="PK_pipe4"/>
      <sheetName val="EL_kabel4"/>
      <sheetName val="AC_power4"/>
      <sheetName val="EL_tray4"/>
      <sheetName val="PL_power4"/>
      <sheetName val="PL_unit4"/>
      <sheetName val="PK_unit4"/>
      <sheetName val="EL_arde4"/>
      <sheetName val="Meth_4"/>
      <sheetName val="TYPE_A4"/>
      <sheetName val="TYPE_B4"/>
      <sheetName val="TYPE_C4"/>
      <sheetName val="TYPE_D4"/>
      <sheetName val="BOR_PILE4"/>
      <sheetName val="BASEMENT_PELATARAN4"/>
      <sheetName val="SIRKULASI,_PELATARAN,_EKSTERNA4"/>
      <sheetName val="JARINGAN_AIR_BERSIH4"/>
      <sheetName val="JARINGAN_LISTRIK4"/>
      <sheetName val="JARINGAN_TELEPHON4"/>
      <sheetName val="REKAP_ME4"/>
      <sheetName val="TYPIKAL_UNIT4"/>
      <sheetName val="Harga_Dasar4"/>
      <sheetName val="Basic_Price4"/>
      <sheetName val="RAB_PRO4"/>
      <sheetName val="AnalisaSIPIL_RIIL4"/>
      <sheetName val="Perm__Test4"/>
      <sheetName val="Galian_14"/>
      <sheetName val="uraian_analisa4"/>
      <sheetName val="DATA_PROYEK4"/>
      <sheetName val="RBP-_24"/>
      <sheetName val="REKAP_TOTAL4"/>
      <sheetName val="REKAP_STR4"/>
      <sheetName val="REKAP_UNIT4"/>
      <sheetName val="D_3_1_Dinding4"/>
      <sheetName val="H_S_D4"/>
      <sheetName val="Hrg_Sat1"/>
      <sheetName val="hARGA_SAT4"/>
      <sheetName val="BARU-4_4"/>
      <sheetName val="REF_ONLY4"/>
      <sheetName val="Analisa_Upah_&amp;_Bahan_Plum4"/>
      <sheetName val="CPO_16-9-TID_4"/>
      <sheetName val="REKAP_A_BESAR4"/>
      <sheetName val="DIV_11"/>
      <sheetName val="DIV_21"/>
      <sheetName val="DIV_2a1"/>
      <sheetName val="DIV_2a_(2)1"/>
      <sheetName val="DIV_2a_BET1"/>
      <sheetName val="DIV_2a_TUL1"/>
      <sheetName val="DIV_2b1"/>
      <sheetName val="DIV_2b_(2)1"/>
      <sheetName val="DIV_2c1"/>
      <sheetName val="DIV_2d1"/>
      <sheetName val="DIV_31"/>
      <sheetName val="DIV_51"/>
      <sheetName val="DIV_61"/>
      <sheetName val="DIV_81"/>
      <sheetName val="DIV_8_a1"/>
      <sheetName val="DIV_91"/>
      <sheetName val="Gudang_non_AC-AC_Struktur1"/>
      <sheetName val="Cover_Daf_21"/>
      <sheetName val="BOQ_CBM1"/>
      <sheetName val="D___W_sizes1"/>
      <sheetName val="Ana_Fin1"/>
      <sheetName val="An_Arsitektur1"/>
      <sheetName val="An_Struktur1"/>
      <sheetName val="9_PEK-HARIAN1"/>
      <sheetName val="2_3_5-Bsmt-Elc_(ADD)1"/>
      <sheetName val="2_3_6-Bsmt-Fire1"/>
      <sheetName val="3_3_1-Apt-Sanitary_(AD)1"/>
      <sheetName val="3_3_2-Apt-Plb1"/>
      <sheetName val="3_3_2-Apt-Plb_(ADD)1"/>
      <sheetName val="3_3_3-Apt-AC1"/>
      <sheetName val="3_3_5-Apt-Elc_(ADD)1"/>
      <sheetName val="3_3_6-Apt-Fire1"/>
      <sheetName val="6_1_Genset1"/>
      <sheetName val="2_3_5-Bsmt-AC_(ADD)1"/>
      <sheetName val="2_3_3-Bsmt-AC_(ADD)1"/>
      <sheetName val="Bill_rekap1"/>
      <sheetName val="Bill_of_Qty1"/>
      <sheetName val="Form_PKT1"/>
      <sheetName val="Volume_(2)1"/>
      <sheetName val="AT_21"/>
      <sheetName val="Mech__BQ1"/>
      <sheetName val="Upah_1"/>
      <sheetName val="Daftar_Harga1"/>
      <sheetName val="Gal_tanah1"/>
      <sheetName val="PROTECTION_1"/>
      <sheetName val="DAF_HRG1"/>
      <sheetName val="2__MVAC_R11"/>
      <sheetName val="S-curve_MKBC1"/>
      <sheetName val="Material_Bangunan1"/>
      <sheetName val="Analisa_Bang1"/>
      <sheetName val="B__Arch1"/>
      <sheetName val="Spec_ME"/>
      <sheetName val="Harga_Bahan"/>
      <sheetName val="SNI_STRUKTUR"/>
      <sheetName val="Sat_Bah_&amp;_Up"/>
      <sheetName val="PO_"/>
      <sheetName val="TABEL_ORDER"/>
      <sheetName val="TABEL_BOOK"/>
      <sheetName val="Balok_L_2"/>
      <sheetName val="Rekap Biaya"/>
      <sheetName val="KH-Q1,Q2,01"/>
      <sheetName val="AnlSpek"/>
      <sheetName val="BQ Detail"/>
      <sheetName val="UPH,BHN,ALT"/>
      <sheetName val="RPP-6"/>
      <sheetName val="sdm"/>
      <sheetName val="Diffuser, Grille R1"/>
      <sheetName val="FAN"/>
      <sheetName val="daf-3(OK)"/>
      <sheetName val="daf-7(OK)"/>
      <sheetName val="HB"/>
      <sheetName val="SAT-DAS"/>
      <sheetName val="손익차9월2"/>
      <sheetName val="VL,NC,MTC"/>
      <sheetName val="MTO REV.2(ARMOR)"/>
      <sheetName val="2"/>
      <sheetName val="TBO"/>
      <sheetName val="NC"/>
      <sheetName val="FR"/>
      <sheetName val="Aggr"/>
      <sheetName val="内訳"/>
      <sheetName val="負荷集計（断熱不燃）"/>
      <sheetName val="차액보증"/>
      <sheetName val="SORT"/>
      <sheetName val="개산공사비"/>
      <sheetName val="노임단가"/>
      <sheetName val="Cst Pkg-Eden"/>
      <sheetName val="경비2내역"/>
      <sheetName val="Hx_A"/>
      <sheetName val="外国人所得税Table"/>
      <sheetName val="車会集約"/>
      <sheetName val="合成単価作成表-BLDG"/>
      <sheetName val="汇总表"/>
      <sheetName val="Lamp_V"/>
      <sheetName val="WBS Code"/>
      <sheetName val="QUARI"/>
      <sheetName val="SIRKULASI, PELATAR?廛_x00"/>
      <sheetName val="WT-LIST"/>
      <sheetName val="FAB별"/>
      <sheetName val="전기"/>
      <sheetName val="VL"/>
      <sheetName val="ND"/>
      <sheetName val="SUM-AIR-Submit"/>
      <sheetName val="SKTR"/>
      <sheetName val="SKTR1"/>
      <sheetName val="ahs"/>
      <sheetName val="2_9"/>
      <sheetName val="BQ-Tenis"/>
      <sheetName val="Arsitektur"/>
      <sheetName val="Lap Mingguan"/>
      <sheetName val="Sat~Bahu"/>
      <sheetName val="SIRKULASI, PELATAR�廛ഀ쮚Ԁ퀀"/>
      <sheetName val="97 사업추정(WEKI)"/>
      <sheetName val="수입"/>
      <sheetName val="Bahan.BQ"/>
      <sheetName val="CATEGORY"/>
      <sheetName val="IN OUT"/>
      <sheetName val="H-Dasar"/>
      <sheetName val="Penjumlahan"/>
      <sheetName val="Cover1"/>
      <sheetName val="Pintu"/>
      <sheetName val="Master 1.0"/>
      <sheetName val="GENERAL"/>
      <sheetName val="Fill_this_out_firstìÁ_x0009_"/>
      <sheetName val="숯䈸숀䈶ༀ_x0000_ༀ_x0000_Ā_x0000_䐀ሑℰ_x0004_℀_x0004_Ā_x0000__x0000__x0000__x0000__x0000_㈀_x0009_저䈺ᵡ숯䈸숀"/>
      <sheetName val="FitOutConfCent_x0005__x0000_"/>
      <sheetName val="FitOutConfCent_x001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>
        <row r="7">
          <cell r="P7">
            <v>0</v>
          </cell>
        </row>
      </sheetData>
      <sheetData sheetId="623">
        <row r="7">
          <cell r="P7">
            <v>0</v>
          </cell>
        </row>
      </sheetData>
      <sheetData sheetId="624">
        <row r="7">
          <cell r="P7" t="str">
            <v>TUKANG [ SKILL ]</v>
          </cell>
        </row>
      </sheetData>
      <sheetData sheetId="625" refreshError="1"/>
      <sheetData sheetId="626" refreshError="1"/>
      <sheetData sheetId="627">
        <row r="7">
          <cell r="P7">
            <v>0</v>
          </cell>
        </row>
      </sheetData>
      <sheetData sheetId="628">
        <row r="7">
          <cell r="P7" t="str">
            <v>TUKANG [ SKILL ]</v>
          </cell>
        </row>
      </sheetData>
      <sheetData sheetId="629">
        <row r="7">
          <cell r="P7">
            <v>0</v>
          </cell>
        </row>
      </sheetData>
      <sheetData sheetId="630">
        <row r="7">
          <cell r="P7">
            <v>0</v>
          </cell>
        </row>
      </sheetData>
      <sheetData sheetId="631">
        <row r="7">
          <cell r="P7">
            <v>0</v>
          </cell>
        </row>
      </sheetData>
      <sheetData sheetId="632">
        <row r="7">
          <cell r="P7">
            <v>0</v>
          </cell>
        </row>
      </sheetData>
      <sheetData sheetId="633">
        <row r="7">
          <cell r="P7">
            <v>0</v>
          </cell>
        </row>
      </sheetData>
      <sheetData sheetId="634">
        <row r="7">
          <cell r="P7">
            <v>0</v>
          </cell>
        </row>
      </sheetData>
      <sheetData sheetId="635">
        <row r="7">
          <cell r="P7">
            <v>0</v>
          </cell>
        </row>
      </sheetData>
      <sheetData sheetId="636">
        <row r="7">
          <cell r="P7">
            <v>0</v>
          </cell>
        </row>
      </sheetData>
      <sheetData sheetId="637">
        <row r="7">
          <cell r="P7">
            <v>0</v>
          </cell>
        </row>
      </sheetData>
      <sheetData sheetId="638">
        <row r="7">
          <cell r="P7" t="str">
            <v>TUKANG [ SKILL ]</v>
          </cell>
        </row>
      </sheetData>
      <sheetData sheetId="639"/>
      <sheetData sheetId="640"/>
      <sheetData sheetId="641">
        <row r="7">
          <cell r="P7">
            <v>0</v>
          </cell>
        </row>
      </sheetData>
      <sheetData sheetId="642"/>
      <sheetData sheetId="643"/>
      <sheetData sheetId="644"/>
      <sheetData sheetId="645">
        <row r="7">
          <cell r="P7">
            <v>0</v>
          </cell>
        </row>
      </sheetData>
      <sheetData sheetId="646">
        <row r="7">
          <cell r="P7" t="str">
            <v>TUKANG [ SKILL ]</v>
          </cell>
        </row>
      </sheetData>
      <sheetData sheetId="647">
        <row r="7">
          <cell r="P7">
            <v>0</v>
          </cell>
        </row>
      </sheetData>
      <sheetData sheetId="648">
        <row r="7">
          <cell r="P7">
            <v>0</v>
          </cell>
        </row>
      </sheetData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 refreshError="1"/>
      <sheetData sheetId="844">
        <row r="7">
          <cell r="P7">
            <v>0</v>
          </cell>
        </row>
      </sheetData>
      <sheetData sheetId="845"/>
      <sheetData sheetId="846">
        <row r="7">
          <cell r="P7">
            <v>0</v>
          </cell>
        </row>
      </sheetData>
      <sheetData sheetId="847">
        <row r="7">
          <cell r="P7">
            <v>0</v>
          </cell>
        </row>
      </sheetData>
      <sheetData sheetId="848">
        <row r="7">
          <cell r="P7">
            <v>0</v>
          </cell>
        </row>
      </sheetData>
      <sheetData sheetId="849">
        <row r="7">
          <cell r="P7">
            <v>0</v>
          </cell>
        </row>
      </sheetData>
      <sheetData sheetId="850">
        <row r="7">
          <cell r="P7">
            <v>0</v>
          </cell>
        </row>
      </sheetData>
      <sheetData sheetId="851">
        <row r="7">
          <cell r="P7">
            <v>0</v>
          </cell>
        </row>
      </sheetData>
      <sheetData sheetId="852"/>
      <sheetData sheetId="853"/>
      <sheetData sheetId="854">
        <row r="7">
          <cell r="P7">
            <v>0</v>
          </cell>
        </row>
      </sheetData>
      <sheetData sheetId="855">
        <row r="7">
          <cell r="P7">
            <v>0</v>
          </cell>
        </row>
      </sheetData>
      <sheetData sheetId="856">
        <row r="7">
          <cell r="P7">
            <v>0</v>
          </cell>
        </row>
      </sheetData>
      <sheetData sheetId="857">
        <row r="7">
          <cell r="P7">
            <v>0</v>
          </cell>
        </row>
      </sheetData>
      <sheetData sheetId="858">
        <row r="7">
          <cell r="P7">
            <v>0</v>
          </cell>
        </row>
      </sheetData>
      <sheetData sheetId="859">
        <row r="7">
          <cell r="P7">
            <v>0</v>
          </cell>
        </row>
      </sheetData>
      <sheetData sheetId="860">
        <row r="7">
          <cell r="P7">
            <v>0</v>
          </cell>
        </row>
      </sheetData>
      <sheetData sheetId="861">
        <row r="7">
          <cell r="P7">
            <v>0</v>
          </cell>
        </row>
      </sheetData>
      <sheetData sheetId="862">
        <row r="7">
          <cell r="P7">
            <v>0</v>
          </cell>
        </row>
      </sheetData>
      <sheetData sheetId="863">
        <row r="7">
          <cell r="P7">
            <v>0</v>
          </cell>
        </row>
      </sheetData>
      <sheetData sheetId="864">
        <row r="7">
          <cell r="P7">
            <v>0</v>
          </cell>
        </row>
      </sheetData>
      <sheetData sheetId="865">
        <row r="7">
          <cell r="P7">
            <v>0</v>
          </cell>
        </row>
      </sheetData>
      <sheetData sheetId="866">
        <row r="7">
          <cell r="P7">
            <v>0</v>
          </cell>
        </row>
      </sheetData>
      <sheetData sheetId="867">
        <row r="7">
          <cell r="P7">
            <v>0</v>
          </cell>
        </row>
      </sheetData>
      <sheetData sheetId="868">
        <row r="7">
          <cell r="P7">
            <v>0</v>
          </cell>
        </row>
      </sheetData>
      <sheetData sheetId="869">
        <row r="7">
          <cell r="P7">
            <v>0</v>
          </cell>
        </row>
      </sheetData>
      <sheetData sheetId="870">
        <row r="7">
          <cell r="P7">
            <v>0</v>
          </cell>
        </row>
      </sheetData>
      <sheetData sheetId="871">
        <row r="7">
          <cell r="P7">
            <v>0</v>
          </cell>
        </row>
      </sheetData>
      <sheetData sheetId="872">
        <row r="7">
          <cell r="P7">
            <v>0</v>
          </cell>
        </row>
      </sheetData>
      <sheetData sheetId="873">
        <row r="7">
          <cell r="P7">
            <v>0</v>
          </cell>
        </row>
      </sheetData>
      <sheetData sheetId="874">
        <row r="7">
          <cell r="P7">
            <v>0</v>
          </cell>
        </row>
      </sheetData>
      <sheetData sheetId="875">
        <row r="7">
          <cell r="P7">
            <v>0</v>
          </cell>
        </row>
      </sheetData>
      <sheetData sheetId="876">
        <row r="7">
          <cell r="P7">
            <v>0</v>
          </cell>
        </row>
      </sheetData>
      <sheetData sheetId="877">
        <row r="7">
          <cell r="P7">
            <v>0</v>
          </cell>
        </row>
      </sheetData>
      <sheetData sheetId="878"/>
      <sheetData sheetId="879"/>
      <sheetData sheetId="880"/>
      <sheetData sheetId="881">
        <row r="7">
          <cell r="P7">
            <v>0</v>
          </cell>
        </row>
      </sheetData>
      <sheetData sheetId="882">
        <row r="7">
          <cell r="P7">
            <v>0</v>
          </cell>
        </row>
      </sheetData>
      <sheetData sheetId="883"/>
      <sheetData sheetId="884"/>
      <sheetData sheetId="885"/>
      <sheetData sheetId="886"/>
      <sheetData sheetId="887"/>
      <sheetData sheetId="888">
        <row r="7">
          <cell r="P7">
            <v>0</v>
          </cell>
        </row>
      </sheetData>
      <sheetData sheetId="889">
        <row r="7">
          <cell r="P7">
            <v>0</v>
          </cell>
        </row>
      </sheetData>
      <sheetData sheetId="890"/>
      <sheetData sheetId="891"/>
      <sheetData sheetId="892"/>
      <sheetData sheetId="893"/>
      <sheetData sheetId="894">
        <row r="7">
          <cell r="P7">
            <v>0</v>
          </cell>
        </row>
      </sheetData>
      <sheetData sheetId="895">
        <row r="7">
          <cell r="P7">
            <v>0</v>
          </cell>
        </row>
      </sheetData>
      <sheetData sheetId="896">
        <row r="7">
          <cell r="P7">
            <v>0</v>
          </cell>
        </row>
      </sheetData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>
        <row r="7">
          <cell r="P7">
            <v>0</v>
          </cell>
        </row>
      </sheetData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>
        <row r="7">
          <cell r="P7">
            <v>0</v>
          </cell>
        </row>
      </sheetData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/>
      <sheetData sheetId="1267" refreshError="1"/>
      <sheetData sheetId="1268" refreshError="1"/>
      <sheetData sheetId="1269" refreshError="1"/>
      <sheetData sheetId="1270">
        <row r="7">
          <cell r="P7">
            <v>0</v>
          </cell>
        </row>
      </sheetData>
      <sheetData sheetId="1271">
        <row r="7">
          <cell r="P7">
            <v>0</v>
          </cell>
        </row>
      </sheetData>
      <sheetData sheetId="1272">
        <row r="7">
          <cell r="P7">
            <v>0</v>
          </cell>
        </row>
      </sheetData>
      <sheetData sheetId="1273">
        <row r="7">
          <cell r="P7">
            <v>0</v>
          </cell>
        </row>
      </sheetData>
      <sheetData sheetId="1274">
        <row r="7">
          <cell r="P7">
            <v>0</v>
          </cell>
        </row>
      </sheetData>
      <sheetData sheetId="1275">
        <row r="7">
          <cell r="P7">
            <v>0</v>
          </cell>
        </row>
      </sheetData>
      <sheetData sheetId="1276" refreshError="1"/>
      <sheetData sheetId="1277" refreshError="1"/>
      <sheetData sheetId="1278">
        <row r="7">
          <cell r="P7">
            <v>0</v>
          </cell>
        </row>
      </sheetData>
      <sheetData sheetId="1279" refreshError="1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 refreshError="1"/>
      <sheetData sheetId="1297" refreshError="1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>
        <row r="7">
          <cell r="P7">
            <v>0</v>
          </cell>
        </row>
      </sheetData>
      <sheetData sheetId="1356"/>
      <sheetData sheetId="1357">
        <row r="7">
          <cell r="P7">
            <v>0</v>
          </cell>
        </row>
      </sheetData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>
        <row r="7">
          <cell r="P7">
            <v>0</v>
          </cell>
        </row>
      </sheetData>
      <sheetData sheetId="1418">
        <row r="7">
          <cell r="P7">
            <v>0</v>
          </cell>
        </row>
      </sheetData>
      <sheetData sheetId="1419">
        <row r="7">
          <cell r="P7">
            <v>0</v>
          </cell>
        </row>
      </sheetData>
      <sheetData sheetId="1420">
        <row r="7">
          <cell r="P7">
            <v>0</v>
          </cell>
        </row>
      </sheetData>
      <sheetData sheetId="1421">
        <row r="7">
          <cell r="P7">
            <v>0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>
        <row r="7">
          <cell r="P7">
            <v>0</v>
          </cell>
        </row>
      </sheetData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>
        <row r="7">
          <cell r="P7">
            <v>0</v>
          </cell>
        </row>
      </sheetData>
      <sheetData sheetId="1439" refreshError="1"/>
      <sheetData sheetId="1440" refreshError="1"/>
      <sheetData sheetId="1441" refreshError="1"/>
      <sheetData sheetId="1442" refreshError="1"/>
      <sheetData sheetId="1443">
        <row r="7">
          <cell r="P7">
            <v>0</v>
          </cell>
        </row>
      </sheetData>
      <sheetData sheetId="1444">
        <row r="7">
          <cell r="P7">
            <v>0</v>
          </cell>
        </row>
      </sheetData>
      <sheetData sheetId="1445">
        <row r="7">
          <cell r="P7">
            <v>0</v>
          </cell>
        </row>
      </sheetData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 refreshError="1"/>
      <sheetData sheetId="1541" refreshError="1"/>
      <sheetData sheetId="1542" refreshError="1"/>
      <sheetData sheetId="1543" refreshError="1"/>
      <sheetData sheetId="1544"/>
      <sheetData sheetId="1545" refreshError="1"/>
      <sheetData sheetId="1546" refreshError="1"/>
      <sheetData sheetId="1547" refreshError="1"/>
      <sheetData sheetId="1548" refreshError="1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>
        <row r="7">
          <cell r="P7">
            <v>0</v>
          </cell>
        </row>
      </sheetData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/>
      <sheetData sheetId="1578">
        <row r="7">
          <cell r="P7">
            <v>0</v>
          </cell>
        </row>
      </sheetData>
      <sheetData sheetId="1579">
        <row r="7">
          <cell r="P7">
            <v>0</v>
          </cell>
        </row>
      </sheetData>
      <sheetData sheetId="1580">
        <row r="7">
          <cell r="P7">
            <v>0</v>
          </cell>
        </row>
      </sheetData>
      <sheetData sheetId="1581"/>
      <sheetData sheetId="1582"/>
      <sheetData sheetId="1583"/>
      <sheetData sheetId="1584"/>
      <sheetData sheetId="1585">
        <row r="7">
          <cell r="P7">
            <v>0</v>
          </cell>
        </row>
      </sheetData>
      <sheetData sheetId="1586">
        <row r="7">
          <cell r="P7">
            <v>0</v>
          </cell>
        </row>
      </sheetData>
      <sheetData sheetId="1587">
        <row r="7">
          <cell r="P7">
            <v>0</v>
          </cell>
        </row>
      </sheetData>
      <sheetData sheetId="1588"/>
      <sheetData sheetId="1589"/>
      <sheetData sheetId="1590"/>
      <sheetData sheetId="1591"/>
      <sheetData sheetId="1592"/>
      <sheetData sheetId="1593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/>
      <sheetData sheetId="1601">
        <row r="7">
          <cell r="P7">
            <v>0</v>
          </cell>
        </row>
      </sheetData>
      <sheetData sheetId="1602">
        <row r="7">
          <cell r="P7">
            <v>0</v>
          </cell>
        </row>
      </sheetData>
      <sheetData sheetId="1603"/>
      <sheetData sheetId="1604"/>
      <sheetData sheetId="1605"/>
      <sheetData sheetId="1606"/>
      <sheetData sheetId="1607">
        <row r="7">
          <cell r="P7">
            <v>0</v>
          </cell>
        </row>
      </sheetData>
      <sheetData sheetId="1608">
        <row r="7">
          <cell r="P7">
            <v>0</v>
          </cell>
        </row>
      </sheetData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/>
      <sheetData sheetId="1616"/>
      <sheetData sheetId="1617">
        <row r="7">
          <cell r="P7">
            <v>0</v>
          </cell>
        </row>
      </sheetData>
      <sheetData sheetId="1618">
        <row r="7">
          <cell r="P7">
            <v>0</v>
          </cell>
        </row>
      </sheetData>
      <sheetData sheetId="1619">
        <row r="7">
          <cell r="P7">
            <v>0</v>
          </cell>
        </row>
      </sheetData>
      <sheetData sheetId="1620">
        <row r="7">
          <cell r="P7">
            <v>0</v>
          </cell>
        </row>
      </sheetData>
      <sheetData sheetId="1621">
        <row r="7">
          <cell r="P7">
            <v>0</v>
          </cell>
        </row>
      </sheetData>
      <sheetData sheetId="1622">
        <row r="7">
          <cell r="P7">
            <v>0</v>
          </cell>
        </row>
      </sheetData>
      <sheetData sheetId="1623">
        <row r="7">
          <cell r="P7">
            <v>0</v>
          </cell>
        </row>
      </sheetData>
      <sheetData sheetId="1624">
        <row r="7">
          <cell r="P7">
            <v>0</v>
          </cell>
        </row>
      </sheetData>
      <sheetData sheetId="1625">
        <row r="7">
          <cell r="P7">
            <v>0</v>
          </cell>
        </row>
      </sheetData>
      <sheetData sheetId="1626">
        <row r="7">
          <cell r="P7">
            <v>0</v>
          </cell>
        </row>
      </sheetData>
      <sheetData sheetId="1627">
        <row r="7">
          <cell r="P7">
            <v>0</v>
          </cell>
        </row>
      </sheetData>
      <sheetData sheetId="1628">
        <row r="7">
          <cell r="P7">
            <v>0</v>
          </cell>
        </row>
      </sheetData>
      <sheetData sheetId="1629"/>
      <sheetData sheetId="1630"/>
      <sheetData sheetId="1631"/>
      <sheetData sheetId="1632">
        <row r="7">
          <cell r="P7">
            <v>0</v>
          </cell>
        </row>
      </sheetData>
      <sheetData sheetId="1633" refreshError="1"/>
      <sheetData sheetId="1634" refreshError="1"/>
      <sheetData sheetId="1635"/>
      <sheetData sheetId="1636" refreshError="1"/>
      <sheetData sheetId="1637">
        <row r="7">
          <cell r="P7">
            <v>0</v>
          </cell>
        </row>
      </sheetData>
      <sheetData sheetId="1638" refreshError="1"/>
      <sheetData sheetId="1639"/>
      <sheetData sheetId="1640">
        <row r="7">
          <cell r="P7">
            <v>0</v>
          </cell>
        </row>
      </sheetData>
      <sheetData sheetId="1641">
        <row r="7">
          <cell r="P7">
            <v>0</v>
          </cell>
        </row>
      </sheetData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>
        <row r="7">
          <cell r="P7">
            <v>0</v>
          </cell>
        </row>
      </sheetData>
      <sheetData sheetId="1662">
        <row r="7">
          <cell r="P7">
            <v>0</v>
          </cell>
        </row>
      </sheetData>
      <sheetData sheetId="1663">
        <row r="7">
          <cell r="P7">
            <v>0</v>
          </cell>
        </row>
      </sheetData>
      <sheetData sheetId="1664">
        <row r="7">
          <cell r="P7">
            <v>0</v>
          </cell>
        </row>
      </sheetData>
      <sheetData sheetId="1665">
        <row r="7">
          <cell r="P7">
            <v>0</v>
          </cell>
        </row>
      </sheetData>
      <sheetData sheetId="1666">
        <row r="7">
          <cell r="P7">
            <v>0</v>
          </cell>
        </row>
      </sheetData>
      <sheetData sheetId="1667">
        <row r="7">
          <cell r="P7">
            <v>0</v>
          </cell>
        </row>
      </sheetData>
      <sheetData sheetId="1668">
        <row r="7">
          <cell r="P7">
            <v>0</v>
          </cell>
        </row>
      </sheetData>
      <sheetData sheetId="1669"/>
      <sheetData sheetId="1670">
        <row r="7">
          <cell r="P7">
            <v>0</v>
          </cell>
        </row>
      </sheetData>
      <sheetData sheetId="1671"/>
      <sheetData sheetId="1672">
        <row r="7">
          <cell r="P7">
            <v>0</v>
          </cell>
        </row>
      </sheetData>
      <sheetData sheetId="1673"/>
      <sheetData sheetId="1674"/>
      <sheetData sheetId="1675"/>
      <sheetData sheetId="1676"/>
      <sheetData sheetId="1677"/>
      <sheetData sheetId="1678"/>
      <sheetData sheetId="1679">
        <row r="7">
          <cell r="P7">
            <v>0</v>
          </cell>
        </row>
      </sheetData>
      <sheetData sheetId="1680">
        <row r="7">
          <cell r="P7">
            <v>0</v>
          </cell>
        </row>
      </sheetData>
      <sheetData sheetId="1681">
        <row r="7">
          <cell r="P7">
            <v>0</v>
          </cell>
        </row>
      </sheetData>
      <sheetData sheetId="1682">
        <row r="7">
          <cell r="P7">
            <v>0</v>
          </cell>
        </row>
      </sheetData>
      <sheetData sheetId="1683">
        <row r="7">
          <cell r="P7">
            <v>0</v>
          </cell>
        </row>
      </sheetData>
      <sheetData sheetId="1684">
        <row r="7">
          <cell r="P7">
            <v>0</v>
          </cell>
        </row>
      </sheetData>
      <sheetData sheetId="1685">
        <row r="7">
          <cell r="P7">
            <v>0</v>
          </cell>
        </row>
      </sheetData>
      <sheetData sheetId="1686">
        <row r="7">
          <cell r="P7">
            <v>0</v>
          </cell>
        </row>
      </sheetData>
      <sheetData sheetId="1687">
        <row r="7">
          <cell r="P7">
            <v>0</v>
          </cell>
        </row>
      </sheetData>
      <sheetData sheetId="1688">
        <row r="7">
          <cell r="P7">
            <v>0</v>
          </cell>
        </row>
      </sheetData>
      <sheetData sheetId="1689">
        <row r="7">
          <cell r="P7">
            <v>0</v>
          </cell>
        </row>
      </sheetData>
      <sheetData sheetId="1690"/>
      <sheetData sheetId="1691">
        <row r="7">
          <cell r="P7">
            <v>0</v>
          </cell>
        </row>
      </sheetData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>
        <row r="7">
          <cell r="P7">
            <v>0</v>
          </cell>
        </row>
      </sheetData>
      <sheetData sheetId="1701"/>
      <sheetData sheetId="1702">
        <row r="7">
          <cell r="P7">
            <v>0</v>
          </cell>
        </row>
      </sheetData>
      <sheetData sheetId="1703">
        <row r="7">
          <cell r="P7">
            <v>0</v>
          </cell>
        </row>
      </sheetData>
      <sheetData sheetId="1704">
        <row r="7">
          <cell r="P7">
            <v>0</v>
          </cell>
        </row>
      </sheetData>
      <sheetData sheetId="1705">
        <row r="7">
          <cell r="P7">
            <v>0</v>
          </cell>
        </row>
      </sheetData>
      <sheetData sheetId="1706">
        <row r="7">
          <cell r="P7">
            <v>0</v>
          </cell>
        </row>
      </sheetData>
      <sheetData sheetId="1707">
        <row r="7">
          <cell r="P7">
            <v>0</v>
          </cell>
        </row>
      </sheetData>
      <sheetData sheetId="1708">
        <row r="7">
          <cell r="P7">
            <v>0</v>
          </cell>
        </row>
      </sheetData>
      <sheetData sheetId="1709">
        <row r="7">
          <cell r="P7">
            <v>0</v>
          </cell>
        </row>
      </sheetData>
      <sheetData sheetId="1710"/>
      <sheetData sheetId="1711">
        <row r="7">
          <cell r="P7">
            <v>0</v>
          </cell>
        </row>
      </sheetData>
      <sheetData sheetId="1712"/>
      <sheetData sheetId="1713">
        <row r="7">
          <cell r="P7">
            <v>0</v>
          </cell>
        </row>
      </sheetData>
      <sheetData sheetId="1714">
        <row r="7">
          <cell r="P7">
            <v>0</v>
          </cell>
        </row>
      </sheetData>
      <sheetData sheetId="1715">
        <row r="7">
          <cell r="P7">
            <v>0</v>
          </cell>
        </row>
      </sheetData>
      <sheetData sheetId="1716">
        <row r="7">
          <cell r="P7">
            <v>0</v>
          </cell>
        </row>
      </sheetData>
      <sheetData sheetId="1717">
        <row r="7">
          <cell r="P7">
            <v>0</v>
          </cell>
        </row>
      </sheetData>
      <sheetData sheetId="1718">
        <row r="7">
          <cell r="P7">
            <v>0</v>
          </cell>
        </row>
      </sheetData>
      <sheetData sheetId="1719">
        <row r="7">
          <cell r="P7">
            <v>0</v>
          </cell>
        </row>
      </sheetData>
      <sheetData sheetId="1720"/>
      <sheetData sheetId="1721">
        <row r="7">
          <cell r="P7">
            <v>0</v>
          </cell>
        </row>
      </sheetData>
      <sheetData sheetId="1722">
        <row r="7">
          <cell r="P7">
            <v>0</v>
          </cell>
        </row>
      </sheetData>
      <sheetData sheetId="1723">
        <row r="7">
          <cell r="P7">
            <v>0</v>
          </cell>
        </row>
      </sheetData>
      <sheetData sheetId="1724">
        <row r="7">
          <cell r="P7">
            <v>0</v>
          </cell>
        </row>
      </sheetData>
      <sheetData sheetId="1725">
        <row r="7">
          <cell r="P7">
            <v>0</v>
          </cell>
        </row>
      </sheetData>
      <sheetData sheetId="1726">
        <row r="7">
          <cell r="P7">
            <v>0</v>
          </cell>
        </row>
      </sheetData>
      <sheetData sheetId="1727">
        <row r="7">
          <cell r="P7">
            <v>0</v>
          </cell>
        </row>
      </sheetData>
      <sheetData sheetId="1728">
        <row r="7">
          <cell r="P7">
            <v>0</v>
          </cell>
        </row>
      </sheetData>
      <sheetData sheetId="1729">
        <row r="7">
          <cell r="P7">
            <v>0</v>
          </cell>
        </row>
      </sheetData>
      <sheetData sheetId="1730">
        <row r="7">
          <cell r="P7">
            <v>0</v>
          </cell>
        </row>
      </sheetData>
      <sheetData sheetId="1731">
        <row r="7">
          <cell r="P7">
            <v>0</v>
          </cell>
        </row>
      </sheetData>
      <sheetData sheetId="1732">
        <row r="7">
          <cell r="P7">
            <v>0</v>
          </cell>
        </row>
      </sheetData>
      <sheetData sheetId="1733">
        <row r="7">
          <cell r="P7">
            <v>0</v>
          </cell>
        </row>
      </sheetData>
      <sheetData sheetId="1734">
        <row r="7">
          <cell r="P7">
            <v>0</v>
          </cell>
        </row>
      </sheetData>
      <sheetData sheetId="1735">
        <row r="7">
          <cell r="P7">
            <v>0</v>
          </cell>
        </row>
      </sheetData>
      <sheetData sheetId="1736">
        <row r="7">
          <cell r="P7">
            <v>0</v>
          </cell>
        </row>
      </sheetData>
      <sheetData sheetId="1737">
        <row r="7">
          <cell r="P7">
            <v>0</v>
          </cell>
        </row>
      </sheetData>
      <sheetData sheetId="1738"/>
      <sheetData sheetId="1739">
        <row r="7">
          <cell r="P7">
            <v>0</v>
          </cell>
        </row>
      </sheetData>
      <sheetData sheetId="1740">
        <row r="7">
          <cell r="P7">
            <v>0</v>
          </cell>
        </row>
      </sheetData>
      <sheetData sheetId="1741">
        <row r="7">
          <cell r="P7">
            <v>0</v>
          </cell>
        </row>
      </sheetData>
      <sheetData sheetId="1742">
        <row r="7">
          <cell r="P7">
            <v>0</v>
          </cell>
        </row>
      </sheetData>
      <sheetData sheetId="1743">
        <row r="7">
          <cell r="P7">
            <v>0</v>
          </cell>
        </row>
      </sheetData>
      <sheetData sheetId="1744">
        <row r="7">
          <cell r="P7">
            <v>0</v>
          </cell>
        </row>
      </sheetData>
      <sheetData sheetId="1745">
        <row r="7">
          <cell r="P7">
            <v>0</v>
          </cell>
        </row>
      </sheetData>
      <sheetData sheetId="1746">
        <row r="7">
          <cell r="P7">
            <v>0</v>
          </cell>
        </row>
      </sheetData>
      <sheetData sheetId="1747">
        <row r="7">
          <cell r="P7">
            <v>0</v>
          </cell>
        </row>
      </sheetData>
      <sheetData sheetId="1748">
        <row r="7">
          <cell r="P7">
            <v>0</v>
          </cell>
        </row>
      </sheetData>
      <sheetData sheetId="1749">
        <row r="7">
          <cell r="P7">
            <v>0</v>
          </cell>
        </row>
      </sheetData>
      <sheetData sheetId="1750">
        <row r="7">
          <cell r="P7">
            <v>0</v>
          </cell>
        </row>
      </sheetData>
      <sheetData sheetId="1751">
        <row r="7">
          <cell r="P7">
            <v>0</v>
          </cell>
        </row>
      </sheetData>
      <sheetData sheetId="1752">
        <row r="7">
          <cell r="P7">
            <v>0</v>
          </cell>
        </row>
      </sheetData>
      <sheetData sheetId="1753">
        <row r="7">
          <cell r="P7">
            <v>0</v>
          </cell>
        </row>
      </sheetData>
      <sheetData sheetId="1754">
        <row r="7">
          <cell r="P7">
            <v>0</v>
          </cell>
        </row>
      </sheetData>
      <sheetData sheetId="1755">
        <row r="7">
          <cell r="P7">
            <v>0</v>
          </cell>
        </row>
      </sheetData>
      <sheetData sheetId="1756">
        <row r="7">
          <cell r="P7">
            <v>0</v>
          </cell>
        </row>
      </sheetData>
      <sheetData sheetId="1757">
        <row r="7">
          <cell r="P7">
            <v>0</v>
          </cell>
        </row>
      </sheetData>
      <sheetData sheetId="1758">
        <row r="7">
          <cell r="P7">
            <v>0</v>
          </cell>
        </row>
      </sheetData>
      <sheetData sheetId="1759">
        <row r="7">
          <cell r="P7">
            <v>0</v>
          </cell>
        </row>
      </sheetData>
      <sheetData sheetId="1760">
        <row r="7">
          <cell r="P7">
            <v>0</v>
          </cell>
        </row>
      </sheetData>
      <sheetData sheetId="1761">
        <row r="7">
          <cell r="P7">
            <v>0</v>
          </cell>
        </row>
      </sheetData>
      <sheetData sheetId="1762">
        <row r="7">
          <cell r="P7">
            <v>0</v>
          </cell>
        </row>
      </sheetData>
      <sheetData sheetId="1763">
        <row r="7">
          <cell r="P7">
            <v>0</v>
          </cell>
        </row>
      </sheetData>
      <sheetData sheetId="1764">
        <row r="7">
          <cell r="P7">
            <v>0</v>
          </cell>
        </row>
      </sheetData>
      <sheetData sheetId="1765">
        <row r="7">
          <cell r="P7">
            <v>0</v>
          </cell>
        </row>
      </sheetData>
      <sheetData sheetId="1766">
        <row r="7">
          <cell r="P7">
            <v>0</v>
          </cell>
        </row>
      </sheetData>
      <sheetData sheetId="1767">
        <row r="7">
          <cell r="P7">
            <v>0</v>
          </cell>
        </row>
      </sheetData>
      <sheetData sheetId="1768">
        <row r="7">
          <cell r="P7">
            <v>0</v>
          </cell>
        </row>
      </sheetData>
      <sheetData sheetId="1769">
        <row r="7">
          <cell r="P7">
            <v>0</v>
          </cell>
        </row>
      </sheetData>
      <sheetData sheetId="1770">
        <row r="7">
          <cell r="P7">
            <v>0</v>
          </cell>
        </row>
      </sheetData>
      <sheetData sheetId="1771">
        <row r="7">
          <cell r="P7">
            <v>0</v>
          </cell>
        </row>
      </sheetData>
      <sheetData sheetId="1772">
        <row r="7">
          <cell r="P7">
            <v>0</v>
          </cell>
        </row>
      </sheetData>
      <sheetData sheetId="1773">
        <row r="7">
          <cell r="P7">
            <v>0</v>
          </cell>
        </row>
      </sheetData>
      <sheetData sheetId="1774">
        <row r="7">
          <cell r="P7">
            <v>0</v>
          </cell>
        </row>
      </sheetData>
      <sheetData sheetId="1775">
        <row r="7">
          <cell r="P7">
            <v>0</v>
          </cell>
        </row>
      </sheetData>
      <sheetData sheetId="1776"/>
      <sheetData sheetId="1777"/>
      <sheetData sheetId="1778">
        <row r="7">
          <cell r="P7">
            <v>0</v>
          </cell>
        </row>
      </sheetData>
      <sheetData sheetId="1779">
        <row r="7">
          <cell r="P7">
            <v>0</v>
          </cell>
        </row>
      </sheetData>
      <sheetData sheetId="1780">
        <row r="7">
          <cell r="P7">
            <v>0</v>
          </cell>
        </row>
      </sheetData>
      <sheetData sheetId="1781">
        <row r="7">
          <cell r="P7">
            <v>0</v>
          </cell>
        </row>
      </sheetData>
      <sheetData sheetId="1782">
        <row r="7">
          <cell r="P7">
            <v>0</v>
          </cell>
        </row>
      </sheetData>
      <sheetData sheetId="1783">
        <row r="7">
          <cell r="P7">
            <v>0</v>
          </cell>
        </row>
      </sheetData>
      <sheetData sheetId="1784">
        <row r="7">
          <cell r="P7">
            <v>0</v>
          </cell>
        </row>
      </sheetData>
      <sheetData sheetId="1785">
        <row r="7">
          <cell r="P7">
            <v>0</v>
          </cell>
        </row>
      </sheetData>
      <sheetData sheetId="1786">
        <row r="7">
          <cell r="P7">
            <v>0</v>
          </cell>
        </row>
      </sheetData>
      <sheetData sheetId="1787">
        <row r="7">
          <cell r="P7">
            <v>0</v>
          </cell>
        </row>
      </sheetData>
      <sheetData sheetId="1788">
        <row r="7">
          <cell r="P7">
            <v>0</v>
          </cell>
        </row>
      </sheetData>
      <sheetData sheetId="1789">
        <row r="7">
          <cell r="P7">
            <v>0</v>
          </cell>
        </row>
      </sheetData>
      <sheetData sheetId="1790">
        <row r="7">
          <cell r="P7">
            <v>0</v>
          </cell>
        </row>
      </sheetData>
      <sheetData sheetId="1791">
        <row r="7">
          <cell r="P7">
            <v>0</v>
          </cell>
        </row>
      </sheetData>
      <sheetData sheetId="1792">
        <row r="7">
          <cell r="P7">
            <v>0</v>
          </cell>
        </row>
      </sheetData>
      <sheetData sheetId="1793">
        <row r="7">
          <cell r="P7">
            <v>0</v>
          </cell>
        </row>
      </sheetData>
      <sheetData sheetId="1794">
        <row r="7">
          <cell r="P7">
            <v>0</v>
          </cell>
        </row>
      </sheetData>
      <sheetData sheetId="1795">
        <row r="7">
          <cell r="P7">
            <v>0</v>
          </cell>
        </row>
      </sheetData>
      <sheetData sheetId="1796">
        <row r="7">
          <cell r="P7">
            <v>0</v>
          </cell>
        </row>
      </sheetData>
      <sheetData sheetId="1797">
        <row r="7">
          <cell r="P7">
            <v>0</v>
          </cell>
        </row>
      </sheetData>
      <sheetData sheetId="1798"/>
      <sheetData sheetId="1799"/>
      <sheetData sheetId="1800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/>
      <sheetData sheetId="1823" refreshError="1"/>
      <sheetData sheetId="1824" refreshError="1"/>
      <sheetData sheetId="1825" refreshError="1"/>
      <sheetData sheetId="1826"/>
      <sheetData sheetId="1827" refreshError="1"/>
      <sheetData sheetId="1828" refreshError="1"/>
      <sheetData sheetId="1829" refreshError="1"/>
      <sheetData sheetId="1830" refreshError="1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 refreshError="1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>
        <row r="7">
          <cell r="P7">
            <v>0</v>
          </cell>
        </row>
      </sheetData>
      <sheetData sheetId="1899">
        <row r="7">
          <cell r="P7">
            <v>0</v>
          </cell>
        </row>
      </sheetData>
      <sheetData sheetId="1900">
        <row r="7">
          <cell r="P7">
            <v>0</v>
          </cell>
        </row>
      </sheetData>
      <sheetData sheetId="1901">
        <row r="7">
          <cell r="P7">
            <v>0</v>
          </cell>
        </row>
      </sheetData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>
        <row r="7">
          <cell r="P7">
            <v>0</v>
          </cell>
        </row>
      </sheetData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PROFIT"/>
      <sheetName val="SUM-PRO"/>
      <sheetName val="SEX"/>
      <sheetName val="HVAC"/>
      <sheetName val="DBP-0200"/>
      <sheetName val="spect"/>
      <sheetName val="RAB AR&amp;STR"/>
      <sheetName val="[BQ-FORM.xl턐ワ"/>
      <sheetName val="[BQ-FORM.xl_x0006_۸ݼ࢈"/>
      <sheetName val="[BQ-FORM.xl턐ワ???"/>
      <sheetName val="[BQ-FORM.xl_x0006_?۸ݼ࢈"/>
      <sheetName val="B - Norelec"/>
      <sheetName val="_BQ-FORM.xl턐ワ"/>
      <sheetName val="_BQ-FORM.xl_x0006_"/>
      <sheetName val="hardas"/>
      <sheetName val="DSBDY"/>
      <sheetName val="analisa"/>
      <sheetName val="I-KAMAR"/>
      <sheetName val="AC"/>
      <sheetName val="[BQ-FORM_xl턐ワ"/>
      <sheetName val="[BQ-FORM_xl۸ݼ࢈"/>
      <sheetName val="RAB_AR&amp;STR"/>
      <sheetName val="B_-_Norelec"/>
      <sheetName val="[BQ-FORM_xl턐ワ???"/>
      <sheetName val="[BQ-FORM_xl?۸ݼ࢈"/>
      <sheetName val="_BQ-FORM_xl턐ワ"/>
      <sheetName val="_BQ-FORM_xl"/>
      <sheetName val="[BQ-FORM.xl턐ワ_x005f_x0000__x005f_x0000__x00"/>
      <sheetName val="[BQ-FORM.xl_x005f_x0006__x005f_x0000_۸ݼ࢈"/>
      <sheetName val="[BQ-FORM.xl??"/>
      <sheetName val="[BQ-FORM.xl_x0006_???"/>
      <sheetName val="[BQ-FORM.xl?????"/>
      <sheetName val="[BQ-FORM.xl_x0006_????"/>
      <sheetName val="_BQ-FORM.xl??"/>
      <sheetName val="-FORM.xl??_x005f_x0000__x005f_x0000__x005f_x0000_"/>
      <sheetName val="[BQ-FORM.xl_x005f_x0006__x005f_x0000_???"/>
      <sheetName val="_BQ-FORM.xl턐ワ___"/>
      <sheetName val="_BQ-FORM.xl_x0006__۸ݼ࢈"/>
      <sheetName val="_BQ-FORM.xl턐ワ_x005f_x0000__x005f_x0000__x00"/>
      <sheetName val="_BQ-FORM.xl_x005f_x0006__x005f_x0000_۸ݼ࢈"/>
      <sheetName val="_BQ-FORM.xl_x005f_x0006__۸ݼ࢈"/>
      <sheetName val="_BQ-FORM.xl_x005f_x0006_"/>
      <sheetName val="Cover Daf-2"/>
      <sheetName val="[BQ-FORM.xl턐ワ帐ᾚ"/>
      <sheetName val="[BQ-FORM.xl_x0006_Ổ"/>
      <sheetName val="[BQ-FORM.xl_x005f_x0006_?۸ݼ࢈"/>
      <sheetName val="Pipe"/>
      <sheetName val="_BQ-FORM_xl۸ݼ࢈"/>
      <sheetName val="_BQ-FORM_xl턐ワ___"/>
      <sheetName val="_BQ-FORM_xl_۸ݼ࢈"/>
      <sheetName val="_BQ-FORM.xl??_x005f_x0000__x005f_x0000__x00"/>
      <sheetName val="_BQ-FORM.xl_x005f_x0006__x005f_x0000_???"/>
      <sheetName val="_BQ-FORM.xl??___"/>
      <sheetName val="_BQ-FORM.xl_x005f_x0006__???"/>
      <sheetName val="[BQ-FORM_xl??"/>
      <sheetName val="[BQ-FORM_xl???"/>
      <sheetName val="[BQ-FORM_xl?????"/>
      <sheetName val="[BQ-FORM_xl????"/>
      <sheetName val="_BQ-FORM_xl??"/>
      <sheetName val="_BQ-FORM.xl_x0006__???"/>
      <sheetName val="_BQ-FORM_xl???"/>
      <sheetName val="_BQ-FORM_xl??___"/>
      <sheetName val="_BQ-FORM_xl_???"/>
      <sheetName val="[BQ-FORM.xl??_x005f_x0000__x005f_x0000__x00"/>
      <sheetName val="[BQ-FORM.xl_x005f_x0006_????"/>
      <sheetName val="_BQ-FORM.xl__"/>
      <sheetName val="_BQ-FORM.xl_____"/>
      <sheetName val="_BQ-FORM.xl_x0006_____"/>
      <sheetName val="-FORM.xl___x005f_x0000__x005f_x0000__x005f_x0000_"/>
      <sheetName val="_BQ-FORM.xl_x005f_x0006__x005f_x0000____"/>
      <sheetName val="_BQ-FORM.xl___x005f_x0000__x005f_x0000__x00"/>
      <sheetName val="_BQ-FORM.xl_x005f_x0006_____"/>
      <sheetName val="_BQ-FORM_xl__"/>
      <sheetName val="_BQ-FORM_xl___"/>
      <sheetName val="_BQ-FORM_xl_____"/>
      <sheetName val="_BQ-FORM_xl____"/>
      <sheetName val="[BQ-FORM.xl턐ワ?帐ᾚ"/>
      <sheetName val="[BQ-FORM.xl_x0006_?Ổ??"/>
      <sheetName val="[BQ-FORM.xl????"/>
      <sheetName val="[BQ-FORM.xl_x0006_?"/>
      <sheetName val="Cash Flow bulanan"/>
      <sheetName val="A"/>
      <sheetName val="概総括1"/>
      <sheetName val="str-Rab"/>
      <sheetName val="_BQ-FORM.xl턐ワ_帐ᾚ"/>
      <sheetName val="_BQ-FORM.xl_x0006__Ổ__"/>
      <sheetName val="EE-PROP"/>
      <sheetName val="AnalisaSIPIL RIIL"/>
      <sheetName val="PROCURE"/>
      <sheetName val="RAB_AR&amp;STR1"/>
      <sheetName val="B_-_Norelec1"/>
      <sheetName val="[BQ-FORM_xl턐ワ???1"/>
      <sheetName val="_BQ-FORM_xl턐ワ1"/>
      <sheetName val="[BQ-FORM.xl턐ワ?"/>
      <sheetName val="???1"/>
      <sheetName val="OP. ALAT"/>
      <sheetName val="OP. PERJAM"/>
      <sheetName val="B. PERSONIL"/>
      <sheetName val="KAN. LOKAL"/>
      <sheetName val="Perm. Test"/>
      <sheetName val="_BQ-FORM_xl턐ワ___1"/>
      <sheetName val="___1"/>
      <sheetName val="_BQ-FORM.xl턐ワ_x005f_x005f_x005f_x0000__x005"/>
      <sheetName val="_BQ-FORM.xl_x005f_x005f_x005f_x0006__x005f_x005f_"/>
      <sheetName val="-FORM.xl___x005f_x005f_x005f_x0000__x005f_x005f_x"/>
      <sheetName val="_BQ-FORM.xl_x005f_x005f_x005f_x0006__۸ݼ࢈"/>
      <sheetName val="_BQ-FORM.xl_x005f_x005f_x005f_x0006_"/>
      <sheetName val="_BQ-FORM.xl턐ワ_"/>
      <sheetName val="JAD-PEL"/>
      <sheetName val="H.Satuan"/>
      <sheetName val="BoQ"/>
      <sheetName val="[BQ-FORM.xl턐ワҡ"/>
      <sheetName val="[BQ-FORM.xl_x0006_"/>
      <sheetName val="Rekapitulasi"/>
      <sheetName val="RAB"/>
      <sheetName val="Rincian"/>
      <sheetName val="HSD"/>
      <sheetName val="RAB-SPL2"/>
      <sheetName val="Du_lieu"/>
      <sheetName val="SAT-BHN"/>
      <sheetName val="SAP"/>
      <sheetName val="PESANTREN"/>
      <sheetName val="G"/>
      <sheetName val="Curup"/>
      <sheetName val="Prabu"/>
      <sheetName val="On Time"/>
      <sheetName val="harsat"/>
      <sheetName val="IPL_SCHEDULE"/>
      <sheetName val="Std-Prod KS"/>
      <sheetName val="MASTER_INPUT"/>
      <sheetName val="anal"/>
      <sheetName val="_BQ-FORM.xl??_??"/>
      <sheetName val="_BQ-FORM.xl_x0006__?__"/>
      <sheetName val="[BQ-FORM_xl?????1"/>
      <sheetName val="_BQ-FORM_xl??1"/>
      <sheetName val="[BQ-FORM.xl???"/>
      <sheetName val="_BQ-FORM_xl??___1"/>
      <sheetName val="_BQ-FORM.xl___x005f_x005f_x005f_x0000__x005"/>
      <sheetName val="_BQ-FORM.xl_x005f_x005f_x005f_x0006_____"/>
      <sheetName val="_BQ-FORM.xl_x005f_x0006__Ổ__"/>
      <sheetName val="BQ ARS"/>
      <sheetName val="_BQ-FORM.xl??_"/>
      <sheetName val="_BQ-FORM_xl_____1"/>
      <sheetName val="_BQ-FORM_xl__1"/>
      <sheetName val="_BQ-FORM.xl___"/>
      <sheetName val="Estimate"/>
      <sheetName val="BAG-2"/>
      <sheetName val="Met_Pas Batu"/>
      <sheetName val="Met_ Minor"/>
      <sheetName val="[BQ-FORM.xl턐ワ_x005f_x005f_x005f_x0000__x005"/>
      <sheetName val="[BQ-FORM.xl_x005f_x005f_x005f_x0006__x005f_x005f_"/>
      <sheetName val="-FORM.xl??_x005f_x005f_x005f_x0000__x005f_x005f_x"/>
      <sheetName val="[BQ-FORM.xl_x005f_x005f_x005f_x0006_?۸ݼ࢈"/>
      <sheetName val="_BQ-FORM.xl??_x005f_x005f_x005f_x0000__x005"/>
      <sheetName val="_BQ-FORM.xl_x005f_x005f_x005f_x0006__???"/>
      <sheetName val="[BQ-FORM.xl??_x005f_x005f_x005f_x0000__x005"/>
      <sheetName val="[BQ-FORM.xl_x005f_x005f_x005f_x0006_????"/>
      <sheetName val="[BQ-FORM.xl턐ワ_x005f_x0000_帐ᾚ"/>
      <sheetName val="[BQ-FORM.xl_x005f_x0006__x005f_x0000_Ổ_x000"/>
      <sheetName val="[BQ-FORM.xl_x005f_x0006_?Ổ??"/>
      <sheetName val="[BQ-FORM.xl??_x005f_x0000_??"/>
      <sheetName val="[BQ-FORM.xl_x005f_x0006__x005f_x0000_?_x000"/>
      <sheetName val="_BQ-FORM.xl턐ワ_x005f_x0000_帐ᾚ"/>
      <sheetName val="_BQ-FORM.xl_x005f_x0006__x005f_x0000_Ổ_x000"/>
      <sheetName val="_BQ-FORM.xl___x005f_x0000___"/>
      <sheetName val="_BQ-FORM.xl_x005f_x0006__x005f_x0000___x000"/>
      <sheetName val="_BQ-FORM.xl_x005f_x0006__?__"/>
      <sheetName val="?_x005f_x005f_x005f_x0000__x005f_x005f_x005f_x0000__x00"/>
      <sheetName val="xl_x005f_x005f_x005f_x0006__x005f_x005f_x005f_x0000_???"/>
      <sheetName val="0000__x005f_x005f_x005f_x0000__x005f_x005f_x005f_x0000_"/>
      <sheetName val="xl_x005f_x005f_x005f_x0006__x005f_x005f_x005f_x0000____"/>
      <sheetName val="__x005f_x005f_x005f_x0000__x005f_x005f_x005f_x0000__x00"/>
      <sheetName val="[BQ-FORM.xl턐ワ?ҡ"/>
      <sheetName val="_BQ-FORM.xl턐ワ_x005f_x0000_"/>
      <sheetName val="_BQ-FORM.xl턐ワ_x005f_x005f_x005f_x005f_x005f"/>
      <sheetName val="_BQ-FORM.xl_x005f_x005f_x005f_x005f_x005f_x005f_x"/>
      <sheetName val="_BQ-FORM.xl___x005f_x0000_"/>
      <sheetName val="-FORM.xl___x005f_x005f_x005f_x005f_x005f_x005f_x0"/>
      <sheetName val="_BQ-FORM.xl___x005f_x005f_x005f_x005f_x005f"/>
      <sheetName val="_BQ-FORM.xl_x005f_x005f_x005f_x0006__Ổ__"/>
      <sheetName val="_BQ-FORM.xl턐ワ_x005f_x005f_x005f_x0000_帐ᾚ"/>
      <sheetName val="_BQ-FORM.xl___x005f_x005f_x005f_x0000___"/>
      <sheetName val="SITE-E"/>
      <sheetName val="Rekap Addendum"/>
      <sheetName val="_BQ-FORM.xl턐ワ_x005f_x005f_x005f_x0000_"/>
      <sheetName val="_BQ-FORM.xl___x005f_x005f_x005f_x0000_"/>
      <sheetName val="_BQ-FORM.xl턐ワ_x00"/>
      <sheetName val="_BQ-FORM.xl_x0006_۸ݼ࢈"/>
      <sheetName val="-FORM.xl__"/>
      <sheetName val="_BQ-FORM.xl_x0006____"/>
      <sheetName val="_BQ-FORM.xl___x00"/>
      <sheetName val="_BQ-FORM.xl턐ワ_x005f_x0000__x005"/>
      <sheetName val="_BQ-FORM.xl___x005f_x0000__x005"/>
      <sheetName val="_BQ-FORM.xl턐ワ帐ᾚ"/>
      <sheetName val="_BQ-FORM.xl_x0006_Ổ_x000"/>
      <sheetName val="_BQ-FORM.xl_x005f_x0006__"/>
      <sheetName val="-FORM.xl___x005f_x0000__x"/>
      <sheetName val="_BQ-FORM.xl??_x005f_x0000_??"/>
      <sheetName val="_BQ-FORM.xl_x005f_x0006__x005f_x0000_?_x000"/>
      <sheetName val="[BQ-FORM.xl턐ワ_x005f_x0000_"/>
      <sheetName val="[BQ-FORM.xl??_x005f_x0000_"/>
      <sheetName val="_BQ-FORM.xl??_x005f_x005f_x005f_x005f_x005f"/>
      <sheetName val="[BQ-FORM.xl턐ワ_x005f_x005f_x005f_x005f_x005f"/>
      <sheetName val="[BQ-FORM.xl_x005f_x005f_x005f_x005f_x005f_x005f_x"/>
      <sheetName val="[BQ-FORM.xl턐ワ_x005f_x0000_ҡ"/>
      <sheetName val="[BQ-FORM.xl_x005f_x0006__x005f_x0000__x0000"/>
      <sheetName val="-FORM.xl??_x005f_x005f_x005f_x005f_x005f_x005f_x0"/>
      <sheetName val="[BQ-FORM.xl??_x005f_x005f_x005f_x005f_x005f"/>
      <sheetName val="[BQ-FORM.xl턐ワ_x005f_x005f_x005f_x0000_帐ᾚ"/>
      <sheetName val="[BQ-FORM.xl_x005f_x005f_x005f_x0006_?Ổ??"/>
      <sheetName val="[BQ-FORM.xl??_x005f_x005f_x005f_x0000_??"/>
      <sheetName val="_BQ-FORM.xl턐ワ_ҡ"/>
      <sheetName val="_BQ-FORM.xl턐ワ_x005f_x0000_ҡ"/>
      <sheetName val="_BQ-FORM.xl_x005f_x0006__x005f_x0000__x0000"/>
      <sheetName val="analisa Str"/>
      <sheetName val="rekap"/>
      <sheetName val="Agregat Halus &amp; Kasar"/>
      <sheetName val="_BQ-FORM.xl??_x005f_x0000_"/>
      <sheetName val="_BQ-FORM.xl_x005f_x005f_x005f_x0006__?__"/>
      <sheetName val="_BQ-FORM.xl??_x005f_x005f_x005f_x0000_??"/>
      <sheetName val="Lt. 1 (A)"/>
      <sheetName val="_BQ-FORM.xl턐ワ??_x00"/>
      <sheetName val="_BQ-FORM.xl_x0006_?۸ݼ࢈"/>
      <sheetName val="-FORM.xl__???"/>
      <sheetName val="_BQ-FORM.xl_x0006_?___"/>
      <sheetName val="_BQ-FORM.xl__??_x00"/>
      <sheetName val="_BQ-FORM.xl턐ワ?帐ᾚ"/>
      <sheetName val="_BQ-FORM.xl_x0006_?Ổ_x000"/>
      <sheetName val="Material"/>
      <sheetName val="struktur"/>
      <sheetName val="Basic P"/>
      <sheetName val="UPH,BHN,ALT"/>
      <sheetName val="Kolom"/>
      <sheetName val="Bill of Quantity"/>
      <sheetName val="TB"/>
      <sheetName val="PileCap"/>
      <sheetName val="_BQ-FORM.xl턐ワ_x005"/>
      <sheetName val="_BQ-FORM.xl_x0006__"/>
      <sheetName val="-FORM.xl___x"/>
      <sheetName val="TJ1Q47"/>
      <sheetName val="__x005f_x005f_x005f_x005f_x005f_x005f_x005f_x0000__x005"/>
      <sheetName val="xl_x005f_x005f_x005f_x005f_x005f_x005f_x005f_x0006__x00"/>
      <sheetName val="0000__x005f_x005f_x005f_x005f_x005f_x005f_x005f_x0000__"/>
      <sheetName val="_BQ-FORM.xl_x005f_x005f_x005f_x0006__"/>
      <sheetName val="-FORM.xl___x005f_x005f_x005f_x0000__x"/>
      <sheetName val="REKAP A BESAR"/>
      <sheetName val="h-013211-2"/>
      <sheetName val="MENU"/>
      <sheetName val="DAPRO"/>
      <sheetName val="HELP"/>
      <sheetName val="CHECKLIST"/>
      <sheetName val="RESUME"/>
      <sheetName val="SBDY"/>
      <sheetName val="BL"/>
      <sheetName val="FINAL"/>
      <sheetName val="RAB Ekstern"/>
      <sheetName val="Rekap Ekstern"/>
      <sheetName val="ANHARSAT"/>
      <sheetName val="SCHD"/>
      <sheetName val="PROD ALAT"/>
      <sheetName val="BANK DT"/>
      <sheetName val="KOMPOSISI"/>
      <sheetName val="BBM"/>
      <sheetName val="ANALISA KEB ALAT"/>
      <sheetName val="KOEF ALAT"/>
      <sheetName val="KOEF TANAH"/>
      <sheetName val="KONF VOL"/>
      <sheetName val="BANK PROD ALAT"/>
      <sheetName val=" Rekap"/>
      <sheetName val="BQ EXTERN"/>
      <sheetName val="REKAP RAB"/>
      <sheetName val="BQ EE"/>
      <sheetName val="Kode SD"/>
      <sheetName val="SUM OF QTY"/>
      <sheetName val="BASIC PRICE"/>
      <sheetName val="Divisi 3"/>
      <sheetName val="Divisi 4"/>
      <sheetName val="Divisi 5"/>
      <sheetName val="Divisi 6"/>
      <sheetName val="Divisi 7"/>
      <sheetName val="an-satuan"/>
      <sheetName val="Resume Batu"/>
      <sheetName val="Survey"/>
      <sheetName val="Saluran"/>
      <sheetName val="ProdukAlat"/>
      <sheetName val="Sheet1"/>
      <sheetName val="Sheet2"/>
      <sheetName val="skedul"/>
      <sheetName val="Sheet3"/>
      <sheetName val="NP (2)"/>
      <sheetName val="kalibrasi-Tank"/>
      <sheetName val="uraian analisa"/>
      <sheetName val="dasar"/>
      <sheetName val="Galian 1"/>
      <sheetName val="Div2"/>
      <sheetName val="DKH"/>
      <sheetName val="_BQ-FORM.xl____"/>
      <sheetName val="_BQ-FORM.xl_x0006___x000"/>
      <sheetName val="_BQ-FORM.xl턐ワҡ"/>
      <sheetName val="_BQ-FORM.xl_x0006__x0000"/>
      <sheetName val="Volume"/>
      <sheetName val="Alat"/>
      <sheetName val="C-FLOW JUNI"/>
      <sheetName val="RWD-02"/>
      <sheetName val="[BQ-FORM_xl턐ワ_x005f_x0000__x005f_x0000__x00"/>
      <sheetName val="[BQ-FORM_xl_x005f_x0006__x005f_x0000_۸ݼ࢈"/>
      <sheetName val="-FORM_xl??_x005f_x0000__x005f_x0000__x005f_x0000_"/>
      <sheetName val="[BQ-FORM_xl_x005f_x0006__x005f_x0000_???"/>
      <sheetName val="_BQ-FORM_xl턐ワ_x005f_x0000__x005f_x0000__x00"/>
      <sheetName val="_BQ-FORM_xl_x005f_x0006__x005f_x0000_۸ݼ࢈"/>
      <sheetName val="_BQ-FORM_xl_x005f_x0006__۸ݼ࢈"/>
      <sheetName val="_BQ-FORM_xl_x005f_x0006_"/>
      <sheetName val="Cover_Daf-2"/>
      <sheetName val="_BQ-FORM_xl턐ワ_x005f_x005f_x005f_x0000__x005"/>
      <sheetName val="_BQ-FORM_xl_x005f_x005f_x005f_x0006__x005f_x005f_"/>
      <sheetName val="_BQ-FORM_xl___x005f_x0000__x005f_x0000__x00"/>
      <sheetName val="_BQ-FORM_xl_x005f_x0006__x005f_x0000____"/>
      <sheetName val="_BQ-FORM_xl_x005f_x0006_____"/>
      <sheetName val="-FORM_xl___x005f_x005f_x005f_x0000__x005f_x005f_x"/>
      <sheetName val="_BQ-FORM_xl_x005f_x005f_x005f_x0006__۸ݼ࢈"/>
      <sheetName val="_BQ-FORM_xl_x005f_x005f_x005f_x0006_"/>
      <sheetName val="[BQ-FORM_xl_x005f_x0006_?۸ݼ࢈"/>
      <sheetName val="[BQ-FORM_xl턐ワ帐ᾚ"/>
      <sheetName val="[BQ-FORM_xlỔ"/>
      <sheetName val="_BQ-FORM_xl??_x005f_x0000__x005f_x0000__x00"/>
      <sheetName val="_BQ-FORM_xl_x005f_x0006__x005f_x0000_???"/>
      <sheetName val="_BQ-FORM_xl_x005f_x0006__???"/>
      <sheetName val="[BQ-FORM_xl??_x005f_x0000__x005f_x0000__x00"/>
      <sheetName val="[BQ-FORM_xl_x005f_x0006_????"/>
      <sheetName val="[BQ-FORM_xl턐ワ?帐ᾚ"/>
      <sheetName val="[BQ-FORM_xl?Ổ??"/>
      <sheetName val="I_KAMAR"/>
      <sheetName val="8LT 12"/>
      <sheetName val="HARGA ALAT"/>
      <sheetName val="BASIC"/>
      <sheetName val="Kuantitas &amp; Harga"/>
      <sheetName val="Analisa (me)"/>
      <sheetName val="[BQ-FORM_xl?"/>
      <sheetName val="-FORM_xl___x005f_x0000__x005f_x0000__x005f_x0000_"/>
      <sheetName val="_BQ-FORM_xl턐ワ_帐ᾚ"/>
      <sheetName val="_BQ-FORM_xl_Ổ__"/>
      <sheetName val="Cash_Flow_bulanan"/>
      <sheetName val="BQTOLTP"/>
      <sheetName val="BQBAS"/>
      <sheetName val="csr"/>
      <sheetName val="transportasi"/>
      <sheetName val="_BQ-FORM.xl턐ワ_x005f_x005f_x005f"/>
      <sheetName val="_BQ-FORM.xl_x005f_x005f_x"/>
      <sheetName val="-FORM.xl___x005f_x005f_x0"/>
      <sheetName val="_BQ-FORM.xl___x005f_x005f_x005f"/>
      <sheetName val="Plumbing"/>
      <sheetName val="__x005f_x0000__x005f_x0000__x00"/>
      <sheetName val="xl_x005f_x0006__x005f_x0000____"/>
      <sheetName val="0000__x005f_x0000__x005f_x0000_"/>
      <sheetName val="_BQ-FORM.xl턐ワ___x00"/>
      <sheetName val="-FORM.xl_____"/>
      <sheetName val="_BQ-FORM.xl_____x00"/>
      <sheetName val="_BQ-FORM.xl_x0006__Ổ_x000"/>
      <sheetName val="_BQ-FORM.xl_x0006____x000"/>
      <sheetName val="BHN-ALAT"/>
      <sheetName val="harga dasar"/>
      <sheetName val="BAB_5_2_BiaLang"/>
      <sheetName val="harga dasar T-M-A"/>
      <sheetName val="Des"/>
      <sheetName val="5.NP"/>
      <sheetName val="5-ALAT(1)"/>
      <sheetName val="4-Basic Price"/>
      <sheetName val="LR-DES-05"/>
      <sheetName val="LR-JUN-06"/>
      <sheetName val="alt bsr tahun 2007"/>
      <sheetName val="aN-suku"/>
      <sheetName val="LR-MAR-06"/>
      <sheetName val="3-DIV5"/>
      <sheetName val="quarry"/>
      <sheetName val="BARU-3"/>
      <sheetName val="BARU-4 "/>
      <sheetName val="LR-SPT-06"/>
      <sheetName val="schedule (2)"/>
      <sheetName val="PASOK"/>
      <sheetName val="Lamp-4 Sat-Das"/>
      <sheetName val="SAT-DAS"/>
      <sheetName val="RAB J18 "/>
      <sheetName val="RAB_AR&amp;STR2"/>
      <sheetName val="B_-_Norelec2"/>
      <sheetName val="[BQ-FORM_xl턐ワ???2"/>
      <sheetName val="_BQ-FORM_xl턐ワ2"/>
      <sheetName val="_BQ-FORM_xl턐ワ___2"/>
      <sheetName val="_BQ-FORM_xl__2"/>
      <sheetName val="_BQ-FORM_xl_____2"/>
      <sheetName val="[BQ-FORM_xl?????2"/>
      <sheetName val="_BQ-FORM_xl??2"/>
      <sheetName val="_BQ-FORM_xl??___2"/>
      <sheetName val="OP__ALAT"/>
      <sheetName val="OP__PERJAM"/>
      <sheetName val="B__PERSONIL"/>
      <sheetName val="KAN__LOKAL"/>
      <sheetName val="Perm__Test"/>
      <sheetName val="Met_Pas_Batu"/>
      <sheetName val="Met__Minor"/>
      <sheetName val="[BQ-FORM_xl턐ワҡ"/>
      <sheetName val="[BQ-FORM_xl"/>
      <sheetName val="[BQ-FORM_xl턐ワ?"/>
      <sheetName val="_BQ-FORM_xl턐ワ_"/>
      <sheetName val="AnalisaSIPIL_RIIL"/>
      <sheetName val="H_Satuan"/>
      <sheetName val="_BQ-FORM_xl??_??"/>
      <sheetName val="_BQ-FORM_xl_?__"/>
      <sheetName val="[BQ-FORM_xl???1"/>
      <sheetName val="_BQ-FORM_xl___x005f_x005f_x005f_x0000__x005"/>
      <sheetName val="_BQ-FORM_xl_x005f_x005f_x005f_x0006_____"/>
      <sheetName val="_BQ-FORM_xl_x005f_x0006__Ổ__"/>
      <sheetName val="BQ_ARS"/>
      <sheetName val="_BQ-FORM_xl??_"/>
      <sheetName val="_BQ-FORM_xl___1"/>
      <sheetName val="[BQ-FORM_xl턐ワ_x005f_x005f_x005f_x0000__x005"/>
      <sheetName val="[BQ-FORM_xl_x005f_x005f_x005f_x0006__x005f_x005f_"/>
      <sheetName val="-FORM_xl??_x005f_x005f_x005f_x0000__x005f_x005f_x"/>
      <sheetName val="[BQ-FORM_xl_x005f_x005f_x005f_x0006_?۸ݼ࢈"/>
      <sheetName val="_BQ-FORM_xl??_x005f_x005f_x005f_x0000__x005"/>
      <sheetName val="_BQ-FORM_xl_x005f_x005f_x005f_x0006__???"/>
      <sheetName val="[BQ-FORM_xl??_x005f_x005f_x005f_x0000__x005"/>
      <sheetName val="[BQ-FORM_xl_x005f_x005f_x005f_x0006_????"/>
      <sheetName val="[BQ-FORM_xl턐ワ_x005f_x0000_帐ᾚ"/>
      <sheetName val="[BQ-FORM_xl_x005f_x0006__x005f_x0000_Ổ_x000"/>
      <sheetName val="[BQ-FORM_xl_x005f_x0006_?Ổ??"/>
      <sheetName val="[BQ-FORM_xl??_x005f_x0000_??"/>
      <sheetName val="[BQ-FORM_xl_x005f_x0006__x005f_x0000_?_x000"/>
      <sheetName val="_BQ-FORM_xl턐ワ_x005f_x0000_帐ᾚ"/>
      <sheetName val="_BQ-FORM_xl_x005f_x0006__x005f_x0000_Ổ_x000"/>
      <sheetName val="_BQ-FORM_xl___x005f_x0000___"/>
      <sheetName val="_BQ-FORM_xl_x005f_x0006__x005f_x0000___x000"/>
      <sheetName val="_BQ-FORM_xl턐ワ_x005f_x0000_"/>
      <sheetName val="_BQ-FORM_xl턐ワ_x005f_x005f_x005f_x005f_x005f"/>
      <sheetName val="_BQ-FORM_xl_x005f_x005f_x005f_x005f_x005f_x005f_x"/>
      <sheetName val="_BQ-FORM_xl___x005f_x0000_"/>
      <sheetName val="-FORM_xl___x005f_x005f_x005f_x005f_x005f_x005f_x0"/>
      <sheetName val="_BQ-FORM_xl___x005f_x005f_x005f_x005f_x005f"/>
      <sheetName val="_BQ-FORM_xl_x005f_x005f_x005f_x0006__Ổ__"/>
      <sheetName val="_BQ-FORM_xl턐ワ_x005f_x005f_x005f_x0000_帐ᾚ"/>
      <sheetName val="_BQ-FORM_xl___x005f_x005f_x005f_x0000___"/>
      <sheetName val="On_Time"/>
      <sheetName val="Std-Prod_KS"/>
      <sheetName val="_BQ-FORM_xl턐ワ_x00"/>
      <sheetName val="-FORM_xl__"/>
      <sheetName val="_BQ-FORM_xl___x00"/>
      <sheetName val="_BQ-FORM_xl턐ワ_x005f_x0000__x005"/>
      <sheetName val="_BQ-FORM_xl_x005f_x0006__"/>
      <sheetName val="-FORM_xl___x005f_x0000__x"/>
      <sheetName val="_BQ-FORM_xl___x005f_x0000__x005"/>
      <sheetName val="_BQ-FORM_xl턐ワ_x005"/>
      <sheetName val="_BQ-FORM_xl_"/>
      <sheetName val="-FORM_xl___x"/>
      <sheetName val="Rekap_Addendum"/>
      <sheetName val="uraian_analisa"/>
      <sheetName val="Galian_1"/>
      <sheetName val="_BQ-FORM_xl_x005f_x0006__?__"/>
      <sheetName val="Basic_P"/>
      <sheetName val="Bill_of_Quantity"/>
      <sheetName val="_BQ-FORM_xl??_x005f_x0000_??"/>
      <sheetName val="_BQ-FORM_xl_x005f_x0006__x005f_x0000_?_x000"/>
      <sheetName val="_BQ-FORM_xl턐ワ_x005f_x005f_x005f_x0000_"/>
      <sheetName val="_BQ-FORM_xl___x005f_x005f_x005f_x0000_"/>
      <sheetName val="_BQ-FORM_xl턐ワ_x005f_x0000_ҡ"/>
      <sheetName val="_BQ-FORM_xl_x005f_x0006__x005f_x0000__x0000"/>
      <sheetName val="REKAP_A_BESAR"/>
      <sheetName val="[BQ-FORM_xl턐ワ?ҡ"/>
      <sheetName val="[BQ-FORM_xl턐ワ_x005f_x0000_"/>
      <sheetName val="[BQ-FORM_xl??_x005f_x0000_"/>
      <sheetName val="_BQ-FORM_xl??_x005f_x005f_x005f_x005f_x005f"/>
      <sheetName val="[BQ-FORM_xl턐ワ_x005f_x005f_x005f_x005f_x005f"/>
      <sheetName val="[BQ-FORM_xl_x005f_x005f_x005f_x005f_x005f_x005f_x"/>
      <sheetName val="[BQ-FORM_xl턐ワ_x005f_x0000_ҡ"/>
      <sheetName val="[BQ-FORM_xl_x005f_x0006__x005f_x0000__x0000"/>
      <sheetName val="-FORM_xl??_x005f_x005f_x005f_x005f_x005f_x005f_x0"/>
      <sheetName val="[BQ-FORM_xl??_x005f_x005f_x005f_x005f_x005f"/>
      <sheetName val="[BQ-FORM_xl턐ワ_x005f_x005f_x005f_x0000_帐ᾚ"/>
      <sheetName val="[BQ-FORM_xl_x005f_x005f_x005f_x0006_?Ổ??"/>
      <sheetName val="[BQ-FORM_xl??_x005f_x005f_x005f_x0000_??"/>
      <sheetName val="8LT_12"/>
      <sheetName val="HARGA_ALAT"/>
      <sheetName val="Kuantitas_&amp;_Harga"/>
      <sheetName val="Basic_Price"/>
      <sheetName val="Analisa_(me)"/>
      <sheetName val="harga_dasar"/>
      <sheetName val="harga_dasar_T-M-A"/>
      <sheetName val="5_NP"/>
      <sheetName val="4-Basic_Price"/>
      <sheetName val="alt_bsr_tahun_2007"/>
      <sheetName val="BARU-4_"/>
      <sheetName val="schedule_(2)"/>
      <sheetName val="_BQ-FORM_xl_x005f_x005f_x005f_x0006__"/>
      <sheetName val="-FORM_xl___x005f_x005f_x005f_x0000__x"/>
      <sheetName val="Lamp-4_Sat-Das"/>
      <sheetName val="Agregat_Halus_&amp;_Kasar"/>
      <sheetName val="RAB_Ekstern"/>
      <sheetName val="Rekap_Ekstern"/>
      <sheetName val="PROD_ALAT"/>
      <sheetName val="BANK_DT"/>
      <sheetName val="ANALISA_KEB_ALAT"/>
      <sheetName val="KOEF_ALAT"/>
      <sheetName val="KOEF_TANAH"/>
      <sheetName val="KONF_VOL"/>
      <sheetName val="BANK_PROD_ALAT"/>
      <sheetName val="_Rekap"/>
      <sheetName val="BQ_EXTERN"/>
      <sheetName val="REKAP_RAB"/>
      <sheetName val="BQ_EE"/>
      <sheetName val="Kode_SD"/>
      <sheetName val="SUM_OF_QTY"/>
      <sheetName val="Divisi_3"/>
      <sheetName val="Divisi_4"/>
      <sheetName val="Divisi_5"/>
      <sheetName val="Divisi_6"/>
      <sheetName val="Divisi_7"/>
      <sheetName val="Resume_Batu"/>
      <sheetName val="NP_(2)"/>
      <sheetName val="_BQ-FORM_xl??_x005f_x0000_"/>
      <sheetName val="_BQ-FORM_xl_x005f_x005f_x005f_x0006__?__"/>
      <sheetName val="_BQ-FORM_xl??_x005f_x005f_x005f_x0000_??"/>
      <sheetName val="_BQ-FORM_xl턐ワ帐ᾚ"/>
      <sheetName val="_BQ-FORM_xlỔ_x000"/>
      <sheetName val="analisa_Str"/>
      <sheetName val="RAB_J18_"/>
      <sheetName val="RAB_AR&amp;STR3"/>
      <sheetName val="B_-_Norelec3"/>
      <sheetName val="[BQ-FORM_xl턐ワ???3"/>
      <sheetName val="_BQ-FORM_xl턐ワ3"/>
      <sheetName val="[BQ-FORM_xl턐ワ_x005f_x0000__x005f_x0000__x01"/>
      <sheetName val="[BQ-FORM_xl_x005f_x0006__x005f_x0000_۸ݼ࢈1"/>
      <sheetName val="_BQ-FORM_xl턐ワ___3"/>
      <sheetName val="_BQ-FORM_xl턐ワ_x005f_x0000__x005f_x0000__x01"/>
      <sheetName val="_BQ-FORM_xl_x005f_x0006__x005f_x0000_۸ݼ࢈1"/>
      <sheetName val="_BQ-FORM_xl_x005f_x0006__۸ݼ࢈1"/>
      <sheetName val="_BQ-FORM_xl_x005f_x0006_1"/>
      <sheetName val="Cover_Daf-21"/>
      <sheetName val="_BQ-FORM_xl__3"/>
      <sheetName val="_BQ-FORM_xl_____3"/>
      <sheetName val="-FORM_xl___x005f_x0000__x005f_x0000__x00001"/>
      <sheetName val="_BQ-FORM_xl_x005f_x0006__x005f_x0000____1"/>
      <sheetName val="_BQ-FORM_xl___x005f_x0000__x005f_x0000__x01"/>
      <sheetName val="_BQ-FORM_xl_x005f_x0006_____1"/>
      <sheetName val="_BQ-FORM_xl턐ワ_帐ᾚ1"/>
      <sheetName val="[BQ-FORM_xl?????3"/>
      <sheetName val="_BQ-FORM_xl??3"/>
      <sheetName val="-FORM_xl??_x005f_x0000__x005f_x0000__x00001"/>
      <sheetName val="[BQ-FORM_xl_x005f_x0006__x005f_x0000_???1"/>
      <sheetName val="[BQ-FORM_xl_x005f_x0006_?۸ݼ࢈1"/>
      <sheetName val="_BQ-FORM_xl??_x005f_x0000__x005f_x0000__x01"/>
      <sheetName val="_BQ-FORM_xl_x005f_x0006__x005f_x0000_???1"/>
      <sheetName val="_BQ-FORM_xl??___3"/>
      <sheetName val="_BQ-FORM_xl_x005f_x0006__???1"/>
      <sheetName val="[BQ-FORM_xl??_x005f_x0000__x005f_x0000__x01"/>
      <sheetName val="[BQ-FORM_xl_x005f_x0006_????1"/>
      <sheetName val="[BQ-FORM_xl턐ワ?帐ᾚ1"/>
      <sheetName val="Cash_Flow_bulanan1"/>
      <sheetName val="OP__ALAT1"/>
      <sheetName val="OP__PERJAM1"/>
      <sheetName val="B__PERSONIL1"/>
      <sheetName val="KAN__LOKAL1"/>
      <sheetName val="Perm__Test1"/>
      <sheetName val="Met_Pas_Batu1"/>
      <sheetName val="Met__Minor1"/>
      <sheetName val="_BQ-FORM_xl턐ワ_x005f_x005f_x005f_x0000__x001"/>
      <sheetName val="_BQ-FORM_xl_x005f_x005f_x005f_x0006__x005f1"/>
      <sheetName val="_BQ-FORM_xl_x005f_x005f_x005f_x0006__۸ݼ࢈1"/>
      <sheetName val="_BQ-FORM_xl_x005f_x005f_x005f_x0006_1"/>
      <sheetName val="-FORM_xl___x005f_x005f_x005f_x0000__x005f_x005f_1"/>
      <sheetName val="[BQ-FORM_xl턐ワ?1"/>
      <sheetName val="_BQ-FORM_xl턐ワ_1"/>
      <sheetName val="AnalisaSIPIL_RIIL1"/>
      <sheetName val="H_Satuan1"/>
      <sheetName val="_BQ-FORM_xl??_??1"/>
      <sheetName val="[BQ-FORM_xl???2"/>
      <sheetName val="_BQ-FORM_xl___x005f_x005f_x005f_x0000__x001"/>
      <sheetName val="_BQ-FORM_xl_x005f_x005f_x005f_x0006_____1"/>
      <sheetName val="_BQ-FORM_xl_x005f_x0006__Ổ__1"/>
      <sheetName val="BQ_ARS1"/>
      <sheetName val="_BQ-FORM_xl??_1"/>
      <sheetName val="_BQ-FORM_xl___2"/>
      <sheetName val="[BQ-FORM_xl턐ワ_x005f_x005f_x005f_x0000__x001"/>
      <sheetName val="[BQ-FORM_xl_x005f_x005f_x005f_x0006__x005f1"/>
      <sheetName val="-FORM_xl??_x005f_x005f_x005f_x0000__x005f_x005f_1"/>
      <sheetName val="[BQ-FORM_xl_x005f_x005f_x005f_x0006_?۸ݼ࢈1"/>
      <sheetName val="_BQ-FORM_xl??_x005f_x005f_x005f_x0000__x001"/>
      <sheetName val="_BQ-FORM_xl_x005f_x005f_x005f_x0006__???1"/>
      <sheetName val="[BQ-FORM_xl??_x005f_x005f_x005f_x0000__x001"/>
      <sheetName val="[BQ-FORM_xl_x005f_x005f_x005f_x0006_????1"/>
      <sheetName val="[BQ-FORM_xl턐ワ_x005f_x0000_帐ᾚ1"/>
      <sheetName val="[BQ-FORM_xl_x005f_x0006__x005f_x0000_Ổ_x001"/>
      <sheetName val="[BQ-FORM_xl_x005f_x0006_?Ổ??1"/>
      <sheetName val="[BQ-FORM_xl??_x005f_x0000_??1"/>
      <sheetName val="[BQ-FORM_xl_x005f_x0006__x005f_x0000_?_x001"/>
      <sheetName val="_BQ-FORM_xl턐ワ_x005f_x0000_帐ᾚ1"/>
      <sheetName val="_BQ-FORM_xl_x005f_x0006__x005f_x0000_Ổ_x001"/>
      <sheetName val="_BQ-FORM_xl___x005f_x0000___1"/>
      <sheetName val="_BQ-FORM_xl_x005f_x0006__x005f_x0000___x001"/>
      <sheetName val="_BQ-FORM_xl턐ワ_x005f_x0000_1"/>
      <sheetName val="_BQ-FORM_xl턐ワ_x005f_x005f_x005f_x005f_x0051"/>
      <sheetName val="_BQ-FORM_xl_x005f_x005f_x005f_x005f_x005f_x005f_1"/>
      <sheetName val="_BQ-FORM_xl___x005f_x0000_1"/>
      <sheetName val="-FORM_xl___x005f_x005f_x005f_x005f_x005f_x005f_x1"/>
      <sheetName val="_BQ-FORM_xl___x005f_x005f_x005f_x005f_x0051"/>
      <sheetName val="_BQ-FORM_xl_x005f_x005f_x005f_x0006__Ổ__1"/>
      <sheetName val="_BQ-FORM_xl턐ワ_x005f_x005f_x005f_x0000_帐ᾚ1"/>
      <sheetName val="_BQ-FORM_xl___x005f_x005f_x005f_x0000___1"/>
      <sheetName val="On_Time1"/>
      <sheetName val="Std-Prod_KS1"/>
      <sheetName val="_BQ-FORM_xl턐ワ_x005f_x0000__x0051"/>
      <sheetName val="_BQ-FORM_xl_x005f_x0006__1"/>
      <sheetName val="-FORM_xl___x005f_x0000__x1"/>
      <sheetName val="_BQ-FORM_xl___x005f_x0000__x0051"/>
      <sheetName val="-FORM_xl__1"/>
      <sheetName val="Rekap_Addendum1"/>
      <sheetName val="uraian_analisa1"/>
      <sheetName val="Galian_11"/>
      <sheetName val="_BQ-FORM_xl_x005f_x0006__?__1"/>
      <sheetName val="Basic_P1"/>
      <sheetName val="Bill_of_Quantity1"/>
      <sheetName val="_BQ-FORM_xl??_x005f_x0000_??1"/>
      <sheetName val="_BQ-FORM_xl_x005f_x0006__x005f_x0000_?_x001"/>
      <sheetName val="_BQ-FORM_xl턐ワ_x005f_x005f_x005f_x0000_1"/>
      <sheetName val="_BQ-FORM_xl___x005f_x005f_x005f_x0000_1"/>
      <sheetName val="_BQ-FORM_xl턐ワ_x005f_x0000_ҡ1"/>
      <sheetName val="_BQ-FORM_xl_x005f_x0006__x005f_x0000__x0001"/>
      <sheetName val="REKAP_A_BESAR1"/>
      <sheetName val="[BQ-FORM_xl턐ワ?ҡ1"/>
      <sheetName val="[BQ-FORM_xl턐ワ_x005f_x0000_1"/>
      <sheetName val="[BQ-FORM_xl??_x005f_x0000_1"/>
      <sheetName val="_BQ-FORM_xl??_x005f_x005f_x005f_x005f_x0051"/>
      <sheetName val="[BQ-FORM_xl턐ワ_x005f_x005f_x005f_x005f_x0051"/>
      <sheetName val="[BQ-FORM_xl_x005f_x005f_x005f_x005f_x005f_x005f_1"/>
      <sheetName val="[BQ-FORM_xl턐ワ_x005f_x0000_ҡ1"/>
      <sheetName val="[BQ-FORM_xl_x005f_x0006__x005f_x0000__x0001"/>
      <sheetName val="-FORM_xl??_x005f_x005f_x005f_x005f_x005f_x005f_x1"/>
      <sheetName val="[BQ-FORM_xl??_x005f_x005f_x005f_x005f_x0051"/>
      <sheetName val="[BQ-FORM_xl턐ワ_x005f_x005f_x005f_x0000_帐ᾚ1"/>
      <sheetName val="[BQ-FORM_xl_x005f_x005f_x005f_x0006_?Ổ??1"/>
      <sheetName val="[BQ-FORM_xl??_x005f_x005f_x005f_x0000_??1"/>
      <sheetName val="8LT_121"/>
      <sheetName val="HARGA_ALAT1"/>
      <sheetName val="Kuantitas_&amp;_Harga1"/>
      <sheetName val="Basic_Price1"/>
      <sheetName val="Analisa_(me)1"/>
      <sheetName val="harga_dasar1"/>
      <sheetName val="harga_dasar_T-M-A1"/>
      <sheetName val="5_NP1"/>
      <sheetName val="4-Basic_Price1"/>
      <sheetName val="alt_bsr_tahun_20071"/>
      <sheetName val="BARU-4_1"/>
      <sheetName val="schedule_(2)1"/>
      <sheetName val="_BQ-FORM_xl_x005f_x005f_x005f_x0006__1"/>
      <sheetName val="-FORM_xl___x005f_x005f_x005f_x0000__x1"/>
      <sheetName val="Lamp-4_Sat-Das1"/>
      <sheetName val="Agregat_Halus_&amp;_Kasar1"/>
      <sheetName val="RAB_Ekstern1"/>
      <sheetName val="Rekap_Ekstern1"/>
      <sheetName val="PROD_ALAT1"/>
      <sheetName val="BANK_DT1"/>
      <sheetName val="ANALISA_KEB_ALAT1"/>
      <sheetName val="KOEF_ALAT1"/>
      <sheetName val="KOEF_TANAH1"/>
      <sheetName val="KONF_VOL1"/>
      <sheetName val="BANK_PROD_ALAT1"/>
      <sheetName val="_Rekap1"/>
      <sheetName val="BQ_EXTERN1"/>
      <sheetName val="REKAP_RAB1"/>
      <sheetName val="BQ_EE1"/>
      <sheetName val="Kode_SD1"/>
      <sheetName val="SUM_OF_QTY1"/>
      <sheetName val="Divisi_31"/>
      <sheetName val="Divisi_41"/>
      <sheetName val="Divisi_51"/>
      <sheetName val="Divisi_61"/>
      <sheetName val="Divisi_71"/>
      <sheetName val="Resume_Batu1"/>
      <sheetName val="NP_(2)1"/>
      <sheetName val="_BQ-FORM_xl??_x005f_x0000_1"/>
      <sheetName val="_BQ-FORM_xl_x005f_x005f_x005f_x0006__?__1"/>
      <sheetName val="_BQ-FORM_xl??_x005f_x005f_x005f_x0000_??1"/>
      <sheetName val="analisa_Str1"/>
      <sheetName val="RAB_J18_1"/>
      <sheetName val="DAF-4-EL-APARTEMENT"/>
      <sheetName val="DAF-4-EL-HOTEL"/>
      <sheetName val="HS"/>
      <sheetName val="AHS"/>
      <sheetName val="Harsat Bahan"/>
      <sheetName val="Harsat Upah"/>
      <sheetName val="COVER"/>
      <sheetName val="Summary"/>
      <sheetName val="Rate"/>
      <sheetName val="S-Curve"/>
      <sheetName val="3.1.2a"/>
      <sheetName val="3.1.1a"/>
      <sheetName val="bahan"/>
      <sheetName val="BARU (wilayah 4)"/>
      <sheetName val="LAMA (wilayah 3)"/>
      <sheetName val="LAMA (wilayah 4)"/>
      <sheetName val="Peralatan (2)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Analisa Harga Satuan"/>
      <sheetName val="DHSD"/>
      <sheetName val="Urai _Resap pengikat"/>
      <sheetName val="schtot"/>
      <sheetName val="Cashflow"/>
      <sheetName val="_BQ-FORM.xl턐ワ_x005f_x005f_x005f_x0000_ҡ"/>
      <sheetName val="UPAH"/>
      <sheetName val="S_DAYA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RAP"/>
      <sheetName val="Telusur"/>
      <sheetName val="Penyebaran M"/>
      <sheetName val="Rekap RAP"/>
      <sheetName val="BUL"/>
      <sheetName val="_BQ-FORM.xl__?__"/>
      <sheetName val="_BQ-FORM.xl_x0006_?__x000"/>
      <sheetName val="_BQ-FORM.xl턐ワ?"/>
      <sheetName val="_BQ-FORM.xl__?"/>
      <sheetName val="_BQ-FORM.xl턐ワ?_x005"/>
      <sheetName val="-FORM.xl__?_x"/>
      <sheetName val="__x005f_x005f_x005f_x0000__x005"/>
      <sheetName val="xl_x005f_x005f_x005f_x0006__x00"/>
      <sheetName val="0000__x005f_x005f_x005f_x0000__"/>
      <sheetName val="__x005f_x005f_x005f_x005f_x005f"/>
      <sheetName val="xl_x005f_x005f_x005f_x005f_x005"/>
      <sheetName val="0000__x005f_x005f_x005f_x005f_x"/>
      <sheetName val="hs-str"/>
      <sheetName val="RUPS"/>
      <sheetName val="FitOutConfCentre"/>
      <sheetName val="CH_FL_QUAR"/>
      <sheetName val="BALANCE"/>
      <sheetName val="DATA_feed"/>
      <sheetName val="CH_FL_YEAR"/>
      <sheetName val="INC_FUN_FIN"/>
      <sheetName val="MK"/>
      <sheetName val="DAF-5"/>
      <sheetName val="[BQ-FORM.xl턐ワ_x005f_x005f_x005f_x0000_ҡ"/>
      <sheetName val="[BQ-FORM.xl턐ワ_x005f_x005f_x005f_x0000_"/>
      <sheetName val="?_x005f_x005f_x005f_x005f_x005f_x005f_x005f_x0000__x005"/>
      <sheetName val="_BQ-FORM.xl턐ワ__x005"/>
      <sheetName val="-FORM.xl____x"/>
      <sheetName val="_BQ-FORM_xlỔ"/>
      <sheetName val="bq-sipil"/>
      <sheetName val="PROD01-1&amp;2"/>
      <sheetName val="data"/>
      <sheetName val="EP-PROD03"/>
      <sheetName val="PROD02"/>
      <sheetName val="chitimc"/>
      <sheetName val="dongia (2)"/>
      <sheetName val="LKVL-CK-HT-GD1"/>
      <sheetName val="giathanh1"/>
      <sheetName val="Analisa Alat Berat"/>
      <sheetName val="_BQ-FORM.xl___x005"/>
      <sheetName val="_BQ-FORM_xl_x0006_۸ݼ࢈"/>
      <sheetName val="_BQ-FORM_xl_x0006____"/>
      <sheetName val="_BQ-FORM_xl_x0006__۸ݼ࢈"/>
      <sheetName val="_BQ-FORM_xl_x0006_"/>
      <sheetName val="_BQ-FORM_xl_x0006_____"/>
      <sheetName val="__x00"/>
      <sheetName val="xl_x0006____"/>
      <sheetName val="0000_"/>
      <sheetName val="_BQ-FORM.xl턐ワ_x005f"/>
      <sheetName val="_BQ-FORM.xl_x"/>
      <sheetName val="-FORM.xl___x0"/>
      <sheetName val="_BQ-FORM.xl___x005f"/>
      <sheetName val="#REF!"/>
      <sheetName val="Mob"/>
      <sheetName val="D7"/>
      <sheetName val="Master Edit"/>
      <sheetName val="tifico"/>
      <sheetName val="schbhn"/>
      <sheetName val="schalt"/>
      <sheetName val="schtng"/>
      <sheetName val="_BQ-FORM_xl턐ワҡ"/>
      <sheetName val="_BQ-FORM_xl턐ワ_x005f_x005f_x005f"/>
      <sheetName val="_BQ-FORM_xl___x005f_x005f_x005f"/>
      <sheetName val="_BQ-FORM_xl_x0006__Ổ__"/>
      <sheetName val="_BQ-FORM_xl_x0006__"/>
      <sheetName val="_BQ-FORM_xl___x005"/>
      <sheetName val="BAB_3_2_scd"/>
      <sheetName val="BAB_5_13_Anal"/>
      <sheetName val="Pricing"/>
      <sheetName val="BANTU"/>
      <sheetName val="DAF-1"/>
      <sheetName val="_BQ-FORM_xl_x005f_x005f_x"/>
      <sheetName val="-FORM_xl___x005f_x005f_x0"/>
      <sheetName val="L-4a,b"/>
      <sheetName val="Gal tanah"/>
      <sheetName val="PkRp"/>
      <sheetName val="Project Data"/>
      <sheetName val="Confidential PAS HMI"/>
      <sheetName val="Twr (15)"/>
      <sheetName val="DivVII"/>
      <sheetName val="Parameter"/>
      <sheetName val="sort"/>
      <sheetName val="10"/>
      <sheetName val="5"/>
      <sheetName val="Cover Daf_2"/>
      <sheetName val="Analisa HSP"/>
      <sheetName val="Unit Rate"/>
      <sheetName val="1.Entry data."/>
      <sheetName val="COVERUSRP"/>
      <sheetName val="SITE"/>
      <sheetName val="ESCOND"/>
      <sheetName val="BQUSRP"/>
      <sheetName val="AT 2"/>
      <sheetName val="Progress"/>
      <sheetName val="ANPRO"/>
      <sheetName val="Sum"/>
      <sheetName val="L_O&amp;O"/>
      <sheetName val="Anl-Umum"/>
      <sheetName val="An_pdkg"/>
      <sheetName val="HB "/>
      <sheetName val="[BQ-FORM.xl턐ワ_x00"/>
      <sheetName val="-FORM.xl??"/>
      <sheetName val="_BQ-FORM.xl??_x00"/>
      <sheetName val="_BQ-FORM.xl_x0006_???"/>
      <sheetName val="[BQ-FORM.xl??_x00"/>
      <sheetName val="[BQ-FORM_xl턐ワ_x00"/>
      <sheetName val="[BQ-FORM_xl_x0006_۸ݼ࢈"/>
      <sheetName val="-FORM_xl??"/>
      <sheetName val="[BQ-FORM_xl_x0006_???"/>
      <sheetName val="[BQ-FORM_xl_x0006_?۸ݼ࢈"/>
      <sheetName val="_BQ-FORM_xl??_x00"/>
      <sheetName val="_BQ-FORM_xl_x0006_???"/>
      <sheetName val="_BQ-FORM_xl_x0006__???"/>
      <sheetName val="[BQ-FORM_xl??_x00"/>
      <sheetName val="[BQ-FORM_xl_x0006_????"/>
      <sheetName val="[BQ-FORM.xl턐ワ_x005f_x0000__x005"/>
      <sheetName val="_BQ-FORM.xl??_x005f_x0000__x005"/>
      <sheetName val="[BQ-FORM.xl??_x005f_x0000__x005"/>
      <sheetName val="[BQ-FORM.xl_x0006_Ổ_x000"/>
      <sheetName val="[BQ-FORM.xl_x0006_?_x000"/>
      <sheetName val="?_x005f_x0000__x005f_x0000__x00"/>
      <sheetName val="xl_x005f_x0006__x005f_x0000_???"/>
      <sheetName val="_BQ-FORM.xl????"/>
      <sheetName val="_BQ-FORM.xl_x0006_?_x000"/>
      <sheetName val="_BQ-FORM.xl??_x005f_x005f_x005f"/>
      <sheetName val="[BQ-FORM.xl턐ワ_x005f_x005f_x005f"/>
      <sheetName val="[BQ-FORM.xl_x0006__x0000"/>
      <sheetName val="[BQ-FORM.xl??_x005f_x005f_x005f"/>
      <sheetName val="[BQ-FORM_xl턐ワ_x005f_x0000__x005"/>
      <sheetName val="_BQ-FORM_xl??_x005f_x0000__x005"/>
      <sheetName val="[BQ-FORM_xl??_x005f_x0000__x005"/>
      <sheetName val="[BQ-FORM_xl_x0006_Ổ_x000"/>
      <sheetName val="[BQ-FORM_xl_x0006_?Ổ??"/>
      <sheetName val="[BQ-FORM_xl_x0006_?_x000"/>
      <sheetName val="_BQ-FORM_xl_x0006_Ổ_x000"/>
      <sheetName val="_BQ-FORM_xl_x0006___x000"/>
      <sheetName val="_BQ-FORM_xl_x0006__?__"/>
      <sheetName val="_BQ-FORM_xl????"/>
      <sheetName val="_BQ-FORM_xl_x0006_?_x000"/>
      <sheetName val="_BQ-FORM_xl_x0006__x0000"/>
      <sheetName val="_BQ-FORM_xl??_x005f_x005f_x005f"/>
      <sheetName val="[BQ-FORM_xl턐ワ_x005f_x005f_x005f"/>
      <sheetName val="[BQ-FORM_xl_x0006__x0000"/>
      <sheetName val="[BQ-FORM_xl??_x005f_x005f_x005f"/>
      <sheetName val="[BQ-FORM_xl턐ワ_x01"/>
      <sheetName val="[BQ-FORM_xl_x0006_۸ݼ࢈1"/>
      <sheetName val="_BQ-FORM_xl턐ワ_x01"/>
      <sheetName val="_BQ-FORM_xl_x0006_۸ݼ࢈1"/>
      <sheetName val="_BQ-FORM_xl_x0006__۸ݼ࢈1"/>
      <sheetName val="_BQ-FORM_xl_x0006_1"/>
      <sheetName val="-FORM_xl___x00001"/>
      <sheetName val="_BQ-FORM_xl_x0006____1"/>
      <sheetName val="_BQ-FORM_xl___x01"/>
      <sheetName val="_BQ-FORM_xl_x0006_____1"/>
      <sheetName val="-FORM_xl??_x00001"/>
      <sheetName val="[BQ-FORM_xl_x0006_???1"/>
      <sheetName val="[BQ-FORM_xl_x0006_?۸ݼ࢈1"/>
      <sheetName val="_BQ-FORM_xl??_x01"/>
      <sheetName val="_BQ-FORM_xl_x0006_???1"/>
      <sheetName val="_BQ-FORM_xl_x0006__???1"/>
      <sheetName val="[BQ-FORM_xl??_x01"/>
      <sheetName val="[BQ-FORM_xl_x0006_????1"/>
      <sheetName val="_BQ-FORM_xl턐ワ_x005f_x0000__x001"/>
      <sheetName val="_BQ-FORM_xl_x005f_x0006__x005f1"/>
      <sheetName val="_BQ-FORM_xl___x005f_x0000__x001"/>
      <sheetName val="_BQ-FORM_xl_x0006__Ổ__1"/>
      <sheetName val="[BQ-FORM_xl턐ワ_x005f_x0000__x001"/>
      <sheetName val="[BQ-FORM_xl_x005f_x0006__x005f1"/>
      <sheetName val="_BQ-FORM_xl??_x005f_x0000__x001"/>
      <sheetName val="[BQ-FORM_xl??_x005f_x0000__x001"/>
      <sheetName val="[BQ-FORM_xl턐ワ帐ᾚ1"/>
      <sheetName val="[BQ-FORM_xl_x0006_Ổ_x001"/>
      <sheetName val="[BQ-FORM_xl_x0006_?Ổ??1"/>
      <sheetName val="[BQ-FORM_xl????1"/>
      <sheetName val="[BQ-FORM_xl_x0006_?_x001"/>
      <sheetName val="_BQ-FORM_xl턐ワ帐ᾚ1"/>
      <sheetName val="_BQ-FORM_xl_x0006_Ổ_x001"/>
      <sheetName val="_BQ-FORM_xl____1"/>
      <sheetName val="_BQ-FORM_xl_x0006___x001"/>
      <sheetName val="_BQ-FORM_xl턐ワ_x005f_x005f_x0051"/>
      <sheetName val="_BQ-FORM_xl___x005f_x005f_x0051"/>
      <sheetName val="_BQ-FORM_xl턐ワ_x0051"/>
      <sheetName val="_BQ-FORM_xl_x0006__1"/>
      <sheetName val="-FORM_xl___x1"/>
      <sheetName val="_BQ-FORM_xl___x0051"/>
      <sheetName val="_BQ-FORM_xl_x0006__?__1"/>
      <sheetName val="_BQ-FORM_xl????1"/>
      <sheetName val="_BQ-FORM_xl_x0006_?_x001"/>
      <sheetName val="_BQ-FORM_xl턐ワҡ1"/>
      <sheetName val="_BQ-FORM_xl_x0006__x0001"/>
      <sheetName val="[BQ-FORM_xl턐ワ1"/>
      <sheetName val="[BQ-FORM_xl??1"/>
      <sheetName val="_BQ-FORM_xl??_x005f_x005f_x0051"/>
      <sheetName val="[BQ-FORM_xl턐ワ_x005f_x005f_x0051"/>
      <sheetName val="[BQ-FORM_xl턐ワҡ1"/>
      <sheetName val="[BQ-FORM_xl_x0006__x0001"/>
      <sheetName val="[BQ-FORM_xl??_x005f_x005f_x0051"/>
      <sheetName val="[BQ-FORM.xl_x005f_x0006__"/>
      <sheetName val="-FORM.xl??_x005f_x0000__x"/>
      <sheetName val="[BQ-FORM.xl_x005f_x005f_x"/>
      <sheetName val="-FORM.xl??_x005f_x005f_x0"/>
      <sheetName val="[BQ-FORM_xl_x005f_x0006__"/>
      <sheetName val="-FORM_xl??_x005f_x0000__x"/>
      <sheetName val="[BQ-FORM_xl_x005f_x005f_x"/>
      <sheetName val="-FORM_xl??_x005f_x005f_x0"/>
      <sheetName val="-FORM_xl___x005f_x0000__1"/>
      <sheetName val="-FORM_xl??_x005f_x0000__1"/>
      <sheetName val="_BQ-FORM_xl_x005f_x005f_1"/>
      <sheetName val="-FORM_xl___x005f_x005f_x1"/>
      <sheetName val="[BQ-FORM_xl_x005f_x005f_1"/>
      <sheetName val="-FORM_xl??_x005f_x005f_x1"/>
      <sheetName val="hrg-dsr"/>
      <sheetName val="ALAT1"/>
      <sheetName val="villa"/>
      <sheetName val="skejul"/>
      <sheetName val="INF"/>
      <sheetName val="ANL_TEK.6"/>
      <sheetName val="SAT UPAH RAPI"/>
      <sheetName val="Master 1.0"/>
      <sheetName val="63_Swap"/>
      <sheetName val="Petunjuk Ngisi (2)"/>
      <sheetName val="grafik"/>
      <sheetName val="pro ra op"/>
      <sheetName val="TOWN"/>
      <sheetName val="DIV1"/>
      <sheetName val="Rekap Biaya"/>
      <sheetName val="INDEX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pec ME"/>
      <sheetName val="rab - persiapan &amp; lantai-1"/>
      <sheetName val="RAB_AR&amp;STR4"/>
      <sheetName val="B_-_Norelec4"/>
      <sheetName val="[BQ-FORM_xl턐ワ???4"/>
      <sheetName val="_BQ-FORM_xl턐ワ4"/>
      <sheetName val="[BQ-FORM_xl턐ワ_x005f_x0000__x005f_x0000__x02"/>
      <sheetName val="[BQ-FORM_xl_x005f_x0006__x005f_x0000_۸ݼ࢈2"/>
      <sheetName val="_BQ-FORM_xl턐ワ___4"/>
      <sheetName val="_BQ-FORM_xl턐ワ_x005f_x0000__x005f_x0000__x02"/>
      <sheetName val="_BQ-FORM_xl_x005f_x0006__x005f_x0000_۸ݼ࢈2"/>
      <sheetName val="_BQ-FORM_xl_x005f_x0006__۸ݼ࢈2"/>
      <sheetName val="_BQ-FORM_xl_x005f_x0006_2"/>
      <sheetName val="Cover_Daf-22"/>
      <sheetName val="_BQ-FORM_xl__4"/>
      <sheetName val="_BQ-FORM_xl_____4"/>
      <sheetName val="-FORM_xl___x005f_x0000__x005f_x0000__x00002"/>
      <sheetName val="_BQ-FORM_xl_x005f_x0006__x005f_x0000____2"/>
      <sheetName val="_BQ-FORM_xl___x005f_x0000__x005f_x0000__x02"/>
      <sheetName val="_BQ-FORM_xl_x005f_x0006_____2"/>
      <sheetName val="_BQ-FORM_xl턐ワ_帐ᾚ2"/>
      <sheetName val="Met_Pas_Batu2"/>
      <sheetName val="Met__Minor2"/>
      <sheetName val="OP__ALAT2"/>
      <sheetName val="OP__PERJAM2"/>
      <sheetName val="B__PERSONIL2"/>
      <sheetName val="KAN__LOKAL2"/>
      <sheetName val="Perm__Test2"/>
      <sheetName val="[BQ-FORM_xl?????4"/>
      <sheetName val="_BQ-FORM_xl??4"/>
      <sheetName val="-FORM_xl??_x005f_x0000__x005f_x0000__x00002"/>
      <sheetName val="[BQ-FORM_xl_x005f_x0006__x005f_x0000_???2"/>
      <sheetName val="[BQ-FORM_xl_x005f_x0006_?۸ݼ࢈2"/>
      <sheetName val="_BQ-FORM_xl??_x005f_x0000__x005f_x0000__x02"/>
      <sheetName val="_BQ-FORM_xl_x005f_x0006__x005f_x0000_???2"/>
      <sheetName val="_BQ-FORM_xl??___4"/>
      <sheetName val="_BQ-FORM_xl_x005f_x0006__???2"/>
      <sheetName val="[BQ-FORM_xl??_x005f_x0000__x005f_x0000__x02"/>
      <sheetName val="[BQ-FORM_xl_x005f_x0006_????2"/>
      <sheetName val="[BQ-FORM_xl턐ワ?帐ᾚ2"/>
      <sheetName val="Cash_Flow_bulanan2"/>
      <sheetName val="_BQ-FORM_xl턐ワ_x005f_x005f_x005f_x0000__x002"/>
      <sheetName val="_BQ-FORM_xl_x005f_x005f_x005f_x0006__x005f2"/>
      <sheetName val="_BQ-FORM_xl_x005f_x005f_x005f_x0006__۸ݼ࢈2"/>
      <sheetName val="_BQ-FORM_xl_x005f_x005f_x005f_x0006_2"/>
      <sheetName val="[BQ-FORM_xl턐ワ?2"/>
      <sheetName val="-FORM_xl___x005f_x005f_x005f_x0000__x005f_x005f_2"/>
      <sheetName val="_BQ-FORM_xl턐ワ_2"/>
      <sheetName val="AnalisaSIPIL_RIIL2"/>
      <sheetName val="_BQ-FORM_xl??_??2"/>
      <sheetName val="[BQ-FORM_xl???3"/>
      <sheetName val="H_Satuan2"/>
      <sheetName val="_BQ-FORM_xl___x005f_x005f_x005f_x0000__x002"/>
      <sheetName val="_BQ-FORM_xl_x005f_x005f_x005f_x0006_____2"/>
      <sheetName val="_BQ-FORM_xl_x005f_x0006__Ổ__2"/>
      <sheetName val="BQ_ARS2"/>
      <sheetName val="_BQ-FORM_xl??_2"/>
      <sheetName val="_BQ-FORM_xl___3"/>
      <sheetName val="[BQ-FORM_xl턐ワ_x005f_x005f_x005f_x0000__x002"/>
      <sheetName val="[BQ-FORM_xl_x005f_x005f_x005f_x0006__x005f2"/>
      <sheetName val="-FORM_xl??_x005f_x005f_x005f_x0000__x005f_x005f_2"/>
      <sheetName val="[BQ-FORM_xl_x005f_x005f_x005f_x0006_?۸ݼ࢈2"/>
      <sheetName val="_BQ-FORM_xl??_x005f_x005f_x005f_x0000__x002"/>
      <sheetName val="_BQ-FORM_xl_x005f_x005f_x005f_x0006__???2"/>
      <sheetName val="[BQ-FORM_xl??_x005f_x005f_x005f_x0000__x002"/>
      <sheetName val="[BQ-FORM_xl_x005f_x005f_x005f_x0006_????2"/>
      <sheetName val="[BQ-FORM_xl턐ワ_x005f_x0000_帐ᾚ2"/>
      <sheetName val="[BQ-FORM_xl_x005f_x0006__x005f_x0000_Ổ_x002"/>
      <sheetName val="[BQ-FORM_xl_x005f_x0006_?Ổ??2"/>
      <sheetName val="[BQ-FORM_xl??_x005f_x0000_??2"/>
      <sheetName val="[BQ-FORM_xl_x005f_x0006__x005f_x0000_?_x002"/>
      <sheetName val="_BQ-FORM_xl턐ワ_x005f_x0000_帐ᾚ2"/>
      <sheetName val="_BQ-FORM_xl_x005f_x0006__x005f_x0000_Ổ_x002"/>
      <sheetName val="_BQ-FORM_xl___x005f_x0000___2"/>
      <sheetName val="_BQ-FORM_xl_x005f_x0006__x005f_x0000___x002"/>
      <sheetName val="_BQ-FORM_xl턐ワ_x005f_x0000_2"/>
      <sheetName val="_BQ-FORM_xl턐ワ_x005f_x005f_x005f_x005f_x0052"/>
      <sheetName val="_BQ-FORM_xl_x005f_x005f_x005f_x005f_x005f_x005f_2"/>
      <sheetName val="_BQ-FORM_xl___x005f_x0000_2"/>
      <sheetName val="-FORM_xl___x005f_x005f_x005f_x005f_x005f_x005f_x2"/>
      <sheetName val="_BQ-FORM_xl___x005f_x005f_x005f_x005f_x0052"/>
      <sheetName val="_BQ-FORM_xl_x005f_x005f_x005f_x0006__Ổ__2"/>
      <sheetName val="_BQ-FORM_xl턐ワ_x005f_x005f_x005f_x0000_帐ᾚ2"/>
      <sheetName val="_BQ-FORM_xl___x005f_x005f_x005f_x0000___2"/>
      <sheetName val="On_Time2"/>
      <sheetName val="Std-Prod_KS2"/>
      <sheetName val="_BQ-FORM_xl턐ワ_x005f_x0000__x0052"/>
      <sheetName val="_BQ-FORM_xl_x005f_x0006__2"/>
      <sheetName val="-FORM_xl___x005f_x0000__x2"/>
      <sheetName val="_BQ-FORM_xl___x005f_x0000__x0052"/>
      <sheetName val="-FORM_xl__2"/>
      <sheetName val="Rekap_Addendum2"/>
      <sheetName val="uraian_analisa2"/>
      <sheetName val="Galian_12"/>
      <sheetName val="_BQ-FORM_xl_x005f_x0006__?__2"/>
      <sheetName val="_BQ-FORM_xl??_x005f_x0000_??2"/>
      <sheetName val="_BQ-FORM_xl_x005f_x0006__x005f_x0000_?_x002"/>
      <sheetName val="_BQ-FORM_xl턐ワ_x005f_x005f_x005f_x0000_2"/>
      <sheetName val="_BQ-FORM_xl___x005f_x005f_x005f_x0000_2"/>
      <sheetName val="Basic_P2"/>
      <sheetName val="Bill_of_Quantity2"/>
      <sheetName val="_BQ-FORM_xl턐ワ_x005f_x0000_ҡ2"/>
      <sheetName val="_BQ-FORM_xl_x005f_x0006__x005f_x0000__x0002"/>
      <sheetName val="REKAP_A_BESAR2"/>
      <sheetName val="[BQ-FORM_xl턐ワ?ҡ2"/>
      <sheetName val="[BQ-FORM_xl턐ワ_x005f_x0000_2"/>
      <sheetName val="[BQ-FORM_xl??_x005f_x0000_2"/>
      <sheetName val="_BQ-FORM_xl??_x005f_x005f_x005f_x005f_x0052"/>
      <sheetName val="[BQ-FORM_xl턐ワ_x005f_x005f_x005f_x005f_x0052"/>
      <sheetName val="[BQ-FORM_xl_x005f_x005f_x005f_x005f_x005f_x005f_2"/>
      <sheetName val="[BQ-FORM_xl턐ワ_x005f_x0000_ҡ2"/>
      <sheetName val="[BQ-FORM_xl_x005f_x0006__x005f_x0000__x0002"/>
      <sheetName val="-FORM_xl??_x005f_x005f_x005f_x005f_x005f_x005f_x2"/>
      <sheetName val="[BQ-FORM_xl??_x005f_x005f_x005f_x005f_x0052"/>
      <sheetName val="[BQ-FORM_xl턐ワ_x005f_x005f_x005f_x0000_帐ᾚ2"/>
      <sheetName val="[BQ-FORM_xl_x005f_x005f_x005f_x0006_?Ổ??2"/>
      <sheetName val="[BQ-FORM_xl??_x005f_x005f_x005f_x0000_??2"/>
      <sheetName val="8LT_122"/>
      <sheetName val="HARGA_ALAT2"/>
      <sheetName val="Kuantitas_&amp;_Harga2"/>
      <sheetName val="Basic_Price2"/>
      <sheetName val="Analisa_(me)2"/>
      <sheetName val="harga_dasar2"/>
      <sheetName val="harga_dasar_T-M-A2"/>
      <sheetName val="5_NP2"/>
      <sheetName val="4-Basic_Price2"/>
      <sheetName val="alt_bsr_tahun_20072"/>
      <sheetName val="BARU-4_2"/>
      <sheetName val="schedule_(2)2"/>
      <sheetName val="_BQ-FORM_xl_x005f_x005f_x005f_x0006__2"/>
      <sheetName val="-FORM_xl___x005f_x005f_x005f_x0000__x2"/>
      <sheetName val="Lamp-4_Sat-Das2"/>
      <sheetName val="Agregat_Halus_&amp;_Kasar2"/>
      <sheetName val="RAB_Ekstern2"/>
      <sheetName val="Rekap_Ekstern2"/>
      <sheetName val="PROD_ALAT2"/>
      <sheetName val="BANK_DT2"/>
      <sheetName val="ANALISA_KEB_ALAT2"/>
      <sheetName val="KOEF_ALAT2"/>
      <sheetName val="KOEF_TANAH2"/>
      <sheetName val="KONF_VOL2"/>
      <sheetName val="BANK_PROD_ALAT2"/>
      <sheetName val="_Rekap2"/>
      <sheetName val="BQ_EXTERN2"/>
      <sheetName val="REKAP_RAB2"/>
      <sheetName val="BQ_EE2"/>
      <sheetName val="Kode_SD2"/>
      <sheetName val="SUM_OF_QTY2"/>
      <sheetName val="Divisi_32"/>
      <sheetName val="Divisi_42"/>
      <sheetName val="Divisi_52"/>
      <sheetName val="Divisi_62"/>
      <sheetName val="Divisi_72"/>
      <sheetName val="Resume_Batu2"/>
      <sheetName val="NP_(2)2"/>
      <sheetName val="_BQ-FORM_xl??_x005f_x0000_2"/>
      <sheetName val="_BQ-FORM_xl_x005f_x005f_x005f_x0006__?__2"/>
      <sheetName val="_BQ-FORM_xl??_x005f_x005f_x005f_x0000_??2"/>
      <sheetName val="analisa_Str2"/>
      <sheetName val="_BQ-FORM_xl턐ワ_ҡ"/>
      <sheetName val="RAB_J18_2"/>
      <sheetName val="3_1_2a"/>
      <sheetName val="3_1_1a"/>
      <sheetName val="BARU_(wilayah_4)"/>
      <sheetName val="LAMA_(wilayah_3)"/>
      <sheetName val="LAMA_(wilayah_4)"/>
      <sheetName val="Peralatan_(2)"/>
      <sheetName val="Lt__1_(A)"/>
      <sheetName val="_BQ-FORM_xl턐ワ??_x00"/>
      <sheetName val="_BQ-FORM_xl?۸ݼ࢈"/>
      <sheetName val="-FORM_xl__???"/>
      <sheetName val="_BQ-FORM_xl?___"/>
      <sheetName val="_BQ-FORM_xl__??_x00"/>
      <sheetName val="_BQ-FORM_xl턐ワ?帐ᾚ"/>
      <sheetName val="_BQ-FORM_xl?Ổ_x000"/>
      <sheetName val="_BQ-FORM_xl__x000"/>
      <sheetName val="_BQ-FORM_xl턐ワ___x00"/>
      <sheetName val="-FORM_xl_____"/>
      <sheetName val="_BQ-FORM_xl_____x00"/>
      <sheetName val="_BQ-FORM_xl_Ổ_x000"/>
      <sheetName val="_BQ-FORM_xl___x000"/>
      <sheetName val="Harsat_Bahan"/>
      <sheetName val="Harsat_Upah"/>
      <sheetName val="_BQ-FORM_xl_x0000"/>
      <sheetName val="C-FLOW_JUNI"/>
      <sheetName val="Analisa_Harga_Satuan"/>
      <sheetName val="Urai__Resap_pengikat"/>
      <sheetName val="dongia_(2)"/>
      <sheetName val="Urugan Pasir"/>
      <sheetName val="summary-1"/>
      <sheetName val="RAB THP1"/>
      <sheetName val="DAF.HRG"/>
      <sheetName val="GKP"/>
      <sheetName val="ANALISA-HST"/>
      <sheetName val="[BQ-FORM.xl??_x005f_x005f_x005f_x0000_"/>
      <sheetName val="HG SATUAN"/>
      <sheetName val="bhn_upah"/>
      <sheetName val="Report detil kondisi"/>
      <sheetName val="detil kondisi"/>
      <sheetName val="Memb Schd"/>
      <sheetName val="TE TS FA LAN MATV"/>
      <sheetName val="ISIAN"/>
      <sheetName val="PNT"/>
      <sheetName val="Konfirm"/>
      <sheetName val="AHS Aspal"/>
      <sheetName val="KALIREJO"/>
      <sheetName val="CH"/>
      <sheetName val="_BQ-FORM.xl_x005f_x0006__Ổ_x000"/>
      <sheetName val="_BQ-FORM.xl_x005f_x0006____x000"/>
      <sheetName val="S.UPAH"/>
      <sheetName val="_BQ-FORM_xl턐ワ_ҡ1"/>
      <sheetName val="Lt__1_(A)1"/>
      <sheetName val="_BQ-FORM_xl턐ワ??_x001"/>
      <sheetName val="-FORM_xl__???1"/>
      <sheetName val="_BQ-FORM_xl__??_x001"/>
      <sheetName val="_BQ-FORM_xl턐ワ?帐ᾚ1"/>
      <sheetName val="_BQ-FORM_xl턐ワ_x005f_x005f_x005f1"/>
      <sheetName val="_BQ-FORM_xl_x005f_x005f_x1"/>
      <sheetName val="-FORM_xl___x005f_x005f_x01"/>
      <sheetName val="_BQ-FORM_xl___x005f_x005f_x005f1"/>
      <sheetName val="_BQ-FORM_xl턐ワ___x001"/>
      <sheetName val="-FORM_xl_____1"/>
      <sheetName val="_BQ-FORM_xl_____x001"/>
      <sheetName val="Harsat_Bahan1"/>
      <sheetName val="Harsat_Upah1"/>
      <sheetName val="dongia_(2)1"/>
      <sheetName val="[BQ-FORM_xl턐ワ_x005f_x0000__x005f_x0000__x03"/>
      <sheetName val="[BQ-FORM_xl_x005f_x0006__x005f_x0000_۸ݼ࢈3"/>
      <sheetName val="_BQ-FORM_xl턐ワ_x005f_x0000__x005f_x0000__x03"/>
      <sheetName val="_BQ-FORM_xl_x005f_x0006__x005f_x0000_۸ݼ࢈3"/>
      <sheetName val="_BQ-FORM_xl_x005f_x0006__۸ݼ࢈3"/>
      <sheetName val="_BQ-FORM_xl_x005f_x0006_3"/>
      <sheetName val="Cover_Daf-23"/>
      <sheetName val="-FORM_xl??_x005f_x0000__x005f_x0000__x00003"/>
      <sheetName val="[BQ-FORM_xl_x005f_x0006__x005f_x0000_???3"/>
      <sheetName val="_BQ-FORM_xl??_x005f_x0000__x005f_x0000__x03"/>
      <sheetName val="_BQ-FORM_xl_x005f_x0006__x005f_x0000_???3"/>
      <sheetName val="[BQ-FORM_xl_x005f_x0006_?۸ݼ࢈3"/>
      <sheetName val="_BQ-FORM_xl_x005f_x0006__???3"/>
      <sheetName val="[BQ-FORM_xl??_x005f_x0000__x005f_x0000__x03"/>
      <sheetName val="[BQ-FORM_xl_x005f_x0006_????3"/>
      <sheetName val="[BQ-FORM_xl턐ワ?帐ᾚ3"/>
      <sheetName val="-FORM_xl___x005f_x0000__x005f_x0000__x00003"/>
      <sheetName val="_BQ-FORM_xl_x005f_x0006__x005f_x0000____3"/>
      <sheetName val="_BQ-FORM_xl___x005f_x0000__x005f_x0000__x03"/>
      <sheetName val="_BQ-FORM_xl_x005f_x0006_____3"/>
      <sheetName val="Cash_Flow_bulanan3"/>
      <sheetName val="_BQ-FORM_xl턐ワ_x005f_x005f_x005f_x0000__x003"/>
      <sheetName val="_BQ-FORM_xl_x005f_x005f_x005f_x0006__x005f3"/>
      <sheetName val="_BQ-FORM_xl_x005f_x005f_x005f_x0006__۸ݼ࢈3"/>
      <sheetName val="_BQ-FORM_xl_x005f_x005f_x005f_x0006_3"/>
      <sheetName val="-FORM_xl___x005f_x005f_x005f_x0000__x005f_x005f_3"/>
      <sheetName val="_BQ-FORM_xl턐ワ_帐ᾚ3"/>
      <sheetName val="_BQ-FORM_xl턐ワ_ҡ2"/>
      <sheetName val="Lt__1_(A)2"/>
      <sheetName val="_BQ-FORM_xl턐ワ??_x002"/>
      <sheetName val="-FORM_xl__???2"/>
      <sheetName val="_BQ-FORM_xl__??_x002"/>
      <sheetName val="_BQ-FORM_xl턐ワ?帐ᾚ2"/>
      <sheetName val="_BQ-FORM_xl턐ワ_x005f_x005f_x005f2"/>
      <sheetName val="_BQ-FORM_xl_x005f_x005f_x2"/>
      <sheetName val="-FORM_xl___x005f_x005f_x02"/>
      <sheetName val="_BQ-FORM_xl___x005f_x005f_x005f2"/>
      <sheetName val="_BQ-FORM_xl턐ワ___x002"/>
      <sheetName val="-FORM_xl_____2"/>
      <sheetName val="_BQ-FORM_xl_____x002"/>
      <sheetName val="Harsat_Bahan2"/>
      <sheetName val="Harsat_Upah2"/>
      <sheetName val="dongia_(2)2"/>
      <sheetName val="[BQ-FORM.xl턐ワ_x0000__x0000__x0000_"/>
      <sheetName val="[BQ-FORM.xl??_x0000__x0000__x0000_"/>
      <sheetName val="[BQ-FORM.xl_x0006__x0000_???"/>
      <sheetName val="[BQ-FORM.xl턐ワ_x0000_"/>
      <sheetName val="[BQ-FORM.xl??_x0000_??"/>
      <sheetName val="[BQ-FORM.xl_x0006__x0000_?_x0000__x0000_"/>
      <sheetName val="[BQ-FORM.xl_x0006__x0000__x0000__x0000__x0000_"/>
      <sheetName val="[BQ-FORM.xl??_x0000_"/>
      <sheetName val="_BQ-FORM.xl턐ワ_x0000__x0000__x00"/>
      <sheetName val="-FORM.xl___x0000__x0000__x0000_"/>
      <sheetName val="_BQ-FORM.xl_x0006__x0000____"/>
      <sheetName val="_BQ-FORM.xl___x0000__x0000__x00"/>
      <sheetName val="_BQ-FORM.xl턐ワ_x0000__x005"/>
      <sheetName val="-FORM.xl___x0000__x"/>
      <sheetName val="_BQ-FORM.xl___x0000___"/>
      <sheetName val="_BQ-FORM.xl_x0006__x0000___x000"/>
      <sheetName val="_BQ-FORM.xl턐ワ_x0000_"/>
      <sheetName val="_BQ-FORM.xl_x0006__x0000__x0000"/>
      <sheetName val="_BQ-FORM.xl___x0000_"/>
      <sheetName val="_BQ-FORM.xl___x0000__x005"/>
      <sheetName val="_BQ-FORM_xl턐ワ_x0000__x0000__x00"/>
      <sheetName val="-FORM_xl___x0000__x0000__x0000_"/>
      <sheetName val="_BQ-FORM_xl_x0006__x0000____"/>
      <sheetName val="_BQ-FORM_xl___x0000__x0000__x00"/>
      <sheetName val="__x0000__x0000__x00"/>
      <sheetName val="xl_x0006__x0000____"/>
      <sheetName val="0000__x0000__x0000_"/>
      <sheetName val="_BQ-FORM_xl턐ワ_x0000__x005"/>
      <sheetName val="-FORM_xl___x0000__x"/>
      <sheetName val="_BQ-FORM_xl___x0000__x005"/>
      <sheetName val="[BQ-FORM.xl턐ワ_x0000__x0000__x00"/>
      <sheetName val="-FORM.xl??_x0000__x0000__x0000_"/>
      <sheetName val="_BQ-FORM.xl??_x0000__x0000__x00"/>
      <sheetName val="_BQ-FORM.xl_x0006__x0000_???"/>
      <sheetName val="[BQ-FORM.xl??_x0000__x0000__x00"/>
      <sheetName val="[BQ-FORM_xl턐ワ_x0000__x0000__x00"/>
      <sheetName val="-FORM_xl??_x0000__x0000__x0000_"/>
      <sheetName val="[BQ-FORM_xl_x0006__x0000_???"/>
      <sheetName val="_BQ-FORM_xl??_x0000__x0000__x00"/>
      <sheetName val="_BQ-FORM_xl_x0006__x0000_???"/>
      <sheetName val="[BQ-FORM_xl??_x0000__x0000__x00"/>
      <sheetName val="[BQ-FORM.xl_x0006__x0000_?_x000"/>
      <sheetName val="_BQ-FORM.xl??_x0000_??"/>
      <sheetName val="_BQ-FORM.xl_x0006__x0000_?_x000"/>
      <sheetName val="[BQ-FORM.xl_x0006__x0000__x0000"/>
      <sheetName val="_BQ-FORM.xl??_x0000_"/>
      <sheetName val="[BQ-FORM_xl??_x0000_??"/>
      <sheetName val="[BQ-FORM_xl_x0006__x0000_?_x000"/>
      <sheetName val="_BQ-FORM_xl___x0000___"/>
      <sheetName val="_BQ-FORM_xl_x0006__x0000___x000"/>
      <sheetName val="_BQ-FORM_xl턐ワ_x0000_"/>
      <sheetName val="_BQ-FORM_xl___x0000_"/>
      <sheetName val="_BQ-FORM_xl??_x0000_??"/>
      <sheetName val="_BQ-FORM_xl_x0006__x0000_?_x000"/>
      <sheetName val="_BQ-FORM_xl_x0006__x0000__x0000"/>
      <sheetName val="[BQ-FORM_xl턐ワ_x0000_"/>
      <sheetName val="[BQ-FORM_xl??_x0000_"/>
      <sheetName val="[BQ-FORM_xl_x0006__x0000__x0000"/>
      <sheetName val="_BQ-FORM_xl??_x0000_"/>
      <sheetName val="[BQ-FORM_xl턐ワ_x0000__x0000__x01"/>
      <sheetName val="_BQ-FORM_xl턐ワ_x0000__x0000__x01"/>
      <sheetName val="-FORM_xl___x0000__x0000__x00001"/>
      <sheetName val="_BQ-FORM_xl_x0006__x0000____1"/>
      <sheetName val="_BQ-FORM_xl___x0000__x0000__x01"/>
      <sheetName val="-FORM_xl??_x0000__x0000__x00001"/>
      <sheetName val="[BQ-FORM_xl_x0006__x0000_???1"/>
      <sheetName val="_BQ-FORM_xl??_x0000__x0000__x01"/>
      <sheetName val="_BQ-FORM_xl_x0006__x0000_???1"/>
      <sheetName val="[BQ-FORM_xl??_x0000__x0000__x01"/>
      <sheetName val="[BQ-FORM_xl??_x0000_??1"/>
      <sheetName val="[BQ-FORM_xl_x0006__x0000_?_x001"/>
      <sheetName val="_BQ-FORM_xl___x0000___1"/>
      <sheetName val="_BQ-FORM_xl_x0006__x0000___x001"/>
      <sheetName val="_BQ-FORM_xl턐ワ_x0000_1"/>
      <sheetName val="_BQ-FORM_xl___x0000_1"/>
      <sheetName val="_BQ-FORM_xl턐ワ_x0000__x0051"/>
      <sheetName val="-FORM_xl___x0000__x1"/>
      <sheetName val="_BQ-FORM_xl___x0000__x0051"/>
      <sheetName val="_BQ-FORM_xl??_x0000_??1"/>
      <sheetName val="_BQ-FORM_xl_x0006__x0000_?_x001"/>
      <sheetName val="_BQ-FORM_xl_x0006__x0000__x0001"/>
      <sheetName val="[BQ-FORM_xl턐ワ_x0000_1"/>
      <sheetName val="[BQ-FORM_xl??_x0000_1"/>
      <sheetName val="[BQ-FORM_xl_x0006__x0000__x0001"/>
      <sheetName val="_BQ-FORM_xl??_x0000_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 refreshError="1"/>
      <sheetData sheetId="455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/>
      <sheetData sheetId="716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/>
      <sheetData sheetId="1280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tulasi"/>
      <sheetName val="Pendukung"/>
      <sheetName val="Peralatan"/>
      <sheetName val="Metode"/>
      <sheetName val="XXXX"/>
    </sheetNames>
    <sheetDataSet>
      <sheetData sheetId="0" refreshError="1"/>
      <sheetData sheetId="1">
        <row r="34">
          <cell r="CG34">
            <v>0</v>
          </cell>
          <cell r="CH34">
            <v>0.12627569595561616</v>
          </cell>
          <cell r="CI34">
            <v>0.50695972133159639</v>
          </cell>
          <cell r="CJ34">
            <v>4.6535897848636978</v>
          </cell>
          <cell r="CK34">
            <v>9.4247663236696724</v>
          </cell>
          <cell r="CL34">
            <v>19.274684069483897</v>
          </cell>
          <cell r="CM34">
            <v>44.837371818692901</v>
          </cell>
          <cell r="CN34">
            <v>63.061174225974092</v>
          </cell>
          <cell r="CO34">
            <v>80.660430157981409</v>
          </cell>
          <cell r="CP34">
            <v>98.259686089988719</v>
          </cell>
          <cell r="CQ34">
            <v>99.999999999999986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 Rate"/>
      <sheetName val="Unit Price M"/>
      <sheetName val="Elektrikal"/>
      <sheetName val="REF.ONLY"/>
      <sheetName val="ES-aLL"/>
      <sheetName val="price"/>
      <sheetName val="FINISHING"/>
      <sheetName val="REQDELTA"/>
      <sheetName val="Material"/>
      <sheetName val="Upah"/>
      <sheetName val="Analisa SNI STANDART "/>
      <sheetName val="Mech_Breakdown_Formula"/>
      <sheetName val="escon"/>
      <sheetName val="REF_ONLY"/>
      <sheetName val="An Arsitektur"/>
      <sheetName val="Unit Rate (2)"/>
      <sheetName val="Currency_Rate"/>
      <sheetName val="Unit_Price_M"/>
      <sheetName val="DAF-2"/>
      <sheetName val="Analisa_SNI_STANDART_"/>
      <sheetName val="satuan_pek_ars"/>
      <sheetName val="Cover Daf_2"/>
      <sheetName val="Rekap Direct Cost"/>
      <sheetName val="ARSITEKTUR"/>
      <sheetName val="STRUKTUR"/>
      <sheetName val="Analisa"/>
      <sheetName val="dasboard"/>
      <sheetName val="Rkp"/>
      <sheetName val="Str"/>
      <sheetName val="概総括1"/>
      <sheetName val="BANGUNAN PENUNJANG"/>
      <sheetName val="Mall"/>
      <sheetName val="Alat Kerja"/>
      <sheetName val="Daf 1"/>
      <sheetName val="Estimate"/>
      <sheetName val="villa"/>
      <sheetName val="Bahan "/>
      <sheetName val="Pekerjaan "/>
      <sheetName val="Kolom U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uantitas &amp; Harga"/>
      <sheetName val="Peralatan"/>
      <sheetName val="Basic Price"/>
      <sheetName val="TOWN"/>
      <sheetName val="I_KAMAR"/>
      <sheetName val="Breakdown"/>
      <sheetName val="Rate"/>
      <sheetName val="Cash Flow bulanan"/>
      <sheetName val="PLUMBING"/>
      <sheetName val="Bill rekap"/>
      <sheetName val="Bill of Qty MEP"/>
      <sheetName val="Cover"/>
      <sheetName val="bq"/>
      <sheetName val=" anal hrg sat"/>
      <sheetName val="PO-2"/>
      <sheetName val="Bunga"/>
      <sheetName val="I-KAMAR"/>
      <sheetName val="SAP"/>
      <sheetName val="NET表"/>
      <sheetName val="BQ表"/>
      <sheetName val="SITE-E"/>
      <sheetName val="Hrg.Sat"/>
      <sheetName val="Bldg"/>
      <sheetName val="analisa Str"/>
      <sheetName val="REF_ONLY1"/>
      <sheetName val="An_Arsitektur"/>
      <sheetName val="Unit_Rate_(2)"/>
      <sheetName val="Currency_Rate1"/>
      <sheetName val="Unit_Price_M1"/>
      <sheetName val="REF_ONLY2"/>
      <sheetName val="Analisa_SNI_STANDART_1"/>
      <sheetName val="An_Arsitektur1"/>
      <sheetName val="Unit_Rate_(2)1"/>
      <sheetName val="D &amp; W sizes"/>
      <sheetName val="BQ_ME"/>
      <sheetName val="Rekap"/>
      <sheetName val="BQ-E20-02(Rp)"/>
      <sheetName val="HSD"/>
      <sheetName val="RAB-SPL2"/>
      <sheetName val="Koef"/>
      <sheetName val="Analisa  (2)"/>
      <sheetName val="Bahan"/>
      <sheetName val="mat_me pipa"/>
      <sheetName val="DAF_2"/>
      <sheetName val="TOWER D"/>
      <sheetName val="HRG BHN"/>
      <sheetName val="Analisa Upah &amp; Bahan Plum"/>
      <sheetName val="Currency_Rate2"/>
      <sheetName val="Unit_Price_M2"/>
      <sheetName val="REF_ONLY3"/>
      <sheetName val="Analisa_SNI_STANDART_2"/>
      <sheetName val="An_Arsitektur2"/>
      <sheetName val="Unit_Rate_(2)2"/>
      <sheetName val="BANGUNAN_PENUNJANG"/>
      <sheetName val="index"/>
      <sheetName val="5.2."/>
      <sheetName val="H.Satuan"/>
      <sheetName val="#REF!"/>
      <sheetName val="AN-ALT"/>
      <sheetName val="Ahs.1"/>
      <sheetName val="Ahs.2"/>
      <sheetName val="Deep Well"/>
      <sheetName val="Pek Luar"/>
      <sheetName val="Parkir"/>
      <sheetName val="anal"/>
      <sheetName val="???1"/>
      <sheetName val="NET?"/>
      <sheetName val="BQ?"/>
      <sheetName val="OP. ALAT"/>
      <sheetName val="OP. PERJAM"/>
      <sheetName val="B. PERSONIL"/>
      <sheetName val="KAN. LOKAL"/>
      <sheetName val="Pricing"/>
      <sheetName val="Perm. Test"/>
      <sheetName val="PPC"/>
      <sheetName val="metode "/>
      <sheetName val="LISTRIK"/>
      <sheetName val="Harsat"/>
      <sheetName val="Metode"/>
      <sheetName val="Analisa DMPU"/>
      <sheetName val="OFFICE 2 LT"/>
      <sheetName val="Penjumlahan"/>
      <sheetName val="upahbahan"/>
      <sheetName val="304_06"/>
      <sheetName val="___1"/>
      <sheetName val="NET_"/>
      <sheetName val="BQ_"/>
      <sheetName val="Cover Daf-2"/>
      <sheetName val="ch"/>
      <sheetName val="Master 1.0"/>
      <sheetName val="RAB"/>
      <sheetName val="prime coal"/>
      <sheetName val="A"/>
      <sheetName val="Markup"/>
      <sheetName val="REKAP REV.SHARING"/>
      <sheetName val="Analisa (me)"/>
      <sheetName val="HB "/>
      <sheetName val="Har-mat"/>
      <sheetName val="Hargamat"/>
      <sheetName val="Kuantitas_&amp;_Harga"/>
      <sheetName val="Cash_Flow_bulanan"/>
      <sheetName val="Basic_Price"/>
      <sheetName val="Bill_rekap"/>
      <sheetName val="Bahan_"/>
      <sheetName val="Pekerjaan_"/>
      <sheetName val="_anal_hrg_sat"/>
      <sheetName val="Cover_Daf_2"/>
      <sheetName val="Rekap_Direct_Cost"/>
      <sheetName val="Bill_of_Qty_MEP"/>
      <sheetName val="Hrg_Sat"/>
      <sheetName val="Kolom_UT"/>
      <sheetName val="대비표"/>
      <sheetName val="Bill 2 Summary"/>
      <sheetName val="Sheet"/>
      <sheetName val="Cover1"/>
      <sheetName val="DAF-1"/>
      <sheetName val="Pt"/>
      <sheetName val="mu"/>
      <sheetName val="Anls"/>
      <sheetName val="Urai _Resap pengikat"/>
      <sheetName val="FORM X COST"/>
      <sheetName val="BAG-2"/>
      <sheetName val="BAG_2"/>
      <sheetName val="SEX"/>
      <sheetName val="RFP003"/>
      <sheetName val="RFP007"/>
      <sheetName val="RFP004"/>
      <sheetName val="RFP009"/>
      <sheetName val="tifico"/>
      <sheetName val="An Struktur"/>
      <sheetName val="RFP006"/>
      <sheetName val="RFP002"/>
      <sheetName val="Piping"/>
      <sheetName val="Elec_ins"/>
      <sheetName val="Duc-3"/>
      <sheetName val="Duc_3"/>
      <sheetName val="sort2"/>
      <sheetName val="Currency_Rate4"/>
      <sheetName val="Unit_Price_M4"/>
      <sheetName val="REF_ONLY5"/>
      <sheetName val="Analisa_SNI_STANDART_4"/>
      <sheetName val="An_Arsitektur4"/>
      <sheetName val="Unit_Rate_(2)4"/>
      <sheetName val="BANGUNAN_PENUNJANG3"/>
      <sheetName val="manhour"/>
      <sheetName val="BANGUNAN_PENUNJANG1"/>
      <sheetName val="Currency_Rate3"/>
      <sheetName val="Unit_Price_M3"/>
      <sheetName val="REF_ONLY4"/>
      <sheetName val="Analisa_SNI_STANDART_3"/>
      <sheetName val="An_Arsitektur3"/>
      <sheetName val="Unit_Rate_(2)3"/>
      <sheetName val="BANGUNAN_PENUNJANG2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_&amp;_W_sizes"/>
      <sheetName val="Currency_Rate5"/>
      <sheetName val="Unit_Price_M5"/>
      <sheetName val="REF_ONLY6"/>
      <sheetName val="Analisa_SNI_STANDART_5"/>
      <sheetName val="An_Arsitektur5"/>
      <sheetName val="Unit_Rate_(2)5"/>
      <sheetName val="BANGUNAN_PENUNJANG4"/>
      <sheetName val="Cash_Flow_bulanan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1"/>
      <sheetName val="Pekerjaan_1"/>
      <sheetName val="Cover_Daf_21"/>
      <sheetName val="Rekap_Direct_Cost1"/>
      <sheetName val="D_&amp;_W_sizes1"/>
      <sheetName val="Kuantitas_&amp;_Harga1"/>
      <sheetName val="Basic_Price1"/>
      <sheetName val="Kolom_UT1"/>
      <sheetName val="Bill_of_Qty_MEP1"/>
      <sheetName val="Bill_rekap1"/>
      <sheetName val="An_Struktur4"/>
      <sheetName val="Currency_Rate6"/>
      <sheetName val="Unit_Price_M6"/>
      <sheetName val="REF_ONLY7"/>
      <sheetName val="Analisa_SNI_STANDART_6"/>
      <sheetName val="An_Arsitektur6"/>
      <sheetName val="Unit_Rate_(2)6"/>
      <sheetName val="BANGUNAN_PENUNJANG5"/>
      <sheetName val="Cash_Flow_bulanan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Bahan_2"/>
      <sheetName val="Pekerjaan_2"/>
      <sheetName val="Cover_Daf_22"/>
      <sheetName val="Rekap_Direct_Cost2"/>
      <sheetName val="D_&amp;_W_sizes2"/>
      <sheetName val="Kuantitas_&amp;_Harga2"/>
      <sheetName val="Basic_Price2"/>
      <sheetName val="Kolom_UT2"/>
      <sheetName val="Bill_of_Qty_MEP2"/>
      <sheetName val="Bill_rekap2"/>
      <sheetName val="3.5 STR PH-2 "/>
      <sheetName val="Volume"/>
      <sheetName val="Data basic price jgan diprint"/>
      <sheetName val="CATU DAYA LISTRIK PLB"/>
      <sheetName val="CATU DAYA LISTRIK PK"/>
      <sheetName val="PERALATAN &amp; KATUP2 PK"/>
      <sheetName val="PERALATAN UTAMA PK"/>
      <sheetName val="PERALATAN &amp; KATUP2 PLB"/>
      <sheetName val="PERALATAN UTAMA PLB"/>
      <sheetName val="PEMIPAAN PK"/>
      <sheetName val="PEMIPAAN PLB"/>
      <sheetName val="BOQ"/>
      <sheetName val="4-Basic Price"/>
      <sheetName val="5-ALAT(1)"/>
      <sheetName val="D7(1)"/>
      <sheetName val="B"/>
      <sheetName val="L-Mechanical"/>
      <sheetName val="Cover (x)"/>
      <sheetName val="Cor Apt"/>
      <sheetName val="VAC-1"/>
      <sheetName val="共機計算"/>
      <sheetName val="共機J"/>
      <sheetName val="RAB AR&amp;STR"/>
      <sheetName val="RAB-NEGO"/>
      <sheetName val="CCe"/>
      <sheetName val="struktur tdk dipakai"/>
      <sheetName val="Bill sipil"/>
      <sheetName val="Fill this out first___"/>
      <sheetName val="Bill-19"/>
      <sheetName val="sum-bill22"/>
      <sheetName val="rab me (by owner) "/>
      <sheetName val="BQ (by owner)"/>
      <sheetName val="rab me (fisik)"/>
      <sheetName val="Elec-ins"/>
      <sheetName val="Lambersering"/>
      <sheetName val="Temp&amp;Site"/>
      <sheetName val="Breakdown Architecture"/>
      <sheetName val="予算票"/>
      <sheetName val="Anl-Umum"/>
      <sheetName val="Up &amp; bhn"/>
      <sheetName val="Alat R.oke"/>
      <sheetName val="Market"/>
      <sheetName val="BU ok"/>
      <sheetName val="BM vs BB"/>
      <sheetName val="Bahan oke"/>
      <sheetName val="_anal_hrg_sat1"/>
      <sheetName val="analisa_Str1"/>
      <sheetName val="Hrg_Sat1"/>
      <sheetName val="OFFICE_2_LT1"/>
      <sheetName val="Analisa_DMPU1"/>
      <sheetName val="Alat_Kerja1"/>
      <sheetName val="Daf_11"/>
      <sheetName val="Analisa__(2)1"/>
      <sheetName val="mat_me_pipa1"/>
      <sheetName val="TOWER_D1"/>
      <sheetName val="HRG_BHN1"/>
      <sheetName val="Analisa_Upah_&amp;_Bahan_Plum1"/>
      <sheetName val="5_2_1"/>
      <sheetName val="H_Satuan1"/>
      <sheetName val="HB_1"/>
      <sheetName val="Ahs_11"/>
      <sheetName val="Ahs_21"/>
      <sheetName val="analisa_Str"/>
      <sheetName val="OFFICE_2_LT"/>
      <sheetName val="Analisa_DMPU"/>
      <sheetName val="Alat_Kerja"/>
      <sheetName val="Daf_1"/>
      <sheetName val="Analisa__(2)"/>
      <sheetName val="mat_me_pipa"/>
      <sheetName val="TOWER_D"/>
      <sheetName val="HRG_BHN"/>
      <sheetName val="Analisa_Upah_&amp;_Bahan_Plum"/>
      <sheetName val="5_2_"/>
      <sheetName val="H_Satuan"/>
      <sheetName val="HB_"/>
      <sheetName val="Ahs_1"/>
      <sheetName val="Ahs_2"/>
      <sheetName val="_anal_hrg_sat2"/>
      <sheetName val="analisa_Str2"/>
      <sheetName val="Hrg_Sat2"/>
      <sheetName val="OFFICE_2_LT2"/>
      <sheetName val="Analisa_DMPU2"/>
      <sheetName val="Alat_Kerja2"/>
      <sheetName val="Daf_12"/>
      <sheetName val="Analisa__(2)2"/>
      <sheetName val="mat_me_pipa2"/>
      <sheetName val="TOWER_D2"/>
      <sheetName val="HRG_BHN2"/>
      <sheetName val="Analisa_Upah_&amp;_Bahan_Plum2"/>
      <sheetName val="5_2_2"/>
      <sheetName val="H_Satuan2"/>
      <sheetName val="HB_2"/>
      <sheetName val="Ahs_12"/>
      <sheetName val="Ahs_22"/>
      <sheetName val="Cash_Flow_bulanan3"/>
      <sheetName val="Bill_rekap3"/>
      <sheetName val="Bahan_3"/>
      <sheetName val="Pekerjaan_3"/>
      <sheetName val="_anal_hrg_sat3"/>
      <sheetName val="Kuantitas_&amp;_Harga3"/>
      <sheetName val="Basic_Price3"/>
      <sheetName val="Cover_Daf_23"/>
      <sheetName val="Rekap_Direct_Cost3"/>
      <sheetName val="Bill_of_Qty_MEP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Kolom_UT3"/>
      <sheetName val="analisa_Str3"/>
      <sheetName val="Hrg_Sat3"/>
      <sheetName val="D_&amp;_W_sizes3"/>
      <sheetName val="OFFICE_2_LT3"/>
      <sheetName val="Analisa_DMPU3"/>
      <sheetName val="Alat_Kerja3"/>
      <sheetName val="Daf_13"/>
      <sheetName val="Analisa__(2)3"/>
      <sheetName val="mat_me_pipa3"/>
      <sheetName val="TOWER_D3"/>
      <sheetName val="HRG_BHN3"/>
      <sheetName val="Analisa_Upah_&amp;_Bahan_Plum3"/>
      <sheetName val="5_2_3"/>
      <sheetName val="H_Satuan3"/>
      <sheetName val="HB_3"/>
      <sheetName val="Ahs_13"/>
      <sheetName val="Ahs_23"/>
      <sheetName val="DAFTAR 7"/>
      <sheetName val="AnAlISiS"/>
      <sheetName val="DAF-3"/>
      <sheetName val="Identitas"/>
      <sheetName val="Ex-Rate"/>
      <sheetName val="dashboard"/>
      <sheetName val="AS'97"/>
      <sheetName val="ES_PARK"/>
      <sheetName val="SKEDUL AV-05"/>
      <sheetName val="Sheet1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PASANG"/>
      <sheetName val="Agregat Halus &amp; Kasar"/>
      <sheetName val="Harga Satuan"/>
      <sheetName val="Mob"/>
      <sheetName val="ANAL lump sum"/>
      <sheetName val="RAP"/>
      <sheetName val="BOQ Summary"/>
      <sheetName val="RUPS"/>
      <sheetName val="ana_str"/>
      <sheetName val="BQ(CME)"/>
      <sheetName val="B1form (2)"/>
      <sheetName val="Purchase Order"/>
      <sheetName val="Customize Your Purchase Order"/>
      <sheetName val="經企室"/>
      <sheetName val="Pipe"/>
      <sheetName val="FA"/>
      <sheetName val="Analisa HS"/>
      <sheetName val="___ "/>
      <sheetName val="MTP"/>
      <sheetName val="6MONTHS"/>
      <sheetName val="C-LOAD(L-FACTORY.)"/>
      <sheetName val="C-LOAD(L-FACTORY_)"/>
      <sheetName val="MTO REV_2_ARMOR_"/>
      <sheetName val="Fill this out first..."/>
      <sheetName val="Isolasi Luar Dalam"/>
      <sheetName val="Isolasi Luar"/>
      <sheetName val="AC"/>
      <sheetName val="Basic"/>
      <sheetName val="clg fin"/>
      <sheetName val="flr fin"/>
      <sheetName val="Col"/>
      <sheetName val="Rif_Col"/>
      <sheetName val="timber frame"/>
      <sheetName val="Wall Qty"/>
      <sheetName val="roof fin"/>
      <sheetName val="Flr, Rf Bm"/>
      <sheetName val="Rif_PCap"/>
      <sheetName val="Flr Slb, stair"/>
      <sheetName val="Gd Bm"/>
      <sheetName val="PC, G.Slab"/>
      <sheetName val="wall fin"/>
      <sheetName val="PNT"/>
      <sheetName val="Feb Audited"/>
      <sheetName val="Rekapitulasi"/>
      <sheetName val="BAG_III"/>
      <sheetName val="hrg dasar"/>
      <sheetName val="EE-PROP"/>
      <sheetName val="Mg_I"/>
      <sheetName val="SAT UPAH RAPI"/>
      <sheetName val="Material-mr"/>
      <sheetName val="BOW"/>
      <sheetName val="analisa_gedung"/>
      <sheetName val="Koordinat"/>
      <sheetName val="ana_san"/>
      <sheetName val="D_14"/>
      <sheetName val="1"/>
      <sheetName val="Ana"/>
      <sheetName val="D+W"/>
      <sheetName val="DAF-4"/>
      <sheetName val="DAF-5"/>
      <sheetName val="iTEM hARSAT"/>
      <sheetName val="Peralatan (2)"/>
      <sheetName val="harga"/>
      <sheetName val="REKAP BQ "/>
      <sheetName val="GRAND TOTAL"/>
      <sheetName val="Balok"/>
      <sheetName val="Factor"/>
      <sheetName val="BOQ CBM"/>
      <sheetName val="PileCap"/>
      <sheetName val="Sat Bah &amp; Up"/>
      <sheetName val="ANALISA TENDER"/>
      <sheetName val="TB"/>
      <sheetName val="Spec ME"/>
      <sheetName val="AN Tdr"/>
      <sheetName val="Analisa "/>
      <sheetName val="Tie Beam"/>
      <sheetName val="AN Beton"/>
      <sheetName val="BQ Ars"/>
      <sheetName val="Plat"/>
      <sheetName val="SAT-BHN"/>
      <sheetName val="공사내역"/>
      <sheetName val="UP_an"/>
      <sheetName val="analis standar(20m)"/>
      <sheetName val="ANAL BETON"/>
      <sheetName val="CashFlwProjections"/>
      <sheetName val="Category 1"/>
      <sheetName val="GinRev1"/>
      <sheetName val="BiPokSurya"/>
      <sheetName val="PercProp"/>
      <sheetName val="PLN"/>
      <sheetName val="Bhn"/>
      <sheetName val="Z"/>
      <sheetName val="Cash2"/>
      <sheetName val="komponen"/>
      <sheetName val="Public Area"/>
      <sheetName val="Analisa Upah _ Bahan Plum"/>
      <sheetName val="EXTERNAL WORK"/>
      <sheetName val="alat"/>
      <sheetName val="DivVII"/>
      <sheetName val="AC_C"/>
      <sheetName val="BASEMENT"/>
      <sheetName val="A+Supl."/>
      <sheetName val="7"/>
      <sheetName val="parapet baru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XLS100((L)"/>
      <sheetName val="MTO REV.2(ARMOR)"/>
      <sheetName val="손익차총괄2"/>
      <sheetName val="NP"/>
      <sheetName val="PEF25_0I_mnhr"/>
      <sheetName val="Alatt"/>
      <sheetName val="3a"/>
      <sheetName val="5a"/>
      <sheetName val="On Time"/>
      <sheetName val="Curup"/>
      <sheetName val="Prabu"/>
      <sheetName val="PESANTREN"/>
      <sheetName val="G"/>
      <sheetName val="4-MVAC"/>
      <sheetName val="95삼성급(본사)"/>
      <sheetName val="Manhole"/>
      <sheetName val="10.1(3)"/>
      <sheetName val="AHS 6.1(2)"/>
      <sheetName val="Metode 8.1(5)"/>
      <sheetName val="Sec I ML"/>
      <sheetName val="daf-3(OK)"/>
      <sheetName val="daf-7(OK)"/>
      <sheetName val="HARGA MATERIAL"/>
      <sheetName val="Analisa Gabungan"/>
      <sheetName val="Sub"/>
      <sheetName val="Bank"/>
      <sheetName val="BQMPALOC"/>
      <sheetName val="1.Unit Price"/>
      <sheetName val="PEF24_0I_mnpwr"/>
      <sheetName val="Analisa_(me)"/>
      <sheetName val="Analisa_(me)1"/>
      <sheetName val="Analisa_(me)2"/>
      <sheetName val="alue deah teungoh"/>
      <sheetName val="jeulingke"/>
      <sheetName val="lambaro skep"/>
      <sheetName val="matang rayeuk"/>
      <sheetName val="tibang"/>
      <sheetName val="deah raya"/>
      <sheetName val="RAPI"/>
      <sheetName val="Sch"/>
      <sheetName val="Harga Dasar"/>
      <sheetName val="Analisa Harga Satuan"/>
      <sheetName val="Daftar Hutang"/>
      <sheetName val="OVERHEAD"/>
      <sheetName val="TE TS FA LAN MATV"/>
      <sheetName val="BQ-Str"/>
      <sheetName val="DATA"/>
      <sheetName val="Analisa -Baku"/>
      <sheetName val="BQNSC"/>
      <sheetName val="YTD'97 Sales"/>
      <sheetName val="Week9-Feb    "/>
      <sheetName val="jobhist"/>
      <sheetName val="電気設備表"/>
      <sheetName val="Currency_Rate7"/>
      <sheetName val="Unit_Price_M7"/>
      <sheetName val="REF_ONLY8"/>
      <sheetName val="Analisa_SNI_STANDART_7"/>
      <sheetName val="An_Arsitektur7"/>
      <sheetName val="Unit_Rate_(2)7"/>
      <sheetName val="BANGUNAN_PENUNJANG6"/>
      <sheetName val="D_&amp;_W_sizes4"/>
      <sheetName val="Bahan_4"/>
      <sheetName val="Pekerjaan_4"/>
      <sheetName val="Kuantitas_&amp;_Harga4"/>
      <sheetName val="Basic_Price4"/>
      <sheetName val="HRG_BHN4"/>
      <sheetName val="Analisa_Upah_&amp;_Bahan_Plum4"/>
      <sheetName val="Rekap_Direct_Cost4"/>
      <sheetName val="Cover_Daf_24"/>
      <sheetName val="Kolom_UT4"/>
      <sheetName val="Bill_of_Qty_MEP4"/>
      <sheetName val="Cash_Flow_bulanan4"/>
      <sheetName val="analisa_Str4"/>
      <sheetName val="Bill_rekap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rg_Sat4"/>
      <sheetName val="Alat_Kerja4"/>
      <sheetName val="Daf_14"/>
      <sheetName val="5_2_4"/>
      <sheetName val="Analisa_DMPU4"/>
      <sheetName val="mat_me_pipa4"/>
      <sheetName val="TOWER_D4"/>
      <sheetName val="Cover_Daf-2"/>
      <sheetName val="_anal_hrg_sat4"/>
      <sheetName val="metode_"/>
      <sheetName val="Ahs_14"/>
      <sheetName val="Ahs_24"/>
      <sheetName val="H_Satuan4"/>
      <sheetName val="Analisa__(2)4"/>
      <sheetName val="HB_4"/>
      <sheetName val="Bill_2_Summary"/>
      <sheetName val="FORM_X_COST"/>
      <sheetName val="An_Struktur"/>
      <sheetName val="OFFICE_2_LT4"/>
      <sheetName val="Deep_Well"/>
      <sheetName val="Pek_Luar"/>
      <sheetName val="Master_1_0"/>
      <sheetName val="OP__ALAT"/>
      <sheetName val="OP__PERJAM"/>
      <sheetName val="B__PERSONIL"/>
      <sheetName val="KAN__LOKAL"/>
      <sheetName val="Perm__Test"/>
      <sheetName val="prime_coal"/>
      <sheetName val="REKAP_REV_SHARING"/>
      <sheetName val="Fill_this_out_first___"/>
      <sheetName val="Cover_(x)"/>
      <sheetName val="Cor_Apt"/>
      <sheetName val="Breakdown_Architecture"/>
      <sheetName val="RAB_AR&amp;STR"/>
      <sheetName val="struktur_tdk_dipakai"/>
      <sheetName val="rab_me_(by_owner)_"/>
      <sheetName val="BQ_(by_owner)"/>
      <sheetName val="rab_me_(fisik)"/>
      <sheetName val="Urai__Resap_pengikat"/>
      <sheetName val="3_5_STR_PH-2_"/>
      <sheetName val="Data_basic_price_jgan_diprint"/>
      <sheetName val="CATU_DAYA_LISTRIK_PLB"/>
      <sheetName val="CATU_DAYA_LISTRIK_PK"/>
      <sheetName val="PERALATAN_&amp;_KATUP2_PK"/>
      <sheetName val="PERALATAN_UTAMA_PK"/>
      <sheetName val="PERALATAN_&amp;_KATUP2_PLB"/>
      <sheetName val="PERALATAN_UTAMA_PLB"/>
      <sheetName val="PEMIPAAN_PK"/>
      <sheetName val="PEMIPAAN_PLB"/>
      <sheetName val="4-Basic_Price"/>
      <sheetName val="Up_&amp;_bhn"/>
      <sheetName val="Alat_R_oke"/>
      <sheetName val="BU_ok"/>
      <sheetName val="BM_vs_BB"/>
      <sheetName val="Bahan_oke"/>
      <sheetName val="Analisa_HS"/>
      <sheetName val="B1form_(2)"/>
      <sheetName val="____"/>
      <sheetName val="ANAL_lump_sum"/>
      <sheetName val="C-LOAD(L-FACTORY_)1"/>
      <sheetName val="MTO_REV_2_ARMOR_"/>
      <sheetName val="Bill_sipil"/>
      <sheetName val="DAFTAR_7"/>
      <sheetName val="Fill_this_out_first___1"/>
      <sheetName val="Purchase_Order"/>
      <sheetName val="Customize_Your_Purchase_Order"/>
      <sheetName val="SKEDUL_AV-05"/>
      <sheetName val="BOQ_Summary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Agregat_Halus_&amp;_Kasar"/>
      <sheetName val="Harga_Satuan"/>
      <sheetName val="TRANS"/>
      <sheetName val="BqSipil"/>
      <sheetName val="BqME"/>
      <sheetName val="AHS"/>
      <sheetName val="dasar"/>
      <sheetName val="hitungan"/>
      <sheetName val="lisbq"/>
      <sheetName val="Div2"/>
      <sheetName val="me"/>
      <sheetName val="RAB J18 "/>
      <sheetName val="Panel"/>
      <sheetName val="ALAT1"/>
      <sheetName val="Fire Fighting"/>
      <sheetName val="Analisa  _2_"/>
      <sheetName val="CIVIL-1"/>
      <sheetName val="BU"/>
      <sheetName val="lm7-11"/>
      <sheetName val="uba"/>
      <sheetName val="Statprod gab"/>
      <sheetName val="hrg_dasar"/>
      <sheetName val="clg_fin"/>
      <sheetName val="flr_fin"/>
      <sheetName val="timber_frame"/>
      <sheetName val="Wall_Qty"/>
      <sheetName val="roof_fin"/>
      <sheetName val="Flr,_Rf_Bm"/>
      <sheetName val="Flr_Slb,_stair"/>
      <sheetName val="Gd_Bm"/>
      <sheetName val="PC,_G_Slab"/>
      <sheetName val="wall_fin"/>
      <sheetName val="SAT_UPAH_RAPI"/>
      <sheetName val="OP__ALAT1"/>
      <sheetName val="OP__PERJAM1"/>
      <sheetName val="B__PERSONIL1"/>
      <sheetName val="KAN__LOKAL1"/>
      <sheetName val="metode_1"/>
      <sheetName val="hrg_dasar1"/>
      <sheetName val="clg_fin1"/>
      <sheetName val="flr_fin1"/>
      <sheetName val="timber_frame1"/>
      <sheetName val="Wall_Qty1"/>
      <sheetName val="roof_fin1"/>
      <sheetName val="Flr,_Rf_Bm1"/>
      <sheetName val="Flr_Slb,_stair1"/>
      <sheetName val="Gd_Bm1"/>
      <sheetName val="PC,_G_Slab1"/>
      <sheetName val="wall_fin1"/>
      <sheetName val="Deep_Well1"/>
      <sheetName val="Pek_Luar1"/>
      <sheetName val="Perm__Test1"/>
      <sheetName val="Cover_Daf-21"/>
      <sheetName val="Bill_2_Summary1"/>
      <sheetName val="SAT_UPAH_RAPI1"/>
      <sheetName val="SKEDUL_AV-051"/>
      <sheetName val="struktur_tdk_dipakai1"/>
      <sheetName val="BAG-III"/>
      <sheetName val="ANALISA_TENDER"/>
      <sheetName val="Public_Area"/>
      <sheetName val="Analisa_Upah___Bahan_Plum"/>
      <sheetName val="EXTERNAL_WORK"/>
      <sheetName val="Feb_Audited"/>
      <sheetName val="A+Supl_"/>
      <sheetName val="parapet_baru"/>
      <sheetName val="Financial_Summary"/>
      <sheetName val="Valuation_Summary"/>
      <sheetName val="Shares_Traded"/>
      <sheetName val="Public_&amp;_Private_Valuation"/>
      <sheetName val="BOQ_CBM"/>
      <sheetName val="iTEM_hARSAT"/>
      <sheetName val="Peralatan_(2)"/>
      <sheetName val="REKAP_BQ_"/>
      <sheetName val="GRAND_TOTAL"/>
      <sheetName val="Sat_Bah_&amp;_Up"/>
      <sheetName val="Spec_ME"/>
      <sheetName val="AN_Tdr"/>
      <sheetName val="Analisa_"/>
      <sheetName val="Tie_Beam"/>
      <sheetName val="AN_Beton"/>
      <sheetName val="BQ_Ars"/>
      <sheetName val="analis_standar(20m)"/>
      <sheetName val="ANAL_BETON"/>
      <sheetName val="Category_1"/>
      <sheetName val="MTO_REV_2(ARMOR)"/>
      <sheetName val="alue_deah_teungoh"/>
      <sheetName val="lambaro_skep"/>
      <sheetName val="matang_rayeuk"/>
      <sheetName val="deah_raya"/>
      <sheetName val="Harga_Dasar"/>
      <sheetName val="Analisa_Harga_Satuan"/>
      <sheetName val="Daftar_Hutang"/>
      <sheetName val="TE_TS_FA_LAN_MATV"/>
      <sheetName val="Currency_Rate8"/>
      <sheetName val="Unit_Price_M8"/>
      <sheetName val="REF_ONLY9"/>
      <sheetName val="Analisa_SNI_STANDART_8"/>
      <sheetName val="BANGUNAN_PENUNJANG7"/>
      <sheetName val="An_Arsitektur8"/>
      <sheetName val="Unit_Rate_(2)8"/>
      <sheetName val="Cash_Flow_bulanan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Bahan_5"/>
      <sheetName val="Pekerjaan_5"/>
      <sheetName val="Cover_Daf_25"/>
      <sheetName val="Rekap_Direct_Cost5"/>
      <sheetName val="D_&amp;_W_sizes5"/>
      <sheetName val="Kuantitas_&amp;_Harga5"/>
      <sheetName val="Basic_Price5"/>
      <sheetName val="Kolom_UT5"/>
      <sheetName val="Bill_of_Qty_MEP5"/>
      <sheetName val="Bill_rekap5"/>
      <sheetName val="Hrg_Sat5"/>
      <sheetName val="Ahs_15"/>
      <sheetName val="Ahs_25"/>
      <sheetName val="Analisa_Upah_&amp;_Bahan_Plum5"/>
      <sheetName val="HRG_BHN5"/>
      <sheetName val="mat_me_pipa5"/>
      <sheetName val="TOWER_D5"/>
      <sheetName val="5_2_5"/>
      <sheetName val="Alat_Kerja5"/>
      <sheetName val="Daf_15"/>
      <sheetName val="H_Satuan5"/>
      <sheetName val="_anal_hrg_sat5"/>
      <sheetName val="Analisa__(2)5"/>
      <sheetName val="Analisa_DMPU5"/>
      <sheetName val="FORM_X_COST1"/>
      <sheetName val="An_Struktur1"/>
      <sheetName val="OFFICE_2_LT5"/>
      <sheetName val="Master_1_01"/>
      <sheetName val="prime_coal1"/>
      <sheetName val="REKAP_REV_SHARING1"/>
      <sheetName val="Fill_this_out_first___2"/>
      <sheetName val="____1"/>
      <sheetName val="HB_5"/>
      <sheetName val="Cover_(x)1"/>
      <sheetName val="Cor_Apt1"/>
      <sheetName val="rab_me_(by_owner)_1"/>
      <sheetName val="BQ_(by_owner)1"/>
      <sheetName val="rab_me_(fisik)1"/>
      <sheetName val="RAB_AR&amp;STR1"/>
      <sheetName val="3_5_STR_PH-2_1"/>
      <sheetName val="Urai__Resap_pengikat1"/>
      <sheetName val="Breakdown_Architecture1"/>
      <sheetName val="B1form_(2)1"/>
      <sheetName val="Up_&amp;_bhn1"/>
      <sheetName val="Data_basic_price_jgan_diprint1"/>
      <sheetName val="CATU_DAYA_LISTRIK_PLB1"/>
      <sheetName val="CATU_DAYA_LISTRIK_PK1"/>
      <sheetName val="PERALATAN_&amp;_KATUP2_PK1"/>
      <sheetName val="PERALATAN_UTAMA_PK1"/>
      <sheetName val="PERALATAN_&amp;_KATUP2_PLB1"/>
      <sheetName val="PERALATAN_UTAMA_PLB1"/>
      <sheetName val="PEMIPAAN_PK1"/>
      <sheetName val="PEMIPAAN_PLB1"/>
      <sheetName val="4-Basic_Price1"/>
      <sheetName val="Alat_R_oke1"/>
      <sheetName val="BU_ok1"/>
      <sheetName val="BM_vs_BB1"/>
      <sheetName val="Bahan_oke1"/>
      <sheetName val="Bill_sipil1"/>
      <sheetName val="DAFTAR_71"/>
      <sheetName val="Fill_this_out_first___3"/>
      <sheetName val="BOQ_Summary1"/>
      <sheetName val="Purchase_Order1"/>
      <sheetName val="Customize_Your_Purchase_Order1"/>
      <sheetName val="ANALISA_TENDER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Agregat_Halus_&amp;_Kasar1"/>
      <sheetName val="Harga_Satuan1"/>
      <sheetName val="ANAL_lump_sum1"/>
      <sheetName val="Analisa_HS1"/>
      <sheetName val="C-LOAD(L-FACTORY_)2"/>
      <sheetName val="MTO_REV_2_ARMOR_1"/>
      <sheetName val="Public_Area1"/>
      <sheetName val="Analisa_Upah___Bahan_Plum1"/>
      <sheetName val="EXTERNAL_WORK1"/>
      <sheetName val="Feb_Audited1"/>
      <sheetName val="A+Supl_1"/>
      <sheetName val="parapet_baru1"/>
      <sheetName val="Financial_Summary1"/>
      <sheetName val="Valuation_Summary1"/>
      <sheetName val="Shares_Traded1"/>
      <sheetName val="Public_&amp;_Private_Valuation1"/>
      <sheetName val="BOQ_CBM1"/>
      <sheetName val="iTEM_hARSAT1"/>
      <sheetName val="Peralatan_(2)1"/>
      <sheetName val="REKAP_BQ_1"/>
      <sheetName val="GRAND_TOTAL1"/>
      <sheetName val="Sat_Bah_&amp;_Up1"/>
      <sheetName val="Spec_ME1"/>
      <sheetName val="AN_Tdr1"/>
      <sheetName val="Analisa_1"/>
      <sheetName val="Tie_Beam1"/>
      <sheetName val="AN_Beton1"/>
      <sheetName val="BQ_Ars1"/>
      <sheetName val="analis_standar(20m)1"/>
      <sheetName val="ANAL_BETON1"/>
      <sheetName val="Category_11"/>
      <sheetName val="MTO_REV_2(ARMOR)1"/>
      <sheetName val="alue_deah_teungoh1"/>
      <sheetName val="lambaro_skep1"/>
      <sheetName val="matang_rayeuk1"/>
      <sheetName val="deah_raya1"/>
      <sheetName val="Harga_Dasar1"/>
      <sheetName val="Analisa_Harga_Satuan1"/>
      <sheetName val="Daftar_Hutang1"/>
      <sheetName val="TE_TS_FA_LAN_MATV1"/>
      <sheetName val="AHU"/>
      <sheetName val="SUM-AIR-Submit"/>
      <sheetName val="Elec LG"/>
      <sheetName val="tong hop"/>
      <sheetName val="8 QD957"/>
      <sheetName val="BQ AC- SEMANAN"/>
      <sheetName val="入力作成表"/>
      <sheetName val="gvl"/>
      <sheetName val="1.Requisition(E)"/>
      <sheetName val="ABB_Trans"/>
      <sheetName val="Main Feeder"/>
      <sheetName val="Capacitor"/>
      <sheetName val="Input_Data-1"/>
      <sheetName val="PE Wire"/>
      <sheetName val="XLPE_Cable"/>
      <sheetName val="Budget Code"/>
      <sheetName val="XL4Poppy"/>
      <sheetName val="Earthwork"/>
      <sheetName val="8521"/>
      <sheetName val="試運転項目"/>
      <sheetName val="ABILITY"/>
      <sheetName val="目次"/>
      <sheetName val="LOTUS-EE1"/>
      <sheetName val="Master"/>
      <sheetName val="FitOutConfCentre"/>
      <sheetName val="Sheet2"/>
      <sheetName val="Fans"/>
      <sheetName val="electrical"/>
      <sheetName val="전기"/>
      <sheetName val="MCP-E"/>
      <sheetName val="bhn-upah"/>
      <sheetName val="Lt. 1 (A)"/>
      <sheetName val="Currency_Rate9"/>
      <sheetName val="Unit_Price_M9"/>
      <sheetName val="REF_ONLY10"/>
      <sheetName val="Analisa_SNI_STANDART_9"/>
      <sheetName val="An_Arsitektur9"/>
      <sheetName val="Unit_Rate_(2)9"/>
      <sheetName val="BANGUNAN_PENUNJANG8"/>
      <sheetName val="Rekap_Direct_Cost6"/>
      <sheetName val="Kuantitas_&amp;_Harga6"/>
      <sheetName val="Basic_Price6"/>
      <sheetName val="Cover_Daf_26"/>
      <sheetName val="Bill_of_Qty_MEP6"/>
      <sheetName val="Kolom_UT6"/>
      <sheetName val="analisa_Str6"/>
      <sheetName val="Bill_rekap6"/>
      <sheetName val="Cash_Flow_bulanan6"/>
      <sheetName val="D_&amp;_W_sizes6"/>
      <sheetName val="Bahan_6"/>
      <sheetName val="Pekerjaan_6"/>
      <sheetName val="HRG_BHN6"/>
      <sheetName val="Analisa_Upah_&amp;_Bahan_Plum6"/>
      <sheetName val="Alat_Kerja6"/>
      <sheetName val="Daf_16"/>
      <sheetName val="_anal_hrg_sat6"/>
      <sheetName val="H_Satuan6"/>
      <sheetName val="mat_me_pipa6"/>
      <sheetName val="TOWER_D6"/>
      <sheetName val="5_2_6"/>
      <sheetName val="Hrg_Sat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hs_16"/>
      <sheetName val="Ahs_26"/>
      <sheetName val="Analisa__(2)6"/>
      <sheetName val="Analisa_DMPU6"/>
      <sheetName val="Deep_Well2"/>
      <sheetName val="Pek_Luar2"/>
      <sheetName val="OFFICE_2_LT6"/>
      <sheetName val="Master_1_02"/>
      <sheetName val="CATU_DAYA_LISTRIK_PLB2"/>
      <sheetName val="CATU_DAYA_LISTRIK_PK2"/>
      <sheetName val="PERALATAN_&amp;_KATUP2_PK2"/>
      <sheetName val="PERALATAN_UTAMA_PK2"/>
      <sheetName val="PERALATAN_&amp;_KATUP2_PLB2"/>
      <sheetName val="PERALATAN_UTAMA_PLB2"/>
      <sheetName val="PEMIPAAN_PK2"/>
      <sheetName val="PEMIPAAN_PLB2"/>
      <sheetName val="prime_coal2"/>
      <sheetName val="REKAP_REV_SHARING2"/>
      <sheetName val="OP__ALAT2"/>
      <sheetName val="OP__PERJAM2"/>
      <sheetName val="B__PERSONIL2"/>
      <sheetName val="KAN__LOKAL2"/>
      <sheetName val="Perm__Test2"/>
      <sheetName val="HB_6"/>
      <sheetName val="Cover_Daf-22"/>
      <sheetName val="Bill_2_Summary2"/>
      <sheetName val="metode_2"/>
      <sheetName val="Urai__Resap_pengikat2"/>
      <sheetName val="Alat_R_oke2"/>
      <sheetName val="BU_ok2"/>
      <sheetName val="BM_vs_BB2"/>
      <sheetName val="Bahan_oke2"/>
      <sheetName val="RAB_AR&amp;STR2"/>
      <sheetName val="FORM_X_COST2"/>
      <sheetName val="An_Struktur2"/>
      <sheetName val="Cover_(x)2"/>
      <sheetName val="Cor_Apt2"/>
      <sheetName val="struktur_tdk_dipakai2"/>
      <sheetName val="Breakdown_Architecture2"/>
      <sheetName val="3_5_STR_PH-2_2"/>
      <sheetName val="Up_&amp;_bhn2"/>
      <sheetName val="rab_me_(by_owner)_2"/>
      <sheetName val="BQ_(by_owner)2"/>
      <sheetName val="rab_me_(fisik)2"/>
      <sheetName val="DAFTAR_72"/>
      <sheetName val="Data_basic_price_jgan_diprint2"/>
      <sheetName val="4-Basic_Price2"/>
      <sheetName val="SKEDUL_AV-052"/>
      <sheetName val="Anal alat"/>
      <sheetName val="HARGA ALAT"/>
      <sheetName val="UMUM"/>
      <sheetName val="TOTAL"/>
      <sheetName val="DAFTAR_8"/>
      <sheetName val="std.wt."/>
      <sheetName val="lkalibrasi BENENAIN"/>
      <sheetName val="met bab3"/>
      <sheetName val="anal bab8"/>
      <sheetName val="Conn. Lib"/>
      <sheetName val="Balok L_2"/>
      <sheetName val="Daftar BOQ"/>
      <sheetName val="Reference"/>
      <sheetName val="hrg dasar rc"/>
      <sheetName val="Pengalaman Per"/>
      <sheetName val="13.Nangakara Weir"/>
      <sheetName val="14.Irr.Canal Work"/>
      <sheetName val="15.Irr. Struc.Work"/>
      <sheetName val="16.Pipe Inst."/>
      <sheetName val="18.Lateral Pipe"/>
      <sheetName val="1.General Item"/>
      <sheetName val="2.Sorinangka Weir"/>
      <sheetName val="3.Irr.Canal Work"/>
      <sheetName val="4.Irr.Struc.Work"/>
      <sheetName val="6.Tertiary Work"/>
      <sheetName val="TYPICAL"/>
      <sheetName val="HS-1"/>
      <sheetName val="12CGOU"/>
      <sheetName val="AHS2 Partisi,Curtain,Pnt,Jndla"/>
      <sheetName val="Rekap B.L."/>
      <sheetName val="BoQ."/>
      <sheetName val="pivot"/>
      <sheetName val="UPH,BHN,ALT"/>
      <sheetName val="F1c DATA ADM6"/>
      <sheetName val="Master Edit"/>
      <sheetName val="Data Alat"/>
      <sheetName val="bialangsung"/>
      <sheetName val="SUMBER DAYA"/>
      <sheetName val="Galian 1"/>
      <sheetName val="Harsat Bahan"/>
      <sheetName val="Harsat Upah"/>
      <sheetName val="Daf-harga"/>
      <sheetName val="3.1.(3)"/>
      <sheetName val="Supl.X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 BOW"/>
      <sheetName val="schtng"/>
      <sheetName val="schbhn"/>
      <sheetName val="schalt"/>
      <sheetName val="351BQMCN"/>
      <sheetName val="pro ra op"/>
      <sheetName val="grafik"/>
      <sheetName val="BBM-03"/>
      <sheetName val="U&amp;B"/>
      <sheetName val="Analysis"/>
      <sheetName val="Rek-Analisa"/>
      <sheetName val="anl"/>
      <sheetName val="MAP2"/>
      <sheetName val="61004"/>
      <sheetName val="61005"/>
      <sheetName val="61006"/>
      <sheetName val="61007"/>
      <sheetName val="61008"/>
      <sheetName val="MAP"/>
      <sheetName val="anal-mpu"/>
      <sheetName val=" HARGA"/>
      <sheetName val="Lamp_V"/>
      <sheetName val="SCEDUL"/>
      <sheetName val="Peralatan (1)"/>
      <sheetName val="BQ (1)"/>
      <sheetName val="Cth"/>
      <sheetName val="BOQ-Indonesia"/>
      <sheetName val="dftr harga"/>
      <sheetName val="hrg. sat pek"/>
      <sheetName val="prhit tulangan"/>
      <sheetName val="vol pek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anal Lamp 4a"/>
      <sheetName val="STAF"/>
      <sheetName val="Procurement"/>
      <sheetName val="ANA.ALAT"/>
      <sheetName val="外気負荷"/>
      <sheetName val=""/>
      <sheetName val="DHS AC"/>
      <sheetName val="Analisa 2"/>
      <sheetName val="GRILL"/>
      <sheetName val="S.UPAH"/>
      <sheetName val="S.BAHAN"/>
      <sheetName val="Harga "/>
      <sheetName val="TT DZ35"/>
      <sheetName val="THCT"/>
      <sheetName val="THDZ0,4"/>
      <sheetName val="TH DZ35"/>
      <sheetName val="시산표"/>
      <sheetName val="B3A - TOWER A"/>
      <sheetName val="Tro giup"/>
      <sheetName val="FAB별"/>
      <sheetName val="總表"/>
      <sheetName val="실행철강하도"/>
      <sheetName val="노임단가"/>
      <sheetName val="F2"/>
      <sheetName val="F3a"/>
      <sheetName val="G1"/>
      <sheetName val="G3"/>
      <sheetName val="G4a"/>
      <sheetName val="hs-str"/>
      <sheetName val="304-06"/>
      <sheetName val="Form 4 &amp; 4-A"/>
      <sheetName val="TTL Project Level-2"/>
      <sheetName val="B - Norelec"/>
      <sheetName val="Mark-up"/>
      <sheetName val="SUMMARY"/>
      <sheetName val="CCY"/>
      <sheetName val="UNIT"/>
      <sheetName val="DAC"/>
      <sheetName val="销售"/>
      <sheetName val="进货"/>
      <sheetName val="rINCIAN"/>
      <sheetName val="Analisa Harga"/>
      <sheetName val="rumus"/>
      <sheetName val="TRNS-C1"/>
      <sheetName val="HS"/>
      <sheetName val="All"/>
      <sheetName val="Buis beton"/>
      <sheetName val="Bronjong"/>
      <sheetName val="eakTG"/>
      <sheetName val="AREA"/>
      <sheetName val="L-TIGA"/>
      <sheetName val="Bill"/>
      <sheetName val="H.Material, Upah &amp; Alat"/>
      <sheetName val="Analisa H.Sat.Pek."/>
      <sheetName val="RAB.SEKRETARIAT (1)"/>
      <sheetName val="datasht"/>
      <sheetName val="ANALISA SNI'13 "/>
      <sheetName val="ANALISA1"/>
      <sheetName val="hs_ars"/>
      <sheetName val="atap"/>
      <sheetName val="DAILY WORKER"/>
      <sheetName val="bahan_upah"/>
      <sheetName val="COV"/>
      <sheetName val="analisa_Str5"/>
      <sheetName val="Currency_Rate10"/>
      <sheetName val="Unit_Price_M10"/>
      <sheetName val="REF_ONLY11"/>
      <sheetName val="Analisa_SNI_STANDART_10"/>
      <sheetName val="An_Arsitektur10"/>
      <sheetName val="Unit_Rate_(2)10"/>
      <sheetName val="BANGUNAN_PENUNJANG9"/>
      <sheetName val="Rekap_Direct_Cost7"/>
      <sheetName val="Kuantitas_&amp;_Harga7"/>
      <sheetName val="Basic_Price7"/>
      <sheetName val="Cover_Daf_27"/>
      <sheetName val="Bill_of_Qty_MEP7"/>
      <sheetName val="Kolom_UT7"/>
      <sheetName val="analisa_Str7"/>
      <sheetName val="Bill_rekap7"/>
      <sheetName val="Cash_Flow_bulanan7"/>
      <sheetName val="D_&amp;_W_sizes7"/>
      <sheetName val="Bahan_7"/>
      <sheetName val="Pekerjaan_7"/>
      <sheetName val="HRG_BHN7"/>
      <sheetName val="Analisa_Upah_&amp;_Bahan_Plum7"/>
      <sheetName val="Alat_Kerja7"/>
      <sheetName val="Daf_17"/>
      <sheetName val="_anal_hrg_sat7"/>
      <sheetName val="H_Satuan7"/>
      <sheetName val="mat_me_pipa7"/>
      <sheetName val="TOWER_D7"/>
      <sheetName val="5_2_7"/>
      <sheetName val="Hrg_Sat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hs_17"/>
      <sheetName val="Ahs_27"/>
      <sheetName val="Analisa__(2)7"/>
      <sheetName val="Analisa_DMPU7"/>
      <sheetName val="Deep_Well3"/>
      <sheetName val="Pek_Luar3"/>
      <sheetName val="OFFICE_2_LT7"/>
      <sheetName val="Master_1_03"/>
      <sheetName val="Analisa_(me)3"/>
      <sheetName val="CATU_DAYA_LISTRIK_PLB3"/>
      <sheetName val="CATU_DAYA_LISTRIK_PK3"/>
      <sheetName val="PERALATAN_&amp;_KATUP2_PK3"/>
      <sheetName val="PERALATAN_UTAMA_PK3"/>
      <sheetName val="PERALATAN_&amp;_KATUP2_PLB3"/>
      <sheetName val="PERALATAN_UTAMA_PLB3"/>
      <sheetName val="PEMIPAAN_PK3"/>
      <sheetName val="PEMIPAAN_PLB3"/>
      <sheetName val="prime_coal3"/>
      <sheetName val="REKAP_REV_SHARING3"/>
      <sheetName val="OP__ALAT3"/>
      <sheetName val="OP__PERJAM3"/>
      <sheetName val="B__PERSONIL3"/>
      <sheetName val="KAN__LOKAL3"/>
      <sheetName val="Perm__Test3"/>
      <sheetName val="HB_7"/>
      <sheetName val="Cover_Daf-23"/>
      <sheetName val="Bill_2_Summary3"/>
      <sheetName val="metode_3"/>
      <sheetName val="Urai__Resap_pengikat3"/>
      <sheetName val="Alat_R_oke3"/>
      <sheetName val="BU_ok3"/>
      <sheetName val="BM_vs_BB3"/>
      <sheetName val="Bahan_oke3"/>
      <sheetName val="RAB_AR&amp;STR3"/>
      <sheetName val="FORM_X_COST3"/>
      <sheetName val="An_Struktur3"/>
      <sheetName val="Cover_(x)3"/>
      <sheetName val="Cor_Apt3"/>
      <sheetName val="struktur_tdk_dipakai3"/>
      <sheetName val="Breakdown_Architecture3"/>
      <sheetName val="3_5_STR_PH-2_3"/>
      <sheetName val="Up_&amp;_bhn3"/>
      <sheetName val="rab_me_(by_owner)_3"/>
      <sheetName val="BQ_(by_owner)3"/>
      <sheetName val="rab_me_(fisik)3"/>
      <sheetName val="DAFTAR_73"/>
      <sheetName val="Data_basic_price_jgan_diprint3"/>
      <sheetName val="4-Basic_Price3"/>
      <sheetName val="SKEDUL_AV-053"/>
      <sheetName val="Currency_Rate17"/>
      <sheetName val="Unit_Price_M17"/>
      <sheetName val="REF_ONLY17"/>
      <sheetName val="Analisa_SNI_STANDART_16"/>
      <sheetName val="An_Arsitektur16"/>
      <sheetName val="Unit_Rate_(2)16"/>
      <sheetName val="BANGUNAN_PENUNJANG15"/>
      <sheetName val="Rekap_Direct_Cost13"/>
      <sheetName val="Kuantitas_&amp;_Harga13"/>
      <sheetName val="Basic_Price13"/>
      <sheetName val="Cover_Daf_213"/>
      <sheetName val="Bill_of_Qty_MEP13"/>
      <sheetName val="Kolom_UT13"/>
      <sheetName val="analisa_Str13"/>
      <sheetName val="Bill_rekap13"/>
      <sheetName val="Cash_Flow_bulanan13"/>
      <sheetName val="D_&amp;_W_sizes13"/>
      <sheetName val="Bahan_13"/>
      <sheetName val="Pekerjaan_13"/>
      <sheetName val="HRG_BHN13"/>
      <sheetName val="Analisa_Upah_&amp;_Bahan_Plum13"/>
      <sheetName val="Alat_Kerja13"/>
      <sheetName val="Daf_113"/>
      <sheetName val="_anal_hrg_sat13"/>
      <sheetName val="H_Satuan13"/>
      <sheetName val="mat_me_pipa13"/>
      <sheetName val="TOWER_D13"/>
      <sheetName val="5_2_13"/>
      <sheetName val="Hrg_Sat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Ahs_113"/>
      <sheetName val="Ahs_213"/>
      <sheetName val="Analisa__(2)13"/>
      <sheetName val="Analisa_DMPU13"/>
      <sheetName val="Deep_Well9"/>
      <sheetName val="Pek_Luar9"/>
      <sheetName val="OFFICE_2_LT13"/>
      <sheetName val="Master_1_09"/>
      <sheetName val="Analisa_(me)9"/>
      <sheetName val="CATU_DAYA_LISTRIK_PLB9"/>
      <sheetName val="CATU_DAYA_LISTRIK_PK9"/>
      <sheetName val="PERALATAN_&amp;_KATUP2_PK9"/>
      <sheetName val="PERALATAN_UTAMA_PK9"/>
      <sheetName val="PERALATAN_&amp;_KATUP2_PLB9"/>
      <sheetName val="PERALATAN_UTAMA_PLB9"/>
      <sheetName val="PEMIPAAN_PK9"/>
      <sheetName val="PEMIPAAN_PLB9"/>
      <sheetName val="prime_coal9"/>
      <sheetName val="REKAP_REV_SHARING9"/>
      <sheetName val="OP__ALAT9"/>
      <sheetName val="OP__PERJAM9"/>
      <sheetName val="B__PERSONIL9"/>
      <sheetName val="KAN__LOKAL9"/>
      <sheetName val="Perm__Test9"/>
      <sheetName val="HB_13"/>
      <sheetName val="Cover_Daf-29"/>
      <sheetName val="Bill_2_Summary9"/>
      <sheetName val="metode_9"/>
      <sheetName val="Urai__Resap_pengikat9"/>
      <sheetName val="Alat_R_oke9"/>
      <sheetName val="BU_ok9"/>
      <sheetName val="BM_vs_BB9"/>
      <sheetName val="Bahan_oke9"/>
      <sheetName val="RAB_AR&amp;STR9"/>
      <sheetName val="FORM_X_COST9"/>
      <sheetName val="An_Struktur10"/>
      <sheetName val="Cover_(x)9"/>
      <sheetName val="Cor_Apt9"/>
      <sheetName val="struktur_tdk_dipakai9"/>
      <sheetName val="Fill_this_out_first___9"/>
      <sheetName val="Breakdown_Architecture9"/>
      <sheetName val="3_5_STR_PH-2_9"/>
      <sheetName val="Up_&amp;_bhn9"/>
      <sheetName val="rab_me_(by_owner)_9"/>
      <sheetName val="BQ_(by_owner)9"/>
      <sheetName val="rab_me_(fisik)9"/>
      <sheetName val="DAFTAR_79"/>
      <sheetName val="Data_basic_price_jgan_diprint9"/>
      <sheetName val="4-Basic_Price9"/>
      <sheetName val="SKEDUL_AV-059"/>
      <sheetName val="Currency_Rate11"/>
      <sheetName val="Unit_Price_M11"/>
      <sheetName val="REF_ONLY12"/>
      <sheetName val="Analisa_SNI_STANDART_11"/>
      <sheetName val="An_Arsitektur11"/>
      <sheetName val="Unit_Rate_(2)11"/>
      <sheetName val="BANGUNAN_PENUNJANG10"/>
      <sheetName val="Rekap_Direct_Cost8"/>
      <sheetName val="Kuantitas_&amp;_Harga8"/>
      <sheetName val="Basic_Price8"/>
      <sheetName val="Cover_Daf_28"/>
      <sheetName val="Bill_of_Qty_MEP8"/>
      <sheetName val="Kolom_UT8"/>
      <sheetName val="analisa_Str8"/>
      <sheetName val="Bill_rekap8"/>
      <sheetName val="Cash_Flow_bulanan8"/>
      <sheetName val="D_&amp;_W_sizes8"/>
      <sheetName val="Bahan_8"/>
      <sheetName val="Pekerjaan_8"/>
      <sheetName val="HRG_BHN8"/>
      <sheetName val="Analisa_Upah_&amp;_Bahan_Plum8"/>
      <sheetName val="Alat_Kerja8"/>
      <sheetName val="Daf_18"/>
      <sheetName val="_anal_hrg_sat8"/>
      <sheetName val="H_Satuan8"/>
      <sheetName val="mat_me_pipa8"/>
      <sheetName val="TOWER_D8"/>
      <sheetName val="5_2_8"/>
      <sheetName val="Hrg_Sat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hs_18"/>
      <sheetName val="Ahs_28"/>
      <sheetName val="Analisa__(2)8"/>
      <sheetName val="Analisa_DMPU8"/>
      <sheetName val="Deep_Well4"/>
      <sheetName val="Pek_Luar4"/>
      <sheetName val="OFFICE_2_LT8"/>
      <sheetName val="Master_1_04"/>
      <sheetName val="Analisa_(me)4"/>
      <sheetName val="CATU_DAYA_LISTRIK_PLB4"/>
      <sheetName val="CATU_DAYA_LISTRIK_PK4"/>
      <sheetName val="PERALATAN_&amp;_KATUP2_PK4"/>
      <sheetName val="PERALATAN_UTAMA_PK4"/>
      <sheetName val="PERALATAN_&amp;_KATUP2_PLB4"/>
      <sheetName val="PERALATAN_UTAMA_PLB4"/>
      <sheetName val="PEMIPAAN_PK4"/>
      <sheetName val="PEMIPAAN_PLB4"/>
      <sheetName val="prime_coal4"/>
      <sheetName val="REKAP_REV_SHARING4"/>
      <sheetName val="OP__ALAT4"/>
      <sheetName val="OP__PERJAM4"/>
      <sheetName val="B__PERSONIL4"/>
      <sheetName val="KAN__LOKAL4"/>
      <sheetName val="Perm__Test4"/>
      <sheetName val="HB_8"/>
      <sheetName val="Cover_Daf-24"/>
      <sheetName val="Bill_2_Summary4"/>
      <sheetName val="metode_4"/>
      <sheetName val="Urai__Resap_pengikat4"/>
      <sheetName val="Alat_R_oke4"/>
      <sheetName val="BU_ok4"/>
      <sheetName val="BM_vs_BB4"/>
      <sheetName val="Bahan_oke4"/>
      <sheetName val="RAB_AR&amp;STR4"/>
      <sheetName val="FORM_X_COST4"/>
      <sheetName val="An_Struktur5"/>
      <sheetName val="Cover_(x)4"/>
      <sheetName val="Cor_Apt4"/>
      <sheetName val="struktur_tdk_dipakai4"/>
      <sheetName val="Fill_this_out_first___4"/>
      <sheetName val="Breakdown_Architecture4"/>
      <sheetName val="3_5_STR_PH-2_4"/>
      <sheetName val="Up_&amp;_bhn4"/>
      <sheetName val="rab_me_(by_owner)_4"/>
      <sheetName val="BQ_(by_owner)4"/>
      <sheetName val="rab_me_(fisik)4"/>
      <sheetName val="DAFTAR_74"/>
      <sheetName val="Data_basic_price_jgan_diprint4"/>
      <sheetName val="4-Basic_Price4"/>
      <sheetName val="SKEDUL_AV-054"/>
      <sheetName val="Currency_Rate12"/>
      <sheetName val="Unit_Price_M12"/>
      <sheetName val="REF_ONLY13"/>
      <sheetName val="Analisa_SNI_STANDART_12"/>
      <sheetName val="An_Arsitektur12"/>
      <sheetName val="Unit_Rate_(2)12"/>
      <sheetName val="BANGUNAN_PENUNJANG11"/>
      <sheetName val="Rekap_Direct_Cost9"/>
      <sheetName val="Kuantitas_&amp;_Harga9"/>
      <sheetName val="Basic_Price9"/>
      <sheetName val="Cover_Daf_29"/>
      <sheetName val="Bill_of_Qty_MEP9"/>
      <sheetName val="Kolom_UT9"/>
      <sheetName val="analisa_Str9"/>
      <sheetName val="Bill_rekap9"/>
      <sheetName val="Cash_Flow_bulanan9"/>
      <sheetName val="D_&amp;_W_sizes9"/>
      <sheetName val="Bahan_9"/>
      <sheetName val="Pekerjaan_9"/>
      <sheetName val="HRG_BHN9"/>
      <sheetName val="Analisa_Upah_&amp;_Bahan_Plum9"/>
      <sheetName val="Alat_Kerja9"/>
      <sheetName val="Daf_19"/>
      <sheetName val="_anal_hrg_sat9"/>
      <sheetName val="H_Satuan9"/>
      <sheetName val="mat_me_pipa9"/>
      <sheetName val="TOWER_D9"/>
      <sheetName val="5_2_9"/>
      <sheetName val="Hrg_Sat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Ahs_19"/>
      <sheetName val="Ahs_29"/>
      <sheetName val="Analisa__(2)9"/>
      <sheetName val="Analisa_DMPU9"/>
      <sheetName val="Deep_Well5"/>
      <sheetName val="Pek_Luar5"/>
      <sheetName val="OFFICE_2_LT9"/>
      <sheetName val="Master_1_05"/>
      <sheetName val="Analisa_(me)5"/>
      <sheetName val="CATU_DAYA_LISTRIK_PLB5"/>
      <sheetName val="CATU_DAYA_LISTRIK_PK5"/>
      <sheetName val="PERALATAN_&amp;_KATUP2_PK5"/>
      <sheetName val="PERALATAN_UTAMA_PK5"/>
      <sheetName val="PERALATAN_&amp;_KATUP2_PLB5"/>
      <sheetName val="PERALATAN_UTAMA_PLB5"/>
      <sheetName val="PEMIPAAN_PK5"/>
      <sheetName val="PEMIPAAN_PLB5"/>
      <sheetName val="prime_coal5"/>
      <sheetName val="REKAP_REV_SHARING5"/>
      <sheetName val="OP__ALAT5"/>
      <sheetName val="OP__PERJAM5"/>
      <sheetName val="B__PERSONIL5"/>
      <sheetName val="KAN__LOKAL5"/>
      <sheetName val="Perm__Test5"/>
      <sheetName val="HB_9"/>
      <sheetName val="Cover_Daf-25"/>
      <sheetName val="Bill_2_Summary5"/>
      <sheetName val="metode_5"/>
      <sheetName val="Urai__Resap_pengikat5"/>
      <sheetName val="Alat_R_oke5"/>
      <sheetName val="BU_ok5"/>
      <sheetName val="BM_vs_BB5"/>
      <sheetName val="Bahan_oke5"/>
      <sheetName val="RAB_AR&amp;STR5"/>
      <sheetName val="FORM_X_COST5"/>
      <sheetName val="An_Struktur6"/>
      <sheetName val="Cover_(x)5"/>
      <sheetName val="Cor_Apt5"/>
      <sheetName val="struktur_tdk_dipakai5"/>
      <sheetName val="Fill_this_out_first___5"/>
      <sheetName val="Breakdown_Architecture5"/>
      <sheetName val="3_5_STR_PH-2_5"/>
      <sheetName val="Up_&amp;_bhn5"/>
      <sheetName val="rab_me_(by_owner)_5"/>
      <sheetName val="BQ_(by_owner)5"/>
      <sheetName val="rab_me_(fisik)5"/>
      <sheetName val="DAFTAR_75"/>
      <sheetName val="Data_basic_price_jgan_diprint5"/>
      <sheetName val="4-Basic_Price5"/>
      <sheetName val="SKEDUL_AV-055"/>
      <sheetName val="Currency_Rate13"/>
      <sheetName val="Unit_Price_M13"/>
      <sheetName val="REF_ONLY14"/>
      <sheetName val="Analisa_SNI_STANDART_13"/>
      <sheetName val="An_Arsitektur13"/>
      <sheetName val="Unit_Rate_(2)13"/>
      <sheetName val="BANGUNAN_PENUNJANG12"/>
      <sheetName val="Rekap_Direct_Cost10"/>
      <sheetName val="Kuantitas_&amp;_Harga10"/>
      <sheetName val="Basic_Price10"/>
      <sheetName val="Cover_Daf_210"/>
      <sheetName val="Bill_of_Qty_MEP10"/>
      <sheetName val="Kolom_UT10"/>
      <sheetName val="analisa_Str10"/>
      <sheetName val="Bill_rekap10"/>
      <sheetName val="Cash_Flow_bulanan10"/>
      <sheetName val="D_&amp;_W_sizes10"/>
      <sheetName val="Bahan_10"/>
      <sheetName val="Pekerjaan_10"/>
      <sheetName val="HRG_BHN10"/>
      <sheetName val="Analisa_Upah_&amp;_Bahan_Plum10"/>
      <sheetName val="Alat_Kerja10"/>
      <sheetName val="Daf_110"/>
      <sheetName val="_anal_hrg_sat10"/>
      <sheetName val="H_Satuan10"/>
      <sheetName val="mat_me_pipa10"/>
      <sheetName val="TOWER_D10"/>
      <sheetName val="5_2_10"/>
      <sheetName val="Hrg_Sat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Ahs_110"/>
      <sheetName val="Ahs_210"/>
      <sheetName val="Analisa__(2)10"/>
      <sheetName val="Analisa_DMPU10"/>
      <sheetName val="Deep_Well6"/>
      <sheetName val="Pek_Luar6"/>
      <sheetName val="OFFICE_2_LT10"/>
      <sheetName val="Master_1_06"/>
      <sheetName val="Analisa_(me)6"/>
      <sheetName val="CATU_DAYA_LISTRIK_PLB6"/>
      <sheetName val="CATU_DAYA_LISTRIK_PK6"/>
      <sheetName val="PERALATAN_&amp;_KATUP2_PK6"/>
      <sheetName val="PERALATAN_UTAMA_PK6"/>
      <sheetName val="PERALATAN_&amp;_KATUP2_PLB6"/>
      <sheetName val="PERALATAN_UTAMA_PLB6"/>
      <sheetName val="PEMIPAAN_PK6"/>
      <sheetName val="PEMIPAAN_PLB6"/>
      <sheetName val="prime_coal6"/>
      <sheetName val="REKAP_REV_SHARING6"/>
      <sheetName val="OP__ALAT6"/>
      <sheetName val="OP__PERJAM6"/>
      <sheetName val="B__PERSONIL6"/>
      <sheetName val="KAN__LOKAL6"/>
      <sheetName val="Perm__Test6"/>
      <sheetName val="HB_10"/>
      <sheetName val="Cover_Daf-26"/>
      <sheetName val="Bill_2_Summary6"/>
      <sheetName val="metode_6"/>
      <sheetName val="Urai__Resap_pengikat6"/>
      <sheetName val="Alat_R_oke6"/>
      <sheetName val="BU_ok6"/>
      <sheetName val="BM_vs_BB6"/>
      <sheetName val="Bahan_oke6"/>
      <sheetName val="RAB_AR&amp;STR6"/>
      <sheetName val="FORM_X_COST6"/>
      <sheetName val="An_Struktur7"/>
      <sheetName val="Cover_(x)6"/>
      <sheetName val="Cor_Apt6"/>
      <sheetName val="struktur_tdk_dipakai6"/>
      <sheetName val="Fill_this_out_first___6"/>
      <sheetName val="Breakdown_Architecture6"/>
      <sheetName val="3_5_STR_PH-2_6"/>
      <sheetName val="Up_&amp;_bhn6"/>
      <sheetName val="rab_me_(by_owner)_6"/>
      <sheetName val="BQ_(by_owner)6"/>
      <sheetName val="rab_me_(fisik)6"/>
      <sheetName val="DAFTAR_76"/>
      <sheetName val="Data_basic_price_jgan_diprint6"/>
      <sheetName val="4-Basic_Price6"/>
      <sheetName val="SKEDUL_AV-056"/>
      <sheetName val="Currency_Rate14"/>
      <sheetName val="Unit_Price_M14"/>
      <sheetName val="Currency_Rate15"/>
      <sheetName val="Unit_Price_M15"/>
      <sheetName val="REF_ONLY15"/>
      <sheetName val="Analisa_SNI_STANDART_14"/>
      <sheetName val="An_Arsitektur14"/>
      <sheetName val="Unit_Rate_(2)14"/>
      <sheetName val="BANGUNAN_PENUNJANG13"/>
      <sheetName val="Rekap_Direct_Cost11"/>
      <sheetName val="Kuantitas_&amp;_Harga11"/>
      <sheetName val="Basic_Price11"/>
      <sheetName val="Cover_Daf_211"/>
      <sheetName val="Bill_of_Qty_MEP11"/>
      <sheetName val="Kolom_UT11"/>
      <sheetName val="analisa_Str11"/>
      <sheetName val="Bill_rekap11"/>
      <sheetName val="Cash_Flow_bulanan11"/>
      <sheetName val="D_&amp;_W_sizes11"/>
      <sheetName val="Bahan_11"/>
      <sheetName val="Pekerjaan_11"/>
      <sheetName val="HRG_BHN11"/>
      <sheetName val="Analisa_Upah_&amp;_Bahan_Plum11"/>
      <sheetName val="Alat_Kerja11"/>
      <sheetName val="Daf_111"/>
      <sheetName val="_anal_hrg_sat11"/>
      <sheetName val="H_Satuan11"/>
      <sheetName val="mat_me_pipa11"/>
      <sheetName val="TOWER_D11"/>
      <sheetName val="5_2_11"/>
      <sheetName val="Hrg_Sat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Ahs_111"/>
      <sheetName val="Ahs_211"/>
      <sheetName val="Analisa__(2)11"/>
      <sheetName val="Analisa_DMPU11"/>
      <sheetName val="Deep_Well7"/>
      <sheetName val="Pek_Luar7"/>
      <sheetName val="OFFICE_2_LT11"/>
      <sheetName val="Master_1_07"/>
      <sheetName val="Analisa_(me)7"/>
      <sheetName val="CATU_DAYA_LISTRIK_PLB7"/>
      <sheetName val="CATU_DAYA_LISTRIK_PK7"/>
      <sheetName val="PERALATAN_&amp;_KATUP2_PK7"/>
      <sheetName val="PERALATAN_UTAMA_PK7"/>
      <sheetName val="PERALATAN_&amp;_KATUP2_PLB7"/>
      <sheetName val="PERALATAN_UTAMA_PLB7"/>
      <sheetName val="PEMIPAAN_PK7"/>
      <sheetName val="PEMIPAAN_PLB7"/>
      <sheetName val="prime_coal7"/>
      <sheetName val="REKAP_REV_SHARING7"/>
      <sheetName val="OP__ALAT7"/>
      <sheetName val="OP__PERJAM7"/>
      <sheetName val="B__PERSONIL7"/>
      <sheetName val="KAN__LOKAL7"/>
      <sheetName val="Perm__Test7"/>
      <sheetName val="HB_11"/>
      <sheetName val="Cover_Daf-27"/>
      <sheetName val="Bill_2_Summary7"/>
      <sheetName val="metode_7"/>
      <sheetName val="Urai__Resap_pengikat7"/>
      <sheetName val="Alat_R_oke7"/>
      <sheetName val="BU_ok7"/>
      <sheetName val="BM_vs_BB7"/>
      <sheetName val="Bahan_oke7"/>
      <sheetName val="RAB_AR&amp;STR7"/>
      <sheetName val="FORM_X_COST7"/>
      <sheetName val="An_Struktur8"/>
      <sheetName val="Cover_(x)7"/>
      <sheetName val="Cor_Apt7"/>
      <sheetName val="struktur_tdk_dipakai7"/>
      <sheetName val="Fill_this_out_first___7"/>
      <sheetName val="Breakdown_Architecture7"/>
      <sheetName val="3_5_STR_PH-2_7"/>
      <sheetName val="Up_&amp;_bhn7"/>
      <sheetName val="rab_me_(by_owner)_7"/>
      <sheetName val="BQ_(by_owner)7"/>
      <sheetName val="rab_me_(fisik)7"/>
      <sheetName val="DAFTAR_77"/>
      <sheetName val="Data_basic_price_jgan_diprint7"/>
      <sheetName val="4-Basic_Price7"/>
      <sheetName val="SKEDUL_AV-057"/>
      <sheetName val="Currency_Rate16"/>
      <sheetName val="Unit_Price_M16"/>
      <sheetName val="REF_ONLY16"/>
      <sheetName val="Analisa_SNI_STANDART_15"/>
      <sheetName val="An_Arsitektur15"/>
      <sheetName val="Unit_Rate_(2)15"/>
      <sheetName val="BANGUNAN_PENUNJANG14"/>
      <sheetName val="Rekap_Direct_Cost12"/>
      <sheetName val="Kuantitas_&amp;_Harga12"/>
      <sheetName val="Basic_Price12"/>
      <sheetName val="Cover_Daf_212"/>
      <sheetName val="Bill_of_Qty_MEP12"/>
      <sheetName val="Kolom_UT12"/>
      <sheetName val="analisa_Str12"/>
      <sheetName val="Bill_rekap12"/>
      <sheetName val="Cash_Flow_bulanan12"/>
      <sheetName val="D_&amp;_W_sizes12"/>
      <sheetName val="Bahan_12"/>
      <sheetName val="Pekerjaan_12"/>
      <sheetName val="HRG_BHN12"/>
      <sheetName val="Analisa_Upah_&amp;_Bahan_Plum12"/>
      <sheetName val="Alat_Kerja12"/>
      <sheetName val="Daf_112"/>
      <sheetName val="_anal_hrg_sat12"/>
      <sheetName val="H_Satuan12"/>
      <sheetName val="mat_me_pipa12"/>
      <sheetName val="TOWER_D12"/>
      <sheetName val="5_2_12"/>
      <sheetName val="Hrg_Sat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Ahs_112"/>
      <sheetName val="Ahs_212"/>
      <sheetName val="Analisa__(2)12"/>
      <sheetName val="Analisa_DMPU12"/>
      <sheetName val="Deep_Well8"/>
      <sheetName val="Pek_Luar8"/>
      <sheetName val="OFFICE_2_LT12"/>
      <sheetName val="Master_1_08"/>
      <sheetName val="Analisa_(me)8"/>
      <sheetName val="CATU_DAYA_LISTRIK_PLB8"/>
      <sheetName val="CATU_DAYA_LISTRIK_PK8"/>
      <sheetName val="PERALATAN_&amp;_KATUP2_PK8"/>
      <sheetName val="PERALATAN_UTAMA_PK8"/>
      <sheetName val="PERALATAN_&amp;_KATUP2_PLB8"/>
      <sheetName val="PERALATAN_UTAMA_PLB8"/>
      <sheetName val="PEMIPAAN_PK8"/>
      <sheetName val="PEMIPAAN_PLB8"/>
      <sheetName val="prime_coal8"/>
      <sheetName val="REKAP_REV_SHARING8"/>
      <sheetName val="OP__ALAT8"/>
      <sheetName val="OP__PERJAM8"/>
      <sheetName val="B__PERSONIL8"/>
      <sheetName val="KAN__LOKAL8"/>
      <sheetName val="Perm__Test8"/>
      <sheetName val="HB_12"/>
      <sheetName val="Cover_Daf-28"/>
      <sheetName val="Bill_2_Summary8"/>
      <sheetName val="metode_8"/>
      <sheetName val="Urai__Resap_pengikat8"/>
      <sheetName val="Alat_R_oke8"/>
      <sheetName val="BU_ok8"/>
      <sheetName val="BM_vs_BB8"/>
      <sheetName val="Bahan_oke8"/>
      <sheetName val="RAB_AR&amp;STR8"/>
      <sheetName val="FORM_X_COST8"/>
      <sheetName val="An_Struktur9"/>
      <sheetName val="Cover_(x)8"/>
      <sheetName val="Cor_Apt8"/>
      <sheetName val="struktur_tdk_dipakai8"/>
      <sheetName val="Fill_this_out_first___8"/>
      <sheetName val="Breakdown_Architecture8"/>
      <sheetName val="3_5_STR_PH-2_8"/>
      <sheetName val="Up_&amp;_bhn8"/>
      <sheetName val="rab_me_(by_owner)_8"/>
      <sheetName val="BQ_(by_owner)8"/>
      <sheetName val="rab_me_(fisik)8"/>
      <sheetName val="DAFTAR_78"/>
      <sheetName val="Data_basic_price_jgan_diprint8"/>
      <sheetName val="4-Basic_Price8"/>
      <sheetName val="SKEDUL_AV-058"/>
      <sheetName val="Currency_Rate18"/>
      <sheetName val="Unit_Price_M18"/>
      <sheetName val="REF_ONLY18"/>
      <sheetName val="Analisa_SNI_STANDART_17"/>
      <sheetName val="An_Arsitektur17"/>
      <sheetName val="Unit_Rate_(2)17"/>
      <sheetName val="BANGUNAN_PENUNJANG16"/>
      <sheetName val="Rekap_Direct_Cost14"/>
      <sheetName val="Kuantitas_&amp;_Harga14"/>
      <sheetName val="Basic_Price14"/>
      <sheetName val="Cover_Daf_214"/>
      <sheetName val="Bill_of_Qty_MEP14"/>
      <sheetName val="Kolom_UT14"/>
      <sheetName val="analisa_Str14"/>
      <sheetName val="Bill_rekap14"/>
      <sheetName val="Cash_Flow_bulanan14"/>
      <sheetName val="D_&amp;_W_sizes14"/>
      <sheetName val="Bahan_14"/>
      <sheetName val="Pekerjaan_14"/>
      <sheetName val="HRG_BHN14"/>
      <sheetName val="Analisa_Upah_&amp;_Bahan_Plum14"/>
      <sheetName val="Alat_Kerja14"/>
      <sheetName val="Daf_114"/>
      <sheetName val="_anal_hrg_sat14"/>
      <sheetName val="H_Satuan14"/>
      <sheetName val="mat_me_pipa14"/>
      <sheetName val="TOWER_D14"/>
      <sheetName val="5_2_14"/>
      <sheetName val="Hrg_Sat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Ahs_114"/>
      <sheetName val="Ahs_214"/>
      <sheetName val="Analisa__(2)14"/>
      <sheetName val="Analisa_DMPU14"/>
      <sheetName val="Deep_Well10"/>
      <sheetName val="Pek_Luar10"/>
      <sheetName val="OFFICE_2_LT14"/>
      <sheetName val="Master_1_010"/>
      <sheetName val="Analisa_(me)10"/>
      <sheetName val="CATU_DAYA_LISTRIK_PLB10"/>
      <sheetName val="CATU_DAYA_LISTRIK_PK10"/>
      <sheetName val="PERALATAN_&amp;_KATUP2_PK10"/>
      <sheetName val="PERALATAN_UTAMA_PK10"/>
      <sheetName val="PERALATAN_&amp;_KATUP2_PLB10"/>
      <sheetName val="PERALATAN_UTAMA_PLB10"/>
      <sheetName val="PEMIPAAN_PK10"/>
      <sheetName val="PEMIPAAN_PLB10"/>
      <sheetName val="prime_coal10"/>
      <sheetName val="REKAP_REV_SHARING10"/>
      <sheetName val="OP__ALAT10"/>
      <sheetName val="OP__PERJAM10"/>
      <sheetName val="B__PERSONIL10"/>
      <sheetName val="KAN__LOKAL10"/>
      <sheetName val="Perm__Test10"/>
      <sheetName val="HB_14"/>
      <sheetName val="Cover_Daf-210"/>
      <sheetName val="Bill_2_Summary10"/>
      <sheetName val="metode_10"/>
      <sheetName val="Urai__Resap_pengikat10"/>
      <sheetName val="Alat_R_oke10"/>
      <sheetName val="BU_ok10"/>
      <sheetName val="BM_vs_BB10"/>
      <sheetName val="Bahan_oke10"/>
      <sheetName val="RAB_AR&amp;STR10"/>
      <sheetName val="FORM_X_COST10"/>
      <sheetName val="An_Struktur11"/>
      <sheetName val="Cover_(x)10"/>
      <sheetName val="Cor_Apt10"/>
      <sheetName val="struktur_tdk_dipakai10"/>
      <sheetName val="Fill_this_out_first___10"/>
      <sheetName val="Breakdown_Architecture10"/>
      <sheetName val="3_5_STR_PH-2_10"/>
      <sheetName val="Up_&amp;_bhn10"/>
      <sheetName val="rab_me_(by_owner)_10"/>
      <sheetName val="BQ_(by_owner)10"/>
      <sheetName val="rab_me_(fisik)10"/>
      <sheetName val="DAFTAR_710"/>
      <sheetName val="Data_basic_price_jgan_diprint10"/>
      <sheetName val="4-Basic_Price10"/>
      <sheetName val="SKEDUL_AV-0510"/>
      <sheetName val="Fill_this_out_first___11"/>
      <sheetName val="On_Time"/>
      <sheetName val="Sec_I_ML"/>
      <sheetName val="Lt__1_(A)"/>
      <sheetName val="Analisa_Gabungan"/>
      <sheetName val="HARGA_MATERIAL"/>
      <sheetName val="Isolasi_Luar_Dalam"/>
      <sheetName val="Isolasi_Luar"/>
      <sheetName val="DRUM"/>
    </sheetNames>
    <sheetDataSet>
      <sheetData sheetId="0" refreshError="1">
        <row r="16">
          <cell r="B16">
            <v>7.0000000000000007E-2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>
        <row r="16">
          <cell r="B16">
            <v>7.0000000000000007E-2</v>
          </cell>
        </row>
      </sheetData>
      <sheetData sheetId="823"/>
      <sheetData sheetId="824"/>
      <sheetData sheetId="825"/>
      <sheetData sheetId="826"/>
      <sheetData sheetId="827"/>
      <sheetData sheetId="828"/>
      <sheetData sheetId="829"/>
      <sheetData sheetId="830">
        <row r="16">
          <cell r="B16">
            <v>7.0000000000000007E-2</v>
          </cell>
        </row>
      </sheetData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>
        <row r="16">
          <cell r="B16">
            <v>7.0000000000000007E-2</v>
          </cell>
        </row>
      </sheetData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Foundation"/>
      <sheetName val="lamp-d"/>
      <sheetName val="Material"/>
      <sheetName val="plumbing"/>
      <sheetName val="ah sanitary"/>
      <sheetName val="DAF-2"/>
      <sheetName val="Cover"/>
      <sheetName val="CONSUMABLE"/>
      <sheetName val="Currency Rate"/>
      <sheetName val="Steel-Twr"/>
      <sheetName val="Fill this out first..."/>
      <sheetName val="BAG-III"/>
      <sheetName val="BAG_III"/>
      <sheetName val="BQ"/>
      <sheetName val="BQ ARS"/>
      <sheetName val="Elektrikal"/>
      <sheetName val="Eva_Spek"/>
      <sheetName val="Harga_Satuan"/>
      <sheetName val="A"/>
      <sheetName val="ESCON"/>
      <sheetName val="INPUT DATAS"/>
      <sheetName val="Sch.1"/>
      <sheetName val="upah"/>
      <sheetName val="Total Load List"/>
      <sheetName val="BAG-2"/>
      <sheetName val="daf_3_OK_"/>
      <sheetName val="daf_7_OK_"/>
      <sheetName val="DAF_2"/>
      <sheetName val="Daf 1"/>
      <sheetName val="I-KAMAR"/>
      <sheetName val="LS_Rutin"/>
      <sheetName val="harsat"/>
      <sheetName val="2_2"/>
      <sheetName val="ah_sanitary"/>
      <sheetName val="Currency_Rate"/>
      <sheetName val="Kolom"/>
      <sheetName val="sort"/>
      <sheetName val="ANALISA"/>
      <sheetName val="Bill_1_VAC_Supply_A"/>
      <sheetName val="STR"/>
      <sheetName val="price"/>
      <sheetName val="Scd_RAB"/>
      <sheetName val="Penwrn"/>
      <sheetName val="SAT-BHN"/>
      <sheetName val="Bgt_Jun-05"/>
      <sheetName val="Eva_Spek1"/>
      <sheetName val="Harga_Satuan1"/>
      <sheetName val="BQ_ARS"/>
      <sheetName val="Daf_1"/>
      <sheetName val="SEX"/>
      <sheetName val="Bahan "/>
      <sheetName val="Pekerjaan "/>
      <sheetName val="Fill this out first___"/>
      <sheetName val="Bill rekap"/>
      <sheetName val="Bill of Qty"/>
      <sheetName val="H.Satuan"/>
      <sheetName val="Harga ME "/>
      <sheetName val="chitimc"/>
      <sheetName val="ALAT"/>
      <sheetName val="TE TS FA LAN MATV"/>
      <sheetName val="Rate"/>
      <sheetName val="BAG_2"/>
      <sheetName val="Isolasi Luar"/>
      <sheetName val="A+Supl."/>
      <sheetName val="7"/>
      <sheetName val="Bldg"/>
      <sheetName val="sheet1"/>
      <sheetName val="BQ atap bengkel"/>
      <sheetName val="str bengkel"/>
      <sheetName val="Isolasi Luar Dalam"/>
      <sheetName val="Persiapan"/>
      <sheetName val="ALEK"/>
      <sheetName val="Bahan"/>
      <sheetName val="DAFTAR HARGA"/>
      <sheetName val="drain"/>
      <sheetName val="Structure"/>
      <sheetName val="Bill No. 2"/>
      <sheetName val="machinery"/>
      <sheetName val="walk way"/>
      <sheetName val="Architecture"/>
      <sheetName val="FINISHING"/>
      <sheetName val="STRUKTUR"/>
      <sheetName val="BoQ"/>
      <sheetName val="HS_TRG"/>
      <sheetName val="REKAP"/>
      <sheetName val="data"/>
      <sheetName val="Cover1"/>
      <sheetName val="DAF-1"/>
      <sheetName val="Pt"/>
      <sheetName val="mu"/>
      <sheetName val="#REF!"/>
      <sheetName val="BQ-Str"/>
      <sheetName val="Bhn"/>
      <sheetName val="Peralatan (2)"/>
      <sheetName val="Rekapitulasi"/>
      <sheetName val="REF.ONLY"/>
      <sheetName val="INDEX"/>
      <sheetName val="304_06"/>
      <sheetName val="SPEC"/>
      <sheetName val="Cash Flow bulanan"/>
      <sheetName val="mat baja"/>
      <sheetName val="harga baja"/>
      <sheetName val="mat_me pipa"/>
      <sheetName val="rab me (by owner) "/>
      <sheetName val="BQ (by owner)"/>
      <sheetName val="rab me (fisik)"/>
      <sheetName val="Ahs.2"/>
      <sheetName val="Ahs.1"/>
      <sheetName val="UNIT CHILLER"/>
      <sheetName val="PT."/>
      <sheetName val="Input"/>
      <sheetName val="Huruf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ekap Direct Cost"/>
      <sheetName val="Penjumlahan"/>
      <sheetName val="Hrg.Sat"/>
      <sheetName val="RAB MEK 15 M MB "/>
      <sheetName val="VAC-1"/>
      <sheetName val="HB "/>
      <sheetName val="I_KAMAR"/>
      <sheetName val="Jurnal"/>
      <sheetName val="Listrik"/>
      <sheetName val="Perm. Test"/>
      <sheetName val="Biaya-Lat"/>
      <sheetName val="UNIT PRICE ANALYSIS (KSN)"/>
      <sheetName val="AC"/>
      <sheetName val="合成単価作成表-BLDG"/>
      <sheetName val="Mob"/>
      <sheetName val="Analisa STR"/>
      <sheetName val="Kuantitas &amp; Harga"/>
      <sheetName val="AHS Marka"/>
      <sheetName val="AHS Aspal"/>
      <sheetName val="TOWN"/>
      <sheetName val="Tataudara"/>
      <sheetName val="DATA GRAFIK"/>
      <sheetName val="rumus"/>
      <sheetName val="Koef"/>
      <sheetName val="Analisa  (2)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prime coal"/>
      <sheetName val="arab"/>
      <sheetName val="RAB"/>
      <sheetName val="met bab3"/>
      <sheetName val="anal bab8"/>
      <sheetName val="ah_sanitary1"/>
      <sheetName val="Currency_Rate1"/>
      <sheetName val="Fill_this_out_first___"/>
      <sheetName val="jobhist"/>
      <sheetName val="Volume"/>
      <sheetName val="HRG BHN"/>
      <sheetName val="analysis"/>
      <sheetName val="L-TIGA"/>
      <sheetName val="L_TIGA"/>
      <sheetName val="Fab+erect"/>
      <sheetName val="HARGA ALAT"/>
      <sheetName val="RKP"/>
      <sheetName val="Analisa Upah &amp; Bahan Plum"/>
      <sheetName val="_______-BLDG"/>
      <sheetName val="R_Srikana"/>
      <sheetName val="UPAH~K"/>
      <sheetName val="ANALIS"/>
      <sheetName val="BAHAN~"/>
      <sheetName val="HB me"/>
      <sheetName val="HB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D7"/>
      <sheetName val="Analisa Teknik"/>
      <sheetName val="Bsc"/>
      <sheetName val="Alt"/>
      <sheetName val="Sal"/>
      <sheetName val="Factor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Hrg"/>
      <sheetName val="???????-BLDG"/>
      <sheetName val="DAF-5"/>
      <sheetName val="DAF_5"/>
      <sheetName val="G_SUMMARY"/>
      <sheetName val="RAB-ARS"/>
      <sheetName val="HSBU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CERT"/>
      <sheetName val="Smry Wk (P I)"/>
      <sheetName val="ES STG"/>
      <sheetName val="Normalisasi"/>
      <sheetName val="ANALISA PEK.UMUM"/>
      <sheetName val="ANALISA KONST BTN"/>
      <sheetName val="r.tank"/>
      <sheetName val="prelim"/>
      <sheetName val="div7"/>
      <sheetName val="hsp-STR-ARS"/>
      <sheetName val="8LT 12"/>
      <sheetName val="AHSbj"/>
      <sheetName val="Fire Fighting"/>
      <sheetName val="MUA"/>
      <sheetName val="An Arsitektur"/>
      <sheetName val="Unit Rate (2)"/>
      <sheetName val="An Struktur"/>
      <sheetName val="ETAB 2"/>
      <sheetName val="MAPDC"/>
      <sheetName val="E_TRIKAL"/>
      <sheetName val="E_TRONIK"/>
      <sheetName val="MEK"/>
      <sheetName val="ANAL_HPS"/>
      <sheetName val="Rekap1"/>
      <sheetName val="ARSITEK"/>
      <sheetName val="schtng"/>
      <sheetName val="schbhn"/>
      <sheetName val="schalt"/>
      <sheetName val="NP"/>
      <sheetName val="NP (3)"/>
      <sheetName val="NP (2)"/>
      <sheetName val="Additional"/>
      <sheetName val="SKEDUL AV-05"/>
      <sheetName val="Cth"/>
      <sheetName val=" anal hrg sat"/>
      <sheetName val="satuan_pek_ars"/>
      <sheetName val="금액내역서"/>
      <sheetName val="Coord"/>
      <sheetName val="Analisa Harga Satuan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wo 276&amp;1050 (98-99)"/>
      <sheetName val="Koefisien"/>
      <sheetName val="BQ-E20-02(Rp)"/>
      <sheetName val="4-MVAC"/>
      <sheetName val="ANL STR"/>
      <sheetName val="BASE_PL1_H_shape__OLD_"/>
      <sheetName val="Pipe"/>
      <sheetName val="A_2"/>
      <sheetName val="Level"/>
      <sheetName val="95삼성급(본사)"/>
      <sheetName val="ANA"/>
      <sheetName val="AO_UMUM"/>
      <sheetName val="Analisa "/>
      <sheetName val="BQ Utama "/>
      <sheetName val="Upah "/>
      <sheetName val="Reference-SL"/>
      <sheetName val="304-06"/>
      <sheetName val="RAB AR&amp;STR"/>
      <sheetName val="Cashflow"/>
      <sheetName val="Sat-Tan"/>
      <sheetName val="Infrastruktur"/>
      <sheetName val="DivVII"/>
      <sheetName val="IPL_SCHEDULE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villa"/>
      <sheetName val="ARS ADM"/>
      <sheetName val="2.1"/>
      <sheetName val="2.2"/>
      <sheetName val="8LT_12"/>
      <sheetName val="REKAP GROSS"/>
      <sheetName val="S_DAYA"/>
      <sheetName val="mat&amp;upah"/>
      <sheetName val="Electrikal"/>
      <sheetName val="Elektronik"/>
      <sheetName val="Item Kompensasi"/>
      <sheetName val="HARGA MATERIAL"/>
      <sheetName val="struktur tdk dipakai"/>
      <sheetName val="HDasar"/>
      <sheetName val="AHS"/>
      <sheetName val="Harga "/>
      <sheetName val="Compare"/>
      <sheetName val="Dokumentasi (2)"/>
      <sheetName val="B"/>
      <sheetName val="AHS2 Partisi,Curtain,Pnt,Jndla"/>
      <sheetName val="Rekap B.L."/>
      <sheetName val="BoQ."/>
      <sheetName val="pivot"/>
      <sheetName val="Harga"/>
      <sheetName val="SAT_BHN"/>
      <sheetName val="HARGA DASAR"/>
      <sheetName val="SCH"/>
      <sheetName val="AMP"/>
      <sheetName val="ANTEK-AGGA"/>
      <sheetName val="BD-LS"/>
      <sheetName val="BIA-LUMPSUM"/>
      <sheetName val="FINAL"/>
      <sheetName val="KEBALAT"/>
      <sheetName val="Master Edit"/>
      <sheetName val="BURDA"/>
      <sheetName val="ANTEK-GAL"/>
      <sheetName val="HRS-ATB"/>
      <sheetName val="ANTEK-PRIME"/>
      <sheetName val="ANTEK-TIMB"/>
      <sheetName val="CRUSER"/>
      <sheetName val="DIV.3"/>
      <sheetName val="HS Bhn&amp;Upah"/>
      <sheetName val="5-ALAT(1)"/>
      <sheetName val="4-Basic Price"/>
      <sheetName val="HargaBahan"/>
      <sheetName val="ANLS ALAT"/>
      <sheetName val="Peralatan"/>
      <sheetName val="61004"/>
      <sheetName val="arp4"/>
      <sheetName val="arp5"/>
      <sheetName val="arp6"/>
      <sheetName val="arp10a"/>
      <sheetName val="Eva_Spek6"/>
      <sheetName val="Harga_Satuan6"/>
      <sheetName val="ah_sanitary6"/>
      <sheetName val="Currency_Rate6"/>
      <sheetName val="BQ_ARS5"/>
      <sheetName val="Fill_this_out_first___9"/>
      <sheetName val="Daf_15"/>
      <sheetName val="INPUT_DATAS4"/>
      <sheetName val="Sch_14"/>
      <sheetName val="Total_Load_List4"/>
      <sheetName val="Bahan_4"/>
      <sheetName val="Pekerjaan_4"/>
      <sheetName val="Isolasi_Luar4"/>
      <sheetName val="Fill_this_out_first___10"/>
      <sheetName val="H_Satuan4"/>
      <sheetName val="TE_TS_FA_LAN_MATV4"/>
      <sheetName val="Harga_ME_4"/>
      <sheetName val="Bill_rekap4"/>
      <sheetName val="Bill_of_Qty4"/>
      <sheetName val="BQ_atap_bengkel4"/>
      <sheetName val="str_bengkel4"/>
      <sheetName val="mat_me_pipa4"/>
      <sheetName val="Isolasi_Luar_Dalam4"/>
      <sheetName val="DAFTAR_HARGA4"/>
      <sheetName val="A+Supl_4"/>
      <sheetName val="Hrg_Sat4"/>
      <sheetName val="Peralatan_(2)4"/>
      <sheetName val="Ahs_24"/>
      <sheetName val="Ahs_14"/>
      <sheetName val="HRG_BHN4"/>
      <sheetName val="HARGA_ALAT4"/>
      <sheetName val="Bill_No__24"/>
      <sheetName val="walk_way4"/>
      <sheetName val="PT_4"/>
      <sheetName val="Kuantitas_&amp;_Harga4"/>
      <sheetName val="AHS_Marka4"/>
      <sheetName val="AHS_Aspal4"/>
      <sheetName val="UNIT_PRICE_ANALYSIS_(KSN)4"/>
      <sheetName val="RAB_MEK_15_M_MB_4"/>
      <sheetName val="REF_ONLY4"/>
      <sheetName val="Cash_Flow_bulanan4"/>
      <sheetName val="mat_baja4"/>
      <sheetName val="harga_baja4"/>
      <sheetName val="Rekap_Direct_Cost4"/>
      <sheetName val="rab_me_(by_owner)_4"/>
      <sheetName val="BQ_(by_owner)4"/>
      <sheetName val="rab_me_(fisik)4"/>
      <sheetName val="Analisa_Teknik4"/>
      <sheetName val="UNIT_CHILLER4"/>
      <sheetName val="Perm__Test4"/>
      <sheetName val="prime_coal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HB_4"/>
      <sheetName val="DATA_GRAFIK4"/>
      <sheetName val="Analisa_STR4"/>
      <sheetName val="Analisa__(2)4"/>
      <sheetName val="Pengaturan_air4"/>
      <sheetName val="Pemeliharaan_LL4"/>
      <sheetName val="Kebutuhan_alat_I4"/>
      <sheetName val="Produktif__alat4"/>
      <sheetName val="Item-01_20(01)_to_(09)_Abov_(24"/>
      <sheetName val="Rekap_Seksi_24"/>
      <sheetName val="info_umum4"/>
      <sheetName val="anal_pek_tanah4"/>
      <sheetName val="concrete_paver4"/>
      <sheetName val="analisa_owning_cost4"/>
      <sheetName val="form_ANALISA4"/>
      <sheetName val="MAJOR_SDY4"/>
      <sheetName val="harsat_sdy4"/>
      <sheetName val="RAB_SDY4"/>
      <sheetName val="bq_analisa4"/>
      <sheetName val="sum_boq4"/>
      <sheetName val="BQ_SUSUKAN4"/>
      <sheetName val="BQ_PENGGARON4"/>
      <sheetName val="Daftar_Kuantitas_dan_Harga4"/>
      <sheetName val="Sat_Bahan4"/>
      <sheetName val="Sat_Alat4"/>
      <sheetName val="Sat_Upah4"/>
      <sheetName val="H_SAT4"/>
      <sheetName val="met_bab34"/>
      <sheetName val="anal_bab84"/>
      <sheetName val="Analisa_Upah_&amp;_Bahan_Plum4"/>
      <sheetName val="BQ_(1)4"/>
      <sheetName val="Bill_of_Qty_MEP4"/>
      <sheetName val="Tabel_Berat4"/>
      <sheetName val="HB_me4"/>
      <sheetName val="Cover_1"/>
      <sheetName val="LBP-01_1"/>
      <sheetName val="hutang-lapangan_1"/>
      <sheetName val="Rekap_klad1"/>
      <sheetName val="PU_DANA_KERJA1"/>
      <sheetName val="MOS-01_1"/>
      <sheetName val="DAFTAR_HUTANG1"/>
      <sheetName val="KARTU_PIUTANG1"/>
      <sheetName val="LAP_ALAT1"/>
      <sheetName val="PROGRESS_DIAKUI1"/>
      <sheetName val="M-RESIKO_1"/>
      <sheetName val="FM-MR01_1"/>
      <sheetName val="FM-MR02_1"/>
      <sheetName val="FM-MR03_Lap_Bulan_Agus1"/>
      <sheetName val="DATA_PROYEK1"/>
      <sheetName val="RUANG_LINGKUP1"/>
      <sheetName val="Smry_Wk_(P_I)"/>
      <sheetName val="ES_STG"/>
      <sheetName val="ANALISA_PEK_UMUM"/>
      <sheetName val="ANALISA_KONST_BTN"/>
      <sheetName val="r_tank"/>
      <sheetName val="NP_(3)"/>
      <sheetName val="NP_(2)"/>
      <sheetName val="Fire_Fighting"/>
      <sheetName val="SKEDUL_AV-05"/>
      <sheetName val="An_Arsitektur"/>
      <sheetName val="Unit_Rate_(2)"/>
      <sheetName val="An_Struktur"/>
      <sheetName val="ETAB_2"/>
      <sheetName val="Eva_Spek7"/>
      <sheetName val="Harga_Satuan7"/>
      <sheetName val="ah_sanitary7"/>
      <sheetName val="Currency_Rate7"/>
      <sheetName val="BQ_ARS6"/>
      <sheetName val="Fill_this_out_first___11"/>
      <sheetName val="Daf_16"/>
      <sheetName val="INPUT_DATAS5"/>
      <sheetName val="Sch_15"/>
      <sheetName val="Total_Load_List5"/>
      <sheetName val="Bahan_5"/>
      <sheetName val="Pekerjaan_5"/>
      <sheetName val="Isolasi_Luar5"/>
      <sheetName val="Fill_this_out_first___12"/>
      <sheetName val="H_Satuan5"/>
      <sheetName val="TE_TS_FA_LAN_MATV5"/>
      <sheetName val="Harga_ME_5"/>
      <sheetName val="Bill_rekap5"/>
      <sheetName val="Bill_of_Qty5"/>
      <sheetName val="BQ_atap_bengkel5"/>
      <sheetName val="str_bengkel5"/>
      <sheetName val="mat_me_pipa5"/>
      <sheetName val="Isolasi_Luar_Dalam5"/>
      <sheetName val="DAFTAR_HARGA5"/>
      <sheetName val="A+Supl_5"/>
      <sheetName val="Hrg_Sat5"/>
      <sheetName val="Peralatan_(2)5"/>
      <sheetName val="Ahs_25"/>
      <sheetName val="Ahs_15"/>
      <sheetName val="HRG_BHN5"/>
      <sheetName val="HARGA_ALAT5"/>
      <sheetName val="Bill_No__25"/>
      <sheetName val="walk_way5"/>
      <sheetName val="PT_5"/>
      <sheetName val="Kuantitas_&amp;_Harga5"/>
      <sheetName val="AHS_Marka5"/>
      <sheetName val="AHS_Aspal5"/>
      <sheetName val="UNIT_PRICE_ANALYSIS_(KSN)5"/>
      <sheetName val="RAB_MEK_15_M_MB_5"/>
      <sheetName val="REF_ONLY5"/>
      <sheetName val="Cash_Flow_bulanan5"/>
      <sheetName val="mat_baja5"/>
      <sheetName val="harga_baja5"/>
      <sheetName val="Rekap_Direct_Cost5"/>
      <sheetName val="rab_me_(by_owner)_5"/>
      <sheetName val="BQ_(by_owner)5"/>
      <sheetName val="rab_me_(fisik)5"/>
      <sheetName val="Analisa_Teknik5"/>
      <sheetName val="UNIT_CHILLER5"/>
      <sheetName val="Perm__Test5"/>
      <sheetName val="prime_coal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HB_5"/>
      <sheetName val="DATA_GRAFIK5"/>
      <sheetName val="Analisa_STR5"/>
      <sheetName val="Analisa__(2)5"/>
      <sheetName val="Pengaturan_air5"/>
      <sheetName val="Pemeliharaan_LL5"/>
      <sheetName val="Kebutuhan_alat_I5"/>
      <sheetName val="Produktif__alat5"/>
      <sheetName val="Item-01_20(01)_to_(09)_Abov_(25"/>
      <sheetName val="Rekap_Seksi_25"/>
      <sheetName val="info_umum5"/>
      <sheetName val="anal_pek_tanah5"/>
      <sheetName val="concrete_paver5"/>
      <sheetName val="analisa_owning_cost5"/>
      <sheetName val="form_ANALISA5"/>
      <sheetName val="MAJOR_SDY5"/>
      <sheetName val="harsat_sdy5"/>
      <sheetName val="RAB_SDY5"/>
      <sheetName val="bq_analisa5"/>
      <sheetName val="sum_boq5"/>
      <sheetName val="BQ_SUSUKAN5"/>
      <sheetName val="BQ_PENGGARON5"/>
      <sheetName val="Daftar_Kuantitas_dan_Harga5"/>
      <sheetName val="Sat_Bahan5"/>
      <sheetName val="Sat_Alat5"/>
      <sheetName val="Sat_Upah5"/>
      <sheetName val="H_SAT5"/>
      <sheetName val="met_bab35"/>
      <sheetName val="anal_bab85"/>
      <sheetName val="Analisa_Upah_&amp;_Bahan_Plum5"/>
      <sheetName val="BQ_(1)5"/>
      <sheetName val="Bill_of_Qty_MEP5"/>
      <sheetName val="Tabel_Berat5"/>
      <sheetName val="HB_me5"/>
      <sheetName val="Cover_2"/>
      <sheetName val="LBP-01_2"/>
      <sheetName val="hutang-lapangan_2"/>
      <sheetName val="Rekap_klad2"/>
      <sheetName val="PU_DANA_KERJA2"/>
      <sheetName val="MOS-01_2"/>
      <sheetName val="DAFTAR_HUTANG2"/>
      <sheetName val="KARTU_PIUTANG2"/>
      <sheetName val="LAP_ALAT2"/>
      <sheetName val="PROGRESS_DIAKUI2"/>
      <sheetName val="M-RESIKO_2"/>
      <sheetName val="FM-MR01_2"/>
      <sheetName val="FM-MR02_2"/>
      <sheetName val="FM-MR03_Lap_Bulan_Agus2"/>
      <sheetName val="DATA_PROYEK2"/>
      <sheetName val="RUANG_LINGKUP2"/>
      <sheetName val="Smry_Wk_(P_I)1"/>
      <sheetName val="ES_STG1"/>
      <sheetName val="ANALISA_PEK_UMUM1"/>
      <sheetName val="ANALISA_KONST_BTN1"/>
      <sheetName val="r_tank1"/>
      <sheetName val="NP_(3)1"/>
      <sheetName val="NP_(2)1"/>
      <sheetName val="Fire_Fighting1"/>
      <sheetName val="SKEDUL_AV-051"/>
      <sheetName val="An_Arsitektur1"/>
      <sheetName val="Unit_Rate_(2)1"/>
      <sheetName val="An_Struktur1"/>
      <sheetName val="ETAB_21"/>
      <sheetName val="8LT_121"/>
      <sheetName val="Mg_I"/>
      <sheetName val="BELAGIO"/>
      <sheetName val="ARTAGDING"/>
      <sheetName val="MANHATTAN"/>
      <sheetName val="SENTUL"/>
      <sheetName val="T.ABANG"/>
      <sheetName val="SEMANAN"/>
      <sheetName val="BKPM"/>
      <sheetName val="Eva_Spek8"/>
      <sheetName val="Harga_Satuan8"/>
      <sheetName val="ah_sanitary8"/>
      <sheetName val="Currency_Rate8"/>
      <sheetName val="BQ_ARS7"/>
      <sheetName val="Fill_this_out_first___13"/>
      <sheetName val="Daf_17"/>
      <sheetName val="H_Satuan6"/>
      <sheetName val="Harga_ME_6"/>
      <sheetName val="Bahan_6"/>
      <sheetName val="Pekerjaan_6"/>
      <sheetName val="INPUT_DATAS6"/>
      <sheetName val="Sch_16"/>
      <sheetName val="Isolasi_Luar6"/>
      <sheetName val="Total_Load_List6"/>
      <sheetName val="Fill_this_out_first___14"/>
      <sheetName val="Isolasi_Luar_Dalam6"/>
      <sheetName val="BQ_atap_bengkel6"/>
      <sheetName val="str_bengkel6"/>
      <sheetName val="TE_TS_FA_LAN_MATV6"/>
      <sheetName val="Bill_rekap6"/>
      <sheetName val="Bill_of_Qty6"/>
      <sheetName val="mat_me_pipa6"/>
      <sheetName val="Ahs_26"/>
      <sheetName val="Ahs_16"/>
      <sheetName val="DAFTAR_HARGA6"/>
      <sheetName val="REF_ONLY6"/>
      <sheetName val="A+Supl_6"/>
      <sheetName val="Bill_No__26"/>
      <sheetName val="walk_way6"/>
      <sheetName val="Peralatan_(2)6"/>
      <sheetName val="Cash_Flow_bulanan6"/>
      <sheetName val="RAB_MEK_15_M_MB_6"/>
      <sheetName val="mat_baja6"/>
      <sheetName val="harga_baja6"/>
      <sheetName val="rab_me_(by_owner)_6"/>
      <sheetName val="BQ_(by_owner)6"/>
      <sheetName val="rab_me_(fisik)6"/>
      <sheetName val="Rekap_Direct_Cost6"/>
      <sheetName val="PT_6"/>
      <sheetName val="UNIT_CHILLE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HB_me6"/>
      <sheetName val="Hrg_Sat6"/>
      <sheetName val="Perm__Test6"/>
      <sheetName val="UNIT_PRICE_ANALYSIS_(KSN)6"/>
      <sheetName val="Kuantitas_&amp;_Harga6"/>
      <sheetName val="AHS_Marka6"/>
      <sheetName val="AHS_Aspal6"/>
      <sheetName val="HB_6"/>
      <sheetName val="DATA_GRAFIK6"/>
      <sheetName val="Analisa__(2)6"/>
      <sheetName val="Sat_Bahan6"/>
      <sheetName val="Sat_Alat6"/>
      <sheetName val="Sat_Upah6"/>
      <sheetName val="H_SAT6"/>
      <sheetName val="BQ_(1)6"/>
      <sheetName val="Bill_of_Qty_MEP6"/>
      <sheetName val="Tabel_Berat6"/>
      <sheetName val="met_bab36"/>
      <sheetName val="anal_bab86"/>
      <sheetName val="prime_coal6"/>
      <sheetName val="HRG_BHN6"/>
      <sheetName val="HARGA_ALAT6"/>
      <sheetName val="Analisa_Upah_&amp;_Bahan_Plum6"/>
      <sheetName val="Analisa_Teknik6"/>
      <sheetName val="r_tank2"/>
      <sheetName val="Fire_Fighting2"/>
      <sheetName val="Pengaturan_air6"/>
      <sheetName val="Pemeliharaan_LL6"/>
      <sheetName val="Kebutuhan_alat_I6"/>
      <sheetName val="Produktif__alat6"/>
      <sheetName val="Item-01_20(01)_to_(09)_Abov_(26"/>
      <sheetName val="Rekap_Seksi_26"/>
      <sheetName val="info_umum6"/>
      <sheetName val="anal_pek_tanah6"/>
      <sheetName val="concrete_paver6"/>
      <sheetName val="analisa_owning_cost6"/>
      <sheetName val="form_ANALISA6"/>
      <sheetName val="MAJOR_SDY6"/>
      <sheetName val="harsat_sdy6"/>
      <sheetName val="RAB_SDY6"/>
      <sheetName val="bq_analisa6"/>
      <sheetName val="sum_boq6"/>
      <sheetName val="BQ_SUSUKAN6"/>
      <sheetName val="BQ_PENGGARON6"/>
      <sheetName val="Daftar_Kuantitas_dan_Harga6"/>
      <sheetName val="8LT_122"/>
      <sheetName val="Cover_3"/>
      <sheetName val="LBP-01_3"/>
      <sheetName val="hutang-lapangan_3"/>
      <sheetName val="Rekap_klad3"/>
      <sheetName val="PU_DANA_KERJA3"/>
      <sheetName val="MOS-01_3"/>
      <sheetName val="DAFTAR_HUTANG3"/>
      <sheetName val="KARTU_PIUTANG3"/>
      <sheetName val="LAP_ALAT3"/>
      <sheetName val="PROGRESS_DIAKUI3"/>
      <sheetName val="M-RESIKO_3"/>
      <sheetName val="FM-MR01_3"/>
      <sheetName val="FM-MR02_3"/>
      <sheetName val="FM-MR03_Lap_Bulan_Agus3"/>
      <sheetName val="DATA_PROYEK3"/>
      <sheetName val="RUANG_LINGKUP3"/>
      <sheetName val="Smry_Wk_(P_I)2"/>
      <sheetName val="ES_STG2"/>
      <sheetName val="ANALISA_PEK_UMUM2"/>
      <sheetName val="ANALISA_KONST_BTN2"/>
      <sheetName val="NP_(3)2"/>
      <sheetName val="NP_(2)2"/>
      <sheetName val="SKEDUL_AV-052"/>
      <sheetName val="An_Arsitektur2"/>
      <sheetName val="Unit_Rate_(2)2"/>
      <sheetName val="An_Struktur2"/>
      <sheetName val="ETAB_22"/>
      <sheetName val="Analisa_Harga_Satuan"/>
      <sheetName val="C-FLOW_JUNI"/>
      <sheetName val="Sat_Bah_&amp;_Up"/>
      <sheetName val="Sat_Bah___Up"/>
      <sheetName val="Basic_Price"/>
      <sheetName val="ANALIS_ALAT"/>
      <sheetName val="Based_Data_wacc"/>
      <sheetName val="AHS2_Partisi,Curtain,Pnt,Jndla"/>
      <sheetName val="Rekap_B_L_"/>
      <sheetName val="BoQ_"/>
      <sheetName val="wo_276&amp;1050_(98-99)"/>
      <sheetName val="ANL_STR"/>
      <sheetName val="Dokumentasi_(2)"/>
      <sheetName val="EVAINF08_(PPT)"/>
      <sheetName val="REKAPMS08_(31%)_(2)"/>
      <sheetName val="RENCKTRK08_(2)"/>
      <sheetName val="_anal_hrg_sat"/>
      <sheetName val="Analisa_"/>
      <sheetName val="BQ_Utama_"/>
      <sheetName val="Upah_"/>
      <sheetName val="HARGA_DASAR"/>
      <sheetName val="Master_Edit"/>
      <sheetName val="DIV_3"/>
      <sheetName val="HS_Bhn&amp;Upah"/>
      <sheetName val="4-Basic_Price"/>
      <sheetName val="HARGA_MATERIAL"/>
      <sheetName val="ANLS_ALAT"/>
      <sheetName val="RAB_AR&amp;STR"/>
      <sheetName val="ALAT1"/>
      <sheetName val="BASIC"/>
      <sheetName val="UNIT PRICE"/>
      <sheetName val="5-Peralatan"/>
      <sheetName val="pivot1"/>
      <sheetName val="UMUM"/>
      <sheetName val="AN-RC"/>
      <sheetName val="PROGRESS"/>
      <sheetName val=" "/>
      <sheetName val="TTL"/>
      <sheetName val="기능공"/>
      <sheetName val="기능공 (3)"/>
      <sheetName val="연도별 자금"/>
      <sheetName val="월별자금"/>
      <sheetName val="기능공 (2)"/>
      <sheetName val="LOAD"/>
      <sheetName val="기능공_(3)"/>
      <sheetName val="연도별_자금"/>
      <sheetName val="기능공_(2)"/>
      <sheetName val="기능공_(3)1"/>
      <sheetName val="연도별_자금1"/>
      <sheetName val="기능공_(2)1"/>
      <sheetName val="prog"/>
      <sheetName val="Attachment 1"/>
      <sheetName val="hrg sat1"/>
      <sheetName val="F_I"/>
      <sheetName val="PAR"/>
      <sheetName val="RF"/>
      <sheetName val="Code"/>
      <sheetName val="MDB"/>
      <sheetName val="Man Power &amp; Comp"/>
      <sheetName val="INF08"/>
      <sheetName val="labor1"/>
      <sheetName val="HSD"/>
      <sheetName val="PAD-F"/>
      <sheetName val="LOADDAT"/>
      <sheetName val="Urai _ Guide Post"/>
      <sheetName val="Urai_Galian Tanah"/>
      <sheetName val="WP_1998"/>
      <sheetName val="기능공_(3)2"/>
      <sheetName val="연도별_자금2"/>
      <sheetName val="기능공_(2)2"/>
      <sheetName val="Attachment_1"/>
      <sheetName val="Harga_"/>
      <sheetName val="BasicPrice"/>
      <sheetName val="HS-2"/>
      <sheetName val="ESTIMASI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RESUME"/>
      <sheetName val="SBDY"/>
      <sheetName val="DAPRO"/>
      <sheetName val="Fill_this_out_x0006_耽ir揄饪둌䃭"/>
      <sheetName val="Fill_this_out_x0006_耽ir"/>
      <sheetName val="UP_an"/>
      <sheetName val="MTa"/>
      <sheetName val="Currency"/>
      <sheetName val="VOL"/>
      <sheetName val="REK"/>
      <sheetName val="DAFTAR ISI"/>
      <sheetName val="UP MINOR"/>
      <sheetName val="MAP-Prog"/>
      <sheetName val="HS-1"/>
      <sheetName val="ANSTRUK"/>
      <sheetName val="railing"/>
      <sheetName val="H S D"/>
      <sheetName val="Div2"/>
      <sheetName val="Analisa Alat Berat"/>
      <sheetName val="Budget"/>
      <sheetName val="COM Villa"/>
      <sheetName val="BIALANG"/>
      <sheetName val="HARDAS-UPAH"/>
      <sheetName val="SCURVE"/>
      <sheetName val="CF"/>
      <sheetName val="61005"/>
      <sheetName val="61006"/>
      <sheetName val="61007"/>
      <sheetName val="61008"/>
      <sheetName val="luar"/>
      <sheetName val="RINC FIN T4  _3_"/>
      <sheetName val="RINC FIN T4  _2_"/>
      <sheetName val="RINC hotel"/>
      <sheetName val="RINC FIN T4 "/>
      <sheetName val="RAB-SPL2"/>
      <sheetName val="DIV.8"/>
      <sheetName val="DIV.9"/>
      <sheetName val="351BQMCN"/>
      <sheetName val="COVER Sh 1"/>
      <sheetName val="ARSITEKTUR"/>
      <sheetName val="Upah&amp;Bahan"/>
      <sheetName val="FAKTOR"/>
      <sheetName val="TB"/>
      <sheetName val="Balok L_2"/>
      <sheetName val="Ch"/>
      <sheetName val="JSiar"/>
      <sheetName val="PaintBreak"/>
      <sheetName val="35"/>
      <sheetName val="33"/>
      <sheetName val="9"/>
      <sheetName val="32"/>
      <sheetName val="37"/>
      <sheetName val="MH CIVIL"/>
      <sheetName val="64.1"/>
      <sheetName val="64.3"/>
      <sheetName val="64.4"/>
      <sheetName val="64.5"/>
      <sheetName val="20"/>
      <sheetName val="36.4"/>
      <sheetName val="36.2"/>
      <sheetName val="36.1"/>
      <sheetName val="45"/>
      <sheetName val="NP 7"/>
      <sheetName val="BoQ(APBN)"/>
      <sheetName val="BBM-03"/>
      <sheetName val="Hrg Dasar"/>
      <sheetName val="ana_san"/>
      <sheetName val="D_14"/>
      <sheetName val="I-ME"/>
      <sheetName val="COMM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2"/>
      <sheetName val="6"/>
      <sheetName val="FORM BQ TL PRATU 4cct"/>
      <sheetName val="anal"/>
      <sheetName val="PRY 03-1 (Amd1)"/>
      <sheetName val="CHITIET VL_NC"/>
      <sheetName val="CH-RANC"/>
      <sheetName val="ANALISA SNI'13 "/>
      <sheetName val="ANALISA1"/>
      <sheetName val="DIV5"/>
      <sheetName val="ALS-STRUKTUR"/>
      <sheetName val="ALS-ARSITEK"/>
      <sheetName val="ALS-KUSEN&amp;KUNCI-MASJID+menara"/>
      <sheetName val="analisa GRC-masjid+menara"/>
      <sheetName val="ALS-PERSIAPAN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TENAGA"/>
      <sheetName val="BARANG MSK"/>
      <sheetName val="CUACA"/>
      <sheetName val="Lamp(13)"/>
      <sheetName val="BOQ-Indonesia"/>
      <sheetName val="DAF.HRG"/>
      <sheetName val="Analisa Harga"/>
      <sheetName val="FLAF&amp;PARTSI"/>
      <sheetName val="S.UPAH"/>
      <sheetName val="S.BAHAN"/>
      <sheetName val="5.1 FF Unit Hotel"/>
      <sheetName val="Monitor"/>
      <sheetName val="BQ Detail"/>
      <sheetName val="H.Material, Upah &amp; Alat"/>
      <sheetName val="Analisa H.Sat.Pek."/>
      <sheetName val="Antek"/>
      <sheetName val="GTS I PS"/>
      <sheetName val="prog-mgu"/>
      <sheetName val="PNT"/>
      <sheetName val="LMKC CB V"/>
      <sheetName val="REKAP (2)"/>
      <sheetName val="REKAP ANALISA"/>
      <sheetName val="REKAP HSPK BETON"/>
      <sheetName val="AN. PEK."/>
      <sheetName val="REKAP_GROSS"/>
      <sheetName val="Analisa_Alat_Berat"/>
      <sheetName val="UP_MINOR"/>
      <sheetName val="2_1"/>
      <sheetName val="2_21"/>
      <sheetName val="H_S_D"/>
      <sheetName val="COM_Villa"/>
      <sheetName val="ARS_ADM"/>
      <sheetName val="Item_Kompensasi"/>
      <sheetName val="struktur_tdk_dipakai"/>
      <sheetName val="Urai___Guide_Post"/>
      <sheetName val="Urai_Galian_Tanah"/>
      <sheetName val="EE-PROP"/>
      <sheetName val="3-DIV4"/>
      <sheetName val="IPA1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  <sheetName val="MINGGUAN"/>
      <sheetName val="BULANAN."/>
      <sheetName val="UPAH BAHAN "/>
      <sheetName val="Daftar Harga Upah dan Bahan"/>
      <sheetName val="Har Sat"/>
      <sheetName val="112-885"/>
      <sheetName val="kode Baru "/>
      <sheetName val="Material&amp;Alat"/>
      <sheetName val="DB"/>
      <sheetName val="TAB"/>
      <sheetName val="DH"/>
      <sheetName val="DPKlah"/>
      <sheetName val="divI"/>
      <sheetName val="Balok"/>
      <sheetName val="BOQ CBM"/>
      <sheetName val="PileCap"/>
      <sheetName val="upah &amp; bhan"/>
      <sheetName val="SPK"/>
      <sheetName val="PANELKAST"/>
      <sheetName val="TOTAL"/>
      <sheetName val="DAFTAR 7"/>
      <sheetName val="DAFTAR_8"/>
      <sheetName val="BQ_E20_02_Rp_"/>
      <sheetName val="Memb Schd"/>
      <sheetName val="97 사업추정(WEKI)"/>
      <sheetName val="PPC"/>
      <sheetName val="Galian 1"/>
      <sheetName val="dft-harga"/>
      <sheetName val="Tabels"/>
      <sheetName val="Grand total"/>
      <sheetName val="BQ-SORT"/>
      <sheetName val="Thiet bi"/>
      <sheetName val="GIAVLIEU"/>
      <sheetName val="BETON"/>
      <sheetName val="sche"/>
      <sheetName val="UPH,BHN,ALT"/>
      <sheetName val="DKH"/>
      <sheetName val="Anl.+"/>
      <sheetName val="F3a"/>
      <sheetName val="ANAL lump sum"/>
      <sheetName val="RAP"/>
      <sheetName val="UP_"/>
      <sheetName val="C"/>
      <sheetName val="6.l.ALS-SANITER"/>
      <sheetName val="H-Dasar"/>
      <sheetName val="HVAC"/>
      <sheetName val="smt"/>
      <sheetName val="3-DIV7"/>
      <sheetName val="JAN"/>
      <sheetName val="Particular Sch"/>
      <sheetName val="PL (MONTHLY)"/>
      <sheetName val="Gen"/>
      <sheetName val="PEMBAGIAN"/>
      <sheetName val="pricing"/>
      <sheetName val="Pembongkaran"/>
      <sheetName val="D+W"/>
      <sheetName val="Eq. Mobilization"/>
      <sheetName val=" PE-F-42 MR 9 Manpower"/>
      <sheetName val="TABEL BAJA"/>
      <sheetName val="PESANTREN"/>
      <sheetName val="G"/>
      <sheetName val="Curup"/>
      <sheetName val="Prabu"/>
      <sheetName val="On Time"/>
      <sheetName val="Estimate"/>
      <sheetName val="PEF24_0I_mnpwr"/>
      <sheetName val="PEF25_0I_mnhr"/>
      <sheetName val="Temp&amp;Site"/>
      <sheetName val="Sec I ML"/>
      <sheetName val="Sheet3"/>
      <sheetName val="PL_(MONTHLY)"/>
      <sheetName val="tarip"/>
      <sheetName val="Design"/>
      <sheetName val="DIV.2"/>
      <sheetName val="bs-abut"/>
      <sheetName val="abut"/>
      <sheetName val="Faktor Konversi"/>
      <sheetName val="MARK UP"/>
      <sheetName val="Analisa HSP"/>
      <sheetName val="MT_an"/>
      <sheetName val="Fuller Hot Bin"/>
      <sheetName val="TERBIL prog 2017"/>
      <sheetName val="5-Alat"/>
      <sheetName val="4-Price"/>
      <sheetName val="3-10"/>
      <sheetName val="4-Quarry"/>
      <sheetName val="S CURVE"/>
      <sheetName val="TEKNIS"/>
      <sheetName val="Hgsat07"/>
      <sheetName val="product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/>
      <sheetData sheetId="1292"/>
      <sheetData sheetId="1293"/>
      <sheetData sheetId="1294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/>
      <sheetData sheetId="1519" refreshError="1"/>
      <sheetData sheetId="1520"/>
      <sheetData sheetId="152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teel-Twr"/>
      <sheetName val="SAP"/>
      <sheetName val="B _ Norelec"/>
      <sheetName val="BoQ C4"/>
      <sheetName val="I-KAMAR"/>
      <sheetName val="DATA"/>
      <sheetName val="PPC"/>
      <sheetName val="STR"/>
      <sheetName val="RAP"/>
      <sheetName val="LOADDAT"/>
      <sheetName val="kode rekening"/>
      <sheetName val="B - Norelec"/>
      <sheetName val="Rate"/>
      <sheetName val="harsat"/>
      <sheetName val="anal"/>
      <sheetName val="HS_TRG"/>
      <sheetName val="Kuantitas &amp; Harga"/>
      <sheetName val="BOQ Permata Senayan 09 Juni 200"/>
      <sheetName val="A"/>
      <sheetName val="Currency Rate"/>
      <sheetName val="Rekapitulasi Harga Satuan"/>
      <sheetName val="Daftar Harga Material"/>
      <sheetName val="Ahs.2"/>
      <sheetName val="Ahs.1"/>
      <sheetName val="STRUKTUR"/>
      <sheetName val="BQ"/>
      <sheetName val="Spek_Kusen"/>
      <sheetName val="Gross_Area"/>
      <sheetName val="B___Norelec"/>
      <sheetName val="BoQ_C4"/>
      <sheetName val="Isolasi Luar Dalam"/>
      <sheetName val="Isolasi Luar"/>
      <sheetName val="Peralatan"/>
      <sheetName val="Material"/>
      <sheetName val="CH"/>
      <sheetName val="HSD Alat"/>
      <sheetName val="HSD Bahan"/>
      <sheetName val="ANA"/>
      <sheetName val="REK"/>
      <sheetName val="HSD Upah"/>
      <sheetName val="HB"/>
      <sheetName val="HRG BHN"/>
      <sheetName val="INPUT"/>
      <sheetName val="jobhist"/>
      <sheetName val="Personnel"/>
      <sheetName val="name"/>
      <sheetName val="HB "/>
      <sheetName val="BQ &amp; Harga"/>
      <sheetName val="major tems"/>
      <sheetName val="Jembatan I"/>
      <sheetName val="Koef"/>
      <sheetName val="DAF_2"/>
      <sheetName val="5-ALAT(1)"/>
      <sheetName val="Cover"/>
      <sheetName val="Kolam"/>
      <sheetName val="UMUM"/>
      <sheetName val="Bahan"/>
      <sheetName val="harga"/>
      <sheetName val="DAF-1"/>
      <sheetName val="SAT UPAH RAPI"/>
      <sheetName val="Analisa Harga Satuan"/>
      <sheetName val="BAHAN "/>
      <sheetName val="UPAH"/>
      <sheetName val="ESCON"/>
      <sheetName val="sub_total_bag_7"/>
      <sheetName val="Rekap Direct Cost"/>
      <sheetName val="Dashboard"/>
      <sheetName val="struktur tdk dipakai"/>
      <sheetName val="Cash Flow bulanan"/>
      <sheetName val="4-Basic Price"/>
      <sheetName val="D7(1)"/>
      <sheetName val="Balok_1"/>
      <sheetName val="DAF-4"/>
      <sheetName val="iTEM hARSAT"/>
      <sheetName val="DAF-7"/>
      <sheetName val="plumbing"/>
      <sheetName val="G_SUMMARY"/>
      <sheetName val="Spek_Kusen1"/>
      <sheetName val="Gross_Area1"/>
      <sheetName val="Daf 1"/>
      <sheetName val="Analisa STR"/>
      <sheetName val="rab me (by owner) "/>
      <sheetName val="BQ (by owner)"/>
      <sheetName val="rab me (fisik)"/>
      <sheetName val="Pekerjaan "/>
      <sheetName val="B___Norelec1"/>
      <sheetName val="BoQ_C41"/>
      <sheetName val="B_-_Norelec"/>
      <sheetName val="kode_rekening"/>
      <sheetName val="Currency_Rate"/>
      <sheetName val="DAF_1"/>
      <sheetName val="arab"/>
      <sheetName val="L-TIGA"/>
      <sheetName val="Bide-bq-int"/>
      <sheetName val="KODE"/>
      <sheetName val="MK"/>
      <sheetName val="BQ ARS"/>
      <sheetName val="SAT-BHN"/>
      <sheetName val="Tableau"/>
      <sheetName val="Coef et données"/>
      <sheetName val="Rab"/>
      <sheetName val="NP 7"/>
      <sheetName val="SUB-KON"/>
      <sheetName val="STAF"/>
      <sheetName val="ALAT"/>
      <sheetName val="Metode"/>
      <sheetName val="hrg-dsr"/>
      <sheetName val="Urai _Resap pengikat"/>
      <sheetName val="A1"/>
      <sheetName val="Kuantitas"/>
      <sheetName val="div2"/>
      <sheetName val="TS add-01"/>
      <sheetName val="H.Satuan"/>
      <sheetName val="dongia (2)"/>
      <sheetName val="LKVL-CK-HT-GD1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"/>
      <sheetName val="BAG-III"/>
      <sheetName val="bhn"/>
      <sheetName val="Surat"/>
      <sheetName val="Compare"/>
      <sheetName val="DIV.3"/>
      <sheetName val="DIV.8"/>
      <sheetName val="URAIAN "/>
      <sheetName val="LS-Rutin"/>
      <sheetName val="Up &amp; bhn"/>
      <sheetName val="304-06"/>
      <sheetName val="hst  LAMP_1"/>
      <sheetName val="AHS Marka"/>
      <sheetName val="BasicPrice"/>
      <sheetName val="satuan_pek_ars"/>
      <sheetName val="Mall"/>
      <sheetName val="arp-3a"/>
      <sheetName val="ARP-10"/>
      <sheetName val="Elektrikal"/>
      <sheetName val="pipcompr"/>
      <sheetName val="BO alat"/>
      <sheetName val="Analisa Quarry"/>
      <sheetName val="Informasi"/>
      <sheetName val="JSiar"/>
      <sheetName val="Q'ty"/>
      <sheetName val="railing"/>
      <sheetName val="Ahs_2"/>
      <sheetName val="Ahs_1"/>
      <sheetName val="PRD01-5"/>
      <sheetName val="4"/>
      <sheetName val="Uraian Teknis"/>
      <sheetName val="ana_str"/>
      <sheetName val="Panel,feeder,elek"/>
      <sheetName val="ah sanitary"/>
      <sheetName val="Harsat Bahan"/>
      <sheetName val="Harsat Upah"/>
      <sheetName val="REF.ONLY"/>
      <sheetName val="Pipe"/>
      <sheetName val="NAMES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W MATERIALS "/>
      <sheetName val="COST-PERSON-J.O."/>
      <sheetName val="RENTAL1"/>
      <sheetName val="BQ-Str"/>
      <sheetName val="Memb_Schd"/>
      <sheetName val="Fill_this_out_first___"/>
      <sheetName val="Harsat_Bahan"/>
      <sheetName val="Harsat_Upah"/>
      <sheetName val="REF_ONLY"/>
      <sheetName val="Memb_Schd1"/>
      <sheetName val="Fill_this_out_first___1"/>
      <sheetName val="Harsat_Bahan1"/>
      <sheetName val="Harsat_Upah1"/>
      <sheetName val="REF_ONLY1"/>
      <sheetName val="BQ-1A"/>
      <sheetName val="AC"/>
      <sheetName val="Spek_Kusen2"/>
      <sheetName val="Gross_Area2"/>
      <sheetName val="B___Norelec2"/>
      <sheetName val="BoQ_C42"/>
      <sheetName val="B_-_Norelec1"/>
      <sheetName val="kode_rekening1"/>
      <sheetName val="Currency_Rate1"/>
      <sheetName val="Kuantitas_&amp;_Harga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Isolasi_Luar_Dalam"/>
      <sheetName val="Isolasi_Luar"/>
      <sheetName val="Jembatan_I"/>
      <sheetName val="HB_"/>
      <sheetName val="HRG_BHN"/>
      <sheetName val="Analisa_Harga_Satuan"/>
      <sheetName val="BQ_&amp;_Harga"/>
      <sheetName val="major_tems"/>
      <sheetName val="SAT_UPAH_RAPI"/>
      <sheetName val="BAHAN_"/>
      <sheetName val="Rekap_Direct_Cost"/>
      <sheetName val="struktur_tdk_dipakai"/>
      <sheetName val="Cash_Flow_bulanan"/>
      <sheetName val="iTEM_hARSAT"/>
      <sheetName val="Analisa_STR"/>
      <sheetName val="Fire Fighting"/>
      <sheetName val="Spek_Kusen3"/>
      <sheetName val="Gross_Area3"/>
      <sheetName val="B___Norelec3"/>
      <sheetName val="BoQ_C43"/>
      <sheetName val="B_-_Norelec2"/>
      <sheetName val="kode_rekening2"/>
      <sheetName val="Currency_Rate2"/>
      <sheetName val="Kuantitas_&amp;_Harga1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Isolasi_Luar_Dalam1"/>
      <sheetName val="Isolasi_Luar1"/>
      <sheetName val="Jembatan_I1"/>
      <sheetName val="HB_1"/>
      <sheetName val="HRG_BHN1"/>
      <sheetName val="Analisa_Harga_Satuan1"/>
      <sheetName val="BQ_&amp;_Harga1"/>
      <sheetName val="major_tems1"/>
      <sheetName val="SAT_UPAH_RAPI1"/>
      <sheetName val="BAHAN_1"/>
      <sheetName val="Rekap_Direct_Cost1"/>
      <sheetName val="struktur_tdk_dipakai1"/>
      <sheetName val="Cash_Flow_bulanan1"/>
      <sheetName val="iTEM_hARSAT1"/>
      <sheetName val="Analisa_STR1"/>
      <sheetName val="Daf_11"/>
      <sheetName val="REKAP_STRUKTUR"/>
      <sheetName val="HRG BAHAN &amp; UPAH okk"/>
      <sheetName val="HRG BAHAN _ UPAH okk"/>
      <sheetName val="Analis Kusen okk"/>
      <sheetName val="Koefisien Besi ( hit. bareng )"/>
      <sheetName val="DHS AC"/>
      <sheetName val="Kuantitas_&amp;_Harga2"/>
      <sheetName val="BOQ_Permata_Senayan_09_Juni_202"/>
      <sheetName val="Rekapitulasi_Harga_Satuan2"/>
      <sheetName val="Daftar_Harga_Material2"/>
      <sheetName val="Ahs_22"/>
      <sheetName val="Ahs_12"/>
      <sheetName val="Isolasi_Luar_Dalam2"/>
      <sheetName val="Isolasi_Luar2"/>
      <sheetName val="struktur_tdk_dipakai2"/>
      <sheetName val="Cash_Flow_bulanan2"/>
      <sheetName val="HRG_BHN2"/>
      <sheetName val="Analisa_STR2"/>
      <sheetName val="BQ_&amp;_Harga2"/>
      <sheetName val="major_tems2"/>
      <sheetName val="HSD_Alat2"/>
      <sheetName val="HSD_Bahan2"/>
      <sheetName val="HSD_Upah2"/>
      <sheetName val="HB_2"/>
      <sheetName val="Jembatan_I2"/>
      <sheetName val="SAT_UPAH_RAPI2"/>
      <sheetName val="Analisa_Harga_Satuan2"/>
      <sheetName val="BAHAN_2"/>
      <sheetName val="Spek_Kusen4"/>
      <sheetName val="Gross_Area4"/>
      <sheetName val="B___Norelec4"/>
      <sheetName val="BoQ_C44"/>
      <sheetName val="B_-_Norelec3"/>
      <sheetName val="Currency_Rate3"/>
      <sheetName val="kode_rekening3"/>
      <sheetName val="Kuantitas_&amp;_Harga3"/>
      <sheetName val="BOQ_Permata_Senayan_09_Juni_203"/>
      <sheetName val="Rekapitulasi_Harga_Satuan3"/>
      <sheetName val="Daftar_Harga_Material3"/>
      <sheetName val="Ahs_23"/>
      <sheetName val="Ahs_13"/>
      <sheetName val="Isolasi_Luar_Dalam3"/>
      <sheetName val="Isolasi_Luar3"/>
      <sheetName val="struktur_tdk_dipakai3"/>
      <sheetName val="Cash_Flow_bulanan3"/>
      <sheetName val="HRG_BHN3"/>
      <sheetName val="Analisa_STR3"/>
      <sheetName val="BQ_&amp;_Harga3"/>
      <sheetName val="major_tems3"/>
      <sheetName val="HSD_Alat3"/>
      <sheetName val="HSD_Bahan3"/>
      <sheetName val="HSD_Upah3"/>
      <sheetName val="HB_3"/>
      <sheetName val="Jembatan_I3"/>
      <sheetName val="SAT_UPAH_RAPI3"/>
      <sheetName val="Analisa_Harga_Satuan3"/>
      <sheetName val="BAHAN_3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Kolom UT"/>
      <sheetName val="LAMPIRAN"/>
      <sheetName val="SEX"/>
      <sheetName val="Short List-1"/>
      <sheetName val="BILL OF QUANTITY"/>
      <sheetName val="BQ_E20_02_Rp_"/>
      <sheetName val="대비표"/>
      <sheetName val="prog-mgu"/>
      <sheetName val="Antek"/>
      <sheetName val="Rekap"/>
      <sheetName val="10"/>
      <sheetName val="HARGA ALAT"/>
      <sheetName val="BASIC"/>
      <sheetName val="IPL_SCHEDULE"/>
      <sheetName val="REKAP (2)"/>
      <sheetName val="Urai__Resap_pengikat1"/>
      <sheetName val="BO_alat1"/>
      <sheetName val="Analisa_Quarry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DIV_31"/>
      <sheetName val="DIV_81"/>
      <sheetName val="URAIAN_1"/>
      <sheetName val="NP_71"/>
      <sheetName val="Urai__Resap_pengikat"/>
      <sheetName val="BO_alat"/>
      <sheetName val="Analisa_Quarry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NP_7"/>
      <sheetName val="4-Basic_Price"/>
      <sheetName val="dongia_(2)"/>
      <sheetName val="DIV_3"/>
      <sheetName val="DIV_8"/>
      <sheetName val="URAIAN_"/>
      <sheetName val="Urai__Resap_pengikat2"/>
      <sheetName val="BO_alat2"/>
      <sheetName val="Analisa_Quarry2"/>
      <sheetName val="Rekap_Direct_Cost2"/>
      <sheetName val="iTEM_hARSAT2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ode_rekening4"/>
      <sheetName val="B_-_Norelec4"/>
      <sheetName val="Currency_Rate4"/>
      <sheetName val="Urai__Resap_pengikat3"/>
      <sheetName val="BO_alat3"/>
      <sheetName val="Analisa_Quarry3"/>
      <sheetName val="Rekap_Direct_Cost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RINCIAN NRC"/>
      <sheetName val="divII"/>
      <sheetName val="351BQMCN"/>
      <sheetName val="AN-RC"/>
      <sheetName val="Daf.Harga-Upah"/>
      <sheetName val="INPUT 3"/>
      <sheetName val="INPUT 2"/>
      <sheetName val="KoefExc_Dump_Vibro"/>
      <sheetName val="analisa ARS"/>
      <sheetName val="INF"/>
      <sheetName val="Fill this out first..."/>
      <sheetName val="KODE BAHAN"/>
      <sheetName val="INPUT AGST"/>
      <sheetName val="KODE UPAH"/>
      <sheetName val="Basic Price"/>
      <sheetName val="Peralatan Utama"/>
      <sheetName val="Sheet2"/>
      <sheetName val="Sheet3"/>
      <sheetName val="DCF"/>
      <sheetName val="REKAP PER BUILDING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TSS"/>
      <sheetName val="BQ-1A prelim"/>
      <sheetName val="saluran &amp; landscape"/>
      <sheetName val="StanE"/>
      <sheetName val="Bill rekap"/>
      <sheetName val="Bill of Qty"/>
      <sheetName val="I-ME"/>
      <sheetName val="HRG- UPAH"/>
      <sheetName val="hrg-sat.pek"/>
      <sheetName val="sub-total.bag-7"/>
      <sheetName val="Harga Satuan"/>
      <sheetName val="Analisa RAP"/>
      <sheetName val="Bahan B"/>
      <sheetName val="Sub"/>
      <sheetName val="Telusur"/>
      <sheetName val="Upah B"/>
      <sheetName val="Analisa RAB"/>
      <sheetName val="Mob"/>
      <sheetName val="ANALISA SNI'13 "/>
      <sheetName val="ANALISA1"/>
      <sheetName val="harsat_str"/>
      <sheetName val="Daftar Sewa"/>
      <sheetName val="Peralatan (2)"/>
      <sheetName val="Analisa Alat"/>
      <sheetName val="AHS_Marka"/>
      <sheetName val="AHS_Marka1"/>
      <sheetName val="M 19"/>
      <sheetName val="AN-SNI"/>
      <sheetName val="BOQ"/>
      <sheetName val="villa"/>
      <sheetName val="Sat Bah &amp; Up"/>
      <sheetName val="Sat Bah _ Up"/>
      <sheetName val="Har-mat"/>
      <sheetName val="Har_mat"/>
      <sheetName val="Harga Dasar"/>
      <sheetName val="Analysis"/>
      <sheetName val="TRIWULAN 3"/>
      <sheetName val="Volume"/>
      <sheetName val="BAG_2"/>
      <sheetName val="APEK"/>
      <sheetName val="ASAT"/>
      <sheetName val="Harga ME "/>
      <sheetName val="Analisa HS"/>
      <sheetName val="civil-work"/>
      <sheetName val="Mobilisasi"/>
      <sheetName val="Analisa Biaya Alat"/>
      <sheetName val="bahan+upah"/>
      <sheetName val="beton"/>
      <sheetName val="sanitasi"/>
      <sheetName val="4-MVAC"/>
      <sheetName val="Bill of Qty MEP"/>
      <sheetName val="ans"/>
      <sheetName val="BOQ_PAKET-1"/>
      <sheetName val="REKAP_PAKEI-1"/>
      <sheetName val="HS"/>
      <sheetName val="DATA WP"/>
      <sheetName val="CRA_Detail"/>
      <sheetName val="HARGA MATERIAL"/>
      <sheetName val="H.Material, Upah &amp; Alat"/>
      <sheetName val="Analisa H.Sat.Pek."/>
      <sheetName val="(ML(Bill2,5,7,8)"/>
      <sheetName val="BAG_III"/>
      <sheetName val="Perm. Test"/>
      <sheetName val="INPUT DATAS"/>
      <sheetName val="RUPS"/>
      <sheetName val="SUM_Steel-Strc"/>
      <sheetName val="Satuan Dasar"/>
      <sheetName val="PT."/>
      <sheetName val="Huruf"/>
      <sheetName val="D-3 (M)"/>
      <sheetName val="D-7 (M)"/>
      <sheetName val="sat-har"/>
      <sheetName val="DAFMAT"/>
      <sheetName val="1.Unit Price"/>
      <sheetName val="7. Comparison of Asphalt etc"/>
      <sheetName val="Bill.2. PL - SUPPLY A"/>
      <sheetName val="Lantai 1 ME"/>
      <sheetName val="SAT-DAS"/>
      <sheetName val="DAFT_ALAT,UPAH &amp; MAT"/>
      <sheetName val="ANALISA SNI"/>
      <sheetName val="MAP-Prog"/>
      <sheetName val="HPS PC"/>
      <sheetName val="PC"/>
      <sheetName val="RAB J18 "/>
      <sheetName val="HARGA J18"/>
      <sheetName val="analisa J18"/>
      <sheetName val="COVERUSRP"/>
      <sheetName val="SITE"/>
      <sheetName val="ESCOND"/>
      <sheetName val="BQUSRP"/>
      <sheetName val="schtng"/>
      <sheetName val="schalt"/>
      <sheetName val="schbhn"/>
      <sheetName val="rap rinci"/>
      <sheetName val="Up"/>
      <sheetName val="ANTEK-1"/>
      <sheetName val="MAPP"/>
      <sheetName val="anal-2"/>
      <sheetName val="usaid"/>
      <sheetName val="RAB AR&amp;STR"/>
      <sheetName val="5-ALAT"/>
      <sheetName val="BBM-03"/>
      <sheetName val="DTR"/>
      <sheetName val="TBL2"/>
      <sheetName val="MarkUp"/>
      <sheetName val="DATA-PPC"/>
      <sheetName val="AC_C"/>
      <sheetName val="304_06"/>
      <sheetName val="dft-harga"/>
      <sheetName val="Tabels"/>
      <sheetName val="2_1"/>
      <sheetName val="2_2"/>
      <sheetName val="AHS"/>
      <sheetName val="Quarry"/>
      <sheetName val="Appendix 2(SatDas)"/>
      <sheetName val="Jadwal"/>
      <sheetName val=" "/>
      <sheetName val="SUM,EC"/>
      <sheetName val="XII. R Pompa"/>
      <sheetName val="Hitungan"/>
      <sheetName val="5-Peralatan"/>
      <sheetName val="3-DIV2"/>
      <sheetName val="Harga BAHAN"/>
      <sheetName val="Harga uPAH"/>
      <sheetName val="TRAFFIC"/>
      <sheetName val="001"/>
      <sheetName val="ANA.ALAT"/>
      <sheetName val="KUANT &amp; HRG"/>
      <sheetName val="DIV-7"/>
      <sheetName val="DIV-3"/>
      <sheetName val="DIV-8"/>
      <sheetName val="ES STG"/>
      <sheetName val="PriceList"/>
      <sheetName val="HargaBahan"/>
      <sheetName val="hrgbahan"/>
      <sheetName val="LAP 033HO"/>
      <sheetName val="Concrete"/>
      <sheetName val="8LT 12"/>
      <sheetName val="Pekerjaan Utama"/>
      <sheetName val="Rekap Biaya"/>
      <sheetName val="Du_lieu"/>
      <sheetName val="gvl"/>
      <sheetName val="KH-Q1,Q2,01"/>
      <sheetName val="salary"/>
      <sheetName val="daf-3(OK)"/>
      <sheetName val="daf-7(OK)"/>
      <sheetName val="RnBiaya"/>
      <sheetName val="AKP-01 (2)"/>
      <sheetName val="06b"/>
      <sheetName val="Master Edit"/>
      <sheetName val="SUMBER"/>
      <sheetName val="pivot1"/>
      <sheetName val="PNT"/>
      <sheetName val="RBP2"/>
      <sheetName val="bank"/>
      <sheetName val="BL"/>
      <sheetName val="BTL"/>
      <sheetName val="gaji"/>
      <sheetName val="ANALISA-HST"/>
      <sheetName val="UPH,BHN,ALT"/>
      <sheetName val="Analis harga"/>
      <sheetName val="DKH"/>
      <sheetName val="AMP"/>
      <sheetName val="ANTEK-AGGA"/>
      <sheetName val="BD-LS"/>
      <sheetName val="BIA-LUMPSUM"/>
      <sheetName val="FINAL"/>
      <sheetName val="KEBALAT"/>
      <sheetName val="SCH"/>
      <sheetName val="Hsatuan-OK"/>
      <sheetName val="CPar"/>
      <sheetName val="7.PEK-STRUKTUR"/>
      <sheetName val="Rp"/>
      <sheetName val="Potongan"/>
      <sheetName val="BPM"/>
      <sheetName val="uba"/>
      <sheetName val="AN-ALT"/>
      <sheetName val="NP7(2)"/>
      <sheetName val="Agt Halus &amp; Kasar"/>
      <sheetName val="INDEX"/>
      <sheetName val="C.I_ALAT"/>
      <sheetName val="NP10"/>
      <sheetName val="NP6(2)"/>
      <sheetName val="NP7"/>
      <sheetName val="NP8"/>
      <sheetName val="NP3"/>
      <sheetName val="NP4"/>
      <sheetName val="NP5"/>
      <sheetName val="NP6"/>
      <sheetName val="NP9"/>
      <sheetName val="SPK DP"/>
      <sheetName val="Sum"/>
      <sheetName val="L_O&amp;O"/>
      <sheetName val="PO2"/>
      <sheetName val="Cash Wilayah"/>
      <sheetName val="Hutang Lap"/>
      <sheetName val="Hutang-Wil"/>
      <sheetName val="jeulingke"/>
      <sheetName val="gampong kuala cs"/>
      <sheetName val="kuala seuntang cs"/>
      <sheetName val="lambaro skep"/>
      <sheetName val="Modal Kerja"/>
      <sheetName val="Rekapitulasi"/>
      <sheetName val="HPP PER BULAN"/>
      <sheetName val="spi&amp;cpi"/>
      <sheetName val="3Div7"/>
      <sheetName val="DPKlah"/>
      <sheetName val="Spek_Kusen6"/>
      <sheetName val="Gross_Area6"/>
      <sheetName val="BoQ_C46"/>
      <sheetName val="B___Norelec6"/>
      <sheetName val="Isolasi_Luar_Dalam4"/>
      <sheetName val="Isolasi_Luar4"/>
      <sheetName val="Kuantitas_&amp;_Harga4"/>
      <sheetName val="kode_rekening5"/>
      <sheetName val="B_-_Norelec5"/>
      <sheetName val="Currency_Rate5"/>
      <sheetName val="BOQ_Permata_Senayan_09_Juni_204"/>
      <sheetName val="HSD_Alat4"/>
      <sheetName val="HSD_Bahan4"/>
      <sheetName val="HSD_Upah4"/>
      <sheetName val="Rekapitulasi_Harga_Satuan4"/>
      <sheetName val="Daftar_Harga_Material4"/>
      <sheetName val="Ahs_24"/>
      <sheetName val="Ahs_14"/>
      <sheetName val="HRG_BHN4"/>
      <sheetName val="Jembatan_I4"/>
      <sheetName val="Cash_Flow_bulanan4"/>
      <sheetName val="struktur_tdk_dipakai4"/>
      <sheetName val="BQ_&amp;_Harga4"/>
      <sheetName val="major_tems4"/>
      <sheetName val="HB_4"/>
      <sheetName val="Urai__Resap_pengikat4"/>
      <sheetName val="BO_alat4"/>
      <sheetName val="Analisa_Harga_Satuan4"/>
      <sheetName val="Analisa_Quarry4"/>
      <sheetName val="SAT_UPAH_RAPI4"/>
      <sheetName val="Rekap_Direct_Cost4"/>
      <sheetName val="BAHAN_4"/>
      <sheetName val="iTEM_hARSAT4"/>
      <sheetName val="rab_me_(by_owner)_4"/>
      <sheetName val="BQ_(by_owner)4"/>
      <sheetName val="rab_me_(fisik)4"/>
      <sheetName val="H_Satuan4"/>
      <sheetName val="TS_add-014"/>
      <sheetName val="HARGA_ALAT4"/>
      <sheetName val="Pekerjaan_4"/>
      <sheetName val="4-Basic_Price4"/>
      <sheetName val="dongia_(2)4"/>
      <sheetName val="Memb_Schd4"/>
      <sheetName val="Fill_this_out_first___4"/>
      <sheetName val="DIV_34"/>
      <sheetName val="DIV_84"/>
      <sheetName val="URAIAN_4"/>
      <sheetName val="Analisa_STR4"/>
      <sheetName val="NP_74"/>
      <sheetName val="REKAP_(2)"/>
      <sheetName val="TONG_HOP_VL-NC"/>
      <sheetName val="TONGKE3p_"/>
      <sheetName val="TH_VL,_NC,_DDHT_Thanhphuoc"/>
      <sheetName val="DON_GIA"/>
      <sheetName val="CHITIET_VL-NC"/>
      <sheetName val="hrg-sat_pek"/>
      <sheetName val="sub-total_bag-7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Spek_Kusen7"/>
      <sheetName val="Gross_Area7"/>
      <sheetName val="BoQ_C47"/>
      <sheetName val="B___Norelec7"/>
      <sheetName val="Isolasi_Luar_Dalam5"/>
      <sheetName val="Isolasi_Luar5"/>
      <sheetName val="Kuantitas_&amp;_Harga5"/>
      <sheetName val="kode_rekening6"/>
      <sheetName val="B_-_Norelec6"/>
      <sheetName val="Currency_Rate6"/>
      <sheetName val="BOQ_Permata_Senayan_09_Juni_205"/>
      <sheetName val="HSD_Alat5"/>
      <sheetName val="HSD_Bahan5"/>
      <sheetName val="HSD_Upah5"/>
      <sheetName val="Rekapitulasi_Harga_Satuan5"/>
      <sheetName val="Daftar_Harga_Material5"/>
      <sheetName val="Ahs_25"/>
      <sheetName val="Ahs_15"/>
      <sheetName val="HRG_BHN5"/>
      <sheetName val="Jembatan_I5"/>
      <sheetName val="Cash_Flow_bulanan5"/>
      <sheetName val="struktur_tdk_dipakai5"/>
      <sheetName val="BQ_&amp;_Harga5"/>
      <sheetName val="major_tems5"/>
      <sheetName val="HB_5"/>
      <sheetName val="Urai__Resap_pengikat5"/>
      <sheetName val="BO_alat5"/>
      <sheetName val="Analisa_Harga_Satuan5"/>
      <sheetName val="Analisa_Quarry5"/>
      <sheetName val="SAT_UPAH_RAPI5"/>
      <sheetName val="Rekap_Direct_Cost5"/>
      <sheetName val="BAHAN_5"/>
      <sheetName val="iTEM_hARSAT5"/>
      <sheetName val="rab_me_(by_owner)_5"/>
      <sheetName val="BQ_(by_owner)5"/>
      <sheetName val="rab_me_(fisik)5"/>
      <sheetName val="H_Satuan5"/>
      <sheetName val="TS_add-015"/>
      <sheetName val="HARGA_ALAT5"/>
      <sheetName val="Pekerjaan_5"/>
      <sheetName val="4-Basic_Price5"/>
      <sheetName val="dongia_(2)5"/>
      <sheetName val="Memb_Schd5"/>
      <sheetName val="Fill_this_out_first___5"/>
      <sheetName val="DIV_35"/>
      <sheetName val="DIV_85"/>
      <sheetName val="URAIAN_5"/>
      <sheetName val="Analisa_STR5"/>
      <sheetName val="NP_75"/>
      <sheetName val="REKAP_(2)1"/>
      <sheetName val="TONG_HOP_VL-NC1"/>
      <sheetName val="TONGKE3p_1"/>
      <sheetName val="TH_VL,_NC,_DDHT_Thanhphuoc1"/>
      <sheetName val="DON_GIA1"/>
      <sheetName val="CHITIET_VL-NC1"/>
      <sheetName val="hrg-sat_pek1"/>
      <sheetName val="sub-total_bag-7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Cover1"/>
      <sheetName val="TB"/>
      <sheetName val="Bab 7.1k300"/>
      <sheetName val="7.4 anman"/>
      <sheetName val="5.6.CTSB"/>
      <sheetName val="6.8.Betonsem"/>
      <sheetName val="10.1(1)a"/>
      <sheetName val="10.1(1)b"/>
      <sheetName val="10.1(1)c"/>
      <sheetName val="10.1(1)d"/>
      <sheetName val="FormRental"/>
      <sheetName val="Analisa 6.8"/>
      <sheetName val="ana 300"/>
      <sheetName val="7.5.(3) Gabion "/>
      <sheetName val="Bab 7.4 Pasbatu"/>
      <sheetName val="8.4.5.Rel Pengaman"/>
      <sheetName val="3-DIV4"/>
      <sheetName val="Unit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PRE"/>
      <sheetName val="SAT-BHN"/>
      <sheetName val="A-ARS"/>
      <sheetName val="ANL-SANI"/>
      <sheetName val="U-BOR"/>
      <sheetName val="AL"/>
      <sheetName val="P"/>
      <sheetName val="G"/>
      <sheetName val="BAU"/>
      <sheetName val="R"/>
      <sheetName val="B"/>
      <sheetName val="SUM"/>
      <sheetName val="ATU2"/>
      <sheetName val="KURVAS"/>
      <sheetName val="A2"/>
      <sheetName val="SAT_BHN"/>
      <sheetName val="HRG BHN"/>
      <sheetName val="H.Satuan"/>
      <sheetName val="Analisa"/>
      <sheetName val="Cover"/>
      <sheetName val="#REF"/>
      <sheetName val="내역표지"/>
      <sheetName val="교각1"/>
      <sheetName val="사급자재"/>
      <sheetName val="타공종이기"/>
      <sheetName val="집계표"/>
      <sheetName val="내역서"/>
      <sheetName val="대전-교대(A1-A2)"/>
      <sheetName val="수량산출내역1115"/>
      <sheetName val="Material"/>
      <sheetName val="Sal"/>
      <sheetName val="Harsat"/>
      <sheetName val="HRG_BHN"/>
      <sheetName val="Grand summary"/>
      <sheetName val="TOTAL"/>
      <sheetName val="PPC"/>
      <sheetName val="Kolom UT"/>
      <sheetName val="Upah"/>
      <sheetName val="Pipe"/>
      <sheetName val="Har-mat"/>
      <sheetName val="H_Satuan"/>
      <sheetName val="DAF-7"/>
      <sheetName val="DAF-1"/>
      <sheetName val="Rekap Direct Cost"/>
      <sheetName val="harga bahan"/>
      <sheetName val="COV"/>
      <sheetName val="5.Anhas"/>
      <sheetName val="STR"/>
      <sheetName val="DAFTAR 7"/>
      <sheetName val="DAFTAR_8"/>
      <sheetName val="REF.ONLY"/>
      <sheetName val="DAF_1"/>
      <sheetName val="SAP"/>
      <sheetName val="RAB"/>
      <sheetName val="BQ-Structur"/>
      <sheetName val="Rekap RAP real (2)"/>
      <sheetName val="Panel,feeder,elek"/>
      <sheetName val="IGD - nstdr (A)"/>
      <sheetName val="PANELKAST"/>
      <sheetName val="Rkp"/>
      <sheetName val="Suramadu"/>
      <sheetName val="Analisa Upah &amp; Bahan Plum"/>
      <sheetName val="AN.BTNCOT (2)"/>
      <sheetName val="Bill 2 Summary"/>
      <sheetName val="anal"/>
      <sheetName val="Currency Rate"/>
      <sheetName val="Bag_1"/>
      <sheetName val="TSS"/>
      <sheetName val="struktur"/>
      <sheetName val="Daftar Upah"/>
      <sheetName val="Daftar Harga"/>
      <sheetName val="B - Norelec"/>
      <sheetName val="DATA"/>
      <sheetName val="LEMBAR4"/>
      <sheetName val="Mob"/>
      <sheetName val="Hs_Bhn"/>
      <sheetName val="Div.5"/>
      <sheetName val="Div.7.2"/>
      <sheetName val="Div.7.1"/>
      <sheetName val="A"/>
      <sheetName val="CBD"/>
      <sheetName val="????"/>
      <sheetName val="??1"/>
      <sheetName val="?????"/>
      <sheetName val="???"/>
      <sheetName val="??-??(A1-A2)"/>
      <sheetName val="??????1115"/>
      <sheetName val="Panel"/>
      <sheetName val="rab me (by owner) "/>
      <sheetName val="rab me _by owner_ "/>
      <sheetName val="BQ (by owner)"/>
      <sheetName val="BQ _by owner_"/>
      <sheetName val="rab me (fisik)"/>
      <sheetName val="rab me _fisik_"/>
      <sheetName val="DAF_7"/>
      <sheetName val="Rekap"/>
      <sheetName val="ANA"/>
      <sheetName val="Electrikal"/>
      <sheetName val="Peralatan"/>
      <sheetName val="Basic Price"/>
      <sheetName val="ANK"/>
      <sheetName val="Bahan"/>
      <sheetName val="Fill this out first___"/>
      <sheetName val="HB"/>
      <sheetName val="GRAND TOTAL"/>
      <sheetName val="Rekap Progress"/>
      <sheetName val="HB "/>
      <sheetName val="REKAP_STRUKTUR"/>
      <sheetName val="Public Area"/>
      <sheetName val="ANLS_ BETON R. KELAS"/>
      <sheetName val="Bag_2"/>
      <sheetName val="Elektronik"/>
      <sheetName val="Plumbing"/>
      <sheetName val="Fire Fighting"/>
      <sheetName val="Item Kompensasi"/>
      <sheetName val="satuan_pek_ars"/>
      <sheetName val="D-1"/>
      <sheetName val="Vol."/>
      <sheetName val="8LT 12"/>
      <sheetName val="RBP1"/>
      <sheetName val="RBP2"/>
      <sheetName val="BL"/>
      <sheetName val="BTL"/>
      <sheetName val="gaji"/>
      <sheetName val="Analisa  BOW"/>
      <sheetName val="SCH"/>
      <sheetName val="UMUM"/>
      <sheetName val="RBP- 2"/>
      <sheetName val="AKP-1"/>
      <sheetName val="RBP-4"/>
      <sheetName val="RBP-1"/>
      <sheetName val="K.Lokal"/>
      <sheetName val="OFFICE 2 LT"/>
      <sheetName val="rab me"/>
      <sheetName val="____"/>
      <sheetName val="__1"/>
      <sheetName val="_____"/>
      <sheetName val="___"/>
      <sheetName val="__-__(A1-A2)"/>
      <sheetName val="______1115"/>
      <sheetName val="Harga Sat"/>
      <sheetName val="PENJ_TOTAL"/>
      <sheetName val="I-KAMAR"/>
      <sheetName val="hs-str"/>
      <sheetName val="CAT_HRG"/>
      <sheetName val="Bag_1_prelim_"/>
      <sheetName val="BQ STR_BONGKARAN_Bag 2_5_"/>
      <sheetName val="RAB STRUKTUR &amp; ARSTK KCP"/>
      <sheetName val="DAF_2"/>
      <sheetName val="DAF_3"/>
      <sheetName val="DAF_4"/>
      <sheetName val="Input"/>
      <sheetName val="DHS AC"/>
      <sheetName val="304_06"/>
      <sheetName val="daftar harga satuan"/>
      <sheetName val="ANLS-REV4"/>
      <sheetName val="BQ ARS"/>
      <sheetName val="AC"/>
      <sheetName val="unit_rate"/>
      <sheetName val="harga"/>
      <sheetName val="struktur tdk dipakai"/>
      <sheetName val="villa"/>
      <sheetName val="DAF-3"/>
      <sheetName val="Penjumlahan"/>
      <sheetName val="RAP"/>
      <sheetName val="Hrg.Sat"/>
      <sheetName val="HRG_BHN2"/>
      <sheetName val="H_Satuan2"/>
      <sheetName val="REF_ONLY1"/>
      <sheetName val="Kolom_UT1"/>
      <sheetName val="DAFTAR_71"/>
      <sheetName val="Grand_summary1"/>
      <sheetName val="harga_bahan1"/>
      <sheetName val="Daftar_Upah1"/>
      <sheetName val="Daftar_Harga1"/>
      <sheetName val="B_-_Norelec1"/>
      <sheetName val="Basic_Price1"/>
      <sheetName val="5_Anhas1"/>
      <sheetName val="Rekap_Direct_Cost1"/>
      <sheetName val="Rekap_RAP_real_(2)1"/>
      <sheetName val="AN_BTNCOT_(2)1"/>
      <sheetName val="OFFICE_2_LT1"/>
      <sheetName val="rab_me1"/>
      <sheetName val="BQ_(by_owner)1"/>
      <sheetName val="rab_me_(fisik)1"/>
      <sheetName val="rab_me_(by_owner)_1"/>
      <sheetName val="Div_51"/>
      <sheetName val="Div_7_21"/>
      <sheetName val="Div_7_11"/>
      <sheetName val="IGD_-_nstdr_(A)1"/>
      <sheetName val="Bill_2_Summary1"/>
      <sheetName val="HRG_BHN1"/>
      <sheetName val="H_Satuan1"/>
      <sheetName val="REF_ONLY"/>
      <sheetName val="Kolom_UT"/>
      <sheetName val="DAFTAR_7"/>
      <sheetName val="Grand_summary"/>
      <sheetName val="harga_bahan"/>
      <sheetName val="Daftar_Upah"/>
      <sheetName val="Daftar_Harga"/>
      <sheetName val="B_-_Norelec"/>
      <sheetName val="Basic_Price"/>
      <sheetName val="5_Anhas"/>
      <sheetName val="Rekap_Direct_Cost"/>
      <sheetName val="Rekap_RAP_real_(2)"/>
      <sheetName val="AN_BTNCOT_(2)"/>
      <sheetName val="OFFICE_2_LT"/>
      <sheetName val="rab_me"/>
      <sheetName val="BQ_(by_owner)"/>
      <sheetName val="rab_me_(fisik)"/>
      <sheetName val="rab_me_(by_owner)_"/>
      <sheetName val="Div_5"/>
      <sheetName val="Div_7_2"/>
      <sheetName val="Div_7_1"/>
      <sheetName val="IGD_-_nstdr_(A)"/>
      <sheetName val="Bill_2_Summary"/>
      <sheetName val="HRG_BHN3"/>
      <sheetName val="H_Satuan3"/>
      <sheetName val="REF_ONLY2"/>
      <sheetName val="Kolom_UT2"/>
      <sheetName val="DAFTAR_72"/>
      <sheetName val="Grand_summary2"/>
      <sheetName val="harga_bahan2"/>
      <sheetName val="Daftar_Upah2"/>
      <sheetName val="Daftar_Harga2"/>
      <sheetName val="B_-_Norelec2"/>
      <sheetName val="Basic_Price2"/>
      <sheetName val="5_Anhas2"/>
      <sheetName val="Rekap_Direct_Cost2"/>
      <sheetName val="Rekap_RAP_real_(2)2"/>
      <sheetName val="AN_BTNCOT_(2)2"/>
      <sheetName val="OFFICE_2_LT2"/>
      <sheetName val="rab_me2"/>
      <sheetName val="BQ_(by_owner)2"/>
      <sheetName val="rab_me_(fisik)2"/>
      <sheetName val="rab_me_(by_owner)_2"/>
      <sheetName val="Div_52"/>
      <sheetName val="Div_7_22"/>
      <sheetName val="Div_7_12"/>
      <sheetName val="IGD_-_nstdr_(A)2"/>
      <sheetName val="Bill_2_Summary2"/>
      <sheetName val="HRG_BHN4"/>
      <sheetName val="H_Satuan4"/>
      <sheetName val="REF_ONLY3"/>
      <sheetName val="Kolom_UT3"/>
      <sheetName val="DAFTAR_73"/>
      <sheetName val="Grand_summary3"/>
      <sheetName val="harga_bahan3"/>
      <sheetName val="Daftar_Upah3"/>
      <sheetName val="Daftar_Harga3"/>
      <sheetName val="B_-_Norelec3"/>
      <sheetName val="Basic_Price3"/>
      <sheetName val="5_Anhas3"/>
      <sheetName val="Rekap_Direct_Cost3"/>
      <sheetName val="Rekap_RAP_real_(2)3"/>
      <sheetName val="AN_BTNCOT_(2)3"/>
      <sheetName val="OFFICE_2_LT3"/>
      <sheetName val="rab_me3"/>
      <sheetName val="BQ_(by_owner)3"/>
      <sheetName val="rab_me_(fisik)3"/>
      <sheetName val="rab_me_(by_owner)_3"/>
      <sheetName val="Div_53"/>
      <sheetName val="Div_7_23"/>
      <sheetName val="Div_7_13"/>
      <sheetName val="IGD_-_nstdr_(A)3"/>
      <sheetName val="Bill_2_Summary3"/>
      <sheetName val="DAF_9"/>
      <sheetName val="SB. 2.1 - Peralatan Utama"/>
      <sheetName val="SB. 3.2 - Air Bersih &amp; Panas"/>
      <sheetName val="Ranges"/>
      <sheetName val="UPH,BHN,ALT"/>
      <sheetName val="Prelim"/>
      <sheetName val="Bag_1(prelim)"/>
      <sheetName val="BQ STR-BONGKARAN(Bag 2-5)"/>
      <sheetName val="NAME"/>
      <sheetName val="PaintBreak"/>
      <sheetName val="INSSUBCON"/>
      <sheetName val="UP MINOR"/>
      <sheetName val="2.2"/>
      <sheetName val="HS"/>
      <sheetName val="Satuan"/>
      <sheetName val="Rekapitulasi"/>
      <sheetName val=" "/>
      <sheetName val="RAB PRO"/>
      <sheetName val="Biaya-Lat"/>
      <sheetName val="Rate"/>
      <sheetName val="ESCON"/>
      <sheetName val="Plafond"/>
      <sheetName val="DAF-4"/>
      <sheetName val="Price Biaya Cadangan"/>
      <sheetName val="BQ.Rekapitulasi  Akhir"/>
      <sheetName val="Bill No 6"/>
      <sheetName val="Peralatan (2)"/>
      <sheetName val="R20_R30_work"/>
      <sheetName val="ELEC STIS"/>
      <sheetName val="ANALISA-A"/>
      <sheetName val="4-Basic Price"/>
      <sheetName val="to do"/>
      <sheetName val="Rekap Prelim"/>
      <sheetName val="RAB AR&amp;STR"/>
      <sheetName val="Coef"/>
      <sheetName val="COST CONTROL"/>
      <sheetName val="Bag_9"/>
      <sheetName val="CM32 p eq tu"/>
      <sheetName val="CM32 p eq ti"/>
      <sheetName val="Progress"/>
      <sheetName val="C-FLOW JUNI"/>
      <sheetName val="uu13"/>
      <sheetName val="SPK"/>
      <sheetName val="Div6"/>
      <sheetName val="Div5"/>
      <sheetName val="Besi"/>
      <sheetName val="Div7"/>
      <sheetName val="Div3"/>
      <sheetName val="Div2"/>
      <sheetName val="Div8"/>
      <sheetName val="Div1"/>
      <sheetName val="tul"/>
      <sheetName val="GRAND REKAP"/>
      <sheetName val="Harga Satuan"/>
      <sheetName val="prog-mgu"/>
      <sheetName val="rekap.c"/>
      <sheetName val="SEX"/>
      <sheetName val="Kolom"/>
      <sheetName val="PRY 03-1"/>
      <sheetName val="Daf_12"/>
      <sheetName val="INFO UMUM"/>
      <sheetName val="RBP-3.1PP"/>
      <sheetName val="RBP-3.1.2"/>
      <sheetName val="BQ Banding "/>
      <sheetName val="VERSI-PP"/>
      <sheetName val="D-Balok"/>
      <sheetName val="BoQ"/>
      <sheetName val="PERSIAPAN"/>
      <sheetName val="h-013211-2"/>
      <sheetName val="Bahan "/>
      <sheetName val="Pekerjaan "/>
      <sheetName val="Volume Pucang"/>
      <sheetName val="Analisa (me)"/>
      <sheetName val="REKAP TOTAL"/>
      <sheetName val="Mall"/>
      <sheetName val="00 _ Earthwork EF_RL"/>
      <sheetName val="Sheet1"/>
      <sheetName val="Analisa K"/>
      <sheetName val="Analisa major"/>
      <sheetName val="Paket II (A)"/>
      <sheetName val="Paket II (B)"/>
      <sheetName val="Paket II (C)"/>
      <sheetName val="Paket II (D)"/>
      <sheetName val="Paket II (E)"/>
      <sheetName val="Paket II (F)"/>
      <sheetName val="Paket II (G)"/>
      <sheetName val="Paket II (H) "/>
      <sheetName val="KAS-T"/>
      <sheetName val="hasat"/>
      <sheetName val="SUM_PERS_STRUK"/>
      <sheetName val="Manajemen Fee"/>
      <sheetName val="3-DIV5"/>
      <sheetName val="Cash Lap Bank"/>
      <sheetName val="Cash Cab"/>
      <sheetName val="Cash Lap DP"/>
      <sheetName val="Hutang Cab"/>
      <sheetName val="analis"/>
      <sheetName val="Wiw"/>
      <sheetName val="KPP-01"/>
      <sheetName val="PBK-01"/>
      <sheetName val="RSK-01"/>
      <sheetName val="TOWN"/>
      <sheetName val="ENC.14"/>
      <sheetName val="SCHEDULE"/>
      <sheetName val="Database"/>
      <sheetName val="ANALISA SNI'07(Bangli)"/>
      <sheetName val="ANALISA PEK.UMUM"/>
      <sheetName val="ANALISA KONST BTN"/>
      <sheetName val="I_KAMAR"/>
      <sheetName val="PERHITUNGAN"/>
      <sheetName val="schtot"/>
      <sheetName val="SKJ Tetap"/>
      <sheetName val="Kosong"/>
      <sheetName val="Df-Kuan"/>
      <sheetName val="As"/>
      <sheetName val="B-Ops-KS"/>
      <sheetName val="BHN"/>
      <sheetName val="Vol_"/>
      <sheetName val="Vol_1"/>
      <sheetName val="Vol_2"/>
      <sheetName val="Vol_3"/>
      <sheetName val="HRG_BHN5"/>
      <sheetName val="H_Satuan5"/>
      <sheetName val="REF_ONLY4"/>
      <sheetName val="Kolom_UT4"/>
      <sheetName val="DAFTAR_74"/>
      <sheetName val="Grand_summary4"/>
      <sheetName val="Basic_Price4"/>
      <sheetName val="Div_54"/>
      <sheetName val="Div_7_24"/>
      <sheetName val="Div_7_14"/>
      <sheetName val="harga_bahan4"/>
      <sheetName val="Daftar_Upah4"/>
      <sheetName val="Daftar_Harga4"/>
      <sheetName val="B_-_Norelec4"/>
      <sheetName val="5_Anhas4"/>
      <sheetName val="Rekap_Direct_Cost4"/>
      <sheetName val="Rekap_RAP_real_(2)4"/>
      <sheetName val="AN_BTNCOT_(2)4"/>
      <sheetName val="OFFICE_2_LT4"/>
      <sheetName val="rab_me4"/>
      <sheetName val="BQ_(by_owner)4"/>
      <sheetName val="rab_me_(fisik)4"/>
      <sheetName val="rab_me_(by_owner)_4"/>
      <sheetName val="Vol_4"/>
      <sheetName val="HRG_BHN6"/>
      <sheetName val="H_Satuan6"/>
      <sheetName val="REF_ONLY5"/>
      <sheetName val="Kolom_UT5"/>
      <sheetName val="DAFTAR_75"/>
      <sheetName val="Grand_summary5"/>
      <sheetName val="Basic_Price5"/>
      <sheetName val="Div_55"/>
      <sheetName val="Div_7_25"/>
      <sheetName val="Div_7_15"/>
      <sheetName val="harga_bahan5"/>
      <sheetName val="Daftar_Upah5"/>
      <sheetName val="Daftar_Harga5"/>
      <sheetName val="B_-_Norelec5"/>
      <sheetName val="5_Anhas5"/>
      <sheetName val="Rekap_Direct_Cost5"/>
      <sheetName val="Rekap_RAP_real_(2)5"/>
      <sheetName val="AN_BTNCOT_(2)5"/>
      <sheetName val="OFFICE_2_LT5"/>
      <sheetName val="rab_me5"/>
      <sheetName val="BQ_(by_owner)5"/>
      <sheetName val="rab_me_(fisik)5"/>
      <sheetName val="rab_me_(by_owner)_5"/>
      <sheetName val="Vol_5"/>
      <sheetName val="HRG_BHN8"/>
      <sheetName val="H_Satuan8"/>
      <sheetName val="REF_ONLY7"/>
      <sheetName val="Kolom_UT7"/>
      <sheetName val="DAFTAR_77"/>
      <sheetName val="Grand_summary7"/>
      <sheetName val="Basic_Price7"/>
      <sheetName val="Div_57"/>
      <sheetName val="Div_7_27"/>
      <sheetName val="Div_7_17"/>
      <sheetName val="harga_bahan7"/>
      <sheetName val="Daftar_Upah7"/>
      <sheetName val="Daftar_Harga7"/>
      <sheetName val="B_-_Norelec7"/>
      <sheetName val="5_Anhas7"/>
      <sheetName val="Rekap_Direct_Cost7"/>
      <sheetName val="Rekap_RAP_real_(2)7"/>
      <sheetName val="AN_BTNCOT_(2)7"/>
      <sheetName val="OFFICE_2_LT7"/>
      <sheetName val="rab_me7"/>
      <sheetName val="BQ_(by_owner)7"/>
      <sheetName val="rab_me_(fisik)7"/>
      <sheetName val="rab_me_(by_owner)_7"/>
      <sheetName val="Vol_7"/>
      <sheetName val="HRG_BHN7"/>
      <sheetName val="H_Satuan7"/>
      <sheetName val="REF_ONLY6"/>
      <sheetName val="Kolom_UT6"/>
      <sheetName val="DAFTAR_76"/>
      <sheetName val="Grand_summary6"/>
      <sheetName val="Basic_Price6"/>
      <sheetName val="Div_56"/>
      <sheetName val="Div_7_26"/>
      <sheetName val="Div_7_16"/>
      <sheetName val="harga_bahan6"/>
      <sheetName val="Daftar_Upah6"/>
      <sheetName val="Daftar_Harga6"/>
      <sheetName val="B_-_Norelec6"/>
      <sheetName val="5_Anhas6"/>
      <sheetName val="Rekap_Direct_Cost6"/>
      <sheetName val="Rekap_RAP_real_(2)6"/>
      <sheetName val="AN_BTNCOT_(2)6"/>
      <sheetName val="OFFICE_2_LT6"/>
      <sheetName val="rab_me6"/>
      <sheetName val="BQ_(by_owner)6"/>
      <sheetName val="rab_me_(fisik)6"/>
      <sheetName val="rab_me_(by_owner)_6"/>
      <sheetName val="Vol_6"/>
      <sheetName val="HRG_BHN9"/>
      <sheetName val="H_Satuan9"/>
      <sheetName val="REF_ONLY8"/>
      <sheetName val="Kolom_UT8"/>
      <sheetName val="DAFTAR_78"/>
      <sheetName val="Grand_summary8"/>
      <sheetName val="Basic_Price8"/>
      <sheetName val="Div_58"/>
      <sheetName val="Div_7_28"/>
      <sheetName val="Div_7_18"/>
      <sheetName val="harga_bahan8"/>
      <sheetName val="Daftar_Upah8"/>
      <sheetName val="Daftar_Harga8"/>
      <sheetName val="B_-_Norelec8"/>
      <sheetName val="5_Anhas8"/>
      <sheetName val="Rekap_Direct_Cost8"/>
      <sheetName val="Rekap_RAP_real_(2)8"/>
      <sheetName val="AN_BTNCOT_(2)8"/>
      <sheetName val="OFFICE_2_LT8"/>
      <sheetName val="rab_me8"/>
      <sheetName val="BQ_(by_owner)8"/>
      <sheetName val="rab_me_(fisik)8"/>
      <sheetName val="rab_me_(by_owner)_8"/>
      <sheetName val="Vol_8"/>
      <sheetName val="HRG_BHN10"/>
      <sheetName val="H_Satuan10"/>
      <sheetName val="REF_ONLY9"/>
      <sheetName val="Kolom_UT9"/>
      <sheetName val="DAFTAR_79"/>
      <sheetName val="Grand_summary9"/>
      <sheetName val="Basic_Price9"/>
      <sheetName val="Div_59"/>
      <sheetName val="Div_7_29"/>
      <sheetName val="Div_7_19"/>
      <sheetName val="harga_bahan9"/>
      <sheetName val="Daftar_Upah9"/>
      <sheetName val="Daftar_Harga9"/>
      <sheetName val="B_-_Norelec9"/>
      <sheetName val="5_Anhas9"/>
      <sheetName val="Rekap_Direct_Cost9"/>
      <sheetName val="Rekap_RAP_real_(2)9"/>
      <sheetName val="AN_BTNCOT_(2)9"/>
      <sheetName val="OFFICE_2_LT9"/>
      <sheetName val="rab_me9"/>
      <sheetName val="BQ_(by_owner)9"/>
      <sheetName val="rab_me_(fisik)9"/>
      <sheetName val="rab_me_(by_owner)_9"/>
      <sheetName val="Vol_9"/>
      <sheetName val="Estimasi 2011"/>
      <sheetName val="Market Positioning"/>
      <sheetName val="Cons"/>
      <sheetName val="Saf.Bang."/>
      <sheetName val="Saf.tan."/>
      <sheetName val="NP (2)"/>
      <sheetName val="8LT_12"/>
      <sheetName val="_"/>
      <sheetName val="RAB_PRO"/>
      <sheetName val="RBP-_2"/>
      <sheetName val="K_Lokal"/>
      <sheetName val="Harga_Sat"/>
      <sheetName val="Analisa_Upah_&amp;_Bahan_Plum"/>
      <sheetName val="Currency_Rate"/>
      <sheetName val="INFO_UMUM"/>
      <sheetName val="Analisa__BOW"/>
      <sheetName val="RBP-3_1PP"/>
      <sheetName val="RBP-3_1_2"/>
      <sheetName val="BQ_Banding_"/>
      <sheetName val="Fill_this_out_first___"/>
      <sheetName val="ANLS__BETON_R__KELAS"/>
      <sheetName val="UP_MINOR"/>
      <sheetName val="ANALISA_SNI'07(Bangli)"/>
      <sheetName val="8LT_121"/>
      <sheetName val="_1"/>
      <sheetName val="RAB_PRO1"/>
      <sheetName val="RBP-_21"/>
      <sheetName val="K_Lokal1"/>
      <sheetName val="Harga_Sat1"/>
      <sheetName val="Analisa_Upah_&amp;_Bahan_Plum1"/>
      <sheetName val="Currency_Rate1"/>
      <sheetName val="INFO_UMUM1"/>
      <sheetName val="Analisa__BOW1"/>
      <sheetName val="RBP-3_1PP1"/>
      <sheetName val="RBP-3_1_21"/>
      <sheetName val="BQ_Banding_1"/>
      <sheetName val="Fill_this_out_first___1"/>
      <sheetName val="ANLS__BETON_R__KELAS1"/>
      <sheetName val="UP_MINOR1"/>
      <sheetName val="ANALISA_SNI'07(Bangli)1"/>
      <sheetName val="BQ-E"/>
      <sheetName val="SITE-E"/>
      <sheetName val="MAPP"/>
      <sheetName val="rek det 1-3"/>
      <sheetName val="rumus"/>
      <sheetName val="Bangunan Utama"/>
      <sheetName val="BAG-2"/>
      <sheetName val="Cash Flow bulanan"/>
      <sheetName val="Kuantitas &amp; Harga"/>
      <sheetName val="Analisa HS"/>
      <sheetName val="NP 7"/>
      <sheetName val="CF"/>
      <sheetName val="daf-3(ok)"/>
      <sheetName val="daf-7(ok)"/>
      <sheetName val="BQ-M"/>
      <sheetName val="HS CCO"/>
      <sheetName val="AHS CCO"/>
      <sheetName val="AHS_Jalan"/>
      <sheetName val="MAPDC"/>
      <sheetName val="AHS_Lubang Angin"/>
      <sheetName val="AHS_raill"/>
      <sheetName val="Hitung Rigid"/>
      <sheetName val="AHS_Screed"/>
      <sheetName val="AHS_Timbunan"/>
      <sheetName val="BQ-Str"/>
      <sheetName val="STR(CANCEL)"/>
      <sheetName val="갑지"/>
      <sheetName val="Harsat Upah"/>
      <sheetName val="610.07A"/>
      <sheetName val="BASIC"/>
      <sheetName val="EVAL-ANAL"/>
      <sheetName val="MAP"/>
      <sheetName val="div-6"/>
      <sheetName val="div-2"/>
      <sheetName val="fw-ugirder"/>
      <sheetName val="7.1(3)"/>
      <sheetName val="Hrg_Sat"/>
      <sheetName val="ISIAN"/>
      <sheetName val="BasicPrice"/>
      <sheetName val="BoQ(APBN)"/>
      <sheetName val="DTR"/>
      <sheetName val="TBL2"/>
      <sheetName val="Sheet9"/>
      <sheetName val="4-MVAC"/>
      <sheetName val="Estimate"/>
      <sheetName val="ANALISA HARGA SATUAN"/>
      <sheetName val="HSBU ANA"/>
      <sheetName val="BSHO Report"/>
      <sheetName val="Har_mat"/>
      <sheetName val="Bill_1_VAC_Supply_A"/>
    </sheetNames>
    <sheetDataSet>
      <sheetData sheetId="0">
        <row r="11">
          <cell r="H11">
            <v>26500</v>
          </cell>
        </row>
      </sheetData>
      <sheetData sheetId="1" refreshError="1">
        <row r="11">
          <cell r="H11">
            <v>26500</v>
          </cell>
        </row>
        <row r="14">
          <cell r="H14">
            <v>3680</v>
          </cell>
        </row>
      </sheetData>
      <sheetData sheetId="2">
        <row r="11">
          <cell r="H11">
            <v>26500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H11">
            <v>26500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SU"/>
      <sheetName val="ANALISA"/>
      <sheetName val="RAB"/>
      <sheetName val="REK"/>
      <sheetName val="hitungan volume"/>
      <sheetName val="Rincian RAB"/>
      <sheetName val="Rekap Kebutuhan Anggar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HSU"/>
      <sheetName val="ANALISA"/>
      <sheetName val="RAB"/>
      <sheetName val="REK"/>
      <sheetName val="hitungan volume Res Ctrm"/>
    </sheetNames>
    <sheetDataSet>
      <sheetData sheetId="0">
        <row r="10">
          <cell r="E10">
            <v>66000</v>
          </cell>
        </row>
        <row r="14">
          <cell r="E14">
            <v>121000</v>
          </cell>
        </row>
        <row r="18">
          <cell r="E18">
            <v>170000</v>
          </cell>
        </row>
        <row r="32">
          <cell r="E32">
            <v>13200</v>
          </cell>
        </row>
        <row r="39">
          <cell r="E39">
            <v>17850</v>
          </cell>
        </row>
        <row r="191">
          <cell r="E191">
            <v>14500</v>
          </cell>
        </row>
        <row r="208">
          <cell r="E208">
            <v>61750</v>
          </cell>
        </row>
      </sheetData>
      <sheetData sheetId="1">
        <row r="11">
          <cell r="D11">
            <v>50400</v>
          </cell>
        </row>
        <row r="22">
          <cell r="D22">
            <v>63000</v>
          </cell>
        </row>
        <row r="23">
          <cell r="D23">
            <v>75600</v>
          </cell>
        </row>
      </sheetData>
      <sheetData sheetId="2">
        <row r="11">
          <cell r="A11">
            <v>1</v>
          </cell>
        </row>
        <row r="502">
          <cell r="H502">
            <v>262646</v>
          </cell>
        </row>
      </sheetData>
      <sheetData sheetId="3">
        <row r="17">
          <cell r="H17">
            <v>36000</v>
          </cell>
        </row>
      </sheetData>
      <sheetData sheetId="4">
        <row r="2">
          <cell r="A2" t="str">
            <v>PEKERJAAN RESTORASI SUNGAI CITARUM</v>
          </cell>
        </row>
      </sheetData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Z"/>
      <sheetName val="AA"/>
      <sheetName val="Cash1"/>
      <sheetName val="Cash2"/>
      <sheetName val="Cash_Sum"/>
      <sheetName val="Sco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I_KAMAR"/>
      <sheetName val="REKAP"/>
      <sheetName val="GTS I PS"/>
      <sheetName val="escon"/>
      <sheetName val="PPC"/>
      <sheetName val="Analisa"/>
      <sheetName val="D3.1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SUM 200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ill.1.VAC-Supply-A"/>
      <sheetName val="Penjumlahan"/>
      <sheetName val="Plat"/>
      <sheetName val="daffin"/>
      <sheetName val="daftar harsat"/>
      <sheetName val="G_SUMMARY"/>
      <sheetName val="SUB ME"/>
      <sheetName val="mechanical asrama"/>
      <sheetName val="electrical asrama"/>
      <sheetName val="ME. Kelas"/>
      <sheetName val="umum"/>
      <sheetName val="analisa alat"/>
      <sheetName val="alat"/>
      <sheetName val="bahan"/>
      <sheetName val="upah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daily (12)"/>
      <sheetName val="fas"/>
      <sheetName val="typ 10_25"/>
      <sheetName val="ph26"/>
      <sheetName val="ph27"/>
      <sheetName val="kor_un"/>
      <sheetName val="kor"/>
      <sheetName val="I. Prelim"/>
      <sheetName val="CBD"/>
      <sheetName val="5.1-5.4(1)-5.4(2)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D3_1"/>
      <sheetName val="GTS_I_PS"/>
      <sheetName val="main summary"/>
      <sheetName val="Pek.Luar"/>
      <sheetName val="Vibro_Roller"/>
      <sheetName val="AHS"/>
      <sheetName val="schtng"/>
      <sheetName val="schbhn"/>
      <sheetName val="schalt"/>
      <sheetName val="Hrg.Sat"/>
      <sheetName val="SEX"/>
      <sheetName val="VAC-1"/>
      <sheetName val="BAG_2"/>
      <sheetName val="Statprod gab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DETAIL LT11-13"/>
      <sheetName val="Elektrikal"/>
      <sheetName val="r.tank"/>
      <sheetName val="prelim"/>
      <sheetName val="FISIK"/>
      <sheetName val="4"/>
      <sheetName val="iTEM hARSAT"/>
      <sheetName val="GKP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daftar_harsat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daily_(12)"/>
      <sheetName val="typ_10_25"/>
      <sheetName val="I__Prelim"/>
      <sheetName val="5_1-5_4(1)-5_4(2)"/>
      <sheetName val="main_summary"/>
      <sheetName val="Pek_Luar"/>
      <sheetName val="Hrg_Sat"/>
      <sheetName val="Statprod_gab"/>
      <sheetName val="DETAIL_LT11-13"/>
      <sheetName val="r_tank"/>
      <sheetName val="iTEM_hARSAT"/>
      <sheetName val="HB "/>
      <sheetName val="Bag_9"/>
      <sheetName val="Evaluasi"/>
      <sheetName val="A"/>
      <sheetName val="BAG-2"/>
      <sheetName val="304_06"/>
      <sheetName val="jobhist"/>
      <sheetName val="AHAS1"/>
      <sheetName val="REKAP TOTAL (1)"/>
      <sheetName val="PROTECTION "/>
      <sheetName val="Bill_1_VAC_Supply_A"/>
      <sheetName val="RINC FIN T4  _3_"/>
      <sheetName val="RINC FIN T4  _2_"/>
      <sheetName val="Harga ME "/>
      <sheetName val="harga"/>
      <sheetName val="PL"/>
      <sheetName val="PK"/>
      <sheetName val="Pembongkaran"/>
      <sheetName val="DAF-4"/>
      <sheetName val="STR"/>
      <sheetName val="ALL"/>
      <sheetName val="Bill rekap"/>
      <sheetName val="Bill of Qty"/>
      <sheetName val="Fire Fighting"/>
      <sheetName val="Plumbing"/>
      <sheetName val="Fill this out first___"/>
      <sheetName val="DAF_2"/>
      <sheetName val="bill 3.9"/>
      <sheetName val="Har-mat"/>
      <sheetName val="Coll_KAMAR"/>
      <sheetName val="PLB-Basement 2.8.2-R1"/>
      <sheetName val="Resume"/>
      <sheetName val="anal"/>
      <sheetName val="Kuantitas &amp; Harga"/>
      <sheetName val="Analisa &amp; Upah"/>
      <sheetName val="Analisa _ Upah"/>
      <sheetName val="Analisa Harga"/>
      <sheetName val="hst  LAMP_1 _2_"/>
      <sheetName val="Daf 1"/>
      <sheetName val="harsat"/>
      <sheetName val="HARGA DASAR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boq"/>
      <sheetName val="struktur tdk dipakai"/>
      <sheetName val="Harga Satuan"/>
      <sheetName val="Cash Flow bulanan"/>
      <sheetName val="Kolom UT"/>
      <sheetName val="HSP"/>
      <sheetName val="TOWN"/>
      <sheetName val="TOTAL"/>
      <sheetName val="NAMES"/>
      <sheetName val="HARGA ALAT"/>
      <sheetName val="BASIC"/>
      <sheetName val="ubah"/>
      <sheetName val="SPK"/>
      <sheetName val="luar"/>
      <sheetName val="RINC hotel"/>
      <sheetName val="RINC FIN T4 "/>
      <sheetName val="RAB-NEGO"/>
      <sheetName val="revisiSTR-pondasi"/>
      <sheetName val="OHD"/>
      <sheetName val="cargo"/>
      <sheetName val="BQ"/>
      <sheetName val="HARGA MATERIAL"/>
      <sheetName val="NET?"/>
      <sheetName val="BQ?"/>
      <sheetName val="III_FAu_x0012__x0003_"/>
      <sheetName val="~X3HV3`²/~X3~V3."/>
      <sheetName val="!_x0004_"/>
      <sheetName val=""/>
      <sheetName val="Junior PTI"/>
      <sheetName val="SMP"/>
      <sheetName val="3`²/~X3~V3.._x0001_tÏ 0!"/>
      <sheetName val="~X3HV3�`�/~X3~V3."/>
      <sheetName val="TU"/>
      <sheetName val="Urai _Resap pengikat"/>
      <sheetName val="1+580"/>
      <sheetName val="III_FA?u_x0012__x0003_"/>
      <sheetName val="?~X3?????????HV3?`²/~X3?~V3?.?"/>
      <sheetName val="!_x0004_??"/>
      <sheetName val="?"/>
      <sheetName val="?~X3?????????HV3?�`�/~X3?~V3?.?"/>
      <sheetName val="harga bahan"/>
      <sheetName val="LISTRIK"/>
      <sheetName val="RAB"/>
      <sheetName val="III_FA"/>
      <sheetName val="NET_"/>
      <sheetName val="BQ_"/>
      <sheetName val="BQ ARS"/>
      <sheetName val="304-06"/>
      <sheetName val="DAF-7"/>
      <sheetName val="III_FA_u_x0012__x0003_"/>
      <sheetName val="_~X3_________HV3_`²_~X3_~V3_._"/>
      <sheetName val="!_x0004___"/>
      <sheetName val="_"/>
      <sheetName val="_~X3_________HV3_�`�_~X3_~V3_._"/>
      <sheetName val="MK"/>
      <sheetName val="3?`²/~X3?~V3?.???.???_x0001_???tÏ 0!"/>
      <sheetName val="_x0019_E_x0005_"/>
      <sheetName val="R2&lt;_x001c_0&lt;;be/R2&lt;R0&lt;."/>
      <sheetName val="LAMP-A"/>
      <sheetName val="Hargamat"/>
      <sheetName val="QTO-11P"/>
      <sheetName val="Meto"/>
      <sheetName val="IPL_SCHEDULE"/>
      <sheetName val="HB_"/>
      <sheetName val="Harga_ME_"/>
      <sheetName val="Fill_this_out_first___"/>
      <sheetName val="RINC_FIN_T4___3_"/>
      <sheetName val="RINC_FIN_T4___2_"/>
      <sheetName val="bill_3_9"/>
      <sheetName val="概総括1"/>
      <sheetName val="harga "/>
      <sheetName val="TE TS FA LAN MATV"/>
      <sheetName val="baja"/>
      <sheetName val="Material"/>
      <sheetName val="STRUKTUR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3_`²_~X3_~V3_.___.____x0001____tÏ 0!"/>
      <sheetName val="__x0019_E_x0005_"/>
      <sheetName val="_R2&lt;__________x001c_0&lt;_;be_R2&lt;_R0&lt;_._"/>
      <sheetName val="RAB_DK"/>
      <sheetName val="Perm. Test"/>
      <sheetName val="_~X3_________HV3__`__~X3_~V3_._"/>
      <sheetName val="3__`__~X3_~V3_.___.____x0001____t__0!"/>
      <sheetName val="Bill No.1"/>
      <sheetName val="BASEMENT"/>
      <sheetName val="Anls"/>
      <sheetName val="3"/>
      <sheetName val="Rincian "/>
      <sheetName val="SAT-BHN"/>
      <sheetName val="DAF-2"/>
      <sheetName val="___1"/>
      <sheetName val="TH Vÿÿÿÿÿÿÿÿÿÿÿÿÿÿÿÿÿÿîîü3"/>
      <sheetName val="_~X3_________HV3_ˆ`²_~X3_~V3_._"/>
      <sheetName val="BOQ-E"/>
      <sheetName val="Valve"/>
      <sheetName val="Unit ahu-fcu"/>
      <sheetName val="Pipa"/>
      <sheetName val="Grille"/>
      <sheetName val="Duct"/>
      <sheetName val="PU"/>
      <sheetName val="SAP"/>
      <sheetName val="Roman"/>
      <sheetName val="Str Green lake"/>
      <sheetName val="PROGRESS"/>
      <sheetName val="ahs_utama"/>
      <sheetName val="UPAH BAHAN"/>
      <sheetName val="Estimate"/>
      <sheetName val="BQ Elektrikal"/>
      <sheetName val="ES_PARK"/>
      <sheetName val="RAB AR&amp;STR"/>
      <sheetName val="D_6"/>
      <sheetName val="D_7"/>
      <sheetName val="Sheet1"/>
      <sheetName val="ARS "/>
      <sheetName val="Bill No 6 Koord &amp; Attendance"/>
      <sheetName val="sipil"/>
      <sheetName val="Pt"/>
      <sheetName val="DAF-1"/>
      <sheetName val="Rupiah"/>
      <sheetName val="p_luar"/>
      <sheetName val="fin SB"/>
      <sheetName val="FIN PARKIR"/>
      <sheetName val="AC_C"/>
      <sheetName val="Bill_2_ PL_6_ FF _ SUPPLY A"/>
      <sheetName val="PL_FF_SUPPLY A final"/>
      <sheetName val="List PO"/>
      <sheetName val="PLB-Basement_2_8_2-R1"/>
      <sheetName val="Kuantitas_&amp;_Harga"/>
      <sheetName val="BANGUNAN PENUNJANG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HARGA_DASAR"/>
      <sheetName val="DIV_8"/>
      <sheetName val="DIV_9"/>
      <sheetName val="Concrete"/>
      <sheetName val="Bahan "/>
      <sheetName val="Pekerjaan "/>
      <sheetName val="Basic Price"/>
      <sheetName val="&lt;_;be_R2&lt;_R0&lt;_.___.____x0001_____Z0!"/>
      <sheetName val="Perhit.Alat"/>
      <sheetName val="Bill.2. PL - SUPPLY A"/>
      <sheetName val="instalasi penerangan"/>
      <sheetName val="kabel tray&amp;ladder"/>
      <sheetName val="Analisa ARS"/>
      <sheetName val="BAHAN STRUKTUR"/>
      <sheetName val="!_x005f_x0004_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Analisa "/>
      <sheetName val="KH-Q1,Q2,01"/>
      <sheetName val="INDEX"/>
      <sheetName val="Panel"/>
      <sheetName val="BM"/>
      <sheetName val="bahan-mos"/>
      <sheetName val="ASPAL"/>
      <sheetName val="~X3HV3?`?/~X3~V3."/>
      <sheetName val="3?`?/~X3~V3.._x0001_t??0!"/>
      <sheetName val="3??`?/~X3?~V3?.???.???_x0001_???t??0!"/>
      <sheetName val="?~X3?????????HV3??`?/~X3?~V3?.?"/>
      <sheetName val="???1"/>
      <sheetName val="_~X3_________HV3_?`?_~X3_~V3_._"/>
      <sheetName val="~X3HV3ˆ`²/~X3~V3."/>
      <sheetName val="?~X3?????????HV3?ˆ`²/~X3?~V3?.?"/>
      <sheetName val="?_x0019_E_x0005_"/>
      <sheetName val="?R2&lt;?????????_x001c_0&lt;?;be/R2&lt;?R0&lt;?.?"/>
      <sheetName val="&lt;;be/R2&lt;R0&lt;.._x0001_/Z0!"/>
      <sheetName val="&lt;?;be/R2&lt;?R0&lt;?.???.???_x0001_???/Z0!"/>
      <sheetName val="telp"/>
      <sheetName val="Elektronik"/>
      <sheetName val="Electrikal"/>
      <sheetName val="AC"/>
      <sheetName val="Item Kompensasi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III_FA_u_x005f_x0012__x005f_x0003_"/>
      <sheetName val="!_x005f_x0004___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NP (2)"/>
      <sheetName val="NP"/>
      <sheetName val="Bill_2"/>
      <sheetName val="KURVA_S"/>
      <sheetName val="Bill-2"/>
      <sheetName val="??"/>
      <sheetName val="Currency Rate"/>
      <sheetName val="Ch"/>
      <sheetName val="ADDENDUM"/>
      <sheetName val="Harsat_marina"/>
      <sheetName val="가격조사서"/>
      <sheetName val="bahan+upah"/>
      <sheetName val="?????"/>
      <sheetName val="금액내역서"/>
      <sheetName val="III_FA?u_x005f_x0012__x005f_x0003_"/>
      <sheetName val="!_x005f_x0004_??"/>
      <sheetName val="Normalisasi"/>
      <sheetName val="SCH"/>
      <sheetName val="MOKDONG(1)"/>
      <sheetName val="Data alat"/>
      <sheetName val="UP MINOR"/>
      <sheetName val="REKAP_Akap"/>
      <sheetName val="ANA-HRG"/>
      <sheetName val="&lt;"/>
      <sheetName val="~X3"/>
      <sheetName val="BQ Gdg 7&amp;8"/>
      <sheetName val="BQ Gdg 5&amp;6"/>
      <sheetName val="An HarSatPek"/>
      <sheetName val="steel data sheet"/>
      <sheetName val="PNT"/>
      <sheetName val="Sat. Pek."/>
      <sheetName val="인원계획"/>
      <sheetName val="În_x0003_"/>
      <sheetName val="nf_x0013_8d_x0013_`Â/nf_x0013_nd_x0013_."/>
      <sheetName val=" _x0004_"/>
      <sheetName val="예가표"/>
      <sheetName val="Cash2"/>
      <sheetName val="Z"/>
      <sheetName val="Kolom"/>
      <sheetName val="Bill of Quantity"/>
      <sheetName val="PileCap"/>
      <sheetName val="TB"/>
      <sheetName val="Sat Bahan"/>
      <sheetName val="Sat Alat"/>
      <sheetName val="Sat Upah"/>
      <sheetName val="CH-RANC"/>
      <sheetName val="LT.2"/>
      <sheetName val="LT.3"/>
      <sheetName val="LT.4"/>
      <sheetName val="LT.5"/>
      <sheetName val="LT.11"/>
      <sheetName val="MPK"/>
      <sheetName val="anal (4)"/>
      <sheetName val="Vol-Selatan"/>
      <sheetName val="LT.ATAP"/>
      <sheetName val="U&amp;M-Selatan"/>
      <sheetName val="BoQ (3)"/>
      <sheetName val="electrical_asrõj"/>
      <sheetName val="SELASAR"/>
      <sheetName val="대비표"/>
      <sheetName val="Kurva S"/>
      <sheetName val="Non JO"/>
      <sheetName val="PEKAN 23"/>
      <sheetName val="Renc &amp; real Non KSO"/>
      <sheetName val="Sheet9"/>
      <sheetName val="lanscap_All"/>
      <sheetName val="?nf_x0013_?????????8d_x0013_?`Â/nf_x0013_?nd_x0013_?.?"/>
      <sheetName val=" _x0004_??"/>
      <sheetName val="PE-F-42 Rev 01 Manpower"/>
      <sheetName val="3_x005f_x0000_`²/~X3_x005f_x0000_~V3_x0000"/>
      <sheetName val="III_FA_x005f_x005f_x005f_x0000_u_x005f_x005f_x001"/>
      <sheetName val="_x005f_x005f_x005f_x0000_~X3_x005f_x005f_x005f_x0000__x"/>
      <sheetName val="SAT_BHN"/>
      <sheetName val="lamp 9"/>
      <sheetName val="!_x005f_x005f_x005f_x0004__x005f_x005f_x005f_x0000__x00"/>
      <sheetName val="_x005f_x005f_x005f_x0000_"/>
      <sheetName val="FINISHING"/>
      <sheetName val="DAFTAR HARGA"/>
      <sheetName val="Anl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H.Satuan"/>
      <sheetName val="Analisa Upah &amp; Bahan Plum"/>
      <sheetName val="Analisa Str"/>
      <sheetName val="bhn,upah,alat"/>
      <sheetName val="Ans Kom Precast"/>
      <sheetName val="DAFTAR 7"/>
      <sheetName val="DAFTAR_8"/>
      <sheetName val="DAF_1"/>
      <sheetName val="4-Basic Price"/>
      <sheetName val="TJ1Q47"/>
      <sheetName val="Quantity"/>
      <sheetName val="STRUKTUR-1"/>
      <sheetName val="LS_Rutin"/>
      <sheetName val="Rate"/>
      <sheetName val="DAF-5"/>
      <sheetName val="Analisa Gabungan"/>
      <sheetName val="Daftar Upah"/>
      <sheetName val="Grand summary"/>
      <sheetName val="REKAP GROSS"/>
      <sheetName val="alat-1"/>
      <sheetName val="SANITARY"/>
      <sheetName val="?~X3???"/>
      <sheetName val="F ALARM"/>
      <sheetName val="BOQ-Indonesia"/>
      <sheetName val="BQ-E20-02(Rp)"/>
      <sheetName val="DIRECT COST"/>
      <sheetName val="Up"/>
      <sheetName val="INDIRECT DETAIL"/>
      <sheetName val="analisa el"/>
      <sheetName val="analisa mek"/>
      <sheetName val="HRG BHN"/>
      <sheetName val="daf-3(OK)"/>
      <sheetName val="daf-7(OK)"/>
      <sheetName val="4-MVAC"/>
      <sheetName val="Bill of Qty MEP"/>
      <sheetName val="Rekap Addendum"/>
      <sheetName val="lkalibrasi BENENAIN"/>
      <sheetName val="Rencana Anggaran Biaya"/>
      <sheetName val="Peralatan"/>
      <sheetName val="HA/´|`Ó0.Ó"/>
      <sheetName val="D7(1)"/>
      <sheetName val="D2"/>
      <sheetName val="Upah_Bahan"/>
      <sheetName val="Analysis"/>
      <sheetName val="tifico"/>
      <sheetName val="3_x005f_x0000_`²_~X3_x005f_x0000_~V3_x0000"/>
      <sheetName val="3_x005f_x0000__`__~X3_x005f_x0000_~V3_x0000"/>
      <sheetName val="[EST-1CV.XLS]~X3HV3"/>
      <sheetName val="[EST-1CV.XLS]?~X3?????????HV3?"/>
      <sheetName val="[EST-1CV.XLS]~X3HV3�"/>
      <sheetName val="[EST-1CV.XLS]?~X3?????????HV3?�"/>
      <sheetName val="[EST-1CV.XLS][EST-1CV.XLS]3`²"/>
      <sheetName val="[EST-1CV.XLS][EST-1CV.XLS]3?`²"/>
      <sheetName val="[EST-1CV.XLS]~X3HV3?"/>
      <sheetName val="[EST-1CV.XLS][EST-1CV.XLS]3?`?"/>
      <sheetName val="[EST-1CV.XLS][EST-1CV.XLS]3??`?"/>
      <sheetName val="[EST-1CV.XLS]?~X3?????????HV3??"/>
      <sheetName val="[EST-1CV.XLS]R2&lt;_x001c_0&lt;;"/>
      <sheetName val="[EST-1CV.XLS]?R2&lt;?????????_x001c_0&lt;?;"/>
      <sheetName val="[EST-1CV.XLS][EST-1CV.XLS]&lt;;be"/>
      <sheetName val="[EST-1CV.XLS]~X3HV3ˆ"/>
      <sheetName val="[EST-1CV.XLS]?~X3?????????HV3?ˆ"/>
      <sheetName val="[EST-1CV.XLS][EST-1CV.XLS]&lt;?;be"/>
      <sheetName val="[EST-1CV.XLS][EST-1CV.XLS]3_x00"/>
      <sheetName val="A3 "/>
      <sheetName val="내역표지"/>
      <sheetName val="Mob"/>
      <sheetName val="Cover_Daf-2"/>
      <sheetName val="Kode_Bahan"/>
      <sheetName val="PROTECTION_"/>
      <sheetName val="HARGA_SATUAN"/>
      <sheetName val="ANA"/>
      <sheetName val="Currency_Rate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IT"/>
      <sheetName val="Rekap_Direct_Cost"/>
      <sheetName val="16-AC-27JULI"/>
      <sheetName val="ARSITEKTUR"/>
      <sheetName val="Harsat_Upah"/>
      <sheetName val="8LT 12"/>
      <sheetName val="3-DIV7"/>
      <sheetName val="3-DIV8"/>
      <sheetName val="3-DIV7.B"/>
      <sheetName val="Up &amp; bhn"/>
      <sheetName val="HS_TRG"/>
      <sheetName val="RAP by Rama"/>
      <sheetName val="REKAP TOTAL"/>
      <sheetName val="PLB"/>
      <sheetName val="[EST-1CV.XLS]3?`²/~X3?~V3?.???"/>
      <sheetName val="[EST-1CV.XLS]3`²/~X3~V3."/>
      <sheetName val="[EST-1CV.XLS]3?`?/~X3~V3."/>
      <sheetName val="_EST-1CV.XLS_"/>
      <sheetName val="Kuantitas _ Harga"/>
      <sheetName val="Cover Daf_2"/>
      <sheetName val="[EST-1CV.XLS]3??`?/~X3?~V3?.???"/>
      <sheetName val="[EST-1CV.XLS]&lt;;be/R2&lt;R0&lt;."/>
      <sheetName val="[EST-1CV.XLS]&lt;?;be/R2&lt;?R0&lt;?.???"/>
      <sheetName val="[EST-1CV.XLS]nf_x0013_8d_x0013_"/>
      <sheetName val="[EST-1CV.XLS]?nf_x0013_?????????8d_x0013_?"/>
      <sheetName val="[EST-1CV.XLS]3_x005f_x0000_`²/~X3_x0"/>
      <sheetName val="S_Suramadu"/>
      <sheetName val="_EST-1CV.XLS_3"/>
      <sheetName val="_EST-1CV.XLS__~X3_________HV3_"/>
      <sheetName val="_EST-1CV.XLS__~X3_________HV3_�"/>
      <sheetName val="_EST-1CV.XLS_3_`²_~X3_~V3_.___"/>
      <sheetName val="_EST-1CV.XLS_3__`__~X3_~V3_.___"/>
      <sheetName val="_EST-1CV.XLS__~X3_________HV3__"/>
      <sheetName val="Sec I ML"/>
      <sheetName val="Galian 1"/>
      <sheetName val="3`²_~X3~V3_x0000"/>
      <sheetName val="3_`²_~X3_~V3_.___.____x0001___"/>
      <sheetName val="R2&lt;"/>
      <sheetName val="3_`__~X3~V3_x0000"/>
      <sheetName val="3__`__~X3_~V3_.___.____x0001___"/>
      <sheetName val="_R2&lt;__________x001c_0&lt;_;be_R2&lt;_"/>
      <sheetName val="&lt;;be_R2&lt;R0&lt;_x0000"/>
      <sheetName val="&lt;_;be_R2&lt;_R0&lt;_.___.____x0001___"/>
      <sheetName val="__"/>
      <sheetName val="III_FA_x005f_x0000_u_x001"/>
      <sheetName val="_x005f_x0000_~X3_x005f_x0000__x"/>
      <sheetName val="!_x005f_x0004__x005f_x0000__x00"/>
      <sheetName val="III_FA_u_x005f_x0012__x00"/>
      <sheetName val="3_x005f_x0000_`²_~X3_x00"/>
      <sheetName val="3_`²_~X3_~V3_.___.____x0"/>
      <sheetName val="_x005f_x0000__x005f_x0019_E_x00"/>
      <sheetName val="_x005f_x0000_R2&lt;_x005f_x0000__x"/>
      <sheetName val="3_x005f_x0000__`__~X3_x00"/>
      <sheetName val="3__`__~X3_~V3_.___.____x0"/>
      <sheetName val="_R2&lt;__________x005f_x001c_0&lt;_;b"/>
      <sheetName val="III_FAu_x001"/>
      <sheetName val="~X3_x"/>
      <sheetName val="!_x0004__x00"/>
      <sheetName val="III_FA_u_x0012__x00"/>
      <sheetName val="3`²_~X3_x00"/>
      <sheetName val="_x0019_E_x00"/>
      <sheetName val="R2&lt;_x"/>
      <sheetName val="3_`__~X3_x00"/>
      <sheetName val="_R2&lt;__________x001c_0&lt;_;b"/>
      <sheetName val="R. Akhir"/>
      <sheetName val="Rekap Bill"/>
      <sheetName val="Bill"/>
      <sheetName val="Menu"/>
      <sheetName val="Daf Alat"/>
      <sheetName val="Jdw Alat"/>
      <sheetName val="Schedule"/>
      <sheetName val="Plant"/>
      <sheetName val="S Penawar"/>
      <sheetName val="keb-BHN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GTS_I_PS2"/>
      <sheetName val="D3_1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Bill_1_VAC-Supply-A2"/>
      <sheetName val="iTEM_hARSAT1"/>
      <sheetName val="typ_10_251"/>
      <sheetName val="I__Prelim1"/>
      <sheetName val="daftar_harsat1"/>
      <sheetName val="daily_(12)1"/>
      <sheetName val="main_summary1"/>
      <sheetName val="Pek_Luar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Statprod_gab1"/>
      <sheetName val="r_tank1"/>
      <sheetName val="HB_1"/>
      <sheetName val="5_1-5_4(1)-5_4(2)1"/>
      <sheetName val="Fill_this_out_first___1"/>
      <sheetName val="DETAIL_LT11-131"/>
      <sheetName val="Hrg_Sat1"/>
      <sheetName val="Harga_ME_1"/>
      <sheetName val="PLB-Basement_2_8_2-R11"/>
      <sheetName val="bill_3_91"/>
      <sheetName val="Kuantitas_&amp;_Harga1"/>
      <sheetName val="REKAP_TOTAL_(1)"/>
      <sheetName val="RINC_FIN_T4___3_1"/>
      <sheetName val="RINC_FIN_T4___2_1"/>
      <sheetName val="Analisa_&amp;_Upah"/>
      <sheetName val="Analisa___Upah"/>
      <sheetName val="Analisa_Harga"/>
      <sheetName val="hst__LAMP_1__2_"/>
      <sheetName val="HARGA_DASAR1"/>
      <sheetName val="DIV_81"/>
      <sheetName val="DIV_91"/>
      <sheetName val="3_a_LBK"/>
      <sheetName val="STR__A_"/>
      <sheetName val="struktur_tdk_dipakai"/>
      <sheetName val="Cash_Flow_bulanan"/>
      <sheetName val="Kolom_UT"/>
      <sheetName val="Fire_Fighting"/>
      <sheetName val="Bill_rekap"/>
      <sheetName val="Bill_of_Qty"/>
      <sheetName val="RINC_hotel"/>
      <sheetName val="RINC_FIN_T4_"/>
      <sheetName val="III_FAu"/>
      <sheetName val="~X3HV3`²/~X3~V3_"/>
      <sheetName val="!"/>
      <sheetName val="Junior_PTI"/>
      <sheetName val="HARGA_MATERIAL"/>
      <sheetName val="~X3HV3�`�/~X3~V3_"/>
      <sheetName val="HARGA_ALAT"/>
      <sheetName val="BQ_ARS"/>
      <sheetName val="Bill_No_1"/>
      <sheetName val="III_FA?u"/>
      <sheetName val="?~X3?????????HV3?`²/~X3?~V3?_?"/>
      <sheetName val="!??"/>
      <sheetName val="?~X3?????????HV3?�`�/~X3?~V3?_?"/>
      <sheetName val="Urai__Resap_pengikat"/>
      <sheetName val="III_FA_u"/>
      <sheetName val="_~X3_________HV3_`²_~X3_~V3___"/>
      <sheetName val="!__"/>
      <sheetName val="_~X3_________HV3_�`�_~X3_~V3___"/>
      <sheetName val="Rincian_"/>
      <sheetName val="TE_TS_FA_LAN_MATV"/>
      <sheetName val="Perm__Test"/>
      <sheetName val="harga_bahan"/>
      <sheetName val="BQ_Elektrikal"/>
      <sheetName val="RAB_AR&amp;STR"/>
      <sheetName val="ARS_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Unit_ahu-fcu"/>
      <sheetName val="3?`²/~X3?~V3?_???_??????tÏ 0!"/>
      <sheetName val="E"/>
      <sheetName val="R2&lt;0&lt;;be/R2&lt;R0&lt;_"/>
      <sheetName val="BANGUNAN_PENUNJANG"/>
      <sheetName val="Str_Green_lake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harga_"/>
      <sheetName val="TH_Vÿÿÿÿÿÿÿÿÿÿÿÿÿÿÿÿÿÿîîü3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Bahan_"/>
      <sheetName val="Pekerjaan_"/>
      <sheetName val="Basic_Price"/>
      <sheetName val="&lt;;be/R2&lt;R0&lt;__/Z0!"/>
      <sheetName val="BAHAN_STRUKTUR"/>
      <sheetName val="&lt;?;be/R2&lt;?R0&lt;?_???_??????/Z0!"/>
      <sheetName val="Analisa_ARS"/>
      <sheetName val="instalasi_penerangan"/>
      <sheetName val="kabel_tray&amp;ladder"/>
      <sheetName val="Analisa_"/>
      <sheetName val="Item_Kompensasi"/>
      <sheetName val="Bill_2__PL_-_SUPPLY_A"/>
      <sheetName val="PE-F-42_Rev_01_Manpower"/>
      <sheetName val="Data_alat"/>
      <sheetName val="UP_MINOR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Sat_Bahan"/>
      <sheetName val="Sat_Alat"/>
      <sheetName val="Sat_Upah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DAFTAR_HARGA"/>
      <sheetName val="LT_2"/>
      <sheetName val="LT_3"/>
      <sheetName val="LT_4"/>
      <sheetName val="LT_5"/>
      <sheetName val="LT_11"/>
      <sheetName val="LT_ATAP"/>
      <sheetName val="Div2"/>
      <sheetName val="_____"/>
      <sheetName val="[EST-1CV.XLS]HA/´|`Ó0.Ó"/>
      <sheetName val="ANALISA ALAT BERAT"/>
      <sheetName val="har-sat"/>
      <sheetName val="Sub"/>
      <sheetName val="NET表"/>
      <sheetName val="BQ表"/>
      <sheetName val="kWINTANSI"/>
      <sheetName val="3`²/~X3~V3_x0000"/>
      <sheetName val="3?`²/~X3?~V3?.???.???_x0001_??"/>
      <sheetName val="3?`?/~X3~V3_x0000"/>
      <sheetName val="3??`?/~X3?~V3?.???.???_x0001_??"/>
      <sheetName val="scedule "/>
      <sheetName val="DETAIL"/>
      <sheetName val="BOW"/>
      <sheetName val="BQ MA - Office"/>
      <sheetName val="Bill 4 Summary"/>
      <sheetName val="sort"/>
      <sheetName val="Insts"/>
      <sheetName val="갑지"/>
      <sheetName val="RFP002"/>
      <sheetName val="1.Data Proyek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_x0000_~X3_x0000__x0000__x0000__x0000__x0000__x0000__x0000__x0000__x0000_HV3_x0000_�`�/~X3_x0000_~V3_x0000_._x0000_"/>
      <sheetName val="_x0000__x0019_E_x0005_"/>
      <sheetName val="_x0000_R2&lt;_x0000__x0000__x0000__x0000__x0000__x0000__x0000__x0000__x0000__x001c_0&lt;_x0000_;be/R2&lt;_x0000_R0&lt;_x0000_._x0000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_x0000_~X3_x0000__x0000__x0000__x0000__x0000__x0000__x0000__x0000__x0000_HV3_x0000_ˆ`²/~X3_x0000_~V3_x0000_._x0000_"/>
      <sheetName val="&lt;_x0000_;be/R2&lt;_x0000_R0&lt;_x0000_._x0000__x0000__x0000_._x0000__x0000__x0000__x0001__x0000__x0000__x0000_/Z0!"/>
      <sheetName val="_x0000_~X3_x0000__x0000__x0000_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9__x0004_??"/>
      <sheetName val="[EST-1CV.XLS]_x0000_~X3_x0000__x0000__x0000__x0000__x0000__x0000__x0000__x0000__x0000_HV3_x0000_"/>
      <sheetName val="[EST-1CV.XLS]_x0000_~X3_x0000__x0000__x0000__x0000__x0000__x0000__x0000__x0000__x0000_HV3_x0000_�"/>
      <sheetName val="[EST-1CV.XLS]_x0000_~X3_x0000__x0000__x0000__x0000__x0000__x0000__x0000__x0000__x0000_HV3_x0000_?"/>
      <sheetName val="[EST-1CV.XLS][EST-1CV.XLS]3_x0000_?`?"/>
      <sheetName val="[EST-1CV.XLS]_x0000_R2&lt;_x0000__x0000__x0000__x0000__x0000__x0000__x0000__x0000__x0000__x001c_0&lt;_x0000_;"/>
      <sheetName val="[EST-1CV.XLS][EST-1CV.XLS]&lt;_x0000_;be"/>
      <sheetName val="[EST-1CV.XLS]_x0000_~X3_x0000__x0000__x0000__x0000__x0000__x0000__x0000__x0000__x0000_HV3_x0000_ˆ"/>
      <sheetName val="[EST-1CV.XLS]3_x0000_?`?/~X3_x0000_~V3_x0000_._x0000__x0000__x0000_"/>
      <sheetName val="[EST-1CV.XLS]&lt;_x0000_;be/R2&lt;_x0000_R0&lt;_x0000_._x0000__x0000__x0000_"/>
      <sheetName val="[EST-1CV.XLS]_x0000_nf_x0013__x0000__x0000__x0000__x0000__x0000__x0000__x0000__x0000__x0000_8d_x0013__x0000_"/>
      <sheetName val="_x0000_R2&lt;_x0000__x0000__x0000_"/>
      <sheetName val="3_x0000__`__~X3_x0000_~V3_x0000"/>
      <sheetName val="&lt;_x0000_;be_R2&lt;_x0000_R0&lt;_x0000"/>
      <sheetName val="III_FA_x0000_u_x001"/>
      <sheetName val="_x0000_~X3_x0000__x"/>
      <sheetName val="!_x0004__x0000__x00"/>
      <sheetName val="_x0000__x0019_E_x00"/>
      <sheetName val="_x0000_R2&lt;_x0000__x"/>
      <sheetName val="3_x0000__`__~X3_x00"/>
      <sheetName val="3_x0000_?`?/~X3_x0000_~V3_x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lian 1"/>
      <sheetName val="Galian 2"/>
    </sheetNames>
    <sheetDataSet>
      <sheetData sheetId="0">
        <row r="20">
          <cell r="E20">
            <v>-3.6</v>
          </cell>
          <cell r="F20">
            <v>0</v>
          </cell>
          <cell r="G20">
            <v>2.48</v>
          </cell>
          <cell r="H20">
            <v>3.86</v>
          </cell>
          <cell r="I20">
            <v>1</v>
          </cell>
          <cell r="J20">
            <v>-1</v>
          </cell>
          <cell r="K20">
            <v>-3.6</v>
          </cell>
        </row>
        <row r="34">
          <cell r="E34">
            <v>-4.25</v>
          </cell>
          <cell r="F34">
            <v>0</v>
          </cell>
          <cell r="G34">
            <v>4.17</v>
          </cell>
          <cell r="H34">
            <v>1</v>
          </cell>
          <cell r="I34">
            <v>0</v>
          </cell>
          <cell r="J34">
            <v>-1</v>
          </cell>
          <cell r="K34">
            <v>-4.25</v>
          </cell>
        </row>
        <row r="35">
          <cell r="E35">
            <v>9.23</v>
          </cell>
          <cell r="F35">
            <v>9.1999999999999993</v>
          </cell>
          <cell r="G35">
            <v>9.18</v>
          </cell>
          <cell r="H35">
            <v>7.6</v>
          </cell>
          <cell r="I35">
            <v>7.6</v>
          </cell>
          <cell r="J35">
            <v>7.6</v>
          </cell>
          <cell r="K35">
            <v>9.23</v>
          </cell>
        </row>
        <row r="36">
          <cell r="E36">
            <v>-4.5</v>
          </cell>
          <cell r="F36">
            <v>0</v>
          </cell>
          <cell r="G36">
            <v>4.5</v>
          </cell>
          <cell r="H36">
            <v>1</v>
          </cell>
          <cell r="I36">
            <v>0</v>
          </cell>
          <cell r="J36">
            <v>-1</v>
          </cell>
          <cell r="K36">
            <v>-4.5</v>
          </cell>
        </row>
        <row r="37">
          <cell r="E37">
            <v>9</v>
          </cell>
          <cell r="F37">
            <v>9</v>
          </cell>
          <cell r="G37">
            <v>9</v>
          </cell>
          <cell r="H37">
            <v>7.25</v>
          </cell>
          <cell r="I37">
            <v>7.25</v>
          </cell>
          <cell r="J37">
            <v>7.25</v>
          </cell>
          <cell r="K37">
            <v>9</v>
          </cell>
        </row>
        <row r="50">
          <cell r="E50">
            <v>-4.32</v>
          </cell>
          <cell r="F50">
            <v>0</v>
          </cell>
          <cell r="G50">
            <v>4.18</v>
          </cell>
          <cell r="H50">
            <v>1</v>
          </cell>
          <cell r="I50">
            <v>0</v>
          </cell>
          <cell r="J50">
            <v>-1</v>
          </cell>
          <cell r="K50">
            <v>-4.32</v>
          </cell>
        </row>
        <row r="51">
          <cell r="E51">
            <v>8.56</v>
          </cell>
          <cell r="F51">
            <v>8.52</v>
          </cell>
          <cell r="G51">
            <v>8.49</v>
          </cell>
          <cell r="H51">
            <v>6.9</v>
          </cell>
          <cell r="I51">
            <v>6.9</v>
          </cell>
          <cell r="J51">
            <v>6.9</v>
          </cell>
          <cell r="K51">
            <v>8.56</v>
          </cell>
        </row>
        <row r="52">
          <cell r="E52">
            <v>-1.88</v>
          </cell>
          <cell r="F52">
            <v>-0.31</v>
          </cell>
          <cell r="G52">
            <v>0</v>
          </cell>
          <cell r="H52">
            <v>1.37</v>
          </cell>
          <cell r="I52">
            <v>2.2599999999999998</v>
          </cell>
          <cell r="J52">
            <v>1</v>
          </cell>
          <cell r="K52">
            <v>-1</v>
          </cell>
          <cell r="L52">
            <v>-1.88</v>
          </cell>
        </row>
        <row r="53">
          <cell r="E53">
            <v>6.9</v>
          </cell>
          <cell r="F53">
            <v>7</v>
          </cell>
          <cell r="G53">
            <v>7.01</v>
          </cell>
          <cell r="H53">
            <v>7.04</v>
          </cell>
          <cell r="I53">
            <v>7.09</v>
          </cell>
          <cell r="J53">
            <v>6.46</v>
          </cell>
          <cell r="K53">
            <v>6.46</v>
          </cell>
          <cell r="L53">
            <v>6.9</v>
          </cell>
        </row>
        <row r="131">
          <cell r="E131">
            <v>105.673</v>
          </cell>
          <cell r="F131">
            <v>105.479</v>
          </cell>
          <cell r="G131">
            <v>105.52800000000001</v>
          </cell>
          <cell r="H131">
            <v>105.66500000000001</v>
          </cell>
          <cell r="I131">
            <v>105.797</v>
          </cell>
          <cell r="J131">
            <v>105.99</v>
          </cell>
          <cell r="K131">
            <v>105.93899999999999</v>
          </cell>
          <cell r="L131">
            <v>103.646</v>
          </cell>
          <cell r="M131">
            <v>103.636</v>
          </cell>
          <cell r="N131">
            <v>100.636</v>
          </cell>
          <cell r="O131">
            <v>100.636</v>
          </cell>
          <cell r="P131">
            <v>100.79599999999999</v>
          </cell>
          <cell r="Q131">
            <v>100.86999999999999</v>
          </cell>
          <cell r="R131">
            <v>100.79599999999999</v>
          </cell>
          <cell r="S131">
            <v>100.636</v>
          </cell>
          <cell r="T131">
            <v>100.636</v>
          </cell>
          <cell r="U131">
            <v>103.636</v>
          </cell>
          <cell r="V131">
            <v>103.646</v>
          </cell>
          <cell r="W131">
            <v>105.673</v>
          </cell>
        </row>
        <row r="132">
          <cell r="E132">
            <v>-16.727</v>
          </cell>
          <cell r="F132">
            <v>-0.91400000000000003</v>
          </cell>
          <cell r="G132">
            <v>0</v>
          </cell>
          <cell r="H132">
            <v>2.5619999999999998</v>
          </cell>
          <cell r="I132">
            <v>10.367000000000001</v>
          </cell>
          <cell r="J132">
            <v>15.847</v>
          </cell>
          <cell r="K132">
            <v>16.994</v>
          </cell>
          <cell r="L132">
            <v>14.7</v>
          </cell>
          <cell r="M132">
            <v>13.7</v>
          </cell>
          <cell r="N132">
            <v>10.7</v>
          </cell>
          <cell r="O132">
            <v>7.7</v>
          </cell>
          <cell r="P132">
            <v>3.7</v>
          </cell>
          <cell r="Q132">
            <v>0</v>
          </cell>
          <cell r="R132">
            <v>-3.7</v>
          </cell>
          <cell r="S132">
            <v>-7.7</v>
          </cell>
          <cell r="T132">
            <v>-10.7</v>
          </cell>
          <cell r="U132">
            <v>-13.7</v>
          </cell>
          <cell r="V132">
            <v>-14.7</v>
          </cell>
          <cell r="W132">
            <v>-16.727</v>
          </cell>
        </row>
        <row r="141">
          <cell r="E141">
            <v>106.759</v>
          </cell>
          <cell r="F141">
            <v>106.60299999999999</v>
          </cell>
          <cell r="G141">
            <v>106.68600000000001</v>
          </cell>
          <cell r="H141">
            <v>106.765</v>
          </cell>
          <cell r="I141">
            <v>107.087</v>
          </cell>
          <cell r="J141">
            <v>106.875</v>
          </cell>
          <cell r="K141">
            <v>106.79900000000001</v>
          </cell>
          <cell r="L141">
            <v>104.18899999999999</v>
          </cell>
          <cell r="M141">
            <v>104.17899999999999</v>
          </cell>
          <cell r="N141">
            <v>101.17899999999999</v>
          </cell>
          <cell r="O141">
            <v>101.17899999999999</v>
          </cell>
          <cell r="P141">
            <v>101.33899999999998</v>
          </cell>
          <cell r="Q141">
            <v>101.41299999999998</v>
          </cell>
          <cell r="R141">
            <v>101.33899999999998</v>
          </cell>
          <cell r="S141">
            <v>101.17899999999999</v>
          </cell>
          <cell r="T141">
            <v>101.17899999999999</v>
          </cell>
          <cell r="U141">
            <v>104.17899999999999</v>
          </cell>
          <cell r="V141">
            <v>104.18899999999999</v>
          </cell>
          <cell r="W141">
            <v>106.759</v>
          </cell>
        </row>
        <row r="142">
          <cell r="E142">
            <v>-17.27</v>
          </cell>
          <cell r="F142">
            <v>-2.3130000000000002</v>
          </cell>
          <cell r="G142">
            <v>0</v>
          </cell>
          <cell r="H142">
            <v>2.1960000000000002</v>
          </cell>
          <cell r="I142">
            <v>10.952999999999999</v>
          </cell>
          <cell r="J142">
            <v>15.704000000000001</v>
          </cell>
          <cell r="K142">
            <v>17.309999999999999</v>
          </cell>
          <cell r="L142">
            <v>14.7</v>
          </cell>
          <cell r="M142">
            <v>13.7</v>
          </cell>
          <cell r="N142">
            <v>10.7</v>
          </cell>
          <cell r="O142">
            <v>7.7</v>
          </cell>
          <cell r="P142">
            <v>3.7</v>
          </cell>
          <cell r="Q142">
            <v>0</v>
          </cell>
          <cell r="R142">
            <v>-3.7</v>
          </cell>
          <cell r="S142">
            <v>-7.7</v>
          </cell>
          <cell r="T142">
            <v>-10.7</v>
          </cell>
          <cell r="U142">
            <v>-13.7</v>
          </cell>
          <cell r="V142">
            <v>-14.7</v>
          </cell>
          <cell r="W142">
            <v>-17.27</v>
          </cell>
        </row>
        <row r="143">
          <cell r="E143">
            <v>107.538</v>
          </cell>
          <cell r="F143">
            <v>107.521</v>
          </cell>
          <cell r="G143">
            <v>107.633</v>
          </cell>
          <cell r="H143">
            <v>108.104</v>
          </cell>
          <cell r="I143">
            <v>107.878</v>
          </cell>
          <cell r="J143">
            <v>104.733</v>
          </cell>
          <cell r="K143">
            <v>104.723</v>
          </cell>
          <cell r="L143">
            <v>101.723</v>
          </cell>
          <cell r="M143">
            <v>101.723</v>
          </cell>
          <cell r="N143">
            <v>101.883</v>
          </cell>
          <cell r="O143">
            <v>101.95699999999999</v>
          </cell>
          <cell r="P143">
            <v>101.883</v>
          </cell>
          <cell r="Q143">
            <v>101.723</v>
          </cell>
          <cell r="R143">
            <v>101.723</v>
          </cell>
          <cell r="S143">
            <v>104.723</v>
          </cell>
          <cell r="T143">
            <v>104.733</v>
          </cell>
          <cell r="U143">
            <v>107.538</v>
          </cell>
        </row>
        <row r="144">
          <cell r="E144">
            <v>-17.504999999999999</v>
          </cell>
          <cell r="F144">
            <v>-3.0070000000000001</v>
          </cell>
          <cell r="G144">
            <v>0</v>
          </cell>
          <cell r="H144">
            <v>13.002000000000001</v>
          </cell>
          <cell r="I144">
            <v>17.844999999999999</v>
          </cell>
          <cell r="J144">
            <v>14.7</v>
          </cell>
          <cell r="K144">
            <v>13.7</v>
          </cell>
          <cell r="L144">
            <v>10.7</v>
          </cell>
          <cell r="M144">
            <v>7.7</v>
          </cell>
          <cell r="N144">
            <v>3.7</v>
          </cell>
          <cell r="O144">
            <v>0</v>
          </cell>
          <cell r="P144">
            <v>-3.7</v>
          </cell>
          <cell r="Q144">
            <v>-7.7</v>
          </cell>
          <cell r="R144">
            <v>-10.7</v>
          </cell>
          <cell r="S144">
            <v>-13.7</v>
          </cell>
          <cell r="T144">
            <v>-14.7</v>
          </cell>
          <cell r="U144">
            <v>-17.504999999999999</v>
          </cell>
        </row>
        <row r="153">
          <cell r="E153">
            <v>108.57299999999999</v>
          </cell>
          <cell r="F153">
            <v>108.587</v>
          </cell>
          <cell r="G153">
            <v>108.949</v>
          </cell>
          <cell r="H153">
            <v>108.73099999999999</v>
          </cell>
          <cell r="I153">
            <v>105.276</v>
          </cell>
          <cell r="J153">
            <v>105.26599999999999</v>
          </cell>
          <cell r="K153">
            <v>102.26599999999999</v>
          </cell>
          <cell r="L153">
            <v>102.26599999999999</v>
          </cell>
          <cell r="M153">
            <v>102.42599999999999</v>
          </cell>
          <cell r="N153">
            <v>102.49999999999999</v>
          </cell>
          <cell r="O153">
            <v>102.42599999999999</v>
          </cell>
          <cell r="P153">
            <v>102.26599999999999</v>
          </cell>
          <cell r="Q153">
            <v>102.26599999999999</v>
          </cell>
          <cell r="R153">
            <v>105.26599999999999</v>
          </cell>
          <cell r="S153">
            <v>105.276</v>
          </cell>
          <cell r="T153">
            <v>108.57299999999999</v>
          </cell>
        </row>
        <row r="154">
          <cell r="E154">
            <v>-17.997</v>
          </cell>
          <cell r="F154">
            <v>0</v>
          </cell>
          <cell r="G154">
            <v>14.302</v>
          </cell>
          <cell r="H154">
            <v>18.155000000000001</v>
          </cell>
          <cell r="I154">
            <v>14.7</v>
          </cell>
          <cell r="J154">
            <v>13.7</v>
          </cell>
          <cell r="K154">
            <v>10.7</v>
          </cell>
          <cell r="L154">
            <v>7.7</v>
          </cell>
          <cell r="M154">
            <v>3.7</v>
          </cell>
          <cell r="N154">
            <v>0</v>
          </cell>
          <cell r="O154">
            <v>-3.7</v>
          </cell>
          <cell r="P154">
            <v>-7.7</v>
          </cell>
          <cell r="Q154">
            <v>-10.7</v>
          </cell>
          <cell r="R154">
            <v>-13.7</v>
          </cell>
          <cell r="S154">
            <v>-14.7</v>
          </cell>
          <cell r="T154">
            <v>-17.997</v>
          </cell>
        </row>
        <row r="155">
          <cell r="E155">
            <v>109.5</v>
          </cell>
          <cell r="F155">
            <v>109.47799999999999</v>
          </cell>
          <cell r="G155">
            <v>109.626</v>
          </cell>
          <cell r="H155">
            <v>109.685</v>
          </cell>
          <cell r="I155">
            <v>109.494</v>
          </cell>
          <cell r="J155">
            <v>109.32899999999999</v>
          </cell>
          <cell r="K155">
            <v>109.31899999999999</v>
          </cell>
          <cell r="L155">
            <v>105.81899999999999</v>
          </cell>
          <cell r="M155">
            <v>105.80899999999998</v>
          </cell>
          <cell r="N155">
            <v>102.80899999999998</v>
          </cell>
          <cell r="O155">
            <v>102.80899999999998</v>
          </cell>
          <cell r="P155">
            <v>102.96899999999998</v>
          </cell>
          <cell r="Q155">
            <v>103.04299999999998</v>
          </cell>
          <cell r="R155">
            <v>102.96899999999998</v>
          </cell>
          <cell r="S155">
            <v>102.80899999999998</v>
          </cell>
          <cell r="T155">
            <v>102.80899999999998</v>
          </cell>
          <cell r="U155">
            <v>105.80899999999998</v>
          </cell>
          <cell r="V155">
            <v>105.81899999999999</v>
          </cell>
          <cell r="W155">
            <v>109.31899999999999</v>
          </cell>
          <cell r="X155">
            <v>109.32899999999999</v>
          </cell>
          <cell r="Y155">
            <v>109.5</v>
          </cell>
        </row>
        <row r="156">
          <cell r="E156">
            <v>-19.370999999999999</v>
          </cell>
          <cell r="F156">
            <v>0</v>
          </cell>
          <cell r="G156">
            <v>8.6159999999999997</v>
          </cell>
          <cell r="H156">
            <v>16.041</v>
          </cell>
          <cell r="I156">
            <v>19.364999999999998</v>
          </cell>
          <cell r="J156">
            <v>19.2</v>
          </cell>
          <cell r="K156">
            <v>18.2</v>
          </cell>
          <cell r="L156">
            <v>14.7</v>
          </cell>
          <cell r="M156">
            <v>13.7</v>
          </cell>
          <cell r="N156">
            <v>10.7</v>
          </cell>
          <cell r="O156">
            <v>7.7</v>
          </cell>
          <cell r="P156">
            <v>3.7</v>
          </cell>
          <cell r="Q156">
            <v>0</v>
          </cell>
          <cell r="R156">
            <v>-3.7</v>
          </cell>
          <cell r="S156">
            <v>-7.7</v>
          </cell>
          <cell r="T156">
            <v>-10.7</v>
          </cell>
          <cell r="U156">
            <v>-13.7</v>
          </cell>
          <cell r="V156">
            <v>-14.7</v>
          </cell>
          <cell r="W156">
            <v>-18.2</v>
          </cell>
          <cell r="X156">
            <v>-19.2</v>
          </cell>
          <cell r="Y156">
            <v>-19.370999999999999</v>
          </cell>
        </row>
        <row r="165">
          <cell r="E165">
            <v>110.057</v>
          </cell>
          <cell r="F165">
            <v>110.059</v>
          </cell>
          <cell r="G165">
            <v>110.09699999999999</v>
          </cell>
          <cell r="H165">
            <v>110.083</v>
          </cell>
          <cell r="I165">
            <v>110.268</v>
          </cell>
          <cell r="J165">
            <v>110.33</v>
          </cell>
          <cell r="K165">
            <v>109.873</v>
          </cell>
          <cell r="L165">
            <v>109.863</v>
          </cell>
          <cell r="M165">
            <v>106.363</v>
          </cell>
          <cell r="N165">
            <v>106.35299999999999</v>
          </cell>
          <cell r="O165">
            <v>103.35299999999999</v>
          </cell>
          <cell r="P165">
            <v>103.35299999999999</v>
          </cell>
          <cell r="Q165">
            <v>103.51299999999999</v>
          </cell>
          <cell r="R165">
            <v>103.58699999999999</v>
          </cell>
          <cell r="S165">
            <v>103.51299999999999</v>
          </cell>
          <cell r="T165">
            <v>103.35299999999999</v>
          </cell>
          <cell r="U165">
            <v>103.35299999999999</v>
          </cell>
          <cell r="V165">
            <v>106.35299999999999</v>
          </cell>
          <cell r="W165">
            <v>106.363</v>
          </cell>
          <cell r="X165">
            <v>109.863</v>
          </cell>
          <cell r="Y165">
            <v>109.873</v>
          </cell>
          <cell r="Z165">
            <v>110.057</v>
          </cell>
        </row>
        <row r="166">
          <cell r="E166">
            <v>-19.384</v>
          </cell>
          <cell r="F166">
            <v>-9.5969999999999995</v>
          </cell>
          <cell r="G166">
            <v>0</v>
          </cell>
          <cell r="H166">
            <v>4.5640000000000001</v>
          </cell>
          <cell r="I166">
            <v>11.821999999999999</v>
          </cell>
          <cell r="J166">
            <v>19.71</v>
          </cell>
          <cell r="K166">
            <v>19.2</v>
          </cell>
          <cell r="L166">
            <v>18.2</v>
          </cell>
          <cell r="M166">
            <v>14.7</v>
          </cell>
          <cell r="N166">
            <v>13.7</v>
          </cell>
          <cell r="O166">
            <v>10.7</v>
          </cell>
          <cell r="P166">
            <v>7.7</v>
          </cell>
          <cell r="Q166">
            <v>3.7</v>
          </cell>
          <cell r="R166">
            <v>0</v>
          </cell>
          <cell r="S166">
            <v>-3.7</v>
          </cell>
          <cell r="T166">
            <v>-7.7</v>
          </cell>
          <cell r="U166">
            <v>-10.7</v>
          </cell>
          <cell r="V166">
            <v>-13.7</v>
          </cell>
          <cell r="W166">
            <v>-14.7</v>
          </cell>
          <cell r="X166">
            <v>-18.2</v>
          </cell>
          <cell r="Y166">
            <v>-19.2</v>
          </cell>
          <cell r="Z166">
            <v>-19.384</v>
          </cell>
        </row>
        <row r="167">
          <cell r="E167">
            <v>110.008</v>
          </cell>
          <cell r="F167">
            <v>110.078</v>
          </cell>
          <cell r="G167">
            <v>109.98099999999999</v>
          </cell>
          <cell r="H167">
            <v>109.629</v>
          </cell>
          <cell r="I167">
            <v>109.486</v>
          </cell>
          <cell r="J167">
            <v>109.389</v>
          </cell>
          <cell r="K167">
            <v>106.90600000000001</v>
          </cell>
          <cell r="L167">
            <v>106.896</v>
          </cell>
          <cell r="M167">
            <v>103.896</v>
          </cell>
          <cell r="N167">
            <v>103.896</v>
          </cell>
          <cell r="O167">
            <v>104.056</v>
          </cell>
          <cell r="P167">
            <v>104.13</v>
          </cell>
          <cell r="Q167">
            <v>104.056</v>
          </cell>
          <cell r="R167">
            <v>103.896</v>
          </cell>
          <cell r="S167">
            <v>103.896</v>
          </cell>
          <cell r="T167">
            <v>106.896</v>
          </cell>
          <cell r="U167">
            <v>106.90600000000001</v>
          </cell>
          <cell r="V167">
            <v>110.008</v>
          </cell>
        </row>
        <row r="168">
          <cell r="E168">
            <v>-17.802</v>
          </cell>
          <cell r="F168">
            <v>0</v>
          </cell>
          <cell r="G168">
            <v>7.9660000000000002</v>
          </cell>
          <cell r="H168">
            <v>11.278</v>
          </cell>
          <cell r="I168">
            <v>16.786999999999999</v>
          </cell>
          <cell r="J168">
            <v>17.181999999999999</v>
          </cell>
          <cell r="K168">
            <v>14.7</v>
          </cell>
          <cell r="L168">
            <v>13.7</v>
          </cell>
          <cell r="M168">
            <v>10.7</v>
          </cell>
          <cell r="N168">
            <v>7.7</v>
          </cell>
          <cell r="O168">
            <v>3.7</v>
          </cell>
          <cell r="P168">
            <v>0</v>
          </cell>
          <cell r="Q168">
            <v>-3.7</v>
          </cell>
          <cell r="R168">
            <v>-7.7</v>
          </cell>
          <cell r="S168">
            <v>-10.7</v>
          </cell>
          <cell r="T168">
            <v>-13.7</v>
          </cell>
          <cell r="U168">
            <v>-14.7</v>
          </cell>
          <cell r="V168">
            <v>-17.802</v>
          </cell>
        </row>
        <row r="177">
          <cell r="E177">
            <v>107.08</v>
          </cell>
          <cell r="F177">
            <v>107.16500000000001</v>
          </cell>
          <cell r="G177">
            <v>107.185</v>
          </cell>
          <cell r="H177">
            <v>105.93</v>
          </cell>
          <cell r="I177">
            <v>105.419</v>
          </cell>
          <cell r="J177">
            <v>105.32</v>
          </cell>
          <cell r="K177">
            <v>104.355</v>
          </cell>
          <cell r="L177">
            <v>104.355</v>
          </cell>
          <cell r="M177">
            <v>104.515</v>
          </cell>
          <cell r="N177">
            <v>104.589</v>
          </cell>
          <cell r="O177">
            <v>104.515</v>
          </cell>
          <cell r="P177">
            <v>104.355</v>
          </cell>
          <cell r="Q177">
            <v>104.355</v>
          </cell>
          <cell r="R177">
            <v>107.08</v>
          </cell>
        </row>
        <row r="178">
          <cell r="E178">
            <v>-13.425000000000001</v>
          </cell>
          <cell r="F178">
            <v>0</v>
          </cell>
          <cell r="G178">
            <v>3.15</v>
          </cell>
          <cell r="H178">
            <v>8.2089999999999996</v>
          </cell>
          <cell r="I178">
            <v>9.9580000000000002</v>
          </cell>
          <cell r="J178">
            <v>11.664999999999999</v>
          </cell>
          <cell r="K178">
            <v>10.7</v>
          </cell>
          <cell r="L178">
            <v>7.7</v>
          </cell>
          <cell r="M178">
            <v>3.7</v>
          </cell>
          <cell r="N178">
            <v>0</v>
          </cell>
          <cell r="O178">
            <v>-3.7</v>
          </cell>
          <cell r="P178">
            <v>-7.7</v>
          </cell>
          <cell r="Q178">
            <v>-10.7</v>
          </cell>
          <cell r="R178">
            <v>-13.425000000000001</v>
          </cell>
        </row>
        <row r="206">
          <cell r="E206">
            <v>107.08</v>
          </cell>
          <cell r="F206">
            <v>107.16500000000001</v>
          </cell>
          <cell r="G206">
            <v>107.185</v>
          </cell>
          <cell r="H206">
            <v>105.93</v>
          </cell>
          <cell r="I206">
            <v>105.419</v>
          </cell>
          <cell r="J206">
            <v>105.32</v>
          </cell>
          <cell r="K206">
            <v>104.355</v>
          </cell>
          <cell r="L206">
            <v>104.355</v>
          </cell>
          <cell r="M206">
            <v>104.515</v>
          </cell>
          <cell r="N206">
            <v>104.589</v>
          </cell>
          <cell r="O206">
            <v>104.515</v>
          </cell>
          <cell r="P206">
            <v>104.355</v>
          </cell>
          <cell r="Q206">
            <v>104.355</v>
          </cell>
          <cell r="R206">
            <v>107.08</v>
          </cell>
        </row>
        <row r="207">
          <cell r="E207">
            <v>-13.425000000000001</v>
          </cell>
          <cell r="F207">
            <v>0</v>
          </cell>
          <cell r="G207">
            <v>3.15</v>
          </cell>
          <cell r="H207">
            <v>8.2089999999999996</v>
          </cell>
          <cell r="I207">
            <v>9.9580000000000002</v>
          </cell>
          <cell r="J207">
            <v>11.664999999999999</v>
          </cell>
          <cell r="K207">
            <v>10.7</v>
          </cell>
          <cell r="L207">
            <v>7.7</v>
          </cell>
          <cell r="M207">
            <v>3.7</v>
          </cell>
          <cell r="N207">
            <v>0</v>
          </cell>
          <cell r="O207">
            <v>-3.7</v>
          </cell>
          <cell r="P207">
            <v>-7.7</v>
          </cell>
          <cell r="Q207">
            <v>-10.7</v>
          </cell>
          <cell r="R207">
            <v>-13.425000000000001</v>
          </cell>
        </row>
        <row r="218">
          <cell r="E218">
            <v>107.586</v>
          </cell>
          <cell r="F218">
            <v>107.498</v>
          </cell>
          <cell r="G218">
            <v>107.491</v>
          </cell>
          <cell r="H218">
            <v>106.224</v>
          </cell>
          <cell r="I218">
            <v>104.98699999999999</v>
          </cell>
          <cell r="J218">
            <v>104.76300000000001</v>
          </cell>
          <cell r="K218">
            <v>104.76300000000001</v>
          </cell>
          <cell r="L218">
            <v>104.923</v>
          </cell>
          <cell r="M218">
            <v>104.997</v>
          </cell>
          <cell r="N218">
            <v>104.923</v>
          </cell>
          <cell r="O218">
            <v>104.76300000000001</v>
          </cell>
          <cell r="P218">
            <v>104.76300000000001</v>
          </cell>
          <cell r="Q218">
            <v>107.586</v>
          </cell>
        </row>
        <row r="219">
          <cell r="E219">
            <v>-13.523</v>
          </cell>
          <cell r="F219">
            <v>0</v>
          </cell>
          <cell r="G219">
            <v>1.0549999999999999</v>
          </cell>
          <cell r="H219">
            <v>3.6619999999999999</v>
          </cell>
          <cell r="I219">
            <v>9.2789999999999999</v>
          </cell>
          <cell r="J219">
            <v>9.6999999999999993</v>
          </cell>
          <cell r="K219">
            <v>7.7</v>
          </cell>
          <cell r="L219">
            <v>3.7</v>
          </cell>
          <cell r="M219">
            <v>0</v>
          </cell>
          <cell r="N219">
            <v>-3.7</v>
          </cell>
          <cell r="O219">
            <v>-7.7</v>
          </cell>
          <cell r="P219">
            <v>-10.7</v>
          </cell>
          <cell r="Q219">
            <v>-13.523</v>
          </cell>
        </row>
        <row r="228">
          <cell r="E228">
            <v>110.876</v>
          </cell>
          <cell r="F228">
            <v>110.71</v>
          </cell>
          <cell r="G228">
            <v>110.509</v>
          </cell>
          <cell r="H228">
            <v>109.797</v>
          </cell>
          <cell r="I228">
            <v>109.494</v>
          </cell>
          <cell r="J228">
            <v>109.158</v>
          </cell>
          <cell r="K228">
            <v>107.83799999999999</v>
          </cell>
          <cell r="L228">
            <v>104.789</v>
          </cell>
          <cell r="M228">
            <v>104.789</v>
          </cell>
          <cell r="N228">
            <v>104.949</v>
          </cell>
          <cell r="O228">
            <v>105</v>
          </cell>
          <cell r="P228">
            <v>104.926</v>
          </cell>
          <cell r="Q228">
            <v>104.76600000000001</v>
          </cell>
          <cell r="R228">
            <v>104.76600000000001</v>
          </cell>
          <cell r="S228">
            <v>107.76600000000001</v>
          </cell>
          <cell r="T228">
            <v>107.77600000000001</v>
          </cell>
          <cell r="U228">
            <v>110.876</v>
          </cell>
        </row>
        <row r="229">
          <cell r="E229">
            <v>-17.8</v>
          </cell>
          <cell r="F229">
            <v>-0.91800000000000004</v>
          </cell>
          <cell r="G229">
            <v>0</v>
          </cell>
          <cell r="H229">
            <v>1.1439999999999999</v>
          </cell>
          <cell r="I229">
            <v>3.778</v>
          </cell>
          <cell r="J229">
            <v>4.41</v>
          </cell>
          <cell r="K229">
            <v>13.749000000000001</v>
          </cell>
          <cell r="L229">
            <v>10.7</v>
          </cell>
          <cell r="M229">
            <v>7.7</v>
          </cell>
          <cell r="N229">
            <v>3.7</v>
          </cell>
          <cell r="O229">
            <v>0</v>
          </cell>
          <cell r="P229">
            <v>-3.7</v>
          </cell>
          <cell r="Q229">
            <v>-7.7</v>
          </cell>
          <cell r="R229">
            <v>-10.7</v>
          </cell>
          <cell r="S229">
            <v>-13.7</v>
          </cell>
          <cell r="T229">
            <v>-14.7</v>
          </cell>
          <cell r="U229">
            <v>-17.8</v>
          </cell>
        </row>
        <row r="230">
          <cell r="E230">
            <v>112.607</v>
          </cell>
          <cell r="F230">
            <v>112.509</v>
          </cell>
          <cell r="G230">
            <v>112.41800000000001</v>
          </cell>
          <cell r="H230">
            <v>112.102</v>
          </cell>
          <cell r="I230">
            <v>111.943</v>
          </cell>
          <cell r="J230">
            <v>111.852</v>
          </cell>
          <cell r="K230">
            <v>111.124</v>
          </cell>
          <cell r="L230">
            <v>110.745</v>
          </cell>
          <cell r="M230">
            <v>110.23699999999999</v>
          </cell>
          <cell r="N230">
            <v>107.916</v>
          </cell>
          <cell r="O230">
            <v>107.90599999999999</v>
          </cell>
          <cell r="P230">
            <v>104.90599999999999</v>
          </cell>
          <cell r="Q230">
            <v>104.90599999999999</v>
          </cell>
          <cell r="R230">
            <v>105.06599999999999</v>
          </cell>
          <cell r="S230">
            <v>105</v>
          </cell>
          <cell r="T230">
            <v>104.926</v>
          </cell>
          <cell r="U230">
            <v>104.76600000000001</v>
          </cell>
          <cell r="V230">
            <v>104.76600000000001</v>
          </cell>
          <cell r="W230">
            <v>107.76600000000001</v>
          </cell>
          <cell r="X230">
            <v>107.77600000000001</v>
          </cell>
          <cell r="Y230">
            <v>111.27600000000001</v>
          </cell>
          <cell r="Z230">
            <v>111.28600000000002</v>
          </cell>
          <cell r="AA230">
            <v>112.607</v>
          </cell>
        </row>
        <row r="231">
          <cell r="E231">
            <v>-20.521000000000001</v>
          </cell>
          <cell r="F231">
            <v>-8.8409999999999993</v>
          </cell>
          <cell r="G231">
            <v>-3.1110000000000002</v>
          </cell>
          <cell r="H231">
            <v>0</v>
          </cell>
          <cell r="I231">
            <v>1.5669999999999999</v>
          </cell>
          <cell r="J231">
            <v>1.746</v>
          </cell>
          <cell r="K231">
            <v>9.4250000000000007</v>
          </cell>
          <cell r="L231">
            <v>11.223000000000001</v>
          </cell>
          <cell r="M231">
            <v>17.016999999999999</v>
          </cell>
          <cell r="N231">
            <v>14.7</v>
          </cell>
          <cell r="O231">
            <v>13.7</v>
          </cell>
          <cell r="P231">
            <v>10.7</v>
          </cell>
          <cell r="Q231">
            <v>7.7</v>
          </cell>
          <cell r="R231">
            <v>3.7</v>
          </cell>
          <cell r="S231">
            <v>0</v>
          </cell>
          <cell r="T231">
            <v>-3.7</v>
          </cell>
          <cell r="U231">
            <v>-7.7</v>
          </cell>
          <cell r="V231">
            <v>-10.7</v>
          </cell>
          <cell r="W231">
            <v>-13.7</v>
          </cell>
          <cell r="X231">
            <v>-14.7</v>
          </cell>
          <cell r="Y231">
            <v>-18.2</v>
          </cell>
          <cell r="Z231">
            <v>-19.2</v>
          </cell>
          <cell r="AA231">
            <v>-20.521000000000001</v>
          </cell>
        </row>
        <row r="240">
          <cell r="E240">
            <v>112.71599999999999</v>
          </cell>
          <cell r="F240">
            <v>112.71599999999999</v>
          </cell>
          <cell r="G240">
            <v>112.02</v>
          </cell>
          <cell r="H240">
            <v>111.788</v>
          </cell>
          <cell r="I240">
            <v>111.675</v>
          </cell>
          <cell r="J240">
            <v>110.86499999999999</v>
          </cell>
          <cell r="K240">
            <v>108.18899999999999</v>
          </cell>
          <cell r="L240">
            <v>108.17899999999999</v>
          </cell>
          <cell r="M240">
            <v>105.17899999999999</v>
          </cell>
          <cell r="N240">
            <v>105.17899999999999</v>
          </cell>
          <cell r="O240">
            <v>105.33899999999998</v>
          </cell>
          <cell r="P240">
            <v>105</v>
          </cell>
          <cell r="Q240">
            <v>104.65300000000001</v>
          </cell>
          <cell r="R240">
            <v>104.49299999999999</v>
          </cell>
          <cell r="S240">
            <v>104.49299999999999</v>
          </cell>
          <cell r="T240">
            <v>107.49299999999999</v>
          </cell>
          <cell r="U240">
            <v>107.503</v>
          </cell>
          <cell r="V240">
            <v>111.003</v>
          </cell>
          <cell r="W240">
            <v>111.01300000000001</v>
          </cell>
          <cell r="X240">
            <v>112.71599999999999</v>
          </cell>
        </row>
        <row r="241">
          <cell r="E241">
            <v>-20.902999999999999</v>
          </cell>
          <cell r="F241">
            <v>-7.2649999999999997</v>
          </cell>
          <cell r="G241">
            <v>0</v>
          </cell>
          <cell r="H241">
            <v>0.80400000000000005</v>
          </cell>
          <cell r="I241">
            <v>9.1</v>
          </cell>
          <cell r="J241">
            <v>17.376000000000001</v>
          </cell>
          <cell r="K241">
            <v>14.7</v>
          </cell>
          <cell r="L241">
            <v>13.7</v>
          </cell>
          <cell r="M241">
            <v>10.7</v>
          </cell>
          <cell r="N241">
            <v>7.7</v>
          </cell>
          <cell r="O241">
            <v>3.7</v>
          </cell>
          <cell r="P241">
            <v>0</v>
          </cell>
          <cell r="Q241">
            <v>-3.7</v>
          </cell>
          <cell r="R241">
            <v>-7.7</v>
          </cell>
          <cell r="S241">
            <v>-10.7</v>
          </cell>
          <cell r="T241">
            <v>-13.7</v>
          </cell>
          <cell r="U241">
            <v>-14.7</v>
          </cell>
          <cell r="V241">
            <v>-18.2</v>
          </cell>
          <cell r="W241">
            <v>-19.2</v>
          </cell>
          <cell r="X241">
            <v>-20.902999999999999</v>
          </cell>
        </row>
        <row r="242">
          <cell r="E242">
            <v>111.56100000000001</v>
          </cell>
          <cell r="F242">
            <v>111.261</v>
          </cell>
          <cell r="G242">
            <v>110.59699999999999</v>
          </cell>
          <cell r="H242">
            <v>110.265</v>
          </cell>
          <cell r="I242">
            <v>109.83499999999999</v>
          </cell>
          <cell r="J242">
            <v>109.188</v>
          </cell>
          <cell r="K242">
            <v>108.82899999999999</v>
          </cell>
          <cell r="L242">
            <v>108.18899999999999</v>
          </cell>
          <cell r="M242">
            <v>108.17899999999999</v>
          </cell>
          <cell r="N242">
            <v>105.17899999999999</v>
          </cell>
          <cell r="O242">
            <v>105.17899999999999</v>
          </cell>
          <cell r="P242">
            <v>105.33899999999998</v>
          </cell>
          <cell r="Q242">
            <v>105</v>
          </cell>
          <cell r="R242">
            <v>104.657</v>
          </cell>
          <cell r="S242">
            <v>104.49299999999999</v>
          </cell>
          <cell r="T242">
            <v>104.49299999999999</v>
          </cell>
          <cell r="U242">
            <v>107.49299999999999</v>
          </cell>
          <cell r="V242">
            <v>107.503</v>
          </cell>
          <cell r="W242">
            <v>111.003</v>
          </cell>
          <cell r="X242">
            <v>111.01300000000001</v>
          </cell>
          <cell r="Y242">
            <v>111.56100000000001</v>
          </cell>
        </row>
        <row r="243">
          <cell r="E243">
            <v>-19.748000000000001</v>
          </cell>
          <cell r="F243">
            <v>-7.9249999999999998</v>
          </cell>
          <cell r="G243">
            <v>-2.645</v>
          </cell>
          <cell r="H243">
            <v>0</v>
          </cell>
          <cell r="I243">
            <v>4.5469999999999997</v>
          </cell>
          <cell r="J243">
            <v>12.319000000000001</v>
          </cell>
          <cell r="K243">
            <v>15.34</v>
          </cell>
          <cell r="L243">
            <v>14.7</v>
          </cell>
          <cell r="M243">
            <v>13.7</v>
          </cell>
          <cell r="N243">
            <v>10.7</v>
          </cell>
          <cell r="O243">
            <v>7.7</v>
          </cell>
          <cell r="P243">
            <v>3.7</v>
          </cell>
          <cell r="Q243">
            <v>0</v>
          </cell>
          <cell r="R243">
            <v>-3.7</v>
          </cell>
          <cell r="S243">
            <v>-7.7</v>
          </cell>
          <cell r="T243">
            <v>-10.7</v>
          </cell>
          <cell r="U243">
            <v>-13.7</v>
          </cell>
          <cell r="V243">
            <v>-14.7</v>
          </cell>
          <cell r="W243">
            <v>-18.2</v>
          </cell>
          <cell r="X243">
            <v>-19.2</v>
          </cell>
          <cell r="Y243">
            <v>-19.748000000000001</v>
          </cell>
        </row>
        <row r="252">
          <cell r="E252">
            <v>109.54</v>
          </cell>
          <cell r="F252">
            <v>109.08499999999999</v>
          </cell>
          <cell r="G252">
            <v>108.92100000000001</v>
          </cell>
          <cell r="H252">
            <v>108.35</v>
          </cell>
          <cell r="I252">
            <v>108.146</v>
          </cell>
          <cell r="J252">
            <v>107.589</v>
          </cell>
          <cell r="K252">
            <v>106.925</v>
          </cell>
          <cell r="L252">
            <v>106.697</v>
          </cell>
          <cell r="M252">
            <v>105.179</v>
          </cell>
          <cell r="N252">
            <v>105.179</v>
          </cell>
          <cell r="O252">
            <v>105.339</v>
          </cell>
          <cell r="P252">
            <v>105</v>
          </cell>
          <cell r="Q252">
            <v>104.65300000000001</v>
          </cell>
          <cell r="R252">
            <v>104.49299999999999</v>
          </cell>
          <cell r="S252">
            <v>104.49299999999999</v>
          </cell>
          <cell r="T252">
            <v>107.49299999999999</v>
          </cell>
          <cell r="U252">
            <v>107.503</v>
          </cell>
          <cell r="V252">
            <v>109.54</v>
          </cell>
        </row>
        <row r="253">
          <cell r="E253">
            <v>-16.736999999999998</v>
          </cell>
          <cell r="F253">
            <v>-5.88</v>
          </cell>
          <cell r="G253">
            <v>-4.7080000000000002</v>
          </cell>
          <cell r="H253">
            <v>-1.889</v>
          </cell>
          <cell r="I253">
            <v>0</v>
          </cell>
          <cell r="J253">
            <v>5.0999999999999996</v>
          </cell>
          <cell r="K253">
            <v>10.442</v>
          </cell>
          <cell r="L253">
            <v>12.218</v>
          </cell>
          <cell r="M253">
            <v>10.7</v>
          </cell>
          <cell r="N253">
            <v>7.7</v>
          </cell>
          <cell r="O253">
            <v>3.7</v>
          </cell>
          <cell r="P253">
            <v>0</v>
          </cell>
          <cell r="Q253">
            <v>-3.7</v>
          </cell>
          <cell r="R253">
            <v>-7.7</v>
          </cell>
          <cell r="S253">
            <v>-10.7</v>
          </cell>
          <cell r="T253">
            <v>-13.7</v>
          </cell>
          <cell r="U253">
            <v>-14.7</v>
          </cell>
          <cell r="V253">
            <v>-16.736999999999998</v>
          </cell>
        </row>
        <row r="290">
          <cell r="E290">
            <v>107.205</v>
          </cell>
          <cell r="F290">
            <v>106.468</v>
          </cell>
          <cell r="G290">
            <v>105.72499999999999</v>
          </cell>
          <cell r="H290">
            <v>104.922</v>
          </cell>
          <cell r="I290">
            <v>105.051</v>
          </cell>
          <cell r="J290">
            <v>105</v>
          </cell>
          <cell r="K290">
            <v>104.926</v>
          </cell>
          <cell r="L290">
            <v>104.76600000000001</v>
          </cell>
          <cell r="M290">
            <v>104.76600000000001</v>
          </cell>
          <cell r="N290">
            <v>107.205</v>
          </cell>
        </row>
        <row r="291">
          <cell r="E291">
            <v>-13.138999999999999</v>
          </cell>
          <cell r="F291">
            <v>-2.5579999999999998</v>
          </cell>
          <cell r="G291">
            <v>0</v>
          </cell>
          <cell r="H291">
            <v>6.7469999999999999</v>
          </cell>
          <cell r="I291">
            <v>3.7</v>
          </cell>
          <cell r="J291">
            <v>0</v>
          </cell>
          <cell r="K291">
            <v>-3.7</v>
          </cell>
          <cell r="L291">
            <v>-7.7</v>
          </cell>
          <cell r="M291">
            <v>-10.7</v>
          </cell>
          <cell r="N291">
            <v>-13.138999999999999</v>
          </cell>
        </row>
        <row r="326">
          <cell r="E326">
            <v>105.741</v>
          </cell>
          <cell r="F326">
            <v>105.71</v>
          </cell>
          <cell r="G326">
            <v>105.74299999999999</v>
          </cell>
          <cell r="H326">
            <v>105.68600000000001</v>
          </cell>
          <cell r="I326">
            <v>106.22199999999999</v>
          </cell>
          <cell r="J326">
            <v>104.572</v>
          </cell>
          <cell r="K326">
            <v>104.572</v>
          </cell>
          <cell r="L326">
            <v>104.732</v>
          </cell>
          <cell r="M326">
            <v>105.07899999999999</v>
          </cell>
          <cell r="N326">
            <v>105.41800000000001</v>
          </cell>
          <cell r="O326">
            <v>105.258</v>
          </cell>
          <cell r="P326">
            <v>105.258</v>
          </cell>
          <cell r="Q326">
            <v>105.741</v>
          </cell>
        </row>
        <row r="327">
          <cell r="E327">
            <v>-11.183999999999999</v>
          </cell>
          <cell r="F327">
            <v>0</v>
          </cell>
          <cell r="G327">
            <v>4.42</v>
          </cell>
          <cell r="H327">
            <v>5.931</v>
          </cell>
          <cell r="I327">
            <v>12.35</v>
          </cell>
          <cell r="J327">
            <v>10.7</v>
          </cell>
          <cell r="K327">
            <v>7.7</v>
          </cell>
          <cell r="L327">
            <v>3.7</v>
          </cell>
          <cell r="M327">
            <v>0</v>
          </cell>
          <cell r="N327">
            <v>-3.7</v>
          </cell>
          <cell r="O327">
            <v>-7.7</v>
          </cell>
          <cell r="P327">
            <v>-10.7</v>
          </cell>
          <cell r="Q327">
            <v>-11.183999999999999</v>
          </cell>
        </row>
        <row r="356">
          <cell r="E356">
            <v>105.741</v>
          </cell>
          <cell r="F356">
            <v>105.71</v>
          </cell>
          <cell r="G356">
            <v>105.74299999999999</v>
          </cell>
          <cell r="H356">
            <v>105.68600000000001</v>
          </cell>
          <cell r="I356">
            <v>106.22199999999999</v>
          </cell>
          <cell r="J356">
            <v>104.572</v>
          </cell>
          <cell r="K356">
            <v>104.572</v>
          </cell>
          <cell r="L356">
            <v>104.732</v>
          </cell>
          <cell r="M356">
            <v>105.07899999999999</v>
          </cell>
          <cell r="N356">
            <v>105.41800000000001</v>
          </cell>
          <cell r="O356">
            <v>105.258</v>
          </cell>
          <cell r="P356">
            <v>105.258</v>
          </cell>
          <cell r="Q356">
            <v>105.741</v>
          </cell>
        </row>
        <row r="357">
          <cell r="E357">
            <v>-11.183999999999999</v>
          </cell>
          <cell r="F357">
            <v>0</v>
          </cell>
          <cell r="G357">
            <v>4.42</v>
          </cell>
          <cell r="H357">
            <v>5.931</v>
          </cell>
          <cell r="I357">
            <v>12.35</v>
          </cell>
          <cell r="J357">
            <v>10.7</v>
          </cell>
          <cell r="K357">
            <v>7.7</v>
          </cell>
          <cell r="L357">
            <v>3.7</v>
          </cell>
          <cell r="M357">
            <v>0</v>
          </cell>
          <cell r="N357">
            <v>-3.7</v>
          </cell>
          <cell r="O357">
            <v>-7.7</v>
          </cell>
          <cell r="P357">
            <v>-10.7</v>
          </cell>
          <cell r="Q357">
            <v>-11.183999999999999</v>
          </cell>
        </row>
        <row r="366">
          <cell r="E366">
            <v>109.13800000000001</v>
          </cell>
          <cell r="F366">
            <v>108.801</v>
          </cell>
          <cell r="G366">
            <v>108.673</v>
          </cell>
          <cell r="H366">
            <v>108.518</v>
          </cell>
          <cell r="I366">
            <v>109.22499999999999</v>
          </cell>
          <cell r="J366">
            <v>107.711</v>
          </cell>
          <cell r="K366">
            <v>107.70099999999999</v>
          </cell>
          <cell r="L366">
            <v>108.387</v>
          </cell>
          <cell r="M366">
            <v>108.39700000000001</v>
          </cell>
          <cell r="N366">
            <v>109.13800000000001</v>
          </cell>
        </row>
        <row r="367">
          <cell r="E367">
            <v>-15.441000000000001</v>
          </cell>
          <cell r="F367">
            <v>0</v>
          </cell>
          <cell r="G367">
            <v>4.4340000000000002</v>
          </cell>
          <cell r="H367">
            <v>5.6079999999999997</v>
          </cell>
          <cell r="I367">
            <v>16.213999999999999</v>
          </cell>
          <cell r="J367">
            <v>14.7</v>
          </cell>
          <cell r="K367">
            <v>13.7</v>
          </cell>
          <cell r="L367">
            <v>-13.7</v>
          </cell>
          <cell r="M367">
            <v>-14.7</v>
          </cell>
          <cell r="N367">
            <v>-15.441000000000001</v>
          </cell>
        </row>
        <row r="368">
          <cell r="E368">
            <v>110.398</v>
          </cell>
          <cell r="F368">
            <v>110.461</v>
          </cell>
          <cell r="G368">
            <v>110.468</v>
          </cell>
          <cell r="H368">
            <v>110.744</v>
          </cell>
          <cell r="I368">
            <v>110.575</v>
          </cell>
          <cell r="J368">
            <v>110.428</v>
          </cell>
          <cell r="K368">
            <v>110.806</v>
          </cell>
          <cell r="L368">
            <v>110.88800000000001</v>
          </cell>
          <cell r="M368">
            <v>107.89700000000001</v>
          </cell>
          <cell r="N368">
            <v>107.887</v>
          </cell>
          <cell r="O368">
            <v>108.57299999999999</v>
          </cell>
          <cell r="P368">
            <v>108.583</v>
          </cell>
          <cell r="Q368">
            <v>110.398</v>
          </cell>
        </row>
        <row r="369">
          <cell r="E369">
            <v>-16.515000000000001</v>
          </cell>
          <cell r="F369">
            <v>0</v>
          </cell>
          <cell r="G369">
            <v>1.851</v>
          </cell>
          <cell r="H369">
            <v>4.4450000000000003</v>
          </cell>
          <cell r="I369">
            <v>4.6920000000000002</v>
          </cell>
          <cell r="J369">
            <v>7.1470000000000002</v>
          </cell>
          <cell r="K369">
            <v>12.452999999999999</v>
          </cell>
          <cell r="L369">
            <v>17.690999999999999</v>
          </cell>
          <cell r="M369">
            <v>14.7</v>
          </cell>
          <cell r="N369">
            <v>13.7</v>
          </cell>
          <cell r="O369">
            <v>-13.7</v>
          </cell>
          <cell r="P369">
            <v>-14.7</v>
          </cell>
          <cell r="Q369">
            <v>-16.515000000000001</v>
          </cell>
        </row>
        <row r="378">
          <cell r="E378">
            <v>110.184</v>
          </cell>
          <cell r="F378">
            <v>110.19799999999999</v>
          </cell>
          <cell r="G378">
            <v>110.2</v>
          </cell>
          <cell r="H378">
            <v>110.654</v>
          </cell>
          <cell r="I378">
            <v>110.38200000000001</v>
          </cell>
          <cell r="J378">
            <v>111.01300000000001</v>
          </cell>
          <cell r="K378">
            <v>111.20399999999999</v>
          </cell>
          <cell r="L378">
            <v>108.31100000000001</v>
          </cell>
          <cell r="M378">
            <v>108.301</v>
          </cell>
          <cell r="N378">
            <v>108.553</v>
          </cell>
          <cell r="O378">
            <v>108.563</v>
          </cell>
          <cell r="P378">
            <v>110.184</v>
          </cell>
        </row>
        <row r="379">
          <cell r="E379">
            <v>-16.321000000000002</v>
          </cell>
          <cell r="F379">
            <v>0</v>
          </cell>
          <cell r="G379">
            <v>1.9119999999999999</v>
          </cell>
          <cell r="H379">
            <v>6.0209999999999999</v>
          </cell>
          <cell r="I379">
            <v>6.4249999999999998</v>
          </cell>
          <cell r="J379">
            <v>14.772</v>
          </cell>
          <cell r="K379">
            <v>17.593</v>
          </cell>
          <cell r="L379">
            <v>14.7</v>
          </cell>
          <cell r="M379">
            <v>13.7</v>
          </cell>
          <cell r="N379">
            <v>-13.7</v>
          </cell>
          <cell r="O379">
            <v>-14.7</v>
          </cell>
          <cell r="P379">
            <v>-16.321000000000002</v>
          </cell>
        </row>
        <row r="380">
          <cell r="E380">
            <v>109.88200000000001</v>
          </cell>
          <cell r="F380">
            <v>109.898</v>
          </cell>
          <cell r="G380">
            <v>110.07299999999999</v>
          </cell>
          <cell r="H380">
            <v>110.745</v>
          </cell>
          <cell r="I380">
            <v>108.56399999999999</v>
          </cell>
          <cell r="J380">
            <v>108.554</v>
          </cell>
          <cell r="K380">
            <v>108.59099999999999</v>
          </cell>
          <cell r="L380">
            <v>108.601</v>
          </cell>
          <cell r="M380">
            <v>109.88200000000001</v>
          </cell>
        </row>
        <row r="381">
          <cell r="E381">
            <v>-15.981</v>
          </cell>
          <cell r="F381">
            <v>0</v>
          </cell>
          <cell r="G381">
            <v>7.2270000000000003</v>
          </cell>
          <cell r="H381">
            <v>16.881</v>
          </cell>
          <cell r="I381">
            <v>14.7</v>
          </cell>
          <cell r="J381">
            <v>13.7</v>
          </cell>
          <cell r="K381">
            <v>-13.7</v>
          </cell>
          <cell r="L381">
            <v>-14.7</v>
          </cell>
          <cell r="M381">
            <v>-15.981</v>
          </cell>
        </row>
        <row r="390">
          <cell r="E390">
            <v>110.143</v>
          </cell>
          <cell r="F390">
            <v>110.084</v>
          </cell>
          <cell r="G390">
            <v>110.07</v>
          </cell>
          <cell r="H390">
            <v>110.40600000000001</v>
          </cell>
          <cell r="I390">
            <v>110.944</v>
          </cell>
          <cell r="J390">
            <v>108.761</v>
          </cell>
          <cell r="K390">
            <v>108.751</v>
          </cell>
          <cell r="L390">
            <v>108.751</v>
          </cell>
          <cell r="M390">
            <v>108.76100000000001</v>
          </cell>
          <cell r="N390">
            <v>110.143</v>
          </cell>
        </row>
        <row r="391">
          <cell r="E391">
            <v>-16.082000000000001</v>
          </cell>
          <cell r="F391">
            <v>0</v>
          </cell>
          <cell r="G391">
            <v>3.8250000000000002</v>
          </cell>
          <cell r="H391">
            <v>8.3439999999999994</v>
          </cell>
          <cell r="I391">
            <v>16.882999999999999</v>
          </cell>
          <cell r="J391">
            <v>14.7</v>
          </cell>
          <cell r="K391">
            <v>13.7</v>
          </cell>
          <cell r="L391">
            <v>-13.7</v>
          </cell>
          <cell r="M391">
            <v>-14.7</v>
          </cell>
          <cell r="N391">
            <v>-16.082000000000001</v>
          </cell>
        </row>
        <row r="392">
          <cell r="E392">
            <v>111.578</v>
          </cell>
          <cell r="F392">
            <v>111.545</v>
          </cell>
          <cell r="G392">
            <v>111.497</v>
          </cell>
          <cell r="H392">
            <v>111.483</v>
          </cell>
          <cell r="I392">
            <v>111.837</v>
          </cell>
          <cell r="J392">
            <v>111.976</v>
          </cell>
          <cell r="K392">
            <v>111.371</v>
          </cell>
          <cell r="L392">
            <v>111.91500000000001</v>
          </cell>
          <cell r="M392">
            <v>108.958</v>
          </cell>
          <cell r="N392">
            <v>108.94799999999999</v>
          </cell>
          <cell r="O392">
            <v>108.94799999999999</v>
          </cell>
          <cell r="P392">
            <v>108.958</v>
          </cell>
          <cell r="Q392">
            <v>111.578</v>
          </cell>
        </row>
        <row r="393">
          <cell r="E393">
            <v>-17.321000000000002</v>
          </cell>
          <cell r="F393">
            <v>-10.23</v>
          </cell>
          <cell r="G393">
            <v>0</v>
          </cell>
          <cell r="H393">
            <v>3.0409999999999999</v>
          </cell>
          <cell r="I393">
            <v>4.2190000000000003</v>
          </cell>
          <cell r="J393">
            <v>7.069</v>
          </cell>
          <cell r="K393">
            <v>8.0760000000000005</v>
          </cell>
          <cell r="L393">
            <v>17.657</v>
          </cell>
          <cell r="M393">
            <v>14.7</v>
          </cell>
          <cell r="N393">
            <v>13.7</v>
          </cell>
          <cell r="O393">
            <v>-13.7</v>
          </cell>
          <cell r="P393">
            <v>-14.7</v>
          </cell>
          <cell r="Q393">
            <v>-17.321000000000002</v>
          </cell>
        </row>
        <row r="402">
          <cell r="E402">
            <v>113.10599999999999</v>
          </cell>
          <cell r="F402">
            <v>113.038</v>
          </cell>
          <cell r="G402">
            <v>113.02800000000001</v>
          </cell>
          <cell r="H402">
            <v>113.274</v>
          </cell>
          <cell r="I402">
            <v>113.274</v>
          </cell>
          <cell r="J402">
            <v>113.123</v>
          </cell>
          <cell r="K402">
            <v>112.66500000000001</v>
          </cell>
          <cell r="L402">
            <v>112.655</v>
          </cell>
          <cell r="M402">
            <v>109.155</v>
          </cell>
          <cell r="N402">
            <v>109.145</v>
          </cell>
          <cell r="O402">
            <v>109.145</v>
          </cell>
          <cell r="P402">
            <v>109.155</v>
          </cell>
          <cell r="Q402">
            <v>112.655</v>
          </cell>
          <cell r="R402">
            <v>112.66500000000001</v>
          </cell>
          <cell r="S402">
            <v>113.10599999999999</v>
          </cell>
        </row>
        <row r="403">
          <cell r="E403">
            <v>-19.640999999999998</v>
          </cell>
          <cell r="F403">
            <v>0</v>
          </cell>
          <cell r="G403">
            <v>3.0249999999999999</v>
          </cell>
          <cell r="H403">
            <v>6.3129999999999997</v>
          </cell>
          <cell r="I403">
            <v>17.538</v>
          </cell>
          <cell r="J403">
            <v>19.658000000000001</v>
          </cell>
          <cell r="K403">
            <v>19.2</v>
          </cell>
          <cell r="L403">
            <v>18.2</v>
          </cell>
          <cell r="M403">
            <v>14.7</v>
          </cell>
          <cell r="N403">
            <v>13.7</v>
          </cell>
          <cell r="O403">
            <v>-13.7</v>
          </cell>
          <cell r="P403">
            <v>-14.7</v>
          </cell>
          <cell r="Q403">
            <v>-18.2</v>
          </cell>
          <cell r="R403">
            <v>-19.2</v>
          </cell>
          <cell r="S403">
            <v>-19.640999999999998</v>
          </cell>
        </row>
        <row r="431">
          <cell r="E431">
            <v>113.10599999999999</v>
          </cell>
          <cell r="F431">
            <v>113.038</v>
          </cell>
          <cell r="G431">
            <v>113.02800000000001</v>
          </cell>
          <cell r="H431">
            <v>113.274</v>
          </cell>
          <cell r="I431">
            <v>113.274</v>
          </cell>
          <cell r="J431">
            <v>113.123</v>
          </cell>
          <cell r="K431">
            <v>112.66500000000001</v>
          </cell>
          <cell r="L431">
            <v>112.655</v>
          </cell>
          <cell r="M431">
            <v>109.155</v>
          </cell>
          <cell r="N431">
            <v>109.145</v>
          </cell>
          <cell r="O431">
            <v>109.145</v>
          </cell>
          <cell r="P431">
            <v>109.155</v>
          </cell>
          <cell r="Q431">
            <v>112.655</v>
          </cell>
          <cell r="R431">
            <v>112.66500000000001</v>
          </cell>
          <cell r="S431">
            <v>113.10599999999999</v>
          </cell>
        </row>
        <row r="432">
          <cell r="E432">
            <v>-19.640999999999998</v>
          </cell>
          <cell r="F432">
            <v>0</v>
          </cell>
          <cell r="G432">
            <v>3.0249999999999999</v>
          </cell>
          <cell r="H432">
            <v>6.3129999999999997</v>
          </cell>
          <cell r="I432">
            <v>17.538</v>
          </cell>
          <cell r="J432">
            <v>19.658000000000001</v>
          </cell>
          <cell r="K432">
            <v>19.2</v>
          </cell>
          <cell r="L432">
            <v>18.2</v>
          </cell>
          <cell r="M432">
            <v>14.7</v>
          </cell>
          <cell r="N432">
            <v>13.7</v>
          </cell>
          <cell r="O432">
            <v>-13.7</v>
          </cell>
          <cell r="P432">
            <v>-14.7</v>
          </cell>
          <cell r="Q432">
            <v>-18.2</v>
          </cell>
          <cell r="R432">
            <v>-19.2</v>
          </cell>
          <cell r="S432">
            <v>-19.640999999999998</v>
          </cell>
        </row>
        <row r="441">
          <cell r="E441">
            <v>114.176</v>
          </cell>
          <cell r="F441">
            <v>114.124</v>
          </cell>
          <cell r="G441">
            <v>114.12</v>
          </cell>
          <cell r="H441">
            <v>114.43300000000001</v>
          </cell>
          <cell r="I441">
            <v>114.096</v>
          </cell>
          <cell r="J441">
            <v>114.449</v>
          </cell>
          <cell r="K441">
            <v>114.294</v>
          </cell>
          <cell r="L441">
            <v>112.86199999999999</v>
          </cell>
          <cell r="M441">
            <v>112.85199999999999</v>
          </cell>
          <cell r="N441">
            <v>109.35199999999999</v>
          </cell>
          <cell r="O441">
            <v>109.342</v>
          </cell>
          <cell r="P441">
            <v>109.342</v>
          </cell>
          <cell r="Q441">
            <v>109.352</v>
          </cell>
          <cell r="R441">
            <v>112.852</v>
          </cell>
          <cell r="S441">
            <v>112.86200000000001</v>
          </cell>
          <cell r="T441">
            <v>114.176</v>
          </cell>
        </row>
        <row r="442">
          <cell r="E442">
            <v>-20.513999999999999</v>
          </cell>
          <cell r="F442">
            <v>0</v>
          </cell>
          <cell r="G442">
            <v>1.468</v>
          </cell>
          <cell r="H442">
            <v>4.21</v>
          </cell>
          <cell r="I442">
            <v>4.8289999999999997</v>
          </cell>
          <cell r="J442">
            <v>16.015000000000001</v>
          </cell>
          <cell r="K442">
            <v>20.632000000000001</v>
          </cell>
          <cell r="L442">
            <v>19.2</v>
          </cell>
          <cell r="M442">
            <v>18.2</v>
          </cell>
          <cell r="N442">
            <v>14.7</v>
          </cell>
          <cell r="O442">
            <v>13.7</v>
          </cell>
          <cell r="P442">
            <v>-13.7</v>
          </cell>
          <cell r="Q442">
            <v>-14.7</v>
          </cell>
          <cell r="R442">
            <v>-18.2</v>
          </cell>
          <cell r="S442">
            <v>-19.2</v>
          </cell>
          <cell r="T442">
            <v>-20.513999999999999</v>
          </cell>
        </row>
        <row r="443">
          <cell r="E443">
            <v>114.176</v>
          </cell>
          <cell r="F443">
            <v>114.202</v>
          </cell>
          <cell r="G443">
            <v>114.251</v>
          </cell>
          <cell r="H443">
            <v>114.319</v>
          </cell>
          <cell r="I443">
            <v>114.788</v>
          </cell>
          <cell r="J443">
            <v>114.654</v>
          </cell>
          <cell r="K443">
            <v>115.19199999999999</v>
          </cell>
          <cell r="L443">
            <v>114.899</v>
          </cell>
          <cell r="M443">
            <v>113.059</v>
          </cell>
          <cell r="N443">
            <v>113.04899999999999</v>
          </cell>
          <cell r="O443">
            <v>109.54899999999999</v>
          </cell>
          <cell r="P443">
            <v>109.539</v>
          </cell>
          <cell r="Q443">
            <v>109.539</v>
          </cell>
          <cell r="R443">
            <v>109.54900000000001</v>
          </cell>
          <cell r="S443">
            <v>113.04900000000001</v>
          </cell>
          <cell r="T443">
            <v>113.05900000000001</v>
          </cell>
          <cell r="U443">
            <v>114.176</v>
          </cell>
        </row>
        <row r="444">
          <cell r="E444">
            <v>-20.318000000000001</v>
          </cell>
          <cell r="F444">
            <v>-13.628</v>
          </cell>
          <cell r="G444">
            <v>-1.196</v>
          </cell>
          <cell r="H444">
            <v>0</v>
          </cell>
          <cell r="I444">
            <v>3.7090000000000001</v>
          </cell>
          <cell r="J444">
            <v>4.1379999999999999</v>
          </cell>
          <cell r="K444">
            <v>14.41</v>
          </cell>
          <cell r="L444">
            <v>21.04</v>
          </cell>
          <cell r="M444">
            <v>19.2</v>
          </cell>
          <cell r="N444">
            <v>18.2</v>
          </cell>
          <cell r="O444">
            <v>14.7</v>
          </cell>
          <cell r="P444">
            <v>13.7</v>
          </cell>
          <cell r="Q444">
            <v>-13.7</v>
          </cell>
          <cell r="R444">
            <v>-14.7</v>
          </cell>
          <cell r="S444">
            <v>-18.2</v>
          </cell>
          <cell r="T444">
            <v>-19.2</v>
          </cell>
          <cell r="U444">
            <v>-20.318000000000001</v>
          </cell>
        </row>
        <row r="453">
          <cell r="E453">
            <v>114.95</v>
          </cell>
          <cell r="F453">
            <v>114.86799999999999</v>
          </cell>
          <cell r="G453">
            <v>114.85599999999999</v>
          </cell>
          <cell r="H453">
            <v>115.262</v>
          </cell>
          <cell r="I453">
            <v>115.373</v>
          </cell>
          <cell r="J453">
            <v>115.288</v>
          </cell>
          <cell r="K453">
            <v>115.566</v>
          </cell>
          <cell r="L453">
            <v>115.816</v>
          </cell>
          <cell r="M453">
            <v>113.256</v>
          </cell>
          <cell r="N453">
            <v>113.246</v>
          </cell>
          <cell r="O453">
            <v>109.746</v>
          </cell>
          <cell r="P453">
            <v>109.736</v>
          </cell>
          <cell r="Q453">
            <v>109.736</v>
          </cell>
          <cell r="R453">
            <v>109.74600000000001</v>
          </cell>
          <cell r="S453">
            <v>113.24600000000001</v>
          </cell>
          <cell r="T453">
            <v>113.25600000000001</v>
          </cell>
          <cell r="U453">
            <v>114.95</v>
          </cell>
        </row>
        <row r="454">
          <cell r="E454">
            <v>-20.895</v>
          </cell>
          <cell r="F454">
            <v>0</v>
          </cell>
          <cell r="G454">
            <v>3.2050000000000001</v>
          </cell>
          <cell r="H454">
            <v>8.3529999999999998</v>
          </cell>
          <cell r="I454">
            <v>13.069000000000001</v>
          </cell>
          <cell r="J454">
            <v>16.568000000000001</v>
          </cell>
          <cell r="K454">
            <v>17.105</v>
          </cell>
          <cell r="L454">
            <v>21.76</v>
          </cell>
          <cell r="M454">
            <v>19.2</v>
          </cell>
          <cell r="N454">
            <v>18.2</v>
          </cell>
          <cell r="O454">
            <v>14.7</v>
          </cell>
          <cell r="P454">
            <v>13.7</v>
          </cell>
          <cell r="Q454">
            <v>-13.7</v>
          </cell>
          <cell r="R454">
            <v>-14.7</v>
          </cell>
          <cell r="S454">
            <v>-18.2</v>
          </cell>
          <cell r="T454">
            <v>-19.2</v>
          </cell>
          <cell r="U454">
            <v>-20.895</v>
          </cell>
        </row>
        <row r="455">
          <cell r="E455">
            <v>115.268</v>
          </cell>
          <cell r="F455">
            <v>115.268</v>
          </cell>
          <cell r="G455">
            <v>115.29300000000001</v>
          </cell>
          <cell r="H455">
            <v>115.57</v>
          </cell>
          <cell r="I455">
            <v>115.598</v>
          </cell>
          <cell r="J455">
            <v>113.435</v>
          </cell>
          <cell r="K455">
            <v>113.425</v>
          </cell>
          <cell r="L455">
            <v>109.925</v>
          </cell>
          <cell r="M455">
            <v>109.91500000000001</v>
          </cell>
          <cell r="N455">
            <v>109.91500000000001</v>
          </cell>
          <cell r="O455">
            <v>109.92500000000001</v>
          </cell>
          <cell r="P455">
            <v>113.42500000000001</v>
          </cell>
          <cell r="Q455">
            <v>113.43500000000002</v>
          </cell>
          <cell r="R455">
            <v>115.268</v>
          </cell>
        </row>
        <row r="456">
          <cell r="E456">
            <v>-21.033000000000001</v>
          </cell>
          <cell r="F456">
            <v>0</v>
          </cell>
          <cell r="G456">
            <v>10.348000000000001</v>
          </cell>
          <cell r="H456">
            <v>17.875</v>
          </cell>
          <cell r="I456">
            <v>21.361999999999998</v>
          </cell>
          <cell r="J456">
            <v>19.2</v>
          </cell>
          <cell r="K456">
            <v>18.2</v>
          </cell>
          <cell r="L456">
            <v>14.7</v>
          </cell>
          <cell r="M456">
            <v>13.7</v>
          </cell>
          <cell r="N456">
            <v>-13.7</v>
          </cell>
          <cell r="O456">
            <v>-14.7</v>
          </cell>
          <cell r="P456">
            <v>-18.2</v>
          </cell>
          <cell r="Q456">
            <v>-19.2</v>
          </cell>
          <cell r="R456">
            <v>-21.033000000000001</v>
          </cell>
        </row>
        <row r="465">
          <cell r="E465">
            <v>115.268</v>
          </cell>
          <cell r="F465">
            <v>115.268</v>
          </cell>
          <cell r="G465">
            <v>115.268</v>
          </cell>
          <cell r="H465">
            <v>115.279</v>
          </cell>
          <cell r="I465">
            <v>115.398</v>
          </cell>
          <cell r="J465">
            <v>115.49299999999999</v>
          </cell>
          <cell r="K465">
            <v>113.33499999999999</v>
          </cell>
          <cell r="L465">
            <v>113.32499999999999</v>
          </cell>
          <cell r="M465">
            <v>109.82499999999999</v>
          </cell>
          <cell r="N465">
            <v>109.815</v>
          </cell>
          <cell r="O465">
            <v>109.815</v>
          </cell>
          <cell r="P465">
            <v>109.825</v>
          </cell>
          <cell r="Q465">
            <v>113.325</v>
          </cell>
          <cell r="R465">
            <v>113.33500000000001</v>
          </cell>
          <cell r="S465">
            <v>115.268</v>
          </cell>
        </row>
        <row r="466">
          <cell r="E466">
            <v>-21.132999999999999</v>
          </cell>
          <cell r="F466">
            <v>-11.371</v>
          </cell>
          <cell r="G466">
            <v>0</v>
          </cell>
          <cell r="H466">
            <v>5.84</v>
          </cell>
          <cell r="I466">
            <v>9.0660000000000007</v>
          </cell>
          <cell r="J466">
            <v>21.358000000000001</v>
          </cell>
          <cell r="K466">
            <v>19.2</v>
          </cell>
          <cell r="L466">
            <v>18.2</v>
          </cell>
          <cell r="M466">
            <v>14.7</v>
          </cell>
          <cell r="N466">
            <v>13.7</v>
          </cell>
          <cell r="O466">
            <v>-13.7</v>
          </cell>
          <cell r="P466">
            <v>-14.7</v>
          </cell>
          <cell r="Q466">
            <v>-18.2</v>
          </cell>
          <cell r="R466">
            <v>-19.2</v>
          </cell>
          <cell r="S466">
            <v>-21.132999999999999</v>
          </cell>
        </row>
        <row r="467">
          <cell r="E467">
            <v>111.761</v>
          </cell>
          <cell r="F467">
            <v>111.798</v>
          </cell>
          <cell r="G467">
            <v>113.03400000000001</v>
          </cell>
          <cell r="H467">
            <v>113</v>
          </cell>
          <cell r="I467">
            <v>113.542</v>
          </cell>
          <cell r="J467">
            <v>113.64700000000001</v>
          </cell>
          <cell r="K467">
            <v>114.75700000000001</v>
          </cell>
          <cell r="L467">
            <v>114</v>
          </cell>
          <cell r="M467">
            <v>114.001</v>
          </cell>
          <cell r="N467">
            <v>112.893</v>
          </cell>
          <cell r="O467">
            <v>112.883</v>
          </cell>
          <cell r="P467">
            <v>109.383</v>
          </cell>
          <cell r="Q467">
            <v>109.373</v>
          </cell>
          <cell r="R467">
            <v>109.373</v>
          </cell>
          <cell r="S467">
            <v>109.38300000000001</v>
          </cell>
          <cell r="T467">
            <v>111.761</v>
          </cell>
        </row>
        <row r="468">
          <cell r="E468">
            <v>-17.077999999999999</v>
          </cell>
          <cell r="F468">
            <v>-5.4770000000000003</v>
          </cell>
          <cell r="G468">
            <v>-0.26200000000000001</v>
          </cell>
          <cell r="H468">
            <v>0</v>
          </cell>
          <cell r="I468">
            <v>4.4610000000000003</v>
          </cell>
          <cell r="J468">
            <v>6.0010000000000003</v>
          </cell>
          <cell r="K468">
            <v>16.02</v>
          </cell>
          <cell r="L468">
            <v>17.812999999999999</v>
          </cell>
          <cell r="M468">
            <v>20.308</v>
          </cell>
          <cell r="N468">
            <v>19.2</v>
          </cell>
          <cell r="O468">
            <v>18.2</v>
          </cell>
          <cell r="P468">
            <v>14.7</v>
          </cell>
          <cell r="Q468">
            <v>13.7</v>
          </cell>
          <cell r="R468">
            <v>-13.7</v>
          </cell>
          <cell r="S468">
            <v>-14.7</v>
          </cell>
          <cell r="T468">
            <v>-17.077999999999999</v>
          </cell>
        </row>
        <row r="477">
          <cell r="E477">
            <v>110.92700000000001</v>
          </cell>
          <cell r="F477">
            <v>110.898</v>
          </cell>
          <cell r="G477">
            <v>113</v>
          </cell>
          <cell r="H477">
            <v>113.089</v>
          </cell>
          <cell r="I477">
            <v>113.265</v>
          </cell>
          <cell r="J477">
            <v>114.014</v>
          </cell>
          <cell r="K477">
            <v>114</v>
          </cell>
          <cell r="L477">
            <v>114.00700000000001</v>
          </cell>
          <cell r="M477">
            <v>112.10599999999999</v>
          </cell>
          <cell r="N477">
            <v>112.09599999999999</v>
          </cell>
          <cell r="O477">
            <v>108.59599999999999</v>
          </cell>
          <cell r="P477">
            <v>108.586</v>
          </cell>
          <cell r="Q477">
            <v>108.586</v>
          </cell>
          <cell r="R477">
            <v>108.596</v>
          </cell>
          <cell r="S477">
            <v>110.92700000000001</v>
          </cell>
        </row>
        <row r="478">
          <cell r="E478">
            <v>-17.030999999999999</v>
          </cell>
          <cell r="F478">
            <v>-6.64</v>
          </cell>
          <cell r="G478">
            <v>-1.347</v>
          </cell>
          <cell r="H478">
            <v>0</v>
          </cell>
          <cell r="I478">
            <v>2.657</v>
          </cell>
          <cell r="J478">
            <v>17.5</v>
          </cell>
          <cell r="K478">
            <v>18.459</v>
          </cell>
          <cell r="L478">
            <v>21.100999999999999</v>
          </cell>
          <cell r="M478">
            <v>19.2</v>
          </cell>
          <cell r="N478">
            <v>18.2</v>
          </cell>
          <cell r="O478">
            <v>14.7</v>
          </cell>
          <cell r="P478">
            <v>13.7</v>
          </cell>
          <cell r="Q478">
            <v>-13.7</v>
          </cell>
          <cell r="R478">
            <v>-14.7</v>
          </cell>
          <cell r="S478">
            <v>-17.030999999999999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</sheetNames>
    <sheetDataSet>
      <sheetData sheetId="0"/>
      <sheetData sheetId="1">
        <row r="53">
          <cell r="I53">
            <v>0</v>
          </cell>
          <cell r="J53">
            <v>0.60463537510992871</v>
          </cell>
          <cell r="K53">
            <v>1.2092707502198574</v>
          </cell>
          <cell r="L53">
            <v>1.7947290244618765</v>
          </cell>
          <cell r="M53">
            <v>3.7582067188354928</v>
          </cell>
          <cell r="N53">
            <v>5.7216844132091094</v>
          </cell>
          <cell r="O53">
            <v>8.4036438057981258</v>
          </cell>
          <cell r="P53">
            <v>12.058810605146183</v>
          </cell>
          <cell r="Q53">
            <v>16.953824180041011</v>
          </cell>
          <cell r="R53">
            <v>23.320730392501083</v>
          </cell>
          <cell r="S53">
            <v>29.687636604961156</v>
          </cell>
          <cell r="T53">
            <v>36.054542817421229</v>
          </cell>
          <cell r="U53">
            <v>42.421449029881302</v>
          </cell>
          <cell r="V53">
            <v>49.962516932391807</v>
          </cell>
          <cell r="W53">
            <v>58.530725818562331</v>
          </cell>
          <cell r="X53">
            <v>67.029438868365872</v>
          </cell>
          <cell r="Y53">
            <v>74.540628730302927</v>
          </cell>
          <cell r="Z53">
            <v>80.799192437996098</v>
          </cell>
          <cell r="AA53">
            <v>86.084548738930224</v>
          </cell>
          <cell r="AB53">
            <v>90.401926499113458</v>
          </cell>
          <cell r="AC53">
            <v>94.487258397278211</v>
          </cell>
          <cell r="AD53">
            <v>98.572590295442964</v>
          </cell>
          <cell r="AE53">
            <v>100.00000000000001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tulasi"/>
      <sheetName val="Pendukung"/>
      <sheetName val="Peralatan"/>
      <sheetName val="Metode"/>
      <sheetName val="XXXX"/>
    </sheetNames>
    <sheetDataSet>
      <sheetData sheetId="0" refreshError="1"/>
      <sheetData sheetId="1">
        <row r="33">
          <cell r="CH33">
            <v>0.12627569595561616</v>
          </cell>
        </row>
        <row r="34">
          <cell r="CG34">
            <v>0</v>
          </cell>
          <cell r="CH34">
            <v>0.12627569595561616</v>
          </cell>
          <cell r="CI34">
            <v>0.50695972133159639</v>
          </cell>
          <cell r="CJ34">
            <v>4.6535897848636978</v>
          </cell>
          <cell r="CK34">
            <v>9.4247663236696724</v>
          </cell>
          <cell r="CL34">
            <v>19.274684069483897</v>
          </cell>
          <cell r="CM34">
            <v>44.837371818692901</v>
          </cell>
          <cell r="CN34">
            <v>63.061174225974092</v>
          </cell>
          <cell r="CO34">
            <v>80.660430157981409</v>
          </cell>
          <cell r="CP34">
            <v>98.259686089988719</v>
          </cell>
          <cell r="CQ34">
            <v>99.999999999999986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TS"/>
      <sheetName val="Mob"/>
      <sheetName val="BOQ"/>
      <sheetName val="LapMing"/>
      <sheetName val="LapBul"/>
      <sheetName val="Streak"/>
    </sheetNames>
    <sheetDataSet>
      <sheetData sheetId="0"/>
      <sheetData sheetId="1">
        <row r="53">
          <cell r="I53">
            <v>0</v>
          </cell>
          <cell r="J53">
            <v>0.60463537510992871</v>
          </cell>
          <cell r="K53">
            <v>1.2092707502198574</v>
          </cell>
          <cell r="L53">
            <v>1.7947290244618765</v>
          </cell>
          <cell r="M53">
            <v>3.7582067188354928</v>
          </cell>
          <cell r="N53">
            <v>5.7216844132091094</v>
          </cell>
          <cell r="O53">
            <v>8.4036438057981258</v>
          </cell>
          <cell r="P53">
            <v>12.058810605146183</v>
          </cell>
          <cell r="Q53">
            <v>16.953824180041011</v>
          </cell>
          <cell r="R53">
            <v>23.320730392501083</v>
          </cell>
          <cell r="S53">
            <v>29.687636604961156</v>
          </cell>
          <cell r="T53">
            <v>36.054542817421229</v>
          </cell>
          <cell r="U53">
            <v>42.421449029881302</v>
          </cell>
          <cell r="V53">
            <v>49.962516932391807</v>
          </cell>
          <cell r="W53">
            <v>58.530725818562331</v>
          </cell>
          <cell r="X53">
            <v>67.029438868365872</v>
          </cell>
          <cell r="Y53">
            <v>74.540628730302927</v>
          </cell>
          <cell r="Z53">
            <v>80.799192437996098</v>
          </cell>
          <cell r="AA53">
            <v>86.084548738930224</v>
          </cell>
          <cell r="AB53">
            <v>90.401926499113458</v>
          </cell>
          <cell r="AC53">
            <v>94.487258397278211</v>
          </cell>
          <cell r="AD53">
            <v>98.572590295442964</v>
          </cell>
          <cell r="AE53">
            <v>100.00000000000001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단가(자재)"/>
      <sheetName val="단가(노임)"/>
      <sheetName val="기초목록"/>
      <sheetName val="당초"/>
      <sheetName val="노임단가"/>
      <sheetName val="???"/>
      <sheetName val="예산"/>
      <sheetName val="KP1590_E"/>
      <sheetName val="VC2 10.99"/>
      <sheetName val="영업2"/>
      <sheetName val="1월"/>
      <sheetName val="inter"/>
      <sheetName val="BQMPALOC"/>
      <sheetName val="Sheet1"/>
      <sheetName val="___"/>
      <sheetName val="연돌일위집계"/>
      <sheetName val="ESCON"/>
      <sheetName val="집계표 (25,26ဩ"/>
      <sheetName val="영업3"/>
      <sheetName val="BQ_Utl_Off"/>
      <sheetName val="수입"/>
      <sheetName val="INPUT DATA"/>
      <sheetName val="금액내역서"/>
      <sheetName val="공문"/>
      <sheetName val="??"/>
      <sheetName val="12CGOU"/>
      <sheetName val="경영혁신본부"/>
      <sheetName val="ERECIN"/>
      <sheetName val="BD集計用"/>
      <sheetName val="»ê±Ù"/>
      <sheetName val="95삼성급(본사)"/>
      <sheetName val="입출재고현황 (2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Final(1)summary"/>
      <sheetName val="DESCRIPTION"/>
      <sheetName val="Form 0"/>
      <sheetName val="COVER"/>
      <sheetName val="뜃맟뭁돽띿맟?-BLDG"/>
      <sheetName val="Form D-1"/>
      <sheetName val="Form B-1"/>
      <sheetName val="Form F-1"/>
      <sheetName val="Assist(B-1)"/>
      <sheetName val="Form A"/>
      <sheetName val="세금자료"/>
      <sheetName val="__"/>
      <sheetName val="General Data"/>
      <sheetName val="LABOR &amp; 자재"/>
      <sheetName val="제작도"/>
      <sheetName val="SANDAN"/>
      <sheetName val="뜃맟뭁돽띿맟_-BLDG"/>
      <sheetName val="TTL"/>
      <sheetName val="DRUM"/>
      <sheetName val="내역서 耰&quot;"/>
      <sheetName val="_x0008_"/>
      <sheetName val="Z"/>
      <sheetName val="Cash2"/>
      <sheetName val="내역서 耰&quot;??"/>
      <sheetName val="SALA-002"/>
      <sheetName val="DHEQSUPT"/>
      <sheetName val="기성내역"/>
      <sheetName val="M-EQPT-Z"/>
      <sheetName val="Price Schedule"/>
      <sheetName val="간접비내역-1"/>
      <sheetName val="Lup2"/>
      <sheetName val="eq_data"/>
      <sheetName val="CB"/>
      <sheetName val="당진1,2호기전선관설치및접지4차공사내역서-을지"/>
      <sheetName val="POWER"/>
      <sheetName val="간접비 총괄"/>
      <sheetName val="노임단가표"/>
      <sheetName val="INPUT_DATA"/>
      <sheetName val="General_Data"/>
      <sheetName val="집계표_(25,26ဩ"/>
      <sheetName val="Form_0"/>
      <sheetName val="24V"/>
      <sheetName val="B"/>
      <sheetName val="주간기성"/>
      <sheetName val="BOROUGE2"/>
      <sheetName val="3.공통공사대비"/>
      <sheetName val="PRICES"/>
      <sheetName val="INSTR"/>
      <sheetName val="Rate Analysis"/>
      <sheetName val="???(OPTION)"/>
      <sheetName val="비교검토"/>
      <sheetName val="IN"/>
      <sheetName val="h-013211-2"/>
      <sheetName val="내역ࠜĀM4)"/>
      <sheetName val="표지"/>
      <sheetName val="6PILE  (돌출)"/>
      <sheetName val="Q&amp;pl-V"/>
      <sheetName val="WE'T"/>
      <sheetName val="合成単価作成表-BLDG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CTEMCOST"/>
      <sheetName val="F4-F7"/>
      <sheetName val="물량"/>
      <sheetName val="WEIGHT LIST"/>
      <sheetName val="산#2-1 (2)"/>
      <sheetName val="POL6차-PIPING"/>
      <sheetName val="산#3-1"/>
      <sheetName val="BEND LOSS"/>
      <sheetName val="EQUIPMENT -2"/>
      <sheetName val="EQUIP"/>
      <sheetName val="찍기"/>
      <sheetName val="실행"/>
      <sheetName val="내역ࠜĀ_x005f_x0000_M4)"/>
      <sheetName val="내역서 耰&quot;_x005f_x0000__x005f_x0000_"/>
      <sheetName val="_x005f_x0008_"/>
      <sheetName val="SOURCE"/>
      <sheetName val="Compare"/>
      <sheetName val="[SANDAN.XLS??"/>
      <sheetName val="기계내역서"/>
      <sheetName val="LEGEND"/>
      <sheetName val="내역"/>
      <sheetName val="PROCURE"/>
      <sheetName val="국내"/>
      <sheetName val="공사비 내역 (가)"/>
      <sheetName val="Static Equip"/>
      <sheetName val="CAT_5"/>
      <sheetName val="A"/>
      <sheetName val="단면 (2)"/>
      <sheetName val="Form A "/>
      <sheetName val="jobhist"/>
      <sheetName val="___(OPTION)"/>
      <sheetName val="내역ࠜĀ_x005f_x005f_x005f_x0000_M4)"/>
      <sheetName val="내역ࠜĀ"/>
      <sheetName val="Data"/>
      <sheetName val="당초내역서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electrical"/>
      <sheetName val="3.Breakdown Direct Paint"/>
      <sheetName val="Spl"/>
      <sheetName val="BID"/>
      <sheetName val="Quantity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Lstsub"/>
      <sheetName val="Z- GENERAL PRICE SUMMARY"/>
      <sheetName val=" Estimate  "/>
      <sheetName val="갑지1"/>
      <sheetName val="내역ࠜĀ?M4)"/>
      <sheetName val="PBS"/>
      <sheetName val="경영혁신본뷀"/>
      <sheetName val="고압수량(철거)"/>
      <sheetName val="2.2 STAFF Scedule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내역ࠜĀ_M4)"/>
      <sheetName val="내역서 耰&quot;_x005f_x005f_x005f_x0000__x005f_x005f_x0000"/>
      <sheetName val="_x005f_x005f_x005f_x0008_"/>
      <sheetName val="내역서_耰&quot;__"/>
      <sheetName val="Resumen"/>
      <sheetName val="Precios Unitari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9906"/>
      <sheetName val="계측 내역서"/>
      <sheetName val="PI"/>
      <sheetName val="EQUIP LIST"/>
      <sheetName val="인부신상자료"/>
      <sheetName val="7. 월별투입내역서"/>
      <sheetName val="BM DATA SHEET"/>
      <sheetName val="입찰품의서"/>
      <sheetName val="견적"/>
      <sheetName val="Sheet1 (2)"/>
      <sheetName val="수로보호공"/>
      <sheetName val="데이타"/>
      <sheetName val="식재인부"/>
      <sheetName val="변경집계표"/>
      <sheetName val="SummaryC"/>
      <sheetName val="Detail"/>
      <sheetName val="Q-7100-001"/>
      <sheetName val="Administrative Prices"/>
      <sheetName val="Calc"/>
      <sheetName val="WBS 44"/>
      <sheetName val="WBS 41"/>
      <sheetName val="Precios por Administración"/>
      <sheetName val="Subcon A"/>
      <sheetName val="AILC004"/>
      <sheetName val="cable-data"/>
      <sheetName val="T 3"/>
      <sheetName val="HORI. VESSEL"/>
      <sheetName val="cable"/>
      <sheetName val="배관내역"/>
      <sheetName val="수주추정"/>
      <sheetName val="Insts"/>
      <sheetName val="Vind - BtB"/>
      <sheetName val="LV induction motors"/>
      <sheetName val="인원계획"/>
      <sheetName val="BSD (2)"/>
      <sheetName val="Direct"/>
      <sheetName val="FORM-12"/>
      <sheetName val="D-623D"/>
      <sheetName val="SCHEDD TAMBAHAN"/>
      <sheetName val="입찰내역 발주처 양식"/>
      <sheetName val="RAB AR&amp;STR"/>
      <sheetName val="I-KAMAR"/>
      <sheetName val="Unit Price "/>
      <sheetName val="내역서"/>
      <sheetName val="Sheet4"/>
      <sheetName val="Form B"/>
      <sheetName val="trf(36%)"/>
      <sheetName val="MP MOB"/>
      <sheetName val="M_DB"/>
      <sheetName val="BCPAB"/>
      <sheetName val="_x0002_뻘N_x0001_ࠀ역서"/>
      <sheetName val="Material Selections"/>
      <sheetName val="Monthly Load"/>
      <sheetName val="Weekly Load"/>
      <sheetName val="All_2"/>
      <sheetName val="수량집계"/>
      <sheetName val="총괄집계표"/>
      <sheetName val="내역서 (∮ἀ嘆ɶ᠀㬁"/>
      <sheetName val="당초_xd8b4_∸ἀ"/>
      <sheetName val="DB@Acess"/>
      <sheetName val="집계표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BATCH"/>
      <sheetName val="sum"/>
      <sheetName val="Summary"/>
      <sheetName val="Hot"/>
      <sheetName val="Data List"/>
      <sheetName val="Rekapitulasi"/>
      <sheetName val="Man Power &amp; Comp"/>
      <sheetName val="MP-PLAN"/>
      <sheetName val="L-TIGA"/>
      <sheetName val="MP_PLAN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97 사업추정(WEKI)"/>
      <sheetName val="실행집계"/>
      <sheetName val="breakdown of wage rate"/>
      <sheetName val="Indirect Cost"/>
      <sheetName val="Unit"/>
      <sheetName val="Piping BQ for one turbine"/>
      <sheetName val="총괄표"/>
      <sheetName val="DCS"/>
      <sheetName val="FWBS7000,8000"/>
      <sheetName val="ANALYSER"/>
      <sheetName val="Eq. Mobilization"/>
      <sheetName val="출금실적"/>
      <sheetName val="경영현황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Utility and Fire flange"/>
      <sheetName val="Basic_Rate"/>
      <sheetName val="appendix_2_5_final_accounts"/>
      <sheetName val="Format"/>
      <sheetName val="Labour"/>
      <sheetName val="Material"/>
      <sheetName val="Sheet1_(2)"/>
      <sheetName val="금융"/>
      <sheetName val="7422CW00"/>
      <sheetName val="_x0002_?뻘N??_x0001_ࠀ역서"/>
      <sheetName val="_SANDAN.XLS__"/>
      <sheetName val="_x0002_"/>
      <sheetName val="Resource table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d__x0003__x0004__x0016__x000d__x0004_"/>
      <sheetName val="_x000a__x001b__x0006__x0006__x0008_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FWBS 1530"/>
      <sheetName val="Preliminaries"/>
      <sheetName val="piping"/>
      <sheetName val="Mech"/>
      <sheetName val="Fire Protection"/>
      <sheetName val="Buildings"/>
      <sheetName val="Instrument"/>
      <sheetName val="Labor"/>
      <sheetName val="Cash Flow bulanan"/>
      <sheetName val="schalt"/>
      <sheetName val="schtng"/>
      <sheetName val="schbhn"/>
      <sheetName val="H.Satuan"/>
      <sheetName val="I_KAMAR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w't table"/>
      <sheetName val="내역서 (∮ἀ嘆ɶ"/>
      <sheetName val="97"/>
      <sheetName val="MANP"/>
      <sheetName val="C"/>
      <sheetName val="Equipment List"/>
      <sheetName val="info"/>
      <sheetName val="TP"/>
      <sheetName val="Form1.SQP"/>
      <sheetName val="중기"/>
      <sheetName val="Resource"/>
      <sheetName val="원가"/>
      <sheetName val="Total"/>
      <sheetName val="BM-Elec"/>
      <sheetName val="BM-Inst"/>
      <sheetName val="공정계획(내부계획25%,내부w.f)"/>
      <sheetName val="AG Pipe Qty Analysis"/>
      <sheetName val="Heavy Equipments"/>
      <sheetName val="SFN ORIG"/>
      <sheetName val="SFN"/>
      <sheetName val="R2564AHDTS"/>
      <sheetName val="CPS"/>
      <sheetName val="HP-Steamdrum"/>
      <sheetName val="목표세부명세"/>
      <sheetName val="중기일위대가"/>
      <sheetName val="1350-A"/>
      <sheetName val="SS2"/>
      <sheetName val="품셈"/>
      <sheetName val="BOQ-B.DOWN"/>
      <sheetName val="COVER-P"/>
      <sheetName val="사급자재집계표"/>
      <sheetName val="HVAC(사급자재)"/>
      <sheetName val="U-W"/>
      <sheetName val="결과조달"/>
      <sheetName val="수량산출서"/>
      <sheetName val="LOB"/>
      <sheetName val="실행내역"/>
      <sheetName val="Proposal"/>
      <sheetName val="실행예산 MM"/>
      <sheetName val="mto-rev0B"/>
      <sheetName val="Dir Manpower Other Exp."/>
      <sheetName val="SEX"/>
      <sheetName val="Currency Rate"/>
      <sheetName val="Personnel"/>
      <sheetName val="ANALISA"/>
      <sheetName val="KUWATI(Total)_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OPTION_24"/>
      <sheetName val="OPTION_34"/>
      <sheetName val="2002년_현장공사비_국내_실적4"/>
      <sheetName val="2003년국내현장공사비_실적4"/>
      <sheetName val="VC2_10_994"/>
      <sheetName val="INPUT_DATA3"/>
      <sheetName val="집계표_(25,26ဩ3"/>
      <sheetName val="입출재고현황_(2)2"/>
      <sheetName val="Form_03"/>
      <sheetName val="Form_D-12"/>
      <sheetName val="Form_B-12"/>
      <sheetName val="Form_F-12"/>
      <sheetName val="Form_A2"/>
      <sheetName val="General_Data3"/>
      <sheetName val="LABOR_&amp;_자재2"/>
      <sheetName val="Price_Schedule2"/>
      <sheetName val="간접비_총괄2"/>
      <sheetName val="내역서_耰&quot;??2"/>
      <sheetName val="3_공통공사대비2"/>
      <sheetName val="Rate_Analysis2"/>
      <sheetName val="EQUIPMENT_-22"/>
      <sheetName val="CAL_2"/>
      <sheetName val="WEIGHT_LIST1"/>
      <sheetName val="산#2-1_(2)1"/>
      <sheetName val="BEND_LOSS1"/>
      <sheetName val="공사비_내역_(가)1"/>
      <sheetName val="6PILE__(돌출)1"/>
      <sheetName val="내역서_耰&quot;_x005f_x0000__x005f_x0000_1"/>
      <sheetName val="[SANDAN_XLS??"/>
      <sheetName val="Static_Equip1"/>
      <sheetName val="3_Breakdown_Direct_Paint1"/>
      <sheetName val="단면_(2)1"/>
      <sheetName val="Form_A_1"/>
      <sheetName val="내역서_耰&quot;__2"/>
      <sheetName val="Summary_Sheets1"/>
      <sheetName val="Z-_GENERAL_PRICE_SUMMARY"/>
      <sheetName val="_Estimate__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2_2_STAFF_Scedule"/>
      <sheetName val="Civil_11"/>
      <sheetName val="Civil_21"/>
      <sheetName val="Civil_31"/>
      <sheetName val="Site_11"/>
      <sheetName val="Site_21"/>
      <sheetName val="Site_31"/>
      <sheetName val="Site_Faci1"/>
      <sheetName val="Man_Hole"/>
      <sheetName val="내역서_耰&quot;_x005f_x005f_x005f_x0000__x005f_x005f_x0000"/>
      <sheetName val="Precios_Unitarios"/>
      <sheetName val="내역서_耰&quot;_x005f_x005f_x005f_x005f_x005f_x005f_x005f_x0000_"/>
      <sheetName val="계측_내역서"/>
      <sheetName val="입찰내역_발주처_양식"/>
      <sheetName val="Sheet1_(2)1"/>
      <sheetName val="EQUIP_LIST"/>
      <sheetName val="7__월별투입내역서"/>
      <sheetName val="Administrative_Prices"/>
      <sheetName val="WBS_44"/>
      <sheetName val="WBS_41"/>
      <sheetName val="Precios_por_Administración"/>
      <sheetName val="Subcon_A"/>
      <sheetName val="T_3"/>
      <sheetName val="HORI__VESSEL"/>
      <sheetName val="Vind_-_BtB"/>
      <sheetName val="LV_induction_motors"/>
      <sheetName val="BSD_(2)"/>
      <sheetName val="내역서_耰&quot;_x005f_x005f_x005f_x005f_x005f_x005f_x005f_x005f_"/>
      <sheetName val="MP_MOB"/>
      <sheetName val="Form_B"/>
      <sheetName val="뻘Nࠀ역서"/>
      <sheetName val="내역서_耰&quot;1"/>
      <sheetName val="97_사업추정(WEKI)"/>
      <sheetName val="Monthly_Load"/>
      <sheetName val="Weekly_Load"/>
      <sheetName val="breakdown_of_wage_rate"/>
      <sheetName val="Indirect_Cost"/>
      <sheetName val="내역서_(∮ἀ嘆ɶ᠀㬁"/>
      <sheetName val="Material_Selections"/>
      <sheetName val="Piping_BQ_for_one_turbine"/>
      <sheetName val="Eq__Mobilization"/>
      <sheetName val="Utility_and_Fire_flange"/>
      <sheetName val="_SANDAN_XLS__"/>
      <sheetName val="Fire_Protection"/>
      <sheetName val="FWBS_1530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10"/>
      <sheetName val="5"/>
      <sheetName val="1"/>
      <sheetName val="4-3LEVEL-5 epic.4"/>
      <sheetName val="단가 (2)"/>
      <sheetName val="한강운반비"/>
      <sheetName val="도"/>
      <sheetName val="VIZ4"/>
      <sheetName val="VIZ7"/>
      <sheetName val="UZ"/>
      <sheetName val="K_SURFACES"/>
      <sheetName val="부대비율"/>
      <sheetName val="ITB COST"/>
      <sheetName val="MODULE CONFIRM"/>
      <sheetName val="WIND"/>
      <sheetName val="분전반계산서(석관)"/>
      <sheetName val="이자율"/>
      <sheetName val="노임9월"/>
      <sheetName val="INPUT"/>
      <sheetName val="생산계획"/>
      <sheetName val="상반기손익차2총괄"/>
      <sheetName val="VLOOKUP"/>
      <sheetName val="cal-foamglass"/>
      <sheetName val="연습"/>
      <sheetName val="운반"/>
      <sheetName val="설계명세1-1"/>
      <sheetName val="BM_DATA_SHEET1"/>
      <sheetName val="Resource_table"/>
      <sheetName val="_x000a__x000a_"/>
      <sheetName val="Equipment_List"/>
      <sheetName val="Form1_SQP"/>
      <sheetName val="AG_Pipe_Qty_Analysis"/>
      <sheetName val="공정계획(내부계획25%,내부w_f)"/>
      <sheetName val="Heavy_Equipments"/>
      <sheetName val="FWBS"/>
      <sheetName val="Cash In-Cash Out Actual"/>
      <sheetName val="CHANNEL"/>
      <sheetName val="PROTECTION "/>
      <sheetName val="CIBATU5OO"/>
      <sheetName val="실행(ALT1)"/>
      <sheetName val="내역서1999.8최종"/>
      <sheetName val="강재"/>
      <sheetName val="OD5000"/>
      <sheetName val="Costo-MO"/>
      <sheetName val="SFN_ORIG"/>
      <sheetName val="?뻘N??ࠀ역서"/>
      <sheetName val="실행철강하도"/>
      <sheetName val="전기"/>
      <sheetName val="PROGRESS"/>
      <sheetName val="Database"/>
      <sheetName val="dc1"/>
      <sheetName val="SILICATE"/>
      <sheetName val="_x0004_"/>
      <sheetName val="_x000a_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w't_table"/>
      <sheetName val="breakdown_of_wage_rate1"/>
      <sheetName val="Indirect_Cost1"/>
      <sheetName val="SCHEDD_TAMBAHAN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Dir_Manpower_Other_Exp_"/>
      <sheetName val="DESIGN"/>
      <sheetName val="배수내역"/>
      <sheetName val="판가반영"/>
      <sheetName val="공사내역"/>
      <sheetName val="견적대비표"/>
      <sheetName val="일위대가(계측기설치)"/>
      <sheetName val="EP0618"/>
      <sheetName val="CÓDIGOS"/>
      <sheetName val="MTP"/>
      <sheetName val="BAG-2"/>
      <sheetName val="Overall"/>
      <sheetName val="salary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첨부1-집행내역(요약)"/>
      <sheetName val="Sum (Case-3)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예산-내부"/>
      <sheetName val="Closeout Control"/>
      <sheetName val="영업소실적"/>
      <sheetName val="PROJECT BRIEF"/>
      <sheetName val="tggwan(mac)"/>
      <sheetName val="Hoja2"/>
      <sheetName val="CUADRO DE PRECIOS"/>
      <sheetName val="Site Findings Status Sheet"/>
      <sheetName val="골조시행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경제지표"/>
      <sheetName val="1100-1200-1300-1910-2140-LEV 2"/>
      <sheetName val="시행분석"/>
      <sheetName val="차트 (2)"/>
      <sheetName val=" _x001b__x0006__x0006__x0008_ "/>
      <sheetName val="할증 "/>
      <sheetName val="검측서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Library"/>
      <sheetName val="DB"/>
      <sheetName val="CONFIG"/>
      <sheetName val="Datos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Weekl_x0004__x0016__x000d_"/>
      <sheetName val="_x000e__x0005_"/>
      <sheetName val="예가표"/>
      <sheetName val="UP MINOR"/>
      <sheetName val="Ocean Transporation Charge"/>
      <sheetName val="Exchange Rate"/>
      <sheetName val="99. FWBS(Ref)"/>
      <sheetName val="99. Change Rate"/>
      <sheetName val="Bill rekap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In-House Summary"/>
      <sheetName val="7422CW_x0013_"/>
      <sheetName val="Item code"/>
      <sheetName val="업체코드"/>
      <sheetName val="Pengesahan "/>
      <sheetName val="ANX3A11"/>
      <sheetName val="5.) Time Delays"/>
      <sheetName val="KP_List"/>
      <sheetName val="내역서_(N _x000e__x000e__x000e_  _x0012__x0010__x000a_"/>
      <sheetName val="ഀࠀကЀЀԀЀԀ̀ᤀഀ؀Ѐༀ"/>
      <sheetName val="경상"/>
      <sheetName val="노임이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_x0002_뻘N_"/>
      <sheetName val="_x0004__x000d__x0"/>
      <sheetName val="_x000a__x001b__x0"/>
      <sheetName val="HVAC"/>
      <sheetName val="내역서_耰&quot;_x005f_x0000__x0000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??-BLDG"/>
      <sheetName val="Unt rate"/>
      <sheetName val="2. 현장 자금투입 집계표"/>
      <sheetName val="_도면 및 도서 제출목록 및 일정_170202.xlsx"/>
      <sheetName val="Direct PMS"/>
      <sheetName val="경비실"/>
      <sheetName val="OPT_x0012__x0010__x000a_"/>
      <sheetName val="_x0013__x0014_"/>
      <sheetName val="AUX"/>
      <sheetName val="Aux."/>
      <sheetName val="Codes.Pers"/>
      <sheetName val="_x0002__뻘N___x0001_ࠀ역서"/>
      <sheetName val="SCH"/>
      <sheetName val="배수공"/>
      <sheetName val="Rates &amp; Legend"/>
      <sheetName val="Discounted Cash Flow"/>
      <sheetName val="OCT.FDN"/>
      <sheetName val="D-3109"/>
      <sheetName val="TYPE"/>
      <sheetName val="수량산출"/>
      <sheetName val="General Notes"/>
      <sheetName val="CAL1"/>
      <sheetName val="EE-PROP"/>
      <sheetName val="DATA MENTAH"/>
      <sheetName val="BQ_IMPORT"/>
      <sheetName val="00-Summary Information-ABB"/>
      <sheetName val="PABS,Site info"/>
      <sheetName val="물량표"/>
      <sheetName val="Harga Satuan"/>
      <sheetName val="LISTRIK"/>
      <sheetName val="F ALARM"/>
      <sheetName val="장산"/>
      <sheetName val="2.Overall Summary 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예산실적전체당월"/>
      <sheetName val="breakdown of wage ra"/>
      <sheetName val="breakdown of wage ra`f"/>
      <sheetName val="  "/>
      <sheetName val=" "/>
      <sheetName val="breakdown of wage rað-"/>
      <sheetName val="breakdown of wage rap"/>
      <sheetName val="Pipe-Hot"/>
      <sheetName val="Chart_Cable"/>
      <sheetName val="BD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내역서 耰&quot;_x0000"/>
      <sheetName val="_x005f_x005f_"/>
      <sheetName val="내역서_耰&quot;_x0000"/>
      <sheetName val="Weekl_x0004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rocess Data (2)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0. Resource　Code"/>
      <sheetName val="breakdown of wage ra"/>
      <sheetName val="Raw data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Weekl_x000a_"/>
      <sheetName val="5_)_Time_Delays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Direct_PMS"/>
      <sheetName val="OPT_x000a_"/>
      <sheetName val="Aux_"/>
      <sheetName val="_뻘N__ࠀ역서"/>
      <sheetName val="Rates_&amp;_Legend"/>
      <sheetName val="OCT_FDN"/>
      <sheetName val="General_Notes"/>
      <sheetName val="Sheet5"/>
      <sheetName val="design_criteria1"/>
      <sheetName val="Material code"/>
      <sheetName val="LEGENDA"/>
      <sheetName val="Attach 4-18"/>
      <sheetName val="HO_Site Rates-2011"/>
      <sheetName val="PWA"/>
      <sheetName val="9_1차이내역"/>
      <sheetName val="pipeline-1"/>
      <sheetName val="대운산출"/>
      <sheetName val="손익차9월2"/>
      <sheetName val="TJ1Q47"/>
      <sheetName val="Particular Sch"/>
      <sheetName val="Distribution Table"/>
      <sheetName val="BA1047集約"/>
      <sheetName val="DISCIPLINE"/>
      <sheetName val="BQMP"/>
      <sheetName val="__x001b__x0006__x"/>
      <sheetName val="_"/>
      <sheetName val="OPT_x0012_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M4"/>
      <sheetName val="내역ࠜĀ_x0"/>
      <sheetName val="내역서 耰&quot;_"/>
      <sheetName val="내역서_耰&quot;_x0001"/>
      <sheetName val="내역서_耰&quot;_x00001"/>
      <sheetName val="내역서_耰&quot;_x005f1"/>
      <sheetName val="내역서_耰&quot;_x0002"/>
      <sheetName val="내역서_耰&quot;_x00002"/>
      <sheetName val="내역서_耰&quot;_x005f2"/>
      <sheetName val="Others"/>
      <sheetName val="도면자료제출일정"/>
      <sheetName val="DROP DOWN"/>
      <sheetName val="Al Taweelah"/>
      <sheetName val="유림골조"/>
      <sheetName val="Air Cooler-E"/>
      <sheetName val="용접품"/>
      <sheetName val="절단품"/>
      <sheetName val="Action Item"/>
      <sheetName val="Rating"/>
      <sheetName val="ID.CD"/>
      <sheetName val="Equipment Spec List"/>
      <sheetName val="개시대사 (2)"/>
      <sheetName val="Header"/>
      <sheetName val="SPEC LIST(EQUP, SYS)"/>
      <sheetName val="drg"/>
      <sheetName val="BM"/>
      <sheetName val="당초?∸ἀ"/>
      <sheetName val="Analysis"/>
      <sheetName val="EVA-004-MEC"/>
      <sheetName val="USDKRW"/>
      <sheetName val="Inquiry"/>
      <sheetName val="품셈TABLE"/>
      <sheetName val="定额"/>
      <sheetName val="MD"/>
      <sheetName val="손익차총괄2"/>
      <sheetName val="내역서_(N _x000e__x000e__x000e_  _x0012__x0010_ "/>
      <sheetName val="208"/>
      <sheetName val="기기리스트"/>
      <sheetName val="Risk"/>
      <sheetName val="리스크 분류체계"/>
      <sheetName val="환율"/>
      <sheetName val="{}"/>
      <sheetName val="SUM "/>
      <sheetName val="Multi-currency"/>
      <sheetName val="Linelist LNGC Process"/>
      <sheetName val="2003상반기노임기준"/>
      <sheetName val="TQ Format"/>
      <sheetName val="breakdown of wage raÐ¾"/>
      <sheetName val="Additional data"/>
      <sheetName val="바닥판⽷"/>
      <sheetName val="Values"/>
      <sheetName val="Tgh JGC-Inv I clp"/>
      <sheetName val="PCS "/>
      <sheetName val="Progress Statement-SI"/>
      <sheetName val="Progress Payment-3110"/>
      <sheetName val="Perm. Test"/>
      <sheetName val="SECL 리스크 분류체계 (2)"/>
      <sheetName val="LOADDAT"/>
      <sheetName val="Galian 1"/>
      <sheetName val="Analisa-Harga"/>
      <sheetName val="Analisa Lump sum"/>
      <sheetName val="data-pendukung"/>
      <sheetName val="Normalisasi"/>
      <sheetName val="CH-RANC"/>
      <sheetName val="351BQMCN"/>
      <sheetName val="rap"/>
      <sheetName val="As"/>
      <sheetName val="Sec I ML"/>
      <sheetName val="내역서 ᢐ_x001f_"/>
      <sheetName val="EQUIPMENT_-"/>
      <sheetName val="Har_mat"/>
      <sheetName val="chitimc"/>
      <sheetName val="dongia (2)"/>
      <sheetName val="LKVL-CK-HT-GD1"/>
      <sheetName val="광통신 견적내역서1"/>
      <sheetName val="내역서 耰&quot;_x0000__x0000_"/>
      <sheetName val="내역ࠜĀ_x0000_M4)"/>
      <sheetName val="_x0004__x0000__x000d__x0000__x0003__x0000__x0004__x0000__x0016__x0000__x000d__x0000__x0004_"/>
      <sheetName val="_x000a__x0000__x001b__x0000__x0006__x0000__x0006__x0000__x0008__x0000__x000a__x0000__x0000_"/>
      <sheetName val=" _x0000__x001b__x0000__x0006__x0000__x0006__x0000__x0008__x0000_ _x0000__x0000_"/>
      <sheetName val="Weekl_x0004__x0000__x0016__x0000__x000d__x0000_"/>
      <sheetName val="_x0000__x000e__x0000__x0005_"/>
      <sheetName val="7422CW_x0013__x0000_"/>
      <sheetName val="내역서_(N_x0009__x000e__x000e__x000e__x0009__x0009__x0012__x0010__x000a_"/>
      <sheetName val="_x0004__x0000__x000d__x0000__x0"/>
      <sheetName val="_x000a__x0000__x001b__x0000__x0"/>
      <sheetName val="OPT_x0012__x0000__x0010__x0000__x000a__x0000_"/>
      <sheetName val="_x0000__x0013__x0000__x0014_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耰&quot;_x0000__x0000_"/>
      <sheetName val="내역서_耰&quot;_x0000__x0000_1"/>
      <sheetName val="내역서 ᢐ_x001f__x0000__x0000_"/>
      <sheetName val="EQUIPMENT_-_x0000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 refreshError="1"/>
      <sheetData sheetId="399" refreshError="1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/>
      <sheetData sheetId="841"/>
      <sheetData sheetId="842" refreshError="1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/>
      <sheetData sheetId="1474" refreshError="1"/>
      <sheetData sheetId="1475" refreshError="1"/>
      <sheetData sheetId="1476" refreshError="1"/>
      <sheetData sheetId="1477" refreshError="1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 refreshError="1"/>
      <sheetData sheetId="1632" refreshError="1"/>
      <sheetData sheetId="1633" refreshError="1"/>
      <sheetData sheetId="1634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 refreshError="1"/>
      <sheetData sheetId="2139" refreshError="1"/>
      <sheetData sheetId="2140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/>
      <sheetData sheetId="2172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/>
      <sheetData sheetId="2189"/>
      <sheetData sheetId="2190" refreshError="1"/>
      <sheetData sheetId="2191" refreshError="1"/>
      <sheetData sheetId="2192" refreshError="1"/>
      <sheetData sheetId="2193"/>
      <sheetData sheetId="2194"/>
      <sheetData sheetId="2195"/>
      <sheetData sheetId="2196"/>
      <sheetData sheetId="2197"/>
      <sheetData sheetId="2198"/>
      <sheetData sheetId="2199" refreshError="1"/>
      <sheetData sheetId="2200" refreshError="1"/>
      <sheetData sheetId="2201"/>
      <sheetData sheetId="220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anal"/>
      <sheetName val="Resume"/>
      <sheetName val="ESCON"/>
      <sheetName val="Kuantitas &amp; Harga"/>
      <sheetName val="Cover Daf-2"/>
      <sheetName val="Bill.1.VAC-Supply-A"/>
      <sheetName val="Cash Flow bulanan"/>
      <sheetName val="Kode Bahan"/>
      <sheetName val="ANALISA"/>
      <sheetName val="STR _A_"/>
      <sheetName val="boq"/>
      <sheetName val="BAG_2"/>
      <sheetName val="struktur tdk dipakai"/>
      <sheetName val="TOTAL"/>
      <sheetName val="3"/>
      <sheetName val="ubah"/>
      <sheetName val="PROTECTION "/>
      <sheetName val="D_6"/>
      <sheetName val="D_7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PLB-Basement_2_8_2-R1"/>
      <sheetName val="Kuantitas_&amp;_Harga"/>
      <sheetName val="HARGA DASAR"/>
      <sheetName val="ALAT"/>
      <sheetName val="DIV.8"/>
      <sheetName val="DIV.9"/>
      <sheetName val="LBK"/>
      <sheetName val="EST-1CV"/>
      <sheetName val="3.a LBK"/>
      <sheetName val="Sheet1"/>
      <sheetName val="Harga Satuan"/>
      <sheetName val="Analysis"/>
      <sheetName val="D7(1)"/>
      <sheetName val="Rekap"/>
      <sheetName val="4-Basic Price"/>
      <sheetName val="BANGUNAN PENUNJANG"/>
      <sheetName val="Basic Price"/>
      <sheetName val="ARS "/>
      <sheetName val="BOQ-Indonesia"/>
      <sheetName val="HARGA_DASAR"/>
      <sheetName val="DIV_8"/>
      <sheetName val="DIV_9"/>
      <sheetName val="AHS"/>
      <sheetName val="Concrete"/>
      <sheetName val="Rekapitulasi"/>
      <sheetName val="lanscap_All"/>
      <sheetName val="STR"/>
      <sheetName val="luar"/>
      <sheetName val="RINC hotel"/>
      <sheetName val="RINC FIN T4 "/>
      <sheetName val="RINC FIN T4  _3_"/>
      <sheetName val="RINC FIN T4  _2_"/>
      <sheetName val="Volume"/>
      <sheetName val="304_06"/>
      <sheetName val="%"/>
      <sheetName val="Bahan "/>
      <sheetName val="Upah"/>
      <sheetName val="Pekerjaan "/>
      <sheetName val="D2"/>
      <sheetName val="가격조사서"/>
      <sheetName val="Bill rekap"/>
      <sheetName val="Bill of Qty"/>
      <sheetName val="daffin"/>
      <sheetName val="Normalisasi"/>
      <sheetName val="prodalt"/>
      <sheetName val="harga satuan bahan"/>
      <sheetName val="harsat"/>
      <sheetName val="RAB Pintu Gerbang&amp;Ticket"/>
      <sheetName val="Material"/>
      <sheetName val="ahs_utama"/>
      <sheetName val="A"/>
      <sheetName val="SAT-BHN"/>
      <sheetName val="PPC"/>
      <sheetName val="RAW MATERIALS "/>
      <sheetName val="304-06"/>
      <sheetName val="COST-PERSON-J.O."/>
      <sheetName val="RENTAL1"/>
      <sheetName val="1+580"/>
      <sheetName val="GTS I PS"/>
      <sheetName val="D3.1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njumlahan"/>
      <sheetName val="Plat"/>
      <sheetName val="SUM 200"/>
      <sheetName val="GTS_I_PS"/>
      <sheetName val="D3_1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daftar harsat"/>
      <sheetName val="G_SUMMARY"/>
      <sheetName val="VAC-1"/>
      <sheetName val="CBD"/>
      <sheetName val="SEX"/>
      <sheetName val="jobhist"/>
      <sheetName val="Hrg.Sat"/>
      <sheetName val="Kolom UT"/>
      <sheetName val="daily (12)"/>
      <sheetName val="fas"/>
      <sheetName val="typ 10_25"/>
      <sheetName val="ph26"/>
      <sheetName val="ph27"/>
      <sheetName val="kor_un"/>
      <sheetName val="kor"/>
      <sheetName val="I. Prelim"/>
      <sheetName val="SUB ME"/>
      <sheetName val="mechanical asrama"/>
      <sheetName val="electrical asrama"/>
      <sheetName val="ME. Kelas"/>
      <sheetName val="umum"/>
      <sheetName val="analisa alat"/>
      <sheetName val="bahan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Statprod gab"/>
      <sheetName val="Bag_9"/>
      <sheetName val="Evaluasi"/>
      <sheetName val="Bill_1_VAC_Supply_A"/>
      <sheetName val="r.tank"/>
      <sheetName val="prelim"/>
      <sheetName val="main summary"/>
      <sheetName val="Pek.Luar"/>
      <sheetName val="4"/>
      <sheetName val="iTEM hARSAT"/>
      <sheetName val="BAG-2"/>
      <sheetName val="AHAS1"/>
      <sheetName val="HB "/>
      <sheetName val="5.1-5.4(1)-5.4(2)"/>
      <sheetName val="REKAP TOTAL (1)"/>
      <sheetName val="Elektrikal"/>
      <sheetName val="DETAIL LT11-13"/>
      <sheetName val="PL"/>
      <sheetName val="PK"/>
      <sheetName val="Harga ME "/>
      <sheetName val="harga"/>
      <sheetName val="DAF-4"/>
      <sheetName val="Fill this out first___"/>
      <sheetName val="DAF_2"/>
      <sheetName val="bill 3.9"/>
      <sheetName val="Vibro_Roller"/>
      <sheetName val="PROGRESS"/>
      <sheetName val="HSP"/>
      <sheetName val="Fire Fighting"/>
      <sheetName val="Plumbing"/>
      <sheetName val="harga bahan"/>
      <sheetName val="BQ ARS"/>
      <sheetName val="ALL"/>
      <sheetName val="Pembongkaran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yp_10_25"/>
      <sheetName val="I__Prelim"/>
      <sheetName val="Coll_KAMAR"/>
      <sheetName val="Har-mat"/>
      <sheetName val="OHD"/>
      <sheetName val="RAB-NEGO"/>
      <sheetName val="cargo"/>
      <sheetName val="Analisa &amp; Upah"/>
      <sheetName val="Analisa _ Upah"/>
      <sheetName val="Analisa Harga"/>
      <sheetName val="hst  LAMP_1 _2_"/>
      <sheetName val="Daf 1"/>
      <sheetName val="NET?"/>
      <sheetName val="BQ?"/>
      <sheetName val="TU"/>
      <sheetName val="금액내역서"/>
      <sheetName val="UP MINOR"/>
      <sheetName val="BASIC"/>
      <sheetName val="Compare"/>
      <sheetName val="laporan"/>
      <sheetName val="Mob"/>
      <sheetName val="JAD-PEL"/>
      <sheetName val="Galian 1"/>
      <sheetName val="bahan+upah"/>
      <sheetName val="A3 "/>
      <sheetName val="Rencana Anggaran Biaya"/>
      <sheetName val="대비표"/>
      <sheetName val="SAP"/>
      <sheetName val="Data alat"/>
      <sheetName val="Harga Alat"/>
      <sheetName val="Sat Bahan"/>
      <sheetName val="Sat Alat"/>
      <sheetName val="Sat Upah"/>
      <sheetName val="Cover_Daf-2"/>
      <sheetName val="Kode_Bahan"/>
      <sheetName val="PROTECTION_"/>
      <sheetName val="HARGA_SATUAN"/>
      <sheetName val="ANA"/>
      <sheetName val="Currency_Rate"/>
      <sheetName val="HRG_BHN"/>
      <sheetName val="DAFTAR_HARGA_SATUAN_MATERIAL"/>
      <sheetName val="BQ_E20_02_Rp_"/>
      <sheetName val="HSBU_ANA"/>
      <sheetName val="rumus"/>
      <sheetName val="Daf_12"/>
      <sheetName val="Harsat_Bahan"/>
      <sheetName val="Als_Struk"/>
      <sheetName val="Grand_Rekap"/>
      <sheetName val="REF_ONLY1"/>
      <sheetName val="ac"/>
      <sheetName val="Pipe"/>
      <sheetName val="Isolasi_Luar_Dalam2"/>
      <sheetName val="Isolasi_Luar2"/>
      <sheetName val="Markup"/>
      <sheetName val="Pemadam"/>
      <sheetName val="Bill_of_Qty_MEP"/>
      <sheetName val="REQDELTA"/>
      <sheetName val="Analisa_Upah_&amp;_Bahan_Plum"/>
      <sheetName val="RAB"/>
      <sheetName val="IT"/>
      <sheetName val="Rekap_Direct_Cost"/>
      <sheetName val="Listrik"/>
      <sheetName val="16-AC-27JULI"/>
      <sheetName val="ARSITEKTUR"/>
      <sheetName val="Harsat_Upah"/>
      <sheetName val="Hargamat"/>
      <sheetName val="telp"/>
      <sheetName val="DAF-1"/>
      <sheetName val="8LT 12"/>
      <sheetName val="AN-K"/>
      <sheetName val="Piutang Bermslh Sby"/>
      <sheetName val="piutang konsolidasi MEI"/>
      <sheetName val="Up"/>
      <sheetName val="BQ"/>
      <sheetName val="Currency Rate"/>
      <sheetName val="SPK"/>
      <sheetName val="III_FAu_x0012__x0003_"/>
      <sheetName val="~X3HV3`²/~X3~V3."/>
      <sheetName val="!_x0004_"/>
      <sheetName val=""/>
      <sheetName val="HARGA MATERIAL"/>
      <sheetName val="PNT"/>
      <sheetName val="EÜ_x0004__x001a_J"/>
      <sheetName val="SAT_BHN"/>
      <sheetName val="bhn,upah,alat"/>
      <sheetName val="Ans Kom Precast"/>
      <sheetName val="CAB 2"/>
      <sheetName val="harga "/>
      <sheetName val="H.Satuan"/>
      <sheetName val="Analisa Upah &amp; Bahan Plum"/>
      <sheetName val="Analisa Str"/>
      <sheetName val="DAFTAR 7"/>
      <sheetName val="DAFTAR_8"/>
      <sheetName val="DAF_1"/>
      <sheetName val="ch"/>
      <sheetName val="3-DIV7"/>
      <sheetName val="3-DIV8"/>
      <sheetName val="3-DIV7.B"/>
      <sheetName val="Up &amp; bhn"/>
      <sheetName val="HS_TRG"/>
      <sheetName val="SELL-SUMM-COST"/>
      <sheetName val="CF-satu"/>
      <sheetName val="CF Rp-USD"/>
      <sheetName val="F ALARM"/>
      <sheetName val="Tabel"/>
      <sheetName val="FISIK"/>
      <sheetName val="schtng"/>
      <sheetName val="schbhn"/>
      <sheetName val="schalt"/>
      <sheetName val="概総括1"/>
      <sheetName val="UPAH BAHAN"/>
      <sheetName val="bahan-mos"/>
      <sheetName val="Analisa ARS"/>
      <sheetName val="ASPAL"/>
      <sheetName val="STRUKTUR"/>
      <sheetName val="TOWN"/>
      <sheetName val="NAMES"/>
      <sheetName val="Estimate"/>
      <sheetName val="daftar_harsat"/>
      <sheetName val="Non JO"/>
      <sheetName val="PEKAN 23"/>
      <sheetName val="Renc &amp; real Non KSO"/>
      <sheetName val="Sheet9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Perm. Test"/>
      <sheetName val="lkalibrasi BENENAIN"/>
      <sheetName val="ME-LT.2 utility Dacen"/>
      <sheetName val="ME-Lt.3"/>
      <sheetName val="TE TS FA LAN MATV"/>
      <sheetName val="pek. str"/>
      <sheetName val="Z"/>
      <sheetName val="Cash2"/>
      <sheetName val="DKH"/>
      <sheetName val="SKEDULmaterial"/>
      <sheetName val="S-QD5"/>
      <sheetName val="DAF-HARSAT"/>
      <sheetName val="Galian_1"/>
      <sheetName val="[EST-1CV.XLS]~X3HV3"/>
      <sheetName val="NET_"/>
      <sheetName val="BQ_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EÜ_x005f_x0004__x005f_x001a__x005f_x0000__x005f_x0000__"/>
      <sheetName val="III_FA"/>
      <sheetName val="!_x005f_x0004_"/>
      <sheetName val="EÜ_x005f_x0004__x005f_x001A_"/>
      <sheetName val="Junior PTI"/>
      <sheetName val="SMP"/>
      <sheetName val="[EST-1CV.XLS]~X3HV3�"/>
      <sheetName val="MK"/>
      <sheetName val="III_FA?u_x0012__x0003_"/>
      <sheetName val="[EST-1CV.XLS]?~X3?????????HV3?"/>
      <sheetName val="!_x0004_??"/>
      <sheetName val="?"/>
      <sheetName val="[EST-1CV.XLS]?~X3?????????HV3?�"/>
      <sheetName val="Urai _Resap pengikat"/>
      <sheetName val="DAF-7"/>
      <sheetName val="RAB_DK"/>
      <sheetName val="III_FA_u_x0012__x0003_"/>
      <sheetName val="_~X3_________HV3_`²_~X3_~V3_._"/>
      <sheetName val="!_x0004___"/>
      <sheetName val="_"/>
      <sheetName val="_~X3_________HV3_�`�_~X3_~V3_._"/>
      <sheetName val="Rincian "/>
      <sheetName val="revisiSTR-pondasi"/>
      <sheetName val="BQ Elektrikal"/>
      <sheetName val="ES_PARK"/>
      <sheetName val="RAB AR&amp;STR"/>
      <sheetName val="[EST-1CV.XLS][EST-1CV.XLS]3`²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sipil"/>
      <sheetName val="Bill No.1"/>
      <sheetName val="BASEMENT"/>
      <sheetName val="Anls"/>
      <sheetName val="[EST-1CV.XLS][EST-1CV.XLS]3?`²"/>
      <sheetName val="baja"/>
      <sheetName val="Valve"/>
      <sheetName val="Unit ahu-fcu"/>
      <sheetName val="Pipa"/>
      <sheetName val="Grille"/>
      <sheetName val="Duct"/>
      <sheetName val="PU"/>
      <sheetName val="_x0019_E_x0005_"/>
      <sheetName val="[EST-1CV.XLS]R2&lt;_x001c_0&lt;;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LAMP-A"/>
      <sheetName val="[EST-1CV.XLS]~X3HV3ˆ"/>
      <sheetName val="_~X3_________HV3_ˆ`²_~X3_~V3_._"/>
      <sheetName val="[EST-1CV.XLS]?~X3?????????HV3?ˆ"/>
      <sheetName val="[EST-1CV.XLS]~X3HV3?"/>
      <sheetName val="[EST-1CV.XLS][EST-1CV.XLS]3?`?"/>
      <sheetName val="[EST-1CV.XLS][EST-1CV.XLS]3??`?"/>
      <sheetName val="[EST-1CV.XLS]?~X3?????????HV3??"/>
      <sheetName val="3_`²_~X3_~V3_.___.____x0001____tÏ 0!"/>
      <sheetName val="3__`__~X3_~V3_.___.____x0001____t__0!"/>
      <sheetName val="_~X3_________HV3__`__~X3_~V3_._"/>
      <sheetName val="?_x0019_E_x0005_"/>
      <sheetName val="[EST-1CV.XLS]?R2&lt;?????????_x001c_0&lt;?;"/>
      <sheetName val="Kuantitas _ Harga"/>
      <sheetName val="Cover Daf_2"/>
      <sheetName val="EÜ_x0004__x001a_"/>
      <sheetName val="STR__A_"/>
      <sheetName val="Cash_Flow_bulanan"/>
      <sheetName val="RINC_hotel"/>
      <sheetName val="RINC_FIN_T4_"/>
      <sheetName val="Sat_Bahan"/>
      <sheetName val="Sat_Alat"/>
      <sheetName val="Sat_Upah"/>
      <sheetName val="mEkanikal"/>
      <sheetName val="Perhit.Alat"/>
      <sheetName val="Isolasi Luar Dalam"/>
      <sheetName val="Isolasi Luar"/>
      <sheetName val="ADDENDUM"/>
      <sheetName val="Harsat_marina"/>
      <sheetName val="Rate"/>
      <sheetName val="RAP by Rama"/>
      <sheetName val="DAF-5"/>
      <sheetName val="REKAP TOTAL"/>
      <sheetName val="~X3HV3�`�/~X3~V3."/>
      <sheetName val="?~X3?????????HV3?`²/~X3?~V3?.?"/>
      <sheetName val="?~X3?????????HV3?�`�/~X3?~V3?.?"/>
      <sheetName val="3`²/~X3~V3.._x0001_tÏ 0!"/>
      <sheetName val="3?`²/~X3?~V3?.???.???_x0001_???tÏ 0!"/>
      <sheetName val="R2&lt;_x001c_0&lt;;be/R2&lt;R0&lt;."/>
      <sheetName val="~X3HV3ˆ`²/~X3~V3."/>
      <sheetName val="?~X3?????????HV3?ˆ`²/~X3?~V3?.?"/>
      <sheetName val="~X3HV3?`?/~X3~V3."/>
      <sheetName val="3?`?/~X3~V3.._x0001_t??0!"/>
      <sheetName val="3??`?/~X3?~V3?.???.???_x0001_???t??0!"/>
      <sheetName val="?~X3?????????HV3??`?/~X3?~V3?.?"/>
      <sheetName val="?R2&lt;?????????_x001c_0&lt;?;be/R2&lt;?R0&lt;?.?"/>
      <sheetName val="[EST-1CV.XLS]3`²/~X3~V3."/>
      <sheetName val="[EST-1CV.XLS]3?`²/~X3?~V3?.???"/>
      <sheetName val="[EST-1CV.XLS]3?`?/~X3~V3."/>
      <sheetName val="[EST-1CV.XLS]3??`?/~X3?~V3?.???"/>
      <sheetName val="Sec I ML"/>
      <sheetName val="skejul"/>
      <sheetName val="내역표지"/>
      <sheetName val="Elektronik"/>
      <sheetName val="Electrikal"/>
      <sheetName val="Item Kompensasi"/>
      <sheetName val="Bill-2"/>
      <sheetName val="Upah_Bahan"/>
      <sheetName val="sdm"/>
      <sheetName val="map"/>
      <sheetName val="rkp"/>
      <sheetName val="[EST-1CV.XLS]"/>
      <sheetName val="[EST-1CV.XLS][EST-1CV.XLS]3"/>
      <sheetName val="[EST-1CV.XLS]3"/>
      <sheetName val="5-ALAT(1)"/>
      <sheetName val="NP (2)"/>
      <sheetName val="LEMBAR1"/>
      <sheetName val="LEMBAR2"/>
      <sheetName val="LEMBAR4"/>
      <sheetName val="LEMBAR5"/>
      <sheetName val="BL"/>
      <sheetName val="DAPRO"/>
      <sheetName val="FINAL"/>
      <sheetName val="TEKNIS"/>
      <sheetName val="__x0019_E_x0005_"/>
      <sheetName val="_R2&lt;__________x001c_0&lt;_;be_R2&lt;_R0&lt;_._"/>
      <sheetName val="instalasi penerangan"/>
      <sheetName val="kabel tray&amp;ladder"/>
      <sheetName val="DAF-2"/>
      <sheetName val="???1"/>
      <sheetName val="_~X3_________HV3_?`?_~X3_~V3_._"/>
      <sheetName val="Roman"/>
      <sheetName val="Str Green lake"/>
      <sheetName val="KH-Q1,Q2,01"/>
      <sheetName val="INDEX"/>
      <sheetName val="MPK"/>
      <sheetName val="Lampiran Kontrak Baru"/>
      <sheetName val="TH Vÿÿÿÿÿÿÿÿÿÿÿÿÿÿÿÿÿÿîîü3"/>
      <sheetName val="QTO-11P"/>
      <sheetName val="당초"/>
      <sheetName val="수입"/>
      <sheetName val="PERALATAN UTAMA AC"/>
      <sheetName val="PERLATAN UTAMA PL"/>
      <sheetName val="PEMIPAAN PL"/>
      <sheetName val="PANEL TR"/>
      <sheetName val="STRUKTUR ATAS"/>
      <sheetName val="&lt;;be/R2&lt;R0&lt;.._x0001_/Z0!"/>
      <sheetName val="BAHAN STRUKTUR"/>
      <sheetName val="___1"/>
      <sheetName val="&lt;?;be/R2&lt;?R0&lt;?.???.???_x0001_???/Z0!"/>
      <sheetName val="Analisa "/>
      <sheetName val="Pt"/>
      <sheetName val="III_FA?u_x005f_x0012__x005f_x0003_"/>
      <sheetName val="!_x005f_x0004_??"/>
      <sheetName val="III_FA_u_x005f_x0012__x005f_x0003_"/>
      <sheetName val="!_x005f_x0004___"/>
      <sheetName val="3_x005f_x0000_`²/~X3_x005f_x0000_~V3_x0000"/>
      <sheetName val="KURVA_S"/>
      <sheetName val="BOQ-E"/>
      <sheetName val="BM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3_`²_~X3_~V3_.___.____x005f_x0001___"/>
      <sheetName val="3__`__~X3_~V3_.___.____x005f_x0001___"/>
      <sheetName val="__x005f_x0019_E_x005f_x0005_"/>
      <sheetName val="_R2&lt;__________x005f_x001c_0&lt;_;be_R2&lt;_"/>
      <sheetName val="Ahs.1"/>
      <sheetName val="Ahs.2"/>
      <sheetName val="Kolom"/>
      <sheetName val="Bill of Quantity"/>
      <sheetName val="PileCap"/>
      <sheetName val="TB"/>
      <sheetName val="Bill_2"/>
      <sheetName val="??"/>
      <sheetName val="Panel"/>
      <sheetName val="NP"/>
      <sheetName val="예가표"/>
      <sheetName val="CH-RANC"/>
      <sheetName val="Rupiah"/>
      <sheetName val="SCH"/>
      <sheetName val="MOKDONG(1)"/>
      <sheetName val="PE-F-42 Rev 01 Manpower"/>
      <sheetName val="III_FA_x005f_x005f_x005f_x0000_u_x005f_x005f_x001"/>
      <sheetName val="_x005f_x005f_x005f_x0000_~X3_x005f_x005f_x005f_x0000__x"/>
      <sheetName val="!_x005f_x005f_x005f_x0004__x005f_x005f_x005f_x0000__x00"/>
      <sheetName val="_x005f_x005f_x005f_x0000_"/>
      <sheetName val="&lt;_;be_R2&lt;_R0&lt;_.___.____x0001_____Z0!"/>
      <sheetName val="Sat. Pek."/>
      <sheetName val="BQ Gdg 7&amp;8"/>
      <sheetName val="BQ Gdg 5&amp;6"/>
      <sheetName val="인원계획"/>
      <sheetName val="steel data sheet"/>
      <sheetName val="FINISHING"/>
      <sheetName val="DAFTAR HARGA"/>
      <sheetName val="Anl"/>
      <sheetName val="LT.2"/>
      <sheetName val="LT.3"/>
      <sheetName val="LT.4"/>
      <sheetName val="LT.5"/>
      <sheetName val="LT.11"/>
      <sheetName val="LT.ATAP"/>
      <sheetName val="SELASAR"/>
      <sheetName val="?????"/>
      <sheetName val="În_x0003_"/>
      <sheetName val="nf_x0013_8d_x0013_`Â/nf_x0013_nd_x0013_."/>
      <sheetName val=" _x0004_"/>
      <sheetName val="3?`²/~X3?~V3?.???.???_x005f_x0001_??"/>
      <sheetName val="_x005f_x0000__x005f_x0019_E_x005f_x0005_"/>
      <sheetName val="_x005f_x0000_R2&lt;_x005f_x0000__x005f_x0000__x005f_x0000_"/>
      <sheetName val="3_x005f_x0000_?`?/~X3_x005f_x0000_~V3_x0000"/>
      <sheetName val="3??`?/~X3?~V3?.???.???_x005f_x0001_??"/>
      <sheetName val="TJ1Q47"/>
      <sheetName val="Quantity"/>
      <sheetName val="STRUKTUR-1"/>
      <sheetName val="LS_Rutin"/>
      <sheetName val="&lt;"/>
      <sheetName val="~X3"/>
      <sheetName val="lamp 9"/>
      <sheetName val="anal (4)"/>
      <sheetName val="Vol-Selatan"/>
      <sheetName val="U&amp;M-Selatan"/>
      <sheetName val="BoQ (3)"/>
      <sheetName val="SANITARY"/>
      <sheetName val="?~X3???"/>
      <sheetName val="Har_mat"/>
      <sheetName val="villa"/>
      <sheetName val="anl-2.3-2.4"/>
      <sheetName val="4-MVAC"/>
      <sheetName val="Bill of Qty MEP"/>
      <sheetName val="B"/>
      <sheetName val="UP_an"/>
      <sheetName val="mob (2)"/>
      <sheetName val="SCEDUL"/>
      <sheetName val="UPAH&amp;BHN"/>
      <sheetName val=" EL"/>
      <sheetName val="FORM _2_"/>
      <sheetName val="kontrak"/>
      <sheetName val="rekap PO_KtrK_"/>
      <sheetName val="Conn. Lib"/>
      <sheetName val="UP STREAM"/>
      <sheetName val="har-sat"/>
      <sheetName val="BQ-E20-02(Rp)"/>
      <sheetName val="isian"/>
      <sheetName val="rab - persiapan &amp; lantai-1"/>
      <sheetName val="HRG BHN"/>
      <sheetName val="atap"/>
      <sheetName val="Peralatan"/>
      <sheetName val="L-TIGA"/>
      <sheetName val="[EST-1CV.XLS][EST-1CV.XLS][EST-"/>
      <sheetName val="Rekap Addendum"/>
      <sheetName val="REKAP_Akap"/>
      <sheetName val="[EST-1CV.XLS][EST-1CV.XLS]HA/´|"/>
      <sheetName val="HA/´|`Ó0.Ó"/>
      <sheetName val="[EST-1CV.XLS]HA/´|`Ó0.Ó"/>
      <sheetName val="BAHAN1"/>
      <sheetName val="[EST-1CV.XLS][EST-1CV.XLS]&lt;;be"/>
      <sheetName val="[EST-1CV.XLS][EST-1CV.XLS]&lt;?;be"/>
      <sheetName val="L-4a,b"/>
      <sheetName val="a.h ars sum"/>
      <sheetName val="a.h ars"/>
      <sheetName val="Daftar BOQ"/>
      <sheetName val="Reference"/>
      <sheetName val="_EST-1CV.XLS_"/>
      <sheetName val="_EST-1CV.XLS__~X3_________HV3_"/>
      <sheetName val="_EST-1CV.XLS__~X3_________HV3_�"/>
      <sheetName val="_EST-1CV.XLS_3"/>
      <sheetName val="EÜ_x005f_x005f_x005f_x0004__x005f_x005f_x005f_x001a__x0"/>
      <sheetName val="Meto"/>
      <sheetName val="IPL_SCHEDULE"/>
      <sheetName val="cp1"/>
      <sheetName val="ANALISA ALAT BERAT"/>
      <sheetName val="REKAP GROSS"/>
      <sheetName val="PENJUMLAHAN TOTAL"/>
      <sheetName val="an el"/>
      <sheetName val="anal_hs"/>
      <sheetName val="info"/>
      <sheetName val="HA/´|`"/>
      <sheetName val="[EST-1CV.XLS]HA/´|`"/>
      <sheetName val="[EST-1CV.XLS][EST-1CV.XLS]&lt;"/>
      <sheetName val="anal Lamp 4a"/>
      <sheetName val="Harga satuan sintel"/>
      <sheetName val="F1.4"/>
      <sheetName val="SW1"/>
      <sheetName val="B_7"/>
      <sheetName val="B_8"/>
      <sheetName val="B_9"/>
      <sheetName val="B_10 (4)"/>
      <sheetName val="AGG"/>
      <sheetName val="B_6"/>
      <sheetName val="Metod TWR"/>
      <sheetName val="Basicprice"/>
      <sheetName val="HSD"/>
      <sheetName val="L 1"/>
      <sheetName val="Mobilisasi"/>
      <sheetName val="jadw"/>
      <sheetName val="Waktu"/>
      <sheetName val="RAPA_WALUH"/>
      <sheetName val="II_MAIN-LOB2"/>
      <sheetName val="III_FASADE2"/>
      <sheetName val="IV__POOL_DECK2"/>
      <sheetName val="V_BALLROOM2"/>
      <sheetName val="VI_CANOPY2"/>
      <sheetName val="VII_CAR_&amp;_LIFT2"/>
      <sheetName val="IX_ATRIUM2"/>
      <sheetName val="X_LANDSCAPE2"/>
      <sheetName val="Summary_2"/>
      <sheetName val="PLB-Basement_2_8_2-R11"/>
      <sheetName val="Kuantitas_&amp;_Harga1"/>
      <sheetName val="Cover_Daf-21"/>
      <sheetName val="RINC_hotel1"/>
      <sheetName val="RINC_FIN_T4_1"/>
      <sheetName val="RINC_FIN_T4___3_1"/>
      <sheetName val="RINC_FIN_T4___2_1"/>
      <sheetName val="Kode_Bahan1"/>
      <sheetName val="HARGA_DASAR1"/>
      <sheetName val="DIV_81"/>
      <sheetName val="DIV_91"/>
      <sheetName val="PROTECTION_1"/>
      <sheetName val="Bill_rekap"/>
      <sheetName val="Bill_of_Qty"/>
      <sheetName val="Cash_Flow_bulanan1"/>
      <sheetName val="STR__A_1"/>
      <sheetName val="Bill_1_VAC-Supply-A2"/>
      <sheetName val="struktur_tdk_dipakai"/>
      <sheetName val="3_a_LBK"/>
      <sheetName val="ARS_"/>
      <sheetName val="Bahan_"/>
      <sheetName val="Pekerjaan_"/>
      <sheetName val="BANGUNAN_PENUNJANG"/>
      <sheetName val="Basic_Price"/>
      <sheetName val="Data_alat"/>
      <sheetName val="Harga_Alat"/>
      <sheetName val="UP_MINOR"/>
      <sheetName val="4-Basic_Price"/>
      <sheetName val="HB_1"/>
      <sheetName val="Sat_Bahan1"/>
      <sheetName val="Sat_Alat1"/>
      <sheetName val="Sat_Upah1"/>
      <sheetName val="D3_1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GTS_I_PS2"/>
      <sheetName val="3_12"/>
      <sheetName val="3_22"/>
      <sheetName val="3_32"/>
      <sheetName val="3_42"/>
      <sheetName val="B4-TC_2"/>
      <sheetName val="Instalasi_EAP2"/>
      <sheetName val="Round_Duct_IMP2"/>
      <sheetName val="Air_Reg2"/>
      <sheetName val="Cable_power2"/>
      <sheetName val="Pasang_AC_Split_2"/>
      <sheetName val="Panel_Intimuara_22_Sept_102"/>
      <sheetName val="SUM_2002"/>
      <sheetName val="typ_10_251"/>
      <sheetName val="I__Prelim1"/>
      <sheetName val="daftar_harsat1"/>
      <sheetName val="Hrg_Sat1"/>
      <sheetName val="5_1-5_4(1)-5_4(2)1"/>
      <sheetName val="Fill_this_out_first___1"/>
      <sheetName val="r_tank1"/>
      <sheetName val="SUB_ME1"/>
      <sheetName val="mechanical_asrama1"/>
      <sheetName val="electrical_asrama1"/>
      <sheetName val="ME__Kelas1"/>
      <sheetName val="analisa_alat1"/>
      <sheetName val="SUB_LAIN21"/>
      <sheetName val="SUB_KUSEN1"/>
      <sheetName val="analisa_pekerjaan1"/>
      <sheetName val="ars_asrama_1"/>
      <sheetName val="str_asrama1"/>
      <sheetName val="ars_kelas1"/>
      <sheetName val="str_kelas1"/>
      <sheetName val="REKAP_MERAH1"/>
      <sheetName val="daily_(12)1"/>
      <sheetName val="main_summary1"/>
      <sheetName val="Pek_Luar1"/>
      <sheetName val="Statprod_gab1"/>
      <sheetName val="Piutang_Bermslh_Sby"/>
      <sheetName val="piutang_konsolidasi_MEI"/>
      <sheetName val="Currency_Rate1"/>
      <sheetName val="iTEM_hARSAT1"/>
      <sheetName val="DETAIL_LT11-131"/>
      <sheetName val="bill_3_91"/>
      <sheetName val="Harga_ME_1"/>
      <sheetName val="REKAP_TOTAL_(1)"/>
      <sheetName val="Kolom_UT"/>
      <sheetName val="Fire_Fighting"/>
      <sheetName val="8LT_12"/>
      <sheetName val="A3_"/>
      <sheetName val="Rencana_Anggaran_Biaya"/>
      <sheetName val="Analisa_&amp;_Upah"/>
      <sheetName val="Analisa___Upah"/>
      <sheetName val="Analisa_Harga"/>
      <sheetName val="hst__LAMP_1__2_"/>
      <sheetName val="III_FAu"/>
      <sheetName val="~X3HV3`²/~X3~V3_"/>
      <sheetName val="!"/>
      <sheetName val="HARGA_MATERIAL"/>
      <sheetName val="CF_Rp-USD"/>
      <sheetName val="EÜJ"/>
      <sheetName val="Ans_Kom_Precast"/>
      <sheetName val="CAB_2"/>
      <sheetName val="harga_bahan"/>
      <sheetName val="harga_"/>
      <sheetName val="H_Satuan"/>
      <sheetName val="Analisa_Upah_&amp;_Bahan_Plum1"/>
      <sheetName val="Analisa_Str"/>
      <sheetName val="DAFTAR_7"/>
      <sheetName val="3-DIV7_B"/>
      <sheetName val="Up_&amp;_bhn"/>
      <sheetName val="TE_TS_FA_LAN_MATV"/>
      <sheetName val="F_ALARM"/>
      <sheetName val="EÜ"/>
      <sheetName val="ME-LT_2_utility_Dacen"/>
      <sheetName val="ME-Lt_3"/>
      <sheetName val="pek__str"/>
      <sheetName val="Junior_PTI"/>
      <sheetName val="~X3HV3�`�/~X3~V3_"/>
      <sheetName val="III_FA?u"/>
      <sheetName val="?~X3?????????HV3?`²/~X3?~V3?_?"/>
      <sheetName val="!??"/>
      <sheetName val="?~X3?????????HV3?�`�/~X3?~V3?_?"/>
      <sheetName val="Urai__Resap_pengikat"/>
      <sheetName val="BQ_ARS"/>
      <sheetName val="III_FA_u"/>
      <sheetName val="_~X3_________HV3_`²_~X3_~V3___"/>
      <sheetName val="!__"/>
      <sheetName val="_~X3_________HV3_�`�_~X3_~V3___"/>
      <sheetName val="Rincian_"/>
      <sheetName val="Perm__Test"/>
      <sheetName val="BQ_Elektrikal"/>
      <sheetName val="RAB_AR&amp;STR"/>
      <sheetName val="3`²/~X3~V3__tÏ 0!"/>
      <sheetName val="fin_SB"/>
      <sheetName val="FIN_PARKIR"/>
      <sheetName val="Bill_No_6_Koord_&amp;_Attendance"/>
      <sheetName val="Bill_2__PL_6__FF___SUPPLY_A"/>
      <sheetName val="PL_FF_SUPPLY_A_final"/>
      <sheetName val="List_PO"/>
      <sheetName val="Bill_No_1"/>
      <sheetName val="3?`²/~X3?~V3?_???_??????tÏ 0!"/>
      <sheetName val="Unit_ahu-fcu"/>
      <sheetName val="E"/>
      <sheetName val="R2&lt;0&lt;;be/R2&lt;R0&lt;_"/>
      <sheetName val="~X3HV3?`?/~X3~V3_"/>
      <sheetName val="3?`?/~X3~V3__t??0!"/>
      <sheetName val="3??`?/~X3?~V3?_???_??????t??0!"/>
      <sheetName val="?~X3?????????HV3??`?/~X3?~V3?_?"/>
      <sheetName val="3_`²_~X3_~V3____________tÏ 0!"/>
      <sheetName val="TH_Vÿÿÿÿÿÿÿÿÿÿÿÿÿÿÿÿÿÿîîü3"/>
      <sheetName val="Str_Green_lake"/>
      <sheetName val="3__`__~X3_~V3____________t__0!"/>
      <sheetName val="_~X3_________HV3__`__~X3_~V3___"/>
      <sheetName val="?E"/>
      <sheetName val="?R2&lt;?????????0&lt;?;be/R2&lt;?R0&lt;?_?"/>
      <sheetName val="_E"/>
      <sheetName val="_R2&lt;_________0&lt;_;be_R2&lt;_R0&lt;___"/>
      <sheetName val="_~X3_________HV3_?`?_~X3_~V3___"/>
      <sheetName val="Analisa_ARS"/>
      <sheetName val="instalasi_penerangan"/>
      <sheetName val="kabel_tray&amp;ladder"/>
      <sheetName val="PERALATAN_UTAMA_AC"/>
      <sheetName val="PERLATAN_UTAMA_PL"/>
      <sheetName val="PEMIPAAN_PL"/>
      <sheetName val="PANEL_TR"/>
      <sheetName val="STRUKTUR_ATAS"/>
      <sheetName val="~X3HV3ˆ`²/~X3~V3_"/>
      <sheetName val="_~X3_________HV3_ˆ`²_~X3_~V3___"/>
      <sheetName val="?~X3?????????HV3?ˆ`²/~X3?~V3?_?"/>
      <sheetName val="&lt;;be/R2&lt;R0&lt;__/Z0!"/>
      <sheetName val="BAHAN_STRUKTUR"/>
      <sheetName val="&lt;?;be/R2&lt;?R0&lt;?_???_??????/Z0!"/>
      <sheetName val="Analisa_"/>
      <sheetName val="Item_Kompensasi"/>
      <sheetName val="Bill_2__PL_-_SUPPLY_A"/>
      <sheetName val="3_`²_~X3_~V3__________x005f_x005f_x0"/>
      <sheetName val="3__`__~X3_~V3__________x005f_x005f_x0"/>
      <sheetName val="3_`²_~X3_~V3__________x005f_x0001___"/>
      <sheetName val="3__`__~X3_~V3__________x005f_x0001___"/>
      <sheetName val="Ahs_1"/>
      <sheetName val="Ahs_2"/>
      <sheetName val="Bill_of_Quantity"/>
      <sheetName val="NP_(2)"/>
      <sheetName val="PE-F-42_Rev_01_Manpower"/>
      <sheetName val="&lt;_;be_R2&lt;_R0&lt;_____________Z0!"/>
      <sheetName val="Sat__Pek_"/>
      <sheetName val="BQ_Gdg_7&amp;8"/>
      <sheetName val="BQ_Gdg_5&amp;6"/>
      <sheetName val="steel_data_sheet"/>
      <sheetName val="Perhit_Alat"/>
      <sheetName val="DAFTAR_HARGA"/>
      <sheetName val="LT_2"/>
      <sheetName val="LT_3"/>
      <sheetName val="LT_4"/>
      <sheetName val="LT_5"/>
      <sheetName val="LT_11"/>
      <sheetName val="LT_ATAP"/>
      <sheetName val="În"/>
      <sheetName val="nf8d`Â/nfnd_"/>
      <sheetName val="_1"/>
      <sheetName val="3?`²/~X3?~V3?_???_???_x005f_x0001_??"/>
      <sheetName val="3??`?/~X3?~V3?_???_???_x005f_x0001_??"/>
      <sheetName val="lamp_9"/>
      <sheetName val="anal_(4)"/>
      <sheetName val="BoQ_(3)"/>
      <sheetName val="Lampiran_Kontrak_Baru"/>
      <sheetName val="Kuantitas___Harga"/>
      <sheetName val="Cover_Daf_2"/>
      <sheetName val="Bill_of_Qty_MEP1"/>
      <sheetName val="Non_JO"/>
      <sheetName val="PEKAN_23"/>
      <sheetName val="Renc_&amp;_real_Non_KSO"/>
      <sheetName val="lkalibrasi_BENENAIN"/>
      <sheetName val="harga_satuan_bahan"/>
      <sheetName val="RAB_Pintu_Gerbang&amp;Ticket"/>
      <sheetName val="RAW_MATERIALS_"/>
      <sheetName val="COST-PERSON-J_O_"/>
      <sheetName val="Isolasi_Luar_Dalam"/>
      <sheetName val="Isolasi_Luar"/>
      <sheetName val="RAP_by_Rama"/>
      <sheetName val="REKAP_TOTAL"/>
      <sheetName val="[EST-1CV_XLS]~X3HV3"/>
      <sheetName val="[EST-1CV_XLS]~X3HV3�"/>
      <sheetName val="[EST-1CV_XLS]?~X3?????????HV3?"/>
      <sheetName val="[EST-1CV_XLS]?~X3?????????HV3?�"/>
      <sheetName val="[EST-1CV_XLS][EST-1CV_XLS]3`²"/>
      <sheetName val="[EST-1CV_XLS][EST-1CV_XLS]3?`²"/>
      <sheetName val="[EST-1CV_XLS]R2&lt;0&lt;;"/>
      <sheetName val="[EST-1CV_XLS]~X3HV3ˆ"/>
      <sheetName val="[EST-1CV_XLS]?~X3?????????HV3?ˆ"/>
      <sheetName val="[EST-1CV_XLS]~X3HV3?"/>
      <sheetName val="[EST-1CV_XLS][EST-1CV_XLS]3?`?"/>
      <sheetName val="[EST-1CV_XLS][EST-1CV_XLS]3??`?"/>
      <sheetName val="[EST-1CV_XLS]?~X3?????????HV3??"/>
      <sheetName val="[EST-1CV_XLS]?R2&lt;?????????0&lt;?;"/>
      <sheetName val="[EST-1CV_XLS]3`²/~X3~V3_"/>
      <sheetName val="[EST-1CV_XLS]3?`²/~X3?~V3?_???"/>
      <sheetName val="anl-2_3-2_4"/>
      <sheetName val="[EST-1CV_XLS]3?`?/~X3~V3_"/>
      <sheetName val="[EST-1CV_XLS]3??`?/~X3?~V3?_???"/>
      <sheetName val="Sec_I_ML"/>
      <sheetName val="mob_(2)"/>
      <sheetName val="[EST-1CV_XLS][EST-1CV_XLS]&lt;;be"/>
      <sheetName val="[EST-1CV_XLS][EST-1CV_XLS]&lt;?;be"/>
      <sheetName val="COA"/>
      <sheetName val="[EST-1CV.XLS]&lt;;be/R2&lt;R0&lt;."/>
      <sheetName val="[EST-1CV.XLS]&lt;?;be/R2&lt;?R0&lt;?.???"/>
      <sheetName val="[EST-1CV.XLS]__X3_________HV3_2"/>
      <sheetName val="DivVII"/>
      <sheetName val="an.pemel.rutin"/>
      <sheetName val="an.mobilisasi"/>
      <sheetName val="an.dmpu"/>
      <sheetName val="daftar.kuantita"/>
      <sheetName val="metode.dmpu"/>
      <sheetName val="div7"/>
      <sheetName val="schedule"/>
      <sheetName val="Penawaran"/>
      <sheetName val="Traffic(2a)"/>
      <sheetName val="BOQENT01"/>
      <sheetName val="Jadwal"/>
      <sheetName val="Rkp-Jdwl"/>
      <sheetName val="HS-2"/>
      <sheetName val="MAP-Prog"/>
      <sheetName val="AnEarthW"/>
      <sheetName val="OwnEq"/>
      <sheetName val="Input Data"/>
      <sheetName val="F1c DATA ADM6"/>
      <sheetName val="spread_sheet"/>
      <sheetName val="II_MAIN-LOB3"/>
      <sheetName val="III_FASADE3"/>
      <sheetName val="IV__POOL_DECK3"/>
      <sheetName val="V_BALLROOM3"/>
      <sheetName val="VI_CANOPY3"/>
      <sheetName val="VII_CAR_&amp;_LIFT3"/>
      <sheetName val="IX_ATRIUM3"/>
      <sheetName val="X_LANDSCAPE3"/>
      <sheetName val="Summary_3"/>
      <sheetName val="PLB-Basement_2_8_2-R12"/>
      <sheetName val="Kuantitas_&amp;_Harga2"/>
      <sheetName val="struktur_tdk_dipakai1"/>
      <sheetName val="HARGA_DASAR2"/>
      <sheetName val="DIV_82"/>
      <sheetName val="DIV_92"/>
      <sheetName val="3_a_LBK1"/>
      <sheetName val="Harga_Satuan1"/>
      <sheetName val="ARS_1"/>
      <sheetName val="Bahan_1"/>
      <sheetName val="Pekerjaan_1"/>
      <sheetName val="Basic_Price1"/>
      <sheetName val="BANGUNAN_PENUNJANG1"/>
      <sheetName val="4-Basic_Price1"/>
      <sheetName val="Bill_rekap1"/>
      <sheetName val="Bill_of_Qty1"/>
      <sheetName val="Data_alat1"/>
      <sheetName val="Harga_Alat1"/>
      <sheetName val="Ans_Kom_Precast1"/>
      <sheetName val="8LT_121"/>
      <sheetName val="D3_13"/>
      <sheetName val="GTS_I_PS3"/>
      <sheetName val="typ_10_252"/>
      <sheetName val="I__Prelim2"/>
      <sheetName val="daftar_harsat2"/>
      <sheetName val="BQ_ARS1"/>
      <sheetName val="Fire_Fighting1"/>
      <sheetName val="REKAP_TOTAL_(1)1"/>
      <sheetName val="harga_bahan1"/>
      <sheetName val="Kolom_UT1"/>
      <sheetName val="UPAH_BAHAN1"/>
      <sheetName val="harga_1"/>
      <sheetName val="Analisa_&amp;_Upah1"/>
      <sheetName val="Analisa___Upah1"/>
      <sheetName val="Analisa_Harga1"/>
      <sheetName val="hst__LAMP_1__2_1"/>
      <sheetName val="Daf_11"/>
      <sheetName val="Analisa_ARS1"/>
      <sheetName val="HARGA_MATERIAL1"/>
      <sheetName val="Non_JO1"/>
      <sheetName val="PEKAN_231"/>
      <sheetName val="Renc_&amp;_real_Non_KSO1"/>
      <sheetName val="Perm__Test1"/>
      <sheetName val="UP_MINOR1"/>
      <sheetName val="Galian_11"/>
      <sheetName val="lkalibrasi_BENENAIN1"/>
      <sheetName val="ME-LT_2_utility_Dacen1"/>
      <sheetName val="ME-Lt_31"/>
      <sheetName val="harga_satuan_bahan1"/>
      <sheetName val="RAB_Pintu_Gerbang&amp;Ticket1"/>
      <sheetName val="RAW_MATERIALS_1"/>
      <sheetName val="COST-PERSON-J_O_1"/>
      <sheetName val="TE_TS_FA_LAN_MATV1"/>
      <sheetName val="A3_1"/>
      <sheetName val="Rencana_Anggaran_Biaya1"/>
      <sheetName val="pek__str1"/>
      <sheetName val="C_2_8"/>
      <sheetName val="C_2_12"/>
      <sheetName val="C_2_5"/>
      <sheetName val="harsat sdy"/>
      <sheetName val="EÜ_x0004__x001a__"/>
      <sheetName val="[EST-1CV.XLS]__X3_________HV3_3"/>
      <sheetName val="[EST-1CV.XLS]__X3_________HV3_4"/>
      <sheetName val="[EST-1CV.XLS]__X3_________HV3_5"/>
      <sheetName val="[EST-1CV.XLS]3______X3__V3____2"/>
      <sheetName val="[EST-1CV.XLS]3______X3__V3____3"/>
      <sheetName val="[EST-1CV.XLS]_R2___________0__2"/>
      <sheetName val="[EST-1CV.XLS]__X3_________HV3_6"/>
      <sheetName val="[EST-1CV.XLS]__X3_________HV3_7"/>
      <sheetName val="[EST-1CV.XLS]__X3_________HV3_8"/>
      <sheetName val="[EST-1CV.XLS]3______X3__V3____4"/>
      <sheetName val="[EST-1CV.XLS]3______X3__V3____5"/>
      <sheetName val="[EST-1CV.XLS]__X3_________HV3_9"/>
      <sheetName val="[EST-1CV.XLS]_R2___________0__3"/>
      <sheetName val="[EST-1CV.XLS][EST-1CV.XLS]3___2"/>
      <sheetName val="[EST-1CV.XLS][EST-1CV.XLS]3___3"/>
      <sheetName val="[EST-1CV.XLS][EST-1CV.XLS]3___4"/>
      <sheetName val="[EST-1CV.XLS][EST-1CV.XLS]3___5"/>
      <sheetName val="[EST-1CV.XLS]___be_R2__R0_____2"/>
      <sheetName val="[EST-1CV.XLS]___be_R2__R0_____3"/>
      <sheetName val="[EST-1CV.XLS]3_x005f_x0000______X3__2"/>
      <sheetName val="[EST-1CV.XLS]_nf__________8d__2"/>
      <sheetName val="[EST-1CV.XLS]3______X3__V3____6"/>
      <sheetName val="[EST-1CV.XLS]3_x005f_x0000______X3__3"/>
      <sheetName val="[EST-1CV.XLS]3______X3__V3____7"/>
      <sheetName val="III_FA_x0000_u_x0012__x0003_"/>
      <sheetName val="_x0000_~X3_x0000__x0000__x0000__x0000__x0000__x0000__x0000__x0000__x0000_HV3_x0000_`²/~X3_x0000_~V3_x0000_._x0000_"/>
      <sheetName val="!_x0004__x0000__x0000_"/>
      <sheetName val="_x0000_"/>
      <sheetName val="EÜ_x0004__x001a__x0000__x0000__x0000_J"/>
      <sheetName val="[EST-1CV.XLS]_x0000_~X3_x0000__x0000__x0000__x0000__x0000__x0000__x0000__x0000__x0000_HV3_x0000_"/>
      <sheetName val="[EST-1CV.XLS]_x0000_~X3_x0000__x0000__x0000__x0000__x0000__x0000__x0000__x0000__x0000_HV3_x0000_�"/>
      <sheetName val="_x0000__x0019_E_x0005_"/>
      <sheetName val="[EST-1CV.XLS]_x0000_R2&lt;_x0000__x0000__x0000__x0000__x0000__x0000__x0000__x0000__x0000__x001c_0&lt;_x0000_;"/>
      <sheetName val="[EST-1CV.XLS]_x0000_~X3_x0000__x0000__x0000__x0000__x0000__x0000__x0000__x0000__x0000_HV3_x0000_ˆ"/>
      <sheetName val="[EST-1CV.XLS]_x0000_~X3_x0000__x0000__x0000__x0000__x0000__x0000__x0000__x0000__x0000_HV3_x0000_?"/>
      <sheetName val="[EST-1CV.XLS][EST-1CV.XLS]3_x0000_?`?"/>
      <sheetName val="_x0000_~X3_x0000__x0000__x0000__x0000__x0000__x0000__x0000__x0000__x0000_HV3_x0000_�`�/~X3_x0000_~V3_x0000_._x0000_"/>
      <sheetName val="_x0000_R2&lt;_x0000__x0000__x0000__x0000__x0000__x0000__x0000__x0000__x0000__x001c_0&lt;_x0000_;be/R2&lt;_x0000_R0&lt;_x0000_._x0000_"/>
      <sheetName val="_x0000_~X3_x0000__x0000__x0000__x0000__x0000__x0000__x0000__x0000__x0000_HV3_x0000_ˆ`²/~X3_x0000_~V3_x0000_._x0000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[EST-1CV.XLS]3_x0000_?`?/~X3_x0000_~V3_x0000_._x0000__x0000__x0000_"/>
      <sheetName val="&lt;_x0000_;be/R2&lt;_x0000_R0&lt;_x0000_._x0000__x0000__x0000_._x0000__x0000__x0000__x0001__x0000__x0000__x0000_/Z0!"/>
      <sheetName val="_x0000_nf_x0013__x0000__x0000__x0000__x0000__x0000__x0000__x0000__x0000__x0000_8d_x0013__x0000_`Â/nf_x0013__x0000_nd_x0013__x0000_._x0000_"/>
      <sheetName val="_x0009__x0004__x0000__x0000_"/>
      <sheetName val=" _x0004__x0000__x0000_"/>
      <sheetName val="_x0000_~X3_x0000__x0000__x0000_"/>
      <sheetName val="[EST-1CV.XLS][EST-1CV.XLS]&lt;_x0000_;be"/>
      <sheetName val="[EST-1CV.XLS]&lt;_x0000_;be/R2&lt;_x0000_R0&lt;_x0000_._x0000__x0000__x0000_"/>
      <sheetName val="EÜ_x0004__x001a__x0000__x0000_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"/>
      <sheetName val="INFO"/>
      <sheetName val="hit vol"/>
      <sheetName val="dftr harga"/>
      <sheetName val="vol pek"/>
      <sheetName val="hrg. sat pek"/>
      <sheetName val="RAB"/>
      <sheetName val="Rekapitulasi"/>
      <sheetName val="Vol. Material Kes"/>
      <sheetName val="Kurva S"/>
      <sheetName val="prhit tulangan"/>
      <sheetName val="Prtngn Pkrja"/>
      <sheetName val="1"/>
      <sheetName val="2"/>
      <sheetName val="3"/>
      <sheetName val="4"/>
      <sheetName val="6"/>
      <sheetName val="7"/>
      <sheetName val="8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Total"/>
      <sheetName val="pek-Pers"/>
      <sheetName val="pek- STR"/>
      <sheetName val="Analisa STR"/>
      <sheetName val="Analisa STR (2)"/>
      <sheetName val="HSB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Final"/>
      <sheetName val="Sheet2"/>
      <sheetName val="Rek-BoQ"/>
      <sheetName val="BoQ"/>
      <sheetName val="lamp-1"/>
      <sheetName val="lamp-11"/>
      <sheetName val="lamp-2a"/>
      <sheetName val="Lamp-2b"/>
      <sheetName val="Lamp-2c"/>
      <sheetName val="Lamp-3b"/>
      <sheetName val="anal jal"/>
      <sheetName val="analisa"/>
      <sheetName val="mobil-1"/>
      <sheetName val="mobil-2"/>
      <sheetName val="lamp-5a-c"/>
      <sheetName val="lamp-6a"/>
      <sheetName val="lamp-7"/>
      <sheetName val="lamp-8"/>
      <sheetName val="lamp-10"/>
      <sheetName val="Lampiran2"/>
      <sheetName val="Material"/>
      <sheetName val="Upah kerja"/>
      <sheetName val="Alat"/>
      <sheetName val="Str Or"/>
      <sheetName val="Cash Flow bulanan"/>
      <sheetName val="Currency Rate"/>
    </sheetNames>
    <sheetDataSet>
      <sheetData sheetId="0" refreshError="1"/>
      <sheetData sheetId="1" refreshError="1"/>
      <sheetData sheetId="2" refreshError="1"/>
      <sheetData sheetId="3"/>
      <sheetData sheetId="4">
        <row r="21">
          <cell r="K21">
            <v>0</v>
          </cell>
        </row>
        <row r="39">
          <cell r="K39">
            <v>0</v>
          </cell>
        </row>
        <row r="62">
          <cell r="K62">
            <v>4725870</v>
          </cell>
        </row>
        <row r="86">
          <cell r="K86">
            <v>0</v>
          </cell>
        </row>
        <row r="117">
          <cell r="K117">
            <v>0</v>
          </cell>
        </row>
        <row r="274">
          <cell r="K274">
            <v>0</v>
          </cell>
        </row>
        <row r="301">
          <cell r="K301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G6" t="str">
            <v>-</v>
          </cell>
        </row>
        <row r="803">
          <cell r="G803" t="str">
            <v>Gorong-gorong pipa beton bertulang dia. Dalam 75-&lt;95 cm</v>
          </cell>
        </row>
        <row r="847">
          <cell r="G847" t="str">
            <v>Timbunan Porouse atau bahan penyaring</v>
          </cell>
        </row>
        <row r="889">
          <cell r="G889" t="str">
            <v>Galian Biasa</v>
          </cell>
        </row>
        <row r="935">
          <cell r="G935" t="str">
            <v>Galian struktur kedalaman 0 - 2 m</v>
          </cell>
        </row>
        <row r="981">
          <cell r="G981" t="str">
            <v>Timbunan Biasa</v>
          </cell>
        </row>
        <row r="1027">
          <cell r="G1027" t="str">
            <v>Timbunan pilihan</v>
          </cell>
        </row>
        <row r="1074">
          <cell r="G1074" t="str">
            <v>Penyiapan badan jalan</v>
          </cell>
        </row>
        <row r="1119">
          <cell r="G1119" t="str">
            <v>Lapis pondasi Agregat Kelas A</v>
          </cell>
        </row>
        <row r="1174">
          <cell r="G1174" t="str">
            <v>Lapis pondasi Aggregate Kelas B untuk Bahu Jalan</v>
          </cell>
        </row>
        <row r="1226">
          <cell r="G1226" t="str">
            <v>Lapis resap pengikat</v>
          </cell>
        </row>
        <row r="1272">
          <cell r="G1272" t="str">
            <v>Lapis Perekat</v>
          </cell>
        </row>
        <row r="1327">
          <cell r="G1327" t="str">
            <v>Laston-Lapis Aus (AC-WC) 4.0 cm</v>
          </cell>
        </row>
        <row r="1385">
          <cell r="G1385" t="str">
            <v>Laston-Lapis Pengikat (AC-BC) (6 cm)</v>
          </cell>
        </row>
        <row r="1443">
          <cell r="G1443" t="str">
            <v>Bekisting</v>
          </cell>
        </row>
        <row r="1487">
          <cell r="G1487" t="str">
            <v>Baja Tulangan U24 polos</v>
          </cell>
        </row>
        <row r="1573">
          <cell r="G1573" t="str">
            <v>Beton K300</v>
          </cell>
        </row>
        <row r="1615">
          <cell r="G1615" t="str">
            <v>Beton K250</v>
          </cell>
        </row>
        <row r="1657">
          <cell r="G1657" t="str">
            <v>Beton K175</v>
          </cell>
        </row>
        <row r="1699">
          <cell r="G1699" t="str">
            <v>Beton K125</v>
          </cell>
        </row>
        <row r="1742">
          <cell r="G1742" t="str">
            <v>Pasangan batu</v>
          </cell>
        </row>
        <row r="1793">
          <cell r="G1793" t="str">
            <v>8.1.(5)</v>
          </cell>
        </row>
        <row r="1794">
          <cell r="G1794" t="str">
            <v>Campuran aspal panas untuk pekerjaan Minor</v>
          </cell>
        </row>
        <row r="1846">
          <cell r="G1846" t="str">
            <v>Marka jalan Thermoplastik</v>
          </cell>
        </row>
        <row r="1895">
          <cell r="G1895" t="str">
            <v>Kerb Pracetak</v>
          </cell>
        </row>
        <row r="1937">
          <cell r="G1937" t="str">
            <v>Patok kilometer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ntar"/>
      <sheetName val="REKAP TOTAL"/>
      <sheetName val="Rekap Pasar Induk"/>
      <sheetName val="Pasar Induk"/>
      <sheetName val="Rekap Pasar Kebun Jeruk"/>
      <sheetName val="Pasar Kebun Jeruk"/>
      <sheetName val="Rekap Pasar Inpres"/>
      <sheetName val="Pasar Inpres"/>
      <sheetName val="Speck E"/>
      <sheetName val="Speck M"/>
      <sheetName val="bahan"/>
      <sheetName val="upah"/>
      <sheetName val="analisa"/>
      <sheetName val="satua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_P"/>
      <sheetName val="Analisa"/>
      <sheetName val="Ubas"/>
      <sheetName val="Analisa Alat Berat"/>
      <sheetName val="Metode"/>
      <sheetName val="umum"/>
      <sheetName val="Renc. Pen Thd HPS"/>
      <sheetName val="informasi umum"/>
      <sheetName val="Rekap"/>
      <sheetName val="MU"/>
      <sheetName val="Perhitungan Alat Mob"/>
      <sheetName val="REKAP RAB"/>
      <sheetName val="Kuantitas dan Harga"/>
      <sheetName val="Div.1 Mobilisasi"/>
      <sheetName val="Div.2 Analisa"/>
      <sheetName val="Div.2 Drainase"/>
      <sheetName val="Div.3 Analisa"/>
      <sheetName val="Div.3 Pekerjaan Tanah"/>
      <sheetName val="Div.4 Pel.Perk"/>
      <sheetName val="Harga Dasar"/>
      <sheetName val="Div.5 Perk.Butir"/>
      <sheetName val="Div.6 Perk.Aspal"/>
      <sheetName val="Div.7 Struktur"/>
      <sheetName val="Div.7 struktur 2"/>
      <sheetName val="Div.8 Minor"/>
      <sheetName val="DIV 10"/>
      <sheetName val="Aggregate"/>
      <sheetName val="Quarry"/>
      <sheetName val=" Alat Inves &amp; Susut"/>
      <sheetName val="General schdl"/>
      <sheetName val="Sch"/>
      <sheetName val="ANRAB1"/>
      <sheetName val="Analisa Crusher"/>
      <sheetName val="ONSITE"/>
      <sheetName val="sub-kon"/>
      <sheetName val="evaluasi"/>
      <sheetName val="Sheet1"/>
      <sheetName val="Sheet2"/>
      <sheetName val="Sheet4"/>
      <sheetName val="Sheet3"/>
      <sheetName val="Rekap Biaya"/>
      <sheetName val="Kuantitas &amp; Harga"/>
      <sheetName val="Pekerjaan Utama"/>
      <sheetName val="%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Earth"/>
      <sheetName val="Concrete"/>
      <sheetName val="Stone"/>
      <sheetName val="Hidromech"/>
      <sheetName val="Miscellaneous"/>
      <sheetName val="Tertiary"/>
      <sheetName val="岩性"/>
      <sheetName val="L3 An H Sat Mob"/>
      <sheetName val="PivotNERACA"/>
      <sheetName val="Resume"/>
      <sheetName val="DAFTAR HARGA"/>
      <sheetName val="ANAL.BOW"/>
      <sheetName val="UPY"/>
      <sheetName val="Unit Rate"/>
      <sheetName val="BQ"/>
      <sheetName val="Material"/>
      <sheetName val="SUBKON"/>
      <sheetName val="RAB (A) (2)"/>
      <sheetName val="Bobot"/>
      <sheetName val="UP STREAM"/>
      <sheetName val="anal_alat"/>
      <sheetName val="hsd"/>
      <sheetName val="sum BL"/>
      <sheetName val="Rekapitulasi"/>
      <sheetName val="Kuantitas &amp; Harga "/>
      <sheetName val="SEWA ALAT"/>
      <sheetName val="Harga Dsr"/>
      <sheetName val="Kuantitas"/>
      <sheetName val="Ans Harga AB"/>
      <sheetName val="Form QUA"/>
      <sheetName val="Mp Utama"/>
      <sheetName val="Terbilang"/>
      <sheetName val="REKAP"/>
      <sheetName val="NP"/>
      <sheetName val="DPro"/>
      <sheetName val="BDA-01"/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SD"/>
      <sheetName val="Analisa ALAT"/>
      <sheetName val="Komposisi"/>
      <sheetName val="AHS Aspal"/>
      <sheetName val="AHS Marka"/>
      <sheetName val="Analisa lampu"/>
      <sheetName val="mob"/>
      <sheetName val="Kuantitas &amp; Harga"/>
      <sheetName val="jadwal"/>
      <sheetName val="Usulan"/>
      <sheetName val="BA PP (2)"/>
      <sheetName val="BA Presta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Proyek1"/>
      <sheetName val="Sheet2"/>
      <sheetName val="Sheet3"/>
      <sheetName val="BaseGrout"/>
      <sheetName val="base grouting"/>
    </sheetNames>
    <sheetDataSet>
      <sheetData sheetId="0">
        <row r="6">
          <cell r="J6" t="str">
            <v>S01</v>
          </cell>
          <cell r="K6" t="str">
            <v>Project Manager</v>
          </cell>
          <cell r="L6">
            <v>11363636.4</v>
          </cell>
          <cell r="N6">
            <v>15000000.048</v>
          </cell>
          <cell r="O6">
            <v>3500000.0112000001</v>
          </cell>
        </row>
        <row r="7">
          <cell r="J7" t="str">
            <v>S02</v>
          </cell>
          <cell r="K7" t="str">
            <v>Site Manager</v>
          </cell>
          <cell r="L7">
            <v>9090909.0909090918</v>
          </cell>
          <cell r="N7">
            <v>12000000.000000002</v>
          </cell>
          <cell r="O7">
            <v>2800000.0000000005</v>
          </cell>
          <cell r="R7">
            <v>1</v>
          </cell>
          <cell r="S7" t="str">
            <v>0&lt;=SPT&lt;20</v>
          </cell>
          <cell r="T7">
            <v>15.6</v>
          </cell>
          <cell r="U7">
            <v>10.92</v>
          </cell>
          <cell r="V7">
            <v>8.58</v>
          </cell>
          <cell r="W7">
            <v>6.24</v>
          </cell>
          <cell r="X7">
            <v>3.9</v>
          </cell>
          <cell r="Y7">
            <v>2.6</v>
          </cell>
          <cell r="Z7">
            <v>1.95</v>
          </cell>
        </row>
        <row r="8">
          <cell r="B8" t="str">
            <v>B01</v>
          </cell>
          <cell r="C8" t="str">
            <v>Digestor 2m3 + 3X4R 40HP</v>
          </cell>
          <cell r="D8">
            <v>24.3</v>
          </cell>
          <cell r="E8">
            <v>18.7</v>
          </cell>
          <cell r="F8">
            <v>138510</v>
          </cell>
          <cell r="G8">
            <v>106590</v>
          </cell>
          <cell r="J8" t="str">
            <v>S03</v>
          </cell>
          <cell r="K8" t="str">
            <v>Engineer</v>
          </cell>
          <cell r="L8">
            <v>7575757.5757575762</v>
          </cell>
          <cell r="N8">
            <v>10000000.000000002</v>
          </cell>
          <cell r="O8">
            <v>2333333.333333334</v>
          </cell>
          <cell r="R8">
            <v>2</v>
          </cell>
          <cell r="S8" t="str">
            <v>20&lt;=SPT&lt;40</v>
          </cell>
          <cell r="T8">
            <v>13</v>
          </cell>
          <cell r="U8">
            <v>9.1</v>
          </cell>
          <cell r="V8">
            <v>7.15</v>
          </cell>
          <cell r="W8">
            <v>5.2</v>
          </cell>
          <cell r="X8">
            <v>3.25</v>
          </cell>
          <cell r="Y8">
            <v>2.21</v>
          </cell>
          <cell r="Z8">
            <v>1.56</v>
          </cell>
        </row>
        <row r="9">
          <cell r="B9" t="str">
            <v>B02</v>
          </cell>
          <cell r="C9" t="str">
            <v>Digestor 2m3 + 3X4R 60HP</v>
          </cell>
          <cell r="D9">
            <v>32.5</v>
          </cell>
          <cell r="E9">
            <v>25</v>
          </cell>
          <cell r="F9">
            <v>185250</v>
          </cell>
          <cell r="G9">
            <v>142500</v>
          </cell>
          <cell r="J9" t="str">
            <v>S04</v>
          </cell>
          <cell r="K9" t="str">
            <v>Ass. Engineer</v>
          </cell>
          <cell r="L9">
            <v>4545454.5454545459</v>
          </cell>
          <cell r="N9">
            <v>6000000.0000000009</v>
          </cell>
          <cell r="O9">
            <v>1400000.0000000002</v>
          </cell>
          <cell r="R9">
            <v>3</v>
          </cell>
          <cell r="S9" t="str">
            <v>40&lt;=SPT&lt;70</v>
          </cell>
          <cell r="T9">
            <v>10.4</v>
          </cell>
          <cell r="U9">
            <v>7.28</v>
          </cell>
          <cell r="V9">
            <v>5.72</v>
          </cell>
          <cell r="W9">
            <v>4.16</v>
          </cell>
          <cell r="X9">
            <v>2.6</v>
          </cell>
          <cell r="Y9">
            <v>1.69</v>
          </cell>
          <cell r="Z9">
            <v>1.3</v>
          </cell>
        </row>
        <row r="10">
          <cell r="B10" t="str">
            <v>B03</v>
          </cell>
          <cell r="C10" t="str">
            <v>Bentonite test set</v>
          </cell>
          <cell r="D10">
            <v>49.7</v>
          </cell>
          <cell r="E10">
            <v>38.299999999999997</v>
          </cell>
          <cell r="F10">
            <v>283290</v>
          </cell>
          <cell r="G10">
            <v>218310</v>
          </cell>
          <cell r="J10" t="str">
            <v>S05</v>
          </cell>
          <cell r="K10" t="str">
            <v>Accountant</v>
          </cell>
          <cell r="L10">
            <v>6060606.0606060605</v>
          </cell>
          <cell r="N10">
            <v>8000000</v>
          </cell>
          <cell r="O10">
            <v>1866666.6666666667</v>
          </cell>
          <cell r="R10">
            <v>4</v>
          </cell>
          <cell r="S10" t="str">
            <v>70&lt;=SPT&lt;100</v>
          </cell>
          <cell r="T10">
            <v>5.2</v>
          </cell>
          <cell r="U10">
            <v>3.64</v>
          </cell>
          <cell r="V10">
            <v>2.86</v>
          </cell>
          <cell r="W10">
            <v>2.08</v>
          </cell>
          <cell r="X10">
            <v>1.3</v>
          </cell>
          <cell r="Y10">
            <v>1.17</v>
          </cell>
          <cell r="Z10">
            <v>0.65</v>
          </cell>
        </row>
        <row r="11">
          <cell r="B11" t="str">
            <v>B04</v>
          </cell>
          <cell r="C11" t="str">
            <v>Bento mix plant UFB 30m3/h</v>
          </cell>
          <cell r="D11">
            <v>254.5</v>
          </cell>
          <cell r="E11">
            <v>198</v>
          </cell>
          <cell r="F11">
            <v>1450650</v>
          </cell>
          <cell r="G11">
            <v>1128600</v>
          </cell>
          <cell r="J11" t="str">
            <v>S06</v>
          </cell>
          <cell r="K11" t="str">
            <v>Secretary</v>
          </cell>
          <cell r="L11">
            <v>5681818.1818181816</v>
          </cell>
          <cell r="N11">
            <v>7500000</v>
          </cell>
          <cell r="O11">
            <v>1750000</v>
          </cell>
        </row>
        <row r="12">
          <cell r="B12" t="str">
            <v>B05</v>
          </cell>
          <cell r="C12" t="str">
            <v>Bento mix plant CB60</v>
          </cell>
          <cell r="D12">
            <v>120.9</v>
          </cell>
          <cell r="E12">
            <v>94.1</v>
          </cell>
          <cell r="F12">
            <v>689130</v>
          </cell>
          <cell r="G12">
            <v>536370</v>
          </cell>
          <cell r="J12" t="str">
            <v>S07</v>
          </cell>
          <cell r="K12" t="str">
            <v>Purchaser</v>
          </cell>
          <cell r="L12">
            <v>3787878.7878787881</v>
          </cell>
          <cell r="N12">
            <v>5000000.0000000009</v>
          </cell>
          <cell r="O12">
            <v>1166666.666666667</v>
          </cell>
        </row>
        <row r="13">
          <cell r="B13" t="str">
            <v>B06</v>
          </cell>
          <cell r="C13" t="str">
            <v>Digesteur Melk 30m3/h</v>
          </cell>
          <cell r="D13">
            <v>201.4</v>
          </cell>
          <cell r="E13">
            <v>156.6</v>
          </cell>
          <cell r="F13">
            <v>1147980</v>
          </cell>
          <cell r="G13">
            <v>892620</v>
          </cell>
          <cell r="J13" t="str">
            <v>S08</v>
          </cell>
          <cell r="K13" t="str">
            <v>Administration</v>
          </cell>
          <cell r="L13">
            <v>2272727.2727272729</v>
          </cell>
          <cell r="N13">
            <v>3000000.0000000005</v>
          </cell>
          <cell r="O13">
            <v>700000.00000000012</v>
          </cell>
        </row>
        <row r="14">
          <cell r="B14" t="str">
            <v>B07</v>
          </cell>
          <cell r="C14" t="str">
            <v>Digesteur Modulaire 45m3/h</v>
          </cell>
          <cell r="D14">
            <v>272.7</v>
          </cell>
          <cell r="E14">
            <v>212.1</v>
          </cell>
          <cell r="F14">
            <v>1554390</v>
          </cell>
          <cell r="G14">
            <v>1208970</v>
          </cell>
          <cell r="J14" t="str">
            <v>S09</v>
          </cell>
          <cell r="K14" t="str">
            <v>Logistic</v>
          </cell>
          <cell r="L14">
            <v>3787878.7878787881</v>
          </cell>
          <cell r="N14">
            <v>5000000.0000000009</v>
          </cell>
          <cell r="O14">
            <v>1166666.666666667</v>
          </cell>
        </row>
        <row r="15">
          <cell r="B15" t="str">
            <v>B08</v>
          </cell>
          <cell r="C15" t="str">
            <v>Desander BK 75m3/h</v>
          </cell>
          <cell r="D15">
            <v>152.9</v>
          </cell>
          <cell r="E15">
            <v>118.9</v>
          </cell>
          <cell r="F15">
            <v>871530</v>
          </cell>
          <cell r="G15">
            <v>677730</v>
          </cell>
          <cell r="J15" t="str">
            <v>S10</v>
          </cell>
          <cell r="K15" t="str">
            <v>Foreman</v>
          </cell>
          <cell r="L15">
            <v>2272727.2727272729</v>
          </cell>
          <cell r="M15">
            <v>0.3</v>
          </cell>
          <cell r="N15">
            <v>3900000.0000000009</v>
          </cell>
          <cell r="O15">
            <v>910000.00000000023</v>
          </cell>
        </row>
        <row r="16">
          <cell r="B16" t="str">
            <v>B09</v>
          </cell>
          <cell r="C16" t="str">
            <v>Desander SuperBK 150m3/h</v>
          </cell>
          <cell r="D16">
            <v>253.1</v>
          </cell>
          <cell r="E16">
            <v>196.7</v>
          </cell>
          <cell r="F16">
            <v>1442670</v>
          </cell>
          <cell r="G16">
            <v>1121190</v>
          </cell>
          <cell r="J16" t="str">
            <v>S11</v>
          </cell>
          <cell r="K16" t="str">
            <v>Crane Operator</v>
          </cell>
          <cell r="L16">
            <v>1893939.393939394</v>
          </cell>
          <cell r="M16">
            <v>0.3</v>
          </cell>
          <cell r="N16">
            <v>3250000.0000000005</v>
          </cell>
          <cell r="O16">
            <v>758333.33333333349</v>
          </cell>
        </row>
        <row r="17">
          <cell r="B17" t="str">
            <v>B10</v>
          </cell>
          <cell r="C17" t="str">
            <v>Desander CB 450m3/h</v>
          </cell>
          <cell r="D17">
            <v>929.5</v>
          </cell>
          <cell r="E17">
            <v>723</v>
          </cell>
          <cell r="F17">
            <v>5298150</v>
          </cell>
          <cell r="G17">
            <v>4121100</v>
          </cell>
          <cell r="J17" t="str">
            <v>S12</v>
          </cell>
          <cell r="K17" t="str">
            <v>Ass. Operator</v>
          </cell>
          <cell r="L17">
            <v>1893939.393939394</v>
          </cell>
          <cell r="M17">
            <v>0.3</v>
          </cell>
          <cell r="N17">
            <v>3250000.0000000005</v>
          </cell>
          <cell r="O17">
            <v>758333.33333333349</v>
          </cell>
        </row>
        <row r="18">
          <cell r="B18" t="str">
            <v>B11</v>
          </cell>
          <cell r="C18" t="str">
            <v>Desander CB 250m3/h</v>
          </cell>
          <cell r="D18">
            <v>86.5</v>
          </cell>
          <cell r="E18">
            <v>66.5</v>
          </cell>
          <cell r="F18">
            <v>493050</v>
          </cell>
          <cell r="G18">
            <v>379050</v>
          </cell>
          <cell r="J18" t="str">
            <v>S13</v>
          </cell>
          <cell r="K18" t="str">
            <v>Mechanic</v>
          </cell>
          <cell r="L18">
            <v>2272727.2727272729</v>
          </cell>
          <cell r="M18">
            <v>0.3</v>
          </cell>
          <cell r="N18">
            <v>3900000.0000000009</v>
          </cell>
          <cell r="O18">
            <v>910000.00000000023</v>
          </cell>
        </row>
        <row r="19">
          <cell r="B19" t="str">
            <v>B12</v>
          </cell>
          <cell r="C19" t="str">
            <v>Desander CB 150m3/h</v>
          </cell>
          <cell r="D19">
            <v>127.5</v>
          </cell>
          <cell r="E19">
            <v>98.1</v>
          </cell>
          <cell r="F19">
            <v>726750</v>
          </cell>
          <cell r="G19">
            <v>559170</v>
          </cell>
          <cell r="J19" t="str">
            <v>S14</v>
          </cell>
          <cell r="K19" t="str">
            <v>Supervisor</v>
          </cell>
          <cell r="L19">
            <v>2272727.2727272729</v>
          </cell>
          <cell r="M19">
            <v>0.3</v>
          </cell>
          <cell r="N19">
            <v>3900000.0000000009</v>
          </cell>
          <cell r="O19">
            <v>910000.00000000023</v>
          </cell>
        </row>
        <row r="20">
          <cell r="B20" t="str">
            <v>B15</v>
          </cell>
          <cell r="C20" t="str">
            <v>Desander Sotres 450 m3</v>
          </cell>
          <cell r="D20">
            <v>736.8</v>
          </cell>
          <cell r="E20">
            <v>566.79999999999995</v>
          </cell>
          <cell r="F20">
            <v>4199760</v>
          </cell>
          <cell r="G20">
            <v>3230760</v>
          </cell>
          <cell r="J20" t="str">
            <v>S15</v>
          </cell>
          <cell r="K20" t="str">
            <v>Welder</v>
          </cell>
          <cell r="L20">
            <v>1893939.393939394</v>
          </cell>
          <cell r="M20">
            <v>0.3</v>
          </cell>
          <cell r="N20">
            <v>3250000.0000000005</v>
          </cell>
          <cell r="O20">
            <v>758333.33333333349</v>
          </cell>
        </row>
        <row r="21">
          <cell r="B21" t="str">
            <v>B16</v>
          </cell>
          <cell r="C21" t="str">
            <v>Desander Sotres 100 m3</v>
          </cell>
          <cell r="D21">
            <v>134.19999999999999</v>
          </cell>
          <cell r="E21">
            <v>103.2</v>
          </cell>
          <cell r="F21">
            <v>764940</v>
          </cell>
          <cell r="G21">
            <v>588240</v>
          </cell>
          <cell r="J21" t="str">
            <v>S16</v>
          </cell>
          <cell r="K21" t="str">
            <v>Electrician</v>
          </cell>
          <cell r="L21">
            <v>1515151.5151515151</v>
          </cell>
          <cell r="M21">
            <v>0.3</v>
          </cell>
          <cell r="N21">
            <v>2600000</v>
          </cell>
          <cell r="O21">
            <v>606666.66666666663</v>
          </cell>
        </row>
        <row r="22">
          <cell r="B22" t="str">
            <v>B17</v>
          </cell>
          <cell r="C22" t="str">
            <v>Desander Sotres 40 m3</v>
          </cell>
          <cell r="D22">
            <v>87.7</v>
          </cell>
          <cell r="E22">
            <v>68.2</v>
          </cell>
          <cell r="F22">
            <v>499890</v>
          </cell>
          <cell r="G22">
            <v>388740</v>
          </cell>
          <cell r="J22" t="str">
            <v>S17</v>
          </cell>
          <cell r="K22" t="str">
            <v>Surveyor</v>
          </cell>
          <cell r="L22">
            <v>1136363.6363636365</v>
          </cell>
          <cell r="M22">
            <v>0.3</v>
          </cell>
          <cell r="N22">
            <v>1950000.0000000005</v>
          </cell>
          <cell r="O22">
            <v>455000.00000000012</v>
          </cell>
        </row>
        <row r="23">
          <cell r="B23" t="str">
            <v>B18</v>
          </cell>
          <cell r="C23" t="str">
            <v>Centrifuger Flottweg</v>
          </cell>
          <cell r="D23">
            <v>588.70000000000005</v>
          </cell>
          <cell r="E23">
            <v>457.8</v>
          </cell>
          <cell r="F23">
            <v>3355590</v>
          </cell>
          <cell r="G23">
            <v>2609460</v>
          </cell>
          <cell r="J23" t="str">
            <v>S18</v>
          </cell>
          <cell r="K23" t="str">
            <v>Surveyor Assistant</v>
          </cell>
          <cell r="L23">
            <v>1515151.5151515151</v>
          </cell>
          <cell r="M23">
            <v>0.3</v>
          </cell>
          <cell r="N23">
            <v>2600000</v>
          </cell>
          <cell r="O23">
            <v>606666.66666666663</v>
          </cell>
        </row>
        <row r="24">
          <cell r="B24" t="str">
            <v>B19</v>
          </cell>
          <cell r="C24" t="str">
            <v>Desilteur Centrifuge</v>
          </cell>
          <cell r="D24">
            <v>383.1</v>
          </cell>
          <cell r="E24">
            <v>294.7</v>
          </cell>
          <cell r="F24">
            <v>2183670</v>
          </cell>
          <cell r="G24">
            <v>1679790</v>
          </cell>
          <cell r="J24" t="str">
            <v>S19</v>
          </cell>
          <cell r="K24" t="str">
            <v>Ass. Mechanic</v>
          </cell>
          <cell r="L24">
            <v>1515151.5151515151</v>
          </cell>
          <cell r="M24">
            <v>0.3</v>
          </cell>
          <cell r="N24">
            <v>2600000</v>
          </cell>
          <cell r="O24">
            <v>606666.66666666663</v>
          </cell>
        </row>
        <row r="25">
          <cell r="B25" t="str">
            <v>C01</v>
          </cell>
          <cell r="C25" t="str">
            <v>CWS 1000 ( inter 6M)</v>
          </cell>
          <cell r="D25">
            <v>19.5</v>
          </cell>
          <cell r="E25">
            <v>19.5</v>
          </cell>
          <cell r="F25">
            <v>111150</v>
          </cell>
          <cell r="G25">
            <v>111150</v>
          </cell>
          <cell r="J25" t="str">
            <v>S20</v>
          </cell>
          <cell r="K25" t="str">
            <v>Semi Skill. Worker</v>
          </cell>
          <cell r="L25">
            <v>1136363.6363636365</v>
          </cell>
          <cell r="M25">
            <v>0.3</v>
          </cell>
          <cell r="N25">
            <v>1950000.0000000005</v>
          </cell>
          <cell r="O25">
            <v>455000.00000000012</v>
          </cell>
        </row>
        <row r="26">
          <cell r="B26" t="str">
            <v>C02</v>
          </cell>
          <cell r="C26" t="str">
            <v>CWS 1000 ( inter 12M)</v>
          </cell>
          <cell r="D26">
            <v>38.9</v>
          </cell>
          <cell r="E26">
            <v>38.9</v>
          </cell>
          <cell r="F26">
            <v>221730</v>
          </cell>
          <cell r="G26">
            <v>221730</v>
          </cell>
          <cell r="J26" t="str">
            <v>S21</v>
          </cell>
          <cell r="K26" t="str">
            <v>Unskilled Worker</v>
          </cell>
          <cell r="L26">
            <v>1136363.6363636365</v>
          </cell>
          <cell r="M26">
            <v>0.3</v>
          </cell>
          <cell r="N26">
            <v>1950000.0000000005</v>
          </cell>
          <cell r="O26">
            <v>455000.00000000012</v>
          </cell>
        </row>
        <row r="27">
          <cell r="B27" t="str">
            <v>C03</v>
          </cell>
          <cell r="C27" t="str">
            <v>CWS 1000 Lifting Head</v>
          </cell>
          <cell r="D27">
            <v>8</v>
          </cell>
          <cell r="E27">
            <v>6.1</v>
          </cell>
          <cell r="F27">
            <v>45600</v>
          </cell>
          <cell r="G27">
            <v>34770</v>
          </cell>
          <cell r="J27" t="str">
            <v>S22</v>
          </cell>
          <cell r="K27" t="str">
            <v>Driver</v>
          </cell>
          <cell r="L27">
            <v>1136363.6363636365</v>
          </cell>
          <cell r="M27">
            <v>0.3</v>
          </cell>
          <cell r="N27">
            <v>1950000.0000000005</v>
          </cell>
          <cell r="O27">
            <v>455000.00000000012</v>
          </cell>
        </row>
        <row r="28">
          <cell r="B28" t="str">
            <v>C04</v>
          </cell>
          <cell r="C28" t="str">
            <v>CWS 800 ( inter 6M)</v>
          </cell>
          <cell r="D28">
            <v>25.3</v>
          </cell>
          <cell r="E28">
            <v>19.5</v>
          </cell>
          <cell r="F28">
            <v>144210</v>
          </cell>
          <cell r="G28">
            <v>111150</v>
          </cell>
          <cell r="J28" t="str">
            <v>S23</v>
          </cell>
          <cell r="K28" t="str">
            <v>Office Boy</v>
          </cell>
          <cell r="L28">
            <v>1136363.6363636365</v>
          </cell>
          <cell r="M28">
            <v>0.3</v>
          </cell>
          <cell r="N28">
            <v>1950000.0000000005</v>
          </cell>
          <cell r="O28">
            <v>455000.00000000012</v>
          </cell>
        </row>
        <row r="29">
          <cell r="B29" t="str">
            <v>C05</v>
          </cell>
          <cell r="C29" t="str">
            <v>CWS 800 ( inter 12M)</v>
          </cell>
          <cell r="D29">
            <v>50.6</v>
          </cell>
          <cell r="E29">
            <v>38.9</v>
          </cell>
          <cell r="F29">
            <v>288420</v>
          </cell>
          <cell r="G29">
            <v>221730</v>
          </cell>
          <cell r="K29" t="str">
            <v xml:space="preserve"> </v>
          </cell>
          <cell r="O29" t="str">
            <v xml:space="preserve"> </v>
          </cell>
        </row>
        <row r="30">
          <cell r="B30" t="str">
            <v>C06</v>
          </cell>
          <cell r="C30" t="str">
            <v>CWS 800 Lifting Head</v>
          </cell>
          <cell r="D30">
            <v>4.0999999999999996</v>
          </cell>
          <cell r="E30">
            <v>3.1</v>
          </cell>
          <cell r="F30">
            <v>23370</v>
          </cell>
          <cell r="G30">
            <v>17670</v>
          </cell>
        </row>
        <row r="31">
          <cell r="B31" t="str">
            <v>C07</v>
          </cell>
          <cell r="C31" t="str">
            <v>CWS 600 ( inter 6M)</v>
          </cell>
          <cell r="D31">
            <v>20.2</v>
          </cell>
          <cell r="E31">
            <v>15.6</v>
          </cell>
          <cell r="F31">
            <v>115140</v>
          </cell>
          <cell r="G31">
            <v>88920</v>
          </cell>
        </row>
        <row r="32">
          <cell r="B32" t="str">
            <v>C08</v>
          </cell>
          <cell r="C32" t="str">
            <v>CWS 600 ( inter 12M)</v>
          </cell>
          <cell r="D32">
            <v>40.5</v>
          </cell>
          <cell r="E32">
            <v>31.1</v>
          </cell>
          <cell r="F32">
            <v>230850</v>
          </cell>
          <cell r="G32">
            <v>177270</v>
          </cell>
        </row>
        <row r="33">
          <cell r="B33" t="str">
            <v>C09</v>
          </cell>
          <cell r="C33" t="str">
            <v>CWS 600 Lifting Head</v>
          </cell>
          <cell r="D33">
            <v>3.9</v>
          </cell>
          <cell r="E33">
            <v>3.1</v>
          </cell>
          <cell r="F33">
            <v>22230</v>
          </cell>
          <cell r="G33">
            <v>17670</v>
          </cell>
        </row>
        <row r="34">
          <cell r="B34" t="str">
            <v>C10</v>
          </cell>
          <cell r="C34" t="str">
            <v>Tremie Pipe Rack</v>
          </cell>
          <cell r="D34">
            <v>17.399999999999999</v>
          </cell>
          <cell r="E34">
            <v>13.4</v>
          </cell>
          <cell r="F34">
            <v>99180</v>
          </cell>
          <cell r="G34">
            <v>76380</v>
          </cell>
        </row>
        <row r="35">
          <cell r="B35" t="str">
            <v>C11</v>
          </cell>
          <cell r="C35" t="str">
            <v>Tremie Pipe Funnel</v>
          </cell>
          <cell r="D35">
            <v>2.5</v>
          </cell>
          <cell r="E35">
            <v>1.9</v>
          </cell>
          <cell r="F35">
            <v>14250</v>
          </cell>
          <cell r="G35">
            <v>10830</v>
          </cell>
        </row>
        <row r="36">
          <cell r="B36" t="str">
            <v>C12</v>
          </cell>
          <cell r="C36" t="str">
            <v>Tremie Pipe Clamp</v>
          </cell>
          <cell r="D36">
            <v>3.4</v>
          </cell>
          <cell r="E36">
            <v>2.6</v>
          </cell>
          <cell r="F36">
            <v>19380</v>
          </cell>
          <cell r="G36">
            <v>14820</v>
          </cell>
        </row>
        <row r="37">
          <cell r="B37" t="str">
            <v>C13</v>
          </cell>
          <cell r="C37" t="str">
            <v>Tremie Pipe Recycling Head</v>
          </cell>
          <cell r="D37">
            <v>0.7</v>
          </cell>
          <cell r="E37">
            <v>0.5</v>
          </cell>
          <cell r="F37">
            <v>3990</v>
          </cell>
          <cell r="G37">
            <v>2850</v>
          </cell>
        </row>
        <row r="38">
          <cell r="B38" t="str">
            <v>C14</v>
          </cell>
          <cell r="C38" t="str">
            <v>Tremie Pipe Lifting Head</v>
          </cell>
          <cell r="D38">
            <v>0.7</v>
          </cell>
          <cell r="E38">
            <v>0.5</v>
          </cell>
          <cell r="F38">
            <v>3990</v>
          </cell>
          <cell r="G38">
            <v>2850</v>
          </cell>
        </row>
        <row r="39">
          <cell r="B39" t="str">
            <v>C15</v>
          </cell>
          <cell r="C39" t="str">
            <v>Tremie Pipe (per lm)</v>
          </cell>
          <cell r="D39">
            <v>2</v>
          </cell>
          <cell r="E39">
            <v>1.6</v>
          </cell>
          <cell r="F39">
            <v>11400</v>
          </cell>
          <cell r="G39">
            <v>9120</v>
          </cell>
        </row>
        <row r="40">
          <cell r="B40" t="str">
            <v>C16</v>
          </cell>
          <cell r="C40" t="str">
            <v>Spreader 20T 1.5m</v>
          </cell>
          <cell r="D40">
            <v>3</v>
          </cell>
          <cell r="E40">
            <v>2.2999999999999998</v>
          </cell>
          <cell r="F40">
            <v>17100</v>
          </cell>
          <cell r="G40">
            <v>13110</v>
          </cell>
        </row>
        <row r="41">
          <cell r="B41" t="str">
            <v>C17</v>
          </cell>
          <cell r="C41" t="str">
            <v>Spreader 20T 3.5m</v>
          </cell>
          <cell r="D41">
            <v>3</v>
          </cell>
          <cell r="E41">
            <v>2.2999999999999998</v>
          </cell>
          <cell r="F41">
            <v>17100</v>
          </cell>
          <cell r="G41">
            <v>13110</v>
          </cell>
        </row>
        <row r="42">
          <cell r="B42" t="str">
            <v>C18</v>
          </cell>
          <cell r="C42" t="str">
            <v>Spreader 30T 3m</v>
          </cell>
          <cell r="D42">
            <v>3</v>
          </cell>
          <cell r="E42">
            <v>2.2999999999999998</v>
          </cell>
          <cell r="F42">
            <v>17100</v>
          </cell>
          <cell r="G42">
            <v>13110</v>
          </cell>
        </row>
        <row r="43">
          <cell r="B43" t="str">
            <v>C19</v>
          </cell>
          <cell r="C43" t="str">
            <v>Spreader 60T 1m</v>
          </cell>
          <cell r="D43">
            <v>3.4</v>
          </cell>
          <cell r="E43">
            <v>2.6</v>
          </cell>
          <cell r="F43">
            <v>19380</v>
          </cell>
          <cell r="G43">
            <v>14820</v>
          </cell>
        </row>
        <row r="44">
          <cell r="B44" t="str">
            <v>C20</v>
          </cell>
          <cell r="C44" t="str">
            <v>Spreader 50T 4.4m</v>
          </cell>
          <cell r="D44">
            <v>3.4</v>
          </cell>
          <cell r="E44">
            <v>2.6</v>
          </cell>
          <cell r="F44">
            <v>19380</v>
          </cell>
          <cell r="G44">
            <v>14820</v>
          </cell>
        </row>
        <row r="45">
          <cell r="B45" t="str">
            <v>C21</v>
          </cell>
          <cell r="C45" t="str">
            <v>Swivel 102</v>
          </cell>
          <cell r="D45">
            <v>10.1</v>
          </cell>
          <cell r="E45">
            <v>7.8</v>
          </cell>
          <cell r="F45">
            <v>57570</v>
          </cell>
          <cell r="G45">
            <v>44460</v>
          </cell>
        </row>
        <row r="46">
          <cell r="B46" t="str">
            <v>C22</v>
          </cell>
          <cell r="C46" t="str">
            <v>Swivel 145</v>
          </cell>
          <cell r="D46">
            <v>11.8</v>
          </cell>
          <cell r="E46">
            <v>9.1</v>
          </cell>
          <cell r="F46">
            <v>67260</v>
          </cell>
          <cell r="G46">
            <v>51870</v>
          </cell>
        </row>
        <row r="47">
          <cell r="B47" t="str">
            <v>CC01</v>
          </cell>
          <cell r="C47" t="str">
            <v>Crane Linkbelt LS-108S</v>
          </cell>
          <cell r="D47">
            <v>524.9</v>
          </cell>
          <cell r="E47">
            <v>403.8</v>
          </cell>
          <cell r="F47">
            <v>2991930</v>
          </cell>
          <cell r="G47">
            <v>2301660</v>
          </cell>
        </row>
        <row r="48">
          <cell r="B48" t="str">
            <v>CC02</v>
          </cell>
          <cell r="C48" t="str">
            <v>Crane Linkbelt LS-128J</v>
          </cell>
          <cell r="D48">
            <v>860.3</v>
          </cell>
          <cell r="E48">
            <v>661.7</v>
          </cell>
          <cell r="F48">
            <v>4903710</v>
          </cell>
          <cell r="G48">
            <v>3771690</v>
          </cell>
        </row>
        <row r="49">
          <cell r="B49" t="str">
            <v>CC03</v>
          </cell>
          <cell r="C49" t="str">
            <v>Crane Linkbelt LS-318J</v>
          </cell>
          <cell r="D49">
            <v>860.3</v>
          </cell>
          <cell r="E49">
            <v>661.7</v>
          </cell>
          <cell r="F49">
            <v>4903710</v>
          </cell>
          <cell r="G49">
            <v>3771690</v>
          </cell>
        </row>
        <row r="50">
          <cell r="B50" t="str">
            <v>CC04</v>
          </cell>
          <cell r="C50" t="str">
            <v>Crane Linkbelt LS-418J</v>
          </cell>
          <cell r="D50">
            <v>900.4</v>
          </cell>
          <cell r="E50">
            <v>692.6</v>
          </cell>
          <cell r="F50">
            <v>5132280</v>
          </cell>
          <cell r="G50">
            <v>3947820</v>
          </cell>
        </row>
        <row r="51">
          <cell r="B51" t="str">
            <v>CC05</v>
          </cell>
          <cell r="C51" t="str">
            <v>Crane Pinguely GTL 155</v>
          </cell>
          <cell r="D51">
            <v>756.4</v>
          </cell>
          <cell r="E51">
            <v>581.79999999999995</v>
          </cell>
          <cell r="F51">
            <v>4311480</v>
          </cell>
          <cell r="G51">
            <v>3316260</v>
          </cell>
        </row>
        <row r="52">
          <cell r="B52" t="str">
            <v>CC06</v>
          </cell>
          <cell r="C52" t="str">
            <v>Crane IHI 100 tons</v>
          </cell>
          <cell r="D52">
            <v>900.4</v>
          </cell>
          <cell r="E52">
            <v>692.6</v>
          </cell>
          <cell r="F52">
            <v>5132280</v>
          </cell>
          <cell r="G52">
            <v>3947820</v>
          </cell>
        </row>
        <row r="53">
          <cell r="B53" t="str">
            <v>CC07</v>
          </cell>
          <cell r="C53" t="str">
            <v>Crane Pinguely GTL 175</v>
          </cell>
          <cell r="D53">
            <v>1330.7</v>
          </cell>
          <cell r="E53">
            <v>1035</v>
          </cell>
          <cell r="F53">
            <v>7584990</v>
          </cell>
          <cell r="G53">
            <v>5899500</v>
          </cell>
        </row>
        <row r="54">
          <cell r="B54" t="str">
            <v>D01</v>
          </cell>
          <cell r="C54" t="str">
            <v>D900</v>
          </cell>
          <cell r="D54">
            <v>136.9</v>
          </cell>
          <cell r="E54">
            <v>105.3</v>
          </cell>
          <cell r="F54">
            <v>780330</v>
          </cell>
          <cell r="G54">
            <v>600210</v>
          </cell>
        </row>
        <row r="55">
          <cell r="B55" t="str">
            <v>D02</v>
          </cell>
          <cell r="C55" t="str">
            <v>Longyear 34</v>
          </cell>
          <cell r="D55">
            <v>136.9</v>
          </cell>
          <cell r="E55">
            <v>105.3</v>
          </cell>
          <cell r="F55">
            <v>780330</v>
          </cell>
          <cell r="G55">
            <v>600210</v>
          </cell>
        </row>
        <row r="56">
          <cell r="B56" t="str">
            <v>D03</v>
          </cell>
          <cell r="C56" t="str">
            <v>SRH 100</v>
          </cell>
          <cell r="D56">
            <v>136.9</v>
          </cell>
          <cell r="E56">
            <v>105.3</v>
          </cell>
          <cell r="F56">
            <v>780330</v>
          </cell>
          <cell r="G56">
            <v>600210</v>
          </cell>
        </row>
        <row r="57">
          <cell r="B57" t="str">
            <v>D04</v>
          </cell>
          <cell r="C57" t="str">
            <v>Longyear 38</v>
          </cell>
          <cell r="D57">
            <v>136.9</v>
          </cell>
          <cell r="E57">
            <v>105.3</v>
          </cell>
          <cell r="F57">
            <v>780330</v>
          </cell>
          <cell r="G57">
            <v>600210</v>
          </cell>
        </row>
        <row r="58">
          <cell r="B58" t="str">
            <v>D05</v>
          </cell>
          <cell r="C58" t="str">
            <v>ROC 601</v>
          </cell>
          <cell r="D58">
            <v>176.2</v>
          </cell>
          <cell r="E58">
            <v>135.5</v>
          </cell>
          <cell r="F58">
            <v>1004340</v>
          </cell>
          <cell r="G58">
            <v>772350</v>
          </cell>
        </row>
        <row r="59">
          <cell r="B59" t="str">
            <v>D06</v>
          </cell>
          <cell r="C59" t="str">
            <v>Hongdrill HD 30</v>
          </cell>
          <cell r="D59">
            <v>121.7</v>
          </cell>
          <cell r="E59">
            <v>93.6</v>
          </cell>
          <cell r="F59">
            <v>693690</v>
          </cell>
          <cell r="G59">
            <v>533520</v>
          </cell>
        </row>
        <row r="60">
          <cell r="B60" t="str">
            <v>D07</v>
          </cell>
          <cell r="C60" t="str">
            <v>HD 50K</v>
          </cell>
          <cell r="D60">
            <v>121.7</v>
          </cell>
          <cell r="E60">
            <v>93.6</v>
          </cell>
          <cell r="F60">
            <v>693690</v>
          </cell>
          <cell r="G60">
            <v>533520</v>
          </cell>
        </row>
        <row r="61">
          <cell r="B61" t="str">
            <v>D08</v>
          </cell>
          <cell r="C61" t="str">
            <v>HD 90 MK II</v>
          </cell>
          <cell r="D61">
            <v>252.9</v>
          </cell>
          <cell r="E61">
            <v>194.6</v>
          </cell>
          <cell r="F61">
            <v>1441530</v>
          </cell>
          <cell r="G61">
            <v>1109220</v>
          </cell>
        </row>
        <row r="62">
          <cell r="B62" t="str">
            <v>D09</v>
          </cell>
          <cell r="C62" t="str">
            <v>HD 150</v>
          </cell>
          <cell r="D62">
            <v>323.7</v>
          </cell>
          <cell r="E62">
            <v>249</v>
          </cell>
          <cell r="F62">
            <v>1845090</v>
          </cell>
          <cell r="G62">
            <v>1419300</v>
          </cell>
        </row>
        <row r="63">
          <cell r="B63" t="str">
            <v>D10</v>
          </cell>
          <cell r="C63" t="str">
            <v>TCH 100 + Tete</v>
          </cell>
          <cell r="D63">
            <v>379.4</v>
          </cell>
          <cell r="E63">
            <v>291.8</v>
          </cell>
          <cell r="F63">
            <v>2162580</v>
          </cell>
          <cell r="G63">
            <v>1663260</v>
          </cell>
        </row>
        <row r="64">
          <cell r="B64" t="str">
            <v>D11</v>
          </cell>
          <cell r="C64" t="str">
            <v>Mono CAC22H small</v>
          </cell>
          <cell r="D64">
            <v>11.5</v>
          </cell>
          <cell r="E64">
            <v>8.8000000000000007</v>
          </cell>
          <cell r="F64">
            <v>65550</v>
          </cell>
          <cell r="G64">
            <v>50160</v>
          </cell>
        </row>
        <row r="65">
          <cell r="B65" t="str">
            <v>D12</v>
          </cell>
          <cell r="C65" t="str">
            <v>Mono CAE22H big</v>
          </cell>
          <cell r="D65">
            <v>13</v>
          </cell>
          <cell r="E65">
            <v>10</v>
          </cell>
          <cell r="F65">
            <v>74100</v>
          </cell>
          <cell r="G65">
            <v>57000</v>
          </cell>
        </row>
        <row r="66">
          <cell r="B66" t="str">
            <v>D13</v>
          </cell>
          <cell r="C66" t="str">
            <v>Bean Royal - Trido</v>
          </cell>
          <cell r="D66">
            <v>30.7</v>
          </cell>
          <cell r="E66">
            <v>23.6</v>
          </cell>
          <cell r="F66">
            <v>174990</v>
          </cell>
          <cell r="G66">
            <v>134520</v>
          </cell>
        </row>
        <row r="67">
          <cell r="B67" t="str">
            <v>D14</v>
          </cell>
          <cell r="C67" t="str">
            <v>Gardner Denver</v>
          </cell>
          <cell r="D67">
            <v>48.2</v>
          </cell>
          <cell r="E67">
            <v>37.1</v>
          </cell>
          <cell r="F67">
            <v>274740</v>
          </cell>
          <cell r="G67">
            <v>211470</v>
          </cell>
        </row>
        <row r="68">
          <cell r="B68" t="str">
            <v>E19</v>
          </cell>
          <cell r="C68" t="str">
            <v>Clamshell KJ 1400 w / Jaws</v>
          </cell>
          <cell r="D68">
            <v>381.1</v>
          </cell>
          <cell r="E68">
            <v>296.3</v>
          </cell>
          <cell r="F68">
            <v>2172270</v>
          </cell>
          <cell r="G68">
            <v>1688910</v>
          </cell>
        </row>
        <row r="69">
          <cell r="B69" t="str">
            <v>E20</v>
          </cell>
          <cell r="C69" t="str">
            <v>Clamshell KJ 1400 Jaws</v>
          </cell>
          <cell r="D69">
            <v>59.8</v>
          </cell>
          <cell r="E69">
            <v>46.5</v>
          </cell>
          <cell r="F69">
            <v>340860</v>
          </cell>
          <cell r="G69">
            <v>265050</v>
          </cell>
        </row>
        <row r="70">
          <cell r="B70" t="str">
            <v>E21</v>
          </cell>
          <cell r="C70" t="str">
            <v>Clamshell KJ 1200</v>
          </cell>
          <cell r="D70">
            <v>360.2</v>
          </cell>
          <cell r="E70">
            <v>280.10000000000002</v>
          </cell>
          <cell r="F70">
            <v>2053140</v>
          </cell>
          <cell r="G70">
            <v>1596570</v>
          </cell>
        </row>
        <row r="71">
          <cell r="B71" t="str">
            <v>E22</v>
          </cell>
          <cell r="C71" t="str">
            <v>Clamshell KJ 1000</v>
          </cell>
          <cell r="D71">
            <v>344.9</v>
          </cell>
          <cell r="E71">
            <v>268.2</v>
          </cell>
          <cell r="F71">
            <v>1965930</v>
          </cell>
          <cell r="G71">
            <v>1528740</v>
          </cell>
        </row>
        <row r="72">
          <cell r="B72" t="str">
            <v>E23</v>
          </cell>
          <cell r="C72" t="str">
            <v>Clamshell KJ 1200 Jaws</v>
          </cell>
          <cell r="D72">
            <v>51.6</v>
          </cell>
          <cell r="E72">
            <v>40.200000000000003</v>
          </cell>
          <cell r="F72">
            <v>294120</v>
          </cell>
          <cell r="G72">
            <v>229140</v>
          </cell>
        </row>
        <row r="73">
          <cell r="B73" t="str">
            <v>E24</v>
          </cell>
          <cell r="C73" t="str">
            <v>Clamshell KJ 1000 Jaws</v>
          </cell>
          <cell r="D73">
            <v>43.2</v>
          </cell>
          <cell r="E73">
            <v>33.6</v>
          </cell>
          <cell r="F73">
            <v>246240</v>
          </cell>
          <cell r="G73">
            <v>191520</v>
          </cell>
        </row>
        <row r="74">
          <cell r="B74" t="str">
            <v>E25</v>
          </cell>
          <cell r="C74" t="str">
            <v>Clamshell KL 1200</v>
          </cell>
          <cell r="D74">
            <v>280.5</v>
          </cell>
          <cell r="E74">
            <v>218.2</v>
          </cell>
          <cell r="F74">
            <v>1598850</v>
          </cell>
          <cell r="G74">
            <v>1243740</v>
          </cell>
        </row>
        <row r="75">
          <cell r="B75" t="str">
            <v>E26</v>
          </cell>
          <cell r="C75" t="str">
            <v>Clamshell KL 1000</v>
          </cell>
          <cell r="D75">
            <v>265.2</v>
          </cell>
          <cell r="E75">
            <v>206.1</v>
          </cell>
          <cell r="F75">
            <v>1511640</v>
          </cell>
          <cell r="G75">
            <v>1174770</v>
          </cell>
        </row>
        <row r="76">
          <cell r="B76" t="str">
            <v>E27</v>
          </cell>
          <cell r="C76" t="str">
            <v>Clamshell KL 800</v>
          </cell>
          <cell r="D76">
            <v>251.4</v>
          </cell>
          <cell r="E76">
            <v>195.5</v>
          </cell>
          <cell r="F76">
            <v>1432980</v>
          </cell>
          <cell r="G76">
            <v>1114350</v>
          </cell>
        </row>
        <row r="77">
          <cell r="B77" t="str">
            <v>E28</v>
          </cell>
          <cell r="C77" t="str">
            <v>Clamshell KL 600</v>
          </cell>
          <cell r="D77">
            <v>238.1</v>
          </cell>
          <cell r="E77">
            <v>185</v>
          </cell>
          <cell r="F77">
            <v>1357170</v>
          </cell>
          <cell r="G77">
            <v>1054500</v>
          </cell>
        </row>
        <row r="78">
          <cell r="B78" t="str">
            <v>E29</v>
          </cell>
          <cell r="C78" t="str">
            <v>Clamshell KL 500</v>
          </cell>
          <cell r="D78">
            <v>222.3</v>
          </cell>
          <cell r="E78">
            <v>173</v>
          </cell>
          <cell r="F78">
            <v>1267110</v>
          </cell>
          <cell r="G78">
            <v>986100</v>
          </cell>
        </row>
        <row r="79">
          <cell r="B79" t="str">
            <v>E30</v>
          </cell>
          <cell r="C79" t="str">
            <v>Clamshell KL 1200 Jaws</v>
          </cell>
          <cell r="D79">
            <v>51.6</v>
          </cell>
          <cell r="E79">
            <v>40.200000000000003</v>
          </cell>
          <cell r="F79">
            <v>294120</v>
          </cell>
          <cell r="G79">
            <v>229140</v>
          </cell>
        </row>
        <row r="80">
          <cell r="B80" t="str">
            <v>E31</v>
          </cell>
          <cell r="C80" t="str">
            <v>Clamshell KL 1000 Jaws</v>
          </cell>
          <cell r="D80">
            <v>43.2</v>
          </cell>
          <cell r="E80">
            <v>33.6</v>
          </cell>
          <cell r="F80">
            <v>246240</v>
          </cell>
          <cell r="G80">
            <v>191520</v>
          </cell>
        </row>
        <row r="81">
          <cell r="B81" t="str">
            <v>E32</v>
          </cell>
          <cell r="C81" t="str">
            <v>Clamshell KL 800 Jaws</v>
          </cell>
          <cell r="D81">
            <v>39.799999999999997</v>
          </cell>
          <cell r="E81">
            <v>30.9</v>
          </cell>
          <cell r="F81">
            <v>226860</v>
          </cell>
          <cell r="G81">
            <v>176130</v>
          </cell>
        </row>
        <row r="82">
          <cell r="B82" t="str">
            <v>E33</v>
          </cell>
          <cell r="C82" t="str">
            <v>Clamshell KL 600 Jaws</v>
          </cell>
          <cell r="D82">
            <v>35.9</v>
          </cell>
          <cell r="E82">
            <v>27.9</v>
          </cell>
          <cell r="F82">
            <v>204630</v>
          </cell>
          <cell r="G82">
            <v>159030</v>
          </cell>
        </row>
        <row r="83">
          <cell r="B83" t="str">
            <v>E34</v>
          </cell>
          <cell r="C83" t="str">
            <v>Clamshell KL 500 Jaws</v>
          </cell>
          <cell r="D83">
            <v>33.200000000000003</v>
          </cell>
          <cell r="E83">
            <v>25.8</v>
          </cell>
          <cell r="F83">
            <v>189240</v>
          </cell>
          <cell r="G83">
            <v>147060</v>
          </cell>
        </row>
        <row r="84">
          <cell r="B84" t="str">
            <v>E35</v>
          </cell>
          <cell r="C84" t="str">
            <v>Clamshell KE 1200</v>
          </cell>
          <cell r="D84">
            <v>280.5</v>
          </cell>
          <cell r="E84">
            <v>218.2</v>
          </cell>
          <cell r="F84">
            <v>1598850</v>
          </cell>
          <cell r="G84">
            <v>1243740</v>
          </cell>
        </row>
        <row r="85">
          <cell r="B85" t="str">
            <v>E36</v>
          </cell>
          <cell r="C85" t="str">
            <v>Clamshell KE 1000</v>
          </cell>
          <cell r="D85">
            <v>265.2</v>
          </cell>
          <cell r="E85">
            <v>206.1</v>
          </cell>
          <cell r="F85">
            <v>1511640</v>
          </cell>
          <cell r="G85">
            <v>1174770</v>
          </cell>
        </row>
        <row r="86">
          <cell r="B86" t="str">
            <v>E37</v>
          </cell>
          <cell r="C86" t="str">
            <v>Clamshell KE 800</v>
          </cell>
          <cell r="D86">
            <v>251.4</v>
          </cell>
          <cell r="E86">
            <v>195.5</v>
          </cell>
          <cell r="F86">
            <v>1432980</v>
          </cell>
          <cell r="G86">
            <v>1114350</v>
          </cell>
        </row>
        <row r="87">
          <cell r="B87" t="str">
            <v>E38</v>
          </cell>
          <cell r="C87" t="str">
            <v>Clamshell KE 600</v>
          </cell>
          <cell r="D87">
            <v>238.1</v>
          </cell>
          <cell r="E87">
            <v>185</v>
          </cell>
          <cell r="F87">
            <v>1357170</v>
          </cell>
          <cell r="G87">
            <v>1054500</v>
          </cell>
        </row>
        <row r="88">
          <cell r="B88" t="str">
            <v>E39</v>
          </cell>
          <cell r="C88" t="str">
            <v>Clamshell KE 500</v>
          </cell>
          <cell r="D88">
            <v>222.3</v>
          </cell>
          <cell r="E88">
            <v>173</v>
          </cell>
          <cell r="F88">
            <v>1267110</v>
          </cell>
          <cell r="G88">
            <v>986100</v>
          </cell>
        </row>
        <row r="89">
          <cell r="B89" t="str">
            <v>E40</v>
          </cell>
          <cell r="C89" t="str">
            <v>Clamshell KE 1200 Jaws</v>
          </cell>
          <cell r="D89">
            <v>51.6</v>
          </cell>
          <cell r="E89">
            <v>40.200000000000003</v>
          </cell>
          <cell r="F89">
            <v>294120</v>
          </cell>
          <cell r="G89">
            <v>229140</v>
          </cell>
        </row>
        <row r="90">
          <cell r="B90" t="str">
            <v>E41</v>
          </cell>
          <cell r="C90" t="str">
            <v>Clamshell KE 1000 Jaws</v>
          </cell>
          <cell r="D90">
            <v>43.2</v>
          </cell>
          <cell r="E90">
            <v>33.6</v>
          </cell>
          <cell r="F90">
            <v>246240</v>
          </cell>
          <cell r="G90">
            <v>191520</v>
          </cell>
        </row>
        <row r="91">
          <cell r="B91" t="str">
            <v>E42</v>
          </cell>
          <cell r="C91" t="str">
            <v>Clamshell KE 800 Jaws</v>
          </cell>
          <cell r="D91">
            <v>39.799999999999997</v>
          </cell>
          <cell r="E91">
            <v>30.9</v>
          </cell>
          <cell r="F91">
            <v>226860</v>
          </cell>
          <cell r="G91">
            <v>176130</v>
          </cell>
        </row>
        <row r="92">
          <cell r="B92" t="str">
            <v>E43</v>
          </cell>
          <cell r="C92" t="str">
            <v>Clamshell KE 600 Jaws</v>
          </cell>
          <cell r="D92">
            <v>35.9</v>
          </cell>
          <cell r="E92">
            <v>27.9</v>
          </cell>
          <cell r="F92">
            <v>204630</v>
          </cell>
          <cell r="G92">
            <v>159030</v>
          </cell>
        </row>
        <row r="93">
          <cell r="B93" t="str">
            <v>E44</v>
          </cell>
          <cell r="C93" t="str">
            <v>Clamshell KE 500 Jaws</v>
          </cell>
          <cell r="D93">
            <v>33.200000000000003</v>
          </cell>
          <cell r="E93">
            <v>25.8</v>
          </cell>
          <cell r="F93">
            <v>189240</v>
          </cell>
          <cell r="G93">
            <v>147060</v>
          </cell>
        </row>
        <row r="94">
          <cell r="B94" t="str">
            <v>E45</v>
          </cell>
          <cell r="C94" t="str">
            <v>Clamshell KF 1200</v>
          </cell>
          <cell r="D94">
            <v>280.5</v>
          </cell>
          <cell r="E94">
            <v>218.2</v>
          </cell>
          <cell r="F94">
            <v>1598850</v>
          </cell>
          <cell r="G94">
            <v>1243740</v>
          </cell>
        </row>
        <row r="95">
          <cell r="B95" t="str">
            <v>E46</v>
          </cell>
          <cell r="C95" t="str">
            <v>Clamshell KF 1000</v>
          </cell>
          <cell r="D95">
            <v>265.2</v>
          </cell>
          <cell r="E95">
            <v>206.1</v>
          </cell>
          <cell r="F95">
            <v>1511640</v>
          </cell>
          <cell r="G95">
            <v>1174770</v>
          </cell>
        </row>
        <row r="96">
          <cell r="B96" t="str">
            <v>E47</v>
          </cell>
          <cell r="C96" t="str">
            <v>Clamshell KF 800</v>
          </cell>
          <cell r="D96">
            <v>251.4</v>
          </cell>
          <cell r="E96">
            <v>195.5</v>
          </cell>
          <cell r="F96">
            <v>1432980</v>
          </cell>
          <cell r="G96">
            <v>1114350</v>
          </cell>
        </row>
        <row r="97">
          <cell r="B97" t="str">
            <v>E48</v>
          </cell>
          <cell r="C97" t="str">
            <v>Clamshell KF 600</v>
          </cell>
          <cell r="D97">
            <v>238.1</v>
          </cell>
          <cell r="E97">
            <v>185</v>
          </cell>
          <cell r="F97">
            <v>1357170</v>
          </cell>
          <cell r="G97">
            <v>1054500</v>
          </cell>
        </row>
        <row r="98">
          <cell r="B98" t="str">
            <v>E49</v>
          </cell>
          <cell r="C98" t="str">
            <v>Clamshell KF 500</v>
          </cell>
          <cell r="D98">
            <v>222.3</v>
          </cell>
          <cell r="E98">
            <v>173</v>
          </cell>
          <cell r="F98">
            <v>1267110</v>
          </cell>
          <cell r="G98">
            <v>986100</v>
          </cell>
        </row>
        <row r="99">
          <cell r="B99" t="str">
            <v>E50</v>
          </cell>
          <cell r="C99" t="str">
            <v>Clamshell KF 1200 Jaws</v>
          </cell>
          <cell r="D99">
            <v>51.6</v>
          </cell>
          <cell r="E99">
            <v>40.200000000000003</v>
          </cell>
          <cell r="F99">
            <v>294120</v>
          </cell>
          <cell r="G99">
            <v>229140</v>
          </cell>
        </row>
        <row r="100">
          <cell r="B100" t="str">
            <v>E51</v>
          </cell>
          <cell r="C100" t="str">
            <v>Clamshell KF 1000 Jaws</v>
          </cell>
          <cell r="D100">
            <v>43.2</v>
          </cell>
          <cell r="E100">
            <v>33.6</v>
          </cell>
          <cell r="F100">
            <v>246240</v>
          </cell>
          <cell r="G100">
            <v>191520</v>
          </cell>
        </row>
        <row r="101">
          <cell r="B101" t="str">
            <v>E52</v>
          </cell>
          <cell r="C101" t="str">
            <v>Clamshell KF 800 Jaws</v>
          </cell>
          <cell r="D101">
            <v>39.799999999999997</v>
          </cell>
          <cell r="E101">
            <v>30.9</v>
          </cell>
          <cell r="F101">
            <v>226860</v>
          </cell>
          <cell r="G101">
            <v>176130</v>
          </cell>
        </row>
        <row r="102">
          <cell r="B102" t="str">
            <v>E53</v>
          </cell>
          <cell r="C102" t="str">
            <v>Clamshell KF 600 Jaws</v>
          </cell>
          <cell r="D102">
            <v>35.9</v>
          </cell>
          <cell r="E102">
            <v>27.9</v>
          </cell>
          <cell r="F102">
            <v>204630</v>
          </cell>
          <cell r="G102">
            <v>159030</v>
          </cell>
        </row>
        <row r="103">
          <cell r="B103" t="str">
            <v>E54</v>
          </cell>
          <cell r="C103" t="str">
            <v>Clamshell KF 500 Jaws</v>
          </cell>
          <cell r="D103">
            <v>33.200000000000003</v>
          </cell>
          <cell r="E103">
            <v>25.8</v>
          </cell>
          <cell r="F103">
            <v>189240</v>
          </cell>
          <cell r="G103">
            <v>147060</v>
          </cell>
        </row>
        <row r="104">
          <cell r="B104" t="str">
            <v>E71</v>
          </cell>
          <cell r="C104" t="str">
            <v>Chisel TR 800</v>
          </cell>
          <cell r="D104">
            <v>27.7</v>
          </cell>
          <cell r="E104">
            <v>21.3</v>
          </cell>
          <cell r="F104">
            <v>157890</v>
          </cell>
          <cell r="G104">
            <v>121410</v>
          </cell>
        </row>
        <row r="105">
          <cell r="B105" t="str">
            <v>E72</v>
          </cell>
          <cell r="C105" t="str">
            <v>Chisel Thin Plate</v>
          </cell>
          <cell r="D105">
            <v>27.7</v>
          </cell>
          <cell r="E105">
            <v>21.3</v>
          </cell>
          <cell r="F105">
            <v>157890</v>
          </cell>
          <cell r="G105">
            <v>121410</v>
          </cell>
        </row>
        <row r="106">
          <cell r="B106" t="str">
            <v>G01</v>
          </cell>
          <cell r="C106" t="str">
            <v>Generator 60-70 KVA</v>
          </cell>
          <cell r="D106">
            <v>36.799999999999997</v>
          </cell>
          <cell r="E106">
            <v>28.3</v>
          </cell>
          <cell r="F106">
            <v>209760</v>
          </cell>
          <cell r="G106">
            <v>161310</v>
          </cell>
        </row>
        <row r="107">
          <cell r="B107" t="str">
            <v>G02</v>
          </cell>
          <cell r="C107" t="str">
            <v>Generator 125 KVA</v>
          </cell>
          <cell r="D107">
            <v>62.4</v>
          </cell>
          <cell r="E107">
            <v>48</v>
          </cell>
          <cell r="F107">
            <v>355680</v>
          </cell>
          <cell r="G107">
            <v>273600</v>
          </cell>
        </row>
        <row r="108">
          <cell r="B108" t="str">
            <v>G03</v>
          </cell>
          <cell r="C108" t="str">
            <v>Generator 200 KVA</v>
          </cell>
          <cell r="D108">
            <v>75.900000000000006</v>
          </cell>
          <cell r="E108">
            <v>58.4</v>
          </cell>
          <cell r="F108">
            <v>432630</v>
          </cell>
          <cell r="G108">
            <v>332880</v>
          </cell>
        </row>
        <row r="109">
          <cell r="B109" t="str">
            <v>G04</v>
          </cell>
          <cell r="C109" t="str">
            <v>Generator 225 KVA</v>
          </cell>
          <cell r="D109">
            <v>90.5</v>
          </cell>
          <cell r="E109">
            <v>69.599999999999994</v>
          </cell>
          <cell r="F109">
            <v>515850</v>
          </cell>
          <cell r="G109">
            <v>396720</v>
          </cell>
        </row>
        <row r="110">
          <cell r="B110" t="str">
            <v>G05</v>
          </cell>
          <cell r="C110" t="str">
            <v>Generator 250 KVA</v>
          </cell>
          <cell r="D110">
            <v>104.5</v>
          </cell>
          <cell r="E110">
            <v>80.400000000000006</v>
          </cell>
          <cell r="F110">
            <v>595650</v>
          </cell>
          <cell r="G110">
            <v>458280</v>
          </cell>
        </row>
        <row r="111">
          <cell r="B111" t="str">
            <v>G06</v>
          </cell>
          <cell r="C111" t="str">
            <v>Generator 400 KVA</v>
          </cell>
          <cell r="D111">
            <v>165.2</v>
          </cell>
          <cell r="E111">
            <v>127.1</v>
          </cell>
          <cell r="F111">
            <v>941640</v>
          </cell>
          <cell r="G111">
            <v>724470</v>
          </cell>
        </row>
        <row r="112">
          <cell r="B112" t="str">
            <v>I01</v>
          </cell>
          <cell r="C112" t="str">
            <v>Cont. 6Pts Epicea</v>
          </cell>
          <cell r="D112">
            <v>678.7</v>
          </cell>
          <cell r="E112">
            <v>527.9</v>
          </cell>
          <cell r="F112">
            <v>3868590</v>
          </cell>
          <cell r="G112">
            <v>3009030</v>
          </cell>
        </row>
        <row r="113">
          <cell r="B113" t="str">
            <v>I02</v>
          </cell>
          <cell r="C113" t="str">
            <v>Cont. 8Pts Epicea (4PH2x5)</v>
          </cell>
          <cell r="D113">
            <v>678.7</v>
          </cell>
          <cell r="E113">
            <v>527.9</v>
          </cell>
          <cell r="F113">
            <v>3868590</v>
          </cell>
          <cell r="G113">
            <v>3009030</v>
          </cell>
        </row>
        <row r="114">
          <cell r="B114" t="str">
            <v>I03</v>
          </cell>
          <cell r="C114" t="str">
            <v>CIC 6Pts (3PH2x5)</v>
          </cell>
          <cell r="D114">
            <v>449</v>
          </cell>
          <cell r="E114">
            <v>349.2</v>
          </cell>
          <cell r="F114">
            <v>2559300</v>
          </cell>
          <cell r="G114">
            <v>1990440</v>
          </cell>
        </row>
        <row r="115">
          <cell r="B115" t="str">
            <v>I04</v>
          </cell>
          <cell r="C115" t="str">
            <v>CIPC 6 Pts (3PH2x5)</v>
          </cell>
          <cell r="D115">
            <v>136.9</v>
          </cell>
          <cell r="E115">
            <v>105.3</v>
          </cell>
          <cell r="F115">
            <v>780330</v>
          </cell>
          <cell r="G115">
            <v>600210</v>
          </cell>
        </row>
        <row r="116">
          <cell r="B116" t="str">
            <v>I05</v>
          </cell>
          <cell r="C116" t="str">
            <v>CIT 4Pts (2PH2x5)</v>
          </cell>
          <cell r="D116">
            <v>438.9</v>
          </cell>
          <cell r="E116">
            <v>341.4</v>
          </cell>
          <cell r="F116">
            <v>2501730</v>
          </cell>
          <cell r="G116">
            <v>1945980</v>
          </cell>
        </row>
        <row r="117">
          <cell r="B117" t="str">
            <v>I06</v>
          </cell>
          <cell r="C117" t="str">
            <v>FRIDA 8Pts Epicea (Oberman)</v>
          </cell>
          <cell r="D117">
            <v>1427.5</v>
          </cell>
          <cell r="E117">
            <v>1110.2</v>
          </cell>
          <cell r="F117">
            <v>8136750</v>
          </cell>
          <cell r="G117">
            <v>6328140</v>
          </cell>
        </row>
        <row r="118">
          <cell r="B118" t="str">
            <v>I07</v>
          </cell>
          <cell r="C118" t="str">
            <v>Cont. Fab. + inj. 6Pts Sinnus</v>
          </cell>
          <cell r="D118">
            <v>789.5</v>
          </cell>
          <cell r="E118">
            <v>614.1</v>
          </cell>
          <cell r="F118">
            <v>4500150</v>
          </cell>
          <cell r="G118">
            <v>3500370</v>
          </cell>
        </row>
        <row r="119">
          <cell r="B119" t="str">
            <v>I08</v>
          </cell>
          <cell r="C119" t="str">
            <v>Cont. 4Pts (2PH2x5) Sinnus</v>
          </cell>
          <cell r="D119">
            <v>425.2</v>
          </cell>
          <cell r="E119">
            <v>330.7</v>
          </cell>
          <cell r="F119">
            <v>2423640</v>
          </cell>
          <cell r="G119">
            <v>1884990</v>
          </cell>
        </row>
        <row r="120">
          <cell r="B120" t="str">
            <v>I09</v>
          </cell>
          <cell r="C120" t="str">
            <v>Cont. 8Pts (4PH2x5) Sinnus 3E</v>
          </cell>
          <cell r="D120">
            <v>846.9</v>
          </cell>
          <cell r="E120">
            <v>658.6</v>
          </cell>
          <cell r="F120">
            <v>4827330</v>
          </cell>
          <cell r="G120">
            <v>3754020</v>
          </cell>
        </row>
        <row r="121">
          <cell r="B121" t="str">
            <v>I10</v>
          </cell>
          <cell r="C121" t="str">
            <v>Cont. inj. 8Pts KENT(s/ PH2x5)</v>
          </cell>
          <cell r="D121">
            <v>237.1</v>
          </cell>
          <cell r="E121">
            <v>184.4</v>
          </cell>
          <cell r="F121">
            <v>1351470</v>
          </cell>
          <cell r="G121">
            <v>1051080</v>
          </cell>
        </row>
        <row r="122">
          <cell r="B122" t="str">
            <v>I11</v>
          </cell>
          <cell r="C122" t="str">
            <v>Geoastra 5T 302 (jet)</v>
          </cell>
          <cell r="D122">
            <v>498.8</v>
          </cell>
          <cell r="E122">
            <v>387.9</v>
          </cell>
          <cell r="F122">
            <v>2843160</v>
          </cell>
          <cell r="G122">
            <v>2211030</v>
          </cell>
        </row>
        <row r="123">
          <cell r="B123" t="str">
            <v>I12</v>
          </cell>
          <cell r="C123" t="str">
            <v>Obermann HD100 (jet)</v>
          </cell>
          <cell r="D123">
            <v>870.5</v>
          </cell>
          <cell r="E123">
            <v>677</v>
          </cell>
          <cell r="F123">
            <v>4961850</v>
          </cell>
          <cell r="G123">
            <v>3858900</v>
          </cell>
        </row>
        <row r="124">
          <cell r="B124" t="str">
            <v>I13</v>
          </cell>
          <cell r="C124" t="str">
            <v>PH125</v>
          </cell>
          <cell r="D124">
            <v>97.3</v>
          </cell>
          <cell r="E124">
            <v>75.8</v>
          </cell>
          <cell r="F124">
            <v>554610</v>
          </cell>
          <cell r="G124">
            <v>432060</v>
          </cell>
        </row>
        <row r="125">
          <cell r="B125" t="str">
            <v>I14</v>
          </cell>
          <cell r="C125" t="str">
            <v>PH 15</v>
          </cell>
          <cell r="D125">
            <v>59.7</v>
          </cell>
          <cell r="E125">
            <v>45.9</v>
          </cell>
          <cell r="F125">
            <v>340290</v>
          </cell>
          <cell r="G125">
            <v>261630</v>
          </cell>
        </row>
        <row r="126">
          <cell r="B126" t="str">
            <v>I15</v>
          </cell>
          <cell r="C126" t="str">
            <v>PH160</v>
          </cell>
          <cell r="D126">
            <v>103.3</v>
          </cell>
          <cell r="E126">
            <v>80.3</v>
          </cell>
          <cell r="F126">
            <v>588810</v>
          </cell>
          <cell r="G126">
            <v>457710</v>
          </cell>
        </row>
        <row r="127">
          <cell r="B127" t="str">
            <v>I16</v>
          </cell>
          <cell r="C127" t="str">
            <v>Obermann DP63 (sinnus)</v>
          </cell>
          <cell r="D127">
            <v>130.30000000000001</v>
          </cell>
          <cell r="E127">
            <v>101.4</v>
          </cell>
          <cell r="F127">
            <v>742710</v>
          </cell>
          <cell r="G127">
            <v>577980</v>
          </cell>
        </row>
        <row r="128">
          <cell r="B128" t="str">
            <v>I17</v>
          </cell>
          <cell r="C128" t="str">
            <v>PH2x5</v>
          </cell>
          <cell r="D128">
            <v>79.7</v>
          </cell>
          <cell r="E128">
            <v>61.9</v>
          </cell>
          <cell r="F128">
            <v>454290</v>
          </cell>
          <cell r="G128">
            <v>352830</v>
          </cell>
        </row>
        <row r="129">
          <cell r="B129" t="str">
            <v>P01</v>
          </cell>
          <cell r="C129" t="str">
            <v>Pump 3 x 4R Mission</v>
          </cell>
          <cell r="D129">
            <v>38.6</v>
          </cell>
          <cell r="E129">
            <v>29.7</v>
          </cell>
          <cell r="F129">
            <v>220020</v>
          </cell>
          <cell r="G129">
            <v>169290</v>
          </cell>
        </row>
        <row r="130">
          <cell r="B130" t="str">
            <v>P02</v>
          </cell>
          <cell r="C130" t="str">
            <v>Pump PDM 3</v>
          </cell>
          <cell r="D130">
            <v>50.6</v>
          </cell>
          <cell r="E130">
            <v>38.9</v>
          </cell>
          <cell r="F130">
            <v>288420</v>
          </cell>
          <cell r="G130">
            <v>221730</v>
          </cell>
        </row>
        <row r="131">
          <cell r="B131" t="str">
            <v>P03</v>
          </cell>
          <cell r="C131" t="str">
            <v>Pump DP 15 Toyo</v>
          </cell>
          <cell r="D131">
            <v>64.2</v>
          </cell>
          <cell r="E131">
            <v>49.4</v>
          </cell>
          <cell r="F131">
            <v>365940</v>
          </cell>
          <cell r="G131">
            <v>281580</v>
          </cell>
        </row>
        <row r="132">
          <cell r="B132" t="str">
            <v>P04</v>
          </cell>
          <cell r="C132" t="str">
            <v>Pump DP 20 Toyo</v>
          </cell>
          <cell r="D132">
            <v>84.5</v>
          </cell>
          <cell r="E132">
            <v>65</v>
          </cell>
          <cell r="F132">
            <v>481650</v>
          </cell>
          <cell r="G132">
            <v>370500</v>
          </cell>
        </row>
        <row r="133">
          <cell r="B133" t="str">
            <v>P05</v>
          </cell>
          <cell r="C133" t="str">
            <v>Pump DP 30M Toyo</v>
          </cell>
          <cell r="D133">
            <v>111.6</v>
          </cell>
          <cell r="E133">
            <v>85.9</v>
          </cell>
          <cell r="F133">
            <v>636120</v>
          </cell>
          <cell r="G133">
            <v>489630</v>
          </cell>
        </row>
        <row r="134">
          <cell r="B134" t="str">
            <v>P06</v>
          </cell>
          <cell r="C134" t="str">
            <v>Pump DP 60 Toyo</v>
          </cell>
          <cell r="D134">
            <v>128.5</v>
          </cell>
          <cell r="E134">
            <v>98.8</v>
          </cell>
          <cell r="F134">
            <v>732450</v>
          </cell>
          <cell r="G134">
            <v>563160</v>
          </cell>
        </row>
        <row r="135">
          <cell r="B135" t="str">
            <v>P07</v>
          </cell>
          <cell r="C135" t="str">
            <v>Pump B 2102 Flygt</v>
          </cell>
          <cell r="D135">
            <v>20.2</v>
          </cell>
          <cell r="E135">
            <v>15.6</v>
          </cell>
          <cell r="F135">
            <v>115140</v>
          </cell>
          <cell r="G135">
            <v>88920</v>
          </cell>
        </row>
        <row r="136">
          <cell r="B136" t="str">
            <v>P08</v>
          </cell>
          <cell r="C136" t="str">
            <v>Pump CS 3127 Flygt</v>
          </cell>
          <cell r="D136">
            <v>31.5</v>
          </cell>
          <cell r="E136">
            <v>24.3</v>
          </cell>
          <cell r="F136">
            <v>179550</v>
          </cell>
          <cell r="G136">
            <v>138510</v>
          </cell>
        </row>
        <row r="137">
          <cell r="B137" t="str">
            <v>P09</v>
          </cell>
          <cell r="C137" t="str">
            <v>Pump CS 3152 Flygt</v>
          </cell>
          <cell r="D137">
            <v>50.9</v>
          </cell>
          <cell r="E137">
            <v>39.200000000000003</v>
          </cell>
          <cell r="F137">
            <v>290130</v>
          </cell>
          <cell r="G137">
            <v>223440</v>
          </cell>
        </row>
        <row r="138">
          <cell r="B138" t="str">
            <v>P10</v>
          </cell>
          <cell r="C138" t="str">
            <v>Pump 4501 Flygt Agitateur</v>
          </cell>
          <cell r="D138">
            <v>50.9</v>
          </cell>
          <cell r="E138">
            <v>39.200000000000003</v>
          </cell>
          <cell r="F138">
            <v>290130</v>
          </cell>
          <cell r="G138">
            <v>223440</v>
          </cell>
        </row>
        <row r="139">
          <cell r="B139" t="str">
            <v>P11</v>
          </cell>
          <cell r="C139" t="str">
            <v>Pump GPN 3-100 Tsurumi</v>
          </cell>
          <cell r="D139">
            <v>31.5</v>
          </cell>
          <cell r="E139">
            <v>24.3</v>
          </cell>
          <cell r="F139">
            <v>179550</v>
          </cell>
          <cell r="G139">
            <v>138510</v>
          </cell>
        </row>
        <row r="140">
          <cell r="B140" t="str">
            <v>P12</v>
          </cell>
          <cell r="C140" t="str">
            <v>Pump KL 52 EIM</v>
          </cell>
          <cell r="D140">
            <v>5.9</v>
          </cell>
          <cell r="E140">
            <v>4.5</v>
          </cell>
          <cell r="F140">
            <v>33630</v>
          </cell>
          <cell r="G140">
            <v>25650</v>
          </cell>
        </row>
        <row r="141">
          <cell r="B141" t="str">
            <v>P13</v>
          </cell>
          <cell r="C141" t="str">
            <v>Pump SU 1010 ET EIM</v>
          </cell>
          <cell r="D141">
            <v>30</v>
          </cell>
          <cell r="E141">
            <v>23.1</v>
          </cell>
          <cell r="F141">
            <v>171000</v>
          </cell>
          <cell r="G141">
            <v>131670</v>
          </cell>
        </row>
        <row r="142">
          <cell r="B142" t="str">
            <v>P14</v>
          </cell>
          <cell r="C142" t="str">
            <v>Pump BS336 Boloon Elect.</v>
          </cell>
          <cell r="D142">
            <v>15.7</v>
          </cell>
          <cell r="E142">
            <v>12.1</v>
          </cell>
          <cell r="F142">
            <v>89490</v>
          </cell>
          <cell r="G142">
            <v>68970</v>
          </cell>
        </row>
        <row r="143">
          <cell r="B143" t="str">
            <v>R01</v>
          </cell>
          <cell r="C143" t="str">
            <v>RT3S</v>
          </cell>
          <cell r="D143">
            <v>553.29999999999995</v>
          </cell>
          <cell r="E143">
            <v>430.3</v>
          </cell>
          <cell r="F143">
            <v>3153810</v>
          </cell>
          <cell r="G143">
            <v>2452710</v>
          </cell>
        </row>
        <row r="144">
          <cell r="B144" t="str">
            <v>R02</v>
          </cell>
          <cell r="C144" t="str">
            <v>TG2000</v>
          </cell>
          <cell r="D144">
            <v>553.29999999999995</v>
          </cell>
          <cell r="E144">
            <v>430.3</v>
          </cell>
          <cell r="F144">
            <v>3153810</v>
          </cell>
          <cell r="G144">
            <v>2452710</v>
          </cell>
        </row>
        <row r="145">
          <cell r="B145" t="str">
            <v>R03</v>
          </cell>
          <cell r="C145" t="str">
            <v>100CH</v>
          </cell>
          <cell r="D145">
            <v>442.6</v>
          </cell>
          <cell r="E145">
            <v>344.3</v>
          </cell>
          <cell r="F145">
            <v>2522820</v>
          </cell>
          <cell r="G145">
            <v>1962510</v>
          </cell>
        </row>
        <row r="146">
          <cell r="B146" t="str">
            <v>S01</v>
          </cell>
          <cell r="C146" t="str">
            <v xml:space="preserve">Container Office </v>
          </cell>
          <cell r="D146">
            <v>11</v>
          </cell>
          <cell r="E146">
            <v>8.4</v>
          </cell>
          <cell r="F146">
            <v>62700</v>
          </cell>
          <cell r="G146">
            <v>47880</v>
          </cell>
        </row>
        <row r="147">
          <cell r="B147" t="str">
            <v>S02</v>
          </cell>
          <cell r="C147" t="str">
            <v>Container Changing Room</v>
          </cell>
          <cell r="D147">
            <v>9.3000000000000007</v>
          </cell>
          <cell r="E147">
            <v>7.1</v>
          </cell>
          <cell r="F147">
            <v>53010</v>
          </cell>
          <cell r="G147">
            <v>40470</v>
          </cell>
        </row>
        <row r="148">
          <cell r="B148" t="str">
            <v>S03</v>
          </cell>
          <cell r="C148" t="str">
            <v>Container WS w/o tools</v>
          </cell>
          <cell r="D148">
            <v>11</v>
          </cell>
          <cell r="E148">
            <v>8.4</v>
          </cell>
          <cell r="F148">
            <v>62700</v>
          </cell>
          <cell r="G148">
            <v>47880</v>
          </cell>
        </row>
        <row r="149">
          <cell r="B149" t="str">
            <v>S04</v>
          </cell>
          <cell r="C149" t="str">
            <v>Container Store</v>
          </cell>
          <cell r="D149">
            <v>11</v>
          </cell>
          <cell r="E149">
            <v>8.4</v>
          </cell>
          <cell r="F149">
            <v>62700</v>
          </cell>
          <cell r="G149">
            <v>47880</v>
          </cell>
        </row>
        <row r="150">
          <cell r="B150" t="str">
            <v>S05</v>
          </cell>
          <cell r="C150" t="str">
            <v>Container Laboratory</v>
          </cell>
          <cell r="D150">
            <v>9.3000000000000007</v>
          </cell>
          <cell r="E150">
            <v>7.1</v>
          </cell>
          <cell r="F150">
            <v>53010</v>
          </cell>
          <cell r="G150">
            <v>40470</v>
          </cell>
        </row>
        <row r="151">
          <cell r="B151" t="str">
            <v>S06</v>
          </cell>
          <cell r="C151" t="str">
            <v>Container Watchman</v>
          </cell>
          <cell r="D151">
            <v>4.4000000000000004</v>
          </cell>
          <cell r="E151">
            <v>3.4</v>
          </cell>
          <cell r="F151">
            <v>25080</v>
          </cell>
          <cell r="G151">
            <v>19380</v>
          </cell>
        </row>
        <row r="152">
          <cell r="B152" t="str">
            <v>S07</v>
          </cell>
          <cell r="C152" t="str">
            <v>Container Toilet</v>
          </cell>
          <cell r="D152">
            <v>11</v>
          </cell>
          <cell r="E152">
            <v>8.4</v>
          </cell>
          <cell r="F152">
            <v>62700</v>
          </cell>
          <cell r="G152">
            <v>47880</v>
          </cell>
        </row>
        <row r="153">
          <cell r="B153" t="str">
            <v>S08</v>
          </cell>
          <cell r="C153" t="str">
            <v>Container Oxy-Acty</v>
          </cell>
          <cell r="D153">
            <v>4.4000000000000004</v>
          </cell>
          <cell r="E153">
            <v>3.4</v>
          </cell>
          <cell r="F153">
            <v>25080</v>
          </cell>
          <cell r="G153">
            <v>19380</v>
          </cell>
        </row>
        <row r="154">
          <cell r="B154" t="str">
            <v>S09</v>
          </cell>
          <cell r="C154" t="str">
            <v>Container Various</v>
          </cell>
          <cell r="D154">
            <v>9.3000000000000007</v>
          </cell>
          <cell r="E154">
            <v>7.1</v>
          </cell>
          <cell r="F154">
            <v>53010</v>
          </cell>
          <cell r="G154">
            <v>40470</v>
          </cell>
        </row>
        <row r="155">
          <cell r="B155" t="str">
            <v>S10</v>
          </cell>
          <cell r="C155" t="str">
            <v>Junction Box 100 amp</v>
          </cell>
          <cell r="D155">
            <v>3.4</v>
          </cell>
          <cell r="E155">
            <v>2.6</v>
          </cell>
          <cell r="F155">
            <v>19380</v>
          </cell>
          <cell r="G155">
            <v>14820</v>
          </cell>
        </row>
        <row r="156">
          <cell r="B156" t="str">
            <v>S11</v>
          </cell>
          <cell r="C156" t="str">
            <v>Switch Box 100 amp</v>
          </cell>
          <cell r="D156">
            <v>4</v>
          </cell>
          <cell r="E156">
            <v>3.1</v>
          </cell>
          <cell r="F156">
            <v>22800</v>
          </cell>
          <cell r="G156">
            <v>17670</v>
          </cell>
        </row>
        <row r="157">
          <cell r="B157" t="str">
            <v>S12</v>
          </cell>
          <cell r="C157" t="str">
            <v>Switch Box 200 amp</v>
          </cell>
          <cell r="D157">
            <v>5.4</v>
          </cell>
          <cell r="E157">
            <v>4.2</v>
          </cell>
          <cell r="F157">
            <v>30780</v>
          </cell>
          <cell r="G157">
            <v>23940</v>
          </cell>
        </row>
        <row r="158">
          <cell r="B158" t="str">
            <v>S13</v>
          </cell>
          <cell r="C158" t="str">
            <v>Switch Box 300 amp</v>
          </cell>
          <cell r="D158">
            <v>8.8000000000000007</v>
          </cell>
          <cell r="E158">
            <v>6.7</v>
          </cell>
          <cell r="F158">
            <v>50160</v>
          </cell>
          <cell r="G158">
            <v>38190</v>
          </cell>
        </row>
        <row r="159">
          <cell r="B159" t="str">
            <v>S14</v>
          </cell>
          <cell r="C159" t="str">
            <v>Switch Box 400 amp</v>
          </cell>
          <cell r="D159">
            <v>10.8</v>
          </cell>
          <cell r="E159">
            <v>8.3000000000000007</v>
          </cell>
          <cell r="F159">
            <v>61560</v>
          </cell>
          <cell r="G159">
            <v>47310</v>
          </cell>
        </row>
        <row r="160">
          <cell r="B160" t="str">
            <v>S15</v>
          </cell>
          <cell r="C160" t="str">
            <v>Box change over</v>
          </cell>
          <cell r="D160">
            <v>5.4</v>
          </cell>
          <cell r="E160">
            <v>4.2</v>
          </cell>
          <cell r="F160">
            <v>30780</v>
          </cell>
          <cell r="G160">
            <v>23940</v>
          </cell>
        </row>
        <row r="161">
          <cell r="B161" t="str">
            <v>S16</v>
          </cell>
          <cell r="C161" t="str">
            <v>Koden Drilling Monitor</v>
          </cell>
          <cell r="D161">
            <v>127.8</v>
          </cell>
          <cell r="E161">
            <v>98.3</v>
          </cell>
          <cell r="F161">
            <v>728460</v>
          </cell>
          <cell r="G161">
            <v>560310</v>
          </cell>
        </row>
        <row r="162">
          <cell r="B162" t="str">
            <v>S17</v>
          </cell>
          <cell r="C162" t="str">
            <v>Level</v>
          </cell>
          <cell r="D162">
            <v>4.2</v>
          </cell>
          <cell r="E162">
            <v>3.2</v>
          </cell>
          <cell r="F162">
            <v>23940</v>
          </cell>
          <cell r="G162">
            <v>18240</v>
          </cell>
        </row>
        <row r="163">
          <cell r="B163" t="str">
            <v>S18</v>
          </cell>
          <cell r="C163" t="str">
            <v>TM-10C Theodolite</v>
          </cell>
          <cell r="D163">
            <v>12.1</v>
          </cell>
          <cell r="E163">
            <v>9.3000000000000007</v>
          </cell>
          <cell r="F163">
            <v>68970</v>
          </cell>
          <cell r="G163">
            <v>53010</v>
          </cell>
        </row>
        <row r="164">
          <cell r="B164" t="str">
            <v>S19</v>
          </cell>
          <cell r="C164" t="str">
            <v>TM-1A Theodolite</v>
          </cell>
          <cell r="D164">
            <v>20.7</v>
          </cell>
          <cell r="E164">
            <v>16</v>
          </cell>
          <cell r="F164">
            <v>117990</v>
          </cell>
          <cell r="G164">
            <v>91200</v>
          </cell>
        </row>
        <row r="165">
          <cell r="B165" t="str">
            <v>S20</v>
          </cell>
          <cell r="C165" t="str">
            <v>Red-1A Theodolite</v>
          </cell>
          <cell r="D165">
            <v>21.9</v>
          </cell>
          <cell r="E165">
            <v>16.899999999999999</v>
          </cell>
          <cell r="F165">
            <v>124830</v>
          </cell>
          <cell r="G165">
            <v>96330</v>
          </cell>
        </row>
        <row r="166">
          <cell r="B166" t="str">
            <v>S21</v>
          </cell>
          <cell r="C166" t="str">
            <v>Threading Machine</v>
          </cell>
          <cell r="D166">
            <v>3.4</v>
          </cell>
          <cell r="E166">
            <v>2.6</v>
          </cell>
          <cell r="F166">
            <v>19380</v>
          </cell>
          <cell r="G166">
            <v>14820</v>
          </cell>
        </row>
        <row r="167">
          <cell r="B167" t="str">
            <v>S22</v>
          </cell>
          <cell r="C167" t="str">
            <v>Cleaning Machine</v>
          </cell>
          <cell r="D167">
            <v>20.2</v>
          </cell>
          <cell r="E167">
            <v>15.6</v>
          </cell>
          <cell r="F167">
            <v>115140</v>
          </cell>
          <cell r="G167">
            <v>88920</v>
          </cell>
        </row>
        <row r="168">
          <cell r="B168" t="str">
            <v>T01</v>
          </cell>
          <cell r="C168" t="str">
            <v>Silo 12 m3</v>
          </cell>
          <cell r="D168">
            <v>8.8000000000000007</v>
          </cell>
          <cell r="E168">
            <v>6.7</v>
          </cell>
          <cell r="F168">
            <v>50160</v>
          </cell>
          <cell r="G168">
            <v>38190</v>
          </cell>
        </row>
        <row r="169">
          <cell r="B169" t="str">
            <v>T02</v>
          </cell>
          <cell r="C169" t="str">
            <v>Silo 23 m3</v>
          </cell>
          <cell r="D169">
            <v>8.8000000000000007</v>
          </cell>
          <cell r="E169">
            <v>6.7</v>
          </cell>
          <cell r="F169">
            <v>50160</v>
          </cell>
          <cell r="G169">
            <v>38190</v>
          </cell>
        </row>
        <row r="170">
          <cell r="B170" t="str">
            <v>T03</v>
          </cell>
          <cell r="C170" t="str">
            <v>Silo 60 m3</v>
          </cell>
          <cell r="D170">
            <v>23.6</v>
          </cell>
          <cell r="E170">
            <v>18.2</v>
          </cell>
          <cell r="F170">
            <v>134520</v>
          </cell>
          <cell r="G170">
            <v>103740</v>
          </cell>
        </row>
        <row r="171">
          <cell r="B171" t="str">
            <v>T04</v>
          </cell>
          <cell r="C171" t="str">
            <v>Silo 18 m3 Russian</v>
          </cell>
          <cell r="D171">
            <v>8.8000000000000007</v>
          </cell>
          <cell r="E171">
            <v>6.7</v>
          </cell>
          <cell r="F171">
            <v>50160</v>
          </cell>
          <cell r="G171">
            <v>38190</v>
          </cell>
        </row>
        <row r="172">
          <cell r="B172" t="str">
            <v>T05</v>
          </cell>
          <cell r="C172" t="str">
            <v>Silo 22 m3 Russian</v>
          </cell>
          <cell r="D172">
            <v>9.8000000000000007</v>
          </cell>
          <cell r="E172">
            <v>7.5</v>
          </cell>
          <cell r="F172">
            <v>55860</v>
          </cell>
          <cell r="G172">
            <v>42750</v>
          </cell>
        </row>
        <row r="173">
          <cell r="B173" t="str">
            <v>T06</v>
          </cell>
          <cell r="C173" t="str">
            <v>Silo 27 m3 Russian</v>
          </cell>
          <cell r="D173">
            <v>11</v>
          </cell>
          <cell r="E173">
            <v>8.4</v>
          </cell>
          <cell r="F173">
            <v>62700</v>
          </cell>
          <cell r="G173">
            <v>47880</v>
          </cell>
        </row>
        <row r="174">
          <cell r="B174" t="str">
            <v>T07</v>
          </cell>
          <cell r="C174" t="str">
            <v>Silo 36 m3 Russian</v>
          </cell>
          <cell r="D174">
            <v>11.8</v>
          </cell>
          <cell r="E174">
            <v>9.1</v>
          </cell>
          <cell r="F174">
            <v>67260</v>
          </cell>
          <cell r="G174">
            <v>51870</v>
          </cell>
        </row>
        <row r="175">
          <cell r="B175" t="str">
            <v>T08</v>
          </cell>
          <cell r="C175" t="str">
            <v>Silo 45 m3 Russian</v>
          </cell>
          <cell r="D175">
            <v>12.6</v>
          </cell>
          <cell r="E175">
            <v>9.6999999999999993</v>
          </cell>
          <cell r="F175">
            <v>71820</v>
          </cell>
          <cell r="G175">
            <v>55290</v>
          </cell>
        </row>
        <row r="176">
          <cell r="B176" t="str">
            <v>T09</v>
          </cell>
          <cell r="C176" t="str">
            <v>Silo 55 m3 Russian</v>
          </cell>
          <cell r="D176">
            <v>14.3</v>
          </cell>
          <cell r="E176">
            <v>11</v>
          </cell>
          <cell r="F176">
            <v>81510</v>
          </cell>
          <cell r="G176">
            <v>62700</v>
          </cell>
        </row>
        <row r="177">
          <cell r="B177" t="str">
            <v>T10</v>
          </cell>
          <cell r="C177" t="str">
            <v>Silo Set of 4 Russian Puppet</v>
          </cell>
          <cell r="D177">
            <v>49.7</v>
          </cell>
          <cell r="E177">
            <v>38.299999999999997</v>
          </cell>
          <cell r="F177">
            <v>283290</v>
          </cell>
          <cell r="G177">
            <v>218310</v>
          </cell>
        </row>
        <row r="178">
          <cell r="B178" t="str">
            <v>T11</v>
          </cell>
          <cell r="C178" t="str">
            <v>Tank 2 m3</v>
          </cell>
          <cell r="D178">
            <v>2.2000000000000002</v>
          </cell>
          <cell r="E178">
            <v>1.7</v>
          </cell>
          <cell r="F178">
            <v>12540</v>
          </cell>
          <cell r="G178">
            <v>9690</v>
          </cell>
        </row>
        <row r="179">
          <cell r="B179" t="str">
            <v>T12</v>
          </cell>
          <cell r="C179" t="str">
            <v>Tank 12 m3</v>
          </cell>
          <cell r="D179">
            <v>5.6</v>
          </cell>
          <cell r="E179">
            <v>4.3</v>
          </cell>
          <cell r="F179">
            <v>31920</v>
          </cell>
          <cell r="G179">
            <v>24510</v>
          </cell>
        </row>
        <row r="180">
          <cell r="B180" t="str">
            <v>T13</v>
          </cell>
          <cell r="C180" t="str">
            <v>Tank 16 m3</v>
          </cell>
          <cell r="D180">
            <v>6.6</v>
          </cell>
          <cell r="E180">
            <v>5.0999999999999996</v>
          </cell>
          <cell r="F180">
            <v>37620</v>
          </cell>
          <cell r="G180">
            <v>29070</v>
          </cell>
        </row>
        <row r="181">
          <cell r="B181" t="str">
            <v>T14</v>
          </cell>
          <cell r="C181" t="str">
            <v>Tank 70 m3</v>
          </cell>
          <cell r="D181">
            <v>8.8000000000000007</v>
          </cell>
          <cell r="E181">
            <v>6.7</v>
          </cell>
          <cell r="F181">
            <v>50160</v>
          </cell>
          <cell r="G181">
            <v>38190</v>
          </cell>
        </row>
        <row r="182">
          <cell r="B182" t="str">
            <v>T15</v>
          </cell>
          <cell r="C182" t="str">
            <v>Tank Various</v>
          </cell>
          <cell r="D182">
            <v>3.5</v>
          </cell>
          <cell r="E182">
            <v>2.7</v>
          </cell>
          <cell r="F182">
            <v>19950</v>
          </cell>
          <cell r="G182">
            <v>15390</v>
          </cell>
        </row>
        <row r="183">
          <cell r="B183" t="str">
            <v>V01</v>
          </cell>
          <cell r="C183" t="str">
            <v>Vehicles Car</v>
          </cell>
          <cell r="D183">
            <v>32</v>
          </cell>
          <cell r="E183">
            <v>24.6</v>
          </cell>
          <cell r="F183">
            <v>182400</v>
          </cell>
          <cell r="G183">
            <v>140220</v>
          </cell>
        </row>
        <row r="184">
          <cell r="B184" t="str">
            <v>V10</v>
          </cell>
          <cell r="C184" t="str">
            <v>MANITOU Forklift</v>
          </cell>
          <cell r="D184">
            <v>126.5</v>
          </cell>
          <cell r="E184">
            <v>97.3</v>
          </cell>
          <cell r="F184">
            <v>721050</v>
          </cell>
          <cell r="G184">
            <v>554610</v>
          </cell>
        </row>
        <row r="185">
          <cell r="B185" t="str">
            <v>V11</v>
          </cell>
          <cell r="C185" t="str">
            <v>Backhoe</v>
          </cell>
          <cell r="D185">
            <v>170</v>
          </cell>
          <cell r="E185">
            <v>170</v>
          </cell>
          <cell r="F185">
            <v>969000</v>
          </cell>
          <cell r="G185">
            <v>969000</v>
          </cell>
        </row>
        <row r="186">
          <cell r="B186" t="str">
            <v>V12</v>
          </cell>
          <cell r="C186" t="str">
            <v>Dump truck</v>
          </cell>
          <cell r="D186">
            <v>175</v>
          </cell>
          <cell r="E186">
            <v>175</v>
          </cell>
          <cell r="F186">
            <v>997500</v>
          </cell>
          <cell r="G186">
            <v>997500</v>
          </cell>
        </row>
        <row r="187">
          <cell r="B187" t="str">
            <v>W01</v>
          </cell>
          <cell r="C187" t="str">
            <v>Welding Machine D4/400 Diesel</v>
          </cell>
          <cell r="D187">
            <v>25.3</v>
          </cell>
          <cell r="E187">
            <v>19.5</v>
          </cell>
          <cell r="F187">
            <v>144210</v>
          </cell>
          <cell r="G187">
            <v>111150</v>
          </cell>
        </row>
        <row r="188">
          <cell r="B188" t="str">
            <v>W02</v>
          </cell>
          <cell r="C188" t="str">
            <v>Welding Machine D4/500 Diesel</v>
          </cell>
          <cell r="D188">
            <v>31.7</v>
          </cell>
          <cell r="E188">
            <v>24.4</v>
          </cell>
          <cell r="F188">
            <v>180690</v>
          </cell>
          <cell r="G188">
            <v>139080</v>
          </cell>
        </row>
        <row r="189">
          <cell r="B189" t="str">
            <v>W03</v>
          </cell>
          <cell r="C189" t="str">
            <v>Welding Machine D4/600 Diesel</v>
          </cell>
          <cell r="D189">
            <v>36.6</v>
          </cell>
          <cell r="E189">
            <v>28.1</v>
          </cell>
          <cell r="F189">
            <v>208620</v>
          </cell>
          <cell r="G189">
            <v>160170</v>
          </cell>
        </row>
        <row r="190">
          <cell r="B190" t="str">
            <v>W04</v>
          </cell>
          <cell r="C190" t="str">
            <v>Welding Machine D4/400 Electric</v>
          </cell>
          <cell r="D190">
            <v>25.3</v>
          </cell>
          <cell r="E190">
            <v>19.5</v>
          </cell>
          <cell r="F190">
            <v>144210</v>
          </cell>
          <cell r="G190">
            <v>111150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AHAN &amp; UPAH okk"/>
      <sheetName val="Analis Kusen okk"/>
      <sheetName val="HARGA MAT NON STD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HARGA MATERIAL"/>
      <sheetName val="Sub"/>
      <sheetName val="RAP"/>
      <sheetName val="CondPol"/>
      <sheetName val="List Material"/>
      <sheetName val="Konfirm"/>
      <sheetName val="351BQMCN"/>
      <sheetName val="Elektrikal"/>
      <sheetName val="H.Satuan"/>
      <sheetName val="Analis (2)"/>
      <sheetName val="Pt"/>
      <sheetName val="subkon"/>
      <sheetName val="AnalisaSIPIL RIIL"/>
      <sheetName val="Rekapitulasi"/>
      <sheetName val="Fill this out first..."/>
      <sheetName val="Fill this out first___"/>
      <sheetName val="LISTRIK"/>
      <sheetName val="DATA"/>
      <sheetName val="AC"/>
      <sheetName val="plumbing"/>
      <sheetName val="I-KAMAR"/>
      <sheetName val="Sheet3"/>
      <sheetName val="AHS"/>
      <sheetName val="BOQ-Indonesia"/>
      <sheetName val="HSD"/>
      <sheetName val="Kuantitas _ Harga"/>
      <sheetName val="GEDUNG-A"/>
      <sheetName val="12CGOU"/>
      <sheetName val="escon"/>
      <sheetName val="QTO-11P"/>
      <sheetName val="Har Sat"/>
      <sheetName val="TAHAP"/>
      <sheetName val="MAP"/>
      <sheetName val="BOQ"/>
      <sheetName val="5-ALAT(1)"/>
      <sheetName val="4-Basic Price"/>
      <sheetName val="D _ W sizes"/>
      <sheetName val="INDEX"/>
      <sheetName val="harsat_upah"/>
      <sheetName val="Anal Alat BID"/>
      <sheetName val="Cover Daf-2"/>
      <sheetName val="DIV2"/>
      <sheetName val="Analisa SNI STANDART "/>
      <sheetName val="Rincian "/>
      <sheetName val="Kuantitas &amp; Harga"/>
      <sheetName val="REKAP"/>
      <sheetName val="Estimate"/>
      <sheetName val="Pipe"/>
      <sheetName val="struktur tdk dipakai"/>
      <sheetName val="name"/>
      <sheetName val="Daftar BOQ"/>
      <sheetName val="Reference"/>
      <sheetName val="Ana. PU"/>
      <sheetName val="Cover"/>
      <sheetName val="HRG BHN"/>
      <sheetName val="PEMBESIAN BALOK tukang (2)"/>
      <sheetName val="Analisa"/>
      <sheetName val="BOQ (1-3)"/>
      <sheetName val="New MADC"/>
      <sheetName val="Informasi"/>
      <sheetName val="ANL STR"/>
      <sheetName val="Bahan "/>
      <sheetName val="Upah"/>
      <sheetName val="Pekerjaan "/>
      <sheetName val="COST"/>
      <sheetName val="TOWN"/>
      <sheetName val="DKH"/>
      <sheetName val="Cash Flow bulanan"/>
      <sheetName val="HARGA_MAT_NON_STD_okk1"/>
      <sheetName val="HRG_BAHAN_&amp;_UPAH_okk1"/>
      <sheetName val="Analis_Kusen_okk1"/>
      <sheetName val="Analisa_K1"/>
      <sheetName val="Analis_ME_okk1"/>
      <sheetName val="REKAP_TOTAL_BLOK_A_&amp;_BLOK_B1"/>
      <sheetName val="ANALISA-SNI-BLOK_B1"/>
      <sheetName val="REKAP_SNI_BLOK_B1"/>
      <sheetName val="REKAP_TOTAL_A+B+FASUM_1"/>
      <sheetName val="REKAP_BLOK_B1"/>
      <sheetName val="BLOK_-_B11"/>
      <sheetName val="PLUMBING_B11"/>
      <sheetName val="ELEKTRIKAL_B11"/>
      <sheetName val="POS_JAGA1"/>
      <sheetName val="KTR_PENGELOLA1"/>
      <sheetName val="PAGAR_KEL_&amp;_BRC1"/>
      <sheetName val="PAVING_BLOK_DAN_ASPAL1"/>
      <sheetName val="SAMBUNG_DAYA1"/>
      <sheetName val="FIRE_HIDRAN1"/>
      <sheetName val="REKAP_ME_&amp;_PLUMBING_OK_1"/>
      <sheetName val="ELEKTRIKAL_A+B+C1"/>
      <sheetName val="MEKANIKAL_LINGKUNGAN1"/>
      <sheetName val="REKAP_BANG__PRASARANA_1"/>
      <sheetName val="REKAP_BLOK_C1"/>
      <sheetName val="BLOK_-C1"/>
      <sheetName val="BLOK_-_B_21"/>
      <sheetName val="PARKIR_RODA_2__2_UNIT1"/>
      <sheetName val="PARKIR_RODA_2__1_UNIT1"/>
      <sheetName val="DEPO_SAMPAH1"/>
      <sheetName val="POWER_HOUSE1"/>
      <sheetName val="rekap_std_M_E1"/>
      <sheetName val="RKP_BLOK_A_TDK_DIPAKAI1"/>
      <sheetName val="BLOK_-_A_OKKK_TDK_DIPAKAI1"/>
      <sheetName val="REKAP_TOTAL__1"/>
      <sheetName val="REKAP_LANSCAPE_DRAINAGE1"/>
      <sheetName val="rKP_PRASARANA_YANG_DITUNDA1"/>
      <sheetName val="REKAP_&amp;_BAHAN_UPAH_ME-tdk_pake1"/>
      <sheetName val="RKP_TOT_BANG+ME(TDK_DIPAKAI)1"/>
      <sheetName val="HRG_BAHAN___UPAH_okk1"/>
      <sheetName val="DAF-1"/>
      <sheetName val="DAF-2"/>
      <sheetName val="BAHAN"/>
      <sheetName val="110 cs EW"/>
      <sheetName val="ANL"/>
      <sheetName val="CF Rp_USD"/>
      <sheetName val="Man Power _ Comp"/>
      <sheetName val="Man Power &amp; Comp"/>
      <sheetName val="div4"/>
      <sheetName val="di2"/>
      <sheetName val="div71"/>
      <sheetName val="div7"/>
      <sheetName val="div3"/>
      <sheetName val="Harga S Dasar"/>
      <sheetName val="Uraian Teknis"/>
      <sheetName val="SatDas"/>
      <sheetName val="lanscap_All"/>
      <sheetName val="CH"/>
      <sheetName val="Volume"/>
      <sheetName val="FAKTOR"/>
      <sheetName val="analis"/>
      <sheetName val="AnalisaSIPIL RIIL RAP"/>
      <sheetName val="SPESIFIKASI"/>
      <sheetName val="ANALISA railing"/>
      <sheetName val="product"/>
      <sheetName val="Harga"/>
      <sheetName val="Bill No 6 Koord &amp; Attendance"/>
      <sheetName val="Cover Daf_2"/>
      <sheetName val="H_Satuan"/>
      <sheetName val="Ana__PU"/>
      <sheetName val="Anal_Alat_BID"/>
      <sheetName val="D___W_sizes"/>
      <sheetName val="HRG_BHN"/>
      <sheetName val="Daftar_BOQ"/>
      <sheetName val="Fill_this_out_first___"/>
      <sheetName val="Fill_this_out_first___1"/>
      <sheetName val="110_cs_EW"/>
      <sheetName val="Har_Sat"/>
      <sheetName val="Kuantitas___Harga"/>
      <sheetName val="4-Basic_Price"/>
      <sheetName val="Cover_Daf-2"/>
      <sheetName val="HARGA_MATERIAL"/>
      <sheetName val="Bill_No_6_Koord_&amp;_Attendance"/>
      <sheetName val="Cover_Daf_2"/>
      <sheetName val="BAG-2"/>
      <sheetName val="Data Base"/>
      <sheetName val="CV"/>
      <sheetName val="A-ars"/>
      <sheetName val="Anls"/>
      <sheetName val="Rate"/>
      <sheetName val="FINISHING"/>
      <sheetName val="DHS AC"/>
      <sheetName val="Up &amp; bhn"/>
      <sheetName val="Str"/>
      <sheetName val="BM"/>
      <sheetName val="P-late"/>
      <sheetName val="indirect"/>
      <sheetName val="I_KAMAR"/>
      <sheetName val="Analisa Harga Satuan"/>
      <sheetName val="BQ"/>
      <sheetName val="HB"/>
      <sheetName val="HB "/>
      <sheetName val="tulang"/>
      <sheetName val="hit.BKMM"/>
      <sheetName val="Bill rekap"/>
      <sheetName val="rab lt 2 bo"/>
      <sheetName val="villa"/>
      <sheetName val="BQ-M"/>
      <sheetName val="Str BT"/>
      <sheetName val="BOOQ"/>
      <sheetName val="REKAP "/>
      <sheetName val="HARGA SAT"/>
      <sheetName val="tabel tul"/>
      <sheetName val="Rekap Prelim"/>
      <sheetName val="Sheet1"/>
      <sheetName val="Harga Dasar"/>
      <sheetName val=" REKAP_TOTAL"/>
      <sheetName val="Time"/>
      <sheetName val="MOBIL"/>
      <sheetName val="BUCK_UP_STD_STR_MENARA"/>
      <sheetName val="BUCK UP ATAP GEDUNG (2)"/>
      <sheetName val="BUCK UP_ARS_STD_MENARA"/>
      <sheetName val="BUCK_UP_STR_NON STD MENARA"/>
      <sheetName val="Bill 2.1 Basement 41 "/>
      <sheetName val="ANHAR"/>
      <sheetName val="Sheet13"/>
      <sheetName val="U&amp;B"/>
      <sheetName val="alat"/>
      <sheetName val="Peralatan"/>
      <sheetName val="표지"/>
      <sheetName val="설비원가"/>
      <sheetName val="Bill.1.VAC-Supply-A"/>
      <sheetName val="LO"/>
      <sheetName val="cargo"/>
      <sheetName val="anal Lamp 4a"/>
      <sheetName val="HARGA ALAT"/>
      <sheetName val="BQ-E20-02(Rp)"/>
      <sheetName val="Urai _Resap pengikat"/>
      <sheetName val="nama PT."/>
      <sheetName val="HSD sewa alat"/>
      <sheetName val="HSD Upah-Bhn"/>
      <sheetName val="Morang"/>
      <sheetName val="3-DIV3"/>
      <sheetName val="D7(1)"/>
      <sheetName val="RAPlenk"/>
      <sheetName val="KWNTY&amp;HARGA"/>
      <sheetName val="Agregat Halus &amp; Kasar"/>
      <sheetName val="5-Peralatan"/>
      <sheetName val="OwnEq"/>
      <sheetName val="HARSAT"/>
      <sheetName val="Hsatuan-OK"/>
      <sheetName val="SAP"/>
      <sheetName val="PriceList"/>
      <sheetName val="SEX"/>
      <sheetName val="Gedung Kantor"/>
      <sheetName val="BAU"/>
      <sheetName val="Harga Satuan"/>
      <sheetName val="DAF-7"/>
      <sheetName val="BEBAN P DITAIL"/>
      <sheetName val="S_CURVE"/>
      <sheetName val="BOQ SNJ 1"/>
      <sheetName val="B"/>
      <sheetName val="Perm. Test"/>
      <sheetName val="3-DIV2"/>
      <sheetName val="ANALISA JAMAL"/>
      <sheetName val="Analisa 2"/>
      <sheetName val="basic"/>
      <sheetName val="SAT UPAH RAPI"/>
      <sheetName val="Huruf"/>
      <sheetName val="MATERIAL"/>
      <sheetName val="BasicPrice"/>
      <sheetName val="K"/>
      <sheetName val="HS Sub-Kon"/>
      <sheetName val="Anal"/>
      <sheetName val="Div 2 - Drainase"/>
      <sheetName val="Div 5 - Berbutir"/>
      <sheetName val="Div 6 - Aspal"/>
      <sheetName val="Div 7 - Struktur"/>
      <sheetName val="Div 8 - Peng Kondisi"/>
      <sheetName val="Div 9 - Harian"/>
      <sheetName val="Breakdown"/>
      <sheetName val="Meas_Master Bedroom"/>
      <sheetName val="Luas-Tot"/>
      <sheetName val="Agg Halus &amp; Kasar"/>
      <sheetName val="INVENTARISASI"/>
      <sheetName val="daftar upah"/>
      <sheetName val="8.4.2 Rambu"/>
      <sheetName val="Material&amp;Alat"/>
      <sheetName val="DB"/>
      <sheetName val="HS"/>
      <sheetName val="RPP-6"/>
      <sheetName val="HRG"/>
      <sheetName val="sdm"/>
      <sheetName val="NP"/>
      <sheetName val="RKP-2"/>
      <sheetName val="bilangan"/>
      <sheetName val="daya"/>
      <sheetName val="#REF!#REF! Kusen okk"/>
      <sheetName val="HRG #REF!#REF! &amp; UPAH okk"/>
      <sheetName val="Input Data"/>
      <sheetName val="Sheet2"/>
      <sheetName val="SAT-DAS"/>
      <sheetName val="Project Data"/>
      <sheetName val="Basic Price"/>
      <sheetName val="BOM"/>
      <sheetName val="Selling Price"/>
      <sheetName val="Analisa HS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  <sheetName val="SUM"/>
      <sheetName val="7.공정표"/>
      <sheetName val="LOADDAT"/>
      <sheetName val="BAG_III"/>
      <sheetName val="ana_str"/>
      <sheetName val="Hargamat"/>
      <sheetName val="Summary"/>
      <sheetName val="anal.P"/>
      <sheetName val="an2"/>
      <sheetName val="Penwrn"/>
      <sheetName val="Lamp_V"/>
      <sheetName val="Terbilang"/>
      <sheetName val="REF.ONLY"/>
      <sheetName val="TABLE"/>
      <sheetName val="DASH"/>
      <sheetName val="REKAP ELEKTRIKAL"/>
      <sheetName val="hardas"/>
      <sheetName val="Anl.+"/>
      <sheetName val="112-885"/>
      <sheetName val="MAPP"/>
      <sheetName val="KURS"/>
      <sheetName val="mu"/>
      <sheetName val="셀명"/>
      <sheetName val="수지표"/>
      <sheetName val="BQ_effice"/>
      <sheetName val="urain teknis"/>
      <sheetName val="Faktor Markup"/>
      <sheetName val="Rinci-Pendapatan"/>
      <sheetName val="Sheet1 (3)"/>
      <sheetName val="LMKC CB V"/>
      <sheetName val="PNT"/>
      <sheetName val="갑지"/>
      <sheetName val="Harga Bahan &amp; Upah"/>
      <sheetName val="uba"/>
      <sheetName val="D 5243-ARAMCO"/>
      <sheetName val="D-4801 OXY"/>
      <sheetName val="ISIAN"/>
      <sheetName val="Bhn+Uph"/>
      <sheetName val="notasi"/>
      <sheetName val="ahs_bhn"/>
      <sheetName val="koef"/>
      <sheetName val="dft~alt"/>
      <sheetName val="dtkont"/>
      <sheetName val="bhn"/>
      <sheetName val="jdw"/>
      <sheetName val="jdw~bhn"/>
      <sheetName val="jdw~tng_alt"/>
      <sheetName val="jdwmob"/>
      <sheetName val="met"/>
      <sheetName val="mpu"/>
      <sheetName val="btpecah"/>
      <sheetName val="rab"/>
      <sheetName val="urut~keg"/>
      <sheetName val="5-ALAT"/>
      <sheetName val="HOK-K210"/>
      <sheetName val="hasat"/>
      <sheetName val="Stay Cable PDMR2"/>
      <sheetName val="MAP-Prog"/>
      <sheetName val="UPH"/>
      <sheetName val="224-225"/>
      <sheetName val="Galian batu"/>
      <sheetName val="Parameter"/>
      <sheetName val="Bekisting"/>
      <sheetName val="D2"/>
      <sheetName val="D7"/>
      <sheetName val="H-Dasar"/>
      <sheetName val="DAFTAR HARGA"/>
      <sheetName val="upah_borong"/>
      <sheetName val="PRY 03-1 (Amd1)"/>
      <sheetName val="RENPEN"/>
      <sheetName val="hrg-dsr"/>
      <sheetName val="Analisa-H"/>
      <sheetName val="H.Material, Upah &amp; Alat"/>
      <sheetName val="Analisa H.Sat.Pek."/>
      <sheetName val="S_Suramadu"/>
      <sheetName val="extern"/>
      <sheetName val="Mek-FW"/>
      <sheetName val="Analisa RAP"/>
      <sheetName val="Penyusutan Kendaraan"/>
      <sheetName val="R AB ARS"/>
      <sheetName val="HRG BAHAN _ U²_x0014__x0005_K"/>
      <sheetName val="FORM"/>
      <sheetName val="TERMIN 164"/>
      <sheetName val="Well HU and Pumping Units"/>
      <sheetName val="Pipe Rate"/>
      <sheetName val="02-M402"/>
      <sheetName val="bialangsung"/>
      <sheetName val="labor1"/>
      <sheetName val="Labor"/>
      <sheetName val="Rekap BoQ"/>
      <sheetName val="BoQ."/>
      <sheetName val="pivot"/>
      <sheetName val="AHS2 Partisi,Curtain,Pnt,Jndla"/>
      <sheetName val="ALAT1"/>
      <sheetName val="U. div 2"/>
      <sheetName val="DATA PROYEK"/>
      <sheetName val="D-3 (M)"/>
      <sheetName val="D-7 (M)"/>
      <sheetName val="MAPDC"/>
      <sheetName val="ANHASZZ"/>
      <sheetName val="RKP"/>
      <sheetName val="anal_hs"/>
      <sheetName val="struktur"/>
      <sheetName val="tul"/>
      <sheetName val="Vibro_Rolle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ekap ahs"/>
      <sheetName val="rekap-bialat"/>
      <sheetName val="Daf 1"/>
      <sheetName val="Analisa Upah &amp; Bahan Plum"/>
      <sheetName val="Schedule 11a"/>
      <sheetName val="Temporary"/>
      <sheetName val="Septick tank"/>
      <sheetName val="UshDeb00"/>
      <sheetName val="Upah&amp;Bahan"/>
      <sheetName val="NP 7"/>
      <sheetName val="Unit Price"/>
      <sheetName val="basic-price"/>
      <sheetName val="자바라1"/>
      <sheetName val="해외 연수비용 계산-삭제"/>
      <sheetName val="RAB  BLOK ~ B_PRASARANA_PU_PAS_"/>
      <sheetName val="해외 기술훈련비 (합계)"/>
      <sheetName val="sept"/>
      <sheetName val="Asumsi"/>
      <sheetName val="ExchangeRate"/>
      <sheetName val="Confidential PAS HMI"/>
      <sheetName val="PAD-F"/>
      <sheetName val="Evaluasi"/>
      <sheetName val="Tie Beam GN"/>
      <sheetName val="PileCap"/>
      <sheetName val="H_Dasar"/>
      <sheetName val="Analisa pemkot"/>
      <sheetName val="koef-beton"/>
      <sheetName val="GASATAGG.XLS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T-LIST"/>
      <sheetName val="Master 1.0"/>
      <sheetName val="input"/>
      <sheetName val="1"/>
      <sheetName val="dasar"/>
      <sheetName val="RBP2"/>
      <sheetName val="HVAC"/>
      <sheetName val="Concrete"/>
      <sheetName val="List of Eqp"/>
      <sheetName val="UPA"/>
      <sheetName val="Rekap Biaya"/>
      <sheetName val="Gorong-2"/>
      <sheetName val="Gal.+Timb.+Bdn.Jln"/>
      <sheetName val="Harga-RAB"/>
      <sheetName val="pricing"/>
      <sheetName val="Isolasi Luar"/>
      <sheetName val="ANAL lump sum"/>
      <sheetName val="HSU"/>
      <sheetName val="K.Lokal"/>
      <sheetName val="Unit Rate"/>
      <sheetName val="ganda"/>
      <sheetName val="KEBALAT"/>
      <sheetName val="PO-2"/>
      <sheetName val="Galian 1"/>
      <sheetName val="REKANAN"/>
      <sheetName val="Bhn,Alat&amp;Upah"/>
      <sheetName val="schalat"/>
      <sheetName val="schman"/>
      <sheetName val="schmat"/>
      <sheetName val="DINDING"/>
      <sheetName val="ANAL.BOW"/>
      <sheetName val="HSD_Alat"/>
      <sheetName val="pek tanah utk irigasi"/>
      <sheetName val="Unit-P"/>
      <sheetName val="HARGA_MAT_NON_STD_okk2"/>
      <sheetName val="HRG_BAHAN_&amp;_UPAH_okk2"/>
      <sheetName val="Analis_Kusen_okk2"/>
      <sheetName val="Analisa_K2"/>
      <sheetName val="Analis_ME_okk2"/>
      <sheetName val="REKAP_TOTAL_BLOK_A_&amp;_BLOK_B2"/>
      <sheetName val="ANALISA-SNI-BLOK_B2"/>
      <sheetName val="REKAP_SNI_BLOK_B2"/>
      <sheetName val="REKAP_TOTAL_A+B+FASUM_2"/>
      <sheetName val="REKAP_BLOK_B2"/>
      <sheetName val="BLOK_-_B12"/>
      <sheetName val="PLUMBING_B12"/>
      <sheetName val="ELEKTRIKAL_B12"/>
      <sheetName val="POS_JAGA2"/>
      <sheetName val="KTR_PENGELOLA2"/>
      <sheetName val="PAGAR_KEL_&amp;_BRC2"/>
      <sheetName val="PAVING_BLOK_DAN_ASPAL2"/>
      <sheetName val="SAMBUNG_DAYA2"/>
      <sheetName val="FIRE_HIDRAN2"/>
      <sheetName val="REKAP_ME_&amp;_PLUMBING_OK_2"/>
      <sheetName val="ELEKTRIKAL_A+B+C2"/>
      <sheetName val="MEKANIKAL_LINGKUNGAN2"/>
      <sheetName val="REKAP_BANG__PRASARANA_2"/>
      <sheetName val="REKAP_BLOK_C2"/>
      <sheetName val="BLOK_-C2"/>
      <sheetName val="BLOK_-_B_22"/>
      <sheetName val="PARKIR_RODA_2__2_UNIT2"/>
      <sheetName val="PARKIR_RODA_2__1_UNIT2"/>
      <sheetName val="DEPO_SAMPAH2"/>
      <sheetName val="POWER_HOUSE2"/>
      <sheetName val="rekap_std_M_E2"/>
      <sheetName val="RKP_BLOK_A_TDK_DIPAKAI2"/>
      <sheetName val="BLOK_-_A_OKKK_TDK_DIPAKAI2"/>
      <sheetName val="REKAP_TOTAL__2"/>
      <sheetName val="REKAP_LANSCAPE_DRAINAGE2"/>
      <sheetName val="rKP_PRASARANA_YANG_DITUNDA2"/>
      <sheetName val="REKAP_&amp;_BAHAN_UPAH_ME-tdk_pake2"/>
      <sheetName val="RKP_TOT_BANG+ME(TDK_DIPAKAI)2"/>
      <sheetName val="HRG_BAHAN___UPAH_okk2"/>
      <sheetName val="H_Satuan1"/>
      <sheetName val="D___W_sizes1"/>
      <sheetName val="Anal_Alat_BID1"/>
      <sheetName val="Cover_Daf-21"/>
      <sheetName val="Fill_this_out_first___2"/>
      <sheetName val="Fill_this_out_first___3"/>
      <sheetName val="Cash_Flow_bulanan"/>
      <sheetName val="Ana__PU1"/>
      <sheetName val="HRG_BHN1"/>
      <sheetName val="Har_Sat1"/>
      <sheetName val="4-Basic_Price1"/>
      <sheetName val="AnalisaSIPIL_RIIL_RAP"/>
      <sheetName val="Daftar_BOQ1"/>
      <sheetName val="BOQ_(1-3)"/>
      <sheetName val="New_MADC"/>
      <sheetName val="ANL_STR"/>
      <sheetName val="Bahan_"/>
      <sheetName val="Pekerjaan_"/>
      <sheetName val="struktur_tdk_dipakai"/>
      <sheetName val="Kuantitas_&amp;_Harga"/>
      <sheetName val="HARGA_MATERIAL1"/>
      <sheetName val="Kuantitas___Harga1"/>
      <sheetName val="PEMBESIAN_BALOK_tukang_(2)"/>
      <sheetName val="AnalisaSIPIL_RIIL"/>
      <sheetName val="Analisa_SNI_STANDART_"/>
      <sheetName val="Rincian_"/>
      <sheetName val="110_cs_EW1"/>
      <sheetName val="REKAP_"/>
      <sheetName val="List_Material"/>
      <sheetName val="BoQ_"/>
      <sheetName val="AHS2_Partisi,Curtain,Pnt,Jndla"/>
      <sheetName val="Analis_(2)"/>
      <sheetName val="U__div_2"/>
      <sheetName val="DATA_PROYEK"/>
      <sheetName val="Harga_S_Dasar"/>
      <sheetName val="ANALISA_railing"/>
      <sheetName val="_REKAP_TOTAL"/>
      <sheetName val="BUCK_UP_ATAP_GEDUNG_(2)"/>
      <sheetName val="BUCK_UP_ARS_STD_MENARA"/>
      <sheetName val="BUCK_UP_STR_NON_STD_MENARA"/>
      <sheetName val="Data_Base"/>
      <sheetName val="Rekap_Prelim"/>
      <sheetName val="Bill_1_VAC-Supply-A"/>
      <sheetName val="CF_Rp_USD"/>
      <sheetName val="Analisa_Harga_Satuan"/>
      <sheetName val="Agregat_Halus_&amp;_Kasar"/>
      <sheetName val="Man_Power___Comp"/>
      <sheetName val="Man_Power_&amp;_Comp"/>
      <sheetName val="urain_teknis"/>
      <sheetName val="REKAP_ELEKTRIKAL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Analisa_HS"/>
      <sheetName val="Harga_Dasar"/>
      <sheetName val="SAT_UPAH_RAPI"/>
      <sheetName val="Analisa_RC"/>
      <sheetName val="Ana_TWR"/>
      <sheetName val="Metod_RC"/>
      <sheetName val="Metod_TWR"/>
      <sheetName val="Analisa_BBM"/>
      <sheetName val="Mat_On_Site"/>
      <sheetName val="D-3_(M)"/>
      <sheetName val="D-7_(M)"/>
      <sheetName val="anal_Lamp_4a"/>
      <sheetName val="HARGA_ALAT"/>
      <sheetName val="Urai__Resap_pengikat"/>
      <sheetName val="HB_"/>
      <sheetName val="nama_PT_"/>
      <sheetName val="HSD_sewa_alat"/>
      <sheetName val="HSD_Upah-Bhn"/>
      <sheetName val="Rekap_BoQ"/>
      <sheetName val="Bill_No_6_Koord_&amp;_Attendance1"/>
      <sheetName val="Cover_Daf_21"/>
      <sheetName val="BOQ_SNJ_1"/>
      <sheetName val="daftar_upah"/>
      <sheetName val="Harga_Satuan"/>
      <sheetName val="BEBAN_P_DITAIL"/>
      <sheetName val="Analisa_pemkot"/>
      <sheetName val="Perm__Test"/>
      <sheetName val="HRG_BAHAN___U²K"/>
      <sheetName val="GASATAGG_XLS"/>
      <sheetName val="HSUMUM_XLS"/>
      <sheetName val="HSDRAIN_XLS"/>
      <sheetName val="HSMISC_XLS"/>
      <sheetName val="Analisa_2"/>
      <sheetName val="Master_1_0"/>
      <sheetName val="DHS_AC"/>
      <sheetName val="BAsic_Price"/>
      <sheetName val="REF_ONLY"/>
      <sheetName val="List_of_Eqp"/>
      <sheetName val="Rekap_Biaya"/>
      <sheetName val="Gedung_Kantor"/>
      <sheetName val="Gal_+Timb_+Bdn_Jln"/>
      <sheetName val="Isolasi_Luar"/>
      <sheetName val="ANAL_lump_sum"/>
      <sheetName val="K_Lokal"/>
      <sheetName val="Unit_Rate"/>
      <sheetName val="ANALISA_JAMAL"/>
      <sheetName val="Galian_1"/>
      <sheetName val="ANAL_BOW"/>
      <sheetName val="pek_tanah_utk_irigasi"/>
      <sheetName val="anal_P"/>
      <sheetName val="rekap1"/>
      <sheetName val="Mall"/>
      <sheetName val="DRUP (ASLI)"/>
      <sheetName val="Links"/>
      <sheetName val="Lead"/>
      <sheetName val="GeneralInfo"/>
      <sheetName val="witholding tax list ptp 2001"/>
      <sheetName val="MT_an"/>
      <sheetName val="S.UPAH"/>
      <sheetName val="S.BAHAN"/>
      <sheetName val="hs_ars"/>
      <sheetName val="HSATUAN"/>
      <sheetName val="rekaprab"/>
      <sheetName val="3-DIV5"/>
      <sheetName val="UMUM"/>
      <sheetName val="AGG, C"/>
      <sheetName val="AN-RC"/>
      <sheetName val="URAIAN "/>
      <sheetName val="BHN1"/>
      <sheetName val="Man Power"/>
      <sheetName val="WS"/>
      <sheetName val="Back-Up"/>
      <sheetName val="bahan upah"/>
      <sheetName val="EE-PROP"/>
      <sheetName val="적용환율"/>
      <sheetName val="Schedul"/>
      <sheetName val="Rekap Pekerjaan"/>
      <sheetName val="mob (2)"/>
      <sheetName val="BALT"/>
      <sheetName val="Kar"/>
      <sheetName val="REK"/>
      <sheetName val="대비표"/>
      <sheetName val="Public Area"/>
      <sheetName val="D.2.3"/>
      <sheetName val="MA035"/>
      <sheetName val="IND LBR"/>
      <sheetName val="BQ ARS"/>
      <sheetName val="Supl.X"/>
      <sheetName val="TABEL-DETASIR"/>
      <sheetName val="daf kh"/>
      <sheetName val="D6-1b"/>
      <sheetName val="4-Price"/>
      <sheetName val="4-Quarry"/>
      <sheetName val="S CURVE"/>
      <sheetName val="SAT-BHN"/>
      <sheetName val="r.tank"/>
      <sheetName val="prelim"/>
      <sheetName val="analisa Str"/>
      <sheetName val="PRD01-9-bau"/>
      <sheetName val="MC"/>
      <sheetName val="2.Harga Satuan"/>
      <sheetName val="D3"/>
      <sheetName val="Harga.Sat"/>
      <sheetName val="Analisa gd"/>
      <sheetName val="Rek.Analisa"/>
      <sheetName val="Sewa AlatBerat08"/>
      <sheetName val="amtek"/>
      <sheetName val="Pol"/>
      <sheetName val="DivVII"/>
      <sheetName val="DAF-5"/>
      <sheetName val="bhn-upah"/>
      <sheetName val="rumus"/>
      <sheetName val="BHN-ALAT"/>
      <sheetName val="STD"/>
      <sheetName val="Testing"/>
      <sheetName val="daf 2 (ars mall)"/>
      <sheetName val="Surat Permohonan"/>
      <sheetName val="KUITANSI"/>
      <sheetName val="Faktur"/>
      <sheetName val="BAP"/>
      <sheetName val="Perhitungan"/>
      <sheetName val="BAST"/>
      <sheetName val="BAPP"/>
      <sheetName val="LAMP-BAPP"/>
      <sheetName val="Pemakaian Material"/>
      <sheetName val="Rekap Lamp. (2)"/>
      <sheetName val="Rp"/>
      <sheetName val="Rp (2)"/>
      <sheetName val="FP"/>
      <sheetName val="BAST Pot."/>
      <sheetName val="Daftar Sewa"/>
      <sheetName val="Peralatan (2)"/>
      <sheetName val="Rencana Anggaran Biaya"/>
      <sheetName val="rcnpdp"/>
      <sheetName val="mg"/>
      <sheetName val="Data Proyek CAB V"/>
      <sheetName val="Data Proyek CAB VI"/>
      <sheetName val="Data Proyek CAB VII"/>
      <sheetName val="Data Proyek CAB VIII"/>
      <sheetName val="Up_&amp;_bhn1"/>
      <sheetName val="Up_&amp;_bhn"/>
      <sheetName val="Markup"/>
      <sheetName val="CAT_HRG"/>
      <sheetName val="Bag_1"/>
      <sheetName val="Bag_2"/>
      <sheetName val="Bag_9"/>
      <sheetName val="TS (A3)"/>
      <sheetName val="KH"/>
      <sheetName val="HRG BAHAN _ U²_x0014__x0005_K_x0000__x0000_"/>
    </sheetNames>
    <sheetDataSet>
      <sheetData sheetId="0">
        <row r="1">
          <cell r="A1">
            <v>0</v>
          </cell>
        </row>
      </sheetData>
      <sheetData sheetId="1" refreshError="1">
        <row r="17">
          <cell r="A17">
            <v>2</v>
          </cell>
          <cell r="B17" t="str">
            <v xml:space="preserve">Rangka Daun Jendela Alumunium </v>
          </cell>
          <cell r="C17" t="str">
            <v>M'</v>
          </cell>
          <cell r="D17">
            <v>124948</v>
          </cell>
          <cell r="E17" t="str">
            <v>tidak pakai</v>
          </cell>
        </row>
        <row r="18">
          <cell r="A18">
            <v>3</v>
          </cell>
          <cell r="B18" t="str">
            <v>Rangka Tiang Sirip Alumunium 1/1 Putih</v>
          </cell>
          <cell r="C18" t="str">
            <v>M'</v>
          </cell>
          <cell r="D18">
            <v>62474</v>
          </cell>
          <cell r="E18" t="str">
            <v>tidak pakai</v>
          </cell>
        </row>
        <row r="19">
          <cell r="A19">
            <v>4</v>
          </cell>
          <cell r="B19" t="str">
            <v>Pasang Shading Sirip Alumunium 0.2/10 +Rangka</v>
          </cell>
          <cell r="C19" t="str">
            <v>M2</v>
          </cell>
          <cell r="D19">
            <v>0</v>
          </cell>
          <cell r="E19" t="str">
            <v>tidak pakai</v>
          </cell>
        </row>
        <row r="20">
          <cell r="A20">
            <v>5</v>
          </cell>
          <cell r="B20" t="str">
            <v>Alumunium Tipis</v>
          </cell>
          <cell r="C20" t="str">
            <v>M2</v>
          </cell>
          <cell r="D20">
            <v>124948</v>
          </cell>
        </row>
        <row r="25">
          <cell r="A25">
            <v>6</v>
          </cell>
          <cell r="B25" t="str">
            <v>Kunci Pintu Handle stainleess (dorma)</v>
          </cell>
          <cell r="C25" t="str">
            <v>Set</v>
          </cell>
          <cell r="D25">
            <v>650000</v>
          </cell>
          <cell r="E25" t="str">
            <v>tidak pakai</v>
          </cell>
        </row>
        <row r="26">
          <cell r="A26">
            <v>7</v>
          </cell>
          <cell r="B26" t="str">
            <v>Kunci tanam Antik</v>
          </cell>
          <cell r="C26" t="str">
            <v>Set</v>
          </cell>
          <cell r="D26">
            <v>265000</v>
          </cell>
          <cell r="E26" t="str">
            <v>tidak pakai</v>
          </cell>
        </row>
        <row r="28">
          <cell r="A28">
            <v>9</v>
          </cell>
          <cell r="B28" t="str">
            <v>Kunci Silinder</v>
          </cell>
          <cell r="C28" t="str">
            <v>Set</v>
          </cell>
          <cell r="D28">
            <v>217900</v>
          </cell>
          <cell r="E28" t="str">
            <v>tidak pakai</v>
          </cell>
        </row>
        <row r="29">
          <cell r="A29">
            <v>10</v>
          </cell>
          <cell r="B29" t="str">
            <v>Kunci Selot</v>
          </cell>
          <cell r="C29" t="str">
            <v>Set</v>
          </cell>
          <cell r="D29">
            <v>48300</v>
          </cell>
          <cell r="E29" t="str">
            <v>tidak pakai</v>
          </cell>
        </row>
        <row r="30">
          <cell r="A30">
            <v>11</v>
          </cell>
          <cell r="B30" t="str">
            <v>Engsel jendela</v>
          </cell>
          <cell r="C30" t="str">
            <v>Bh</v>
          </cell>
          <cell r="D30">
            <v>16600</v>
          </cell>
          <cell r="E30" t="str">
            <v>tidak pakai</v>
          </cell>
        </row>
        <row r="33">
          <cell r="A33">
            <v>14</v>
          </cell>
          <cell r="B33" t="str">
            <v>Kait/hak angin</v>
          </cell>
          <cell r="C33" t="str">
            <v>Set</v>
          </cell>
          <cell r="D33">
            <v>27000</v>
          </cell>
          <cell r="E33" t="str">
            <v>tidak pakai</v>
          </cell>
        </row>
        <row r="34">
          <cell r="A34">
            <v>15</v>
          </cell>
          <cell r="B34" t="str">
            <v>Grendel pintu kuningan</v>
          </cell>
          <cell r="C34" t="str">
            <v>Bh</v>
          </cell>
          <cell r="D34">
            <v>125000</v>
          </cell>
          <cell r="E34" t="str">
            <v>tidak pakai</v>
          </cell>
        </row>
        <row r="35">
          <cell r="A35">
            <v>16</v>
          </cell>
          <cell r="B35" t="str">
            <v xml:space="preserve">Grendel jendela </v>
          </cell>
          <cell r="C35" t="str">
            <v>Bh</v>
          </cell>
          <cell r="D35">
            <v>8100</v>
          </cell>
          <cell r="E35" t="str">
            <v>tidak pakai</v>
          </cell>
        </row>
        <row r="36">
          <cell r="A36">
            <v>17</v>
          </cell>
          <cell r="B36" t="str">
            <v>Grendel pintu</v>
          </cell>
          <cell r="C36" t="str">
            <v>Bh</v>
          </cell>
          <cell r="D36">
            <v>14200</v>
          </cell>
          <cell r="E36" t="str">
            <v>tidak pakai</v>
          </cell>
        </row>
        <row r="37">
          <cell r="A37">
            <v>18</v>
          </cell>
          <cell r="B37" t="str">
            <v>Stripting Knip</v>
          </cell>
          <cell r="C37" t="str">
            <v>Set</v>
          </cell>
          <cell r="D37">
            <v>13700</v>
          </cell>
          <cell r="E37" t="str">
            <v>tidak pakai</v>
          </cell>
        </row>
        <row r="38">
          <cell r="A38">
            <v>19</v>
          </cell>
          <cell r="B38" t="str">
            <v>Door Closer</v>
          </cell>
          <cell r="C38" t="str">
            <v>Set</v>
          </cell>
          <cell r="D38">
            <v>260800</v>
          </cell>
          <cell r="E38" t="str">
            <v>tidak pakai</v>
          </cell>
        </row>
        <row r="39">
          <cell r="A39">
            <v>20</v>
          </cell>
          <cell r="B39" t="str">
            <v>Door Holder</v>
          </cell>
          <cell r="C39" t="str">
            <v>Set</v>
          </cell>
          <cell r="D39">
            <v>500000</v>
          </cell>
          <cell r="E39" t="str">
            <v>tidak pakai</v>
          </cell>
        </row>
        <row r="40">
          <cell r="A40">
            <v>21</v>
          </cell>
          <cell r="B40" t="str">
            <v>Door Stop</v>
          </cell>
          <cell r="C40" t="str">
            <v>Set</v>
          </cell>
          <cell r="D40">
            <v>32100</v>
          </cell>
          <cell r="E40" t="str">
            <v>tidak pakai</v>
          </cell>
        </row>
        <row r="41">
          <cell r="A41">
            <v>22</v>
          </cell>
          <cell r="B41" t="str">
            <v>Kaca bening 3 mm</v>
          </cell>
          <cell r="C41" t="str">
            <v>M2</v>
          </cell>
          <cell r="D41">
            <v>57900</v>
          </cell>
          <cell r="E41" t="str">
            <v>tidak pakai</v>
          </cell>
        </row>
        <row r="42">
          <cell r="A42">
            <v>23</v>
          </cell>
          <cell r="B42" t="str">
            <v>Kaca bening 5 mm</v>
          </cell>
          <cell r="C42" t="str">
            <v>M2</v>
          </cell>
          <cell r="D42">
            <v>66700</v>
          </cell>
          <cell r="E42" t="str">
            <v>tidak pakai</v>
          </cell>
        </row>
        <row r="44">
          <cell r="A44">
            <v>25</v>
          </cell>
          <cell r="B44" t="str">
            <v>Kaca Bening 12 mm</v>
          </cell>
          <cell r="C44" t="str">
            <v>M2</v>
          </cell>
          <cell r="D44">
            <v>403787.64062499994</v>
          </cell>
          <cell r="E44" t="str">
            <v>tidak pakai</v>
          </cell>
        </row>
        <row r="47">
          <cell r="A47">
            <v>28</v>
          </cell>
          <cell r="B47" t="str">
            <v>Besi hollow 2.5/5</v>
          </cell>
          <cell r="C47" t="str">
            <v>Kg</v>
          </cell>
          <cell r="D47">
            <v>74462.500000000058</v>
          </cell>
          <cell r="E47">
            <v>0.82</v>
          </cell>
          <cell r="F47" t="str">
            <v>Koefieann</v>
          </cell>
        </row>
        <row r="48">
          <cell r="A48">
            <v>29</v>
          </cell>
          <cell r="B48" t="str">
            <v>Besi hollow 5/5</v>
          </cell>
          <cell r="C48" t="str">
            <v>Kg</v>
          </cell>
          <cell r="D48">
            <v>74462.500000000058</v>
          </cell>
          <cell r="E48">
            <v>0</v>
          </cell>
          <cell r="F48" t="str">
            <v>Koefieann</v>
          </cell>
        </row>
        <row r="49">
          <cell r="A49">
            <v>30</v>
          </cell>
          <cell r="B49" t="str">
            <v>Besi hollow 2/2</v>
          </cell>
          <cell r="C49" t="str">
            <v>Kg</v>
          </cell>
          <cell r="D49">
            <v>74462.500000000058</v>
          </cell>
          <cell r="E49">
            <v>0.82</v>
          </cell>
          <cell r="F49" t="str">
            <v>Koefieann</v>
          </cell>
        </row>
        <row r="50">
          <cell r="A50">
            <v>31</v>
          </cell>
          <cell r="B50" t="str">
            <v>Besi hollow 2/4</v>
          </cell>
          <cell r="C50" t="str">
            <v>Kg</v>
          </cell>
          <cell r="D50">
            <v>74462.500000000058</v>
          </cell>
          <cell r="E50">
            <v>0.82</v>
          </cell>
          <cell r="F50" t="str">
            <v>Koefieann</v>
          </cell>
        </row>
        <row r="52">
          <cell r="A52">
            <v>33</v>
          </cell>
          <cell r="B52" t="str">
            <v>Glass Block</v>
          </cell>
          <cell r="C52" t="str">
            <v>Bh</v>
          </cell>
          <cell r="D52">
            <v>45000</v>
          </cell>
          <cell r="E52" t="str">
            <v>tidak pakai</v>
          </cell>
        </row>
        <row r="53">
          <cell r="A53">
            <v>34</v>
          </cell>
          <cell r="B53" t="str">
            <v>Kaca Es</v>
          </cell>
          <cell r="C53" t="str">
            <v>M2</v>
          </cell>
          <cell r="D53">
            <v>66700</v>
          </cell>
          <cell r="E53" t="str">
            <v>tidak pakai</v>
          </cell>
        </row>
        <row r="54">
          <cell r="A54">
            <v>35</v>
          </cell>
          <cell r="B54" t="str">
            <v>Krepyak Kaca Nako + Kerangka</v>
          </cell>
          <cell r="C54" t="str">
            <v>M2</v>
          </cell>
          <cell r="D54">
            <v>81300</v>
          </cell>
          <cell r="E54" t="str">
            <v>tidak pakai</v>
          </cell>
        </row>
        <row r="55">
          <cell r="A55">
            <v>36</v>
          </cell>
          <cell r="B55" t="str">
            <v>Sticker Efek Kaca Es</v>
          </cell>
          <cell r="C55" t="str">
            <v>M2</v>
          </cell>
          <cell r="D55">
            <v>150000</v>
          </cell>
          <cell r="E55" t="str">
            <v>tidak pakai</v>
          </cell>
        </row>
        <row r="56">
          <cell r="A56">
            <v>37</v>
          </cell>
          <cell r="B56" t="str">
            <v>Rel Pintu Dorong</v>
          </cell>
          <cell r="C56" t="str">
            <v>M'</v>
          </cell>
          <cell r="D56">
            <v>275000</v>
          </cell>
          <cell r="E56" t="str">
            <v>tidak pakai</v>
          </cell>
        </row>
        <row r="57">
          <cell r="A57">
            <v>38</v>
          </cell>
          <cell r="B57" t="str">
            <v>Rolling Door</v>
          </cell>
          <cell r="C57" t="str">
            <v>M2</v>
          </cell>
          <cell r="D57">
            <v>358100</v>
          </cell>
          <cell r="E57" t="str">
            <v>tidak pakai</v>
          </cell>
        </row>
        <row r="58">
          <cell r="A58">
            <v>39</v>
          </cell>
          <cell r="B58" t="str">
            <v>Roster</v>
          </cell>
          <cell r="C58" t="str">
            <v>M2</v>
          </cell>
          <cell r="D58">
            <v>133850</v>
          </cell>
          <cell r="E58" t="str">
            <v>tidak pakai</v>
          </cell>
        </row>
        <row r="59">
          <cell r="A59">
            <v>40</v>
          </cell>
          <cell r="B59" t="str">
            <v>Gipsum Board</v>
          </cell>
          <cell r="C59" t="str">
            <v>M2</v>
          </cell>
          <cell r="D59">
            <v>29000</v>
          </cell>
          <cell r="E59" t="str">
            <v>tidak pakai</v>
          </cell>
        </row>
        <row r="60">
          <cell r="A60">
            <v>41</v>
          </cell>
          <cell r="B60" t="str">
            <v>List Gipsum</v>
          </cell>
          <cell r="C60" t="str">
            <v>M'</v>
          </cell>
          <cell r="D60">
            <v>17300</v>
          </cell>
          <cell r="E60" t="str">
            <v>tidak pakai</v>
          </cell>
        </row>
        <row r="65">
          <cell r="A65">
            <v>46</v>
          </cell>
          <cell r="B65" t="str">
            <v>Cat Dinding</v>
          </cell>
          <cell r="C65" t="str">
            <v>M2</v>
          </cell>
          <cell r="D65">
            <v>9900</v>
          </cell>
          <cell r="E65" t="str">
            <v>tidak pakai</v>
          </cell>
        </row>
        <row r="66">
          <cell r="A66">
            <v>47</v>
          </cell>
          <cell r="B66" t="str">
            <v>Plesteran Camprot</v>
          </cell>
          <cell r="C66" t="str">
            <v>M2</v>
          </cell>
          <cell r="D66">
            <v>14600</v>
          </cell>
          <cell r="E66" t="str">
            <v>tidak pakai</v>
          </cell>
        </row>
        <row r="67">
          <cell r="A67">
            <v>48</v>
          </cell>
          <cell r="B67" t="str">
            <v>Rangka Metal Furring</v>
          </cell>
          <cell r="C67" t="str">
            <v>M'</v>
          </cell>
          <cell r="D67">
            <v>90000</v>
          </cell>
          <cell r="E67" t="str">
            <v>tidak pakai</v>
          </cell>
        </row>
        <row r="143">
          <cell r="A143" t="str">
            <v>No.</v>
          </cell>
          <cell r="B143" t="str">
            <v>Item Pekerjaan</v>
          </cell>
          <cell r="C143" t="str">
            <v>Satuan</v>
          </cell>
          <cell r="D143" t="str">
            <v>Harga Satuan</v>
          </cell>
          <cell r="E143" t="str">
            <v>P1</v>
          </cell>
          <cell r="G143" t="str">
            <v>P1'</v>
          </cell>
          <cell r="I143" t="str">
            <v>P2</v>
          </cell>
          <cell r="K143" t="str">
            <v>P3</v>
          </cell>
          <cell r="M143" t="str">
            <v>P4</v>
          </cell>
          <cell r="O143" t="str">
            <v>P5</v>
          </cell>
          <cell r="Q143" t="str">
            <v>P6</v>
          </cell>
          <cell r="S143" t="str">
            <v>J1</v>
          </cell>
          <cell r="U143" t="str">
            <v>J1'</v>
          </cell>
          <cell r="W143" t="str">
            <v>J2</v>
          </cell>
          <cell r="Y143" t="str">
            <v>J3</v>
          </cell>
          <cell r="AA143" t="str">
            <v>J4</v>
          </cell>
          <cell r="AC143" t="str">
            <v>J5</v>
          </cell>
          <cell r="AE143" t="str">
            <v>J6</v>
          </cell>
          <cell r="AG143" t="str">
            <v>J7</v>
          </cell>
          <cell r="AI143" t="str">
            <v>J8</v>
          </cell>
          <cell r="AK143" t="str">
            <v>J9</v>
          </cell>
          <cell r="AM143" t="str">
            <v>J10</v>
          </cell>
          <cell r="AO143" t="str">
            <v>J11</v>
          </cell>
          <cell r="AQ143" t="str">
            <v>BV1</v>
          </cell>
          <cell r="AS143" t="str">
            <v>BV 2</v>
          </cell>
          <cell r="AU143" t="str">
            <v>BV 3</v>
          </cell>
          <cell r="AW143" t="str">
            <v>Shading Lt. 1 = 3 Buah</v>
          </cell>
          <cell r="AY143" t="str">
            <v>Shading Lt. 1 = 2 Buah</v>
          </cell>
          <cell r="BA143" t="str">
            <v>Shading Lt. 1 = 2 Buah</v>
          </cell>
          <cell r="BC143" t="str">
            <v>Pintu Pagar TK</v>
          </cell>
          <cell r="BE143" t="str">
            <v>R1</v>
          </cell>
          <cell r="BG143" t="str">
            <v>R2</v>
          </cell>
          <cell r="BI143" t="str">
            <v>R3</v>
          </cell>
          <cell r="BK143" t="str">
            <v>R3'</v>
          </cell>
          <cell r="BM143" t="str">
            <v>R4</v>
          </cell>
          <cell r="BO143" t="str">
            <v>R5</v>
          </cell>
        </row>
        <row r="144">
          <cell r="D144" t="str">
            <v>Rp.</v>
          </cell>
          <cell r="E144" t="str">
            <v>Vol.</v>
          </cell>
          <cell r="F144" t="str">
            <v>Jumlah Harga</v>
          </cell>
          <cell r="G144" t="str">
            <v>Vol.</v>
          </cell>
          <cell r="H144" t="str">
            <v>Jumlah Harga</v>
          </cell>
          <cell r="I144" t="str">
            <v>Vol.</v>
          </cell>
          <cell r="J144" t="str">
            <v>Jumlah Harga</v>
          </cell>
          <cell r="K144" t="str">
            <v>Vol.</v>
          </cell>
          <cell r="L144" t="str">
            <v>Jumlah Harga</v>
          </cell>
          <cell r="M144" t="str">
            <v>Vol.</v>
          </cell>
          <cell r="N144" t="str">
            <v>Jumlah Harga</v>
          </cell>
          <cell r="O144" t="str">
            <v>Vol.</v>
          </cell>
          <cell r="P144" t="str">
            <v>Jumlah Harga</v>
          </cell>
          <cell r="Q144" t="str">
            <v>Vol.</v>
          </cell>
          <cell r="R144" t="str">
            <v>Jumlah Harga</v>
          </cell>
          <cell r="S144" t="str">
            <v>Vol.</v>
          </cell>
          <cell r="T144" t="str">
            <v>Jumlah Harga</v>
          </cell>
          <cell r="U144" t="str">
            <v>Vol.</v>
          </cell>
          <cell r="V144" t="str">
            <v>Jumlah Harga</v>
          </cell>
          <cell r="W144" t="str">
            <v>Vol.</v>
          </cell>
          <cell r="X144" t="str">
            <v>Jumlah Harga</v>
          </cell>
          <cell r="Y144" t="str">
            <v>Vol.</v>
          </cell>
          <cell r="Z144" t="str">
            <v>Jumlah Harga</v>
          </cell>
          <cell r="AA144" t="str">
            <v>Vol.</v>
          </cell>
          <cell r="AB144" t="str">
            <v>Jumlah Harga</v>
          </cell>
          <cell r="AC144" t="str">
            <v>Vol.</v>
          </cell>
          <cell r="AD144" t="str">
            <v>Jumlah Harga</v>
          </cell>
          <cell r="AE144" t="str">
            <v>Vol.</v>
          </cell>
          <cell r="AF144" t="str">
            <v>Jumlah Harga</v>
          </cell>
          <cell r="AG144" t="str">
            <v>Vol.</v>
          </cell>
          <cell r="AH144" t="str">
            <v>Jumlah Harga</v>
          </cell>
          <cell r="AI144" t="str">
            <v>Vol.</v>
          </cell>
          <cell r="AJ144" t="str">
            <v>Jumlah Harga</v>
          </cell>
          <cell r="AK144" t="str">
            <v>Vol.</v>
          </cell>
          <cell r="AL144" t="str">
            <v>Jumlah Harga</v>
          </cell>
          <cell r="AM144" t="str">
            <v>Vol.</v>
          </cell>
          <cell r="AN144" t="str">
            <v>Jumlah Harga</v>
          </cell>
          <cell r="AO144" t="str">
            <v>Vol.</v>
          </cell>
          <cell r="AP144" t="str">
            <v>Jumlah Harga</v>
          </cell>
          <cell r="AQ144" t="str">
            <v>Vol.</v>
          </cell>
          <cell r="AR144" t="str">
            <v>Jumlah Harga</v>
          </cell>
          <cell r="AS144" t="str">
            <v>Vol.</v>
          </cell>
          <cell r="AT144" t="str">
            <v>Jumlah Harga</v>
          </cell>
          <cell r="AU144" t="str">
            <v>Vol.</v>
          </cell>
          <cell r="AV144" t="str">
            <v>Jumlah Harga</v>
          </cell>
          <cell r="AW144" t="str">
            <v>Vol.</v>
          </cell>
          <cell r="AX144" t="str">
            <v>Jumlah Harga</v>
          </cell>
          <cell r="AY144" t="str">
            <v>Vol.</v>
          </cell>
          <cell r="AZ144" t="str">
            <v>Jumlah Harga</v>
          </cell>
          <cell r="BA144" t="str">
            <v>Vol.</v>
          </cell>
          <cell r="BB144" t="str">
            <v>Jumlah Harga</v>
          </cell>
          <cell r="BC144" t="str">
            <v>Vol.</v>
          </cell>
          <cell r="BD144" t="str">
            <v>Jumlah Harga</v>
          </cell>
          <cell r="BE144" t="str">
            <v>Vol.</v>
          </cell>
          <cell r="BF144" t="str">
            <v>Jumlah Harga</v>
          </cell>
          <cell r="BG144" t="str">
            <v>Vol.</v>
          </cell>
          <cell r="BH144" t="str">
            <v>Jumlah Harga</v>
          </cell>
          <cell r="BI144" t="str">
            <v>Vol.</v>
          </cell>
          <cell r="BJ144" t="str">
            <v>Jumlah Harga</v>
          </cell>
          <cell r="BK144" t="str">
            <v>Vol.</v>
          </cell>
          <cell r="BL144" t="str">
            <v>Jumlah Harga</v>
          </cell>
          <cell r="BM144" t="str">
            <v>Vol.</v>
          </cell>
          <cell r="BN144" t="str">
            <v>Jumlah Harga</v>
          </cell>
          <cell r="BO144" t="str">
            <v>Vol.</v>
          </cell>
          <cell r="BP144" t="str">
            <v>Jumlah Harga</v>
          </cell>
        </row>
        <row r="145">
          <cell r="A145" t="str">
            <v>IV.</v>
          </cell>
          <cell r="B145" t="str">
            <v>UNIT BANGUNAN TK</v>
          </cell>
          <cell r="Q145">
            <v>0</v>
          </cell>
        </row>
        <row r="146">
          <cell r="Q146">
            <v>0</v>
          </cell>
        </row>
        <row r="147">
          <cell r="A147">
            <v>1</v>
          </cell>
          <cell r="B147" t="str">
            <v>Kayu 6/12</v>
          </cell>
          <cell r="C147" t="str">
            <v>M3</v>
          </cell>
          <cell r="D147">
            <v>0</v>
          </cell>
          <cell r="E147">
            <v>0</v>
          </cell>
          <cell r="F147">
            <v>0</v>
          </cell>
          <cell r="G147">
            <v>2.0400000000000001E-2</v>
          </cell>
          <cell r="H147">
            <v>0</v>
          </cell>
          <cell r="I147">
            <v>2.2800000000000001E-2</v>
          </cell>
          <cell r="J147">
            <v>0</v>
          </cell>
          <cell r="K147">
            <v>0</v>
          </cell>
          <cell r="L147">
            <v>0</v>
          </cell>
          <cell r="M147">
            <v>3.6144000000000003E-2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X147">
            <v>0</v>
          </cell>
          <cell r="AZ147">
            <v>0</v>
          </cell>
          <cell r="BB147">
            <v>0</v>
          </cell>
          <cell r="BD147">
            <v>0</v>
          </cell>
          <cell r="BF147">
            <v>0</v>
          </cell>
          <cell r="BH147">
            <v>0</v>
          </cell>
          <cell r="BJ147">
            <v>0</v>
          </cell>
          <cell r="BL147">
            <v>0</v>
          </cell>
          <cell r="BN147">
            <v>0</v>
          </cell>
          <cell r="BP147">
            <v>0</v>
          </cell>
        </row>
        <row r="148">
          <cell r="A148">
            <v>2</v>
          </cell>
          <cell r="B148" t="str">
            <v>Kayu Slimar 3/10</v>
          </cell>
          <cell r="C148" t="str">
            <v>M3</v>
          </cell>
          <cell r="D148">
            <v>0</v>
          </cell>
          <cell r="E148">
            <v>0</v>
          </cell>
          <cell r="F148">
            <v>0</v>
          </cell>
          <cell r="G148">
            <v>4.7999999999999996E-3</v>
          </cell>
          <cell r="H148">
            <v>0</v>
          </cell>
          <cell r="I148">
            <v>4.0000000000000001E-3</v>
          </cell>
          <cell r="J148">
            <v>0</v>
          </cell>
          <cell r="K148">
            <v>0</v>
          </cell>
          <cell r="L148">
            <v>0</v>
          </cell>
          <cell r="M148">
            <v>1.4159999999999999E-2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X148">
            <v>0</v>
          </cell>
          <cell r="AZ148">
            <v>0</v>
          </cell>
          <cell r="BB148">
            <v>0</v>
          </cell>
          <cell r="BD148">
            <v>0</v>
          </cell>
          <cell r="BF148">
            <v>0</v>
          </cell>
          <cell r="BH148">
            <v>0</v>
          </cell>
          <cell r="BJ148">
            <v>0</v>
          </cell>
          <cell r="BL148">
            <v>0</v>
          </cell>
          <cell r="BN148">
            <v>0</v>
          </cell>
          <cell r="BP148">
            <v>0</v>
          </cell>
        </row>
        <row r="149">
          <cell r="A149">
            <v>3</v>
          </cell>
          <cell r="B149" t="str">
            <v>Kayu Slimar 3/15</v>
          </cell>
          <cell r="C149" t="str">
            <v>M3</v>
          </cell>
          <cell r="D149">
            <v>0</v>
          </cell>
          <cell r="E149">
            <v>0</v>
          </cell>
          <cell r="F149">
            <v>0</v>
          </cell>
          <cell r="G149">
            <v>3.2</v>
          </cell>
          <cell r="H149">
            <v>0</v>
          </cell>
          <cell r="I149">
            <v>6</v>
          </cell>
          <cell r="J149">
            <v>0</v>
          </cell>
          <cell r="K149">
            <v>0</v>
          </cell>
          <cell r="L149">
            <v>0</v>
          </cell>
          <cell r="M149">
            <v>2.6999999999999997E-3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X149">
            <v>0</v>
          </cell>
          <cell r="AZ149">
            <v>0</v>
          </cell>
          <cell r="BB149">
            <v>0</v>
          </cell>
          <cell r="BD149">
            <v>0</v>
          </cell>
          <cell r="BF149">
            <v>0</v>
          </cell>
          <cell r="BH149">
            <v>0</v>
          </cell>
          <cell r="BJ149">
            <v>0</v>
          </cell>
          <cell r="BL149">
            <v>0</v>
          </cell>
          <cell r="BN149">
            <v>0</v>
          </cell>
          <cell r="BP149">
            <v>0</v>
          </cell>
        </row>
        <row r="150">
          <cell r="A150">
            <v>4</v>
          </cell>
          <cell r="B150" t="str">
            <v>Kayu Slimar 3/20</v>
          </cell>
          <cell r="C150" t="str">
            <v>M3</v>
          </cell>
          <cell r="D150">
            <v>0</v>
          </cell>
          <cell r="E150">
            <v>0</v>
          </cell>
          <cell r="F150">
            <v>0</v>
          </cell>
          <cell r="G150">
            <v>4.68</v>
          </cell>
          <cell r="H150">
            <v>0</v>
          </cell>
          <cell r="I150">
            <v>4.7</v>
          </cell>
          <cell r="J150">
            <v>0</v>
          </cell>
          <cell r="K150">
            <v>0</v>
          </cell>
          <cell r="L150">
            <v>0</v>
          </cell>
          <cell r="M150">
            <v>3.5999999999999999E-3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1.6751999999999996</v>
          </cell>
          <cell r="AL150">
            <v>0</v>
          </cell>
          <cell r="AM150">
            <v>1.1447999999999998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X150">
            <v>0</v>
          </cell>
          <cell r="AZ150">
            <v>0</v>
          </cell>
          <cell r="BB150">
            <v>0</v>
          </cell>
          <cell r="BD150">
            <v>0</v>
          </cell>
          <cell r="BF150">
            <v>0</v>
          </cell>
          <cell r="BH150">
            <v>0</v>
          </cell>
          <cell r="BJ150">
            <v>0</v>
          </cell>
          <cell r="BL150">
            <v>0</v>
          </cell>
          <cell r="BN150">
            <v>0</v>
          </cell>
          <cell r="BP150">
            <v>0</v>
          </cell>
        </row>
        <row r="151">
          <cell r="A151">
            <v>5</v>
          </cell>
          <cell r="B151" t="str">
            <v>Kayu 2/10</v>
          </cell>
          <cell r="C151" t="str">
            <v>M3</v>
          </cell>
          <cell r="D151">
            <v>0</v>
          </cell>
          <cell r="E151">
            <v>0</v>
          </cell>
          <cell r="F151">
            <v>0</v>
          </cell>
          <cell r="G151">
            <v>5.3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5.4000000000000012E-3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29.499999999999993</v>
          </cell>
          <cell r="T151">
            <v>0</v>
          </cell>
          <cell r="U151">
            <v>29.499999999999993</v>
          </cell>
          <cell r="V151">
            <v>0</v>
          </cell>
          <cell r="W151">
            <v>3.2</v>
          </cell>
          <cell r="X151">
            <v>0</v>
          </cell>
          <cell r="Y151">
            <v>3.2</v>
          </cell>
          <cell r="Z151">
            <v>0</v>
          </cell>
          <cell r="AA151">
            <v>16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12</v>
          </cell>
          <cell r="AP151">
            <v>0</v>
          </cell>
          <cell r="AQ151">
            <v>2</v>
          </cell>
          <cell r="AR151">
            <v>0</v>
          </cell>
          <cell r="AS151">
            <v>2</v>
          </cell>
          <cell r="AT151">
            <v>0</v>
          </cell>
          <cell r="AU151">
            <v>2</v>
          </cell>
          <cell r="AV151">
            <v>0</v>
          </cell>
          <cell r="AW151">
            <v>14</v>
          </cell>
          <cell r="AX151">
            <v>0</v>
          </cell>
          <cell r="AY151">
            <v>14.04</v>
          </cell>
          <cell r="AZ151">
            <v>0</v>
          </cell>
          <cell r="BA151">
            <v>26.4</v>
          </cell>
          <cell r="BB151">
            <v>0</v>
          </cell>
          <cell r="BD151">
            <v>0</v>
          </cell>
          <cell r="BF151">
            <v>0</v>
          </cell>
          <cell r="BH151">
            <v>0</v>
          </cell>
          <cell r="BJ151">
            <v>0</v>
          </cell>
          <cell r="BL151">
            <v>0</v>
          </cell>
          <cell r="BN151">
            <v>0</v>
          </cell>
          <cell r="BP151">
            <v>0</v>
          </cell>
        </row>
        <row r="152">
          <cell r="A152">
            <v>6</v>
          </cell>
          <cell r="B152" t="str">
            <v>Panil t = 3 cm</v>
          </cell>
          <cell r="C152" t="str">
            <v>M2</v>
          </cell>
          <cell r="D152">
            <v>0</v>
          </cell>
          <cell r="E152">
            <v>0</v>
          </cell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0.49500000000000005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12.700000000000001</v>
          </cell>
          <cell r="AD152">
            <v>0</v>
          </cell>
          <cell r="AE152">
            <v>6.66</v>
          </cell>
          <cell r="AF152">
            <v>0</v>
          </cell>
          <cell r="AG152">
            <v>5</v>
          </cell>
          <cell r="AH152">
            <v>0</v>
          </cell>
          <cell r="AI152">
            <v>5.8199999999999994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X152">
            <v>0</v>
          </cell>
          <cell r="AZ152">
            <v>0</v>
          </cell>
          <cell r="BB152">
            <v>0</v>
          </cell>
          <cell r="BD152">
            <v>0</v>
          </cell>
          <cell r="BF152">
            <v>0</v>
          </cell>
          <cell r="BH152">
            <v>0</v>
          </cell>
          <cell r="BJ152">
            <v>0</v>
          </cell>
          <cell r="BL152">
            <v>0</v>
          </cell>
          <cell r="BN152">
            <v>0</v>
          </cell>
          <cell r="BP152">
            <v>0</v>
          </cell>
        </row>
        <row r="153">
          <cell r="A153">
            <v>1</v>
          </cell>
          <cell r="B153" t="str">
            <v>Kusen Aluminium 5/10</v>
          </cell>
          <cell r="C153" t="str">
            <v>M'</v>
          </cell>
          <cell r="D153">
            <v>124948</v>
          </cell>
          <cell r="E153">
            <v>6.1999999999999993</v>
          </cell>
          <cell r="F153">
            <v>774677.59999999986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5</v>
          </cell>
          <cell r="N153">
            <v>624740</v>
          </cell>
          <cell r="O153">
            <v>27.3</v>
          </cell>
          <cell r="P153">
            <v>3411080.4</v>
          </cell>
          <cell r="Q153">
            <v>16.45</v>
          </cell>
          <cell r="R153">
            <v>2055394.5999999999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X153">
            <v>0</v>
          </cell>
          <cell r="AZ153">
            <v>0</v>
          </cell>
          <cell r="BB153">
            <v>0</v>
          </cell>
          <cell r="BD153">
            <v>0</v>
          </cell>
          <cell r="BF153">
            <v>0</v>
          </cell>
          <cell r="BH153">
            <v>0</v>
          </cell>
          <cell r="BJ153">
            <v>0</v>
          </cell>
          <cell r="BL153">
            <v>0</v>
          </cell>
          <cell r="BN153">
            <v>0</v>
          </cell>
          <cell r="BP153">
            <v>0</v>
          </cell>
        </row>
        <row r="154">
          <cell r="A154">
            <v>2</v>
          </cell>
          <cell r="B154" t="str">
            <v xml:space="preserve">Rangka Daun Jendela Alumunium </v>
          </cell>
          <cell r="C154" t="str">
            <v>M'</v>
          </cell>
          <cell r="D154">
            <v>124948</v>
          </cell>
          <cell r="E154">
            <v>0</v>
          </cell>
          <cell r="F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X154">
            <v>0</v>
          </cell>
          <cell r="AZ154">
            <v>0</v>
          </cell>
          <cell r="BB154">
            <v>0</v>
          </cell>
          <cell r="BD154">
            <v>0</v>
          </cell>
          <cell r="BF154">
            <v>0</v>
          </cell>
          <cell r="BH154">
            <v>0</v>
          </cell>
          <cell r="BJ154">
            <v>0</v>
          </cell>
          <cell r="BL154">
            <v>0</v>
          </cell>
          <cell r="BN154">
            <v>0</v>
          </cell>
          <cell r="BP154">
            <v>0</v>
          </cell>
        </row>
        <row r="155">
          <cell r="A155">
            <v>3</v>
          </cell>
          <cell r="B155" t="str">
            <v>Rangka Tiang Sirip Alumunium 1/1 Putih</v>
          </cell>
          <cell r="C155" t="str">
            <v>M'</v>
          </cell>
          <cell r="D155">
            <v>62474</v>
          </cell>
          <cell r="E155">
            <v>0</v>
          </cell>
          <cell r="F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4.9000000000000004</v>
          </cell>
          <cell r="AB155">
            <v>306122.60000000003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2.9</v>
          </cell>
          <cell r="AP155">
            <v>181174.6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1.6400000000000001</v>
          </cell>
          <cell r="AV155">
            <v>102457.36</v>
          </cell>
          <cell r="AW155">
            <v>15.75</v>
          </cell>
          <cell r="AX155">
            <v>983965.5</v>
          </cell>
          <cell r="AY155">
            <v>15.599999999999998</v>
          </cell>
          <cell r="AZ155">
            <v>974594.39999999991</v>
          </cell>
          <cell r="BA155">
            <v>31.199999999999996</v>
          </cell>
          <cell r="BB155">
            <v>1949188.7999999998</v>
          </cell>
          <cell r="BD155">
            <v>0</v>
          </cell>
          <cell r="BF155">
            <v>0</v>
          </cell>
          <cell r="BH155">
            <v>0</v>
          </cell>
          <cell r="BJ155">
            <v>0</v>
          </cell>
          <cell r="BL155">
            <v>0</v>
          </cell>
          <cell r="BN155">
            <v>0</v>
          </cell>
          <cell r="BP155">
            <v>0</v>
          </cell>
        </row>
        <row r="156">
          <cell r="A156">
            <v>4</v>
          </cell>
          <cell r="B156" t="str">
            <v>Pasang Shading Sirip Alumunium 0.2/10 +Rangka</v>
          </cell>
          <cell r="C156" t="str">
            <v>M2</v>
          </cell>
          <cell r="D156">
            <v>0</v>
          </cell>
          <cell r="E156">
            <v>0</v>
          </cell>
          <cell r="F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0.38250000000000001</v>
          </cell>
          <cell r="T156">
            <v>0</v>
          </cell>
          <cell r="U156">
            <v>0.38250000000000001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0.45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0.22500000000000001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0.15809999999999999</v>
          </cell>
          <cell r="AV156">
            <v>0</v>
          </cell>
          <cell r="AW156">
            <v>5.1450000000000005</v>
          </cell>
          <cell r="AX156">
            <v>0</v>
          </cell>
          <cell r="AY156">
            <v>5.04</v>
          </cell>
          <cell r="AZ156">
            <v>0</v>
          </cell>
          <cell r="BA156">
            <v>10.08</v>
          </cell>
          <cell r="BB156">
            <v>0</v>
          </cell>
          <cell r="BD156">
            <v>0</v>
          </cell>
          <cell r="BF156">
            <v>0</v>
          </cell>
          <cell r="BH156">
            <v>0</v>
          </cell>
          <cell r="BJ156">
            <v>0</v>
          </cell>
          <cell r="BL156">
            <v>0</v>
          </cell>
          <cell r="BN156">
            <v>0</v>
          </cell>
          <cell r="BP156">
            <v>0</v>
          </cell>
        </row>
        <row r="157">
          <cell r="A157">
            <v>5</v>
          </cell>
          <cell r="B157" t="str">
            <v>Daun Pintu Panil Kamper</v>
          </cell>
          <cell r="C157" t="str">
            <v>bh</v>
          </cell>
          <cell r="D157">
            <v>550000</v>
          </cell>
          <cell r="E157">
            <v>0</v>
          </cell>
          <cell r="F157">
            <v>0</v>
          </cell>
          <cell r="G157">
            <v>0.15839999999999999</v>
          </cell>
          <cell r="H157">
            <v>87119.999999999985</v>
          </cell>
          <cell r="I157">
            <v>9.6000000000000002E-2</v>
          </cell>
          <cell r="J157">
            <v>52800</v>
          </cell>
          <cell r="K157">
            <v>0</v>
          </cell>
          <cell r="L157">
            <v>0</v>
          </cell>
          <cell r="M157">
            <v>1.2</v>
          </cell>
          <cell r="N157">
            <v>660000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X157">
            <v>0</v>
          </cell>
          <cell r="AZ157">
            <v>0</v>
          </cell>
          <cell r="BB157">
            <v>0</v>
          </cell>
          <cell r="BD157">
            <v>0</v>
          </cell>
          <cell r="BF157">
            <v>0</v>
          </cell>
          <cell r="BH157">
            <v>0</v>
          </cell>
          <cell r="BJ157">
            <v>0</v>
          </cell>
          <cell r="BL157">
            <v>0</v>
          </cell>
          <cell r="BN157">
            <v>0</v>
          </cell>
          <cell r="BP157">
            <v>0</v>
          </cell>
        </row>
        <row r="158">
          <cell r="A158">
            <v>6</v>
          </cell>
          <cell r="B158" t="str">
            <v>Plat besi t = 2 mm</v>
          </cell>
          <cell r="C158" t="str">
            <v>Kg</v>
          </cell>
          <cell r="D158">
            <v>0</v>
          </cell>
          <cell r="E158">
            <v>0</v>
          </cell>
          <cell r="F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57.085200000000007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4.0440000000000005</v>
          </cell>
          <cell r="AL158">
            <v>0</v>
          </cell>
          <cell r="AM158">
            <v>2.6789999999999998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X158">
            <v>0</v>
          </cell>
          <cell r="AZ158">
            <v>0</v>
          </cell>
          <cell r="BB158">
            <v>0</v>
          </cell>
          <cell r="BD158">
            <v>0</v>
          </cell>
          <cell r="BF158">
            <v>0</v>
          </cell>
          <cell r="BH158">
            <v>0</v>
          </cell>
          <cell r="BJ158">
            <v>0</v>
          </cell>
          <cell r="BL158">
            <v>0</v>
          </cell>
          <cell r="BN158">
            <v>0</v>
          </cell>
          <cell r="BP158">
            <v>0</v>
          </cell>
        </row>
        <row r="159">
          <cell r="A159">
            <v>7</v>
          </cell>
          <cell r="B159" t="str">
            <v>C 40.40.2  (pesan khusus)</v>
          </cell>
          <cell r="C159" t="str">
            <v>Kg</v>
          </cell>
          <cell r="D159">
            <v>14122.3</v>
          </cell>
          <cell r="E159">
            <v>0</v>
          </cell>
          <cell r="F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42.56</v>
          </cell>
          <cell r="L159">
            <v>601045.08799999999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1.68</v>
          </cell>
          <cell r="AL159">
            <v>23725.463999999996</v>
          </cell>
          <cell r="AM159">
            <v>1.1447999999999998</v>
          </cell>
          <cell r="AN159">
            <v>16167.209039999996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X159">
            <v>0</v>
          </cell>
          <cell r="AZ159">
            <v>0</v>
          </cell>
          <cell r="BB159">
            <v>0</v>
          </cell>
          <cell r="BD159">
            <v>0</v>
          </cell>
          <cell r="BF159">
            <v>0</v>
          </cell>
          <cell r="BH159">
            <v>0</v>
          </cell>
          <cell r="BJ159">
            <v>0</v>
          </cell>
          <cell r="BL159">
            <v>0</v>
          </cell>
          <cell r="BN159">
            <v>0</v>
          </cell>
          <cell r="BP159">
            <v>0</v>
          </cell>
        </row>
        <row r="160">
          <cell r="A160">
            <v>8</v>
          </cell>
          <cell r="B160" t="str">
            <v>Handle besi dia 16 mm</v>
          </cell>
          <cell r="C160" t="str">
            <v>Set</v>
          </cell>
          <cell r="D160">
            <v>129652.5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1</v>
          </cell>
          <cell r="L160">
            <v>129652.5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15.8</v>
          </cell>
          <cell r="AL160">
            <v>2048509.5</v>
          </cell>
          <cell r="AM160">
            <v>12.166</v>
          </cell>
          <cell r="AN160">
            <v>1577352.3149999999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X160">
            <v>0</v>
          </cell>
          <cell r="AZ160">
            <v>0</v>
          </cell>
          <cell r="BB160">
            <v>0</v>
          </cell>
          <cell r="BD160">
            <v>0</v>
          </cell>
          <cell r="BF160">
            <v>0</v>
          </cell>
          <cell r="BH160">
            <v>0</v>
          </cell>
          <cell r="BJ160">
            <v>0</v>
          </cell>
          <cell r="BL160">
            <v>0</v>
          </cell>
          <cell r="BN160">
            <v>0</v>
          </cell>
          <cell r="BP160">
            <v>0</v>
          </cell>
        </row>
        <row r="161">
          <cell r="A161">
            <v>9</v>
          </cell>
          <cell r="B161" t="str">
            <v>Hendle pintu Stainless</v>
          </cell>
          <cell r="C161" t="str">
            <v>Set</v>
          </cell>
          <cell r="D161">
            <v>261652.5</v>
          </cell>
          <cell r="E161">
            <v>2</v>
          </cell>
          <cell r="F161">
            <v>523305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X161">
            <v>0</v>
          </cell>
          <cell r="AZ161">
            <v>0</v>
          </cell>
          <cell r="BB161">
            <v>0</v>
          </cell>
          <cell r="BC161">
            <v>2</v>
          </cell>
          <cell r="BD161">
            <v>523305</v>
          </cell>
          <cell r="BF161">
            <v>0</v>
          </cell>
          <cell r="BH161">
            <v>0</v>
          </cell>
          <cell r="BJ161">
            <v>0</v>
          </cell>
          <cell r="BL161">
            <v>0</v>
          </cell>
          <cell r="BN161">
            <v>0</v>
          </cell>
          <cell r="BP161">
            <v>0</v>
          </cell>
        </row>
        <row r="162">
          <cell r="A162">
            <v>10</v>
          </cell>
          <cell r="B162" t="str">
            <v>Kunci Pintu Handle stainleess (dorma)</v>
          </cell>
          <cell r="C162" t="str">
            <v>Set</v>
          </cell>
          <cell r="D162">
            <v>650000</v>
          </cell>
          <cell r="E162">
            <v>0</v>
          </cell>
          <cell r="F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X162">
            <v>0</v>
          </cell>
          <cell r="AZ162">
            <v>0</v>
          </cell>
          <cell r="BB162">
            <v>0</v>
          </cell>
          <cell r="BD162">
            <v>0</v>
          </cell>
          <cell r="BF162">
            <v>0</v>
          </cell>
          <cell r="BH162">
            <v>0</v>
          </cell>
          <cell r="BJ162">
            <v>0</v>
          </cell>
          <cell r="BL162">
            <v>0</v>
          </cell>
          <cell r="BN162">
            <v>0</v>
          </cell>
          <cell r="BP162">
            <v>0</v>
          </cell>
        </row>
        <row r="163">
          <cell r="A163">
            <v>11</v>
          </cell>
          <cell r="B163" t="str">
            <v>Kunci tanam Antik</v>
          </cell>
          <cell r="C163" t="str">
            <v>Set</v>
          </cell>
          <cell r="D163">
            <v>265000</v>
          </cell>
          <cell r="E163">
            <v>0</v>
          </cell>
          <cell r="F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X163">
            <v>0</v>
          </cell>
          <cell r="AZ163">
            <v>0</v>
          </cell>
          <cell r="BB163">
            <v>0</v>
          </cell>
          <cell r="BD163">
            <v>0</v>
          </cell>
          <cell r="BF163">
            <v>0</v>
          </cell>
          <cell r="BH163">
            <v>0</v>
          </cell>
          <cell r="BJ163">
            <v>0</v>
          </cell>
          <cell r="BL163">
            <v>0</v>
          </cell>
          <cell r="BN163">
            <v>0</v>
          </cell>
          <cell r="BP163">
            <v>0</v>
          </cell>
        </row>
        <row r="164">
          <cell r="A164">
            <v>12</v>
          </cell>
          <cell r="B164" t="str">
            <v>Kunci tanam biasa</v>
          </cell>
          <cell r="C164" t="str">
            <v>Set</v>
          </cell>
          <cell r="D164">
            <v>168565</v>
          </cell>
          <cell r="E164">
            <v>0</v>
          </cell>
          <cell r="F164">
            <v>0</v>
          </cell>
          <cell r="G164">
            <v>1</v>
          </cell>
          <cell r="H164">
            <v>168565</v>
          </cell>
          <cell r="I164">
            <v>0</v>
          </cell>
          <cell r="J164">
            <v>0</v>
          </cell>
          <cell r="K164">
            <v>1</v>
          </cell>
          <cell r="L164">
            <v>168565</v>
          </cell>
          <cell r="M164">
            <v>1</v>
          </cell>
          <cell r="N164">
            <v>168565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X164">
            <v>0</v>
          </cell>
          <cell r="AZ164">
            <v>0</v>
          </cell>
          <cell r="BB164">
            <v>0</v>
          </cell>
          <cell r="BC164">
            <v>2</v>
          </cell>
          <cell r="BD164">
            <v>337130</v>
          </cell>
          <cell r="BF164">
            <v>0</v>
          </cell>
          <cell r="BH164">
            <v>0</v>
          </cell>
          <cell r="BJ164">
            <v>0</v>
          </cell>
          <cell r="BL164">
            <v>0</v>
          </cell>
          <cell r="BN164">
            <v>0</v>
          </cell>
          <cell r="BP164">
            <v>0</v>
          </cell>
        </row>
        <row r="165">
          <cell r="A165">
            <v>13</v>
          </cell>
          <cell r="B165" t="str">
            <v>Kunci Silinder</v>
          </cell>
          <cell r="C165" t="str">
            <v>Set</v>
          </cell>
          <cell r="D165">
            <v>217900</v>
          </cell>
          <cell r="E165">
            <v>0</v>
          </cell>
          <cell r="F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X165">
            <v>0</v>
          </cell>
          <cell r="AZ165">
            <v>0</v>
          </cell>
          <cell r="BB165">
            <v>0</v>
          </cell>
          <cell r="BD165">
            <v>0</v>
          </cell>
          <cell r="BF165">
            <v>0</v>
          </cell>
          <cell r="BH165">
            <v>0</v>
          </cell>
          <cell r="BJ165">
            <v>0</v>
          </cell>
          <cell r="BL165">
            <v>0</v>
          </cell>
          <cell r="BN165">
            <v>0</v>
          </cell>
          <cell r="BP165">
            <v>0</v>
          </cell>
        </row>
        <row r="166">
          <cell r="A166">
            <v>14</v>
          </cell>
          <cell r="B166" t="str">
            <v>Kunci Selot</v>
          </cell>
          <cell r="C166" t="str">
            <v>Set</v>
          </cell>
          <cell r="D166">
            <v>48300</v>
          </cell>
          <cell r="E166">
            <v>0</v>
          </cell>
          <cell r="F166">
            <v>0</v>
          </cell>
          <cell r="G166">
            <v>1</v>
          </cell>
          <cell r="H166">
            <v>48300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X166">
            <v>0</v>
          </cell>
          <cell r="AZ166">
            <v>0</v>
          </cell>
          <cell r="BB166">
            <v>0</v>
          </cell>
          <cell r="BD166">
            <v>0</v>
          </cell>
          <cell r="BF166">
            <v>0</v>
          </cell>
          <cell r="BH166">
            <v>0</v>
          </cell>
          <cell r="BJ166">
            <v>0</v>
          </cell>
          <cell r="BL166">
            <v>0</v>
          </cell>
          <cell r="BN166">
            <v>0</v>
          </cell>
          <cell r="BP166">
            <v>0</v>
          </cell>
        </row>
        <row r="167">
          <cell r="A167">
            <v>15</v>
          </cell>
          <cell r="B167" t="str">
            <v>Engsel jendela</v>
          </cell>
          <cell r="C167" t="str">
            <v>Bh</v>
          </cell>
          <cell r="D167">
            <v>16600</v>
          </cell>
          <cell r="E167">
            <v>0</v>
          </cell>
          <cell r="F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X167">
            <v>0</v>
          </cell>
          <cell r="AZ167">
            <v>0</v>
          </cell>
          <cell r="BB167">
            <v>0</v>
          </cell>
          <cell r="BD167">
            <v>0</v>
          </cell>
          <cell r="BF167">
            <v>0</v>
          </cell>
          <cell r="BH167">
            <v>0</v>
          </cell>
          <cell r="BJ167">
            <v>0</v>
          </cell>
          <cell r="BL167">
            <v>0</v>
          </cell>
          <cell r="BN167">
            <v>0</v>
          </cell>
          <cell r="BP167">
            <v>0</v>
          </cell>
        </row>
        <row r="168">
          <cell r="A168">
            <v>16</v>
          </cell>
          <cell r="B168" t="str">
            <v>Engsel pintu</v>
          </cell>
          <cell r="C168" t="str">
            <v>Bh</v>
          </cell>
          <cell r="D168">
            <v>44395.75</v>
          </cell>
          <cell r="E168">
            <v>4</v>
          </cell>
          <cell r="F168">
            <v>177583</v>
          </cell>
          <cell r="G168">
            <v>4</v>
          </cell>
          <cell r="H168">
            <v>177583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3</v>
          </cell>
          <cell r="N168">
            <v>133187.25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X168">
            <v>0</v>
          </cell>
          <cell r="AZ168">
            <v>0</v>
          </cell>
          <cell r="BB168">
            <v>0</v>
          </cell>
          <cell r="BC168">
            <v>4</v>
          </cell>
          <cell r="BD168">
            <v>177583</v>
          </cell>
          <cell r="BF168">
            <v>0</v>
          </cell>
          <cell r="BH168">
            <v>0</v>
          </cell>
          <cell r="BJ168">
            <v>0</v>
          </cell>
          <cell r="BL168">
            <v>0</v>
          </cell>
          <cell r="BN168">
            <v>0</v>
          </cell>
          <cell r="BP168">
            <v>0</v>
          </cell>
        </row>
        <row r="169">
          <cell r="A169">
            <v>17</v>
          </cell>
          <cell r="B169" t="str">
            <v>Engsel Pintu dari pipa besi dia 2 cm</v>
          </cell>
          <cell r="C169" t="str">
            <v>Bh</v>
          </cell>
          <cell r="D169">
            <v>66593.625</v>
          </cell>
          <cell r="E169">
            <v>0</v>
          </cell>
          <cell r="F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</v>
          </cell>
          <cell r="L169">
            <v>133187.25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X169">
            <v>0</v>
          </cell>
          <cell r="AZ169">
            <v>0</v>
          </cell>
          <cell r="BB169">
            <v>0</v>
          </cell>
          <cell r="BD169">
            <v>0</v>
          </cell>
          <cell r="BF169">
            <v>0</v>
          </cell>
          <cell r="BH169">
            <v>0</v>
          </cell>
          <cell r="BJ169">
            <v>0</v>
          </cell>
          <cell r="BL169">
            <v>0</v>
          </cell>
          <cell r="BN169">
            <v>0</v>
          </cell>
          <cell r="BP169">
            <v>0</v>
          </cell>
        </row>
        <row r="170">
          <cell r="A170">
            <v>18</v>
          </cell>
          <cell r="B170" t="str">
            <v>Kait/hak angin</v>
          </cell>
          <cell r="C170" t="str">
            <v>Set</v>
          </cell>
          <cell r="D170">
            <v>27000</v>
          </cell>
          <cell r="E170">
            <v>0</v>
          </cell>
          <cell r="F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X170">
            <v>0</v>
          </cell>
          <cell r="AZ170">
            <v>0</v>
          </cell>
          <cell r="BB170">
            <v>0</v>
          </cell>
          <cell r="BD170">
            <v>0</v>
          </cell>
          <cell r="BF170">
            <v>0</v>
          </cell>
          <cell r="BH170">
            <v>0</v>
          </cell>
          <cell r="BJ170">
            <v>0</v>
          </cell>
          <cell r="BL170">
            <v>0</v>
          </cell>
          <cell r="BN170">
            <v>0</v>
          </cell>
          <cell r="BP170">
            <v>0</v>
          </cell>
        </row>
        <row r="171">
          <cell r="A171">
            <v>19</v>
          </cell>
          <cell r="B171" t="str">
            <v>Grendel pintu kuningan</v>
          </cell>
          <cell r="C171" t="str">
            <v>Bh</v>
          </cell>
          <cell r="D171">
            <v>125000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X171">
            <v>0</v>
          </cell>
          <cell r="AZ171">
            <v>0</v>
          </cell>
          <cell r="BB171">
            <v>0</v>
          </cell>
          <cell r="BD171">
            <v>0</v>
          </cell>
          <cell r="BF171">
            <v>0</v>
          </cell>
          <cell r="BH171">
            <v>0</v>
          </cell>
          <cell r="BJ171">
            <v>0</v>
          </cell>
          <cell r="BL171">
            <v>0</v>
          </cell>
          <cell r="BN171">
            <v>0</v>
          </cell>
          <cell r="BP171">
            <v>0</v>
          </cell>
        </row>
        <row r="172">
          <cell r="A172">
            <v>20</v>
          </cell>
          <cell r="B172" t="str">
            <v xml:space="preserve">Grendel jendela </v>
          </cell>
          <cell r="C172" t="str">
            <v>Bh</v>
          </cell>
          <cell r="D172">
            <v>8100</v>
          </cell>
          <cell r="E172">
            <v>0</v>
          </cell>
          <cell r="F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X172">
            <v>0</v>
          </cell>
          <cell r="AZ172">
            <v>0</v>
          </cell>
          <cell r="BB172">
            <v>0</v>
          </cell>
          <cell r="BD172">
            <v>0</v>
          </cell>
          <cell r="BF172">
            <v>0</v>
          </cell>
          <cell r="BH172">
            <v>0</v>
          </cell>
          <cell r="BJ172">
            <v>0</v>
          </cell>
          <cell r="BL172">
            <v>0</v>
          </cell>
          <cell r="BN172">
            <v>0</v>
          </cell>
          <cell r="BP172">
            <v>0</v>
          </cell>
        </row>
        <row r="173">
          <cell r="A173">
            <v>21</v>
          </cell>
          <cell r="B173" t="str">
            <v>Grendel pintu</v>
          </cell>
          <cell r="C173" t="str">
            <v>Bh</v>
          </cell>
          <cell r="D173">
            <v>14200</v>
          </cell>
          <cell r="E173">
            <v>0</v>
          </cell>
          <cell r="F173">
            <v>0</v>
          </cell>
          <cell r="G173">
            <v>2</v>
          </cell>
          <cell r="H173">
            <v>28400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X173">
            <v>0</v>
          </cell>
          <cell r="AZ173">
            <v>0</v>
          </cell>
          <cell r="BB173">
            <v>0</v>
          </cell>
          <cell r="BC173">
            <v>1</v>
          </cell>
          <cell r="BD173">
            <v>14200</v>
          </cell>
          <cell r="BF173">
            <v>0</v>
          </cell>
          <cell r="BH173">
            <v>0</v>
          </cell>
          <cell r="BJ173">
            <v>0</v>
          </cell>
          <cell r="BL173">
            <v>0</v>
          </cell>
          <cell r="BN173">
            <v>0</v>
          </cell>
          <cell r="BP173">
            <v>0</v>
          </cell>
        </row>
        <row r="174">
          <cell r="A174">
            <v>22</v>
          </cell>
          <cell r="B174" t="str">
            <v>Stripting Knip</v>
          </cell>
          <cell r="C174" t="str">
            <v>Set</v>
          </cell>
          <cell r="D174">
            <v>13700</v>
          </cell>
          <cell r="E174">
            <v>0</v>
          </cell>
          <cell r="F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X174">
            <v>0</v>
          </cell>
          <cell r="AZ174">
            <v>0</v>
          </cell>
          <cell r="BB174">
            <v>0</v>
          </cell>
          <cell r="BD174">
            <v>0</v>
          </cell>
          <cell r="BF174">
            <v>0</v>
          </cell>
          <cell r="BH174">
            <v>0</v>
          </cell>
          <cell r="BJ174">
            <v>0</v>
          </cell>
          <cell r="BL174">
            <v>0</v>
          </cell>
          <cell r="BN174">
            <v>0</v>
          </cell>
          <cell r="BP174">
            <v>0</v>
          </cell>
        </row>
        <row r="175">
          <cell r="A175">
            <v>23</v>
          </cell>
          <cell r="B175" t="str">
            <v>Door Closer</v>
          </cell>
          <cell r="C175" t="str">
            <v>Set</v>
          </cell>
          <cell r="D175">
            <v>260800</v>
          </cell>
          <cell r="E175">
            <v>0</v>
          </cell>
          <cell r="F175">
            <v>0</v>
          </cell>
          <cell r="G175">
            <v>2</v>
          </cell>
          <cell r="H175">
            <v>521600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X175">
            <v>0</v>
          </cell>
          <cell r="AZ175">
            <v>0</v>
          </cell>
          <cell r="BB175">
            <v>0</v>
          </cell>
          <cell r="BD175">
            <v>0</v>
          </cell>
          <cell r="BF175">
            <v>0</v>
          </cell>
          <cell r="BH175">
            <v>0</v>
          </cell>
          <cell r="BJ175">
            <v>0</v>
          </cell>
          <cell r="BL175">
            <v>0</v>
          </cell>
          <cell r="BN175">
            <v>0</v>
          </cell>
          <cell r="BP175">
            <v>0</v>
          </cell>
        </row>
        <row r="176">
          <cell r="A176">
            <v>24</v>
          </cell>
          <cell r="B176" t="str">
            <v>Door Holder</v>
          </cell>
          <cell r="C176" t="str">
            <v>Set</v>
          </cell>
          <cell r="D176">
            <v>500000</v>
          </cell>
          <cell r="E176">
            <v>0</v>
          </cell>
          <cell r="F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X176">
            <v>0</v>
          </cell>
          <cell r="AZ176">
            <v>0</v>
          </cell>
          <cell r="BB176">
            <v>0</v>
          </cell>
          <cell r="BD176">
            <v>0</v>
          </cell>
          <cell r="BF176">
            <v>0</v>
          </cell>
          <cell r="BH176">
            <v>0</v>
          </cell>
          <cell r="BJ176">
            <v>0</v>
          </cell>
          <cell r="BL176">
            <v>0</v>
          </cell>
          <cell r="BN176">
            <v>0</v>
          </cell>
          <cell r="BP176">
            <v>0</v>
          </cell>
        </row>
        <row r="177">
          <cell r="A177">
            <v>25</v>
          </cell>
          <cell r="B177" t="str">
            <v>Door Stop</v>
          </cell>
          <cell r="C177" t="str">
            <v>Set</v>
          </cell>
          <cell r="D177">
            <v>32100</v>
          </cell>
          <cell r="E177">
            <v>0</v>
          </cell>
          <cell r="F177">
            <v>0</v>
          </cell>
          <cell r="G177">
            <v>0.10319999999999999</v>
          </cell>
          <cell r="H177">
            <v>3312.7199999999993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X177">
            <v>0</v>
          </cell>
          <cell r="AZ177">
            <v>0</v>
          </cell>
          <cell r="BB177">
            <v>0</v>
          </cell>
          <cell r="BD177">
            <v>0</v>
          </cell>
          <cell r="BF177">
            <v>0</v>
          </cell>
          <cell r="BH177">
            <v>0</v>
          </cell>
          <cell r="BJ177">
            <v>0</v>
          </cell>
          <cell r="BL177">
            <v>0</v>
          </cell>
          <cell r="BN177">
            <v>0</v>
          </cell>
          <cell r="BP177">
            <v>0</v>
          </cell>
        </row>
        <row r="178">
          <cell r="A178">
            <v>26</v>
          </cell>
          <cell r="B178" t="str">
            <v>Kaca bening 5 mm</v>
          </cell>
          <cell r="C178" t="str">
            <v>M2</v>
          </cell>
          <cell r="D178">
            <v>66700</v>
          </cell>
          <cell r="E178">
            <v>0</v>
          </cell>
          <cell r="F178">
            <v>0</v>
          </cell>
          <cell r="H178">
            <v>0</v>
          </cell>
          <cell r="I178">
            <v>0.10319999999999999</v>
          </cell>
          <cell r="J178">
            <v>6883.4399999999987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0.15809999999999999</v>
          </cell>
          <cell r="AR178">
            <v>10545.269999999999</v>
          </cell>
          <cell r="AS178">
            <v>0.15809999999999999</v>
          </cell>
          <cell r="AT178">
            <v>10545.269999999999</v>
          </cell>
          <cell r="AU178">
            <v>0</v>
          </cell>
          <cell r="AV178">
            <v>0</v>
          </cell>
          <cell r="AX178">
            <v>0</v>
          </cell>
          <cell r="AZ178">
            <v>0</v>
          </cell>
          <cell r="BB178">
            <v>0</v>
          </cell>
          <cell r="BD178">
            <v>0</v>
          </cell>
          <cell r="BF178">
            <v>0</v>
          </cell>
          <cell r="BH178">
            <v>0</v>
          </cell>
          <cell r="BJ178">
            <v>0</v>
          </cell>
          <cell r="BL178">
            <v>0</v>
          </cell>
          <cell r="BN178">
            <v>0</v>
          </cell>
          <cell r="BP178">
            <v>0</v>
          </cell>
        </row>
        <row r="179">
          <cell r="A179">
            <v>27</v>
          </cell>
          <cell r="B179" t="str">
            <v>Kaca bening 10 mm</v>
          </cell>
          <cell r="C179" t="str">
            <v>M2</v>
          </cell>
          <cell r="D179">
            <v>280895.75</v>
          </cell>
          <cell r="E179">
            <v>0</v>
          </cell>
          <cell r="F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23.1525</v>
          </cell>
          <cell r="P179">
            <v>6503438.8518749997</v>
          </cell>
          <cell r="Q179">
            <v>11.025</v>
          </cell>
          <cell r="R179">
            <v>3096875.6437500003</v>
          </cell>
          <cell r="S179">
            <v>6.6389999999999993</v>
          </cell>
          <cell r="T179">
            <v>1864866.8842499999</v>
          </cell>
          <cell r="U179">
            <v>6.6389999999999993</v>
          </cell>
          <cell r="V179">
            <v>1864866.8842499999</v>
          </cell>
          <cell r="W179">
            <v>0.34410000000000002</v>
          </cell>
          <cell r="X179">
            <v>96656.227575000012</v>
          </cell>
          <cell r="Y179">
            <v>0.34410000000000002</v>
          </cell>
          <cell r="Z179">
            <v>96656.227575000012</v>
          </cell>
          <cell r="AA179">
            <v>2.8280000000000003</v>
          </cell>
          <cell r="AB179">
            <v>794373.1810000001</v>
          </cell>
          <cell r="AC179">
            <v>2.8280000000000003</v>
          </cell>
          <cell r="AD179">
            <v>794373.1810000001</v>
          </cell>
          <cell r="AE179">
            <v>2.8839999999999999</v>
          </cell>
          <cell r="AF179">
            <v>810103.34299999999</v>
          </cell>
          <cell r="AG179">
            <v>1.26</v>
          </cell>
          <cell r="AH179">
            <v>353928.64500000002</v>
          </cell>
          <cell r="AI179">
            <v>1.57605</v>
          </cell>
          <cell r="AJ179">
            <v>442705.74678749999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1.375</v>
          </cell>
          <cell r="AP179">
            <v>386231.65625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X179">
            <v>0</v>
          </cell>
          <cell r="AZ179">
            <v>0</v>
          </cell>
          <cell r="BB179">
            <v>0</v>
          </cell>
          <cell r="BD179">
            <v>0</v>
          </cell>
          <cell r="BF179">
            <v>0</v>
          </cell>
          <cell r="BH179">
            <v>0</v>
          </cell>
          <cell r="BJ179">
            <v>0</v>
          </cell>
          <cell r="BL179">
            <v>0</v>
          </cell>
          <cell r="BN179">
            <v>0</v>
          </cell>
          <cell r="BP179">
            <v>0</v>
          </cell>
        </row>
        <row r="180">
          <cell r="A180">
            <v>28</v>
          </cell>
          <cell r="B180" t="str">
            <v>Kaca Bening 12 mm</v>
          </cell>
          <cell r="C180" t="str">
            <v>M2</v>
          </cell>
          <cell r="D180">
            <v>403787.64062499994</v>
          </cell>
          <cell r="E180">
            <v>0</v>
          </cell>
          <cell r="F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X180">
            <v>0</v>
          </cell>
          <cell r="AZ180">
            <v>0</v>
          </cell>
          <cell r="BB180">
            <v>0</v>
          </cell>
          <cell r="BD180">
            <v>0</v>
          </cell>
          <cell r="BF180">
            <v>0</v>
          </cell>
          <cell r="BH180">
            <v>0</v>
          </cell>
          <cell r="BJ180">
            <v>0</v>
          </cell>
          <cell r="BL180">
            <v>0</v>
          </cell>
          <cell r="BN180">
            <v>0</v>
          </cell>
          <cell r="BP180">
            <v>0</v>
          </cell>
        </row>
        <row r="181">
          <cell r="A181">
            <v>29</v>
          </cell>
          <cell r="B181" t="str">
            <v>Besi hollow 4/4</v>
          </cell>
          <cell r="C181" t="str">
            <v>M'</v>
          </cell>
          <cell r="D181">
            <v>48625.000000000051</v>
          </cell>
          <cell r="E181">
            <v>0</v>
          </cell>
          <cell r="F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5.09</v>
          </cell>
          <cell r="L181">
            <v>247501.25000000026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  <cell r="BF181">
            <v>0</v>
          </cell>
          <cell r="BH181">
            <v>0</v>
          </cell>
          <cell r="BJ181">
            <v>0</v>
          </cell>
          <cell r="BL181">
            <v>0</v>
          </cell>
          <cell r="BN181">
            <v>0</v>
          </cell>
          <cell r="BP181">
            <v>0</v>
          </cell>
        </row>
        <row r="182">
          <cell r="A182">
            <v>30</v>
          </cell>
          <cell r="B182" t="str">
            <v>Besi hollow 6/6</v>
          </cell>
          <cell r="C182" t="str">
            <v>M'</v>
          </cell>
          <cell r="D182">
            <v>74462.500000000058</v>
          </cell>
          <cell r="E182">
            <v>0</v>
          </cell>
          <cell r="F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5.09</v>
          </cell>
          <cell r="L182">
            <v>379014.12500000029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X182">
            <v>0</v>
          </cell>
          <cell r="AZ182">
            <v>0</v>
          </cell>
          <cell r="BB182">
            <v>0</v>
          </cell>
          <cell r="BD182">
            <v>0</v>
          </cell>
          <cell r="BF182">
            <v>0</v>
          </cell>
          <cell r="BH182">
            <v>0</v>
          </cell>
          <cell r="BJ182">
            <v>0</v>
          </cell>
          <cell r="BL182">
            <v>0</v>
          </cell>
          <cell r="BN182">
            <v>0</v>
          </cell>
          <cell r="BP182">
            <v>0</v>
          </cell>
        </row>
        <row r="183">
          <cell r="A183">
            <v>31</v>
          </cell>
          <cell r="B183" t="str">
            <v>Besi hollow 2.5/5</v>
          </cell>
          <cell r="C183" t="str">
            <v>Kg</v>
          </cell>
          <cell r="D183">
            <v>74462.500000000058</v>
          </cell>
          <cell r="E183">
            <v>0</v>
          </cell>
          <cell r="F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Z183">
            <v>0</v>
          </cell>
          <cell r="BB183">
            <v>0</v>
          </cell>
          <cell r="BD183">
            <v>0</v>
          </cell>
          <cell r="BF183">
            <v>0</v>
          </cell>
          <cell r="BH183">
            <v>0</v>
          </cell>
          <cell r="BJ183">
            <v>0</v>
          </cell>
          <cell r="BL183">
            <v>0</v>
          </cell>
          <cell r="BN183">
            <v>0</v>
          </cell>
          <cell r="BP183">
            <v>0</v>
          </cell>
        </row>
        <row r="184">
          <cell r="A184">
            <v>32</v>
          </cell>
          <cell r="B184" t="str">
            <v>Besi hollow 5/5</v>
          </cell>
          <cell r="C184" t="str">
            <v>Kg</v>
          </cell>
          <cell r="D184">
            <v>74462.500000000058</v>
          </cell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X184">
            <v>0</v>
          </cell>
          <cell r="AZ184">
            <v>0</v>
          </cell>
          <cell r="BB184">
            <v>0</v>
          </cell>
          <cell r="BD184">
            <v>0</v>
          </cell>
          <cell r="BF184">
            <v>0</v>
          </cell>
          <cell r="BH184">
            <v>0</v>
          </cell>
          <cell r="BJ184">
            <v>0</v>
          </cell>
          <cell r="BL184">
            <v>0</v>
          </cell>
          <cell r="BN184">
            <v>0</v>
          </cell>
          <cell r="BP184">
            <v>0</v>
          </cell>
        </row>
        <row r="185">
          <cell r="A185">
            <v>33</v>
          </cell>
          <cell r="B185" t="str">
            <v>Besi hollow 2/2</v>
          </cell>
          <cell r="C185" t="str">
            <v>Kg</v>
          </cell>
          <cell r="D185">
            <v>74462.500000000058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X185">
            <v>0</v>
          </cell>
          <cell r="AZ185">
            <v>0</v>
          </cell>
          <cell r="BB185">
            <v>0</v>
          </cell>
          <cell r="BD185">
            <v>0</v>
          </cell>
          <cell r="BF185">
            <v>0</v>
          </cell>
          <cell r="BH185">
            <v>0</v>
          </cell>
          <cell r="BJ185">
            <v>0</v>
          </cell>
          <cell r="BL185">
            <v>0</v>
          </cell>
          <cell r="BN185">
            <v>0</v>
          </cell>
          <cell r="BP185">
            <v>0</v>
          </cell>
        </row>
        <row r="186">
          <cell r="A186">
            <v>34</v>
          </cell>
          <cell r="B186" t="str">
            <v>Besi hollow 2/4</v>
          </cell>
          <cell r="C186" t="str">
            <v>Kg</v>
          </cell>
          <cell r="D186">
            <v>74462.500000000058</v>
          </cell>
          <cell r="E186">
            <v>0</v>
          </cell>
          <cell r="F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X186">
            <v>0</v>
          </cell>
          <cell r="AZ186">
            <v>0</v>
          </cell>
          <cell r="BB186">
            <v>0</v>
          </cell>
          <cell r="BC186">
            <v>6.1991999999999994</v>
          </cell>
          <cell r="BD186">
            <v>461607.93000000034</v>
          </cell>
          <cell r="BF186">
            <v>0</v>
          </cell>
          <cell r="BH186">
            <v>0</v>
          </cell>
          <cell r="BJ186">
            <v>0</v>
          </cell>
          <cell r="BL186">
            <v>0</v>
          </cell>
          <cell r="BN186">
            <v>0</v>
          </cell>
          <cell r="BP186">
            <v>0</v>
          </cell>
        </row>
        <row r="187">
          <cell r="A187">
            <v>35</v>
          </cell>
          <cell r="B187" t="str">
            <v>Kaca Tempered 12 mm</v>
          </cell>
          <cell r="C187" t="str">
            <v>M2</v>
          </cell>
          <cell r="D187">
            <v>528395.75</v>
          </cell>
          <cell r="E187">
            <v>4.3049999999999997</v>
          </cell>
          <cell r="F187">
            <v>2274743.7037499999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X187">
            <v>0</v>
          </cell>
          <cell r="AZ187">
            <v>0</v>
          </cell>
          <cell r="BB187">
            <v>0</v>
          </cell>
          <cell r="BD187">
            <v>0</v>
          </cell>
          <cell r="BF187">
            <v>0</v>
          </cell>
          <cell r="BH187">
            <v>0</v>
          </cell>
          <cell r="BJ187">
            <v>0</v>
          </cell>
          <cell r="BL187">
            <v>0</v>
          </cell>
          <cell r="BN187">
            <v>0</v>
          </cell>
          <cell r="BP187">
            <v>0</v>
          </cell>
        </row>
        <row r="188">
          <cell r="A188">
            <v>36</v>
          </cell>
          <cell r="B188" t="str">
            <v>Glass Block</v>
          </cell>
          <cell r="C188" t="str">
            <v>Bh</v>
          </cell>
          <cell r="D188">
            <v>45000</v>
          </cell>
          <cell r="E188">
            <v>0</v>
          </cell>
          <cell r="F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X188">
            <v>0</v>
          </cell>
          <cell r="AZ188">
            <v>0</v>
          </cell>
          <cell r="BB188">
            <v>0</v>
          </cell>
          <cell r="BD188">
            <v>0</v>
          </cell>
          <cell r="BF188">
            <v>0</v>
          </cell>
          <cell r="BH188">
            <v>0</v>
          </cell>
          <cell r="BJ188">
            <v>0</v>
          </cell>
          <cell r="BL188">
            <v>0</v>
          </cell>
          <cell r="BN188">
            <v>0</v>
          </cell>
          <cell r="BP188">
            <v>0</v>
          </cell>
        </row>
        <row r="189">
          <cell r="A189">
            <v>37</v>
          </cell>
          <cell r="B189" t="str">
            <v>Kaca Es</v>
          </cell>
          <cell r="C189" t="str">
            <v>M2</v>
          </cell>
          <cell r="D189">
            <v>66700</v>
          </cell>
          <cell r="E189">
            <v>0</v>
          </cell>
          <cell r="F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X189">
            <v>0</v>
          </cell>
          <cell r="AZ189">
            <v>0</v>
          </cell>
          <cell r="BB189">
            <v>0</v>
          </cell>
          <cell r="BD189">
            <v>0</v>
          </cell>
          <cell r="BF189">
            <v>0</v>
          </cell>
          <cell r="BH189">
            <v>0</v>
          </cell>
          <cell r="BJ189">
            <v>0</v>
          </cell>
          <cell r="BL189">
            <v>0</v>
          </cell>
          <cell r="BN189">
            <v>0</v>
          </cell>
          <cell r="BP189">
            <v>0</v>
          </cell>
        </row>
        <row r="190">
          <cell r="A190">
            <v>38</v>
          </cell>
          <cell r="B190" t="str">
            <v>Krepyak Kaca Nako + Kerangka</v>
          </cell>
          <cell r="C190" t="str">
            <v>M2</v>
          </cell>
          <cell r="D190">
            <v>81300</v>
          </cell>
          <cell r="E190">
            <v>0</v>
          </cell>
          <cell r="F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X190">
            <v>0</v>
          </cell>
          <cell r="AZ190">
            <v>0</v>
          </cell>
          <cell r="BB190">
            <v>0</v>
          </cell>
          <cell r="BD190">
            <v>0</v>
          </cell>
          <cell r="BF190">
            <v>0</v>
          </cell>
          <cell r="BH190">
            <v>0</v>
          </cell>
          <cell r="BJ190">
            <v>0</v>
          </cell>
          <cell r="BL190">
            <v>0</v>
          </cell>
          <cell r="BN190">
            <v>0</v>
          </cell>
          <cell r="BP190">
            <v>0</v>
          </cell>
        </row>
        <row r="191">
          <cell r="A191">
            <v>39</v>
          </cell>
          <cell r="B191" t="str">
            <v>Sticker Efek Kaca Es</v>
          </cell>
          <cell r="C191" t="str">
            <v>M2</v>
          </cell>
          <cell r="D191">
            <v>150000</v>
          </cell>
          <cell r="E191">
            <v>0</v>
          </cell>
          <cell r="F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4.1899999999999995</v>
          </cell>
          <cell r="T191">
            <v>628499.99999999988</v>
          </cell>
          <cell r="U191">
            <v>3.9323999999999999</v>
          </cell>
          <cell r="V191">
            <v>589860</v>
          </cell>
          <cell r="W191">
            <v>0</v>
          </cell>
          <cell r="X191">
            <v>0</v>
          </cell>
          <cell r="Y191">
            <v>0.16500000000000001</v>
          </cell>
          <cell r="Z191">
            <v>24750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0.31619999999999998</v>
          </cell>
          <cell r="AT191">
            <v>47430</v>
          </cell>
          <cell r="AU191">
            <v>0</v>
          </cell>
          <cell r="AV191">
            <v>0</v>
          </cell>
          <cell r="AX191">
            <v>0</v>
          </cell>
          <cell r="AZ191">
            <v>0</v>
          </cell>
          <cell r="BB191">
            <v>0</v>
          </cell>
          <cell r="BD191">
            <v>0</v>
          </cell>
          <cell r="BF191">
            <v>0</v>
          </cell>
          <cell r="BH191">
            <v>0</v>
          </cell>
          <cell r="BJ191">
            <v>0</v>
          </cell>
          <cell r="BL191">
            <v>0</v>
          </cell>
          <cell r="BN191">
            <v>0</v>
          </cell>
          <cell r="BP191">
            <v>0</v>
          </cell>
        </row>
        <row r="192">
          <cell r="A192">
            <v>40</v>
          </cell>
          <cell r="B192" t="str">
            <v>Rel Pintu Dorong</v>
          </cell>
          <cell r="C192" t="str">
            <v>M'</v>
          </cell>
          <cell r="D192">
            <v>275000</v>
          </cell>
          <cell r="E192">
            <v>0</v>
          </cell>
          <cell r="F192">
            <v>0</v>
          </cell>
          <cell r="H192">
            <v>0</v>
          </cell>
          <cell r="I192">
            <v>8.8000000000000007</v>
          </cell>
          <cell r="J192">
            <v>2420000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X192">
            <v>0</v>
          </cell>
          <cell r="AZ192">
            <v>0</v>
          </cell>
          <cell r="BB192">
            <v>0</v>
          </cell>
          <cell r="BD192">
            <v>0</v>
          </cell>
          <cell r="BF192">
            <v>0</v>
          </cell>
          <cell r="BH192">
            <v>0</v>
          </cell>
          <cell r="BJ192">
            <v>0</v>
          </cell>
          <cell r="BL192">
            <v>0</v>
          </cell>
          <cell r="BN192">
            <v>0</v>
          </cell>
          <cell r="BP192">
            <v>0</v>
          </cell>
        </row>
        <row r="193">
          <cell r="A193">
            <v>41</v>
          </cell>
          <cell r="B193" t="str">
            <v>Rolling Door</v>
          </cell>
          <cell r="C193" t="str">
            <v>M2</v>
          </cell>
          <cell r="D193">
            <v>358100</v>
          </cell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X193">
            <v>0</v>
          </cell>
          <cell r="AZ193">
            <v>0</v>
          </cell>
          <cell r="BB193">
            <v>0</v>
          </cell>
          <cell r="BD193">
            <v>0</v>
          </cell>
          <cell r="BF193">
            <v>0</v>
          </cell>
          <cell r="BH193">
            <v>0</v>
          </cell>
          <cell r="BJ193">
            <v>0</v>
          </cell>
          <cell r="BL193">
            <v>0</v>
          </cell>
          <cell r="BN193">
            <v>0</v>
          </cell>
          <cell r="BP193">
            <v>0</v>
          </cell>
        </row>
        <row r="194">
          <cell r="A194">
            <v>42</v>
          </cell>
          <cell r="B194" t="str">
            <v>Roster</v>
          </cell>
          <cell r="C194" t="str">
            <v>M2</v>
          </cell>
          <cell r="D194">
            <v>133850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X194">
            <v>0</v>
          </cell>
          <cell r="AZ194">
            <v>0</v>
          </cell>
          <cell r="BB194">
            <v>0</v>
          </cell>
          <cell r="BD194">
            <v>0</v>
          </cell>
          <cell r="BE194">
            <v>3.9600000000000004</v>
          </cell>
          <cell r="BF194">
            <v>530046</v>
          </cell>
          <cell r="BG194">
            <v>7.2700000000000014</v>
          </cell>
          <cell r="BH194">
            <v>973089.50000000023</v>
          </cell>
          <cell r="BI194">
            <v>0.64000000000000012</v>
          </cell>
          <cell r="BJ194">
            <v>85664.000000000015</v>
          </cell>
          <cell r="BK194">
            <v>0.64000000000000012</v>
          </cell>
          <cell r="BL194">
            <v>85664.000000000015</v>
          </cell>
          <cell r="BM194">
            <v>0.32000000000000006</v>
          </cell>
          <cell r="BN194">
            <v>42832.000000000007</v>
          </cell>
          <cell r="BO194">
            <v>0.72000000000000008</v>
          </cell>
          <cell r="BP194">
            <v>96372.000000000015</v>
          </cell>
        </row>
        <row r="195">
          <cell r="A195">
            <v>43</v>
          </cell>
          <cell r="B195" t="str">
            <v>Gipsum Board</v>
          </cell>
          <cell r="C195" t="str">
            <v>M2</v>
          </cell>
          <cell r="D195">
            <v>29000</v>
          </cell>
          <cell r="E195">
            <v>0</v>
          </cell>
          <cell r="F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X195">
            <v>0</v>
          </cell>
          <cell r="AZ195">
            <v>0</v>
          </cell>
          <cell r="BB195">
            <v>0</v>
          </cell>
          <cell r="BD195">
            <v>0</v>
          </cell>
          <cell r="BF195">
            <v>0</v>
          </cell>
          <cell r="BH195">
            <v>0</v>
          </cell>
          <cell r="BJ195">
            <v>0</v>
          </cell>
          <cell r="BL195">
            <v>0</v>
          </cell>
          <cell r="BN195">
            <v>0</v>
          </cell>
          <cell r="BP195">
            <v>0</v>
          </cell>
        </row>
        <row r="196">
          <cell r="A196">
            <v>44</v>
          </cell>
          <cell r="B196" t="str">
            <v>List Gipsum</v>
          </cell>
          <cell r="C196" t="str">
            <v>M'</v>
          </cell>
          <cell r="D196">
            <v>17300</v>
          </cell>
          <cell r="E196">
            <v>0</v>
          </cell>
          <cell r="F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X196">
            <v>0</v>
          </cell>
          <cell r="AZ196">
            <v>0</v>
          </cell>
          <cell r="BB196">
            <v>0</v>
          </cell>
          <cell r="BD196">
            <v>0</v>
          </cell>
          <cell r="BF196">
            <v>0</v>
          </cell>
          <cell r="BH196">
            <v>0</v>
          </cell>
          <cell r="BJ196">
            <v>0</v>
          </cell>
          <cell r="BL196">
            <v>0</v>
          </cell>
          <cell r="BN196">
            <v>0</v>
          </cell>
          <cell r="BP196">
            <v>0</v>
          </cell>
        </row>
        <row r="197">
          <cell r="A197">
            <v>45</v>
          </cell>
          <cell r="B197" t="str">
            <v>Sealent</v>
          </cell>
          <cell r="C197" t="str">
            <v>M'</v>
          </cell>
          <cell r="D197">
            <v>8400</v>
          </cell>
          <cell r="E197">
            <v>0</v>
          </cell>
          <cell r="F197">
            <v>0</v>
          </cell>
          <cell r="G197">
            <v>4.88</v>
          </cell>
          <cell r="H197">
            <v>40992</v>
          </cell>
          <cell r="I197">
            <v>4.88</v>
          </cell>
          <cell r="J197">
            <v>40992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40.319999999999993</v>
          </cell>
          <cell r="P197">
            <v>338687.99999999994</v>
          </cell>
          <cell r="Q197">
            <v>19.600000000000001</v>
          </cell>
          <cell r="R197">
            <v>164640</v>
          </cell>
          <cell r="S197">
            <v>58.63</v>
          </cell>
          <cell r="T197">
            <v>492492</v>
          </cell>
          <cell r="U197">
            <v>58.63</v>
          </cell>
          <cell r="V197">
            <v>492492</v>
          </cell>
          <cell r="W197">
            <v>5.6800000000000006</v>
          </cell>
          <cell r="X197">
            <v>47712.000000000007</v>
          </cell>
          <cell r="Y197">
            <v>5.6800000000000006</v>
          </cell>
          <cell r="Z197">
            <v>47712.000000000007</v>
          </cell>
          <cell r="AA197">
            <v>31</v>
          </cell>
          <cell r="AB197">
            <v>260400</v>
          </cell>
          <cell r="AC197">
            <v>31.400000000000002</v>
          </cell>
          <cell r="AD197">
            <v>263760</v>
          </cell>
          <cell r="AE197">
            <v>19.439999999999998</v>
          </cell>
          <cell r="AF197">
            <v>163295.99999999997</v>
          </cell>
          <cell r="AG197">
            <v>4.5999999999999996</v>
          </cell>
          <cell r="AH197">
            <v>38640</v>
          </cell>
          <cell r="AI197">
            <v>10.76</v>
          </cell>
          <cell r="AJ197">
            <v>90384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3.2800000000000002</v>
          </cell>
          <cell r="AR197">
            <v>27552.000000000004</v>
          </cell>
          <cell r="AS197">
            <v>3.2800000000000002</v>
          </cell>
          <cell r="AT197">
            <v>27552.000000000004</v>
          </cell>
          <cell r="AU197">
            <v>0</v>
          </cell>
          <cell r="AV197">
            <v>0</v>
          </cell>
          <cell r="AX197">
            <v>0</v>
          </cell>
          <cell r="AZ197">
            <v>0</v>
          </cell>
          <cell r="BB197">
            <v>0</v>
          </cell>
          <cell r="BD197">
            <v>0</v>
          </cell>
          <cell r="BF197">
            <v>0</v>
          </cell>
          <cell r="BH197">
            <v>0</v>
          </cell>
          <cell r="BJ197">
            <v>0</v>
          </cell>
          <cell r="BL197">
            <v>0</v>
          </cell>
          <cell r="BN197">
            <v>0</v>
          </cell>
          <cell r="BP197">
            <v>0</v>
          </cell>
        </row>
        <row r="198">
          <cell r="A198">
            <v>46</v>
          </cell>
          <cell r="B198" t="str">
            <v>Benangan Kusen</v>
          </cell>
          <cell r="C198" t="str">
            <v>M'</v>
          </cell>
          <cell r="D198">
            <v>4296.0074999999997</v>
          </cell>
          <cell r="E198">
            <v>6.1999999999999993</v>
          </cell>
          <cell r="F198">
            <v>26635.246499999994</v>
          </cell>
          <cell r="G198">
            <v>10.6</v>
          </cell>
          <cell r="H198">
            <v>45537.679499999998</v>
          </cell>
          <cell r="I198">
            <v>0</v>
          </cell>
          <cell r="J198">
            <v>0</v>
          </cell>
          <cell r="K198">
            <v>5.5990000000000002</v>
          </cell>
          <cell r="L198">
            <v>24053.345992499999</v>
          </cell>
          <cell r="M198">
            <v>5.7839999999999998</v>
          </cell>
          <cell r="N198">
            <v>24848.107379999998</v>
          </cell>
          <cell r="O198">
            <v>23.320000000000004</v>
          </cell>
          <cell r="P198">
            <v>100182.89490000001</v>
          </cell>
          <cell r="Q198">
            <v>13.5</v>
          </cell>
          <cell r="R198">
            <v>57996.101249999992</v>
          </cell>
          <cell r="S198">
            <v>21.6</v>
          </cell>
          <cell r="T198">
            <v>92793.762000000002</v>
          </cell>
          <cell r="U198">
            <v>21.6</v>
          </cell>
          <cell r="V198">
            <v>92793.762000000002</v>
          </cell>
          <cell r="W198">
            <v>6.4</v>
          </cell>
          <cell r="X198">
            <v>27494.448</v>
          </cell>
          <cell r="Y198">
            <v>6.4</v>
          </cell>
          <cell r="Z198">
            <v>27494.448</v>
          </cell>
          <cell r="AA198">
            <v>18.8</v>
          </cell>
          <cell r="AB198">
            <v>80764.940999999992</v>
          </cell>
          <cell r="AC198">
            <v>16.600000000000001</v>
          </cell>
          <cell r="AD198">
            <v>71313.724499999997</v>
          </cell>
          <cell r="AE198">
            <v>10.120000000000001</v>
          </cell>
          <cell r="AF198">
            <v>43475.5959</v>
          </cell>
          <cell r="AG198">
            <v>10</v>
          </cell>
          <cell r="AH198">
            <v>42960.074999999997</v>
          </cell>
          <cell r="AI198">
            <v>11.639999999999999</v>
          </cell>
          <cell r="AJ198">
            <v>50005.527299999994</v>
          </cell>
          <cell r="AK198">
            <v>20</v>
          </cell>
          <cell r="AL198">
            <v>85920.15</v>
          </cell>
          <cell r="AM198">
            <v>15.4</v>
          </cell>
          <cell r="AN198">
            <v>66158.515499999994</v>
          </cell>
          <cell r="AO198">
            <v>16.8</v>
          </cell>
          <cell r="AP198">
            <v>72172.925999999992</v>
          </cell>
          <cell r="AQ198">
            <v>4</v>
          </cell>
          <cell r="AR198">
            <v>17184.03</v>
          </cell>
          <cell r="AS198">
            <v>4</v>
          </cell>
          <cell r="AT198">
            <v>17184.03</v>
          </cell>
          <cell r="AU198">
            <v>4</v>
          </cell>
          <cell r="AV198">
            <v>17184.03</v>
          </cell>
          <cell r="AW198">
            <v>22.8</v>
          </cell>
          <cell r="AX198">
            <v>97948.97099999999</v>
          </cell>
          <cell r="AY198">
            <v>22.9</v>
          </cell>
          <cell r="AZ198">
            <v>98378.571749999988</v>
          </cell>
          <cell r="BA198">
            <v>39.200000000000003</v>
          </cell>
          <cell r="BB198">
            <v>168403.49400000001</v>
          </cell>
          <cell r="BD198">
            <v>0</v>
          </cell>
          <cell r="BE198">
            <v>69.599999999999994</v>
          </cell>
          <cell r="BF198">
            <v>299002.12199999997</v>
          </cell>
          <cell r="BG198">
            <v>117.6</v>
          </cell>
          <cell r="BH198">
            <v>505210.48199999996</v>
          </cell>
          <cell r="BI198">
            <v>8</v>
          </cell>
          <cell r="BJ198">
            <v>34368.06</v>
          </cell>
          <cell r="BK198">
            <v>8</v>
          </cell>
          <cell r="BL198">
            <v>34368.06</v>
          </cell>
          <cell r="BM198">
            <v>4.8000000000000007</v>
          </cell>
          <cell r="BN198">
            <v>20620.836000000003</v>
          </cell>
          <cell r="BO198">
            <v>15.200000000000001</v>
          </cell>
          <cell r="BP198">
            <v>65299.313999999998</v>
          </cell>
        </row>
        <row r="199">
          <cell r="A199">
            <v>47</v>
          </cell>
          <cell r="B199" t="str">
            <v xml:space="preserve">Cat Kayu </v>
          </cell>
          <cell r="C199" t="str">
            <v>M2</v>
          </cell>
          <cell r="D199">
            <v>19370.5</v>
          </cell>
          <cell r="E199">
            <v>0</v>
          </cell>
          <cell r="F199">
            <v>0</v>
          </cell>
          <cell r="G199">
            <v>4.68</v>
          </cell>
          <cell r="H199">
            <v>90653.939999999988</v>
          </cell>
          <cell r="I199">
            <v>4.7</v>
          </cell>
          <cell r="J199">
            <v>91041.35</v>
          </cell>
          <cell r="K199">
            <v>0</v>
          </cell>
          <cell r="L199">
            <v>0</v>
          </cell>
          <cell r="M199">
            <v>4.0991999999999997</v>
          </cell>
          <cell r="N199">
            <v>79403.553599999999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3.3503999999999992</v>
          </cell>
          <cell r="AL199">
            <v>64898.923199999983</v>
          </cell>
          <cell r="AM199">
            <v>2.2895999999999996</v>
          </cell>
          <cell r="AN199">
            <v>44350.696799999991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X199">
            <v>0</v>
          </cell>
          <cell r="AZ199">
            <v>0</v>
          </cell>
          <cell r="BB199">
            <v>0</v>
          </cell>
          <cell r="BD199">
            <v>0</v>
          </cell>
          <cell r="BF199">
            <v>0</v>
          </cell>
          <cell r="BH199">
            <v>0</v>
          </cell>
          <cell r="BJ199">
            <v>0</v>
          </cell>
          <cell r="BL199">
            <v>0</v>
          </cell>
          <cell r="BN199">
            <v>0</v>
          </cell>
          <cell r="BP199">
            <v>0</v>
          </cell>
        </row>
        <row r="200">
          <cell r="A200">
            <v>48</v>
          </cell>
          <cell r="B200" t="str">
            <v>Cat Besi</v>
          </cell>
          <cell r="C200" t="str">
            <v>M2</v>
          </cell>
          <cell r="D200">
            <v>13698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5.6445590696960588</v>
          </cell>
          <cell r="L200">
            <v>77319.170136696615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0.12169439999999999</v>
          </cell>
          <cell r="AL200">
            <v>1666.9698911999999</v>
          </cell>
          <cell r="AM200">
            <v>0.15644160000000001</v>
          </cell>
          <cell r="AN200">
            <v>2142.9370368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X200">
            <v>0</v>
          </cell>
          <cell r="AZ200">
            <v>0</v>
          </cell>
          <cell r="BB200">
            <v>0</v>
          </cell>
          <cell r="BC200">
            <v>0.7439039999999999</v>
          </cell>
          <cell r="BD200">
            <v>10189.996991999998</v>
          </cell>
          <cell r="BF200">
            <v>0</v>
          </cell>
          <cell r="BH200">
            <v>0</v>
          </cell>
          <cell r="BJ200">
            <v>0</v>
          </cell>
          <cell r="BL200">
            <v>0</v>
          </cell>
          <cell r="BN200">
            <v>0</v>
          </cell>
          <cell r="BP200">
            <v>0</v>
          </cell>
        </row>
        <row r="201">
          <cell r="A201">
            <v>49</v>
          </cell>
          <cell r="B201" t="str">
            <v>Cat Dinding</v>
          </cell>
          <cell r="C201" t="str">
            <v>M2</v>
          </cell>
          <cell r="D201">
            <v>9900</v>
          </cell>
          <cell r="E201">
            <v>0</v>
          </cell>
          <cell r="F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X201">
            <v>0</v>
          </cell>
          <cell r="AZ201">
            <v>0</v>
          </cell>
          <cell r="BB201">
            <v>0</v>
          </cell>
          <cell r="BD201">
            <v>0</v>
          </cell>
          <cell r="BE201">
            <v>7.9200000000000008</v>
          </cell>
          <cell r="BF201">
            <v>78408.000000000015</v>
          </cell>
          <cell r="BG201">
            <v>14.540000000000003</v>
          </cell>
          <cell r="BH201">
            <v>143946.00000000003</v>
          </cell>
          <cell r="BI201">
            <v>1.2800000000000002</v>
          </cell>
          <cell r="BJ201">
            <v>12672.000000000002</v>
          </cell>
          <cell r="BK201">
            <v>1.2800000000000002</v>
          </cell>
          <cell r="BL201">
            <v>12672.000000000002</v>
          </cell>
          <cell r="BM201">
            <v>0.64000000000000012</v>
          </cell>
          <cell r="BN201">
            <v>6336.0000000000009</v>
          </cell>
          <cell r="BO201">
            <v>1.4400000000000002</v>
          </cell>
          <cell r="BP201">
            <v>14256.000000000002</v>
          </cell>
        </row>
        <row r="202">
          <cell r="A202">
            <v>50</v>
          </cell>
          <cell r="B202" t="str">
            <v>Plesteran Camprot</v>
          </cell>
          <cell r="C202" t="str">
            <v>M2</v>
          </cell>
          <cell r="D202">
            <v>14600</v>
          </cell>
          <cell r="E202">
            <v>0</v>
          </cell>
          <cell r="F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M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X202">
            <v>0</v>
          </cell>
          <cell r="AZ202">
            <v>0</v>
          </cell>
          <cell r="BB202">
            <v>0</v>
          </cell>
          <cell r="BD202">
            <v>0</v>
          </cell>
          <cell r="BF202">
            <v>0</v>
          </cell>
          <cell r="BH202">
            <v>0</v>
          </cell>
          <cell r="BJ202">
            <v>0</v>
          </cell>
          <cell r="BL202">
            <v>0</v>
          </cell>
          <cell r="BN202">
            <v>0</v>
          </cell>
          <cell r="BP202">
            <v>0</v>
          </cell>
        </row>
        <row r="203">
          <cell r="A203">
            <v>51</v>
          </cell>
          <cell r="B203" t="str">
            <v>Rangka Metal Furring</v>
          </cell>
          <cell r="C203" t="str">
            <v>M'</v>
          </cell>
          <cell r="D203">
            <v>90000</v>
          </cell>
          <cell r="BD203">
            <v>0</v>
          </cell>
          <cell r="BF203">
            <v>0</v>
          </cell>
          <cell r="BH203">
            <v>0</v>
          </cell>
          <cell r="BJ203">
            <v>0</v>
          </cell>
          <cell r="BL203">
            <v>0</v>
          </cell>
          <cell r="BN203">
            <v>0</v>
          </cell>
          <cell r="BP203">
            <v>0</v>
          </cell>
        </row>
        <row r="204">
          <cell r="A204">
            <v>0</v>
          </cell>
        </row>
        <row r="205">
          <cell r="B205" t="str">
            <v>Jumlah Harga</v>
          </cell>
          <cell r="F205">
            <v>3776944.5502499999</v>
          </cell>
          <cell r="H205">
            <v>1212064.3395</v>
          </cell>
          <cell r="J205">
            <v>2611716.79</v>
          </cell>
          <cell r="L205">
            <v>1760337.7291291971</v>
          </cell>
          <cell r="N205">
            <v>1690743.9109799999</v>
          </cell>
          <cell r="P205">
            <v>10353390.146775</v>
          </cell>
          <cell r="R205">
            <v>5374906.3450000007</v>
          </cell>
          <cell r="T205">
            <v>3078652.6462499998</v>
          </cell>
          <cell r="V205">
            <v>3040012.6462500002</v>
          </cell>
          <cell r="X205">
            <v>171862.67557500003</v>
          </cell>
          <cell r="Z205">
            <v>196612.67557500003</v>
          </cell>
          <cell r="AB205">
            <v>1441660.7220000001</v>
          </cell>
          <cell r="AD205">
            <v>1129446.9055000001</v>
          </cell>
          <cell r="AF205">
            <v>1016874.9389</v>
          </cell>
          <cell r="AH205">
            <v>435528.72000000003</v>
          </cell>
          <cell r="AJ205">
            <v>583095.27408749994</v>
          </cell>
          <cell r="AL205">
            <v>2224721.0070912</v>
          </cell>
          <cell r="AN205">
            <v>1706171.6733768</v>
          </cell>
          <cell r="AP205">
            <v>639579.18224999995</v>
          </cell>
          <cell r="AR205">
            <v>55281.3</v>
          </cell>
          <cell r="AT205">
            <v>102711.3</v>
          </cell>
          <cell r="AV205">
            <v>119641.39</v>
          </cell>
          <cell r="AX205">
            <v>1081914.4709999999</v>
          </cell>
          <cell r="AZ205">
            <v>1072972.9717499998</v>
          </cell>
          <cell r="BB205">
            <v>2117592.2939999998</v>
          </cell>
          <cell r="BD205">
            <v>1524015.9269920003</v>
          </cell>
          <cell r="BF205">
            <v>907456.12199999997</v>
          </cell>
          <cell r="BH205">
            <v>1622245.9820000003</v>
          </cell>
          <cell r="BJ205">
            <v>132704.06000000003</v>
          </cell>
          <cell r="BL205">
            <v>132704.06000000003</v>
          </cell>
          <cell r="BN205">
            <v>69788.83600000001</v>
          </cell>
          <cell r="BP205">
            <v>175927.31400000001</v>
          </cell>
        </row>
        <row r="206">
          <cell r="F206">
            <v>6424805.5502499994</v>
          </cell>
          <cell r="J206">
            <v>4349487.5559539944</v>
          </cell>
          <cell r="L206">
            <v>2566512.0490891971</v>
          </cell>
          <cell r="N206">
            <v>1690743.9109799999</v>
          </cell>
          <cell r="P206">
            <v>10353390.146775</v>
          </cell>
          <cell r="R206">
            <v>5374906.3450000007</v>
          </cell>
          <cell r="T206">
            <v>3126445.2562500001</v>
          </cell>
          <cell r="V206">
            <v>3087805.2562500001</v>
          </cell>
          <cell r="X206">
            <v>171862.67557500003</v>
          </cell>
          <cell r="Z206">
            <v>196612.67557500003</v>
          </cell>
          <cell r="AB206">
            <v>1497887.3220000002</v>
          </cell>
          <cell r="AD206">
            <v>1129446.9055000001</v>
          </cell>
          <cell r="AH206" t="str">
            <v>J7 TK = J9 SD</v>
          </cell>
          <cell r="AJ206" t="str">
            <v>J8 TK = J10 SD</v>
          </cell>
        </row>
        <row r="207">
          <cell r="J207">
            <v>-1737770.7659539944</v>
          </cell>
          <cell r="L207">
            <v>-806174.31995999999</v>
          </cell>
          <cell r="N207">
            <v>0</v>
          </cell>
          <cell r="P207">
            <v>0</v>
          </cell>
          <cell r="R207">
            <v>0</v>
          </cell>
        </row>
        <row r="209">
          <cell r="A209" t="str">
            <v>No.</v>
          </cell>
          <cell r="B209" t="str">
            <v>Item Pekerjaan</v>
          </cell>
          <cell r="C209" t="str">
            <v>Satuan</v>
          </cell>
          <cell r="D209" t="str">
            <v>Harga Satuan</v>
          </cell>
          <cell r="E209" t="str">
            <v>P1</v>
          </cell>
          <cell r="G209" t="str">
            <v>P2</v>
          </cell>
          <cell r="I209" t="str">
            <v>P3</v>
          </cell>
          <cell r="K209" t="str">
            <v>P4</v>
          </cell>
          <cell r="M209" t="str">
            <v>P5</v>
          </cell>
          <cell r="O209" t="str">
            <v>P6</v>
          </cell>
          <cell r="Q209" t="str">
            <v>P7</v>
          </cell>
          <cell r="S209" t="str">
            <v>P8</v>
          </cell>
          <cell r="U209" t="str">
            <v>P9</v>
          </cell>
          <cell r="W209" t="str">
            <v>J1</v>
          </cell>
          <cell r="Y209" t="str">
            <v>J1'</v>
          </cell>
          <cell r="AA209" t="str">
            <v>J2</v>
          </cell>
          <cell r="AC209" t="str">
            <v>J2'</v>
          </cell>
          <cell r="AE209" t="str">
            <v>J3</v>
          </cell>
          <cell r="AG209" t="str">
            <v>J4</v>
          </cell>
          <cell r="AI209" t="str">
            <v>J5</v>
          </cell>
          <cell r="AK209" t="str">
            <v>J6</v>
          </cell>
          <cell r="AM209" t="str">
            <v>J7</v>
          </cell>
          <cell r="AO209" t="str">
            <v>J8</v>
          </cell>
          <cell r="AQ209" t="str">
            <v>BV1</v>
          </cell>
          <cell r="AS209" t="str">
            <v>M1</v>
          </cell>
          <cell r="AU209" t="str">
            <v>M2</v>
          </cell>
          <cell r="AW209" t="str">
            <v>M3</v>
          </cell>
          <cell r="AY209" t="str">
            <v>R1</v>
          </cell>
          <cell r="BA209" t="str">
            <v>R1'</v>
          </cell>
          <cell r="BC209" t="str">
            <v>R2</v>
          </cell>
          <cell r="BE209" t="str">
            <v>R2'</v>
          </cell>
          <cell r="BG209" t="str">
            <v>R3</v>
          </cell>
          <cell r="BI209" t="str">
            <v>R4</v>
          </cell>
          <cell r="BK209" t="str">
            <v>R5</v>
          </cell>
          <cell r="BM209" t="str">
            <v>R6</v>
          </cell>
          <cell r="BO209" t="str">
            <v>R7</v>
          </cell>
          <cell r="BQ209" t="str">
            <v>R8</v>
          </cell>
          <cell r="BS209" t="str">
            <v>R9</v>
          </cell>
          <cell r="BU209" t="str">
            <v>R10</v>
          </cell>
          <cell r="BW209" t="str">
            <v>R10'</v>
          </cell>
          <cell r="BY209" t="str">
            <v>R11</v>
          </cell>
          <cell r="CA209" t="str">
            <v>R11'</v>
          </cell>
          <cell r="CC209" t="str">
            <v>R12</v>
          </cell>
          <cell r="CE209" t="str">
            <v>R13</v>
          </cell>
          <cell r="CG209" t="str">
            <v>R14</v>
          </cell>
          <cell r="CI209" t="str">
            <v>R15</v>
          </cell>
          <cell r="CK209" t="str">
            <v>R16</v>
          </cell>
          <cell r="CM209" t="str">
            <v>R17</v>
          </cell>
          <cell r="CO209" t="str">
            <v>R18</v>
          </cell>
        </row>
        <row r="210">
          <cell r="D210" t="str">
            <v>Rp.</v>
          </cell>
          <cell r="E210" t="str">
            <v>Vol.</v>
          </cell>
          <cell r="F210" t="str">
            <v>Jumlah Harga</v>
          </cell>
          <cell r="G210" t="str">
            <v>Vol.</v>
          </cell>
          <cell r="H210" t="str">
            <v>Jumlah Harga</v>
          </cell>
          <cell r="I210" t="str">
            <v>Vol.</v>
          </cell>
          <cell r="J210" t="str">
            <v>Jumlah Harga</v>
          </cell>
          <cell r="K210" t="str">
            <v>Vol.</v>
          </cell>
          <cell r="L210" t="str">
            <v>Jumlah Harga</v>
          </cell>
          <cell r="M210" t="str">
            <v>Vol.</v>
          </cell>
          <cell r="N210" t="str">
            <v>Jumlah Harga</v>
          </cell>
          <cell r="O210" t="str">
            <v>Vol.</v>
          </cell>
          <cell r="P210" t="str">
            <v>Jumlah Harga</v>
          </cell>
          <cell r="Q210" t="str">
            <v>Vol.</v>
          </cell>
          <cell r="R210" t="str">
            <v>Jumlah Harga</v>
          </cell>
          <cell r="S210" t="str">
            <v>Vol.</v>
          </cell>
          <cell r="T210" t="str">
            <v>Jumlah Harga</v>
          </cell>
          <cell r="U210" t="str">
            <v>Vol.</v>
          </cell>
          <cell r="V210" t="str">
            <v>Jumlah Harga</v>
          </cell>
          <cell r="W210" t="str">
            <v>Vol.</v>
          </cell>
          <cell r="X210" t="str">
            <v>Jumlah Harga</v>
          </cell>
          <cell r="Y210" t="str">
            <v>Vol.</v>
          </cell>
          <cell r="Z210" t="str">
            <v>Jumlah Harga</v>
          </cell>
          <cell r="AA210" t="str">
            <v>Vol.</v>
          </cell>
          <cell r="AB210" t="str">
            <v>Jumlah Harga</v>
          </cell>
          <cell r="AC210" t="str">
            <v>Vol.</v>
          </cell>
          <cell r="AD210" t="str">
            <v>Jumlah Harga</v>
          </cell>
          <cell r="AE210" t="str">
            <v>Vol.</v>
          </cell>
          <cell r="AF210" t="str">
            <v>Jumlah Harga</v>
          </cell>
          <cell r="AG210" t="str">
            <v>Vol.</v>
          </cell>
          <cell r="AH210" t="str">
            <v>Jumlah Harga</v>
          </cell>
          <cell r="AI210" t="str">
            <v>Vol.</v>
          </cell>
          <cell r="AJ210" t="str">
            <v>Jumlah Harga</v>
          </cell>
          <cell r="AK210" t="str">
            <v>Vol.</v>
          </cell>
          <cell r="AL210" t="str">
            <v>Jumlah Harga</v>
          </cell>
          <cell r="AM210" t="str">
            <v>Vol.</v>
          </cell>
          <cell r="AN210" t="str">
            <v>Jumlah Harga</v>
          </cell>
          <cell r="AO210" t="str">
            <v>Vol.</v>
          </cell>
          <cell r="AP210" t="str">
            <v>Jumlah Harga</v>
          </cell>
          <cell r="AQ210" t="str">
            <v>Vol.</v>
          </cell>
          <cell r="AR210" t="str">
            <v>Jumlah Harga</v>
          </cell>
          <cell r="AS210" t="str">
            <v>Vol.</v>
          </cell>
          <cell r="AT210" t="str">
            <v>Jumlah Harga</v>
          </cell>
          <cell r="AU210" t="str">
            <v>Vol.</v>
          </cell>
          <cell r="AV210" t="str">
            <v>Jumlah Harga</v>
          </cell>
          <cell r="AW210" t="str">
            <v>Vol.</v>
          </cell>
          <cell r="AX210" t="str">
            <v>Jumlah Harga</v>
          </cell>
          <cell r="AY210" t="str">
            <v>Vol.</v>
          </cell>
          <cell r="AZ210" t="str">
            <v>Jumlah Harga</v>
          </cell>
          <cell r="BA210" t="str">
            <v>Vol.</v>
          </cell>
          <cell r="BB210" t="str">
            <v>Jumlah Harga</v>
          </cell>
          <cell r="BC210" t="str">
            <v>Vol.</v>
          </cell>
          <cell r="BD210" t="str">
            <v>Jumlah Harga</v>
          </cell>
          <cell r="BE210" t="str">
            <v>Vol.</v>
          </cell>
          <cell r="BF210" t="str">
            <v>Jumlah Harga</v>
          </cell>
          <cell r="BG210" t="str">
            <v>Vol.</v>
          </cell>
          <cell r="BH210" t="str">
            <v>Jumlah Harga</v>
          </cell>
          <cell r="BI210" t="str">
            <v>Vol.</v>
          </cell>
          <cell r="BJ210" t="str">
            <v>Jumlah Harga</v>
          </cell>
          <cell r="BK210" t="str">
            <v>Vol.</v>
          </cell>
          <cell r="BL210" t="str">
            <v>Jumlah Harga</v>
          </cell>
          <cell r="BM210" t="str">
            <v>Vol.</v>
          </cell>
          <cell r="BN210" t="str">
            <v>Jumlah Harga</v>
          </cell>
          <cell r="BO210" t="str">
            <v>Vol.</v>
          </cell>
          <cell r="BP210" t="str">
            <v>Jumlah Harga</v>
          </cell>
          <cell r="BQ210" t="str">
            <v>Vol.</v>
          </cell>
          <cell r="BR210" t="str">
            <v>Jumlah Harga</v>
          </cell>
          <cell r="BS210" t="str">
            <v>Vol.</v>
          </cell>
          <cell r="BT210" t="str">
            <v>Jumlah Harga</v>
          </cell>
          <cell r="BU210" t="str">
            <v>Vol.</v>
          </cell>
          <cell r="BV210" t="str">
            <v>Jumlah Harga</v>
          </cell>
          <cell r="BW210" t="str">
            <v>Vol.</v>
          </cell>
          <cell r="BX210" t="str">
            <v>Jumlah Harga</v>
          </cell>
          <cell r="BY210" t="str">
            <v>Vol.</v>
          </cell>
          <cell r="BZ210" t="str">
            <v>Jumlah Harga</v>
          </cell>
          <cell r="CA210" t="str">
            <v>Vol.</v>
          </cell>
          <cell r="CB210" t="str">
            <v>Jumlah Harga</v>
          </cell>
          <cell r="CC210" t="str">
            <v>Vol.</v>
          </cell>
          <cell r="CD210" t="str">
            <v>Jumlah Harga</v>
          </cell>
          <cell r="CE210" t="str">
            <v>Vol.</v>
          </cell>
          <cell r="CF210" t="str">
            <v>Jumlah Harga</v>
          </cell>
          <cell r="CG210" t="str">
            <v>Vol.</v>
          </cell>
          <cell r="CH210" t="str">
            <v>Jumlah Harga</v>
          </cell>
          <cell r="CI210" t="str">
            <v>Vol.</v>
          </cell>
          <cell r="CJ210" t="str">
            <v>Jumlah Harga</v>
          </cell>
          <cell r="CK210" t="str">
            <v>Vol.</v>
          </cell>
          <cell r="CL210" t="str">
            <v>Jumlah Harga</v>
          </cell>
          <cell r="CM210" t="str">
            <v>Vol.</v>
          </cell>
          <cell r="CN210" t="str">
            <v>Jumlah Harga</v>
          </cell>
          <cell r="CO210" t="str">
            <v>Vol.</v>
          </cell>
          <cell r="CP210" t="str">
            <v>Jumlah Harga</v>
          </cell>
        </row>
        <row r="211">
          <cell r="A211" t="str">
            <v>I.</v>
          </cell>
          <cell r="B211" t="str">
            <v>UNIT BANGUNAN SMA</v>
          </cell>
        </row>
        <row r="213">
          <cell r="A213">
            <v>1</v>
          </cell>
          <cell r="B213" t="str">
            <v>Kayu 6/12</v>
          </cell>
          <cell r="C213" t="str">
            <v>M3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3.6144000000000003E-2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6.0400000000000011E-3</v>
          </cell>
          <cell r="R213">
            <v>0</v>
          </cell>
          <cell r="S213">
            <v>2.8E-3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1.12E-2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</row>
        <row r="214">
          <cell r="A214">
            <v>2</v>
          </cell>
          <cell r="B214" t="str">
            <v>Kayu Slimar 3/10</v>
          </cell>
          <cell r="C214" t="str">
            <v>M3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1.4159999999999999E-2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2.8E-3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3.2000000000000006E-3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</row>
        <row r="215">
          <cell r="A215">
            <v>3</v>
          </cell>
          <cell r="B215" t="str">
            <v>Kayu Slimar 3/15</v>
          </cell>
          <cell r="C215" t="str">
            <v>M3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2.6999999999999997E-3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1.28</v>
          </cell>
          <cell r="R215">
            <v>0</v>
          </cell>
          <cell r="S215">
            <v>2.8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3.2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</row>
        <row r="216">
          <cell r="A216">
            <v>4</v>
          </cell>
          <cell r="B216" t="str">
            <v>Kayu Slimar 3/20</v>
          </cell>
          <cell r="C216" t="str">
            <v>M3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3.5999999999999999E-3</v>
          </cell>
          <cell r="L216">
            <v>0</v>
          </cell>
          <cell r="M216">
            <v>0</v>
          </cell>
          <cell r="N216">
            <v>0</v>
          </cell>
          <cell r="O216">
            <v>1.44</v>
          </cell>
          <cell r="P216">
            <v>0</v>
          </cell>
          <cell r="Q216">
            <v>1.1000000000000001</v>
          </cell>
          <cell r="R216">
            <v>0</v>
          </cell>
          <cell r="S216">
            <v>1.2949999999999999</v>
          </cell>
          <cell r="T216">
            <v>0</v>
          </cell>
          <cell r="U216">
            <v>0.48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3.6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</row>
        <row r="217">
          <cell r="A217">
            <v>5</v>
          </cell>
          <cell r="B217" t="str">
            <v>Kayu 2/10</v>
          </cell>
          <cell r="C217" t="str">
            <v>M3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5.4000000000000012E-3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3.5999999999999996</v>
          </cell>
          <cell r="R217">
            <v>0</v>
          </cell>
          <cell r="S217">
            <v>4.5999999999999996</v>
          </cell>
          <cell r="T217">
            <v>0</v>
          </cell>
          <cell r="V217">
            <v>0</v>
          </cell>
          <cell r="W217">
            <v>12.399999999999999</v>
          </cell>
          <cell r="X217">
            <v>0</v>
          </cell>
          <cell r="Y217">
            <v>12.399999999999999</v>
          </cell>
          <cell r="Z217">
            <v>0</v>
          </cell>
          <cell r="AA217">
            <v>17.399999999999999</v>
          </cell>
          <cell r="AB217">
            <v>0</v>
          </cell>
          <cell r="AC217">
            <v>17.399999999999999</v>
          </cell>
          <cell r="AD217">
            <v>0</v>
          </cell>
          <cell r="AE217">
            <v>9.3500000000000014</v>
          </cell>
          <cell r="AF217">
            <v>0</v>
          </cell>
          <cell r="AG217">
            <v>4</v>
          </cell>
          <cell r="AH217">
            <v>0</v>
          </cell>
          <cell r="AI217">
            <v>6.3999999999999995</v>
          </cell>
          <cell r="AJ217">
            <v>0</v>
          </cell>
          <cell r="AK217">
            <v>5.9</v>
          </cell>
          <cell r="AL217">
            <v>0</v>
          </cell>
          <cell r="AM217">
            <v>46.699999999999996</v>
          </cell>
          <cell r="AN217">
            <v>0</v>
          </cell>
          <cell r="AO217">
            <v>4</v>
          </cell>
          <cell r="AP217">
            <v>0</v>
          </cell>
          <cell r="AQ217">
            <v>3.2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4.9000000000000004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</row>
        <row r="218">
          <cell r="A218">
            <v>6</v>
          </cell>
          <cell r="B218" t="str">
            <v>Panil t = 3 cm</v>
          </cell>
          <cell r="C218" t="str">
            <v>M2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0.49500000000000005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T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</row>
        <row r="219">
          <cell r="A219">
            <v>1</v>
          </cell>
          <cell r="B219" t="str">
            <v>Kusen Aluminium 5/10</v>
          </cell>
          <cell r="C219" t="str">
            <v>M'</v>
          </cell>
          <cell r="D219">
            <v>124948</v>
          </cell>
          <cell r="E219">
            <v>6.1999999999999993</v>
          </cell>
          <cell r="F219">
            <v>774677.59999999986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5</v>
          </cell>
          <cell r="L219">
            <v>624740</v>
          </cell>
          <cell r="M219">
            <v>6.1999999999999993</v>
          </cell>
          <cell r="N219">
            <v>774677.59999999986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T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</row>
        <row r="220">
          <cell r="A220">
            <v>2</v>
          </cell>
          <cell r="B220" t="str">
            <v xml:space="preserve">Rangka Daun Jendela Alumunium </v>
          </cell>
          <cell r="C220" t="str">
            <v>M'</v>
          </cell>
          <cell r="D220">
            <v>124948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</row>
        <row r="221">
          <cell r="A221">
            <v>3</v>
          </cell>
          <cell r="B221" t="str">
            <v>Rangka Tiang Sirip Alumunium 1/1 Putih</v>
          </cell>
          <cell r="C221" t="str">
            <v>M'</v>
          </cell>
          <cell r="D221">
            <v>62474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T221">
            <v>0</v>
          </cell>
          <cell r="V221">
            <v>0</v>
          </cell>
          <cell r="W221">
            <v>2.8499999999999996</v>
          </cell>
          <cell r="X221">
            <v>178050.89999999997</v>
          </cell>
          <cell r="Y221">
            <v>2.8499999999999996</v>
          </cell>
          <cell r="Z221">
            <v>178050.89999999997</v>
          </cell>
          <cell r="AA221">
            <v>2.8499999999999996</v>
          </cell>
          <cell r="AB221">
            <v>178050.89999999997</v>
          </cell>
          <cell r="AC221">
            <v>2.8499999999999996</v>
          </cell>
          <cell r="AD221">
            <v>178050.89999999997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1.85</v>
          </cell>
          <cell r="AL221">
            <v>115576.90000000001</v>
          </cell>
          <cell r="AM221">
            <v>16.600000000000001</v>
          </cell>
          <cell r="AN221">
            <v>1037068.4000000001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</row>
        <row r="222">
          <cell r="A222">
            <v>4</v>
          </cell>
          <cell r="B222" t="str">
            <v>Pasang Shading Sirip Alumunium 0.2/10 +Rangka</v>
          </cell>
          <cell r="C222" t="str">
            <v>M2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T222">
            <v>0</v>
          </cell>
          <cell r="V222">
            <v>0</v>
          </cell>
          <cell r="W222">
            <v>0.50749999999999995</v>
          </cell>
          <cell r="X222">
            <v>0</v>
          </cell>
          <cell r="Y222">
            <v>0.50749999999999995</v>
          </cell>
          <cell r="Z222">
            <v>0</v>
          </cell>
          <cell r="AA222">
            <v>0.50749999999999995</v>
          </cell>
          <cell r="AB222">
            <v>0</v>
          </cell>
          <cell r="AC222">
            <v>0.50749999999999995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0.14499999999999999</v>
          </cell>
          <cell r="AL222">
            <v>0</v>
          </cell>
          <cell r="AM222">
            <v>1.9249999999999996</v>
          </cell>
          <cell r="AN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</row>
        <row r="223">
          <cell r="A223">
            <v>5</v>
          </cell>
          <cell r="B223" t="str">
            <v>Daun Pintu Panil Kamper</v>
          </cell>
          <cell r="C223" t="str">
            <v>bh</v>
          </cell>
          <cell r="D223">
            <v>550000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1.2</v>
          </cell>
          <cell r="L223">
            <v>660000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2.4E-2</v>
          </cell>
          <cell r="R223">
            <v>13200</v>
          </cell>
          <cell r="S223">
            <v>1.2E-2</v>
          </cell>
          <cell r="T223">
            <v>6600</v>
          </cell>
          <cell r="U223">
            <v>6.339599999999999</v>
          </cell>
          <cell r="V223">
            <v>3486779.9999999995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2.1599999999999998E-2</v>
          </cell>
          <cell r="AX223">
            <v>11879.999999999998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</row>
        <row r="224">
          <cell r="A224">
            <v>6</v>
          </cell>
          <cell r="B224" t="str">
            <v>Plat besi t = 2 mm</v>
          </cell>
          <cell r="C224" t="str">
            <v>Kg</v>
          </cell>
          <cell r="D224">
            <v>0</v>
          </cell>
          <cell r="E224">
            <v>0</v>
          </cell>
          <cell r="F224">
            <v>0</v>
          </cell>
          <cell r="G224">
            <v>107.44703200000002</v>
          </cell>
          <cell r="H224">
            <v>0</v>
          </cell>
          <cell r="I224">
            <v>57.085200000000007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</row>
        <row r="225">
          <cell r="A225">
            <v>7</v>
          </cell>
          <cell r="B225" t="str">
            <v>C 40.40.2  (pesan khusus)</v>
          </cell>
          <cell r="C225" t="str">
            <v>Kg</v>
          </cell>
          <cell r="D225">
            <v>14122.3</v>
          </cell>
          <cell r="E225">
            <v>0</v>
          </cell>
          <cell r="F225">
            <v>0</v>
          </cell>
          <cell r="G225">
            <v>86.141440000000003</v>
          </cell>
          <cell r="H225">
            <v>1216515.2581120001</v>
          </cell>
          <cell r="I225">
            <v>42.56</v>
          </cell>
          <cell r="J225">
            <v>601045.08799999999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3.5711999999999997</v>
          </cell>
          <cell r="P225">
            <v>50433.557759999996</v>
          </cell>
          <cell r="Q225">
            <v>0</v>
          </cell>
          <cell r="R225">
            <v>0</v>
          </cell>
          <cell r="T225">
            <v>0</v>
          </cell>
          <cell r="U225">
            <v>0.90624000000000005</v>
          </cell>
          <cell r="V225">
            <v>12798.193152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</row>
        <row r="226">
          <cell r="A226">
            <v>8</v>
          </cell>
          <cell r="B226" t="str">
            <v>Handle besi dia 16 mm</v>
          </cell>
          <cell r="C226" t="str">
            <v>Set</v>
          </cell>
          <cell r="D226">
            <v>129652.5</v>
          </cell>
          <cell r="E226">
            <v>0</v>
          </cell>
          <cell r="F226">
            <v>0</v>
          </cell>
          <cell r="G226">
            <v>2</v>
          </cell>
          <cell r="H226">
            <v>259305</v>
          </cell>
          <cell r="I226">
            <v>1</v>
          </cell>
          <cell r="J226">
            <v>129652.5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T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</row>
        <row r="227">
          <cell r="A227">
            <v>9</v>
          </cell>
          <cell r="B227" t="str">
            <v>Hendle pintu Stainless</v>
          </cell>
          <cell r="C227" t="str">
            <v>Set</v>
          </cell>
          <cell r="D227">
            <v>261652.5</v>
          </cell>
          <cell r="E227">
            <v>2</v>
          </cell>
          <cell r="F227">
            <v>523305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2</v>
          </cell>
          <cell r="N227">
            <v>523305</v>
          </cell>
          <cell r="O227">
            <v>2</v>
          </cell>
          <cell r="P227">
            <v>523305</v>
          </cell>
          <cell r="Q227">
            <v>0</v>
          </cell>
          <cell r="R227">
            <v>0</v>
          </cell>
          <cell r="T227">
            <v>0</v>
          </cell>
          <cell r="U227">
            <v>2</v>
          </cell>
          <cell r="V227">
            <v>523305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</row>
        <row r="228">
          <cell r="A228">
            <v>10</v>
          </cell>
          <cell r="B228" t="str">
            <v>Kunci Pintu Handle stainleess (dorma)</v>
          </cell>
          <cell r="C228" t="str">
            <v>Set</v>
          </cell>
          <cell r="D228">
            <v>650000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2</v>
          </cell>
          <cell r="P228">
            <v>1300000</v>
          </cell>
          <cell r="Q228">
            <v>0</v>
          </cell>
          <cell r="R228">
            <v>0</v>
          </cell>
          <cell r="T228">
            <v>0</v>
          </cell>
          <cell r="U228">
            <v>2</v>
          </cell>
          <cell r="V228">
            <v>1300000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</row>
        <row r="229">
          <cell r="A229">
            <v>11</v>
          </cell>
          <cell r="B229" t="str">
            <v>Kunci tanam Antik</v>
          </cell>
          <cell r="C229" t="str">
            <v>Set</v>
          </cell>
          <cell r="D229">
            <v>265000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T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</row>
        <row r="230">
          <cell r="A230">
            <v>12</v>
          </cell>
          <cell r="B230" t="str">
            <v>Kunci tanam biasa</v>
          </cell>
          <cell r="C230" t="str">
            <v>Set</v>
          </cell>
          <cell r="D230">
            <v>168565</v>
          </cell>
          <cell r="E230">
            <v>0</v>
          </cell>
          <cell r="F230">
            <v>0</v>
          </cell>
          <cell r="G230">
            <v>1</v>
          </cell>
          <cell r="H230">
            <v>168565</v>
          </cell>
          <cell r="I230">
            <v>1</v>
          </cell>
          <cell r="J230">
            <v>168565</v>
          </cell>
          <cell r="K230">
            <v>1</v>
          </cell>
          <cell r="L230">
            <v>168565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1</v>
          </cell>
          <cell r="T230">
            <v>168565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</row>
        <row r="231">
          <cell r="A231">
            <v>13</v>
          </cell>
          <cell r="B231" t="str">
            <v>Kunci Silinder</v>
          </cell>
          <cell r="C231" t="str">
            <v>Set</v>
          </cell>
          <cell r="D231">
            <v>217900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T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</row>
        <row r="232">
          <cell r="A232">
            <v>14</v>
          </cell>
          <cell r="B232" t="str">
            <v>Kunci Selot</v>
          </cell>
          <cell r="C232" t="str">
            <v>Set</v>
          </cell>
          <cell r="D232">
            <v>48300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</v>
          </cell>
          <cell r="R232">
            <v>48300</v>
          </cell>
          <cell r="S232">
            <v>1</v>
          </cell>
          <cell r="T232">
            <v>48300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1</v>
          </cell>
          <cell r="AX232">
            <v>48300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</row>
        <row r="233">
          <cell r="A233">
            <v>15</v>
          </cell>
          <cell r="B233" t="str">
            <v>Engsel jendela</v>
          </cell>
          <cell r="C233" t="str">
            <v>Bh</v>
          </cell>
          <cell r="D233">
            <v>16600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</row>
        <row r="234">
          <cell r="A234">
            <v>16</v>
          </cell>
          <cell r="B234" t="str">
            <v>Engsel pintu</v>
          </cell>
          <cell r="C234" t="str">
            <v>Bh</v>
          </cell>
          <cell r="D234">
            <v>44395.75</v>
          </cell>
          <cell r="E234">
            <v>4</v>
          </cell>
          <cell r="F234">
            <v>177583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3</v>
          </cell>
          <cell r="L234">
            <v>133187.25</v>
          </cell>
          <cell r="M234">
            <v>4</v>
          </cell>
          <cell r="N234">
            <v>177583</v>
          </cell>
          <cell r="O234">
            <v>0</v>
          </cell>
          <cell r="P234">
            <v>0</v>
          </cell>
          <cell r="Q234">
            <v>2</v>
          </cell>
          <cell r="R234">
            <v>88791.5</v>
          </cell>
          <cell r="S234">
            <v>2</v>
          </cell>
          <cell r="T234">
            <v>88791.5</v>
          </cell>
          <cell r="U234">
            <v>6</v>
          </cell>
          <cell r="V234">
            <v>266374.5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2</v>
          </cell>
          <cell r="AX234">
            <v>88791.5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</row>
        <row r="235">
          <cell r="A235">
            <v>17</v>
          </cell>
          <cell r="B235" t="str">
            <v>Engsel Pintu dari pipa besi dia 2 cm</v>
          </cell>
          <cell r="C235" t="str">
            <v>Bh</v>
          </cell>
          <cell r="D235">
            <v>66593.625</v>
          </cell>
          <cell r="E235">
            <v>0</v>
          </cell>
          <cell r="F235">
            <v>0</v>
          </cell>
          <cell r="G235">
            <v>4</v>
          </cell>
          <cell r="H235">
            <v>266374.5</v>
          </cell>
          <cell r="I235">
            <v>2</v>
          </cell>
          <cell r="J235">
            <v>133187.25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T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</row>
        <row r="236">
          <cell r="A236">
            <v>18</v>
          </cell>
          <cell r="B236" t="str">
            <v>Kait/hak angin</v>
          </cell>
          <cell r="C236" t="str">
            <v>Set</v>
          </cell>
          <cell r="D236">
            <v>27000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T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</row>
        <row r="237">
          <cell r="A237">
            <v>19</v>
          </cell>
          <cell r="B237" t="str">
            <v>Grendel pintu kuningan</v>
          </cell>
          <cell r="C237" t="str">
            <v>Bh</v>
          </cell>
          <cell r="D237">
            <v>125000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T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</row>
        <row r="238">
          <cell r="A238">
            <v>20</v>
          </cell>
          <cell r="B238" t="str">
            <v xml:space="preserve">Grendel jendela </v>
          </cell>
          <cell r="C238" t="str">
            <v>Bh</v>
          </cell>
          <cell r="D238">
            <v>8100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T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</row>
        <row r="239">
          <cell r="A239">
            <v>21</v>
          </cell>
          <cell r="B239" t="str">
            <v>Grendel pintu</v>
          </cell>
          <cell r="C239" t="str">
            <v>Bh</v>
          </cell>
          <cell r="D239">
            <v>14200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14200</v>
          </cell>
          <cell r="S239">
            <v>1</v>
          </cell>
          <cell r="T239">
            <v>14200</v>
          </cell>
          <cell r="U239">
            <v>2</v>
          </cell>
          <cell r="V239">
            <v>28400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1</v>
          </cell>
          <cell r="AX239">
            <v>14200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</row>
        <row r="240">
          <cell r="A240">
            <v>22</v>
          </cell>
          <cell r="B240" t="str">
            <v>Stripting Knip</v>
          </cell>
          <cell r="C240" t="str">
            <v>Set</v>
          </cell>
          <cell r="D240">
            <v>13700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T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</row>
        <row r="241">
          <cell r="A241">
            <v>23</v>
          </cell>
          <cell r="B241" t="str">
            <v>Door Closer</v>
          </cell>
          <cell r="C241" t="str">
            <v>Set</v>
          </cell>
          <cell r="D241">
            <v>260800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1</v>
          </cell>
          <cell r="T241">
            <v>260800</v>
          </cell>
          <cell r="U241">
            <v>1</v>
          </cell>
          <cell r="V241">
            <v>260800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1</v>
          </cell>
          <cell r="AX241">
            <v>260800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</row>
        <row r="242">
          <cell r="A242">
            <v>24</v>
          </cell>
          <cell r="B242" t="str">
            <v>Door Holder</v>
          </cell>
          <cell r="C242" t="str">
            <v>Set</v>
          </cell>
          <cell r="D242">
            <v>500000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T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</row>
        <row r="243">
          <cell r="A243">
            <v>25</v>
          </cell>
          <cell r="B243" t="str">
            <v>Door Stop</v>
          </cell>
          <cell r="C243" t="str">
            <v>Set</v>
          </cell>
          <cell r="D243">
            <v>32100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1</v>
          </cell>
          <cell r="T243">
            <v>32100</v>
          </cell>
          <cell r="U243">
            <v>1</v>
          </cell>
          <cell r="V243">
            <v>32100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1</v>
          </cell>
          <cell r="AX243">
            <v>32100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</row>
        <row r="244">
          <cell r="A244">
            <v>26</v>
          </cell>
          <cell r="B244" t="str">
            <v>Kaca bening 5 mm</v>
          </cell>
          <cell r="C244" t="str">
            <v>M2</v>
          </cell>
          <cell r="D244">
            <v>66700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P244">
            <v>0</v>
          </cell>
          <cell r="AQ244">
            <v>0.48</v>
          </cell>
          <cell r="AR244">
            <v>32016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5.0399999999999993E-2</v>
          </cell>
          <cell r="AX244">
            <v>3361.6799999999994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</row>
        <row r="245">
          <cell r="A245">
            <v>27</v>
          </cell>
          <cell r="B245" t="str">
            <v>Kaca bening 10 mm</v>
          </cell>
          <cell r="C245" t="str">
            <v>M2</v>
          </cell>
          <cell r="D245">
            <v>280895.75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T245">
            <v>0</v>
          </cell>
          <cell r="V245">
            <v>0</v>
          </cell>
          <cell r="W245">
            <v>1.1875</v>
          </cell>
          <cell r="X245">
            <v>333563.703125</v>
          </cell>
          <cell r="Y245">
            <v>1.1875</v>
          </cell>
          <cell r="Z245">
            <v>333563.703125</v>
          </cell>
          <cell r="AA245">
            <v>1.3174999999999999</v>
          </cell>
          <cell r="AB245">
            <v>370080.15062499995</v>
          </cell>
          <cell r="AC245">
            <v>1.3174999999999999</v>
          </cell>
          <cell r="AD245">
            <v>370080.15062499995</v>
          </cell>
          <cell r="AE245">
            <v>0.90999999999999992</v>
          </cell>
          <cell r="AF245">
            <v>255615.13249999998</v>
          </cell>
          <cell r="AG245">
            <v>0.46810000000000002</v>
          </cell>
          <cell r="AH245">
            <v>131487.300575</v>
          </cell>
          <cell r="AI245">
            <v>0</v>
          </cell>
          <cell r="AJ245">
            <v>0</v>
          </cell>
          <cell r="AK245">
            <v>0.57999999999999996</v>
          </cell>
          <cell r="AL245">
            <v>162919.53499999997</v>
          </cell>
          <cell r="AM245">
            <v>9.1875</v>
          </cell>
          <cell r="AN245">
            <v>2580729.703125</v>
          </cell>
          <cell r="AO245">
            <v>0.495</v>
          </cell>
          <cell r="AP245">
            <v>139043.39624999999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</row>
        <row r="246">
          <cell r="A246">
            <v>28</v>
          </cell>
          <cell r="B246" t="str">
            <v>Kaca Bening 12 mm</v>
          </cell>
          <cell r="C246" t="str">
            <v>M2</v>
          </cell>
          <cell r="D246">
            <v>403787.64062499994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T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0.84009999999999996</v>
          </cell>
          <cell r="AJ246">
            <v>339221.99688906246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</row>
        <row r="247">
          <cell r="A247">
            <v>29</v>
          </cell>
          <cell r="B247" t="str">
            <v>Besi hollow 4/4</v>
          </cell>
          <cell r="C247" t="str">
            <v>M'</v>
          </cell>
          <cell r="D247">
            <v>48625.000000000051</v>
          </cell>
          <cell r="E247">
            <v>0</v>
          </cell>
          <cell r="F247">
            <v>0</v>
          </cell>
          <cell r="G247">
            <v>6.3140000000000009</v>
          </cell>
          <cell r="H247">
            <v>307018.25000000035</v>
          </cell>
          <cell r="I247">
            <v>5.09</v>
          </cell>
          <cell r="J247">
            <v>247501.25000000026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</row>
        <row r="248">
          <cell r="A248">
            <v>30</v>
          </cell>
          <cell r="B248" t="str">
            <v>Besi hollow 6/6</v>
          </cell>
          <cell r="C248" t="str">
            <v>M'</v>
          </cell>
          <cell r="D248">
            <v>74462.500000000058</v>
          </cell>
          <cell r="E248">
            <v>0</v>
          </cell>
          <cell r="F248">
            <v>0</v>
          </cell>
          <cell r="G248">
            <v>6.3140000000000009</v>
          </cell>
          <cell r="H248">
            <v>470156.22500000044</v>
          </cell>
          <cell r="I248">
            <v>5.09</v>
          </cell>
          <cell r="J248">
            <v>379014.12500000029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</row>
        <row r="249">
          <cell r="A249">
            <v>31</v>
          </cell>
          <cell r="B249" t="str">
            <v>Besi hollow 2.5/5</v>
          </cell>
          <cell r="C249" t="str">
            <v>Kg</v>
          </cell>
          <cell r="D249">
            <v>74462.500000000058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116.68600000000001</v>
          </cell>
          <cell r="V249">
            <v>8688731.2750000078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</row>
        <row r="250">
          <cell r="A250">
            <v>32</v>
          </cell>
          <cell r="B250" t="str">
            <v>Besi hollow 5/5</v>
          </cell>
          <cell r="C250" t="str">
            <v>Kg</v>
          </cell>
          <cell r="D250">
            <v>74462.500000000058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</row>
        <row r="251">
          <cell r="A251">
            <v>33</v>
          </cell>
          <cell r="B251" t="str">
            <v>Besi hollow 2/2</v>
          </cell>
          <cell r="C251" t="str">
            <v>Kg</v>
          </cell>
          <cell r="D251">
            <v>74462.500000000058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T251">
            <v>0</v>
          </cell>
          <cell r="U251">
            <v>37.725575999999997</v>
          </cell>
          <cell r="V251">
            <v>2809140.7029000018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</row>
        <row r="252">
          <cell r="A252">
            <v>34</v>
          </cell>
          <cell r="B252" t="str">
            <v>Besi hollow 2/4</v>
          </cell>
          <cell r="C252" t="str">
            <v>Kg</v>
          </cell>
          <cell r="D252">
            <v>74462.500000000058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31.488000000000003</v>
          </cell>
          <cell r="P252">
            <v>2344675.200000002</v>
          </cell>
          <cell r="Q252">
            <v>0</v>
          </cell>
          <cell r="R252">
            <v>0</v>
          </cell>
          <cell r="T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</row>
        <row r="253">
          <cell r="A253">
            <v>35</v>
          </cell>
          <cell r="B253" t="str">
            <v>Kaca Tempered 12 mm</v>
          </cell>
          <cell r="C253" t="str">
            <v>M2</v>
          </cell>
          <cell r="D253">
            <v>528395.75</v>
          </cell>
          <cell r="E253">
            <v>4.3049999999999997</v>
          </cell>
          <cell r="F253">
            <v>2274743.7037499999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4.3049999999999997</v>
          </cell>
          <cell r="N253">
            <v>2274743.7037499999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T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</row>
        <row r="254">
          <cell r="A254">
            <v>36</v>
          </cell>
          <cell r="B254" t="str">
            <v>Glass Block</v>
          </cell>
          <cell r="C254" t="str">
            <v>Bh</v>
          </cell>
          <cell r="D254">
            <v>45000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</row>
        <row r="255">
          <cell r="A255">
            <v>37</v>
          </cell>
          <cell r="B255" t="str">
            <v>Kaca Es</v>
          </cell>
          <cell r="C255" t="str">
            <v>M2</v>
          </cell>
          <cell r="D255">
            <v>66700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3.8399999999999997E-2</v>
          </cell>
          <cell r="R255">
            <v>2561.2799999999997</v>
          </cell>
          <cell r="S255">
            <v>0.126</v>
          </cell>
          <cell r="T255">
            <v>8404.2000000000007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</row>
        <row r="256">
          <cell r="A256">
            <v>38</v>
          </cell>
          <cell r="B256" t="str">
            <v>Krepyak Kaca Nako + Kerangka</v>
          </cell>
          <cell r="C256" t="str">
            <v>M2</v>
          </cell>
          <cell r="D256">
            <v>81300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T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</row>
        <row r="257">
          <cell r="A257">
            <v>39</v>
          </cell>
          <cell r="B257" t="str">
            <v>Sticker Efek Kaca Es</v>
          </cell>
          <cell r="C257" t="str">
            <v>M2</v>
          </cell>
          <cell r="D257">
            <v>150000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T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</row>
        <row r="258">
          <cell r="A258">
            <v>40</v>
          </cell>
          <cell r="B258" t="str">
            <v>Rel Pintu Dorong</v>
          </cell>
          <cell r="C258" t="str">
            <v>M'</v>
          </cell>
          <cell r="D258">
            <v>275000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T258">
            <v>0</v>
          </cell>
          <cell r="V258">
            <v>0</v>
          </cell>
          <cell r="W258">
            <v>4</v>
          </cell>
          <cell r="X258">
            <v>1100000</v>
          </cell>
          <cell r="Y258">
            <v>4</v>
          </cell>
          <cell r="Z258">
            <v>1100000</v>
          </cell>
          <cell r="AA258">
            <v>6.4</v>
          </cell>
          <cell r="AB258">
            <v>1760000</v>
          </cell>
          <cell r="AC258">
            <v>6.4</v>
          </cell>
          <cell r="AD258">
            <v>1760000</v>
          </cell>
          <cell r="AE258">
            <v>3</v>
          </cell>
          <cell r="AF258">
            <v>825000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</row>
        <row r="259">
          <cell r="A259">
            <v>41</v>
          </cell>
          <cell r="B259" t="str">
            <v>Rolling Door</v>
          </cell>
          <cell r="C259" t="str">
            <v>M2</v>
          </cell>
          <cell r="D259">
            <v>358100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T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</row>
        <row r="260">
          <cell r="A260">
            <v>42</v>
          </cell>
          <cell r="B260" t="str">
            <v>Roster</v>
          </cell>
          <cell r="C260" t="str">
            <v>M2</v>
          </cell>
          <cell r="D260">
            <v>133850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T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0.96</v>
          </cell>
          <cell r="AZ260">
            <v>128496</v>
          </cell>
          <cell r="BA260">
            <v>0.96</v>
          </cell>
          <cell r="BB260">
            <v>128496</v>
          </cell>
          <cell r="BC260">
            <v>1.28</v>
          </cell>
          <cell r="BD260">
            <v>171328</v>
          </cell>
          <cell r="BE260">
            <v>1.28</v>
          </cell>
          <cell r="BF260">
            <v>171328</v>
          </cell>
          <cell r="BG260">
            <v>0.32000000000000006</v>
          </cell>
          <cell r="BH260">
            <v>42832.000000000007</v>
          </cell>
          <cell r="BI260">
            <v>1.92</v>
          </cell>
          <cell r="BJ260">
            <v>256992</v>
          </cell>
          <cell r="BK260">
            <v>2.8</v>
          </cell>
          <cell r="BL260">
            <v>374780</v>
          </cell>
          <cell r="BM260">
            <v>2.04</v>
          </cell>
          <cell r="BN260">
            <v>273054</v>
          </cell>
          <cell r="BO260">
            <v>0.8</v>
          </cell>
          <cell r="BP260">
            <v>107080</v>
          </cell>
          <cell r="BQ260">
            <v>0.48</v>
          </cell>
          <cell r="BR260">
            <v>64248</v>
          </cell>
          <cell r="BS260">
            <v>1.6</v>
          </cell>
          <cell r="BT260">
            <v>214160</v>
          </cell>
          <cell r="BU260">
            <v>1.4</v>
          </cell>
          <cell r="BV260">
            <v>187390</v>
          </cell>
          <cell r="BW260">
            <v>1.4</v>
          </cell>
          <cell r="BX260">
            <v>187390</v>
          </cell>
          <cell r="BY260">
            <v>0.32000000000000006</v>
          </cell>
          <cell r="BZ260">
            <v>42832.000000000007</v>
          </cell>
          <cell r="CA260">
            <v>0.32000000000000006</v>
          </cell>
          <cell r="CB260">
            <v>42832.000000000007</v>
          </cell>
          <cell r="CC260">
            <v>0.48</v>
          </cell>
          <cell r="CD260">
            <v>64248</v>
          </cell>
          <cell r="CE260">
            <v>0.64000000000000012</v>
          </cell>
          <cell r="CF260">
            <v>85664.000000000015</v>
          </cell>
          <cell r="CG260">
            <v>5.6</v>
          </cell>
          <cell r="CH260">
            <v>749560</v>
          </cell>
          <cell r="CI260">
            <v>3.6</v>
          </cell>
          <cell r="CJ260">
            <v>481860</v>
          </cell>
          <cell r="CK260">
            <v>7.0359999999999987</v>
          </cell>
          <cell r="CL260">
            <v>941768.59999999986</v>
          </cell>
          <cell r="CM260">
            <v>6.58</v>
          </cell>
          <cell r="CN260">
            <v>880733</v>
          </cell>
          <cell r="CO260">
            <v>4.4000000000000004</v>
          </cell>
          <cell r="CP260">
            <v>588940</v>
          </cell>
        </row>
        <row r="261">
          <cell r="A261">
            <v>43</v>
          </cell>
          <cell r="B261" t="str">
            <v>Gipsum Board</v>
          </cell>
          <cell r="C261" t="str">
            <v>M2</v>
          </cell>
          <cell r="D261">
            <v>29000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T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0.95</v>
          </cell>
          <cell r="AT261">
            <v>27550</v>
          </cell>
          <cell r="AU261">
            <v>3.3439999999999999</v>
          </cell>
          <cell r="AV261">
            <v>96976</v>
          </cell>
          <cell r="AW261">
            <v>19.399999999999999</v>
          </cell>
          <cell r="AX261">
            <v>562600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</row>
        <row r="262">
          <cell r="A262">
            <v>44</v>
          </cell>
          <cell r="B262" t="str">
            <v>List Gipsum</v>
          </cell>
          <cell r="C262" t="str">
            <v>M'</v>
          </cell>
          <cell r="D262">
            <v>17300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T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</row>
        <row r="263">
          <cell r="A263">
            <v>45</v>
          </cell>
          <cell r="B263" t="str">
            <v>Sealent</v>
          </cell>
          <cell r="C263" t="str">
            <v>M'</v>
          </cell>
          <cell r="D263">
            <v>8400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1.76</v>
          </cell>
          <cell r="R263">
            <v>14784</v>
          </cell>
          <cell r="T263">
            <v>0</v>
          </cell>
          <cell r="V263">
            <v>0</v>
          </cell>
          <cell r="W263">
            <v>12.5</v>
          </cell>
          <cell r="X263">
            <v>105000</v>
          </cell>
          <cell r="Y263">
            <v>12.5</v>
          </cell>
          <cell r="Z263">
            <v>105000</v>
          </cell>
          <cell r="AA263">
            <v>15.899999999999999</v>
          </cell>
          <cell r="AB263">
            <v>133560</v>
          </cell>
          <cell r="AC263">
            <v>15.899999999999999</v>
          </cell>
          <cell r="AD263">
            <v>133560</v>
          </cell>
          <cell r="AE263">
            <v>10.799999999999999</v>
          </cell>
          <cell r="AF263">
            <v>90719.999999999985</v>
          </cell>
          <cell r="AG263">
            <v>7.28</v>
          </cell>
          <cell r="AH263">
            <v>61152</v>
          </cell>
          <cell r="AI263">
            <v>12.08</v>
          </cell>
          <cell r="AJ263">
            <v>101472</v>
          </cell>
          <cell r="AK263">
            <v>3.05</v>
          </cell>
          <cell r="AL263">
            <v>25620</v>
          </cell>
          <cell r="AM263">
            <v>67.374999999999986</v>
          </cell>
          <cell r="AN263">
            <v>565949.99999999988</v>
          </cell>
          <cell r="AO263">
            <v>7.2</v>
          </cell>
          <cell r="AP263">
            <v>60480</v>
          </cell>
          <cell r="AQ263">
            <v>6.4000000000000012</v>
          </cell>
          <cell r="AR263">
            <v>53760.000000000007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2.16</v>
          </cell>
          <cell r="AX263">
            <v>18144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</row>
        <row r="264">
          <cell r="A264">
            <v>46</v>
          </cell>
          <cell r="B264" t="str">
            <v>Benangan Kusen</v>
          </cell>
          <cell r="C264" t="str">
            <v>M'</v>
          </cell>
          <cell r="D264">
            <v>4296.0074999999997</v>
          </cell>
          <cell r="E264">
            <v>6.1999999999999993</v>
          </cell>
          <cell r="F264">
            <v>26635.246499999994</v>
          </cell>
          <cell r="G264">
            <v>6.3140000000000009</v>
          </cell>
          <cell r="H264">
            <v>27124.991355000002</v>
          </cell>
          <cell r="I264">
            <v>5.5990000000000002</v>
          </cell>
          <cell r="J264">
            <v>24053.345992499999</v>
          </cell>
          <cell r="K264">
            <v>5.7839999999999998</v>
          </cell>
          <cell r="L264">
            <v>24848.107379999998</v>
          </cell>
          <cell r="M264">
            <v>6.1999999999999993</v>
          </cell>
          <cell r="N264">
            <v>26635.246499999994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2.2799999999999998</v>
          </cell>
          <cell r="T264">
            <v>9794.8970999999983</v>
          </cell>
          <cell r="U264">
            <v>51.899999999999991</v>
          </cell>
          <cell r="V264">
            <v>222962.78924999994</v>
          </cell>
          <cell r="W264">
            <v>14.399999999999999</v>
          </cell>
          <cell r="X264">
            <v>61862.507999999987</v>
          </cell>
          <cell r="Y264">
            <v>14.399999999999999</v>
          </cell>
          <cell r="Z264">
            <v>61862.507999999987</v>
          </cell>
          <cell r="AA264">
            <v>16</v>
          </cell>
          <cell r="AB264">
            <v>68736.12</v>
          </cell>
          <cell r="AC264">
            <v>16</v>
          </cell>
          <cell r="AD264">
            <v>68736.12</v>
          </cell>
          <cell r="AE264">
            <v>4.8000000000000007</v>
          </cell>
          <cell r="AF264">
            <v>20620.836000000003</v>
          </cell>
          <cell r="AG264">
            <v>8</v>
          </cell>
          <cell r="AH264">
            <v>34368.06</v>
          </cell>
          <cell r="AI264">
            <v>12.799999999999999</v>
          </cell>
          <cell r="AJ264">
            <v>54988.895999999993</v>
          </cell>
          <cell r="AK264">
            <v>8.5</v>
          </cell>
          <cell r="AL264">
            <v>36516.063750000001</v>
          </cell>
          <cell r="AM264">
            <v>30.599999999999998</v>
          </cell>
          <cell r="AN264">
            <v>131457.82949999999</v>
          </cell>
          <cell r="AO264">
            <v>8</v>
          </cell>
          <cell r="AP264">
            <v>34368.06</v>
          </cell>
          <cell r="AQ264">
            <v>6.4</v>
          </cell>
          <cell r="AR264">
            <v>27494.448</v>
          </cell>
          <cell r="AS264">
            <v>0</v>
          </cell>
          <cell r="AT264">
            <v>0</v>
          </cell>
          <cell r="AU264">
            <v>11.12</v>
          </cell>
          <cell r="AV264">
            <v>47771.603399999993</v>
          </cell>
          <cell r="AW264">
            <v>26.86</v>
          </cell>
          <cell r="AX264">
            <v>115390.76144999999</v>
          </cell>
          <cell r="AY264">
            <v>11.2</v>
          </cell>
          <cell r="AZ264">
            <v>48115.283999999992</v>
          </cell>
          <cell r="BA264">
            <v>11.2</v>
          </cell>
          <cell r="BB264">
            <v>48115.283999999992</v>
          </cell>
          <cell r="BC264">
            <v>16</v>
          </cell>
          <cell r="BD264">
            <v>68736.12</v>
          </cell>
          <cell r="BE264">
            <v>16</v>
          </cell>
          <cell r="BF264">
            <v>68736.12</v>
          </cell>
          <cell r="BG264">
            <v>4.8000000000000007</v>
          </cell>
          <cell r="BH264">
            <v>20620.836000000003</v>
          </cell>
          <cell r="BI264">
            <v>18</v>
          </cell>
          <cell r="BJ264">
            <v>77328.134999999995</v>
          </cell>
          <cell r="BK264">
            <v>19.599999999999998</v>
          </cell>
          <cell r="BL264">
            <v>84201.746999999988</v>
          </cell>
          <cell r="BM264">
            <v>60.400000000000006</v>
          </cell>
          <cell r="BN264">
            <v>259478.853</v>
          </cell>
          <cell r="BO264">
            <v>9.6</v>
          </cell>
          <cell r="BP264">
            <v>41241.671999999999</v>
          </cell>
          <cell r="BQ264">
            <v>6.4</v>
          </cell>
          <cell r="BR264">
            <v>27494.448</v>
          </cell>
          <cell r="BS264">
            <v>16.600000000000001</v>
          </cell>
          <cell r="BT264">
            <v>71313.724499999997</v>
          </cell>
          <cell r="BU264">
            <v>14.399999999999999</v>
          </cell>
          <cell r="BV264">
            <v>61862.507999999987</v>
          </cell>
          <cell r="BW264">
            <v>14.399999999999999</v>
          </cell>
          <cell r="BX264">
            <v>61862.507999999987</v>
          </cell>
          <cell r="BY264">
            <v>4.8000000000000007</v>
          </cell>
          <cell r="BZ264">
            <v>20620.836000000003</v>
          </cell>
          <cell r="CA264">
            <v>4.8000000000000007</v>
          </cell>
          <cell r="CB264">
            <v>20620.836000000003</v>
          </cell>
          <cell r="CC264">
            <v>6.4</v>
          </cell>
          <cell r="CD264">
            <v>27494.448</v>
          </cell>
          <cell r="CE264">
            <v>8</v>
          </cell>
          <cell r="CF264">
            <v>34368.06</v>
          </cell>
          <cell r="CG264">
            <v>30.799999999999997</v>
          </cell>
          <cell r="CH264">
            <v>132317.03099999999</v>
          </cell>
          <cell r="CI264">
            <v>22.8</v>
          </cell>
          <cell r="CJ264">
            <v>97948.97099999999</v>
          </cell>
          <cell r="CK264">
            <v>50.839999999999996</v>
          </cell>
          <cell r="CL264">
            <v>218409.02129999996</v>
          </cell>
          <cell r="CM264">
            <v>35.4</v>
          </cell>
          <cell r="CN264">
            <v>152078.66549999997</v>
          </cell>
          <cell r="CO264">
            <v>16.8</v>
          </cell>
          <cell r="CP264">
            <v>72172.925999999992</v>
          </cell>
        </row>
        <row r="265">
          <cell r="A265">
            <v>47</v>
          </cell>
          <cell r="B265" t="str">
            <v xml:space="preserve">Cat Kayu </v>
          </cell>
          <cell r="C265" t="str">
            <v>M2</v>
          </cell>
          <cell r="D265">
            <v>19370.5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4.0991999999999997</v>
          </cell>
          <cell r="L265">
            <v>79403.553599999999</v>
          </cell>
          <cell r="M265">
            <v>0</v>
          </cell>
          <cell r="N265">
            <v>0</v>
          </cell>
          <cell r="O265">
            <v>2.88</v>
          </cell>
          <cell r="P265">
            <v>55787.040000000001</v>
          </cell>
          <cell r="Q265">
            <v>1.1420000000000001</v>
          </cell>
          <cell r="R265">
            <v>22121.111000000001</v>
          </cell>
          <cell r="S265">
            <v>2.59</v>
          </cell>
          <cell r="T265">
            <v>50169.594999999994</v>
          </cell>
          <cell r="U265">
            <v>0.48</v>
          </cell>
          <cell r="V265">
            <v>9297.84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3.6</v>
          </cell>
          <cell r="AX265">
            <v>69733.8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</row>
        <row r="266">
          <cell r="A266">
            <v>48</v>
          </cell>
          <cell r="B266" t="str">
            <v>Cat Besi</v>
          </cell>
          <cell r="C266" t="str">
            <v>M2</v>
          </cell>
          <cell r="D266">
            <v>13698</v>
          </cell>
          <cell r="E266">
            <v>0</v>
          </cell>
          <cell r="F266">
            <v>0</v>
          </cell>
          <cell r="G266">
            <v>8.543518139392118</v>
          </cell>
          <cell r="H266">
            <v>117029.11147339323</v>
          </cell>
          <cell r="I266">
            <v>5.6445590696960588</v>
          </cell>
          <cell r="J266">
            <v>77319.170136696615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3.7785600000000001</v>
          </cell>
          <cell r="P266">
            <v>51758.71488</v>
          </cell>
          <cell r="Q266">
            <v>0</v>
          </cell>
          <cell r="R266">
            <v>0</v>
          </cell>
          <cell r="T266">
            <v>0</v>
          </cell>
          <cell r="U266">
            <v>28.369569120000001</v>
          </cell>
          <cell r="V266">
            <v>388606.35780576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</row>
        <row r="267">
          <cell r="A267">
            <v>49</v>
          </cell>
          <cell r="B267" t="str">
            <v>Cat Dinding</v>
          </cell>
          <cell r="C267" t="str">
            <v>M2</v>
          </cell>
          <cell r="D267">
            <v>9900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T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0.95</v>
          </cell>
          <cell r="AT267">
            <v>9405</v>
          </cell>
          <cell r="AU267">
            <v>3.3439999999999999</v>
          </cell>
          <cell r="AV267">
            <v>33105.599999999999</v>
          </cell>
          <cell r="AW267">
            <v>19.399999999999999</v>
          </cell>
          <cell r="AX267">
            <v>192060</v>
          </cell>
          <cell r="AY267">
            <v>1.92</v>
          </cell>
          <cell r="AZ267">
            <v>19008</v>
          </cell>
          <cell r="BA267">
            <v>1.92</v>
          </cell>
          <cell r="BB267">
            <v>19008</v>
          </cell>
          <cell r="BC267">
            <v>2.56</v>
          </cell>
          <cell r="BD267">
            <v>25344</v>
          </cell>
          <cell r="BE267">
            <v>2.56</v>
          </cell>
          <cell r="BF267">
            <v>25344</v>
          </cell>
          <cell r="BG267">
            <v>0.64000000000000012</v>
          </cell>
          <cell r="BH267">
            <v>6336.0000000000009</v>
          </cell>
          <cell r="BI267">
            <v>3.84</v>
          </cell>
          <cell r="BJ267">
            <v>38016</v>
          </cell>
          <cell r="BK267">
            <v>5.6</v>
          </cell>
          <cell r="BL267">
            <v>55440</v>
          </cell>
          <cell r="BM267">
            <v>14.4</v>
          </cell>
          <cell r="BN267">
            <v>142560</v>
          </cell>
          <cell r="BO267">
            <v>1.6</v>
          </cell>
          <cell r="BP267">
            <v>15840</v>
          </cell>
          <cell r="BQ267">
            <v>0.96</v>
          </cell>
          <cell r="BR267">
            <v>9504</v>
          </cell>
          <cell r="BS267">
            <v>3.2</v>
          </cell>
          <cell r="BT267">
            <v>31680</v>
          </cell>
          <cell r="BU267">
            <v>2.8</v>
          </cell>
          <cell r="BV267">
            <v>27720</v>
          </cell>
          <cell r="BW267">
            <v>2.8</v>
          </cell>
          <cell r="BX267">
            <v>27720</v>
          </cell>
          <cell r="BY267">
            <v>0.64000000000000012</v>
          </cell>
          <cell r="BZ267">
            <v>6336.0000000000009</v>
          </cell>
          <cell r="CA267">
            <v>0.64000000000000012</v>
          </cell>
          <cell r="CB267">
            <v>6336.0000000000009</v>
          </cell>
          <cell r="CC267">
            <v>0.96</v>
          </cell>
          <cell r="CD267">
            <v>9504</v>
          </cell>
          <cell r="CE267">
            <v>1.2800000000000002</v>
          </cell>
          <cell r="CF267">
            <v>12672.000000000002</v>
          </cell>
          <cell r="CG267">
            <v>11.2</v>
          </cell>
          <cell r="CH267">
            <v>110880</v>
          </cell>
          <cell r="CI267">
            <v>7.2</v>
          </cell>
          <cell r="CJ267">
            <v>71280</v>
          </cell>
          <cell r="CK267">
            <v>16.799999999999997</v>
          </cell>
          <cell r="CL267">
            <v>166319.99999999997</v>
          </cell>
          <cell r="CM267">
            <v>13.16</v>
          </cell>
          <cell r="CN267">
            <v>130284</v>
          </cell>
          <cell r="CO267">
            <v>8.8000000000000007</v>
          </cell>
          <cell r="CP267">
            <v>87120</v>
          </cell>
        </row>
        <row r="268">
          <cell r="A268">
            <v>50</v>
          </cell>
          <cell r="B268" t="str">
            <v>Plesteran Camprot</v>
          </cell>
          <cell r="C268" t="str">
            <v>M2</v>
          </cell>
          <cell r="D268">
            <v>14600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K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T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</row>
        <row r="269">
          <cell r="A269">
            <v>51</v>
          </cell>
          <cell r="B269" t="str">
            <v>Rangka Metal Furring</v>
          </cell>
          <cell r="C269" t="str">
            <v>M'</v>
          </cell>
          <cell r="D269">
            <v>90000</v>
          </cell>
          <cell r="AS269">
            <v>4.05</v>
          </cell>
          <cell r="AT269">
            <v>364500</v>
          </cell>
          <cell r="AU269">
            <v>6.4399999999999995</v>
          </cell>
          <cell r="AV269">
            <v>579600</v>
          </cell>
          <cell r="AW269">
            <v>32.550000000000004</v>
          </cell>
          <cell r="AX269">
            <v>2929500.0000000005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</row>
        <row r="270">
          <cell r="V270">
            <v>0</v>
          </cell>
        </row>
        <row r="271">
          <cell r="B271" t="str">
            <v>Jumlah Harga</v>
          </cell>
          <cell r="F271">
            <v>3776944.5502499999</v>
          </cell>
          <cell r="H271">
            <v>2832088.3359403941</v>
          </cell>
          <cell r="J271">
            <v>1760337.7291291971</v>
          </cell>
          <cell r="L271">
            <v>1690743.9109799999</v>
          </cell>
          <cell r="N271">
            <v>3776944.5502499999</v>
          </cell>
          <cell r="P271">
            <v>4325959.5126400022</v>
          </cell>
          <cell r="R271">
            <v>203957.891</v>
          </cell>
          <cell r="T271">
            <v>687725.19209999987</v>
          </cell>
          <cell r="V271">
            <v>18029296.658107769</v>
          </cell>
          <cell r="X271">
            <v>1778477.1111249998</v>
          </cell>
          <cell r="Z271">
            <v>1778477.1111249998</v>
          </cell>
          <cell r="AB271">
            <v>2510427.1706250003</v>
          </cell>
          <cell r="AD271">
            <v>2510427.1706250003</v>
          </cell>
          <cell r="AF271">
            <v>1191955.9685</v>
          </cell>
          <cell r="AH271">
            <v>227007.360575</v>
          </cell>
          <cell r="AJ271">
            <v>495682.89288906247</v>
          </cell>
          <cell r="AL271">
            <v>340632.49875000003</v>
          </cell>
          <cell r="AN271">
            <v>4315205.9326250004</v>
          </cell>
          <cell r="AP271">
            <v>233891.45624999999</v>
          </cell>
          <cell r="AR271">
            <v>113270.448</v>
          </cell>
          <cell r="AT271">
            <v>401455</v>
          </cell>
          <cell r="AV271">
            <v>757453.2034</v>
          </cell>
          <cell r="AX271">
            <v>4346861.7414500006</v>
          </cell>
          <cell r="AZ271">
            <v>195619.28399999999</v>
          </cell>
          <cell r="BB271">
            <v>195619.28399999999</v>
          </cell>
          <cell r="BD271">
            <v>265408.12</v>
          </cell>
          <cell r="BF271">
            <v>265408.12</v>
          </cell>
          <cell r="BH271">
            <v>69788.83600000001</v>
          </cell>
          <cell r="BJ271">
            <v>372336.13500000001</v>
          </cell>
          <cell r="BL271">
            <v>514421.74699999997</v>
          </cell>
          <cell r="BN271">
            <v>675092.853</v>
          </cell>
          <cell r="BP271">
            <v>164161.67199999999</v>
          </cell>
          <cell r="BR271">
            <v>101246.448</v>
          </cell>
          <cell r="BT271">
            <v>317153.72450000001</v>
          </cell>
          <cell r="BV271">
            <v>276972.50799999997</v>
          </cell>
          <cell r="BX271">
            <v>276972.50799999997</v>
          </cell>
          <cell r="BZ271">
            <v>69788.83600000001</v>
          </cell>
          <cell r="CB271">
            <v>69788.83600000001</v>
          </cell>
          <cell r="CD271">
            <v>101246.448</v>
          </cell>
          <cell r="CF271">
            <v>132704.06000000003</v>
          </cell>
          <cell r="CH271">
            <v>992757.03099999996</v>
          </cell>
          <cell r="CJ271">
            <v>651088.97100000002</v>
          </cell>
          <cell r="CL271">
            <v>1326497.6212999998</v>
          </cell>
          <cell r="CN271">
            <v>1163095.6655000001</v>
          </cell>
          <cell r="CP271">
            <v>748232.92599999998</v>
          </cell>
        </row>
        <row r="275">
          <cell r="A275" t="str">
            <v>No.</v>
          </cell>
          <cell r="B275" t="str">
            <v>Item Pekerjaan</v>
          </cell>
          <cell r="C275" t="str">
            <v>Satuan</v>
          </cell>
          <cell r="D275" t="str">
            <v>Harga Satuan</v>
          </cell>
          <cell r="E275" t="str">
            <v>P1</v>
          </cell>
          <cell r="G275" t="str">
            <v>P2</v>
          </cell>
          <cell r="I275" t="str">
            <v>P3</v>
          </cell>
          <cell r="K275" t="str">
            <v>J1</v>
          </cell>
          <cell r="M275" t="str">
            <v>J1'</v>
          </cell>
          <cell r="O275" t="str">
            <v>J2</v>
          </cell>
          <cell r="Q275" t="str">
            <v>J3</v>
          </cell>
          <cell r="S275" t="str">
            <v>J4</v>
          </cell>
          <cell r="U275" t="str">
            <v>J4'</v>
          </cell>
          <cell r="W275" t="str">
            <v>R1</v>
          </cell>
          <cell r="Y275" t="str">
            <v>R2</v>
          </cell>
          <cell r="AA275" t="str">
            <v>R3</v>
          </cell>
        </row>
        <row r="276">
          <cell r="D276" t="str">
            <v>Rp.</v>
          </cell>
          <cell r="E276" t="str">
            <v>Vol.</v>
          </cell>
          <cell r="F276" t="str">
            <v>Jumlah Harga</v>
          </cell>
          <cell r="G276" t="str">
            <v>Vol.</v>
          </cell>
          <cell r="H276" t="str">
            <v>Jumlah Harga</v>
          </cell>
          <cell r="I276" t="str">
            <v>Vol.</v>
          </cell>
          <cell r="J276" t="str">
            <v>Jumlah Harga</v>
          </cell>
          <cell r="K276" t="str">
            <v>Vol.</v>
          </cell>
          <cell r="L276" t="str">
            <v>Jumlah Harga</v>
          </cell>
          <cell r="M276" t="str">
            <v>Vol.</v>
          </cell>
          <cell r="N276" t="str">
            <v>Jumlah Harga</v>
          </cell>
          <cell r="O276" t="str">
            <v>Vol.</v>
          </cell>
          <cell r="P276" t="str">
            <v>Jumlah Harga</v>
          </cell>
          <cell r="Q276" t="str">
            <v>Vol.</v>
          </cell>
          <cell r="R276" t="str">
            <v>Jumlah Harga</v>
          </cell>
          <cell r="S276" t="str">
            <v>Vol.</v>
          </cell>
          <cell r="T276" t="str">
            <v>Jumlah Harga</v>
          </cell>
          <cell r="U276" t="str">
            <v>Vol.</v>
          </cell>
          <cell r="V276" t="str">
            <v>Jumlah Harga</v>
          </cell>
          <cell r="W276" t="str">
            <v>Vol.</v>
          </cell>
          <cell r="X276" t="str">
            <v>Jumlah Harga</v>
          </cell>
          <cell r="Y276" t="str">
            <v>Vol.</v>
          </cell>
          <cell r="Z276" t="str">
            <v>Jumlah Harga</v>
          </cell>
          <cell r="AA276" t="str">
            <v>Vol.</v>
          </cell>
          <cell r="AB276" t="str">
            <v>Jumlah Harga</v>
          </cell>
        </row>
        <row r="277">
          <cell r="A277" t="str">
            <v>V.</v>
          </cell>
          <cell r="B277" t="str">
            <v>UNIT BANGUNAN KANTOR PUSAT</v>
          </cell>
        </row>
        <row r="279">
          <cell r="A279">
            <v>1</v>
          </cell>
          <cell r="B279" t="str">
            <v>Kayu 6/12</v>
          </cell>
          <cell r="C279" t="str">
            <v>M3</v>
          </cell>
          <cell r="D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3.6144000000000003E-2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</row>
        <row r="280">
          <cell r="A280">
            <v>2</v>
          </cell>
          <cell r="B280" t="str">
            <v>Kayu Slimar 3/10</v>
          </cell>
          <cell r="C280" t="str">
            <v>M3</v>
          </cell>
          <cell r="D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1.4159999999999999E-2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</row>
        <row r="281">
          <cell r="A281">
            <v>3</v>
          </cell>
          <cell r="B281" t="str">
            <v>Kayu Slimar 3/15</v>
          </cell>
          <cell r="C281" t="str">
            <v>M3</v>
          </cell>
          <cell r="D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2.6999999999999997E-3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</row>
        <row r="282">
          <cell r="A282">
            <v>4</v>
          </cell>
          <cell r="B282" t="str">
            <v>Kayu Slimar 3/20</v>
          </cell>
          <cell r="C282" t="str">
            <v>M3</v>
          </cell>
          <cell r="D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3.5999999999999999E-3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</row>
        <row r="283">
          <cell r="A283">
            <v>5</v>
          </cell>
          <cell r="B283" t="str">
            <v>Kayu 2/10</v>
          </cell>
          <cell r="C283" t="str">
            <v>M3</v>
          </cell>
          <cell r="D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5.4000000000000012E-3</v>
          </cell>
          <cell r="J283">
            <v>0</v>
          </cell>
          <cell r="K283">
            <v>12.399999999999999</v>
          </cell>
          <cell r="L283">
            <v>0</v>
          </cell>
          <cell r="M283">
            <v>12.399999999999999</v>
          </cell>
          <cell r="N283">
            <v>0</v>
          </cell>
          <cell r="O283">
            <v>6.4</v>
          </cell>
          <cell r="P283">
            <v>0</v>
          </cell>
          <cell r="Q283">
            <v>93.25</v>
          </cell>
          <cell r="R283">
            <v>0</v>
          </cell>
          <cell r="S283">
            <v>13.814999999999998</v>
          </cell>
          <cell r="T283">
            <v>0</v>
          </cell>
          <cell r="U283">
            <v>13.814999999999998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</row>
        <row r="284">
          <cell r="A284">
            <v>6</v>
          </cell>
          <cell r="B284" t="str">
            <v>Panil t = 3 cm</v>
          </cell>
          <cell r="C284" t="str">
            <v>M2</v>
          </cell>
          <cell r="D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0.49500000000000005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</row>
        <row r="285">
          <cell r="A285">
            <v>1</v>
          </cell>
          <cell r="B285" t="str">
            <v>Kusen Aluminium 5/10</v>
          </cell>
          <cell r="C285" t="str">
            <v>M'</v>
          </cell>
          <cell r="D285">
            <v>124948</v>
          </cell>
          <cell r="F285">
            <v>0</v>
          </cell>
          <cell r="G285">
            <v>0</v>
          </cell>
          <cell r="H285">
            <v>0</v>
          </cell>
          <cell r="I285">
            <v>5</v>
          </cell>
          <cell r="J285">
            <v>624740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</row>
        <row r="286">
          <cell r="A286">
            <v>2</v>
          </cell>
          <cell r="B286" t="str">
            <v xml:space="preserve">Rangka Daun Jendela Alumunium </v>
          </cell>
          <cell r="C286" t="str">
            <v>M'</v>
          </cell>
          <cell r="D286">
            <v>124948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</row>
        <row r="287">
          <cell r="A287">
            <v>3</v>
          </cell>
          <cell r="B287" t="str">
            <v>Rangka Tiang Sirip Alumunium 1/1 Putih</v>
          </cell>
          <cell r="C287" t="str">
            <v>M'</v>
          </cell>
          <cell r="D287">
            <v>62474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2.8499999999999996</v>
          </cell>
          <cell r="L287">
            <v>178050.89999999997</v>
          </cell>
          <cell r="M287">
            <v>2.8499999999999996</v>
          </cell>
          <cell r="N287">
            <v>178050.89999999997</v>
          </cell>
          <cell r="O287">
            <v>0</v>
          </cell>
          <cell r="P287">
            <v>0</v>
          </cell>
          <cell r="Q287">
            <v>14.100000000000003</v>
          </cell>
          <cell r="R287">
            <v>880883.40000000026</v>
          </cell>
          <cell r="S287">
            <v>2.12</v>
          </cell>
          <cell r="T287">
            <v>132444.88</v>
          </cell>
          <cell r="U287">
            <v>2.12</v>
          </cell>
          <cell r="V287">
            <v>132444.88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</row>
        <row r="288">
          <cell r="A288">
            <v>4</v>
          </cell>
          <cell r="B288" t="str">
            <v>Pasang Shading Sirip Alumunium 0.2/10 +Rangka</v>
          </cell>
          <cell r="C288" t="str">
            <v>M2</v>
          </cell>
          <cell r="D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0.50749999999999995</v>
          </cell>
          <cell r="L288">
            <v>0</v>
          </cell>
          <cell r="M288">
            <v>0.50749999999999995</v>
          </cell>
          <cell r="N288">
            <v>0</v>
          </cell>
          <cell r="O288">
            <v>0</v>
          </cell>
          <cell r="P288">
            <v>0</v>
          </cell>
          <cell r="Q288">
            <v>1.4649999999999999</v>
          </cell>
          <cell r="R288">
            <v>0</v>
          </cell>
          <cell r="S288">
            <v>0.252</v>
          </cell>
          <cell r="T288">
            <v>0</v>
          </cell>
          <cell r="U288">
            <v>0.252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</row>
        <row r="289">
          <cell r="A289">
            <v>5</v>
          </cell>
          <cell r="B289" t="str">
            <v>Daun Pintu Panil Kamper</v>
          </cell>
          <cell r="C289" t="str">
            <v>bh</v>
          </cell>
          <cell r="D289">
            <v>550000</v>
          </cell>
          <cell r="F289">
            <v>0</v>
          </cell>
          <cell r="G289">
            <v>0</v>
          </cell>
          <cell r="H289">
            <v>0</v>
          </cell>
          <cell r="I289">
            <v>1.2</v>
          </cell>
          <cell r="J289">
            <v>660000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</row>
        <row r="290">
          <cell r="A290">
            <v>6</v>
          </cell>
          <cell r="B290" t="str">
            <v>Plat besi t = 2 mm</v>
          </cell>
          <cell r="C290" t="str">
            <v>Kg</v>
          </cell>
          <cell r="D290">
            <v>0</v>
          </cell>
          <cell r="F290">
            <v>0</v>
          </cell>
          <cell r="G290">
            <v>57.085200000000007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</row>
        <row r="291">
          <cell r="A291">
            <v>7</v>
          </cell>
          <cell r="B291" t="str">
            <v>C 40.40.2  (pesan khusus)</v>
          </cell>
          <cell r="C291" t="str">
            <v>Kg</v>
          </cell>
          <cell r="D291">
            <v>14122.3</v>
          </cell>
          <cell r="F291">
            <v>0</v>
          </cell>
          <cell r="G291">
            <v>42.56</v>
          </cell>
          <cell r="H291">
            <v>601045.08799999999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</row>
        <row r="292">
          <cell r="A292">
            <v>8</v>
          </cell>
          <cell r="B292" t="str">
            <v>Handle besi dia 16 mm</v>
          </cell>
          <cell r="C292" t="str">
            <v>Set</v>
          </cell>
          <cell r="D292">
            <v>129652.5</v>
          </cell>
          <cell r="F292">
            <v>0</v>
          </cell>
          <cell r="G292">
            <v>1</v>
          </cell>
          <cell r="H292">
            <v>129652.5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</row>
        <row r="293">
          <cell r="A293">
            <v>9</v>
          </cell>
          <cell r="B293" t="str">
            <v>Hendle pintu Stainless</v>
          </cell>
          <cell r="C293" t="str">
            <v>Set</v>
          </cell>
          <cell r="D293">
            <v>261652.5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</row>
        <row r="294">
          <cell r="A294">
            <v>10</v>
          </cell>
          <cell r="B294" t="str">
            <v>Kunci Pintu Handle stainleess (dorma)</v>
          </cell>
          <cell r="C294" t="str">
            <v>Set</v>
          </cell>
          <cell r="D294">
            <v>650000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</row>
        <row r="295">
          <cell r="A295">
            <v>11</v>
          </cell>
          <cell r="B295" t="str">
            <v>Kunci tanam Antik</v>
          </cell>
          <cell r="C295" t="str">
            <v>Set</v>
          </cell>
          <cell r="D295">
            <v>265000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</row>
        <row r="296">
          <cell r="A296">
            <v>12</v>
          </cell>
          <cell r="B296" t="str">
            <v>Kunci tanam biasa</v>
          </cell>
          <cell r="C296" t="str">
            <v>Set</v>
          </cell>
          <cell r="D296">
            <v>168565</v>
          </cell>
          <cell r="F296">
            <v>0</v>
          </cell>
          <cell r="G296">
            <v>1</v>
          </cell>
          <cell r="H296">
            <v>168565</v>
          </cell>
          <cell r="I296">
            <v>1</v>
          </cell>
          <cell r="J296">
            <v>168565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</row>
        <row r="297">
          <cell r="A297">
            <v>13</v>
          </cell>
          <cell r="B297" t="str">
            <v>Kunci Silinder</v>
          </cell>
          <cell r="C297" t="str">
            <v>Set</v>
          </cell>
          <cell r="D297">
            <v>217900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</row>
        <row r="298">
          <cell r="A298">
            <v>14</v>
          </cell>
          <cell r="B298" t="str">
            <v>Kunci Selot</v>
          </cell>
          <cell r="C298" t="str">
            <v>Set</v>
          </cell>
          <cell r="D298">
            <v>48300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</row>
        <row r="299">
          <cell r="A299">
            <v>15</v>
          </cell>
          <cell r="B299" t="str">
            <v>Engsel jendela</v>
          </cell>
          <cell r="C299" t="str">
            <v>Bh</v>
          </cell>
          <cell r="D299">
            <v>16600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</row>
        <row r="300">
          <cell r="A300">
            <v>16</v>
          </cell>
          <cell r="B300" t="str">
            <v>Engsel pintu</v>
          </cell>
          <cell r="C300" t="str">
            <v>Bh</v>
          </cell>
          <cell r="D300">
            <v>44395.75</v>
          </cell>
          <cell r="F300">
            <v>0</v>
          </cell>
          <cell r="G300">
            <v>0</v>
          </cell>
          <cell r="H300">
            <v>0</v>
          </cell>
          <cell r="I300">
            <v>3</v>
          </cell>
          <cell r="J300">
            <v>133187.25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</row>
        <row r="301">
          <cell r="A301">
            <v>17</v>
          </cell>
          <cell r="B301" t="str">
            <v>Engsel Pintu dari pipa besi dia 2 cm</v>
          </cell>
          <cell r="C301" t="str">
            <v>Bh</v>
          </cell>
          <cell r="D301">
            <v>66593.625</v>
          </cell>
          <cell r="F301">
            <v>0</v>
          </cell>
          <cell r="G301">
            <v>2</v>
          </cell>
          <cell r="H301">
            <v>133187.25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</row>
        <row r="302">
          <cell r="A302">
            <v>18</v>
          </cell>
          <cell r="B302" t="str">
            <v>Kait/hak angin</v>
          </cell>
          <cell r="C302" t="str">
            <v>Set</v>
          </cell>
          <cell r="D302">
            <v>27000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</row>
        <row r="303">
          <cell r="A303">
            <v>19</v>
          </cell>
          <cell r="B303" t="str">
            <v>Grendel pintu kuningan</v>
          </cell>
          <cell r="C303" t="str">
            <v>Bh</v>
          </cell>
          <cell r="D303">
            <v>125000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</row>
        <row r="304">
          <cell r="A304">
            <v>20</v>
          </cell>
          <cell r="B304" t="str">
            <v xml:space="preserve">Grendel jendela </v>
          </cell>
          <cell r="C304" t="str">
            <v>Bh</v>
          </cell>
          <cell r="D304">
            <v>8100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1</v>
          </cell>
          <cell r="P304">
            <v>8100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</row>
        <row r="305">
          <cell r="A305">
            <v>21</v>
          </cell>
          <cell r="B305" t="str">
            <v>Grendel pintu</v>
          </cell>
          <cell r="C305" t="str">
            <v>Bh</v>
          </cell>
          <cell r="D305">
            <v>14200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</row>
        <row r="306">
          <cell r="A306">
            <v>22</v>
          </cell>
          <cell r="B306" t="str">
            <v>Stripting Knip</v>
          </cell>
          <cell r="C306" t="str">
            <v>Set</v>
          </cell>
          <cell r="D306">
            <v>13700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</row>
        <row r="307">
          <cell r="A307">
            <v>23</v>
          </cell>
          <cell r="B307" t="str">
            <v>Door Closer</v>
          </cell>
          <cell r="C307" t="str">
            <v>Set</v>
          </cell>
          <cell r="D307">
            <v>260800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</row>
        <row r="308">
          <cell r="A308">
            <v>24</v>
          </cell>
          <cell r="B308" t="str">
            <v>Door Holder</v>
          </cell>
          <cell r="C308" t="str">
            <v>Set</v>
          </cell>
          <cell r="D308">
            <v>500000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</row>
        <row r="309">
          <cell r="A309">
            <v>25</v>
          </cell>
          <cell r="B309" t="str">
            <v>Door Stop</v>
          </cell>
          <cell r="C309" t="str">
            <v>Set</v>
          </cell>
          <cell r="D309">
            <v>32100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</row>
        <row r="310">
          <cell r="A310">
            <v>26</v>
          </cell>
          <cell r="B310" t="str">
            <v>Kaca bening 5 mm</v>
          </cell>
          <cell r="C310" t="str">
            <v>M2</v>
          </cell>
          <cell r="D310">
            <v>66700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</row>
        <row r="311">
          <cell r="A311">
            <v>27</v>
          </cell>
          <cell r="B311" t="str">
            <v>Kaca bening 10 mm</v>
          </cell>
          <cell r="C311" t="str">
            <v>M2</v>
          </cell>
          <cell r="D311">
            <v>280895.75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1.1875</v>
          </cell>
          <cell r="L311">
            <v>333563.703125</v>
          </cell>
          <cell r="M311">
            <v>1.1875</v>
          </cell>
          <cell r="N311">
            <v>333563.703125</v>
          </cell>
          <cell r="O311">
            <v>0.64749999999999996</v>
          </cell>
          <cell r="P311">
            <v>181879.99812499998</v>
          </cell>
          <cell r="Q311">
            <v>4.5719999999999992</v>
          </cell>
          <cell r="R311">
            <v>1284255.3689999997</v>
          </cell>
          <cell r="S311">
            <v>1.3035499999999998</v>
          </cell>
          <cell r="T311">
            <v>366161.65491249994</v>
          </cell>
          <cell r="U311">
            <v>1.3035499999999998</v>
          </cell>
          <cell r="V311">
            <v>366161.65491249994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</row>
        <row r="312">
          <cell r="A312">
            <v>28</v>
          </cell>
          <cell r="B312" t="str">
            <v>Kaca Bening 12 mm</v>
          </cell>
          <cell r="C312" t="str">
            <v>M2</v>
          </cell>
          <cell r="D312">
            <v>403787.64062499994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</row>
        <row r="313">
          <cell r="A313">
            <v>29</v>
          </cell>
          <cell r="B313" t="str">
            <v>Besi hollow 4/4</v>
          </cell>
          <cell r="C313" t="str">
            <v>M'</v>
          </cell>
          <cell r="D313">
            <v>48625.000000000051</v>
          </cell>
          <cell r="F313">
            <v>0</v>
          </cell>
          <cell r="G313">
            <v>5.09</v>
          </cell>
          <cell r="H313">
            <v>247501.25000000026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</row>
        <row r="314">
          <cell r="A314">
            <v>30</v>
          </cell>
          <cell r="B314" t="str">
            <v>Besi hollow 6/6</v>
          </cell>
          <cell r="C314" t="str">
            <v>M'</v>
          </cell>
          <cell r="D314">
            <v>74462.500000000058</v>
          </cell>
          <cell r="E314">
            <v>1.413793103448276</v>
          </cell>
          <cell r="F314">
            <v>105274.56896551733</v>
          </cell>
          <cell r="G314">
            <v>5.09</v>
          </cell>
          <cell r="H314">
            <v>379014.12500000029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</row>
        <row r="315">
          <cell r="A315">
            <v>31</v>
          </cell>
          <cell r="B315" t="str">
            <v>Besi hollow 2.5/5</v>
          </cell>
          <cell r="C315" t="str">
            <v>Kg</v>
          </cell>
          <cell r="D315">
            <v>74462.500000000058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</row>
        <row r="316">
          <cell r="A316">
            <v>32</v>
          </cell>
          <cell r="B316" t="str">
            <v>Besi hollow 5/5</v>
          </cell>
          <cell r="C316" t="str">
            <v>Kg</v>
          </cell>
          <cell r="D316">
            <v>74462.500000000058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</row>
        <row r="317">
          <cell r="A317">
            <v>33</v>
          </cell>
          <cell r="B317" t="str">
            <v>Besi hollow 2/2</v>
          </cell>
          <cell r="C317" t="str">
            <v>Kg</v>
          </cell>
          <cell r="D317">
            <v>74462.500000000058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</row>
        <row r="318">
          <cell r="A318">
            <v>34</v>
          </cell>
          <cell r="B318" t="str">
            <v>Besi hollow 2/4</v>
          </cell>
          <cell r="C318" t="str">
            <v>Kg</v>
          </cell>
          <cell r="D318">
            <v>74462.500000000058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</row>
        <row r="319">
          <cell r="A319">
            <v>35</v>
          </cell>
          <cell r="B319" t="str">
            <v>Kaca Tempered 12 mm</v>
          </cell>
          <cell r="C319" t="str">
            <v>M2</v>
          </cell>
          <cell r="D319">
            <v>528395.75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</row>
        <row r="320">
          <cell r="A320">
            <v>36</v>
          </cell>
          <cell r="B320" t="str">
            <v>Glass Block</v>
          </cell>
          <cell r="C320" t="str">
            <v>Bh</v>
          </cell>
          <cell r="D320">
            <v>45000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</row>
        <row r="321">
          <cell r="A321">
            <v>37</v>
          </cell>
          <cell r="B321" t="str">
            <v>Kaca Es</v>
          </cell>
          <cell r="C321" t="str">
            <v>M2</v>
          </cell>
          <cell r="D321">
            <v>66700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</row>
        <row r="322">
          <cell r="A322">
            <v>38</v>
          </cell>
          <cell r="B322" t="str">
            <v>Krepyak Kaca Nako + Kerangka</v>
          </cell>
          <cell r="C322" t="str">
            <v>M2</v>
          </cell>
          <cell r="D322">
            <v>81300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</row>
        <row r="323">
          <cell r="A323">
            <v>39</v>
          </cell>
          <cell r="B323" t="str">
            <v>Sticker Efek Kaca Es</v>
          </cell>
          <cell r="C323" t="str">
            <v>M2</v>
          </cell>
          <cell r="D323">
            <v>150000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</row>
        <row r="324">
          <cell r="A324">
            <v>40</v>
          </cell>
          <cell r="B324" t="str">
            <v>Rel Pintu Dorong</v>
          </cell>
          <cell r="C324" t="str">
            <v>M'</v>
          </cell>
          <cell r="D324">
            <v>275000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</v>
          </cell>
          <cell r="L324">
            <v>1100000</v>
          </cell>
          <cell r="M324">
            <v>4</v>
          </cell>
          <cell r="N324">
            <v>1100000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</row>
        <row r="325">
          <cell r="A325">
            <v>41</v>
          </cell>
          <cell r="B325" t="str">
            <v>Rolling Door</v>
          </cell>
          <cell r="C325" t="str">
            <v>M2</v>
          </cell>
          <cell r="D325">
            <v>358100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</row>
        <row r="326">
          <cell r="A326">
            <v>42</v>
          </cell>
          <cell r="B326" t="str">
            <v>Roster</v>
          </cell>
          <cell r="C326" t="str">
            <v>M2</v>
          </cell>
          <cell r="D326">
            <v>133850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0.2</v>
          </cell>
          <cell r="X326">
            <v>26770</v>
          </cell>
          <cell r="Y326">
            <v>5.15</v>
          </cell>
          <cell r="Z326">
            <v>689327.5</v>
          </cell>
          <cell r="AA326">
            <v>0.8</v>
          </cell>
          <cell r="AB326">
            <v>107080</v>
          </cell>
        </row>
        <row r="327">
          <cell r="A327">
            <v>43</v>
          </cell>
          <cell r="B327" t="str">
            <v>Gipsum Board</v>
          </cell>
          <cell r="C327" t="str">
            <v>M2</v>
          </cell>
          <cell r="D327">
            <v>29000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</row>
        <row r="328">
          <cell r="A328">
            <v>44</v>
          </cell>
          <cell r="B328" t="str">
            <v>List Gipsum</v>
          </cell>
          <cell r="C328" t="str">
            <v>M'</v>
          </cell>
          <cell r="D328">
            <v>17300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</row>
        <row r="329">
          <cell r="A329">
            <v>45</v>
          </cell>
          <cell r="B329" t="str">
            <v>Sealent</v>
          </cell>
          <cell r="C329" t="str">
            <v>M'</v>
          </cell>
          <cell r="D329">
            <v>8400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12.5</v>
          </cell>
          <cell r="L329">
            <v>105000</v>
          </cell>
          <cell r="M329">
            <v>12.5</v>
          </cell>
          <cell r="N329">
            <v>105000</v>
          </cell>
          <cell r="O329">
            <v>9.1999999999999993</v>
          </cell>
          <cell r="P329">
            <v>77280</v>
          </cell>
          <cell r="Q329">
            <v>69.260000000000005</v>
          </cell>
          <cell r="R329">
            <v>581784</v>
          </cell>
          <cell r="S329">
            <v>19.54</v>
          </cell>
          <cell r="T329">
            <v>164136</v>
          </cell>
          <cell r="U329">
            <v>19.54</v>
          </cell>
          <cell r="V329">
            <v>164136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</row>
        <row r="330">
          <cell r="A330">
            <v>46</v>
          </cell>
          <cell r="B330" t="str">
            <v>Benangan Kusen</v>
          </cell>
          <cell r="C330" t="str">
            <v>M'</v>
          </cell>
          <cell r="D330">
            <v>4296.0074999999997</v>
          </cell>
          <cell r="F330">
            <v>0</v>
          </cell>
          <cell r="G330">
            <v>5.5990000000000002</v>
          </cell>
          <cell r="H330">
            <v>24053.345992499999</v>
          </cell>
          <cell r="I330">
            <v>5.7839999999999998</v>
          </cell>
          <cell r="J330">
            <v>24848.107379999998</v>
          </cell>
          <cell r="K330">
            <v>14.399999999999999</v>
          </cell>
          <cell r="L330">
            <v>61862.507999999987</v>
          </cell>
          <cell r="M330">
            <v>14.399999999999999</v>
          </cell>
          <cell r="N330">
            <v>61862.507999999987</v>
          </cell>
          <cell r="O330">
            <v>8</v>
          </cell>
          <cell r="P330">
            <v>34368.06</v>
          </cell>
          <cell r="Q330">
            <v>23</v>
          </cell>
          <cell r="R330">
            <v>98808.172499999986</v>
          </cell>
          <cell r="S330">
            <v>14.32</v>
          </cell>
          <cell r="T330">
            <v>61518.827399999995</v>
          </cell>
          <cell r="U330">
            <v>14.32</v>
          </cell>
          <cell r="V330">
            <v>61518.827399999995</v>
          </cell>
          <cell r="W330">
            <v>0.8</v>
          </cell>
          <cell r="X330">
            <v>3436.806</v>
          </cell>
          <cell r="Y330">
            <v>55.800000000000004</v>
          </cell>
          <cell r="Z330">
            <v>239717.21849999999</v>
          </cell>
          <cell r="AA330">
            <v>69.2</v>
          </cell>
          <cell r="AB330">
            <v>297283.71899999998</v>
          </cell>
        </row>
        <row r="331">
          <cell r="A331">
            <v>47</v>
          </cell>
          <cell r="B331" t="str">
            <v xml:space="preserve">Cat Kayu </v>
          </cell>
          <cell r="C331" t="str">
            <v>M2</v>
          </cell>
          <cell r="D331">
            <v>19370.5</v>
          </cell>
          <cell r="F331">
            <v>0</v>
          </cell>
          <cell r="G331">
            <v>0</v>
          </cell>
          <cell r="H331">
            <v>0</v>
          </cell>
          <cell r="I331">
            <v>4.0991999999999997</v>
          </cell>
          <cell r="J331">
            <v>79403.553599999999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</row>
        <row r="332">
          <cell r="A332">
            <v>48</v>
          </cell>
          <cell r="B332" t="str">
            <v>Cat Besi</v>
          </cell>
          <cell r="C332" t="str">
            <v>M2</v>
          </cell>
          <cell r="D332">
            <v>13698</v>
          </cell>
          <cell r="F332">
            <v>0</v>
          </cell>
          <cell r="G332">
            <v>5.6445590696960588</v>
          </cell>
          <cell r="H332">
            <v>77319.170136696615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</row>
        <row r="333">
          <cell r="A333">
            <v>49</v>
          </cell>
          <cell r="B333" t="str">
            <v>Cat Dinding</v>
          </cell>
          <cell r="C333" t="str">
            <v>M2</v>
          </cell>
          <cell r="D333">
            <v>9900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0.4</v>
          </cell>
          <cell r="X333">
            <v>3960</v>
          </cell>
          <cell r="Y333">
            <v>10.3</v>
          </cell>
          <cell r="Z333">
            <v>101970</v>
          </cell>
          <cell r="AA333">
            <v>13.025</v>
          </cell>
          <cell r="AB333">
            <v>128947.5</v>
          </cell>
        </row>
        <row r="334">
          <cell r="A334">
            <v>50</v>
          </cell>
          <cell r="B334" t="str">
            <v>Plesteran Camprot</v>
          </cell>
          <cell r="C334" t="str">
            <v>M2</v>
          </cell>
          <cell r="D334">
            <v>14600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K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1.6</v>
          </cell>
          <cell r="Z334">
            <v>23360</v>
          </cell>
          <cell r="AA334">
            <v>0.8</v>
          </cell>
          <cell r="AB334">
            <v>11680</v>
          </cell>
        </row>
        <row r="336">
          <cell r="B336" t="str">
            <v>Jumlah Harga</v>
          </cell>
          <cell r="F336">
            <v>105274.56896551733</v>
          </cell>
          <cell r="H336">
            <v>1760337.7291291971</v>
          </cell>
          <cell r="J336">
            <v>1690743.9109799999</v>
          </cell>
          <cell r="L336">
            <v>1778477.1111249998</v>
          </cell>
          <cell r="N336">
            <v>1778477.1111249998</v>
          </cell>
          <cell r="P336">
            <v>301628.05812499998</v>
          </cell>
          <cell r="R336">
            <v>2845730.9414999997</v>
          </cell>
          <cell r="T336">
            <v>724261.3623124999</v>
          </cell>
          <cell r="V336">
            <v>724261.3623124999</v>
          </cell>
          <cell r="X336">
            <v>34166.805999999997</v>
          </cell>
          <cell r="Z336">
            <v>1054374.7185</v>
          </cell>
          <cell r="AB336">
            <v>544991.21900000004</v>
          </cell>
        </row>
        <row r="340">
          <cell r="A340" t="str">
            <v>No.</v>
          </cell>
          <cell r="B340" t="str">
            <v>Item Pekerjaan</v>
          </cell>
          <cell r="C340" t="str">
            <v>Satuan</v>
          </cell>
          <cell r="D340" t="str">
            <v>Harga Satuan</v>
          </cell>
          <cell r="E340" t="str">
            <v>P1A</v>
          </cell>
          <cell r="G340" t="str">
            <v>P1B</v>
          </cell>
          <cell r="I340" t="str">
            <v>P2</v>
          </cell>
          <cell r="K340" t="str">
            <v>P3A</v>
          </cell>
          <cell r="M340" t="str">
            <v>P3B</v>
          </cell>
          <cell r="O340" t="str">
            <v>P4A</v>
          </cell>
          <cell r="Q340" t="str">
            <v>P4B</v>
          </cell>
          <cell r="S340" t="str">
            <v>J2A</v>
          </cell>
          <cell r="U340" t="str">
            <v>J2B</v>
          </cell>
          <cell r="W340" t="str">
            <v>J3</v>
          </cell>
          <cell r="Y340" t="str">
            <v>J4</v>
          </cell>
          <cell r="AA340" t="str">
            <v>J5 atau J8</v>
          </cell>
          <cell r="AC340" t="str">
            <v>BV1</v>
          </cell>
          <cell r="AE340" t="str">
            <v>BV2</v>
          </cell>
        </row>
        <row r="341">
          <cell r="D341" t="str">
            <v>Rp.</v>
          </cell>
          <cell r="E341" t="str">
            <v>Vol.</v>
          </cell>
          <cell r="F341" t="str">
            <v>Jumlah Harga</v>
          </cell>
          <cell r="G341" t="str">
            <v>Vol.</v>
          </cell>
          <cell r="H341" t="str">
            <v>Jumlah Harga</v>
          </cell>
          <cell r="I341" t="str">
            <v>Vol.</v>
          </cell>
          <cell r="J341" t="str">
            <v>Jumlah Harga</v>
          </cell>
          <cell r="K341" t="str">
            <v>Vol.</v>
          </cell>
          <cell r="L341" t="str">
            <v>Jumlah Harga</v>
          </cell>
          <cell r="M341" t="str">
            <v>Vol.</v>
          </cell>
          <cell r="N341" t="str">
            <v>Jumlah Harga</v>
          </cell>
          <cell r="O341" t="str">
            <v>Vol.</v>
          </cell>
          <cell r="P341" t="str">
            <v>Jumlah Harga</v>
          </cell>
          <cell r="Q341" t="str">
            <v>Vol.</v>
          </cell>
          <cell r="R341" t="str">
            <v>Jumlah Harga</v>
          </cell>
          <cell r="S341" t="str">
            <v>Vol.</v>
          </cell>
          <cell r="T341" t="str">
            <v>Jumlah Harga</v>
          </cell>
          <cell r="U341" t="str">
            <v>Vol.</v>
          </cell>
          <cell r="V341" t="str">
            <v>Jumlah Harga</v>
          </cell>
          <cell r="W341" t="str">
            <v>Vol.</v>
          </cell>
          <cell r="X341" t="str">
            <v>Jumlah Harga</v>
          </cell>
          <cell r="Y341" t="str">
            <v>Vol.</v>
          </cell>
          <cell r="Z341" t="str">
            <v>Jumlah Harga</v>
          </cell>
          <cell r="AA341" t="str">
            <v>Vol.</v>
          </cell>
          <cell r="AB341" t="str">
            <v>Jumlah Harga</v>
          </cell>
          <cell r="AC341" t="str">
            <v>Vol.</v>
          </cell>
          <cell r="AD341" t="str">
            <v>Jumlah Harga</v>
          </cell>
          <cell r="AE341" t="str">
            <v>Vol.</v>
          </cell>
          <cell r="AF341" t="str">
            <v>Jumlah Harga</v>
          </cell>
        </row>
        <row r="342">
          <cell r="A342" t="str">
            <v>VI.</v>
          </cell>
          <cell r="B342" t="str">
            <v>UNIT BANGUNAN ASRAMA</v>
          </cell>
        </row>
        <row r="344">
          <cell r="A344">
            <v>1</v>
          </cell>
          <cell r="B344" t="str">
            <v>Kayu 6/12</v>
          </cell>
          <cell r="C344" t="str">
            <v>M3</v>
          </cell>
          <cell r="D344">
            <v>0</v>
          </cell>
          <cell r="E344">
            <v>1.12E-2</v>
          </cell>
          <cell r="F344">
            <v>0</v>
          </cell>
          <cell r="G344">
            <v>1.12E-2</v>
          </cell>
          <cell r="H344">
            <v>0</v>
          </cell>
          <cell r="I344">
            <v>0</v>
          </cell>
          <cell r="J344">
            <v>0</v>
          </cell>
          <cell r="K344">
            <v>3.6144000000000003E-2</v>
          </cell>
          <cell r="L344">
            <v>0</v>
          </cell>
          <cell r="M344">
            <v>3.6144000000000003E-2</v>
          </cell>
          <cell r="N344">
            <v>0</v>
          </cell>
          <cell r="O344">
            <v>8.0000000000000002E-3</v>
          </cell>
          <cell r="P344">
            <v>0</v>
          </cell>
          <cell r="Q344">
            <v>8.0000000000000002E-3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</row>
        <row r="345">
          <cell r="A345">
            <v>2</v>
          </cell>
          <cell r="B345" t="str">
            <v>Kayu Slimar 3/10</v>
          </cell>
          <cell r="C345" t="str">
            <v>M3</v>
          </cell>
          <cell r="D345">
            <v>0</v>
          </cell>
          <cell r="E345">
            <v>3.2000000000000002E-3</v>
          </cell>
          <cell r="F345">
            <v>0</v>
          </cell>
          <cell r="G345">
            <v>3.2000000000000002E-3</v>
          </cell>
          <cell r="H345">
            <v>0</v>
          </cell>
          <cell r="I345">
            <v>0</v>
          </cell>
          <cell r="J345">
            <v>0</v>
          </cell>
          <cell r="K345">
            <v>1.4159999999999999E-2</v>
          </cell>
          <cell r="L345">
            <v>0</v>
          </cell>
          <cell r="M345">
            <v>1.4159999999999999E-2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3</v>
          </cell>
          <cell r="B346" t="str">
            <v>Kayu Slimar 3/15</v>
          </cell>
          <cell r="C346" t="str">
            <v>M3</v>
          </cell>
          <cell r="D346">
            <v>0</v>
          </cell>
          <cell r="E346">
            <v>3.2</v>
          </cell>
          <cell r="F346">
            <v>0</v>
          </cell>
          <cell r="G346">
            <v>3.2</v>
          </cell>
          <cell r="H346">
            <v>0</v>
          </cell>
          <cell r="I346">
            <v>0</v>
          </cell>
          <cell r="J346">
            <v>0</v>
          </cell>
          <cell r="K346">
            <v>2.6999999999999997E-3</v>
          </cell>
          <cell r="L346">
            <v>0</v>
          </cell>
          <cell r="M346">
            <v>2.6999999999999997E-3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4</v>
          </cell>
          <cell r="B347" t="str">
            <v>Kayu Slimar 3/20</v>
          </cell>
          <cell r="C347" t="str">
            <v>M3</v>
          </cell>
          <cell r="D347">
            <v>0</v>
          </cell>
          <cell r="E347">
            <v>3.2</v>
          </cell>
          <cell r="F347">
            <v>0</v>
          </cell>
          <cell r="G347">
            <v>3.2</v>
          </cell>
          <cell r="H347">
            <v>0</v>
          </cell>
          <cell r="I347">
            <v>0</v>
          </cell>
          <cell r="J347">
            <v>0</v>
          </cell>
          <cell r="K347">
            <v>3.5999999999999999E-3</v>
          </cell>
          <cell r="L347">
            <v>0</v>
          </cell>
          <cell r="M347">
            <v>3.5999999999999999E-3</v>
          </cell>
          <cell r="N347">
            <v>0</v>
          </cell>
          <cell r="O347">
            <v>1.32</v>
          </cell>
          <cell r="P347">
            <v>0</v>
          </cell>
          <cell r="Q347">
            <v>1.32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</row>
        <row r="348">
          <cell r="A348">
            <v>5</v>
          </cell>
          <cell r="B348" t="str">
            <v>Kayu 2/10</v>
          </cell>
          <cell r="C348" t="str">
            <v>M3</v>
          </cell>
          <cell r="D348">
            <v>0</v>
          </cell>
          <cell r="E348">
            <v>5</v>
          </cell>
          <cell r="F348">
            <v>0</v>
          </cell>
          <cell r="G348">
            <v>5</v>
          </cell>
          <cell r="H348">
            <v>0</v>
          </cell>
          <cell r="I348">
            <v>0</v>
          </cell>
          <cell r="J348">
            <v>0</v>
          </cell>
          <cell r="K348">
            <v>5.4000000000000012E-3</v>
          </cell>
          <cell r="L348">
            <v>0</v>
          </cell>
          <cell r="M348">
            <v>5.4000000000000012E-3</v>
          </cell>
          <cell r="N348">
            <v>0</v>
          </cell>
          <cell r="O348">
            <v>3.8</v>
          </cell>
          <cell r="P348">
            <v>0</v>
          </cell>
          <cell r="Q348">
            <v>3.8</v>
          </cell>
          <cell r="R348">
            <v>0</v>
          </cell>
          <cell r="S348">
            <v>10.85</v>
          </cell>
          <cell r="T348">
            <v>0</v>
          </cell>
          <cell r="U348">
            <v>10.85</v>
          </cell>
          <cell r="V348">
            <v>0</v>
          </cell>
          <cell r="W348">
            <v>0</v>
          </cell>
          <cell r="X348">
            <v>0</v>
          </cell>
          <cell r="Y348">
            <v>4.5999999999999996</v>
          </cell>
          <cell r="Z348">
            <v>0</v>
          </cell>
          <cell r="AA348">
            <v>3.5999999999999996</v>
          </cell>
          <cell r="AB348">
            <v>0</v>
          </cell>
          <cell r="AC348">
            <v>4</v>
          </cell>
          <cell r="AD348">
            <v>0</v>
          </cell>
          <cell r="AE348">
            <v>4</v>
          </cell>
          <cell r="AF348">
            <v>0</v>
          </cell>
        </row>
        <row r="349">
          <cell r="A349">
            <v>6</v>
          </cell>
          <cell r="B349" t="str">
            <v>Panil t = 3 cm</v>
          </cell>
          <cell r="C349" t="str">
            <v>M2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0.49500000000000005</v>
          </cell>
          <cell r="L349">
            <v>0</v>
          </cell>
          <cell r="M349">
            <v>0.49500000000000005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6.66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1</v>
          </cell>
          <cell r="B350" t="str">
            <v>Kusen Aluminium 5/10</v>
          </cell>
          <cell r="C350" t="str">
            <v>M'</v>
          </cell>
          <cell r="D350">
            <v>124948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6.1999999999999993</v>
          </cell>
          <cell r="J350">
            <v>774677.59999999986</v>
          </cell>
          <cell r="K350">
            <v>5</v>
          </cell>
          <cell r="L350">
            <v>624740</v>
          </cell>
          <cell r="M350">
            <v>5</v>
          </cell>
          <cell r="N350">
            <v>624740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2</v>
          </cell>
          <cell r="B351" t="str">
            <v xml:space="preserve">Rangka Daun Jendela Alumunium </v>
          </cell>
          <cell r="C351" t="str">
            <v>M'</v>
          </cell>
          <cell r="D351">
            <v>124948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7</v>
          </cell>
          <cell r="T351">
            <v>874636</v>
          </cell>
          <cell r="U351">
            <v>7</v>
          </cell>
          <cell r="V351">
            <v>874636</v>
          </cell>
          <cell r="W351">
            <v>0</v>
          </cell>
          <cell r="X351">
            <v>0</v>
          </cell>
          <cell r="Y351">
            <v>4.2</v>
          </cell>
          <cell r="Z351">
            <v>524781.6</v>
          </cell>
          <cell r="AA351">
            <v>3.2</v>
          </cell>
          <cell r="AB351">
            <v>399833.60000000003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3</v>
          </cell>
          <cell r="B352" t="str">
            <v>Rangka Tiang Sirip Alumunium 1/1 Putih</v>
          </cell>
          <cell r="C352" t="str">
            <v>M'</v>
          </cell>
          <cell r="D352">
            <v>62474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2.6</v>
          </cell>
          <cell r="T352">
            <v>162432.4</v>
          </cell>
          <cell r="U352">
            <v>2.6</v>
          </cell>
          <cell r="V352">
            <v>162432.4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</row>
        <row r="353">
          <cell r="A353">
            <v>4</v>
          </cell>
          <cell r="B353" t="str">
            <v>Pasang Shading Sirip Alumunium 0.2/10 +Rangka</v>
          </cell>
          <cell r="C353" t="str">
            <v>M2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0.26250000000000001</v>
          </cell>
          <cell r="T353">
            <v>0</v>
          </cell>
          <cell r="U353">
            <v>0.26250000000000001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</row>
        <row r="354">
          <cell r="A354">
            <v>5</v>
          </cell>
          <cell r="B354" t="str">
            <v>Daun Pintu Panil Kamper</v>
          </cell>
          <cell r="C354" t="str">
            <v>bh</v>
          </cell>
          <cell r="D354">
            <v>550000</v>
          </cell>
          <cell r="E354">
            <v>1.2E-2</v>
          </cell>
          <cell r="F354">
            <v>6600</v>
          </cell>
          <cell r="G354">
            <v>1.2E-2</v>
          </cell>
          <cell r="H354">
            <v>6600</v>
          </cell>
          <cell r="I354">
            <v>0</v>
          </cell>
          <cell r="J354">
            <v>0</v>
          </cell>
          <cell r="K354">
            <v>1.2</v>
          </cell>
          <cell r="L354">
            <v>660000</v>
          </cell>
          <cell r="M354">
            <v>1.2</v>
          </cell>
          <cell r="N354">
            <v>660000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</row>
        <row r="355">
          <cell r="A355">
            <v>6</v>
          </cell>
          <cell r="B355" t="str">
            <v>Plat besi t = 2 mm</v>
          </cell>
          <cell r="C355" t="str">
            <v>Kg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</row>
        <row r="356">
          <cell r="A356">
            <v>7</v>
          </cell>
          <cell r="B356" t="str">
            <v>C 40.40.2  (pesan khusus)</v>
          </cell>
          <cell r="C356" t="str">
            <v>Kg</v>
          </cell>
          <cell r="D356">
            <v>14122.3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</row>
        <row r="357">
          <cell r="A357">
            <v>8</v>
          </cell>
          <cell r="B357" t="str">
            <v>Handle besi dia 16 mm</v>
          </cell>
          <cell r="C357" t="str">
            <v>Set</v>
          </cell>
          <cell r="D357">
            <v>129652.5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58">
          <cell r="A358">
            <v>9</v>
          </cell>
          <cell r="B358" t="str">
            <v>Hendle pintu Stainless</v>
          </cell>
          <cell r="C358" t="str">
            <v>Set</v>
          </cell>
          <cell r="D358">
            <v>261652.5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2</v>
          </cell>
          <cell r="J358">
            <v>523305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</row>
        <row r="359">
          <cell r="A359">
            <v>10</v>
          </cell>
          <cell r="B359" t="str">
            <v>Kunci Pintu Handle stainleess (dorma)</v>
          </cell>
          <cell r="C359" t="str">
            <v>Set</v>
          </cell>
          <cell r="D359">
            <v>650000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</row>
        <row r="360">
          <cell r="A360">
            <v>11</v>
          </cell>
          <cell r="B360" t="str">
            <v>Kunci tanam Antik</v>
          </cell>
          <cell r="C360" t="str">
            <v>Set</v>
          </cell>
          <cell r="D360">
            <v>265000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</row>
        <row r="361">
          <cell r="A361">
            <v>12</v>
          </cell>
          <cell r="B361" t="str">
            <v>Kunci tanam biasa</v>
          </cell>
          <cell r="C361" t="str">
            <v>Set</v>
          </cell>
          <cell r="D361">
            <v>168565</v>
          </cell>
          <cell r="E361">
            <v>1</v>
          </cell>
          <cell r="F361">
            <v>168565</v>
          </cell>
          <cell r="G361">
            <v>1</v>
          </cell>
          <cell r="H361">
            <v>168565</v>
          </cell>
          <cell r="I361">
            <v>0</v>
          </cell>
          <cell r="J361">
            <v>0</v>
          </cell>
          <cell r="K361">
            <v>1</v>
          </cell>
          <cell r="L361">
            <v>168565</v>
          </cell>
          <cell r="M361">
            <v>1</v>
          </cell>
          <cell r="N361">
            <v>168565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13</v>
          </cell>
          <cell r="B362" t="str">
            <v>Kunci Silinder</v>
          </cell>
          <cell r="C362" t="str">
            <v>Set</v>
          </cell>
          <cell r="D362">
            <v>217900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</row>
        <row r="363">
          <cell r="A363">
            <v>14</v>
          </cell>
          <cell r="B363" t="str">
            <v>Kunci Selot</v>
          </cell>
          <cell r="C363" t="str">
            <v>Set</v>
          </cell>
          <cell r="D363">
            <v>48300</v>
          </cell>
          <cell r="E363">
            <v>1</v>
          </cell>
          <cell r="F363">
            <v>48300</v>
          </cell>
          <cell r="G363">
            <v>1</v>
          </cell>
          <cell r="H363">
            <v>48300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1</v>
          </cell>
          <cell r="P363">
            <v>48300</v>
          </cell>
          <cell r="Q363">
            <v>1</v>
          </cell>
          <cell r="R363">
            <v>48300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</row>
        <row r="364">
          <cell r="A364">
            <v>15</v>
          </cell>
          <cell r="B364" t="str">
            <v>Engsel jendela</v>
          </cell>
          <cell r="C364" t="str">
            <v>Bh</v>
          </cell>
          <cell r="D364">
            <v>16600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4</v>
          </cell>
          <cell r="T364">
            <v>66400</v>
          </cell>
          <cell r="U364">
            <v>4</v>
          </cell>
          <cell r="V364">
            <v>66400</v>
          </cell>
          <cell r="W364">
            <v>0</v>
          </cell>
          <cell r="X364">
            <v>0</v>
          </cell>
          <cell r="Y364">
            <v>2</v>
          </cell>
          <cell r="Z364">
            <v>33200</v>
          </cell>
          <cell r="AA364">
            <v>2</v>
          </cell>
          <cell r="AB364">
            <v>33200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</row>
        <row r="365">
          <cell r="A365">
            <v>16</v>
          </cell>
          <cell r="B365" t="str">
            <v>Engsel pintu</v>
          </cell>
          <cell r="C365" t="str">
            <v>Bh</v>
          </cell>
          <cell r="D365">
            <v>44395.75</v>
          </cell>
          <cell r="E365">
            <v>2</v>
          </cell>
          <cell r="F365">
            <v>88791.5</v>
          </cell>
          <cell r="G365">
            <v>2</v>
          </cell>
          <cell r="H365">
            <v>88791.5</v>
          </cell>
          <cell r="I365">
            <v>4</v>
          </cell>
          <cell r="J365">
            <v>177583</v>
          </cell>
          <cell r="K365">
            <v>3</v>
          </cell>
          <cell r="L365">
            <v>133187.25</v>
          </cell>
          <cell r="M365">
            <v>3</v>
          </cell>
          <cell r="N365">
            <v>133187.25</v>
          </cell>
          <cell r="O365">
            <v>2</v>
          </cell>
          <cell r="P365">
            <v>88791.5</v>
          </cell>
          <cell r="Q365">
            <v>2</v>
          </cell>
          <cell r="R365">
            <v>88791.5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</row>
        <row r="366">
          <cell r="A366">
            <v>17</v>
          </cell>
          <cell r="B366" t="str">
            <v>Engsel Pintu dari pipa besi dia 2 cm</v>
          </cell>
          <cell r="C366" t="str">
            <v>Bh</v>
          </cell>
          <cell r="D366">
            <v>66593.625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</row>
        <row r="367">
          <cell r="A367">
            <v>18</v>
          </cell>
          <cell r="B367" t="str">
            <v>Kait/hak angin</v>
          </cell>
          <cell r="C367" t="str">
            <v>Set</v>
          </cell>
          <cell r="D367">
            <v>27000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6</v>
          </cell>
          <cell r="T367">
            <v>162000</v>
          </cell>
          <cell r="U367">
            <v>6</v>
          </cell>
          <cell r="V367">
            <v>162000</v>
          </cell>
          <cell r="W367">
            <v>0</v>
          </cell>
          <cell r="X367">
            <v>0</v>
          </cell>
          <cell r="Y367">
            <v>2</v>
          </cell>
          <cell r="Z367">
            <v>54000</v>
          </cell>
          <cell r="AA367">
            <v>2</v>
          </cell>
          <cell r="AB367">
            <v>54000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</row>
        <row r="368">
          <cell r="A368">
            <v>19</v>
          </cell>
          <cell r="B368" t="str">
            <v>Grendel pintu kuningan</v>
          </cell>
          <cell r="C368" t="str">
            <v>Bh</v>
          </cell>
          <cell r="D368">
            <v>125000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</row>
        <row r="369">
          <cell r="A369">
            <v>20</v>
          </cell>
          <cell r="B369" t="str">
            <v xml:space="preserve">Grendel jendela </v>
          </cell>
          <cell r="C369" t="str">
            <v>Bh</v>
          </cell>
          <cell r="D369">
            <v>8100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3</v>
          </cell>
          <cell r="T369">
            <v>24300</v>
          </cell>
          <cell r="U369">
            <v>3</v>
          </cell>
          <cell r="V369">
            <v>24300</v>
          </cell>
          <cell r="W369">
            <v>0</v>
          </cell>
          <cell r="X369">
            <v>0</v>
          </cell>
          <cell r="Y369">
            <v>1</v>
          </cell>
          <cell r="Z369">
            <v>8100</v>
          </cell>
          <cell r="AA369">
            <v>1</v>
          </cell>
          <cell r="AB369">
            <v>8100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</row>
        <row r="370">
          <cell r="A370">
            <v>21</v>
          </cell>
          <cell r="B370" t="str">
            <v>Grendel pintu</v>
          </cell>
          <cell r="C370" t="str">
            <v>Bh</v>
          </cell>
          <cell r="D370">
            <v>14200</v>
          </cell>
          <cell r="E370">
            <v>1</v>
          </cell>
          <cell r="F370">
            <v>14200</v>
          </cell>
          <cell r="G370">
            <v>1</v>
          </cell>
          <cell r="H370">
            <v>14200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</v>
          </cell>
          <cell r="P370">
            <v>14200</v>
          </cell>
          <cell r="Q370">
            <v>1</v>
          </cell>
          <cell r="R370">
            <v>14200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</row>
        <row r="371">
          <cell r="A371">
            <v>22</v>
          </cell>
          <cell r="B371" t="str">
            <v>Stripting Knip</v>
          </cell>
          <cell r="C371" t="str">
            <v>Set</v>
          </cell>
          <cell r="D371">
            <v>13700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</row>
        <row r="372">
          <cell r="A372">
            <v>23</v>
          </cell>
          <cell r="B372" t="str">
            <v>Door Closer</v>
          </cell>
          <cell r="C372" t="str">
            <v>Set</v>
          </cell>
          <cell r="D372">
            <v>260800</v>
          </cell>
          <cell r="E372">
            <v>1</v>
          </cell>
          <cell r="F372">
            <v>260800</v>
          </cell>
          <cell r="G372">
            <v>1</v>
          </cell>
          <cell r="H372">
            <v>260800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</row>
        <row r="373">
          <cell r="A373">
            <v>24</v>
          </cell>
          <cell r="B373" t="str">
            <v>Door Holder</v>
          </cell>
          <cell r="C373" t="str">
            <v>Set</v>
          </cell>
          <cell r="D373">
            <v>500000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</row>
        <row r="374">
          <cell r="A374">
            <v>25</v>
          </cell>
          <cell r="B374" t="str">
            <v>Door Stop</v>
          </cell>
          <cell r="C374" t="str">
            <v>Set</v>
          </cell>
          <cell r="D374">
            <v>32100</v>
          </cell>
          <cell r="E374">
            <v>1</v>
          </cell>
          <cell r="F374">
            <v>32100</v>
          </cell>
          <cell r="G374">
            <v>1</v>
          </cell>
          <cell r="H374">
            <v>32100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A375">
            <v>26</v>
          </cell>
          <cell r="B375" t="str">
            <v>Kaca bening 5 mm</v>
          </cell>
          <cell r="C375" t="str">
            <v>M2</v>
          </cell>
          <cell r="D375">
            <v>66700</v>
          </cell>
          <cell r="E375">
            <v>5.0399999999999993E-2</v>
          </cell>
          <cell r="F375">
            <v>3361.6799999999994</v>
          </cell>
          <cell r="G375">
            <v>5.0399999999999993E-2</v>
          </cell>
          <cell r="H375">
            <v>3361.6799999999994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0.25919999999999999</v>
          </cell>
          <cell r="T375">
            <v>17288.64</v>
          </cell>
          <cell r="U375">
            <v>0.25919999999999999</v>
          </cell>
          <cell r="V375">
            <v>17288.64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0.4</v>
          </cell>
          <cell r="AF375">
            <v>26680</v>
          </cell>
        </row>
        <row r="376">
          <cell r="A376">
            <v>27</v>
          </cell>
          <cell r="B376" t="str">
            <v>Kaca bening 10 mm</v>
          </cell>
          <cell r="C376" t="str">
            <v>M2</v>
          </cell>
          <cell r="D376">
            <v>280895.75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1.1326000000000001</v>
          </cell>
          <cell r="T376">
            <v>318142.52645</v>
          </cell>
          <cell r="U376">
            <v>1.1326000000000001</v>
          </cell>
          <cell r="V376">
            <v>318142.52645</v>
          </cell>
          <cell r="W376">
            <v>2.8839999999999999</v>
          </cell>
          <cell r="X376">
            <v>810103.34299999999</v>
          </cell>
          <cell r="Y376">
            <v>0.50749999999999995</v>
          </cell>
          <cell r="Z376">
            <v>142554.59312499998</v>
          </cell>
          <cell r="AA376">
            <v>0.33249999999999996</v>
          </cell>
          <cell r="AB376">
            <v>93397.836874999994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A377">
            <v>28</v>
          </cell>
          <cell r="B377" t="str">
            <v>Kaca Bening 12 mm</v>
          </cell>
          <cell r="C377" t="str">
            <v>M2</v>
          </cell>
          <cell r="D377">
            <v>403787.64062499994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A378">
            <v>29</v>
          </cell>
          <cell r="B378" t="str">
            <v>Besi hollow 4/4</v>
          </cell>
          <cell r="C378" t="str">
            <v>M'</v>
          </cell>
          <cell r="D378">
            <v>48625.000000000051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A379">
            <v>30</v>
          </cell>
          <cell r="B379" t="str">
            <v>Besi hollow 6/6</v>
          </cell>
          <cell r="C379" t="str">
            <v>M'</v>
          </cell>
          <cell r="D379">
            <v>74462.500000000058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A380">
            <v>31</v>
          </cell>
          <cell r="B380" t="str">
            <v>Besi hollow 2.5/5</v>
          </cell>
          <cell r="C380" t="str">
            <v>Kg</v>
          </cell>
          <cell r="D380">
            <v>74462.500000000058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A381">
            <v>32</v>
          </cell>
          <cell r="B381" t="str">
            <v>Besi hollow 5/5</v>
          </cell>
          <cell r="C381" t="str">
            <v>Kg</v>
          </cell>
          <cell r="D381">
            <v>74462.500000000058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A382">
            <v>33</v>
          </cell>
          <cell r="B382" t="str">
            <v>Besi hollow 2/2</v>
          </cell>
          <cell r="C382" t="str">
            <v>Kg</v>
          </cell>
          <cell r="D382">
            <v>74462.500000000058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A383">
            <v>34</v>
          </cell>
          <cell r="B383" t="str">
            <v>Besi hollow 2/4</v>
          </cell>
          <cell r="C383" t="str">
            <v>Kg</v>
          </cell>
          <cell r="D383">
            <v>74462.500000000058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A384">
            <v>35</v>
          </cell>
          <cell r="B384" t="str">
            <v>Kaca Tempered 12 mm</v>
          </cell>
          <cell r="C384" t="str">
            <v>M2</v>
          </cell>
          <cell r="D384">
            <v>528395.75</v>
          </cell>
          <cell r="E384">
            <v>4.3049999999999997</v>
          </cell>
          <cell r="F384">
            <v>2274743.7037499999</v>
          </cell>
          <cell r="G384">
            <v>4.3049999999999997</v>
          </cell>
          <cell r="H384">
            <v>2274743.7037499999</v>
          </cell>
          <cell r="I384">
            <v>4.3049999999999997</v>
          </cell>
          <cell r="J384">
            <v>2274743.7037499999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A385">
            <v>36</v>
          </cell>
          <cell r="B385" t="str">
            <v>Glass Block</v>
          </cell>
          <cell r="C385" t="str">
            <v>Bh</v>
          </cell>
          <cell r="D385">
            <v>45000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A386">
            <v>37</v>
          </cell>
          <cell r="B386" t="str">
            <v>Kaca Es</v>
          </cell>
          <cell r="C386" t="str">
            <v>M2</v>
          </cell>
          <cell r="D386">
            <v>66700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0.4</v>
          </cell>
          <cell r="AD386">
            <v>26680</v>
          </cell>
          <cell r="AE386">
            <v>0</v>
          </cell>
          <cell r="AF386">
            <v>0</v>
          </cell>
        </row>
        <row r="387">
          <cell r="A387">
            <v>38</v>
          </cell>
          <cell r="B387" t="str">
            <v>Krepyak Kaca Nako + Kerangka</v>
          </cell>
          <cell r="C387" t="str">
            <v>M2</v>
          </cell>
          <cell r="D387">
            <v>81300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A388">
            <v>39</v>
          </cell>
          <cell r="B388" t="str">
            <v>Sticker Efek Kaca Es</v>
          </cell>
          <cell r="C388" t="str">
            <v>M2</v>
          </cell>
          <cell r="D388">
            <v>150000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A389">
            <v>40</v>
          </cell>
          <cell r="B389" t="str">
            <v>Rel Pintu Dorong</v>
          </cell>
          <cell r="C389" t="str">
            <v>M'</v>
          </cell>
          <cell r="D389">
            <v>275000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A390">
            <v>41</v>
          </cell>
          <cell r="B390" t="str">
            <v>Rolling Door</v>
          </cell>
          <cell r="C390" t="str">
            <v>M2</v>
          </cell>
          <cell r="D390">
            <v>358100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A391">
            <v>42</v>
          </cell>
          <cell r="B391" t="str">
            <v>Roster</v>
          </cell>
          <cell r="C391" t="str">
            <v>M2</v>
          </cell>
          <cell r="D391">
            <v>133850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A392">
            <v>43</v>
          </cell>
          <cell r="B392" t="str">
            <v>Gipsum Board</v>
          </cell>
          <cell r="C392" t="str">
            <v>M2</v>
          </cell>
          <cell r="D392">
            <v>29000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A393">
            <v>44</v>
          </cell>
          <cell r="B393" t="str">
            <v>List Gipsum</v>
          </cell>
          <cell r="C393" t="str">
            <v>M'</v>
          </cell>
          <cell r="D393">
            <v>17300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A394">
            <v>45</v>
          </cell>
          <cell r="B394" t="str">
            <v>Sealent</v>
          </cell>
          <cell r="C394" t="str">
            <v>M'</v>
          </cell>
          <cell r="D394">
            <v>8400</v>
          </cell>
          <cell r="E394">
            <v>2.16</v>
          </cell>
          <cell r="F394">
            <v>18144</v>
          </cell>
          <cell r="G394">
            <v>2.16</v>
          </cell>
          <cell r="H394">
            <v>18144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18.080000000000002</v>
          </cell>
          <cell r="T394">
            <v>151872.00000000003</v>
          </cell>
          <cell r="U394">
            <v>18.080000000000002</v>
          </cell>
          <cell r="V394">
            <v>151872.00000000003</v>
          </cell>
          <cell r="W394">
            <v>19.439999999999998</v>
          </cell>
          <cell r="X394">
            <v>163295.99999999997</v>
          </cell>
          <cell r="Y394">
            <v>7.1999999999999993</v>
          </cell>
          <cell r="Z394">
            <v>60479.999999999993</v>
          </cell>
          <cell r="AA394">
            <v>5.1999999999999993</v>
          </cell>
          <cell r="AB394">
            <v>43679.999999999993</v>
          </cell>
          <cell r="AC394">
            <v>7.1999999999999993</v>
          </cell>
          <cell r="AD394">
            <v>60479.999999999993</v>
          </cell>
          <cell r="AE394">
            <v>7.1999999999999993</v>
          </cell>
          <cell r="AF394">
            <v>60479.999999999993</v>
          </cell>
        </row>
        <row r="395">
          <cell r="A395">
            <v>46</v>
          </cell>
          <cell r="B395" t="str">
            <v>Benangan Kusen</v>
          </cell>
          <cell r="C395" t="str">
            <v>M'</v>
          </cell>
          <cell r="D395">
            <v>4296.0074999999997</v>
          </cell>
          <cell r="E395">
            <v>9.8000000000000007</v>
          </cell>
          <cell r="F395">
            <v>42100.873500000002</v>
          </cell>
          <cell r="G395">
            <v>9.8000000000000007</v>
          </cell>
          <cell r="H395">
            <v>42100.873500000002</v>
          </cell>
          <cell r="I395">
            <v>6.1999999999999993</v>
          </cell>
          <cell r="J395">
            <v>26635.246499999994</v>
          </cell>
          <cell r="K395">
            <v>5.7839999999999998</v>
          </cell>
          <cell r="L395">
            <v>24848.107379999998</v>
          </cell>
          <cell r="M395">
            <v>5.7839999999999998</v>
          </cell>
          <cell r="N395">
            <v>24848.107379999998</v>
          </cell>
          <cell r="O395">
            <v>7.6</v>
          </cell>
          <cell r="P395">
            <v>32649.656999999996</v>
          </cell>
          <cell r="Q395">
            <v>7.6</v>
          </cell>
          <cell r="R395">
            <v>32649.656999999996</v>
          </cell>
          <cell r="S395">
            <v>13.600000000000001</v>
          </cell>
          <cell r="T395">
            <v>58425.702000000005</v>
          </cell>
          <cell r="U395">
            <v>13.600000000000001</v>
          </cell>
          <cell r="V395">
            <v>58425.702000000005</v>
          </cell>
          <cell r="W395">
            <v>10.120000000000001</v>
          </cell>
          <cell r="X395">
            <v>43475.5959</v>
          </cell>
          <cell r="Y395">
            <v>9.1999999999999993</v>
          </cell>
          <cell r="Z395">
            <v>39523.268999999993</v>
          </cell>
          <cell r="AA395">
            <v>7.1999999999999993</v>
          </cell>
          <cell r="AB395">
            <v>30931.253999999994</v>
          </cell>
          <cell r="AC395">
            <v>16</v>
          </cell>
          <cell r="AD395">
            <v>68736.12</v>
          </cell>
          <cell r="AE395">
            <v>16</v>
          </cell>
          <cell r="AF395">
            <v>68736.12</v>
          </cell>
        </row>
        <row r="396">
          <cell r="A396">
            <v>47</v>
          </cell>
          <cell r="B396" t="str">
            <v xml:space="preserve">Cat Kayu </v>
          </cell>
          <cell r="C396" t="str">
            <v>M2</v>
          </cell>
          <cell r="D396">
            <v>19370.5</v>
          </cell>
          <cell r="E396">
            <v>3.2720000000000002</v>
          </cell>
          <cell r="F396">
            <v>63380.276000000005</v>
          </cell>
          <cell r="G396">
            <v>3.2720000000000002</v>
          </cell>
          <cell r="H396">
            <v>63380.276000000005</v>
          </cell>
          <cell r="I396">
            <v>0</v>
          </cell>
          <cell r="J396">
            <v>0</v>
          </cell>
          <cell r="K396">
            <v>4.0991999999999997</v>
          </cell>
          <cell r="L396">
            <v>79403.553599999999</v>
          </cell>
          <cell r="M396">
            <v>4.0991999999999997</v>
          </cell>
          <cell r="N396">
            <v>79403.553599999999</v>
          </cell>
          <cell r="O396">
            <v>1.3960000000000001</v>
          </cell>
          <cell r="P396">
            <v>27041.218000000001</v>
          </cell>
          <cell r="Q396">
            <v>1.3960000000000001</v>
          </cell>
          <cell r="R396">
            <v>27041.218000000001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A397">
            <v>48</v>
          </cell>
          <cell r="B397" t="str">
            <v>Cat Besi</v>
          </cell>
          <cell r="C397" t="str">
            <v>M2</v>
          </cell>
          <cell r="D397">
            <v>13698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A398">
            <v>49</v>
          </cell>
          <cell r="B398" t="str">
            <v>Cat Dinding</v>
          </cell>
          <cell r="C398" t="str">
            <v>M2</v>
          </cell>
          <cell r="D398">
            <v>9900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A399">
            <v>50</v>
          </cell>
          <cell r="B399" t="str">
            <v>Plesteran Camprot</v>
          </cell>
          <cell r="C399" t="str">
            <v>M2</v>
          </cell>
          <cell r="D399">
            <v>14600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</row>
        <row r="401">
          <cell r="B401" t="str">
            <v>Jumlah Harga</v>
          </cell>
          <cell r="F401">
            <v>3021087.0332500003</v>
          </cell>
          <cell r="H401">
            <v>3021087.0332500003</v>
          </cell>
          <cell r="J401">
            <v>3776944.5502499999</v>
          </cell>
          <cell r="L401">
            <v>1690743.9109799999</v>
          </cell>
          <cell r="N401">
            <v>1690743.9109799999</v>
          </cell>
          <cell r="P401">
            <v>210982.375</v>
          </cell>
          <cell r="R401">
            <v>210982.375</v>
          </cell>
          <cell r="T401">
            <v>1835497.2684499999</v>
          </cell>
          <cell r="V401">
            <v>1835497.2684499999</v>
          </cell>
          <cell r="X401">
            <v>1016874.9389</v>
          </cell>
          <cell r="Z401">
            <v>862639.46212499996</v>
          </cell>
          <cell r="AB401">
            <v>663142.69087499997</v>
          </cell>
          <cell r="AD401">
            <v>155896.12</v>
          </cell>
          <cell r="AF401">
            <v>155896.12</v>
          </cell>
        </row>
        <row r="402">
          <cell r="L402" t="str">
            <v>P3A ASR = P4 SD</v>
          </cell>
        </row>
        <row r="405">
          <cell r="A405" t="str">
            <v>No.</v>
          </cell>
          <cell r="B405" t="str">
            <v>Item Pekerjaan</v>
          </cell>
          <cell r="C405" t="str">
            <v>Satuan</v>
          </cell>
          <cell r="D405" t="str">
            <v>Harga Satuan</v>
          </cell>
          <cell r="E405" t="str">
            <v>P1</v>
          </cell>
          <cell r="G405" t="str">
            <v>P2</v>
          </cell>
          <cell r="I405" t="str">
            <v>P3</v>
          </cell>
          <cell r="K405" t="str">
            <v>P4</v>
          </cell>
          <cell r="M405" t="str">
            <v>J1</v>
          </cell>
          <cell r="O405" t="str">
            <v>BV1</v>
          </cell>
          <cell r="Q405" t="str">
            <v>R2B</v>
          </cell>
          <cell r="S405" t="str">
            <v>R2A</v>
          </cell>
          <cell r="U405" t="str">
            <v>R1</v>
          </cell>
        </row>
        <row r="406">
          <cell r="D406" t="str">
            <v>Rp.</v>
          </cell>
          <cell r="E406" t="str">
            <v>Vol.</v>
          </cell>
          <cell r="F406" t="str">
            <v>Jumlah Harga</v>
          </cell>
          <cell r="G406" t="str">
            <v>Vol.</v>
          </cell>
          <cell r="H406" t="str">
            <v>Jumlah Harga</v>
          </cell>
          <cell r="I406" t="str">
            <v>Vol.</v>
          </cell>
          <cell r="J406" t="str">
            <v>Jumlah Harga</v>
          </cell>
          <cell r="K406" t="str">
            <v>Vol.</v>
          </cell>
          <cell r="L406" t="str">
            <v>Jumlah Harga</v>
          </cell>
          <cell r="M406" t="str">
            <v>Vol.</v>
          </cell>
          <cell r="N406" t="str">
            <v>Jumlah Harga</v>
          </cell>
          <cell r="O406" t="str">
            <v>Vol.</v>
          </cell>
          <cell r="P406" t="str">
            <v>Jumlah Harga</v>
          </cell>
          <cell r="Q406" t="str">
            <v>Vol.</v>
          </cell>
          <cell r="R406" t="str">
            <v>Jumlah Harga</v>
          </cell>
          <cell r="S406" t="str">
            <v>Vol.</v>
          </cell>
          <cell r="T406" t="str">
            <v>Jumlah Harga</v>
          </cell>
          <cell r="U406" t="str">
            <v>Vol.</v>
          </cell>
          <cell r="V406" t="str">
            <v>Jumlah Harga</v>
          </cell>
        </row>
        <row r="407">
          <cell r="A407" t="str">
            <v>VII.</v>
          </cell>
          <cell r="B407" t="str">
            <v>UNIT BANGUNAN GSG</v>
          </cell>
        </row>
        <row r="409">
          <cell r="A409">
            <v>1</v>
          </cell>
          <cell r="B409" t="str">
            <v>Kayu 6/12</v>
          </cell>
          <cell r="C409" t="str">
            <v>M3</v>
          </cell>
          <cell r="D409">
            <v>0</v>
          </cell>
          <cell r="E409">
            <v>1.0200000000000001E-2</v>
          </cell>
          <cell r="F409">
            <v>0</v>
          </cell>
          <cell r="G409">
            <v>1.12E-2</v>
          </cell>
          <cell r="H409">
            <v>0</v>
          </cell>
          <cell r="I409">
            <v>3.6144000000000003E-2</v>
          </cell>
          <cell r="J409">
            <v>0</v>
          </cell>
          <cell r="K409">
            <v>5.2800000000000007E-2</v>
          </cell>
          <cell r="L409">
            <v>0</v>
          </cell>
          <cell r="N409">
            <v>0</v>
          </cell>
          <cell r="P409">
            <v>0</v>
          </cell>
          <cell r="R409">
            <v>0</v>
          </cell>
          <cell r="T409">
            <v>0</v>
          </cell>
          <cell r="V409">
            <v>0</v>
          </cell>
        </row>
        <row r="410">
          <cell r="A410">
            <v>2</v>
          </cell>
          <cell r="B410" t="str">
            <v>Kayu Slimar 3/10</v>
          </cell>
          <cell r="C410" t="str">
            <v>M3</v>
          </cell>
          <cell r="D410">
            <v>0</v>
          </cell>
          <cell r="E410">
            <v>5.1200000000000002E-2</v>
          </cell>
          <cell r="F410">
            <v>0</v>
          </cell>
          <cell r="G410">
            <v>3.2000000000000002E-3</v>
          </cell>
          <cell r="H410">
            <v>0</v>
          </cell>
          <cell r="I410">
            <v>1.4159999999999999E-2</v>
          </cell>
          <cell r="J410">
            <v>0</v>
          </cell>
          <cell r="K410">
            <v>1.4400000000000001E-2</v>
          </cell>
          <cell r="L410">
            <v>0</v>
          </cell>
          <cell r="N410">
            <v>0</v>
          </cell>
          <cell r="P410">
            <v>0</v>
          </cell>
          <cell r="R410">
            <v>0</v>
          </cell>
          <cell r="T410">
            <v>0</v>
          </cell>
          <cell r="V410">
            <v>0</v>
          </cell>
        </row>
        <row r="411">
          <cell r="A411">
            <v>3</v>
          </cell>
          <cell r="B411" t="str">
            <v>Kayu Slimar 3/15</v>
          </cell>
          <cell r="C411" t="str">
            <v>M3</v>
          </cell>
          <cell r="D411">
            <v>0</v>
          </cell>
          <cell r="E411">
            <v>13.84</v>
          </cell>
          <cell r="F411">
            <v>0</v>
          </cell>
          <cell r="G411">
            <v>3.2</v>
          </cell>
          <cell r="H411">
            <v>0</v>
          </cell>
          <cell r="I411">
            <v>2.6999999999999997E-3</v>
          </cell>
          <cell r="J411">
            <v>0</v>
          </cell>
          <cell r="L411">
            <v>0</v>
          </cell>
          <cell r="N411">
            <v>0</v>
          </cell>
          <cell r="P411">
            <v>0</v>
          </cell>
          <cell r="R411">
            <v>0</v>
          </cell>
          <cell r="T411">
            <v>0</v>
          </cell>
          <cell r="V411">
            <v>0</v>
          </cell>
        </row>
        <row r="412">
          <cell r="A412">
            <v>4</v>
          </cell>
          <cell r="B412" t="str">
            <v>Kayu Slimar 3/20</v>
          </cell>
          <cell r="C412" t="str">
            <v>M3</v>
          </cell>
          <cell r="D412">
            <v>0</v>
          </cell>
          <cell r="E412">
            <v>7.99</v>
          </cell>
          <cell r="F412">
            <v>0</v>
          </cell>
          <cell r="G412">
            <v>3.2</v>
          </cell>
          <cell r="H412">
            <v>0</v>
          </cell>
          <cell r="I412">
            <v>3.5999999999999999E-3</v>
          </cell>
          <cell r="J412">
            <v>0</v>
          </cell>
          <cell r="K412">
            <v>17.28</v>
          </cell>
          <cell r="L412">
            <v>0</v>
          </cell>
          <cell r="N412">
            <v>0</v>
          </cell>
          <cell r="P412">
            <v>0</v>
          </cell>
          <cell r="R412">
            <v>0</v>
          </cell>
          <cell r="T412">
            <v>0</v>
          </cell>
          <cell r="V412">
            <v>0</v>
          </cell>
        </row>
        <row r="413">
          <cell r="A413">
            <v>5</v>
          </cell>
          <cell r="B413" t="str">
            <v>Kayu 2/10</v>
          </cell>
          <cell r="C413" t="str">
            <v>M3</v>
          </cell>
          <cell r="D413">
            <v>0</v>
          </cell>
          <cell r="E413">
            <v>6.6</v>
          </cell>
          <cell r="F413">
            <v>0</v>
          </cell>
          <cell r="G413">
            <v>5</v>
          </cell>
          <cell r="H413">
            <v>0</v>
          </cell>
          <cell r="I413">
            <v>5.4000000000000012E-3</v>
          </cell>
          <cell r="J413">
            <v>0</v>
          </cell>
          <cell r="L413">
            <v>0</v>
          </cell>
          <cell r="M413">
            <v>4.92</v>
          </cell>
          <cell r="N413">
            <v>0</v>
          </cell>
          <cell r="O413">
            <v>2.2000000000000002</v>
          </cell>
          <cell r="P413">
            <v>0</v>
          </cell>
          <cell r="R413">
            <v>0</v>
          </cell>
          <cell r="T413">
            <v>0</v>
          </cell>
          <cell r="V413">
            <v>0</v>
          </cell>
        </row>
        <row r="414">
          <cell r="A414">
            <v>6</v>
          </cell>
          <cell r="B414" t="str">
            <v>Panil t = 3 cm</v>
          </cell>
          <cell r="C414" t="str">
            <v>M2</v>
          </cell>
          <cell r="D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0.49500000000000005</v>
          </cell>
          <cell r="J414">
            <v>0</v>
          </cell>
          <cell r="L414">
            <v>0</v>
          </cell>
          <cell r="N414">
            <v>0</v>
          </cell>
          <cell r="P414">
            <v>0</v>
          </cell>
          <cell r="R414">
            <v>0</v>
          </cell>
          <cell r="T414">
            <v>0</v>
          </cell>
          <cell r="V414">
            <v>0</v>
          </cell>
        </row>
        <row r="415">
          <cell r="A415">
            <v>1</v>
          </cell>
          <cell r="B415" t="str">
            <v>Kusen Aluminium 5/10</v>
          </cell>
          <cell r="C415" t="str">
            <v>M'</v>
          </cell>
          <cell r="D415">
            <v>124948</v>
          </cell>
          <cell r="F415">
            <v>0</v>
          </cell>
          <cell r="G415">
            <v>0</v>
          </cell>
          <cell r="H415">
            <v>0</v>
          </cell>
          <cell r="I415">
            <v>5</v>
          </cell>
          <cell r="J415">
            <v>624740</v>
          </cell>
          <cell r="L415">
            <v>0</v>
          </cell>
          <cell r="N415">
            <v>0</v>
          </cell>
          <cell r="P415">
            <v>0</v>
          </cell>
          <cell r="R415">
            <v>0</v>
          </cell>
          <cell r="T415">
            <v>0</v>
          </cell>
          <cell r="V415">
            <v>0</v>
          </cell>
        </row>
        <row r="416">
          <cell r="A416">
            <v>2</v>
          </cell>
          <cell r="B416" t="str">
            <v xml:space="preserve">Rangka Daun Jendela Alumunium </v>
          </cell>
          <cell r="C416" t="str">
            <v>M'</v>
          </cell>
          <cell r="D416">
            <v>124948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L416">
            <v>0</v>
          </cell>
          <cell r="N416">
            <v>0</v>
          </cell>
          <cell r="P416">
            <v>0</v>
          </cell>
          <cell r="R416">
            <v>0</v>
          </cell>
          <cell r="T416">
            <v>0</v>
          </cell>
          <cell r="V416">
            <v>0</v>
          </cell>
        </row>
        <row r="417">
          <cell r="A417">
            <v>3</v>
          </cell>
          <cell r="B417" t="str">
            <v>Rangka Tiang Sirip Alumunium 1/1 Putih</v>
          </cell>
          <cell r="C417" t="str">
            <v>M'</v>
          </cell>
          <cell r="D417">
            <v>62474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L417">
            <v>0</v>
          </cell>
          <cell r="N417">
            <v>0</v>
          </cell>
          <cell r="P417">
            <v>0</v>
          </cell>
          <cell r="R417">
            <v>0</v>
          </cell>
          <cell r="T417">
            <v>0</v>
          </cell>
          <cell r="V417">
            <v>0</v>
          </cell>
        </row>
        <row r="418">
          <cell r="A418">
            <v>4</v>
          </cell>
          <cell r="B418" t="str">
            <v>Pasang Shading Sirip Alumunium 0.2/10 +Rangka</v>
          </cell>
          <cell r="C418" t="str">
            <v>M2</v>
          </cell>
          <cell r="D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L418">
            <v>0</v>
          </cell>
          <cell r="N418">
            <v>0</v>
          </cell>
          <cell r="P418">
            <v>0</v>
          </cell>
          <cell r="R418">
            <v>0</v>
          </cell>
          <cell r="T418">
            <v>0</v>
          </cell>
          <cell r="V418">
            <v>0</v>
          </cell>
        </row>
        <row r="419">
          <cell r="A419">
            <v>5</v>
          </cell>
          <cell r="B419" t="str">
            <v>Daun Pintu Panil Kamper</v>
          </cell>
          <cell r="C419" t="str">
            <v>bh</v>
          </cell>
          <cell r="D419">
            <v>550000</v>
          </cell>
          <cell r="F419">
            <v>0</v>
          </cell>
          <cell r="G419">
            <v>1.2E-2</v>
          </cell>
          <cell r="H419">
            <v>6600</v>
          </cell>
          <cell r="I419">
            <v>1.2</v>
          </cell>
          <cell r="J419">
            <v>660000</v>
          </cell>
          <cell r="L419">
            <v>0</v>
          </cell>
          <cell r="N419">
            <v>0</v>
          </cell>
          <cell r="P419">
            <v>0</v>
          </cell>
          <cell r="R419">
            <v>0</v>
          </cell>
          <cell r="T419">
            <v>0</v>
          </cell>
          <cell r="V419">
            <v>0</v>
          </cell>
        </row>
        <row r="420">
          <cell r="A420">
            <v>6</v>
          </cell>
          <cell r="B420" t="str">
            <v>Plat besi t = 2 mm</v>
          </cell>
          <cell r="C420" t="str">
            <v>Kg</v>
          </cell>
          <cell r="D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L420">
            <v>0</v>
          </cell>
          <cell r="N420">
            <v>0</v>
          </cell>
          <cell r="P420">
            <v>0</v>
          </cell>
          <cell r="R420">
            <v>0</v>
          </cell>
          <cell r="T420">
            <v>0</v>
          </cell>
          <cell r="V420">
            <v>0</v>
          </cell>
        </row>
        <row r="421">
          <cell r="A421">
            <v>7</v>
          </cell>
          <cell r="B421" t="str">
            <v>C 40.40.2  (pesan khusus)</v>
          </cell>
          <cell r="C421" t="str">
            <v>Kg</v>
          </cell>
          <cell r="D421">
            <v>14122.3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L421">
            <v>0</v>
          </cell>
          <cell r="N421">
            <v>0</v>
          </cell>
          <cell r="P421">
            <v>0</v>
          </cell>
          <cell r="R421">
            <v>0</v>
          </cell>
          <cell r="T421">
            <v>0</v>
          </cell>
          <cell r="V421">
            <v>0</v>
          </cell>
        </row>
        <row r="422">
          <cell r="A422">
            <v>8</v>
          </cell>
          <cell r="B422" t="str">
            <v>Handle besi dia 16 mm</v>
          </cell>
          <cell r="C422" t="str">
            <v>Set</v>
          </cell>
          <cell r="D422">
            <v>129652.5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L422">
            <v>0</v>
          </cell>
          <cell r="N422">
            <v>0</v>
          </cell>
          <cell r="P422">
            <v>0</v>
          </cell>
          <cell r="R422">
            <v>0</v>
          </cell>
          <cell r="T422">
            <v>0</v>
          </cell>
          <cell r="V422">
            <v>0</v>
          </cell>
        </row>
        <row r="423">
          <cell r="A423">
            <v>9</v>
          </cell>
          <cell r="B423" t="str">
            <v>Hendle pintu Stainless</v>
          </cell>
          <cell r="C423" t="str">
            <v>Set</v>
          </cell>
          <cell r="D423">
            <v>261652.5</v>
          </cell>
          <cell r="E423">
            <v>2</v>
          </cell>
          <cell r="F423">
            <v>523305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L423">
            <v>0</v>
          </cell>
          <cell r="N423">
            <v>0</v>
          </cell>
          <cell r="P423">
            <v>0</v>
          </cell>
          <cell r="R423">
            <v>0</v>
          </cell>
          <cell r="T423">
            <v>0</v>
          </cell>
          <cell r="V423">
            <v>0</v>
          </cell>
        </row>
        <row r="424">
          <cell r="A424">
            <v>10</v>
          </cell>
          <cell r="B424" t="str">
            <v>Kunci Pintu Handle stainleess (dorma)</v>
          </cell>
          <cell r="C424" t="str">
            <v>Set</v>
          </cell>
          <cell r="D424">
            <v>650000</v>
          </cell>
          <cell r="E424">
            <v>1</v>
          </cell>
          <cell r="F424">
            <v>650000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L424">
            <v>0</v>
          </cell>
          <cell r="N424">
            <v>0</v>
          </cell>
          <cell r="P424">
            <v>0</v>
          </cell>
          <cell r="R424">
            <v>0</v>
          </cell>
          <cell r="T424">
            <v>0</v>
          </cell>
          <cell r="V424">
            <v>0</v>
          </cell>
        </row>
        <row r="425">
          <cell r="A425">
            <v>11</v>
          </cell>
          <cell r="B425" t="str">
            <v>Kunci tanam Antik</v>
          </cell>
          <cell r="C425" t="str">
            <v>Set</v>
          </cell>
          <cell r="D425">
            <v>265000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L425">
            <v>0</v>
          </cell>
          <cell r="N425">
            <v>0</v>
          </cell>
          <cell r="P425">
            <v>0</v>
          </cell>
          <cell r="R425">
            <v>0</v>
          </cell>
          <cell r="T425">
            <v>0</v>
          </cell>
          <cell r="V425">
            <v>0</v>
          </cell>
        </row>
        <row r="426">
          <cell r="A426">
            <v>12</v>
          </cell>
          <cell r="B426" t="str">
            <v>Kunci tanam biasa</v>
          </cell>
          <cell r="C426" t="str">
            <v>Set</v>
          </cell>
          <cell r="D426">
            <v>168565</v>
          </cell>
          <cell r="E426">
            <v>2</v>
          </cell>
          <cell r="F426">
            <v>337130</v>
          </cell>
          <cell r="G426">
            <v>1</v>
          </cell>
          <cell r="H426">
            <v>168565</v>
          </cell>
          <cell r="I426">
            <v>1</v>
          </cell>
          <cell r="J426">
            <v>168565</v>
          </cell>
          <cell r="K426">
            <v>2</v>
          </cell>
          <cell r="L426">
            <v>337130</v>
          </cell>
          <cell r="N426">
            <v>0</v>
          </cell>
          <cell r="P426">
            <v>0</v>
          </cell>
          <cell r="R426">
            <v>0</v>
          </cell>
          <cell r="T426">
            <v>0</v>
          </cell>
          <cell r="V426">
            <v>0</v>
          </cell>
        </row>
        <row r="427">
          <cell r="A427">
            <v>13</v>
          </cell>
          <cell r="B427" t="str">
            <v>Kunci Silinder</v>
          </cell>
          <cell r="C427" t="str">
            <v>Set</v>
          </cell>
          <cell r="D427">
            <v>217900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L427">
            <v>0</v>
          </cell>
          <cell r="N427">
            <v>0</v>
          </cell>
          <cell r="P427">
            <v>0</v>
          </cell>
          <cell r="R427">
            <v>0</v>
          </cell>
          <cell r="T427">
            <v>0</v>
          </cell>
          <cell r="V427">
            <v>0</v>
          </cell>
        </row>
        <row r="428">
          <cell r="A428">
            <v>14</v>
          </cell>
          <cell r="B428" t="str">
            <v>Kunci Selot</v>
          </cell>
          <cell r="C428" t="str">
            <v>Set</v>
          </cell>
          <cell r="D428">
            <v>48300</v>
          </cell>
          <cell r="F428">
            <v>0</v>
          </cell>
          <cell r="G428">
            <v>1</v>
          </cell>
          <cell r="H428">
            <v>48300</v>
          </cell>
          <cell r="I428">
            <v>0</v>
          </cell>
          <cell r="J428">
            <v>0</v>
          </cell>
          <cell r="K428">
            <v>1</v>
          </cell>
          <cell r="L428">
            <v>48300</v>
          </cell>
          <cell r="N428">
            <v>0</v>
          </cell>
          <cell r="P428">
            <v>0</v>
          </cell>
          <cell r="R428">
            <v>0</v>
          </cell>
          <cell r="T428">
            <v>0</v>
          </cell>
          <cell r="V428">
            <v>0</v>
          </cell>
        </row>
        <row r="429">
          <cell r="A429">
            <v>15</v>
          </cell>
          <cell r="B429" t="str">
            <v>Engsel jendela</v>
          </cell>
          <cell r="C429" t="str">
            <v>Bh</v>
          </cell>
          <cell r="D429">
            <v>16600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L429">
            <v>0</v>
          </cell>
          <cell r="N429">
            <v>0</v>
          </cell>
          <cell r="P429">
            <v>0</v>
          </cell>
          <cell r="R429">
            <v>0</v>
          </cell>
          <cell r="T429">
            <v>0</v>
          </cell>
          <cell r="V429">
            <v>0</v>
          </cell>
        </row>
        <row r="430">
          <cell r="A430">
            <v>16</v>
          </cell>
          <cell r="B430" t="str">
            <v>Engsel pintu</v>
          </cell>
          <cell r="C430" t="str">
            <v>Bh</v>
          </cell>
          <cell r="D430">
            <v>44395.75</v>
          </cell>
          <cell r="E430">
            <v>4</v>
          </cell>
          <cell r="F430">
            <v>177583</v>
          </cell>
          <cell r="G430">
            <v>2</v>
          </cell>
          <cell r="H430">
            <v>88791.5</v>
          </cell>
          <cell r="I430">
            <v>3</v>
          </cell>
          <cell r="J430">
            <v>133187.25</v>
          </cell>
          <cell r="K430">
            <v>8</v>
          </cell>
          <cell r="L430">
            <v>355166</v>
          </cell>
          <cell r="N430">
            <v>0</v>
          </cell>
          <cell r="P430">
            <v>0</v>
          </cell>
          <cell r="R430">
            <v>0</v>
          </cell>
          <cell r="T430">
            <v>0</v>
          </cell>
          <cell r="V430">
            <v>0</v>
          </cell>
        </row>
        <row r="431">
          <cell r="A431">
            <v>17</v>
          </cell>
          <cell r="B431" t="str">
            <v>Engsel Pintu dari pipa besi dia 2 cm</v>
          </cell>
          <cell r="C431" t="str">
            <v>Bh</v>
          </cell>
          <cell r="D431">
            <v>66593.625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L431">
            <v>0</v>
          </cell>
          <cell r="N431">
            <v>0</v>
          </cell>
          <cell r="P431">
            <v>0</v>
          </cell>
          <cell r="R431">
            <v>0</v>
          </cell>
          <cell r="T431">
            <v>0</v>
          </cell>
          <cell r="V431">
            <v>0</v>
          </cell>
        </row>
        <row r="432">
          <cell r="A432">
            <v>18</v>
          </cell>
          <cell r="B432" t="str">
            <v>Kait/hak angin</v>
          </cell>
          <cell r="C432" t="str">
            <v>Set</v>
          </cell>
          <cell r="D432">
            <v>27000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L432">
            <v>0</v>
          </cell>
          <cell r="N432">
            <v>0</v>
          </cell>
          <cell r="P432">
            <v>0</v>
          </cell>
          <cell r="R432">
            <v>0</v>
          </cell>
          <cell r="T432">
            <v>0</v>
          </cell>
          <cell r="V432">
            <v>0</v>
          </cell>
        </row>
        <row r="433">
          <cell r="A433">
            <v>19</v>
          </cell>
          <cell r="B433" t="str">
            <v>Grendel pintu kuningan</v>
          </cell>
          <cell r="C433" t="str">
            <v>Bh</v>
          </cell>
          <cell r="D433">
            <v>125000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L433">
            <v>0</v>
          </cell>
          <cell r="N433">
            <v>0</v>
          </cell>
          <cell r="P433">
            <v>0</v>
          </cell>
          <cell r="R433">
            <v>0</v>
          </cell>
          <cell r="T433">
            <v>0</v>
          </cell>
          <cell r="V433">
            <v>0</v>
          </cell>
        </row>
        <row r="434">
          <cell r="A434">
            <v>20</v>
          </cell>
          <cell r="B434" t="str">
            <v xml:space="preserve">Grendel jendela </v>
          </cell>
          <cell r="C434" t="str">
            <v>Bh</v>
          </cell>
          <cell r="D434">
            <v>8100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L434">
            <v>0</v>
          </cell>
          <cell r="N434">
            <v>0</v>
          </cell>
          <cell r="P434">
            <v>0</v>
          </cell>
          <cell r="R434">
            <v>0</v>
          </cell>
          <cell r="T434">
            <v>0</v>
          </cell>
          <cell r="V434">
            <v>0</v>
          </cell>
        </row>
        <row r="435">
          <cell r="A435">
            <v>21</v>
          </cell>
          <cell r="B435" t="str">
            <v>Grendel pintu</v>
          </cell>
          <cell r="C435" t="str">
            <v>Bh</v>
          </cell>
          <cell r="D435">
            <v>14200</v>
          </cell>
          <cell r="E435">
            <v>2</v>
          </cell>
          <cell r="F435">
            <v>28400</v>
          </cell>
          <cell r="G435">
            <v>1</v>
          </cell>
          <cell r="H435">
            <v>14200</v>
          </cell>
          <cell r="I435">
            <v>0</v>
          </cell>
          <cell r="J435">
            <v>0</v>
          </cell>
          <cell r="K435">
            <v>2</v>
          </cell>
          <cell r="L435">
            <v>28400</v>
          </cell>
          <cell r="N435">
            <v>0</v>
          </cell>
          <cell r="P435">
            <v>0</v>
          </cell>
          <cell r="R435">
            <v>0</v>
          </cell>
          <cell r="T435">
            <v>0</v>
          </cell>
          <cell r="V435">
            <v>0</v>
          </cell>
        </row>
        <row r="436">
          <cell r="A436">
            <v>22</v>
          </cell>
          <cell r="B436" t="str">
            <v>Stripting Knip</v>
          </cell>
          <cell r="C436" t="str">
            <v>Set</v>
          </cell>
          <cell r="D436">
            <v>13700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L436">
            <v>0</v>
          </cell>
          <cell r="N436">
            <v>0</v>
          </cell>
          <cell r="P436">
            <v>0</v>
          </cell>
          <cell r="R436">
            <v>0</v>
          </cell>
          <cell r="T436">
            <v>0</v>
          </cell>
          <cell r="V436">
            <v>0</v>
          </cell>
        </row>
        <row r="437">
          <cell r="A437">
            <v>23</v>
          </cell>
          <cell r="B437" t="str">
            <v>Door Closer</v>
          </cell>
          <cell r="C437" t="str">
            <v>Set</v>
          </cell>
          <cell r="D437">
            <v>260800</v>
          </cell>
          <cell r="E437">
            <v>2</v>
          </cell>
          <cell r="F437">
            <v>521600</v>
          </cell>
          <cell r="G437">
            <v>1</v>
          </cell>
          <cell r="H437">
            <v>260800</v>
          </cell>
          <cell r="I437">
            <v>0</v>
          </cell>
          <cell r="J437">
            <v>0</v>
          </cell>
          <cell r="K437">
            <v>2</v>
          </cell>
          <cell r="L437">
            <v>521600</v>
          </cell>
          <cell r="N437">
            <v>0</v>
          </cell>
          <cell r="P437">
            <v>0</v>
          </cell>
          <cell r="R437">
            <v>0</v>
          </cell>
          <cell r="T437">
            <v>0</v>
          </cell>
          <cell r="V437">
            <v>0</v>
          </cell>
        </row>
        <row r="438">
          <cell r="A438">
            <v>24</v>
          </cell>
          <cell r="B438" t="str">
            <v>Door Holder</v>
          </cell>
          <cell r="C438" t="str">
            <v>Set</v>
          </cell>
          <cell r="D438">
            <v>500000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L438">
            <v>0</v>
          </cell>
          <cell r="N438">
            <v>0</v>
          </cell>
          <cell r="P438">
            <v>0</v>
          </cell>
          <cell r="R438">
            <v>0</v>
          </cell>
          <cell r="T438">
            <v>0</v>
          </cell>
          <cell r="V438">
            <v>0</v>
          </cell>
        </row>
        <row r="439">
          <cell r="A439">
            <v>25</v>
          </cell>
          <cell r="B439" t="str">
            <v>Door Stop</v>
          </cell>
          <cell r="C439" t="str">
            <v>Set</v>
          </cell>
          <cell r="D439">
            <v>32100</v>
          </cell>
          <cell r="E439">
            <v>2</v>
          </cell>
          <cell r="F439">
            <v>64200</v>
          </cell>
          <cell r="G439">
            <v>1</v>
          </cell>
          <cell r="H439">
            <v>32100</v>
          </cell>
          <cell r="I439">
            <v>0</v>
          </cell>
          <cell r="J439">
            <v>0</v>
          </cell>
          <cell r="K439">
            <v>2</v>
          </cell>
          <cell r="L439">
            <v>64200</v>
          </cell>
          <cell r="N439">
            <v>0</v>
          </cell>
          <cell r="P439">
            <v>0</v>
          </cell>
          <cell r="R439">
            <v>0</v>
          </cell>
          <cell r="T439">
            <v>0</v>
          </cell>
          <cell r="V439">
            <v>0</v>
          </cell>
        </row>
        <row r="440">
          <cell r="A440">
            <v>26</v>
          </cell>
          <cell r="B440" t="str">
            <v>Kaca bening 5 mm</v>
          </cell>
          <cell r="C440" t="str">
            <v>M2</v>
          </cell>
          <cell r="D440">
            <v>66700</v>
          </cell>
          <cell r="F440">
            <v>0</v>
          </cell>
          <cell r="G440">
            <v>5.0399999999999993E-2</v>
          </cell>
          <cell r="H440">
            <v>3361.6799999999994</v>
          </cell>
          <cell r="I440">
            <v>0</v>
          </cell>
          <cell r="J440">
            <v>0</v>
          </cell>
          <cell r="L440">
            <v>0</v>
          </cell>
          <cell r="M440">
            <v>0.28799999999999998</v>
          </cell>
          <cell r="N440">
            <v>19209.599999999999</v>
          </cell>
          <cell r="O440">
            <v>0.24</v>
          </cell>
          <cell r="P440">
            <v>16008</v>
          </cell>
          <cell r="R440">
            <v>0</v>
          </cell>
          <cell r="T440">
            <v>0</v>
          </cell>
          <cell r="V440">
            <v>0</v>
          </cell>
        </row>
        <row r="441">
          <cell r="A441">
            <v>27</v>
          </cell>
          <cell r="B441" t="str">
            <v>Kaca bening 10 mm</v>
          </cell>
          <cell r="C441" t="str">
            <v>M2</v>
          </cell>
          <cell r="D441">
            <v>280895.75</v>
          </cell>
          <cell r="E441">
            <v>0.34100000000000008</v>
          </cell>
          <cell r="F441">
            <v>95785.450750000018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L441">
            <v>0</v>
          </cell>
          <cell r="N441">
            <v>0</v>
          </cell>
          <cell r="P441">
            <v>0</v>
          </cell>
          <cell r="R441">
            <v>0</v>
          </cell>
          <cell r="T441">
            <v>0</v>
          </cell>
          <cell r="V441">
            <v>0</v>
          </cell>
        </row>
        <row r="442">
          <cell r="A442">
            <v>28</v>
          </cell>
          <cell r="B442" t="str">
            <v>Kaca Bening 12 mm</v>
          </cell>
          <cell r="C442" t="str">
            <v>M2</v>
          </cell>
          <cell r="D442">
            <v>403787.64062499994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L442">
            <v>0</v>
          </cell>
          <cell r="N442">
            <v>0</v>
          </cell>
          <cell r="P442">
            <v>0</v>
          </cell>
          <cell r="R442">
            <v>0</v>
          </cell>
          <cell r="T442">
            <v>0</v>
          </cell>
          <cell r="V442">
            <v>0</v>
          </cell>
        </row>
        <row r="443">
          <cell r="A443">
            <v>29</v>
          </cell>
          <cell r="B443" t="str">
            <v>Besi hollow 4/4</v>
          </cell>
          <cell r="C443" t="str">
            <v>M'</v>
          </cell>
          <cell r="D443">
            <v>48625.000000000051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L443">
            <v>0</v>
          </cell>
          <cell r="N443">
            <v>0</v>
          </cell>
          <cell r="P443">
            <v>0</v>
          </cell>
          <cell r="R443">
            <v>0</v>
          </cell>
          <cell r="T443">
            <v>0</v>
          </cell>
          <cell r="V443">
            <v>0</v>
          </cell>
        </row>
        <row r="444">
          <cell r="A444">
            <v>30</v>
          </cell>
          <cell r="B444" t="str">
            <v>Besi hollow 6/6</v>
          </cell>
          <cell r="C444" t="str">
            <v>M'</v>
          </cell>
          <cell r="D444">
            <v>74462.500000000058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L444">
            <v>0</v>
          </cell>
          <cell r="N444">
            <v>0</v>
          </cell>
          <cell r="P444">
            <v>0</v>
          </cell>
          <cell r="R444">
            <v>0</v>
          </cell>
          <cell r="T444">
            <v>0</v>
          </cell>
          <cell r="V444">
            <v>0</v>
          </cell>
        </row>
        <row r="445">
          <cell r="A445">
            <v>31</v>
          </cell>
          <cell r="B445" t="str">
            <v>Besi hollow 2.5/5</v>
          </cell>
          <cell r="C445" t="str">
            <v>Kg</v>
          </cell>
          <cell r="D445">
            <v>74462.500000000058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L445">
            <v>0</v>
          </cell>
          <cell r="N445">
            <v>0</v>
          </cell>
          <cell r="P445">
            <v>0</v>
          </cell>
          <cell r="R445">
            <v>0</v>
          </cell>
          <cell r="T445">
            <v>0</v>
          </cell>
          <cell r="V445">
            <v>0</v>
          </cell>
        </row>
        <row r="446">
          <cell r="A446">
            <v>32</v>
          </cell>
          <cell r="B446" t="str">
            <v>Besi hollow 5/5</v>
          </cell>
          <cell r="C446" t="str">
            <v>Kg</v>
          </cell>
          <cell r="D446">
            <v>74462.500000000058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L446">
            <v>0</v>
          </cell>
          <cell r="N446">
            <v>0</v>
          </cell>
          <cell r="P446">
            <v>0</v>
          </cell>
          <cell r="R446">
            <v>0</v>
          </cell>
          <cell r="T446">
            <v>0</v>
          </cell>
          <cell r="V446">
            <v>0</v>
          </cell>
        </row>
        <row r="447">
          <cell r="A447">
            <v>33</v>
          </cell>
          <cell r="B447" t="str">
            <v>Besi hollow 2/2</v>
          </cell>
          <cell r="C447" t="str">
            <v>Kg</v>
          </cell>
          <cell r="D447">
            <v>74462.500000000058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L447">
            <v>0</v>
          </cell>
          <cell r="N447">
            <v>0</v>
          </cell>
          <cell r="P447">
            <v>0</v>
          </cell>
          <cell r="R447">
            <v>0</v>
          </cell>
          <cell r="T447">
            <v>0</v>
          </cell>
          <cell r="V447">
            <v>0</v>
          </cell>
        </row>
        <row r="448">
          <cell r="A448">
            <v>34</v>
          </cell>
          <cell r="B448" t="str">
            <v>Besi hollow 2/4</v>
          </cell>
          <cell r="C448" t="str">
            <v>Kg</v>
          </cell>
          <cell r="D448">
            <v>74462.500000000058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L448">
            <v>0</v>
          </cell>
          <cell r="N448">
            <v>0</v>
          </cell>
          <cell r="P448">
            <v>0</v>
          </cell>
          <cell r="R448">
            <v>0</v>
          </cell>
          <cell r="T448">
            <v>0</v>
          </cell>
          <cell r="V448">
            <v>0</v>
          </cell>
        </row>
        <row r="449">
          <cell r="A449">
            <v>35</v>
          </cell>
          <cell r="B449" t="str">
            <v>Kaca Tempered 12 mm</v>
          </cell>
          <cell r="C449" t="str">
            <v>M2</v>
          </cell>
          <cell r="D449">
            <v>528395.75</v>
          </cell>
          <cell r="F449">
            <v>0</v>
          </cell>
          <cell r="G449">
            <v>4.3049999999999997</v>
          </cell>
          <cell r="H449">
            <v>2274743.7037499999</v>
          </cell>
          <cell r="I449">
            <v>0</v>
          </cell>
          <cell r="J449">
            <v>0</v>
          </cell>
          <cell r="L449">
            <v>0</v>
          </cell>
          <cell r="N449">
            <v>0</v>
          </cell>
          <cell r="P449">
            <v>0</v>
          </cell>
          <cell r="R449">
            <v>0</v>
          </cell>
          <cell r="T449">
            <v>0</v>
          </cell>
          <cell r="V449">
            <v>0</v>
          </cell>
        </row>
        <row r="450">
          <cell r="A450">
            <v>36</v>
          </cell>
          <cell r="B450" t="str">
            <v>Glass Block</v>
          </cell>
          <cell r="C450" t="str">
            <v>Bh</v>
          </cell>
          <cell r="D450">
            <v>45000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L450">
            <v>0</v>
          </cell>
          <cell r="N450">
            <v>0</v>
          </cell>
          <cell r="P450">
            <v>0</v>
          </cell>
          <cell r="R450">
            <v>0</v>
          </cell>
          <cell r="T450">
            <v>0</v>
          </cell>
          <cell r="V450">
            <v>0</v>
          </cell>
        </row>
        <row r="451">
          <cell r="A451">
            <v>37</v>
          </cell>
          <cell r="B451" t="str">
            <v>Kaca Es</v>
          </cell>
          <cell r="C451" t="str">
            <v>M2</v>
          </cell>
          <cell r="D451">
            <v>66700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L451">
            <v>0</v>
          </cell>
          <cell r="N451">
            <v>0</v>
          </cell>
          <cell r="P451">
            <v>0</v>
          </cell>
          <cell r="R451">
            <v>0</v>
          </cell>
          <cell r="T451">
            <v>0</v>
          </cell>
          <cell r="V451">
            <v>0</v>
          </cell>
        </row>
        <row r="452">
          <cell r="A452">
            <v>38</v>
          </cell>
          <cell r="B452" t="str">
            <v>Krepyak Kaca Nako + Kerangka</v>
          </cell>
          <cell r="C452" t="str">
            <v>M2</v>
          </cell>
          <cell r="D452">
            <v>81300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L452">
            <v>0</v>
          </cell>
          <cell r="N452">
            <v>0</v>
          </cell>
          <cell r="P452">
            <v>0</v>
          </cell>
          <cell r="R452">
            <v>0</v>
          </cell>
          <cell r="T452">
            <v>0</v>
          </cell>
          <cell r="V452">
            <v>0</v>
          </cell>
        </row>
        <row r="453">
          <cell r="A453">
            <v>39</v>
          </cell>
          <cell r="B453" t="str">
            <v>Sticker Efek Kaca Es</v>
          </cell>
          <cell r="C453" t="str">
            <v>M2</v>
          </cell>
          <cell r="D453">
            <v>150000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L453">
            <v>0</v>
          </cell>
          <cell r="N453">
            <v>0</v>
          </cell>
          <cell r="P453">
            <v>0</v>
          </cell>
          <cell r="R453">
            <v>0</v>
          </cell>
          <cell r="T453">
            <v>0</v>
          </cell>
          <cell r="V453">
            <v>0</v>
          </cell>
        </row>
        <row r="454">
          <cell r="A454">
            <v>40</v>
          </cell>
          <cell r="B454" t="str">
            <v>Rel Pintu Dorong</v>
          </cell>
          <cell r="C454" t="str">
            <v>M'</v>
          </cell>
          <cell r="D454">
            <v>275000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7.2</v>
          </cell>
          <cell r="L454">
            <v>1980000</v>
          </cell>
          <cell r="N454">
            <v>0</v>
          </cell>
          <cell r="P454">
            <v>0</v>
          </cell>
          <cell r="R454">
            <v>0</v>
          </cell>
          <cell r="T454">
            <v>0</v>
          </cell>
          <cell r="V454">
            <v>0</v>
          </cell>
        </row>
        <row r="455">
          <cell r="A455">
            <v>41</v>
          </cell>
          <cell r="B455" t="str">
            <v>Rolling Door</v>
          </cell>
          <cell r="C455" t="str">
            <v>M2</v>
          </cell>
          <cell r="D455">
            <v>358100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L455">
            <v>0</v>
          </cell>
          <cell r="N455">
            <v>0</v>
          </cell>
          <cell r="P455">
            <v>0</v>
          </cell>
          <cell r="R455">
            <v>0</v>
          </cell>
          <cell r="T455">
            <v>0</v>
          </cell>
          <cell r="V455">
            <v>0</v>
          </cell>
        </row>
        <row r="456">
          <cell r="A456">
            <v>42</v>
          </cell>
          <cell r="B456" t="str">
            <v>Roster</v>
          </cell>
          <cell r="C456" t="str">
            <v>M2</v>
          </cell>
          <cell r="D456">
            <v>133850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L456">
            <v>0</v>
          </cell>
          <cell r="N456">
            <v>0</v>
          </cell>
          <cell r="P456">
            <v>0</v>
          </cell>
          <cell r="Q456">
            <v>0.25919999999999999</v>
          </cell>
          <cell r="R456">
            <v>34693.919999999998</v>
          </cell>
          <cell r="S456">
            <v>0.25919999999999999</v>
          </cell>
          <cell r="T456">
            <v>34693.919999999998</v>
          </cell>
          <cell r="U456">
            <v>0.12959999999999999</v>
          </cell>
          <cell r="V456">
            <v>17346.96</v>
          </cell>
        </row>
        <row r="457">
          <cell r="A457">
            <v>43</v>
          </cell>
          <cell r="B457" t="str">
            <v>Gipsum Board</v>
          </cell>
          <cell r="C457" t="str">
            <v>M2</v>
          </cell>
          <cell r="D457">
            <v>29000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L457">
            <v>0</v>
          </cell>
          <cell r="N457">
            <v>0</v>
          </cell>
          <cell r="P457">
            <v>0</v>
          </cell>
          <cell r="R457">
            <v>0</v>
          </cell>
          <cell r="T457">
            <v>0</v>
          </cell>
          <cell r="V457">
            <v>0</v>
          </cell>
        </row>
        <row r="458">
          <cell r="A458">
            <v>44</v>
          </cell>
          <cell r="B458" t="str">
            <v>List Gipsum</v>
          </cell>
          <cell r="C458" t="str">
            <v>M'</v>
          </cell>
          <cell r="D458">
            <v>17300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L458">
            <v>0</v>
          </cell>
          <cell r="N458">
            <v>0</v>
          </cell>
          <cell r="P458">
            <v>0</v>
          </cell>
          <cell r="R458">
            <v>0</v>
          </cell>
          <cell r="T458">
            <v>0</v>
          </cell>
          <cell r="V458">
            <v>0</v>
          </cell>
        </row>
        <row r="459">
          <cell r="A459">
            <v>45</v>
          </cell>
          <cell r="B459" t="str">
            <v>Sealent</v>
          </cell>
          <cell r="C459" t="str">
            <v>M'</v>
          </cell>
          <cell r="D459">
            <v>8400</v>
          </cell>
          <cell r="E459">
            <v>14.520000000000003</v>
          </cell>
          <cell r="F459">
            <v>121968.00000000003</v>
          </cell>
          <cell r="G459">
            <v>2.16</v>
          </cell>
          <cell r="H459">
            <v>18144</v>
          </cell>
          <cell r="I459">
            <v>0</v>
          </cell>
          <cell r="J459">
            <v>0</v>
          </cell>
          <cell r="L459">
            <v>0</v>
          </cell>
          <cell r="M459">
            <v>1.1519999999999999</v>
          </cell>
          <cell r="N459">
            <v>9676.7999999999993</v>
          </cell>
          <cell r="O459">
            <v>6.4</v>
          </cell>
          <cell r="P459">
            <v>53760</v>
          </cell>
          <cell r="R459">
            <v>0</v>
          </cell>
          <cell r="T459">
            <v>0</v>
          </cell>
          <cell r="V459">
            <v>0</v>
          </cell>
        </row>
        <row r="460">
          <cell r="A460">
            <v>46</v>
          </cell>
          <cell r="B460" t="str">
            <v>Benangan Kusen</v>
          </cell>
          <cell r="C460" t="str">
            <v>M'</v>
          </cell>
          <cell r="D460">
            <v>4296.0074999999997</v>
          </cell>
          <cell r="E460">
            <v>13.2</v>
          </cell>
          <cell r="F460">
            <v>56707.298999999992</v>
          </cell>
          <cell r="G460">
            <v>9.8000000000000007</v>
          </cell>
          <cell r="H460">
            <v>42100.873500000002</v>
          </cell>
          <cell r="I460">
            <v>5.7839999999999998</v>
          </cell>
          <cell r="J460">
            <v>24848.107379999998</v>
          </cell>
          <cell r="K460">
            <v>28</v>
          </cell>
          <cell r="L460">
            <v>120288.20999999999</v>
          </cell>
          <cell r="M460">
            <v>8.92</v>
          </cell>
          <cell r="N460">
            <v>38320.386899999998</v>
          </cell>
          <cell r="O460">
            <v>4.4000000000000004</v>
          </cell>
          <cell r="P460">
            <v>18902.433000000001</v>
          </cell>
          <cell r="Q460">
            <v>6.4</v>
          </cell>
          <cell r="R460">
            <v>27494.448</v>
          </cell>
          <cell r="S460">
            <v>6.4</v>
          </cell>
          <cell r="T460">
            <v>27494.448</v>
          </cell>
          <cell r="U460">
            <v>3.2</v>
          </cell>
          <cell r="V460">
            <v>13747.224</v>
          </cell>
        </row>
        <row r="461">
          <cell r="A461">
            <v>47</v>
          </cell>
          <cell r="B461" t="str">
            <v xml:space="preserve">Cat Kayu </v>
          </cell>
          <cell r="C461" t="str">
            <v>M2</v>
          </cell>
          <cell r="D461">
            <v>19370.5</v>
          </cell>
          <cell r="E461">
            <v>7.99</v>
          </cell>
          <cell r="F461">
            <v>154770.29500000001</v>
          </cell>
          <cell r="G461">
            <v>3.2720000000000002</v>
          </cell>
          <cell r="H461">
            <v>63380.276000000005</v>
          </cell>
          <cell r="I461">
            <v>4.0991999999999997</v>
          </cell>
          <cell r="J461">
            <v>79403.553599999999</v>
          </cell>
          <cell r="K461">
            <v>17.28</v>
          </cell>
          <cell r="L461">
            <v>334722.24000000005</v>
          </cell>
          <cell r="N461">
            <v>0</v>
          </cell>
          <cell r="P461">
            <v>0</v>
          </cell>
          <cell r="R461">
            <v>0</v>
          </cell>
          <cell r="T461">
            <v>0</v>
          </cell>
          <cell r="V461">
            <v>0</v>
          </cell>
        </row>
        <row r="462">
          <cell r="A462">
            <v>48</v>
          </cell>
          <cell r="B462" t="str">
            <v>Cat Besi</v>
          </cell>
          <cell r="C462" t="str">
            <v>M2</v>
          </cell>
          <cell r="D462">
            <v>13698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L462">
            <v>0</v>
          </cell>
          <cell r="N462">
            <v>0</v>
          </cell>
          <cell r="P462">
            <v>0</v>
          </cell>
          <cell r="R462">
            <v>0</v>
          </cell>
          <cell r="T462">
            <v>0</v>
          </cell>
          <cell r="V462">
            <v>0</v>
          </cell>
        </row>
        <row r="463">
          <cell r="A463">
            <v>49</v>
          </cell>
          <cell r="B463" t="str">
            <v>Cat Dinding</v>
          </cell>
          <cell r="C463" t="str">
            <v>M2</v>
          </cell>
          <cell r="D463">
            <v>9900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L463">
            <v>0</v>
          </cell>
          <cell r="N463">
            <v>0</v>
          </cell>
          <cell r="P463">
            <v>0</v>
          </cell>
          <cell r="Q463">
            <v>0.64000000000000012</v>
          </cell>
          <cell r="R463">
            <v>6336.0000000000009</v>
          </cell>
          <cell r="S463">
            <v>0.64000000000000012</v>
          </cell>
          <cell r="T463">
            <v>6336.0000000000009</v>
          </cell>
          <cell r="U463">
            <v>0.32000000000000006</v>
          </cell>
          <cell r="V463">
            <v>3168.0000000000005</v>
          </cell>
        </row>
        <row r="464">
          <cell r="A464">
            <v>50</v>
          </cell>
          <cell r="B464" t="str">
            <v>Plesteran Camprot</v>
          </cell>
          <cell r="C464" t="str">
            <v>M2</v>
          </cell>
          <cell r="D464">
            <v>14600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L464">
            <v>0</v>
          </cell>
          <cell r="N464">
            <v>0</v>
          </cell>
          <cell r="P464">
            <v>0</v>
          </cell>
          <cell r="R464">
            <v>0</v>
          </cell>
          <cell r="T464">
            <v>0</v>
          </cell>
        </row>
        <row r="466">
          <cell r="B466" t="str">
            <v>Jumlah Harga</v>
          </cell>
          <cell r="F466">
            <v>2731449.0447499999</v>
          </cell>
          <cell r="H466">
            <v>3021087.0332500003</v>
          </cell>
          <cell r="J466">
            <v>1690743.9109799999</v>
          </cell>
          <cell r="L466">
            <v>3789806.45</v>
          </cell>
          <cell r="N466">
            <v>67206.786899999992</v>
          </cell>
          <cell r="P466">
            <v>88670.433000000005</v>
          </cell>
          <cell r="R466">
            <v>68524.368000000002</v>
          </cell>
          <cell r="T466">
            <v>68524.368000000002</v>
          </cell>
          <cell r="V466">
            <v>34262.184000000001</v>
          </cell>
        </row>
        <row r="467">
          <cell r="L467" t="str">
            <v>Rev Kaca 8 Jd 5</v>
          </cell>
        </row>
        <row r="470">
          <cell r="A470" t="str">
            <v>No.</v>
          </cell>
          <cell r="B470" t="str">
            <v>Item Pekerjaan</v>
          </cell>
          <cell r="C470" t="str">
            <v>Satuan</v>
          </cell>
          <cell r="D470" t="str">
            <v>Harga Satuan</v>
          </cell>
          <cell r="E470" t="str">
            <v>P1</v>
          </cell>
          <cell r="G470" t="str">
            <v>P2</v>
          </cell>
          <cell r="I470" t="str">
            <v>P3</v>
          </cell>
          <cell r="K470" t="str">
            <v>P4</v>
          </cell>
          <cell r="M470" t="str">
            <v>J1/BV</v>
          </cell>
          <cell r="O470" t="str">
            <v>BV1</v>
          </cell>
          <cell r="Q470" t="str">
            <v>BV1'</v>
          </cell>
          <cell r="S470" t="str">
            <v>R1</v>
          </cell>
          <cell r="U470" t="str">
            <v>R2</v>
          </cell>
          <cell r="W470" t="str">
            <v>R3</v>
          </cell>
          <cell r="Y470" t="str">
            <v>J1</v>
          </cell>
        </row>
        <row r="471">
          <cell r="D471" t="str">
            <v>Rp.</v>
          </cell>
          <cell r="E471" t="str">
            <v>Vol.</v>
          </cell>
          <cell r="F471" t="str">
            <v>Jumlah Harga</v>
          </cell>
          <cell r="G471" t="str">
            <v>Vol.</v>
          </cell>
          <cell r="H471" t="str">
            <v>Jumlah Harga</v>
          </cell>
          <cell r="I471" t="str">
            <v>Vol.</v>
          </cell>
          <cell r="J471" t="str">
            <v>Jumlah Harga</v>
          </cell>
          <cell r="K471" t="str">
            <v>Vol.</v>
          </cell>
          <cell r="L471" t="str">
            <v>Jumlah Harga</v>
          </cell>
          <cell r="M471" t="str">
            <v>Vol.</v>
          </cell>
          <cell r="N471" t="str">
            <v>Jumlah Harga</v>
          </cell>
          <cell r="O471" t="str">
            <v>Vol.</v>
          </cell>
          <cell r="P471" t="str">
            <v>Jumlah Harga</v>
          </cell>
          <cell r="Q471" t="str">
            <v>Vol.</v>
          </cell>
          <cell r="R471" t="str">
            <v>Jumlah Harga</v>
          </cell>
          <cell r="S471" t="str">
            <v>Vol.</v>
          </cell>
          <cell r="T471" t="str">
            <v>Jumlah Harga</v>
          </cell>
          <cell r="U471" t="str">
            <v>Vol.</v>
          </cell>
          <cell r="V471" t="str">
            <v>Jumlah Harga</v>
          </cell>
          <cell r="W471" t="str">
            <v>Vol.</v>
          </cell>
          <cell r="X471" t="str">
            <v>Jumlah Harga</v>
          </cell>
          <cell r="Y471" t="str">
            <v>Vol.</v>
          </cell>
          <cell r="Z471" t="str">
            <v>Jumlah Harga</v>
          </cell>
        </row>
        <row r="472">
          <cell r="A472" t="str">
            <v>VIII.</v>
          </cell>
          <cell r="B472" t="str">
            <v>UNIT BANGUNAN MASJID</v>
          </cell>
        </row>
        <row r="474">
          <cell r="A474">
            <v>1</v>
          </cell>
          <cell r="B474" t="str">
            <v>Kayu 6/12</v>
          </cell>
          <cell r="C474" t="str">
            <v>M3</v>
          </cell>
          <cell r="D474">
            <v>0</v>
          </cell>
          <cell r="F474">
            <v>0</v>
          </cell>
          <cell r="H474">
            <v>0</v>
          </cell>
          <cell r="I474">
            <v>1.7600000000000001E-2</v>
          </cell>
          <cell r="J474">
            <v>0</v>
          </cell>
          <cell r="K474">
            <v>3.6144000000000003E-2</v>
          </cell>
          <cell r="L474">
            <v>0</v>
          </cell>
          <cell r="N474">
            <v>0</v>
          </cell>
          <cell r="P474">
            <v>0</v>
          </cell>
          <cell r="R474">
            <v>0</v>
          </cell>
          <cell r="T474">
            <v>0</v>
          </cell>
          <cell r="V474">
            <v>0</v>
          </cell>
          <cell r="X474">
            <v>0</v>
          </cell>
          <cell r="Z474">
            <v>0</v>
          </cell>
        </row>
        <row r="475">
          <cell r="A475">
            <v>2</v>
          </cell>
          <cell r="B475" t="str">
            <v>Kayu Slimar 3/10</v>
          </cell>
          <cell r="C475" t="str">
            <v>M3</v>
          </cell>
          <cell r="D475">
            <v>0</v>
          </cell>
          <cell r="F475">
            <v>0</v>
          </cell>
          <cell r="H475">
            <v>0</v>
          </cell>
          <cell r="I475">
            <v>3.2000000000000006E-3</v>
          </cell>
          <cell r="J475">
            <v>0</v>
          </cell>
          <cell r="K475">
            <v>1.4159999999999999E-2</v>
          </cell>
          <cell r="L475">
            <v>0</v>
          </cell>
          <cell r="N475">
            <v>0</v>
          </cell>
          <cell r="P475">
            <v>0</v>
          </cell>
          <cell r="R475">
            <v>0</v>
          </cell>
          <cell r="T475">
            <v>0</v>
          </cell>
          <cell r="V475">
            <v>0</v>
          </cell>
          <cell r="X475">
            <v>0</v>
          </cell>
          <cell r="Z475">
            <v>0</v>
          </cell>
        </row>
        <row r="476">
          <cell r="A476">
            <v>3</v>
          </cell>
          <cell r="B476" t="str">
            <v>Kayu Slimar 3/15</v>
          </cell>
          <cell r="C476" t="str">
            <v>M3</v>
          </cell>
          <cell r="D476">
            <v>0</v>
          </cell>
          <cell r="F476">
            <v>0</v>
          </cell>
          <cell r="H476">
            <v>0</v>
          </cell>
          <cell r="I476">
            <v>1.92</v>
          </cell>
          <cell r="J476">
            <v>0</v>
          </cell>
          <cell r="K476">
            <v>2.6999999999999997E-3</v>
          </cell>
          <cell r="L476">
            <v>0</v>
          </cell>
          <cell r="N476">
            <v>0</v>
          </cell>
          <cell r="P476">
            <v>0</v>
          </cell>
          <cell r="R476">
            <v>0</v>
          </cell>
          <cell r="T476">
            <v>0</v>
          </cell>
          <cell r="V476">
            <v>0</v>
          </cell>
          <cell r="X476">
            <v>0</v>
          </cell>
          <cell r="Z476">
            <v>0</v>
          </cell>
        </row>
        <row r="477">
          <cell r="A477">
            <v>4</v>
          </cell>
          <cell r="B477" t="str">
            <v>Kayu Slimar 3/20</v>
          </cell>
          <cell r="C477" t="str">
            <v>M3</v>
          </cell>
          <cell r="D477">
            <v>0</v>
          </cell>
          <cell r="E477">
            <v>4.5119999999999996</v>
          </cell>
          <cell r="F477">
            <v>0</v>
          </cell>
          <cell r="G477">
            <v>0.14279999999999998</v>
          </cell>
          <cell r="H477">
            <v>0</v>
          </cell>
          <cell r="I477">
            <v>3.2</v>
          </cell>
          <cell r="J477">
            <v>0</v>
          </cell>
          <cell r="K477">
            <v>3.5999999999999999E-3</v>
          </cell>
          <cell r="L477">
            <v>0</v>
          </cell>
          <cell r="N477">
            <v>0</v>
          </cell>
          <cell r="P477">
            <v>0</v>
          </cell>
          <cell r="R477">
            <v>0</v>
          </cell>
          <cell r="T477">
            <v>0</v>
          </cell>
          <cell r="V477">
            <v>0</v>
          </cell>
          <cell r="X477">
            <v>0</v>
          </cell>
          <cell r="Z477">
            <v>0</v>
          </cell>
        </row>
        <row r="478">
          <cell r="A478">
            <v>5</v>
          </cell>
          <cell r="B478" t="str">
            <v>Kayu 2/10</v>
          </cell>
          <cell r="C478" t="str">
            <v>M3</v>
          </cell>
          <cell r="D478">
            <v>0</v>
          </cell>
          <cell r="E478">
            <v>5.9</v>
          </cell>
          <cell r="F478">
            <v>0</v>
          </cell>
          <cell r="H478">
            <v>0</v>
          </cell>
          <cell r="J478">
            <v>0</v>
          </cell>
          <cell r="K478">
            <v>5.4000000000000012E-3</v>
          </cell>
          <cell r="L478">
            <v>0</v>
          </cell>
          <cell r="M478">
            <v>2.016</v>
          </cell>
          <cell r="N478">
            <v>0</v>
          </cell>
          <cell r="O478">
            <v>2.8</v>
          </cell>
          <cell r="P478">
            <v>0</v>
          </cell>
          <cell r="Q478">
            <v>2.8</v>
          </cell>
          <cell r="R478">
            <v>0</v>
          </cell>
          <cell r="T478">
            <v>0</v>
          </cell>
          <cell r="V478">
            <v>0</v>
          </cell>
          <cell r="X478">
            <v>0</v>
          </cell>
          <cell r="Y478">
            <v>3.76</v>
          </cell>
          <cell r="Z478">
            <v>0</v>
          </cell>
        </row>
        <row r="479">
          <cell r="A479">
            <v>6</v>
          </cell>
          <cell r="B479" t="str">
            <v>Panil t = 3 cm</v>
          </cell>
          <cell r="C479" t="str">
            <v>M2</v>
          </cell>
          <cell r="D479">
            <v>0</v>
          </cell>
          <cell r="F479">
            <v>0</v>
          </cell>
          <cell r="H479">
            <v>0</v>
          </cell>
          <cell r="J479">
            <v>0</v>
          </cell>
          <cell r="K479">
            <v>0.49500000000000005</v>
          </cell>
          <cell r="L479">
            <v>0</v>
          </cell>
          <cell r="N479">
            <v>0</v>
          </cell>
          <cell r="P479">
            <v>0</v>
          </cell>
          <cell r="R479">
            <v>0</v>
          </cell>
          <cell r="T479">
            <v>0</v>
          </cell>
          <cell r="V479">
            <v>0</v>
          </cell>
          <cell r="X479">
            <v>0</v>
          </cell>
          <cell r="Z479">
            <v>0</v>
          </cell>
        </row>
        <row r="480">
          <cell r="A480">
            <v>1</v>
          </cell>
          <cell r="B480" t="str">
            <v>Kusen Aluminium 5/10</v>
          </cell>
          <cell r="C480" t="str">
            <v>M'</v>
          </cell>
          <cell r="D480">
            <v>124948</v>
          </cell>
          <cell r="F480">
            <v>0</v>
          </cell>
          <cell r="H480">
            <v>0</v>
          </cell>
          <cell r="J480">
            <v>0</v>
          </cell>
          <cell r="K480">
            <v>5</v>
          </cell>
          <cell r="L480">
            <v>624740</v>
          </cell>
          <cell r="N480">
            <v>0</v>
          </cell>
          <cell r="P480">
            <v>0</v>
          </cell>
          <cell r="R480">
            <v>0</v>
          </cell>
          <cell r="T480">
            <v>0</v>
          </cell>
          <cell r="V480">
            <v>0</v>
          </cell>
          <cell r="X480">
            <v>0</v>
          </cell>
          <cell r="Z480">
            <v>0</v>
          </cell>
        </row>
        <row r="481">
          <cell r="A481">
            <v>2</v>
          </cell>
          <cell r="B481" t="str">
            <v xml:space="preserve">Rangka Daun Jendela Alumunium </v>
          </cell>
          <cell r="C481" t="str">
            <v>M'</v>
          </cell>
          <cell r="D481">
            <v>124948</v>
          </cell>
          <cell r="F481">
            <v>0</v>
          </cell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N481">
            <v>0</v>
          </cell>
          <cell r="P481">
            <v>0</v>
          </cell>
          <cell r="R481">
            <v>0</v>
          </cell>
          <cell r="T481">
            <v>0</v>
          </cell>
          <cell r="V481">
            <v>0</v>
          </cell>
          <cell r="X481">
            <v>0</v>
          </cell>
          <cell r="Z481">
            <v>0</v>
          </cell>
        </row>
        <row r="482">
          <cell r="A482">
            <v>3</v>
          </cell>
          <cell r="B482" t="str">
            <v>Rangka Tiang Sirip Alumunium 1/1 Putih</v>
          </cell>
          <cell r="C482" t="str">
            <v>M'</v>
          </cell>
          <cell r="D482">
            <v>62474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N482">
            <v>0</v>
          </cell>
          <cell r="P482">
            <v>0</v>
          </cell>
          <cell r="R482">
            <v>0</v>
          </cell>
          <cell r="T482">
            <v>0</v>
          </cell>
          <cell r="V482">
            <v>0</v>
          </cell>
          <cell r="X482">
            <v>0</v>
          </cell>
          <cell r="Z482">
            <v>0</v>
          </cell>
        </row>
        <row r="483">
          <cell r="A483">
            <v>4</v>
          </cell>
          <cell r="B483" t="str">
            <v>Pasang Shading Sirip Alumunium 0.2/10 +Rangka</v>
          </cell>
          <cell r="C483" t="str">
            <v>M2</v>
          </cell>
          <cell r="D483">
            <v>0</v>
          </cell>
          <cell r="F483">
            <v>0</v>
          </cell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N483">
            <v>0</v>
          </cell>
          <cell r="P483">
            <v>0</v>
          </cell>
          <cell r="R483">
            <v>0</v>
          </cell>
          <cell r="T483">
            <v>0</v>
          </cell>
          <cell r="V483">
            <v>0</v>
          </cell>
          <cell r="X483">
            <v>0</v>
          </cell>
          <cell r="Z483">
            <v>0</v>
          </cell>
        </row>
        <row r="484">
          <cell r="A484">
            <v>5</v>
          </cell>
          <cell r="B484" t="str">
            <v>Daun Pintu Panil Kamper</v>
          </cell>
          <cell r="C484" t="str">
            <v>bh</v>
          </cell>
          <cell r="D484">
            <v>550000</v>
          </cell>
          <cell r="F484">
            <v>0</v>
          </cell>
          <cell r="H484">
            <v>0</v>
          </cell>
          <cell r="I484">
            <v>2.4E-2</v>
          </cell>
          <cell r="J484">
            <v>13200</v>
          </cell>
          <cell r="K484">
            <v>1.2</v>
          </cell>
          <cell r="L484">
            <v>660000</v>
          </cell>
          <cell r="N484">
            <v>0</v>
          </cell>
          <cell r="P484">
            <v>0</v>
          </cell>
          <cell r="R484">
            <v>0</v>
          </cell>
          <cell r="T484">
            <v>0</v>
          </cell>
          <cell r="V484">
            <v>0</v>
          </cell>
          <cell r="X484">
            <v>0</v>
          </cell>
          <cell r="Z484">
            <v>0</v>
          </cell>
        </row>
        <row r="485">
          <cell r="A485">
            <v>6</v>
          </cell>
          <cell r="B485" t="str">
            <v>Plat besi t = 2 mm</v>
          </cell>
          <cell r="C485" t="str">
            <v>Kg</v>
          </cell>
          <cell r="D485">
            <v>0</v>
          </cell>
          <cell r="E485">
            <v>1.6068</v>
          </cell>
          <cell r="F485">
            <v>0</v>
          </cell>
          <cell r="G485">
            <v>1.89</v>
          </cell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N485">
            <v>0</v>
          </cell>
          <cell r="P485">
            <v>0</v>
          </cell>
          <cell r="R485">
            <v>0</v>
          </cell>
          <cell r="T485">
            <v>0</v>
          </cell>
          <cell r="V485">
            <v>0</v>
          </cell>
          <cell r="X485">
            <v>0</v>
          </cell>
          <cell r="Z485">
            <v>0</v>
          </cell>
        </row>
        <row r="486">
          <cell r="A486">
            <v>7</v>
          </cell>
          <cell r="B486" t="str">
            <v>C 40.40.2  (pesan khusus)</v>
          </cell>
          <cell r="C486" t="str">
            <v>Kg</v>
          </cell>
          <cell r="D486">
            <v>14122.3</v>
          </cell>
          <cell r="E486">
            <v>0.96960000000000002</v>
          </cell>
          <cell r="F486">
            <v>13692.98208</v>
          </cell>
          <cell r="G486">
            <v>1.0247999999999999</v>
          </cell>
          <cell r="H486">
            <v>14472.533039999998</v>
          </cell>
          <cell r="J486">
            <v>0</v>
          </cell>
          <cell r="K486">
            <v>0</v>
          </cell>
          <cell r="L486">
            <v>0</v>
          </cell>
          <cell r="N486">
            <v>0</v>
          </cell>
          <cell r="P486">
            <v>0</v>
          </cell>
          <cell r="R486">
            <v>0</v>
          </cell>
          <cell r="T486">
            <v>0</v>
          </cell>
          <cell r="V486">
            <v>0</v>
          </cell>
          <cell r="X486">
            <v>0</v>
          </cell>
          <cell r="Z486">
            <v>0</v>
          </cell>
        </row>
        <row r="487">
          <cell r="A487">
            <v>8</v>
          </cell>
          <cell r="B487" t="str">
            <v>Handle besi dia 16 mm</v>
          </cell>
          <cell r="C487" t="str">
            <v>Set</v>
          </cell>
          <cell r="D487">
            <v>129652.5</v>
          </cell>
          <cell r="E487">
            <v>18.012</v>
          </cell>
          <cell r="F487">
            <v>2335300.83</v>
          </cell>
          <cell r="G487">
            <v>20.698</v>
          </cell>
          <cell r="H487">
            <v>2683547.4449999998</v>
          </cell>
          <cell r="J487">
            <v>0</v>
          </cell>
          <cell r="K487">
            <v>0</v>
          </cell>
          <cell r="L487">
            <v>0</v>
          </cell>
          <cell r="N487">
            <v>0</v>
          </cell>
          <cell r="P487">
            <v>0</v>
          </cell>
          <cell r="R487">
            <v>0</v>
          </cell>
          <cell r="T487">
            <v>0</v>
          </cell>
          <cell r="V487">
            <v>0</v>
          </cell>
          <cell r="X487">
            <v>0</v>
          </cell>
          <cell r="Z487">
            <v>0</v>
          </cell>
        </row>
        <row r="488">
          <cell r="A488">
            <v>9</v>
          </cell>
          <cell r="B488" t="str">
            <v>Hendle pintu Stainless</v>
          </cell>
          <cell r="C488" t="str">
            <v>Set</v>
          </cell>
          <cell r="D488">
            <v>261652.5</v>
          </cell>
          <cell r="E488">
            <v>2</v>
          </cell>
          <cell r="F488">
            <v>523305</v>
          </cell>
          <cell r="G488">
            <v>1</v>
          </cell>
          <cell r="H488">
            <v>261652.5</v>
          </cell>
          <cell r="J488">
            <v>0</v>
          </cell>
          <cell r="K488">
            <v>0</v>
          </cell>
          <cell r="L488">
            <v>0</v>
          </cell>
          <cell r="N488">
            <v>0</v>
          </cell>
          <cell r="P488">
            <v>0</v>
          </cell>
          <cell r="R488">
            <v>0</v>
          </cell>
          <cell r="T488">
            <v>0</v>
          </cell>
          <cell r="V488">
            <v>0</v>
          </cell>
          <cell r="X488">
            <v>0</v>
          </cell>
          <cell r="Z488">
            <v>0</v>
          </cell>
        </row>
        <row r="489">
          <cell r="A489">
            <v>10</v>
          </cell>
          <cell r="B489" t="str">
            <v>Kunci Pintu Handle stainleess (dorma)</v>
          </cell>
          <cell r="C489" t="str">
            <v>Set</v>
          </cell>
          <cell r="D489">
            <v>650000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P489">
            <v>0</v>
          </cell>
          <cell r="R489">
            <v>0</v>
          </cell>
          <cell r="T489">
            <v>0</v>
          </cell>
          <cell r="V489">
            <v>0</v>
          </cell>
          <cell r="X489">
            <v>0</v>
          </cell>
          <cell r="Z489">
            <v>0</v>
          </cell>
        </row>
        <row r="490">
          <cell r="A490">
            <v>11</v>
          </cell>
          <cell r="B490" t="str">
            <v>Kunci tanam Antik</v>
          </cell>
          <cell r="C490" t="str">
            <v>Set</v>
          </cell>
          <cell r="D490">
            <v>265000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P490">
            <v>0</v>
          </cell>
          <cell r="R490">
            <v>0</v>
          </cell>
          <cell r="T490">
            <v>0</v>
          </cell>
          <cell r="V490">
            <v>0</v>
          </cell>
          <cell r="X490">
            <v>0</v>
          </cell>
          <cell r="Z490">
            <v>0</v>
          </cell>
        </row>
        <row r="491">
          <cell r="A491">
            <v>12</v>
          </cell>
          <cell r="B491" t="str">
            <v>Kunci tanam biasa</v>
          </cell>
          <cell r="C491" t="str">
            <v>Set</v>
          </cell>
          <cell r="D491">
            <v>168565</v>
          </cell>
          <cell r="E491">
            <v>2</v>
          </cell>
          <cell r="F491">
            <v>337130</v>
          </cell>
          <cell r="G491">
            <v>1</v>
          </cell>
          <cell r="H491">
            <v>168565</v>
          </cell>
          <cell r="I491">
            <v>1</v>
          </cell>
          <cell r="J491">
            <v>168565</v>
          </cell>
          <cell r="K491">
            <v>1</v>
          </cell>
          <cell r="L491">
            <v>168565</v>
          </cell>
          <cell r="N491">
            <v>0</v>
          </cell>
          <cell r="P491">
            <v>0</v>
          </cell>
          <cell r="R491">
            <v>0</v>
          </cell>
          <cell r="T491">
            <v>0</v>
          </cell>
          <cell r="V491">
            <v>0</v>
          </cell>
          <cell r="X491">
            <v>0</v>
          </cell>
          <cell r="Z491">
            <v>0</v>
          </cell>
        </row>
        <row r="492">
          <cell r="A492">
            <v>13</v>
          </cell>
          <cell r="B492" t="str">
            <v>Kunci Silinder</v>
          </cell>
          <cell r="C492" t="str">
            <v>Set</v>
          </cell>
          <cell r="D492">
            <v>217900</v>
          </cell>
          <cell r="F492">
            <v>0</v>
          </cell>
          <cell r="H492">
            <v>0</v>
          </cell>
          <cell r="J492">
            <v>0</v>
          </cell>
          <cell r="K492">
            <v>0</v>
          </cell>
          <cell r="L492">
            <v>0</v>
          </cell>
          <cell r="N492">
            <v>0</v>
          </cell>
          <cell r="P492">
            <v>0</v>
          </cell>
          <cell r="R492">
            <v>0</v>
          </cell>
          <cell r="T492">
            <v>0</v>
          </cell>
          <cell r="V492">
            <v>0</v>
          </cell>
          <cell r="X492">
            <v>0</v>
          </cell>
          <cell r="Z492">
            <v>0</v>
          </cell>
        </row>
        <row r="493">
          <cell r="A493">
            <v>14</v>
          </cell>
          <cell r="B493" t="str">
            <v>Kunci Selot</v>
          </cell>
          <cell r="C493" t="str">
            <v>Set</v>
          </cell>
          <cell r="D493">
            <v>48300</v>
          </cell>
          <cell r="F493">
            <v>0</v>
          </cell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N493">
            <v>0</v>
          </cell>
          <cell r="P493">
            <v>0</v>
          </cell>
          <cell r="R493">
            <v>0</v>
          </cell>
          <cell r="T493">
            <v>0</v>
          </cell>
          <cell r="V493">
            <v>0</v>
          </cell>
          <cell r="X493">
            <v>0</v>
          </cell>
          <cell r="Z493">
            <v>0</v>
          </cell>
        </row>
        <row r="494">
          <cell r="A494">
            <v>15</v>
          </cell>
          <cell r="B494" t="str">
            <v>Engsel jendela</v>
          </cell>
          <cell r="C494" t="str">
            <v>Bh</v>
          </cell>
          <cell r="D494">
            <v>16600</v>
          </cell>
          <cell r="F494">
            <v>0</v>
          </cell>
          <cell r="H494">
            <v>0</v>
          </cell>
          <cell r="J494">
            <v>0</v>
          </cell>
          <cell r="K494">
            <v>0</v>
          </cell>
          <cell r="L494">
            <v>0</v>
          </cell>
          <cell r="N494">
            <v>0</v>
          </cell>
          <cell r="P494">
            <v>0</v>
          </cell>
          <cell r="R494">
            <v>0</v>
          </cell>
          <cell r="T494">
            <v>0</v>
          </cell>
          <cell r="V494">
            <v>0</v>
          </cell>
          <cell r="X494">
            <v>0</v>
          </cell>
          <cell r="Z494">
            <v>0</v>
          </cell>
        </row>
        <row r="495">
          <cell r="A495">
            <v>16</v>
          </cell>
          <cell r="B495" t="str">
            <v>Engsel pintu</v>
          </cell>
          <cell r="C495" t="str">
            <v>Bh</v>
          </cell>
          <cell r="D495">
            <v>44395.75</v>
          </cell>
          <cell r="E495">
            <v>4</v>
          </cell>
          <cell r="F495">
            <v>177583</v>
          </cell>
          <cell r="H495">
            <v>0</v>
          </cell>
          <cell r="J495">
            <v>0</v>
          </cell>
          <cell r="K495">
            <v>3</v>
          </cell>
          <cell r="L495">
            <v>133187.25</v>
          </cell>
          <cell r="N495">
            <v>0</v>
          </cell>
          <cell r="P495">
            <v>0</v>
          </cell>
          <cell r="R495">
            <v>0</v>
          </cell>
          <cell r="T495">
            <v>0</v>
          </cell>
          <cell r="V495">
            <v>0</v>
          </cell>
          <cell r="X495">
            <v>0</v>
          </cell>
          <cell r="Z495">
            <v>0</v>
          </cell>
        </row>
        <row r="496">
          <cell r="A496">
            <v>17</v>
          </cell>
          <cell r="B496" t="str">
            <v>Engsel Pintu dari pipa besi dia 2 cm</v>
          </cell>
          <cell r="C496" t="str">
            <v>Bh</v>
          </cell>
          <cell r="D496">
            <v>66593.625</v>
          </cell>
          <cell r="F496">
            <v>0</v>
          </cell>
          <cell r="H496">
            <v>0</v>
          </cell>
          <cell r="J496">
            <v>0</v>
          </cell>
          <cell r="K496">
            <v>0</v>
          </cell>
          <cell r="L496">
            <v>0</v>
          </cell>
          <cell r="N496">
            <v>0</v>
          </cell>
          <cell r="P496">
            <v>0</v>
          </cell>
          <cell r="R496">
            <v>0</v>
          </cell>
          <cell r="T496">
            <v>0</v>
          </cell>
          <cell r="V496">
            <v>0</v>
          </cell>
          <cell r="X496">
            <v>0</v>
          </cell>
          <cell r="Z496">
            <v>0</v>
          </cell>
        </row>
        <row r="497">
          <cell r="A497">
            <v>18</v>
          </cell>
          <cell r="B497" t="str">
            <v>Kait/hak angin</v>
          </cell>
          <cell r="C497" t="str">
            <v>Set</v>
          </cell>
          <cell r="D497">
            <v>27000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  <cell r="L497">
            <v>0</v>
          </cell>
          <cell r="N497">
            <v>0</v>
          </cell>
          <cell r="P497">
            <v>0</v>
          </cell>
          <cell r="R497">
            <v>0</v>
          </cell>
          <cell r="T497">
            <v>0</v>
          </cell>
          <cell r="V497">
            <v>0</v>
          </cell>
          <cell r="X497">
            <v>0</v>
          </cell>
          <cell r="Z497">
            <v>0</v>
          </cell>
        </row>
        <row r="498">
          <cell r="A498">
            <v>19</v>
          </cell>
          <cell r="B498" t="str">
            <v>Grendel pintu kuningan</v>
          </cell>
          <cell r="C498" t="str">
            <v>Bh</v>
          </cell>
          <cell r="D498">
            <v>125000</v>
          </cell>
          <cell r="F498">
            <v>0</v>
          </cell>
          <cell r="H498">
            <v>0</v>
          </cell>
          <cell r="J498">
            <v>0</v>
          </cell>
          <cell r="K498">
            <v>0</v>
          </cell>
          <cell r="L498">
            <v>0</v>
          </cell>
          <cell r="N498">
            <v>0</v>
          </cell>
          <cell r="P498">
            <v>0</v>
          </cell>
          <cell r="R498">
            <v>0</v>
          </cell>
          <cell r="T498">
            <v>0</v>
          </cell>
          <cell r="V498">
            <v>0</v>
          </cell>
          <cell r="X498">
            <v>0</v>
          </cell>
          <cell r="Z498">
            <v>0</v>
          </cell>
        </row>
        <row r="499">
          <cell r="A499">
            <v>20</v>
          </cell>
          <cell r="B499" t="str">
            <v xml:space="preserve">Grendel jendela </v>
          </cell>
          <cell r="C499" t="str">
            <v>Bh</v>
          </cell>
          <cell r="D499">
            <v>8100</v>
          </cell>
          <cell r="F499">
            <v>0</v>
          </cell>
          <cell r="H499">
            <v>0</v>
          </cell>
          <cell r="J499">
            <v>0</v>
          </cell>
          <cell r="K499">
            <v>0</v>
          </cell>
          <cell r="L499">
            <v>0</v>
          </cell>
          <cell r="N499">
            <v>0</v>
          </cell>
          <cell r="P499">
            <v>0</v>
          </cell>
          <cell r="R499">
            <v>0</v>
          </cell>
          <cell r="T499">
            <v>0</v>
          </cell>
          <cell r="V499">
            <v>0</v>
          </cell>
          <cell r="X499">
            <v>0</v>
          </cell>
          <cell r="Z499">
            <v>0</v>
          </cell>
        </row>
        <row r="500">
          <cell r="A500">
            <v>21</v>
          </cell>
          <cell r="B500" t="str">
            <v>Grendel pintu</v>
          </cell>
          <cell r="C500" t="str">
            <v>Bh</v>
          </cell>
          <cell r="D500">
            <v>14200</v>
          </cell>
          <cell r="E500">
            <v>2</v>
          </cell>
          <cell r="F500">
            <v>28400</v>
          </cell>
          <cell r="H500">
            <v>0</v>
          </cell>
          <cell r="J500">
            <v>0</v>
          </cell>
          <cell r="K500">
            <v>0</v>
          </cell>
          <cell r="L500">
            <v>0</v>
          </cell>
          <cell r="N500">
            <v>0</v>
          </cell>
          <cell r="P500">
            <v>0</v>
          </cell>
          <cell r="R500">
            <v>0</v>
          </cell>
          <cell r="T500">
            <v>0</v>
          </cell>
          <cell r="V500">
            <v>0</v>
          </cell>
          <cell r="X500">
            <v>0</v>
          </cell>
          <cell r="Z500">
            <v>0</v>
          </cell>
        </row>
        <row r="501">
          <cell r="A501">
            <v>22</v>
          </cell>
          <cell r="B501" t="str">
            <v>Stripting Knip</v>
          </cell>
          <cell r="C501" t="str">
            <v>Set</v>
          </cell>
          <cell r="D501">
            <v>13700</v>
          </cell>
          <cell r="F501">
            <v>0</v>
          </cell>
          <cell r="H501">
            <v>0</v>
          </cell>
          <cell r="J501">
            <v>0</v>
          </cell>
          <cell r="K501">
            <v>0</v>
          </cell>
          <cell r="L501">
            <v>0</v>
          </cell>
          <cell r="N501">
            <v>0</v>
          </cell>
          <cell r="P501">
            <v>0</v>
          </cell>
          <cell r="R501">
            <v>0</v>
          </cell>
          <cell r="T501">
            <v>0</v>
          </cell>
          <cell r="V501">
            <v>0</v>
          </cell>
          <cell r="X501">
            <v>0</v>
          </cell>
          <cell r="Z501">
            <v>0</v>
          </cell>
        </row>
        <row r="502">
          <cell r="A502">
            <v>23</v>
          </cell>
          <cell r="B502" t="str">
            <v>Door Closer</v>
          </cell>
          <cell r="C502" t="str">
            <v>Set</v>
          </cell>
          <cell r="D502">
            <v>260800</v>
          </cell>
          <cell r="F502">
            <v>0</v>
          </cell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N502">
            <v>0</v>
          </cell>
          <cell r="P502">
            <v>0</v>
          </cell>
          <cell r="R502">
            <v>0</v>
          </cell>
          <cell r="T502">
            <v>0</v>
          </cell>
          <cell r="V502">
            <v>0</v>
          </cell>
          <cell r="X502">
            <v>0</v>
          </cell>
          <cell r="Z502">
            <v>0</v>
          </cell>
        </row>
        <row r="503">
          <cell r="A503">
            <v>24</v>
          </cell>
          <cell r="B503" t="str">
            <v>Door Holder</v>
          </cell>
          <cell r="C503" t="str">
            <v>Set</v>
          </cell>
          <cell r="D503">
            <v>500000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  <cell r="L503">
            <v>0</v>
          </cell>
          <cell r="N503">
            <v>0</v>
          </cell>
          <cell r="P503">
            <v>0</v>
          </cell>
          <cell r="R503">
            <v>0</v>
          </cell>
          <cell r="T503">
            <v>0</v>
          </cell>
          <cell r="V503">
            <v>0</v>
          </cell>
          <cell r="X503">
            <v>0</v>
          </cell>
          <cell r="Z503">
            <v>0</v>
          </cell>
        </row>
        <row r="504">
          <cell r="A504">
            <v>25</v>
          </cell>
          <cell r="B504" t="str">
            <v>Door Stop</v>
          </cell>
          <cell r="C504" t="str">
            <v>Set</v>
          </cell>
          <cell r="D504">
            <v>32100</v>
          </cell>
          <cell r="F504">
            <v>0</v>
          </cell>
          <cell r="H504">
            <v>0</v>
          </cell>
          <cell r="J504">
            <v>0</v>
          </cell>
          <cell r="K504">
            <v>0</v>
          </cell>
          <cell r="L504">
            <v>0</v>
          </cell>
          <cell r="N504">
            <v>0</v>
          </cell>
          <cell r="P504">
            <v>0</v>
          </cell>
          <cell r="R504">
            <v>0</v>
          </cell>
          <cell r="T504">
            <v>0</v>
          </cell>
          <cell r="V504">
            <v>0</v>
          </cell>
          <cell r="X504">
            <v>0</v>
          </cell>
          <cell r="Z504">
            <v>0</v>
          </cell>
        </row>
        <row r="505">
          <cell r="A505">
            <v>26</v>
          </cell>
          <cell r="B505" t="str">
            <v>Kaca bening 5 mm</v>
          </cell>
          <cell r="C505" t="str">
            <v>M2</v>
          </cell>
          <cell r="D505">
            <v>66700</v>
          </cell>
          <cell r="F505">
            <v>0</v>
          </cell>
          <cell r="H505">
            <v>0</v>
          </cell>
          <cell r="I505">
            <v>5.0399999999999993E-2</v>
          </cell>
          <cell r="J505">
            <v>3361.6799999999994</v>
          </cell>
          <cell r="K505">
            <v>0</v>
          </cell>
          <cell r="L505">
            <v>0</v>
          </cell>
          <cell r="M505">
            <v>0.73599999999999999</v>
          </cell>
          <cell r="N505">
            <v>49091.199999999997</v>
          </cell>
          <cell r="O505">
            <v>0.36000000000000004</v>
          </cell>
          <cell r="P505">
            <v>24012.000000000004</v>
          </cell>
          <cell r="Q505">
            <v>0.36000000000000004</v>
          </cell>
          <cell r="R505">
            <v>24012.000000000004</v>
          </cell>
          <cell r="T505">
            <v>0</v>
          </cell>
          <cell r="V505">
            <v>0</v>
          </cell>
          <cell r="X505">
            <v>0</v>
          </cell>
          <cell r="Y505">
            <v>0.14400000000000002</v>
          </cell>
          <cell r="Z505">
            <v>9604.8000000000011</v>
          </cell>
        </row>
        <row r="506">
          <cell r="A506">
            <v>27</v>
          </cell>
          <cell r="B506" t="str">
            <v>Kaca bening 10 mm</v>
          </cell>
          <cell r="C506" t="str">
            <v>M2</v>
          </cell>
          <cell r="D506">
            <v>280895.75</v>
          </cell>
          <cell r="F506">
            <v>0</v>
          </cell>
          <cell r="H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0</v>
          </cell>
          <cell r="R506">
            <v>0</v>
          </cell>
          <cell r="T506">
            <v>0</v>
          </cell>
          <cell r="V506">
            <v>0</v>
          </cell>
          <cell r="X506">
            <v>0</v>
          </cell>
          <cell r="Z506">
            <v>0</v>
          </cell>
        </row>
        <row r="507">
          <cell r="A507">
            <v>28</v>
          </cell>
          <cell r="B507" t="str">
            <v>Kaca Bening 12 mm</v>
          </cell>
          <cell r="C507" t="str">
            <v>M2</v>
          </cell>
          <cell r="D507">
            <v>403787.64062499994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  <cell r="L507">
            <v>0</v>
          </cell>
          <cell r="N507">
            <v>0</v>
          </cell>
          <cell r="P507">
            <v>0</v>
          </cell>
          <cell r="R507">
            <v>0</v>
          </cell>
          <cell r="T507">
            <v>0</v>
          </cell>
          <cell r="V507">
            <v>0</v>
          </cell>
          <cell r="X507">
            <v>0</v>
          </cell>
          <cell r="Z507">
            <v>0</v>
          </cell>
        </row>
        <row r="508">
          <cell r="A508">
            <v>29</v>
          </cell>
          <cell r="B508" t="str">
            <v>Besi hollow 4/4</v>
          </cell>
          <cell r="C508" t="str">
            <v>M'</v>
          </cell>
          <cell r="D508">
            <v>48625.000000000051</v>
          </cell>
          <cell r="F508">
            <v>0</v>
          </cell>
          <cell r="H508">
            <v>0</v>
          </cell>
          <cell r="J508">
            <v>0</v>
          </cell>
          <cell r="K508">
            <v>0</v>
          </cell>
          <cell r="L508">
            <v>0</v>
          </cell>
          <cell r="N508">
            <v>0</v>
          </cell>
          <cell r="P508">
            <v>0</v>
          </cell>
          <cell r="R508">
            <v>0</v>
          </cell>
          <cell r="T508">
            <v>0</v>
          </cell>
          <cell r="V508">
            <v>0</v>
          </cell>
          <cell r="X508">
            <v>0</v>
          </cell>
          <cell r="Z508">
            <v>0</v>
          </cell>
        </row>
        <row r="509">
          <cell r="A509">
            <v>30</v>
          </cell>
          <cell r="B509" t="str">
            <v>Besi hollow 6/6</v>
          </cell>
          <cell r="C509" t="str">
            <v>M'</v>
          </cell>
          <cell r="D509">
            <v>74462.500000000058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  <cell r="L509">
            <v>0</v>
          </cell>
          <cell r="N509">
            <v>0</v>
          </cell>
          <cell r="P509">
            <v>0</v>
          </cell>
          <cell r="R509">
            <v>0</v>
          </cell>
          <cell r="T509">
            <v>0</v>
          </cell>
          <cell r="V509">
            <v>0</v>
          </cell>
          <cell r="X509">
            <v>0</v>
          </cell>
          <cell r="Z509">
            <v>0</v>
          </cell>
        </row>
        <row r="510">
          <cell r="A510">
            <v>31</v>
          </cell>
          <cell r="B510" t="str">
            <v>Besi hollow 2.5/5</v>
          </cell>
          <cell r="C510" t="str">
            <v>Kg</v>
          </cell>
          <cell r="D510">
            <v>74462.500000000058</v>
          </cell>
          <cell r="F510">
            <v>0</v>
          </cell>
          <cell r="H510">
            <v>0</v>
          </cell>
          <cell r="J510">
            <v>0</v>
          </cell>
          <cell r="K510">
            <v>0</v>
          </cell>
          <cell r="L510">
            <v>0</v>
          </cell>
          <cell r="N510">
            <v>0</v>
          </cell>
          <cell r="P510">
            <v>0</v>
          </cell>
          <cell r="R510">
            <v>0</v>
          </cell>
          <cell r="T510">
            <v>0</v>
          </cell>
          <cell r="V510">
            <v>0</v>
          </cell>
          <cell r="X510">
            <v>0</v>
          </cell>
          <cell r="Z510">
            <v>0</v>
          </cell>
        </row>
        <row r="511">
          <cell r="A511">
            <v>32</v>
          </cell>
          <cell r="B511" t="str">
            <v>Besi hollow 5/5</v>
          </cell>
          <cell r="C511" t="str">
            <v>Kg</v>
          </cell>
          <cell r="D511">
            <v>74462.500000000058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  <cell r="L511">
            <v>0</v>
          </cell>
          <cell r="N511">
            <v>0</v>
          </cell>
          <cell r="P511">
            <v>0</v>
          </cell>
          <cell r="R511">
            <v>0</v>
          </cell>
          <cell r="T511">
            <v>0</v>
          </cell>
          <cell r="V511">
            <v>0</v>
          </cell>
          <cell r="X511">
            <v>0</v>
          </cell>
          <cell r="Z511">
            <v>0</v>
          </cell>
        </row>
        <row r="512">
          <cell r="A512">
            <v>33</v>
          </cell>
          <cell r="B512" t="str">
            <v>Besi hollow 2/2</v>
          </cell>
          <cell r="C512" t="str">
            <v>Kg</v>
          </cell>
          <cell r="D512">
            <v>74462.500000000058</v>
          </cell>
          <cell r="F512">
            <v>0</v>
          </cell>
          <cell r="H512">
            <v>0</v>
          </cell>
          <cell r="J512">
            <v>0</v>
          </cell>
          <cell r="K512">
            <v>0</v>
          </cell>
          <cell r="L512">
            <v>0</v>
          </cell>
          <cell r="N512">
            <v>0</v>
          </cell>
          <cell r="P512">
            <v>0</v>
          </cell>
          <cell r="R512">
            <v>0</v>
          </cell>
          <cell r="T512">
            <v>0</v>
          </cell>
          <cell r="V512">
            <v>0</v>
          </cell>
          <cell r="X512">
            <v>0</v>
          </cell>
          <cell r="Z512">
            <v>0</v>
          </cell>
        </row>
        <row r="513">
          <cell r="A513">
            <v>34</v>
          </cell>
          <cell r="B513" t="str">
            <v>Besi hollow 2/4</v>
          </cell>
          <cell r="C513" t="str">
            <v>Kg</v>
          </cell>
          <cell r="D513">
            <v>74462.500000000058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  <cell r="L513">
            <v>0</v>
          </cell>
          <cell r="N513">
            <v>0</v>
          </cell>
          <cell r="P513">
            <v>0</v>
          </cell>
          <cell r="R513">
            <v>0</v>
          </cell>
          <cell r="T513">
            <v>0</v>
          </cell>
          <cell r="V513">
            <v>0</v>
          </cell>
          <cell r="X513">
            <v>0</v>
          </cell>
          <cell r="Z513">
            <v>0</v>
          </cell>
        </row>
        <row r="514">
          <cell r="A514">
            <v>35</v>
          </cell>
          <cell r="B514" t="str">
            <v>Kaca Tempered 12 mm</v>
          </cell>
          <cell r="C514" t="str">
            <v>M2</v>
          </cell>
          <cell r="D514">
            <v>528395.75</v>
          </cell>
          <cell r="F514">
            <v>0</v>
          </cell>
          <cell r="H514">
            <v>0</v>
          </cell>
          <cell r="J514">
            <v>0</v>
          </cell>
          <cell r="K514">
            <v>0</v>
          </cell>
          <cell r="L514">
            <v>0</v>
          </cell>
          <cell r="N514">
            <v>0</v>
          </cell>
          <cell r="P514">
            <v>0</v>
          </cell>
          <cell r="R514">
            <v>0</v>
          </cell>
          <cell r="T514">
            <v>0</v>
          </cell>
          <cell r="V514">
            <v>0</v>
          </cell>
          <cell r="X514">
            <v>0</v>
          </cell>
          <cell r="Z514">
            <v>0</v>
          </cell>
        </row>
        <row r="515">
          <cell r="A515">
            <v>36</v>
          </cell>
          <cell r="B515" t="str">
            <v>Glass Block</v>
          </cell>
          <cell r="C515" t="str">
            <v>Bh</v>
          </cell>
          <cell r="D515">
            <v>45000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  <cell r="L515">
            <v>0</v>
          </cell>
          <cell r="N515">
            <v>0</v>
          </cell>
          <cell r="P515">
            <v>0</v>
          </cell>
          <cell r="R515">
            <v>0</v>
          </cell>
          <cell r="T515">
            <v>0</v>
          </cell>
          <cell r="V515">
            <v>0</v>
          </cell>
          <cell r="X515">
            <v>0</v>
          </cell>
          <cell r="Z515">
            <v>0</v>
          </cell>
        </row>
        <row r="516">
          <cell r="A516">
            <v>37</v>
          </cell>
          <cell r="B516" t="str">
            <v>Kaca Es</v>
          </cell>
          <cell r="C516" t="str">
            <v>M2</v>
          </cell>
          <cell r="D516">
            <v>66700</v>
          </cell>
          <cell r="F516">
            <v>0</v>
          </cell>
          <cell r="H516">
            <v>0</v>
          </cell>
          <cell r="J516">
            <v>0</v>
          </cell>
          <cell r="K516">
            <v>0</v>
          </cell>
          <cell r="L516">
            <v>0</v>
          </cell>
          <cell r="N516">
            <v>0</v>
          </cell>
          <cell r="P516">
            <v>0</v>
          </cell>
          <cell r="R516">
            <v>0</v>
          </cell>
          <cell r="T516">
            <v>0</v>
          </cell>
          <cell r="V516">
            <v>0</v>
          </cell>
          <cell r="X516">
            <v>0</v>
          </cell>
          <cell r="Z516">
            <v>0</v>
          </cell>
        </row>
        <row r="517">
          <cell r="A517">
            <v>38</v>
          </cell>
          <cell r="B517" t="str">
            <v>Krepyak Kaca Nako + Kerangka</v>
          </cell>
          <cell r="C517" t="str">
            <v>M2</v>
          </cell>
          <cell r="D517">
            <v>81300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  <cell r="L517">
            <v>0</v>
          </cell>
          <cell r="N517">
            <v>0</v>
          </cell>
          <cell r="P517">
            <v>0</v>
          </cell>
          <cell r="R517">
            <v>0</v>
          </cell>
          <cell r="T517">
            <v>0</v>
          </cell>
          <cell r="V517">
            <v>0</v>
          </cell>
          <cell r="X517">
            <v>0</v>
          </cell>
          <cell r="Z517">
            <v>0</v>
          </cell>
        </row>
        <row r="518">
          <cell r="A518">
            <v>39</v>
          </cell>
          <cell r="B518" t="str">
            <v>Sticker Efek Kaca Es</v>
          </cell>
          <cell r="C518" t="str">
            <v>M2</v>
          </cell>
          <cell r="D518">
            <v>150000</v>
          </cell>
          <cell r="F518">
            <v>0</v>
          </cell>
          <cell r="H518">
            <v>0</v>
          </cell>
          <cell r="J518">
            <v>0</v>
          </cell>
          <cell r="K518">
            <v>0</v>
          </cell>
          <cell r="L518">
            <v>0</v>
          </cell>
          <cell r="N518">
            <v>0</v>
          </cell>
          <cell r="P518">
            <v>0</v>
          </cell>
          <cell r="R518">
            <v>0</v>
          </cell>
          <cell r="T518">
            <v>0</v>
          </cell>
          <cell r="V518">
            <v>0</v>
          </cell>
          <cell r="X518">
            <v>0</v>
          </cell>
          <cell r="Z518">
            <v>0</v>
          </cell>
        </row>
        <row r="519">
          <cell r="A519">
            <v>40</v>
          </cell>
          <cell r="B519" t="str">
            <v>Rel Pintu Dorong</v>
          </cell>
          <cell r="C519" t="str">
            <v>M'</v>
          </cell>
          <cell r="D519">
            <v>275000</v>
          </cell>
          <cell r="F519">
            <v>0</v>
          </cell>
          <cell r="G519">
            <v>5.2</v>
          </cell>
          <cell r="H519">
            <v>1430000</v>
          </cell>
          <cell r="I519">
            <v>3.2</v>
          </cell>
          <cell r="J519">
            <v>880000</v>
          </cell>
          <cell r="K519">
            <v>0</v>
          </cell>
          <cell r="L519">
            <v>0</v>
          </cell>
          <cell r="N519">
            <v>0</v>
          </cell>
          <cell r="P519">
            <v>0</v>
          </cell>
          <cell r="R519">
            <v>0</v>
          </cell>
          <cell r="T519">
            <v>0</v>
          </cell>
          <cell r="V519">
            <v>0</v>
          </cell>
          <cell r="X519">
            <v>0</v>
          </cell>
          <cell r="Z519">
            <v>0</v>
          </cell>
        </row>
        <row r="520">
          <cell r="A520">
            <v>41</v>
          </cell>
          <cell r="B520" t="str">
            <v>Rolling Door</v>
          </cell>
          <cell r="C520" t="str">
            <v>M2</v>
          </cell>
          <cell r="D520">
            <v>358100</v>
          </cell>
          <cell r="F520">
            <v>0</v>
          </cell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N520">
            <v>0</v>
          </cell>
          <cell r="P520">
            <v>0</v>
          </cell>
          <cell r="R520">
            <v>0</v>
          </cell>
          <cell r="T520">
            <v>0</v>
          </cell>
          <cell r="V520">
            <v>0</v>
          </cell>
          <cell r="X520">
            <v>0</v>
          </cell>
          <cell r="Z520">
            <v>0</v>
          </cell>
        </row>
        <row r="521">
          <cell r="A521">
            <v>42</v>
          </cell>
          <cell r="B521" t="str">
            <v>Roster</v>
          </cell>
          <cell r="C521" t="str">
            <v>M2</v>
          </cell>
          <cell r="D521">
            <v>133850</v>
          </cell>
          <cell r="F521">
            <v>0</v>
          </cell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N521">
            <v>0</v>
          </cell>
          <cell r="P521">
            <v>0</v>
          </cell>
          <cell r="R521">
            <v>0</v>
          </cell>
          <cell r="S521">
            <v>0.16000000000000003</v>
          </cell>
          <cell r="T521">
            <v>21416.000000000004</v>
          </cell>
          <cell r="U521">
            <v>0.48</v>
          </cell>
          <cell r="V521">
            <v>64248</v>
          </cell>
          <cell r="W521">
            <v>0.48000000000000009</v>
          </cell>
          <cell r="X521">
            <v>64248.000000000015</v>
          </cell>
          <cell r="Z521">
            <v>0</v>
          </cell>
        </row>
        <row r="522">
          <cell r="A522">
            <v>43</v>
          </cell>
          <cell r="B522" t="str">
            <v>Gipsum Board</v>
          </cell>
          <cell r="C522" t="str">
            <v>M2</v>
          </cell>
          <cell r="D522">
            <v>29000</v>
          </cell>
          <cell r="F522">
            <v>0</v>
          </cell>
          <cell r="H522">
            <v>0</v>
          </cell>
          <cell r="J522">
            <v>0</v>
          </cell>
          <cell r="K522">
            <v>0</v>
          </cell>
          <cell r="L522">
            <v>0</v>
          </cell>
          <cell r="N522">
            <v>0</v>
          </cell>
          <cell r="P522">
            <v>0</v>
          </cell>
          <cell r="R522">
            <v>0</v>
          </cell>
          <cell r="T522">
            <v>0</v>
          </cell>
          <cell r="V522">
            <v>0</v>
          </cell>
          <cell r="X522">
            <v>0</v>
          </cell>
          <cell r="Z522">
            <v>0</v>
          </cell>
        </row>
        <row r="523">
          <cell r="A523">
            <v>44</v>
          </cell>
          <cell r="B523" t="str">
            <v>List Gipsum</v>
          </cell>
          <cell r="C523" t="str">
            <v>M'</v>
          </cell>
          <cell r="D523">
            <v>17300</v>
          </cell>
          <cell r="F523">
            <v>0</v>
          </cell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N523">
            <v>0</v>
          </cell>
          <cell r="P523">
            <v>0</v>
          </cell>
          <cell r="R523">
            <v>0</v>
          </cell>
          <cell r="T523">
            <v>0</v>
          </cell>
          <cell r="V523">
            <v>0</v>
          </cell>
          <cell r="X523">
            <v>0</v>
          </cell>
          <cell r="Z523">
            <v>0</v>
          </cell>
        </row>
        <row r="524">
          <cell r="A524">
            <v>45</v>
          </cell>
          <cell r="B524" t="str">
            <v>Sealent</v>
          </cell>
          <cell r="C524" t="str">
            <v>M'</v>
          </cell>
          <cell r="D524">
            <v>8400</v>
          </cell>
          <cell r="F524">
            <v>0</v>
          </cell>
          <cell r="H524">
            <v>0</v>
          </cell>
          <cell r="I524">
            <v>2.16</v>
          </cell>
          <cell r="J524">
            <v>18144</v>
          </cell>
          <cell r="K524">
            <v>0</v>
          </cell>
          <cell r="L524">
            <v>0</v>
          </cell>
          <cell r="M524">
            <v>10.479999999999999</v>
          </cell>
          <cell r="N524">
            <v>88031.999999999985</v>
          </cell>
          <cell r="O524">
            <v>8.8000000000000007</v>
          </cell>
          <cell r="P524">
            <v>73920</v>
          </cell>
          <cell r="Q524">
            <v>8.8000000000000007</v>
          </cell>
          <cell r="R524">
            <v>73920</v>
          </cell>
          <cell r="T524">
            <v>0</v>
          </cell>
          <cell r="V524">
            <v>0</v>
          </cell>
          <cell r="X524">
            <v>0</v>
          </cell>
          <cell r="Y524">
            <v>7.52</v>
          </cell>
          <cell r="Z524">
            <v>63168</v>
          </cell>
        </row>
        <row r="525">
          <cell r="A525">
            <v>46</v>
          </cell>
          <cell r="B525" t="str">
            <v>Benangan Kusen</v>
          </cell>
          <cell r="C525" t="str">
            <v>M'</v>
          </cell>
          <cell r="D525">
            <v>4296.0074999999997</v>
          </cell>
          <cell r="E525">
            <v>11.8</v>
          </cell>
          <cell r="F525">
            <v>50692.888500000001</v>
          </cell>
          <cell r="G525">
            <v>10.4</v>
          </cell>
          <cell r="H525">
            <v>44678.477999999996</v>
          </cell>
          <cell r="I525">
            <v>6.4</v>
          </cell>
          <cell r="J525">
            <v>27494.448</v>
          </cell>
          <cell r="K525">
            <v>5.7839999999999998</v>
          </cell>
          <cell r="L525">
            <v>24848.107379999998</v>
          </cell>
          <cell r="M525">
            <v>11.28</v>
          </cell>
          <cell r="N525">
            <v>48458.964599999992</v>
          </cell>
          <cell r="O525">
            <v>5.6</v>
          </cell>
          <cell r="P525">
            <v>24057.641999999996</v>
          </cell>
          <cell r="Q525">
            <v>5.6</v>
          </cell>
          <cell r="R525">
            <v>24057.641999999996</v>
          </cell>
          <cell r="S525">
            <v>3.2</v>
          </cell>
          <cell r="T525">
            <v>13747.224</v>
          </cell>
          <cell r="U525">
            <v>6.4</v>
          </cell>
          <cell r="V525">
            <v>27494.448</v>
          </cell>
          <cell r="W525">
            <v>9.6000000000000014</v>
          </cell>
          <cell r="X525">
            <v>41241.672000000006</v>
          </cell>
          <cell r="Y525">
            <v>7.52</v>
          </cell>
          <cell r="Z525">
            <v>32305.976399999996</v>
          </cell>
        </row>
        <row r="526">
          <cell r="A526">
            <v>47</v>
          </cell>
          <cell r="B526" t="str">
            <v xml:space="preserve">Cat Kayu </v>
          </cell>
          <cell r="C526" t="str">
            <v>M2</v>
          </cell>
          <cell r="D526">
            <v>19370.5</v>
          </cell>
          <cell r="E526">
            <v>9.0239999999999991</v>
          </cell>
          <cell r="F526">
            <v>174799.39199999999</v>
          </cell>
          <cell r="G526">
            <v>0.28559999999999997</v>
          </cell>
          <cell r="H526">
            <v>5532.2147999999997</v>
          </cell>
          <cell r="I526">
            <v>3.2</v>
          </cell>
          <cell r="J526">
            <v>61985.600000000006</v>
          </cell>
          <cell r="K526">
            <v>4.0991999999999997</v>
          </cell>
          <cell r="L526">
            <v>79403.553599999999</v>
          </cell>
          <cell r="N526">
            <v>0</v>
          </cell>
          <cell r="P526">
            <v>0</v>
          </cell>
          <cell r="R526">
            <v>0</v>
          </cell>
          <cell r="T526">
            <v>0</v>
          </cell>
          <cell r="V526">
            <v>0</v>
          </cell>
          <cell r="X526">
            <v>0</v>
          </cell>
          <cell r="Z526">
            <v>0</v>
          </cell>
        </row>
        <row r="527">
          <cell r="A527">
            <v>48</v>
          </cell>
          <cell r="B527" t="str">
            <v>Cat Besi</v>
          </cell>
          <cell r="C527" t="str">
            <v>M2</v>
          </cell>
          <cell r="D527">
            <v>13698</v>
          </cell>
          <cell r="E527">
            <v>7.2059399999999991</v>
          </cell>
          <cell r="F527">
            <v>98706.966119999983</v>
          </cell>
          <cell r="G527">
            <v>8.2644799999999989</v>
          </cell>
          <cell r="H527">
            <v>113206.84703999998</v>
          </cell>
          <cell r="J527">
            <v>0</v>
          </cell>
          <cell r="K527">
            <v>0</v>
          </cell>
          <cell r="L527">
            <v>0</v>
          </cell>
          <cell r="N527">
            <v>0</v>
          </cell>
          <cell r="P527">
            <v>0</v>
          </cell>
          <cell r="R527">
            <v>0</v>
          </cell>
          <cell r="T527">
            <v>0</v>
          </cell>
          <cell r="V527">
            <v>0</v>
          </cell>
          <cell r="X527">
            <v>0</v>
          </cell>
          <cell r="Z527">
            <v>0</v>
          </cell>
        </row>
        <row r="528">
          <cell r="A528">
            <v>49</v>
          </cell>
          <cell r="B528" t="str">
            <v>Cat Dinding</v>
          </cell>
          <cell r="C528" t="str">
            <v>M2</v>
          </cell>
          <cell r="D528">
            <v>9900</v>
          </cell>
          <cell r="F528">
            <v>0</v>
          </cell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N528">
            <v>0</v>
          </cell>
          <cell r="P528">
            <v>0</v>
          </cell>
          <cell r="R528">
            <v>0</v>
          </cell>
          <cell r="S528">
            <v>0.32000000000000006</v>
          </cell>
          <cell r="T528">
            <v>3168.0000000000005</v>
          </cell>
          <cell r="U528">
            <v>0.96</v>
          </cell>
          <cell r="V528">
            <v>9504</v>
          </cell>
          <cell r="W528">
            <v>0.96000000000000019</v>
          </cell>
          <cell r="X528">
            <v>9504.0000000000018</v>
          </cell>
          <cell r="Z528">
            <v>0</v>
          </cell>
        </row>
        <row r="529">
          <cell r="A529">
            <v>50</v>
          </cell>
          <cell r="B529" t="str">
            <v>Plesteran Camprot</v>
          </cell>
          <cell r="C529" t="str">
            <v>M2</v>
          </cell>
          <cell r="D529">
            <v>14600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N529">
            <v>0</v>
          </cell>
          <cell r="P529">
            <v>0</v>
          </cell>
          <cell r="R529">
            <v>0</v>
          </cell>
          <cell r="T529">
            <v>0</v>
          </cell>
          <cell r="X529">
            <v>0</v>
          </cell>
          <cell r="Z529">
            <v>0</v>
          </cell>
        </row>
        <row r="531">
          <cell r="B531" t="str">
            <v>Jumlah Harga</v>
          </cell>
          <cell r="F531">
            <v>3739611.0586999999</v>
          </cell>
          <cell r="H531">
            <v>4721655.0178800011</v>
          </cell>
          <cell r="J531">
            <v>1172750.7280000001</v>
          </cell>
          <cell r="L531">
            <v>1690743.9109799999</v>
          </cell>
          <cell r="N531">
            <v>185582.16459999996</v>
          </cell>
          <cell r="P531">
            <v>121989.64199999999</v>
          </cell>
          <cell r="R531">
            <v>121989.64199999999</v>
          </cell>
          <cell r="T531">
            <v>38331.224000000002</v>
          </cell>
          <cell r="V531">
            <v>101246.448</v>
          </cell>
          <cell r="X531">
            <v>114993.67200000002</v>
          </cell>
          <cell r="Z531">
            <v>105078.7764</v>
          </cell>
        </row>
        <row r="535">
          <cell r="A535" t="str">
            <v>No.</v>
          </cell>
          <cell r="B535" t="str">
            <v>Item Pekerjaan</v>
          </cell>
          <cell r="C535" t="str">
            <v>Satuan</v>
          </cell>
          <cell r="D535" t="str">
            <v>Harga Satuan</v>
          </cell>
          <cell r="E535" t="str">
            <v>P1</v>
          </cell>
          <cell r="G535" t="str">
            <v>P2</v>
          </cell>
          <cell r="I535" t="str">
            <v>P3</v>
          </cell>
          <cell r="K535" t="str">
            <v>P3'</v>
          </cell>
          <cell r="M535" t="str">
            <v>J1</v>
          </cell>
          <cell r="O535" t="str">
            <v>J2</v>
          </cell>
          <cell r="Q535" t="str">
            <v>J3</v>
          </cell>
          <cell r="S535" t="str">
            <v>J4</v>
          </cell>
          <cell r="U535" t="str">
            <v>R1</v>
          </cell>
          <cell r="W535" t="str">
            <v>R3</v>
          </cell>
          <cell r="Y535" t="str">
            <v>J1</v>
          </cell>
          <cell r="AA535" t="str">
            <v>BV1</v>
          </cell>
        </row>
        <row r="536">
          <cell r="D536" t="str">
            <v>Rp.</v>
          </cell>
          <cell r="E536" t="str">
            <v>Vol.</v>
          </cell>
          <cell r="F536" t="str">
            <v>Jumlah Harga</v>
          </cell>
          <cell r="G536" t="str">
            <v>Vol.</v>
          </cell>
          <cell r="H536" t="str">
            <v>Jumlah Harga</v>
          </cell>
          <cell r="I536" t="str">
            <v>Vol.</v>
          </cell>
          <cell r="J536" t="str">
            <v>Jumlah Harga</v>
          </cell>
          <cell r="K536" t="str">
            <v>Vol.</v>
          </cell>
          <cell r="L536" t="str">
            <v>Jumlah Harga</v>
          </cell>
          <cell r="M536" t="str">
            <v>Vol.</v>
          </cell>
          <cell r="N536" t="str">
            <v>Jumlah Harga</v>
          </cell>
          <cell r="O536" t="str">
            <v>Vol.</v>
          </cell>
          <cell r="P536" t="str">
            <v>Jumlah Harga</v>
          </cell>
          <cell r="Q536" t="str">
            <v>Vol.</v>
          </cell>
          <cell r="R536" t="str">
            <v>Jumlah Harga</v>
          </cell>
          <cell r="S536" t="str">
            <v>Vol.</v>
          </cell>
          <cell r="T536" t="str">
            <v>Jumlah Harga</v>
          </cell>
          <cell r="U536" t="str">
            <v>Vol.</v>
          </cell>
          <cell r="V536" t="str">
            <v>Jumlah Harga</v>
          </cell>
          <cell r="W536" t="str">
            <v>Vol.</v>
          </cell>
          <cell r="X536" t="str">
            <v>Jumlah Harga</v>
          </cell>
          <cell r="Y536" t="str">
            <v>Vol.</v>
          </cell>
          <cell r="Z536" t="str">
            <v>Jumlah Harga</v>
          </cell>
          <cell r="AA536" t="str">
            <v>Vol.</v>
          </cell>
          <cell r="AB536" t="str">
            <v>Jumlah Harga</v>
          </cell>
        </row>
        <row r="537">
          <cell r="A537" t="str">
            <v>VIII.</v>
          </cell>
          <cell r="B537" t="str">
            <v>UNIT PERUMAHAN</v>
          </cell>
        </row>
        <row r="539">
          <cell r="A539">
            <v>1</v>
          </cell>
          <cell r="B539" t="str">
            <v>Kayu 6/12</v>
          </cell>
          <cell r="C539" t="str">
            <v>M3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N539">
            <v>0</v>
          </cell>
          <cell r="P539">
            <v>0</v>
          </cell>
          <cell r="R539">
            <v>0</v>
          </cell>
          <cell r="T539">
            <v>0</v>
          </cell>
          <cell r="V539">
            <v>0</v>
          </cell>
          <cell r="X539">
            <v>0</v>
          </cell>
          <cell r="Z539">
            <v>0</v>
          </cell>
          <cell r="AB539">
            <v>0</v>
          </cell>
        </row>
        <row r="540">
          <cell r="A540">
            <v>2</v>
          </cell>
          <cell r="B540" t="str">
            <v>Kayu Slimar 3/10</v>
          </cell>
          <cell r="C540" t="str">
            <v>M3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N540">
            <v>0</v>
          </cell>
          <cell r="P540">
            <v>0</v>
          </cell>
          <cell r="R540">
            <v>0</v>
          </cell>
          <cell r="T540">
            <v>0</v>
          </cell>
          <cell r="V540">
            <v>0</v>
          </cell>
          <cell r="X540">
            <v>0</v>
          </cell>
          <cell r="Z540">
            <v>0</v>
          </cell>
          <cell r="AB540">
            <v>0</v>
          </cell>
        </row>
        <row r="541">
          <cell r="A541">
            <v>3</v>
          </cell>
          <cell r="B541" t="str">
            <v>Kayu Slimar 3/15</v>
          </cell>
          <cell r="C541" t="str">
            <v>M3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N541">
            <v>0</v>
          </cell>
          <cell r="P541">
            <v>0</v>
          </cell>
          <cell r="R541">
            <v>0</v>
          </cell>
          <cell r="T541">
            <v>0</v>
          </cell>
          <cell r="V541">
            <v>0</v>
          </cell>
          <cell r="X541">
            <v>0</v>
          </cell>
          <cell r="Z541">
            <v>0</v>
          </cell>
          <cell r="AB541">
            <v>0</v>
          </cell>
        </row>
        <row r="542">
          <cell r="A542">
            <v>4</v>
          </cell>
          <cell r="B542" t="str">
            <v>Kayu Slimar 3/20</v>
          </cell>
          <cell r="C542" t="str">
            <v>M3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N542">
            <v>0</v>
          </cell>
          <cell r="P542">
            <v>0</v>
          </cell>
          <cell r="R542">
            <v>0</v>
          </cell>
          <cell r="T542">
            <v>0</v>
          </cell>
          <cell r="V542">
            <v>0</v>
          </cell>
          <cell r="X542">
            <v>0</v>
          </cell>
          <cell r="Z542">
            <v>0</v>
          </cell>
          <cell r="AB542">
            <v>0</v>
          </cell>
        </row>
        <row r="543">
          <cell r="A543">
            <v>5</v>
          </cell>
          <cell r="B543" t="str">
            <v>Kayu 2/10</v>
          </cell>
          <cell r="C543" t="str">
            <v>M3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6.8</v>
          </cell>
          <cell r="N543">
            <v>0</v>
          </cell>
          <cell r="O543">
            <v>4.5600000000000005</v>
          </cell>
          <cell r="P543">
            <v>0</v>
          </cell>
          <cell r="Q543">
            <v>3.5199999999999996</v>
          </cell>
          <cell r="R543">
            <v>0</v>
          </cell>
          <cell r="S543">
            <v>5.0999999999999996</v>
          </cell>
          <cell r="T543">
            <v>0</v>
          </cell>
          <cell r="U543">
            <v>2</v>
          </cell>
          <cell r="V543">
            <v>0</v>
          </cell>
          <cell r="X543">
            <v>0</v>
          </cell>
          <cell r="Y543">
            <v>3.76</v>
          </cell>
          <cell r="Z543">
            <v>0</v>
          </cell>
          <cell r="AA543">
            <v>1.6</v>
          </cell>
          <cell r="AB543">
            <v>0</v>
          </cell>
        </row>
        <row r="544">
          <cell r="A544">
            <v>6</v>
          </cell>
          <cell r="B544" t="str">
            <v>Panil t = 3 cm</v>
          </cell>
          <cell r="C544" t="str">
            <v>M2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L544">
            <v>0</v>
          </cell>
          <cell r="N544">
            <v>0</v>
          </cell>
          <cell r="P544">
            <v>0</v>
          </cell>
          <cell r="R544">
            <v>0</v>
          </cell>
          <cell r="T544">
            <v>0</v>
          </cell>
          <cell r="V544">
            <v>0</v>
          </cell>
          <cell r="X544">
            <v>0</v>
          </cell>
          <cell r="Z544">
            <v>0</v>
          </cell>
          <cell r="AB544">
            <v>0</v>
          </cell>
        </row>
        <row r="545">
          <cell r="A545">
            <v>1</v>
          </cell>
          <cell r="B545" t="str">
            <v>Kusen Aluminium 5/10</v>
          </cell>
          <cell r="C545" t="str">
            <v>M'</v>
          </cell>
          <cell r="D545">
            <v>124948</v>
          </cell>
          <cell r="E545">
            <v>6.1999999999999993</v>
          </cell>
          <cell r="F545">
            <v>774677.59999999986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L545">
            <v>0</v>
          </cell>
          <cell r="N545">
            <v>0</v>
          </cell>
          <cell r="P545">
            <v>0</v>
          </cell>
          <cell r="R545">
            <v>0</v>
          </cell>
          <cell r="T545">
            <v>0</v>
          </cell>
          <cell r="V545">
            <v>0</v>
          </cell>
          <cell r="X545">
            <v>0</v>
          </cell>
          <cell r="Z545">
            <v>0</v>
          </cell>
          <cell r="AB545">
            <v>0</v>
          </cell>
        </row>
        <row r="546">
          <cell r="A546">
            <v>2</v>
          </cell>
          <cell r="B546" t="str">
            <v xml:space="preserve">Rangka Daun Jendela Alumunium </v>
          </cell>
          <cell r="C546" t="str">
            <v>M'</v>
          </cell>
          <cell r="D546">
            <v>124948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L546">
            <v>0</v>
          </cell>
          <cell r="M546">
            <v>4.16</v>
          </cell>
          <cell r="N546">
            <v>519783.67999999999</v>
          </cell>
          <cell r="O546">
            <v>4</v>
          </cell>
          <cell r="P546">
            <v>499792</v>
          </cell>
          <cell r="Q546">
            <v>3.12</v>
          </cell>
          <cell r="R546">
            <v>389837.76</v>
          </cell>
          <cell r="T546">
            <v>0</v>
          </cell>
          <cell r="V546">
            <v>0</v>
          </cell>
          <cell r="X546">
            <v>0</v>
          </cell>
          <cell r="Z546">
            <v>0</v>
          </cell>
          <cell r="AB546">
            <v>0</v>
          </cell>
        </row>
        <row r="547">
          <cell r="A547">
            <v>3</v>
          </cell>
          <cell r="B547" t="str">
            <v>Rangka Tiang Sirip Alumunium 1/1 Putih</v>
          </cell>
          <cell r="C547" t="str">
            <v>M'</v>
          </cell>
          <cell r="D547">
            <v>62474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L547">
            <v>0</v>
          </cell>
          <cell r="N547">
            <v>0</v>
          </cell>
          <cell r="P547">
            <v>0</v>
          </cell>
          <cell r="R547">
            <v>0</v>
          </cell>
          <cell r="T547">
            <v>0</v>
          </cell>
          <cell r="V547">
            <v>0</v>
          </cell>
          <cell r="X547">
            <v>0</v>
          </cell>
          <cell r="Z547">
            <v>0</v>
          </cell>
          <cell r="AB547">
            <v>0</v>
          </cell>
        </row>
        <row r="548">
          <cell r="A548">
            <v>4</v>
          </cell>
          <cell r="B548" t="str">
            <v>Pasang Shading Sirip Alumunium 0.2/10 +Rangka</v>
          </cell>
          <cell r="C548" t="str">
            <v>M2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L548">
            <v>0</v>
          </cell>
          <cell r="N548">
            <v>0</v>
          </cell>
          <cell r="P548">
            <v>0</v>
          </cell>
          <cell r="R548">
            <v>0</v>
          </cell>
          <cell r="T548">
            <v>0</v>
          </cell>
          <cell r="V548">
            <v>0</v>
          </cell>
          <cell r="X548">
            <v>0</v>
          </cell>
          <cell r="Z548">
            <v>0</v>
          </cell>
          <cell r="AB548">
            <v>0</v>
          </cell>
        </row>
        <row r="549">
          <cell r="A549">
            <v>5</v>
          </cell>
          <cell r="B549" t="str">
            <v>Daun Pintu Panil Kamper</v>
          </cell>
          <cell r="C549" t="str">
            <v>bh</v>
          </cell>
          <cell r="D549">
            <v>550000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N549">
            <v>0</v>
          </cell>
          <cell r="P549">
            <v>0</v>
          </cell>
          <cell r="R549">
            <v>0</v>
          </cell>
          <cell r="T549">
            <v>0</v>
          </cell>
          <cell r="V549">
            <v>0</v>
          </cell>
          <cell r="X549">
            <v>0</v>
          </cell>
          <cell r="Z549">
            <v>0</v>
          </cell>
          <cell r="AB549">
            <v>0</v>
          </cell>
        </row>
        <row r="550">
          <cell r="A550">
            <v>6</v>
          </cell>
          <cell r="B550" t="str">
            <v>Plat besi t = 2 mm</v>
          </cell>
          <cell r="C550" t="str">
            <v>Kg</v>
          </cell>
          <cell r="D550">
            <v>0</v>
          </cell>
          <cell r="E550">
            <v>0</v>
          </cell>
          <cell r="F550">
            <v>0</v>
          </cell>
          <cell r="G550">
            <v>57.085200000000007</v>
          </cell>
          <cell r="H550">
            <v>0</v>
          </cell>
          <cell r="I550">
            <v>57.085200000000007</v>
          </cell>
          <cell r="J550">
            <v>0</v>
          </cell>
          <cell r="L550">
            <v>0</v>
          </cell>
          <cell r="N550">
            <v>0</v>
          </cell>
          <cell r="P550">
            <v>0</v>
          </cell>
          <cell r="R550">
            <v>0</v>
          </cell>
          <cell r="T550">
            <v>0</v>
          </cell>
          <cell r="V550">
            <v>0</v>
          </cell>
          <cell r="X550">
            <v>0</v>
          </cell>
          <cell r="Z550">
            <v>0</v>
          </cell>
          <cell r="AB550">
            <v>0</v>
          </cell>
        </row>
        <row r="551">
          <cell r="A551">
            <v>7</v>
          </cell>
          <cell r="B551" t="str">
            <v>C 40.40.2  (pesan khusus)</v>
          </cell>
          <cell r="C551" t="str">
            <v>Kg</v>
          </cell>
          <cell r="D551">
            <v>14122.3</v>
          </cell>
          <cell r="E551">
            <v>0</v>
          </cell>
          <cell r="F551">
            <v>0</v>
          </cell>
          <cell r="G551">
            <v>42.56</v>
          </cell>
          <cell r="H551">
            <v>601045.08799999999</v>
          </cell>
          <cell r="I551">
            <v>42.56</v>
          </cell>
          <cell r="J551">
            <v>601045.08799999999</v>
          </cell>
          <cell r="L551">
            <v>0</v>
          </cell>
          <cell r="N551">
            <v>0</v>
          </cell>
          <cell r="P551">
            <v>0</v>
          </cell>
          <cell r="R551">
            <v>0</v>
          </cell>
          <cell r="T551">
            <v>0</v>
          </cell>
          <cell r="V551">
            <v>0</v>
          </cell>
          <cell r="X551">
            <v>0</v>
          </cell>
          <cell r="Z551">
            <v>0</v>
          </cell>
          <cell r="AB551">
            <v>0</v>
          </cell>
        </row>
        <row r="552">
          <cell r="A552">
            <v>8</v>
          </cell>
          <cell r="B552" t="str">
            <v>Handle besi dia 16 mm</v>
          </cell>
          <cell r="C552" t="str">
            <v>Set</v>
          </cell>
          <cell r="D552">
            <v>129652.5</v>
          </cell>
          <cell r="E552">
            <v>0</v>
          </cell>
          <cell r="F552">
            <v>0</v>
          </cell>
          <cell r="G552">
            <v>1</v>
          </cell>
          <cell r="H552">
            <v>129652.5</v>
          </cell>
          <cell r="I552">
            <v>1</v>
          </cell>
          <cell r="J552">
            <v>129652.5</v>
          </cell>
          <cell r="L552">
            <v>0</v>
          </cell>
          <cell r="N552">
            <v>0</v>
          </cell>
          <cell r="P552">
            <v>0</v>
          </cell>
          <cell r="R552">
            <v>0</v>
          </cell>
          <cell r="T552">
            <v>0</v>
          </cell>
          <cell r="V552">
            <v>0</v>
          </cell>
          <cell r="X552">
            <v>0</v>
          </cell>
          <cell r="Z552">
            <v>0</v>
          </cell>
          <cell r="AB552">
            <v>0</v>
          </cell>
        </row>
        <row r="553">
          <cell r="A553">
            <v>9</v>
          </cell>
          <cell r="B553" t="str">
            <v>Hendle pintu Stainless</v>
          </cell>
          <cell r="C553" t="str">
            <v>Set</v>
          </cell>
          <cell r="D553">
            <v>261652.5</v>
          </cell>
          <cell r="E553">
            <v>2</v>
          </cell>
          <cell r="F553">
            <v>523305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L553">
            <v>0</v>
          </cell>
          <cell r="N553">
            <v>0</v>
          </cell>
          <cell r="P553">
            <v>0</v>
          </cell>
          <cell r="R553">
            <v>0</v>
          </cell>
          <cell r="T553">
            <v>0</v>
          </cell>
          <cell r="V553">
            <v>0</v>
          </cell>
          <cell r="X553">
            <v>0</v>
          </cell>
          <cell r="Z553">
            <v>0</v>
          </cell>
          <cell r="AB553">
            <v>0</v>
          </cell>
        </row>
        <row r="554">
          <cell r="A554">
            <v>10</v>
          </cell>
          <cell r="B554" t="str">
            <v>Kunci Pintu Handle stainleess (dorma)</v>
          </cell>
          <cell r="C554" t="str">
            <v>Set</v>
          </cell>
          <cell r="D554">
            <v>650000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L554">
            <v>0</v>
          </cell>
          <cell r="N554">
            <v>0</v>
          </cell>
          <cell r="P554">
            <v>0</v>
          </cell>
          <cell r="R554">
            <v>0</v>
          </cell>
          <cell r="T554">
            <v>0</v>
          </cell>
          <cell r="V554">
            <v>0</v>
          </cell>
          <cell r="X554">
            <v>0</v>
          </cell>
          <cell r="Z554">
            <v>0</v>
          </cell>
          <cell r="AB554">
            <v>0</v>
          </cell>
        </row>
        <row r="555">
          <cell r="A555">
            <v>11</v>
          </cell>
          <cell r="B555" t="str">
            <v>Kunci tanam Antik</v>
          </cell>
          <cell r="C555" t="str">
            <v>Set</v>
          </cell>
          <cell r="D555">
            <v>265000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L555">
            <v>0</v>
          </cell>
          <cell r="N555">
            <v>0</v>
          </cell>
          <cell r="P555">
            <v>0</v>
          </cell>
          <cell r="R555">
            <v>0</v>
          </cell>
          <cell r="T555">
            <v>0</v>
          </cell>
          <cell r="V555">
            <v>0</v>
          </cell>
          <cell r="X555">
            <v>0</v>
          </cell>
          <cell r="Z555">
            <v>0</v>
          </cell>
          <cell r="AB555">
            <v>0</v>
          </cell>
        </row>
        <row r="556">
          <cell r="A556">
            <v>12</v>
          </cell>
          <cell r="B556" t="str">
            <v>Kunci tanam biasa</v>
          </cell>
          <cell r="C556" t="str">
            <v>Set</v>
          </cell>
          <cell r="D556">
            <v>168565</v>
          </cell>
          <cell r="E556">
            <v>0</v>
          </cell>
          <cell r="F556">
            <v>0</v>
          </cell>
          <cell r="G556">
            <v>1</v>
          </cell>
          <cell r="H556">
            <v>168565</v>
          </cell>
          <cell r="I556">
            <v>1</v>
          </cell>
          <cell r="J556">
            <v>168565</v>
          </cell>
          <cell r="K556">
            <v>1</v>
          </cell>
          <cell r="L556">
            <v>168565</v>
          </cell>
          <cell r="N556">
            <v>0</v>
          </cell>
          <cell r="P556">
            <v>0</v>
          </cell>
          <cell r="R556">
            <v>0</v>
          </cell>
          <cell r="T556">
            <v>0</v>
          </cell>
          <cell r="V556">
            <v>0</v>
          </cell>
          <cell r="X556">
            <v>0</v>
          </cell>
          <cell r="Z556">
            <v>0</v>
          </cell>
          <cell r="AB556">
            <v>0</v>
          </cell>
        </row>
        <row r="557">
          <cell r="A557">
            <v>13</v>
          </cell>
          <cell r="B557" t="str">
            <v>Kunci Silinder</v>
          </cell>
          <cell r="C557" t="str">
            <v>Set</v>
          </cell>
          <cell r="D557">
            <v>217900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L557">
            <v>0</v>
          </cell>
          <cell r="N557">
            <v>0</v>
          </cell>
          <cell r="P557">
            <v>0</v>
          </cell>
          <cell r="R557">
            <v>0</v>
          </cell>
          <cell r="T557">
            <v>0</v>
          </cell>
          <cell r="V557">
            <v>0</v>
          </cell>
          <cell r="X557">
            <v>0</v>
          </cell>
          <cell r="Z557">
            <v>0</v>
          </cell>
          <cell r="AB557">
            <v>0</v>
          </cell>
        </row>
        <row r="558">
          <cell r="A558">
            <v>14</v>
          </cell>
          <cell r="B558" t="str">
            <v>Kunci Selot</v>
          </cell>
          <cell r="C558" t="str">
            <v>Set</v>
          </cell>
          <cell r="D558">
            <v>48300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N558">
            <v>0</v>
          </cell>
          <cell r="P558">
            <v>0</v>
          </cell>
          <cell r="R558">
            <v>0</v>
          </cell>
          <cell r="T558">
            <v>0</v>
          </cell>
          <cell r="V558">
            <v>0</v>
          </cell>
          <cell r="X558">
            <v>0</v>
          </cell>
          <cell r="Z558">
            <v>0</v>
          </cell>
          <cell r="AB558">
            <v>0</v>
          </cell>
        </row>
        <row r="559">
          <cell r="A559">
            <v>15</v>
          </cell>
          <cell r="B559" t="str">
            <v>Engsel jendela</v>
          </cell>
          <cell r="C559" t="str">
            <v>Bh</v>
          </cell>
          <cell r="D559">
            <v>16600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L559">
            <v>0</v>
          </cell>
          <cell r="M559">
            <v>4</v>
          </cell>
          <cell r="N559">
            <v>66400</v>
          </cell>
          <cell r="O559">
            <v>2</v>
          </cell>
          <cell r="P559">
            <v>33200</v>
          </cell>
          <cell r="Q559">
            <v>2</v>
          </cell>
          <cell r="R559">
            <v>33200</v>
          </cell>
          <cell r="T559">
            <v>0</v>
          </cell>
          <cell r="V559">
            <v>0</v>
          </cell>
          <cell r="X559">
            <v>0</v>
          </cell>
          <cell r="Z559">
            <v>0</v>
          </cell>
          <cell r="AB559">
            <v>0</v>
          </cell>
        </row>
        <row r="560">
          <cell r="A560">
            <v>16</v>
          </cell>
          <cell r="B560" t="str">
            <v>Engsel pintu</v>
          </cell>
          <cell r="C560" t="str">
            <v>Bh</v>
          </cell>
          <cell r="D560">
            <v>44395.75</v>
          </cell>
          <cell r="E560">
            <v>4</v>
          </cell>
          <cell r="F560">
            <v>177583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N560">
            <v>0</v>
          </cell>
          <cell r="P560">
            <v>0</v>
          </cell>
          <cell r="R560">
            <v>0</v>
          </cell>
          <cell r="T560">
            <v>0</v>
          </cell>
          <cell r="V560">
            <v>0</v>
          </cell>
          <cell r="X560">
            <v>0</v>
          </cell>
          <cell r="Z560">
            <v>0</v>
          </cell>
          <cell r="AB560">
            <v>0</v>
          </cell>
        </row>
        <row r="561">
          <cell r="A561">
            <v>17</v>
          </cell>
          <cell r="B561" t="str">
            <v>Engsel Pintu dari pipa besi dia 2 cm</v>
          </cell>
          <cell r="C561" t="str">
            <v>Bh</v>
          </cell>
          <cell r="D561">
            <v>66593.625</v>
          </cell>
          <cell r="E561">
            <v>0</v>
          </cell>
          <cell r="F561">
            <v>0</v>
          </cell>
          <cell r="G561">
            <v>2</v>
          </cell>
          <cell r="H561">
            <v>133187.25</v>
          </cell>
          <cell r="I561">
            <v>2</v>
          </cell>
          <cell r="J561">
            <v>133187.25</v>
          </cell>
          <cell r="L561">
            <v>0</v>
          </cell>
          <cell r="N561">
            <v>0</v>
          </cell>
          <cell r="P561">
            <v>0</v>
          </cell>
          <cell r="R561">
            <v>0</v>
          </cell>
          <cell r="T561">
            <v>0</v>
          </cell>
          <cell r="V561">
            <v>0</v>
          </cell>
          <cell r="X561">
            <v>0</v>
          </cell>
          <cell r="Z561">
            <v>0</v>
          </cell>
          <cell r="AB561">
            <v>0</v>
          </cell>
        </row>
        <row r="562">
          <cell r="A562">
            <v>18</v>
          </cell>
          <cell r="B562" t="str">
            <v>Kait/hak angin</v>
          </cell>
          <cell r="C562" t="str">
            <v>Set</v>
          </cell>
          <cell r="D562">
            <v>27000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L562">
            <v>0</v>
          </cell>
          <cell r="M562">
            <v>2</v>
          </cell>
          <cell r="N562">
            <v>54000</v>
          </cell>
          <cell r="O562">
            <v>2</v>
          </cell>
          <cell r="P562">
            <v>54000</v>
          </cell>
          <cell r="Q562">
            <v>2</v>
          </cell>
          <cell r="R562">
            <v>54000</v>
          </cell>
          <cell r="T562">
            <v>0</v>
          </cell>
          <cell r="V562">
            <v>0</v>
          </cell>
          <cell r="X562">
            <v>0</v>
          </cell>
          <cell r="Z562">
            <v>0</v>
          </cell>
          <cell r="AB562">
            <v>0</v>
          </cell>
        </row>
        <row r="563">
          <cell r="A563">
            <v>19</v>
          </cell>
          <cell r="B563" t="str">
            <v>Grendel pintu kuningan</v>
          </cell>
          <cell r="C563" t="str">
            <v>Bh</v>
          </cell>
          <cell r="D563">
            <v>125000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L563">
            <v>0</v>
          </cell>
          <cell r="N563">
            <v>0</v>
          </cell>
          <cell r="P563">
            <v>0</v>
          </cell>
          <cell r="R563">
            <v>0</v>
          </cell>
          <cell r="T563">
            <v>0</v>
          </cell>
          <cell r="V563">
            <v>0</v>
          </cell>
          <cell r="X563">
            <v>0</v>
          </cell>
          <cell r="Z563">
            <v>0</v>
          </cell>
          <cell r="AB563">
            <v>0</v>
          </cell>
        </row>
        <row r="564">
          <cell r="A564">
            <v>20</v>
          </cell>
          <cell r="B564" t="str">
            <v xml:space="preserve">Grendel jendela </v>
          </cell>
          <cell r="C564" t="str">
            <v>Bh</v>
          </cell>
          <cell r="D564">
            <v>8100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L564">
            <v>0</v>
          </cell>
          <cell r="M564">
            <v>1</v>
          </cell>
          <cell r="N564">
            <v>8100</v>
          </cell>
          <cell r="O564">
            <v>1</v>
          </cell>
          <cell r="P564">
            <v>8100</v>
          </cell>
          <cell r="Q564">
            <v>1</v>
          </cell>
          <cell r="R564">
            <v>8100</v>
          </cell>
          <cell r="T564">
            <v>0</v>
          </cell>
          <cell r="V564">
            <v>0</v>
          </cell>
          <cell r="X564">
            <v>0</v>
          </cell>
          <cell r="Z564">
            <v>0</v>
          </cell>
          <cell r="AB564">
            <v>0</v>
          </cell>
        </row>
        <row r="565">
          <cell r="A565">
            <v>21</v>
          </cell>
          <cell r="B565" t="str">
            <v>Grendel pintu</v>
          </cell>
          <cell r="C565" t="str">
            <v>Bh</v>
          </cell>
          <cell r="D565">
            <v>14200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N565">
            <v>0</v>
          </cell>
          <cell r="P565">
            <v>0</v>
          </cell>
          <cell r="R565">
            <v>0</v>
          </cell>
          <cell r="T565">
            <v>0</v>
          </cell>
          <cell r="V565">
            <v>0</v>
          </cell>
          <cell r="X565">
            <v>0</v>
          </cell>
          <cell r="Z565">
            <v>0</v>
          </cell>
          <cell r="AB565">
            <v>0</v>
          </cell>
        </row>
        <row r="566">
          <cell r="A566">
            <v>22</v>
          </cell>
          <cell r="B566" t="str">
            <v>Stripting Knip</v>
          </cell>
          <cell r="C566" t="str">
            <v>Set</v>
          </cell>
          <cell r="D566">
            <v>13700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L566">
            <v>0</v>
          </cell>
          <cell r="N566">
            <v>0</v>
          </cell>
          <cell r="P566">
            <v>0</v>
          </cell>
          <cell r="R566">
            <v>0</v>
          </cell>
          <cell r="T566">
            <v>0</v>
          </cell>
          <cell r="V566">
            <v>0</v>
          </cell>
          <cell r="X566">
            <v>0</v>
          </cell>
          <cell r="Z566">
            <v>0</v>
          </cell>
          <cell r="AB566">
            <v>0</v>
          </cell>
        </row>
        <row r="567">
          <cell r="A567">
            <v>23</v>
          </cell>
          <cell r="B567" t="str">
            <v>Door Closer</v>
          </cell>
          <cell r="C567" t="str">
            <v>Set</v>
          </cell>
          <cell r="D567">
            <v>260800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N567">
            <v>0</v>
          </cell>
          <cell r="P567">
            <v>0</v>
          </cell>
          <cell r="R567">
            <v>0</v>
          </cell>
          <cell r="T567">
            <v>0</v>
          </cell>
          <cell r="V567">
            <v>0</v>
          </cell>
          <cell r="X567">
            <v>0</v>
          </cell>
          <cell r="Z567">
            <v>0</v>
          </cell>
          <cell r="AB567">
            <v>0</v>
          </cell>
        </row>
        <row r="568">
          <cell r="A568">
            <v>24</v>
          </cell>
          <cell r="B568" t="str">
            <v>Door Holder</v>
          </cell>
          <cell r="C568" t="str">
            <v>Set</v>
          </cell>
          <cell r="D568">
            <v>500000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L568">
            <v>0</v>
          </cell>
          <cell r="N568">
            <v>0</v>
          </cell>
          <cell r="P568">
            <v>0</v>
          </cell>
          <cell r="R568">
            <v>0</v>
          </cell>
          <cell r="T568">
            <v>0</v>
          </cell>
          <cell r="V568">
            <v>0</v>
          </cell>
          <cell r="X568">
            <v>0</v>
          </cell>
          <cell r="Z568">
            <v>0</v>
          </cell>
          <cell r="AB568">
            <v>0</v>
          </cell>
        </row>
        <row r="569">
          <cell r="A569">
            <v>25</v>
          </cell>
          <cell r="B569" t="str">
            <v>Door Stop</v>
          </cell>
          <cell r="C569" t="str">
            <v>Set</v>
          </cell>
          <cell r="D569">
            <v>32100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N569">
            <v>0</v>
          </cell>
          <cell r="P569">
            <v>0</v>
          </cell>
          <cell r="R569">
            <v>0</v>
          </cell>
          <cell r="T569">
            <v>0</v>
          </cell>
          <cell r="V569">
            <v>0</v>
          </cell>
          <cell r="X569">
            <v>0</v>
          </cell>
          <cell r="Z569">
            <v>0</v>
          </cell>
          <cell r="AB569">
            <v>0</v>
          </cell>
        </row>
        <row r="570">
          <cell r="A570">
            <v>26</v>
          </cell>
          <cell r="B570" t="str">
            <v>Kaca bening 5 mm</v>
          </cell>
          <cell r="C570" t="str">
            <v>M2</v>
          </cell>
          <cell r="D570">
            <v>66700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L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T570">
            <v>0</v>
          </cell>
          <cell r="V570">
            <v>0</v>
          </cell>
          <cell r="X570">
            <v>0</v>
          </cell>
          <cell r="Y570">
            <v>0.14400000000000002</v>
          </cell>
          <cell r="Z570">
            <v>9604.8000000000011</v>
          </cell>
          <cell r="AA570">
            <v>0.14400000000000002</v>
          </cell>
          <cell r="AB570">
            <v>0</v>
          </cell>
        </row>
        <row r="571">
          <cell r="A571">
            <v>27</v>
          </cell>
          <cell r="B571" t="str">
            <v>Kaca bening 10 mm</v>
          </cell>
          <cell r="C571" t="str">
            <v>M2</v>
          </cell>
          <cell r="D571">
            <v>280895.75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L571">
            <v>0</v>
          </cell>
          <cell r="M571">
            <v>1.2854999999999999</v>
          </cell>
          <cell r="N571">
            <v>361091.48662499996</v>
          </cell>
          <cell r="O571">
            <v>0.58050000000000002</v>
          </cell>
          <cell r="P571">
            <v>163059.98287500002</v>
          </cell>
          <cell r="Q571">
            <v>0.31850000000000001</v>
          </cell>
          <cell r="R571">
            <v>89465.296375000005</v>
          </cell>
          <cell r="S571">
            <v>0.63549999999999995</v>
          </cell>
          <cell r="T571">
            <v>178509.24912499997</v>
          </cell>
          <cell r="V571">
            <v>0</v>
          </cell>
          <cell r="X571">
            <v>0</v>
          </cell>
          <cell r="Z571">
            <v>0</v>
          </cell>
          <cell r="AB571">
            <v>0</v>
          </cell>
        </row>
        <row r="572">
          <cell r="A572">
            <v>28</v>
          </cell>
          <cell r="B572" t="str">
            <v>Kaca Bening 12 mm</v>
          </cell>
          <cell r="C572" t="str">
            <v>M2</v>
          </cell>
          <cell r="D572">
            <v>403787.64062499994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L572">
            <v>0</v>
          </cell>
          <cell r="N572">
            <v>0</v>
          </cell>
          <cell r="P572">
            <v>0</v>
          </cell>
          <cell r="R572">
            <v>0</v>
          </cell>
          <cell r="T572">
            <v>0</v>
          </cell>
          <cell r="V572">
            <v>0</v>
          </cell>
          <cell r="X572">
            <v>0</v>
          </cell>
          <cell r="Z572">
            <v>0</v>
          </cell>
          <cell r="AB572">
            <v>0</v>
          </cell>
        </row>
        <row r="573">
          <cell r="A573">
            <v>29</v>
          </cell>
          <cell r="B573" t="str">
            <v>Besi hollow 4/4</v>
          </cell>
          <cell r="C573" t="str">
            <v>M'</v>
          </cell>
          <cell r="D573">
            <v>48625.000000000051</v>
          </cell>
          <cell r="E573">
            <v>0</v>
          </cell>
          <cell r="F573">
            <v>0</v>
          </cell>
          <cell r="G573">
            <v>5.09</v>
          </cell>
          <cell r="H573">
            <v>247501.25000000026</v>
          </cell>
          <cell r="I573">
            <v>5.09</v>
          </cell>
          <cell r="J573">
            <v>247501.25000000026</v>
          </cell>
          <cell r="L573">
            <v>0</v>
          </cell>
          <cell r="N573">
            <v>0</v>
          </cell>
          <cell r="P573">
            <v>0</v>
          </cell>
          <cell r="R573">
            <v>0</v>
          </cell>
          <cell r="T573">
            <v>0</v>
          </cell>
          <cell r="V573">
            <v>0</v>
          </cell>
          <cell r="X573">
            <v>0</v>
          </cell>
          <cell r="Z573">
            <v>0</v>
          </cell>
          <cell r="AB573">
            <v>0</v>
          </cell>
        </row>
        <row r="574">
          <cell r="A574">
            <v>30</v>
          </cell>
          <cell r="B574" t="str">
            <v>Besi hollow 6/6</v>
          </cell>
          <cell r="C574" t="str">
            <v>M'</v>
          </cell>
          <cell r="D574">
            <v>74462.500000000058</v>
          </cell>
          <cell r="E574">
            <v>0</v>
          </cell>
          <cell r="F574">
            <v>0</v>
          </cell>
          <cell r="G574">
            <v>5.09</v>
          </cell>
          <cell r="H574">
            <v>379014.12500000029</v>
          </cell>
          <cell r="I574">
            <v>5.09</v>
          </cell>
          <cell r="J574">
            <v>379014.12500000029</v>
          </cell>
          <cell r="L574">
            <v>0</v>
          </cell>
          <cell r="N574">
            <v>0</v>
          </cell>
          <cell r="P574">
            <v>0</v>
          </cell>
          <cell r="R574">
            <v>0</v>
          </cell>
          <cell r="T574">
            <v>0</v>
          </cell>
          <cell r="V574">
            <v>0</v>
          </cell>
          <cell r="X574">
            <v>0</v>
          </cell>
          <cell r="Z574">
            <v>0</v>
          </cell>
          <cell r="AB574">
            <v>0</v>
          </cell>
        </row>
        <row r="575">
          <cell r="A575">
            <v>31</v>
          </cell>
          <cell r="B575" t="str">
            <v>Besi hollow 2.5/5</v>
          </cell>
          <cell r="C575" t="str">
            <v>Kg</v>
          </cell>
          <cell r="D575">
            <v>74462.500000000058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L575">
            <v>0</v>
          </cell>
          <cell r="N575">
            <v>0</v>
          </cell>
          <cell r="P575">
            <v>0</v>
          </cell>
          <cell r="R575">
            <v>0</v>
          </cell>
          <cell r="T575">
            <v>0</v>
          </cell>
          <cell r="V575">
            <v>0</v>
          </cell>
          <cell r="X575">
            <v>0</v>
          </cell>
          <cell r="Z575">
            <v>0</v>
          </cell>
          <cell r="AB575">
            <v>0</v>
          </cell>
        </row>
        <row r="576">
          <cell r="A576">
            <v>32</v>
          </cell>
          <cell r="B576" t="str">
            <v>Besi hollow 5/5</v>
          </cell>
          <cell r="C576" t="str">
            <v>Kg</v>
          </cell>
          <cell r="D576">
            <v>74462.500000000058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L576">
            <v>0</v>
          </cell>
          <cell r="N576">
            <v>0</v>
          </cell>
          <cell r="P576">
            <v>0</v>
          </cell>
          <cell r="R576">
            <v>0</v>
          </cell>
          <cell r="T576">
            <v>0</v>
          </cell>
          <cell r="V576">
            <v>0</v>
          </cell>
          <cell r="X576">
            <v>0</v>
          </cell>
          <cell r="Z576">
            <v>0</v>
          </cell>
          <cell r="AB576">
            <v>0</v>
          </cell>
        </row>
        <row r="577">
          <cell r="A577">
            <v>33</v>
          </cell>
          <cell r="B577" t="str">
            <v>Besi hollow 2/2</v>
          </cell>
          <cell r="C577" t="str">
            <v>Kg</v>
          </cell>
          <cell r="D577">
            <v>74462.500000000058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L577">
            <v>0</v>
          </cell>
          <cell r="N577">
            <v>0</v>
          </cell>
          <cell r="P577">
            <v>0</v>
          </cell>
          <cell r="R577">
            <v>0</v>
          </cell>
          <cell r="T577">
            <v>0</v>
          </cell>
          <cell r="V577">
            <v>0</v>
          </cell>
          <cell r="X577">
            <v>0</v>
          </cell>
          <cell r="Z577">
            <v>0</v>
          </cell>
          <cell r="AB577">
            <v>0</v>
          </cell>
        </row>
        <row r="578">
          <cell r="A578">
            <v>34</v>
          </cell>
          <cell r="B578" t="str">
            <v>Besi hollow 2/4</v>
          </cell>
          <cell r="C578" t="str">
            <v>Kg</v>
          </cell>
          <cell r="D578">
            <v>74462.500000000058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L578">
            <v>0</v>
          </cell>
          <cell r="N578">
            <v>0</v>
          </cell>
          <cell r="P578">
            <v>0</v>
          </cell>
          <cell r="R578">
            <v>0</v>
          </cell>
          <cell r="T578">
            <v>0</v>
          </cell>
          <cell r="V578">
            <v>0</v>
          </cell>
          <cell r="X578">
            <v>0</v>
          </cell>
          <cell r="Z578">
            <v>0</v>
          </cell>
          <cell r="AB578">
            <v>0</v>
          </cell>
        </row>
        <row r="579">
          <cell r="A579">
            <v>35</v>
          </cell>
          <cell r="B579" t="str">
            <v>Kaca Tempered 12 mm</v>
          </cell>
          <cell r="C579" t="str">
            <v>M2</v>
          </cell>
          <cell r="D579">
            <v>528395.75</v>
          </cell>
          <cell r="E579">
            <v>4.3049999999999997</v>
          </cell>
          <cell r="F579">
            <v>2274743.7037499999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L579">
            <v>0</v>
          </cell>
          <cell r="N579">
            <v>0</v>
          </cell>
          <cell r="P579">
            <v>0</v>
          </cell>
          <cell r="R579">
            <v>0</v>
          </cell>
          <cell r="T579">
            <v>0</v>
          </cell>
          <cell r="V579">
            <v>0</v>
          </cell>
          <cell r="X579">
            <v>0</v>
          </cell>
          <cell r="Z579">
            <v>0</v>
          </cell>
          <cell r="AB579">
            <v>0</v>
          </cell>
        </row>
        <row r="580">
          <cell r="A580">
            <v>36</v>
          </cell>
          <cell r="B580" t="str">
            <v>Glass Block</v>
          </cell>
          <cell r="C580" t="str">
            <v>Bh</v>
          </cell>
          <cell r="D580">
            <v>45000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L580">
            <v>0</v>
          </cell>
          <cell r="N580">
            <v>0</v>
          </cell>
          <cell r="P580">
            <v>0</v>
          </cell>
          <cell r="R580">
            <v>0</v>
          </cell>
          <cell r="T580">
            <v>0</v>
          </cell>
          <cell r="V580">
            <v>0</v>
          </cell>
          <cell r="X580">
            <v>0</v>
          </cell>
          <cell r="Z580">
            <v>0</v>
          </cell>
          <cell r="AB580">
            <v>0</v>
          </cell>
        </row>
        <row r="581">
          <cell r="A581">
            <v>37</v>
          </cell>
          <cell r="B581" t="str">
            <v>Kaca Es</v>
          </cell>
          <cell r="C581" t="str">
            <v>M2</v>
          </cell>
          <cell r="D581">
            <v>66700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N581">
            <v>0</v>
          </cell>
          <cell r="P581">
            <v>0</v>
          </cell>
          <cell r="R581">
            <v>0</v>
          </cell>
          <cell r="T581">
            <v>0</v>
          </cell>
          <cell r="V581">
            <v>0</v>
          </cell>
          <cell r="X581">
            <v>0</v>
          </cell>
          <cell r="Z581">
            <v>0</v>
          </cell>
          <cell r="AA581">
            <v>0.2</v>
          </cell>
          <cell r="AB581">
            <v>13340</v>
          </cell>
        </row>
        <row r="582">
          <cell r="A582">
            <v>38</v>
          </cell>
          <cell r="B582" t="str">
            <v>Krepyak Kaca Nako + Kerangka</v>
          </cell>
          <cell r="C582" t="str">
            <v>M2</v>
          </cell>
          <cell r="D582">
            <v>81300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L582">
            <v>0</v>
          </cell>
          <cell r="N582">
            <v>0</v>
          </cell>
          <cell r="P582">
            <v>0</v>
          </cell>
          <cell r="R582">
            <v>0</v>
          </cell>
          <cell r="T582">
            <v>0</v>
          </cell>
          <cell r="V582">
            <v>0</v>
          </cell>
          <cell r="X582">
            <v>0</v>
          </cell>
          <cell r="Z582">
            <v>0</v>
          </cell>
          <cell r="AB582">
            <v>0</v>
          </cell>
        </row>
        <row r="583">
          <cell r="A583">
            <v>39</v>
          </cell>
          <cell r="B583" t="str">
            <v>Sticker Efek Kaca Es</v>
          </cell>
          <cell r="C583" t="str">
            <v>M2</v>
          </cell>
          <cell r="D583">
            <v>150000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L583">
            <v>0</v>
          </cell>
          <cell r="N583">
            <v>0</v>
          </cell>
          <cell r="P583">
            <v>0</v>
          </cell>
          <cell r="R583">
            <v>0</v>
          </cell>
          <cell r="T583">
            <v>0</v>
          </cell>
          <cell r="V583">
            <v>0</v>
          </cell>
          <cell r="X583">
            <v>0</v>
          </cell>
          <cell r="Z583">
            <v>0</v>
          </cell>
          <cell r="AB583">
            <v>0</v>
          </cell>
        </row>
        <row r="584">
          <cell r="A584">
            <v>40</v>
          </cell>
          <cell r="B584" t="str">
            <v>Rel Pintu Dorong</v>
          </cell>
          <cell r="C584" t="str">
            <v>M'</v>
          </cell>
          <cell r="D584">
            <v>275000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L584">
            <v>0</v>
          </cell>
          <cell r="N584">
            <v>0</v>
          </cell>
          <cell r="P584">
            <v>0</v>
          </cell>
          <cell r="R584">
            <v>0</v>
          </cell>
          <cell r="T584">
            <v>0</v>
          </cell>
          <cell r="V584">
            <v>0</v>
          </cell>
          <cell r="X584">
            <v>0</v>
          </cell>
          <cell r="Z584">
            <v>0</v>
          </cell>
          <cell r="AB584">
            <v>0</v>
          </cell>
        </row>
        <row r="585">
          <cell r="A585">
            <v>41</v>
          </cell>
          <cell r="B585" t="str">
            <v>Rolling Door</v>
          </cell>
          <cell r="C585" t="str">
            <v>M2</v>
          </cell>
          <cell r="D585">
            <v>358100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L585">
            <v>0</v>
          </cell>
          <cell r="N585">
            <v>0</v>
          </cell>
          <cell r="P585">
            <v>0</v>
          </cell>
          <cell r="R585">
            <v>0</v>
          </cell>
          <cell r="T585">
            <v>0</v>
          </cell>
          <cell r="V585">
            <v>0</v>
          </cell>
          <cell r="X585">
            <v>0</v>
          </cell>
          <cell r="Z585">
            <v>0</v>
          </cell>
          <cell r="AB585">
            <v>0</v>
          </cell>
        </row>
        <row r="586">
          <cell r="A586">
            <v>42</v>
          </cell>
          <cell r="B586" t="str">
            <v>Roster</v>
          </cell>
          <cell r="C586" t="str">
            <v>M2</v>
          </cell>
          <cell r="D586">
            <v>133850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L586">
            <v>0</v>
          </cell>
          <cell r="N586">
            <v>0</v>
          </cell>
          <cell r="P586">
            <v>0</v>
          </cell>
          <cell r="R586">
            <v>0</v>
          </cell>
          <cell r="T586">
            <v>0</v>
          </cell>
          <cell r="U586">
            <v>0.48</v>
          </cell>
          <cell r="V586">
            <v>64248</v>
          </cell>
          <cell r="W586">
            <v>0</v>
          </cell>
          <cell r="X586">
            <v>0</v>
          </cell>
          <cell r="Z586">
            <v>0</v>
          </cell>
          <cell r="AB586">
            <v>0</v>
          </cell>
        </row>
        <row r="587">
          <cell r="A587">
            <v>43</v>
          </cell>
          <cell r="B587" t="str">
            <v>Gipsum Board</v>
          </cell>
          <cell r="C587" t="str">
            <v>M2</v>
          </cell>
          <cell r="D587">
            <v>29000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L587">
            <v>0</v>
          </cell>
          <cell r="N587">
            <v>0</v>
          </cell>
          <cell r="P587">
            <v>0</v>
          </cell>
          <cell r="R587">
            <v>0</v>
          </cell>
          <cell r="T587">
            <v>0</v>
          </cell>
          <cell r="V587">
            <v>0</v>
          </cell>
          <cell r="X587">
            <v>0</v>
          </cell>
          <cell r="Z587">
            <v>0</v>
          </cell>
          <cell r="AB587">
            <v>0</v>
          </cell>
        </row>
        <row r="588">
          <cell r="A588">
            <v>44</v>
          </cell>
          <cell r="B588" t="str">
            <v>List Gipsum</v>
          </cell>
          <cell r="C588" t="str">
            <v>M'</v>
          </cell>
          <cell r="D588">
            <v>17300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L588">
            <v>0</v>
          </cell>
          <cell r="N588">
            <v>0</v>
          </cell>
          <cell r="P588">
            <v>0</v>
          </cell>
          <cell r="R588">
            <v>0</v>
          </cell>
          <cell r="T588">
            <v>0</v>
          </cell>
          <cell r="V588">
            <v>0</v>
          </cell>
          <cell r="X588">
            <v>0</v>
          </cell>
          <cell r="Z588">
            <v>0</v>
          </cell>
          <cell r="AB588">
            <v>0</v>
          </cell>
        </row>
        <row r="589">
          <cell r="A589">
            <v>45</v>
          </cell>
          <cell r="B589" t="str">
            <v>Sealent</v>
          </cell>
          <cell r="C589" t="str">
            <v>M'</v>
          </cell>
          <cell r="D589">
            <v>8400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15</v>
          </cell>
          <cell r="N589">
            <v>126000</v>
          </cell>
          <cell r="O589">
            <v>7.12</v>
          </cell>
          <cell r="P589">
            <v>59808</v>
          </cell>
          <cell r="Q589">
            <v>5.04</v>
          </cell>
          <cell r="R589">
            <v>42336</v>
          </cell>
          <cell r="S589">
            <v>9.44</v>
          </cell>
          <cell r="T589">
            <v>79296</v>
          </cell>
          <cell r="V589">
            <v>0</v>
          </cell>
          <cell r="X589">
            <v>0</v>
          </cell>
          <cell r="Y589">
            <v>7.52</v>
          </cell>
          <cell r="Z589">
            <v>63168</v>
          </cell>
          <cell r="AA589">
            <v>3.2</v>
          </cell>
          <cell r="AB589">
            <v>26880</v>
          </cell>
        </row>
        <row r="590">
          <cell r="A590">
            <v>46</v>
          </cell>
          <cell r="B590" t="str">
            <v>Benangan Kusen</v>
          </cell>
          <cell r="C590" t="str">
            <v>M'</v>
          </cell>
          <cell r="D590">
            <v>4296.0074999999997</v>
          </cell>
          <cell r="E590">
            <v>6.1999999999999993</v>
          </cell>
          <cell r="F590">
            <v>26635.246499999994</v>
          </cell>
          <cell r="G590">
            <v>5.5990000000000002</v>
          </cell>
          <cell r="H590">
            <v>24053.345992499999</v>
          </cell>
          <cell r="I590">
            <v>5.5990000000000002</v>
          </cell>
          <cell r="J590">
            <v>24053.345992499999</v>
          </cell>
          <cell r="K590">
            <v>5.5990000000000002</v>
          </cell>
          <cell r="L590">
            <v>24053.345992499999</v>
          </cell>
          <cell r="M590">
            <v>13.6</v>
          </cell>
          <cell r="N590">
            <v>58425.701999999997</v>
          </cell>
          <cell r="O590">
            <v>9.120000000000001</v>
          </cell>
          <cell r="P590">
            <v>39179.588400000001</v>
          </cell>
          <cell r="Q590">
            <v>7.0399999999999991</v>
          </cell>
          <cell r="R590">
            <v>30243.892799999994</v>
          </cell>
          <cell r="S590">
            <v>10.199999999999999</v>
          </cell>
          <cell r="T590">
            <v>43819.276499999993</v>
          </cell>
          <cell r="U590">
            <v>6.4</v>
          </cell>
          <cell r="V590">
            <v>27494.448</v>
          </cell>
          <cell r="W590">
            <v>30.599999999999998</v>
          </cell>
          <cell r="X590">
            <v>131457.82949999999</v>
          </cell>
          <cell r="Y590">
            <v>7.52</v>
          </cell>
          <cell r="Z590">
            <v>32305.976399999996</v>
          </cell>
          <cell r="AA590">
            <v>4</v>
          </cell>
          <cell r="AB590">
            <v>106540.98599999998</v>
          </cell>
        </row>
        <row r="591">
          <cell r="A591">
            <v>47</v>
          </cell>
          <cell r="B591" t="str">
            <v xml:space="preserve">Cat Kayu </v>
          </cell>
          <cell r="C591" t="str">
            <v>M2</v>
          </cell>
          <cell r="D591">
            <v>19370.5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N591">
            <v>0</v>
          </cell>
          <cell r="P591">
            <v>0</v>
          </cell>
          <cell r="R591">
            <v>0</v>
          </cell>
          <cell r="T591">
            <v>0</v>
          </cell>
          <cell r="V591">
            <v>0</v>
          </cell>
          <cell r="X591">
            <v>0</v>
          </cell>
          <cell r="Z591">
            <v>0</v>
          </cell>
          <cell r="AB591">
            <v>0</v>
          </cell>
        </row>
        <row r="592">
          <cell r="A592">
            <v>48</v>
          </cell>
          <cell r="B592" t="str">
            <v>Cat Besi</v>
          </cell>
          <cell r="C592" t="str">
            <v>M2</v>
          </cell>
          <cell r="D592">
            <v>13698</v>
          </cell>
          <cell r="E592">
            <v>0</v>
          </cell>
          <cell r="F592">
            <v>0</v>
          </cell>
          <cell r="G592">
            <v>5.6445590696960588</v>
          </cell>
          <cell r="H592">
            <v>77319.170136696615</v>
          </cell>
          <cell r="I592">
            <v>5.6445590696960588</v>
          </cell>
          <cell r="J592">
            <v>77319.170136696615</v>
          </cell>
          <cell r="L592">
            <v>0</v>
          </cell>
          <cell r="N592">
            <v>0</v>
          </cell>
          <cell r="P592">
            <v>0</v>
          </cell>
          <cell r="R592">
            <v>0</v>
          </cell>
          <cell r="T592">
            <v>0</v>
          </cell>
          <cell r="V592">
            <v>0</v>
          </cell>
          <cell r="X592">
            <v>0</v>
          </cell>
          <cell r="Z592">
            <v>0</v>
          </cell>
          <cell r="AB592">
            <v>0</v>
          </cell>
        </row>
        <row r="593">
          <cell r="A593">
            <v>49</v>
          </cell>
          <cell r="B593" t="str">
            <v>Cat Dinding</v>
          </cell>
          <cell r="C593" t="str">
            <v>M2</v>
          </cell>
          <cell r="D593">
            <v>9900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L593">
            <v>0</v>
          </cell>
          <cell r="N593">
            <v>0</v>
          </cell>
          <cell r="P593">
            <v>0</v>
          </cell>
          <cell r="R593">
            <v>0</v>
          </cell>
          <cell r="T593">
            <v>0</v>
          </cell>
          <cell r="U593">
            <v>0.96</v>
          </cell>
          <cell r="V593">
            <v>9504</v>
          </cell>
          <cell r="W593">
            <v>0</v>
          </cell>
          <cell r="X593">
            <v>0</v>
          </cell>
          <cell r="Z593">
            <v>0</v>
          </cell>
          <cell r="AB593">
            <v>0</v>
          </cell>
        </row>
        <row r="594">
          <cell r="A594">
            <v>50</v>
          </cell>
          <cell r="B594" t="str">
            <v>Plesteran Camprot</v>
          </cell>
          <cell r="C594" t="str">
            <v>M2</v>
          </cell>
          <cell r="D594">
            <v>14600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L594">
            <v>0</v>
          </cell>
          <cell r="N594">
            <v>0</v>
          </cell>
          <cell r="P594">
            <v>0</v>
          </cell>
          <cell r="R594">
            <v>0</v>
          </cell>
          <cell r="T594">
            <v>0</v>
          </cell>
          <cell r="X594">
            <v>0</v>
          </cell>
          <cell r="Z594">
            <v>0</v>
          </cell>
          <cell r="AB594">
            <v>0</v>
          </cell>
        </row>
        <row r="596">
          <cell r="B596" t="str">
            <v>Jumlah Harga</v>
          </cell>
          <cell r="F596">
            <v>3776944.5502499999</v>
          </cell>
          <cell r="H596">
            <v>1760337.7291291971</v>
          </cell>
          <cell r="J596">
            <v>1760337.7291291971</v>
          </cell>
          <cell r="L596">
            <v>192618.34599249999</v>
          </cell>
          <cell r="N596">
            <v>1193800.8686249999</v>
          </cell>
          <cell r="P596">
            <v>857139.57127499999</v>
          </cell>
          <cell r="R596">
            <v>647182.94917500007</v>
          </cell>
          <cell r="T596">
            <v>301624.52562499995</v>
          </cell>
          <cell r="V596">
            <v>101246.448</v>
          </cell>
          <cell r="X596">
            <v>131457.82949999999</v>
          </cell>
          <cell r="Z596">
            <v>105078.7764</v>
          </cell>
          <cell r="AB596">
            <v>146760.98599999998</v>
          </cell>
        </row>
        <row r="599">
          <cell r="V599">
            <v>95200</v>
          </cell>
        </row>
        <row r="600">
          <cell r="A600" t="str">
            <v>No.</v>
          </cell>
          <cell r="B600" t="str">
            <v>Item Pekerjaan</v>
          </cell>
          <cell r="C600" t="str">
            <v>Satuan</v>
          </cell>
          <cell r="D600" t="str">
            <v>Harga Satuan</v>
          </cell>
          <cell r="E600" t="str">
            <v>P1</v>
          </cell>
          <cell r="G600" t="str">
            <v>P2</v>
          </cell>
          <cell r="I600" t="str">
            <v>J1</v>
          </cell>
          <cell r="K600" t="str">
            <v>J2</v>
          </cell>
          <cell r="M600" t="str">
            <v>J2'</v>
          </cell>
          <cell r="O600" t="str">
            <v>S1</v>
          </cell>
          <cell r="Q600" t="str">
            <v>Pintu Gebang</v>
          </cell>
        </row>
        <row r="601">
          <cell r="D601" t="str">
            <v>Rp.</v>
          </cell>
          <cell r="E601" t="str">
            <v>Vol.</v>
          </cell>
          <cell r="F601" t="str">
            <v>Jumlah Harga</v>
          </cell>
          <cell r="G601" t="str">
            <v>Vol.</v>
          </cell>
          <cell r="H601" t="str">
            <v>Jumlah Harga</v>
          </cell>
          <cell r="I601" t="str">
            <v>Vol.</v>
          </cell>
          <cell r="J601" t="str">
            <v>Jumlah Harga</v>
          </cell>
          <cell r="K601" t="str">
            <v>Vol.</v>
          </cell>
          <cell r="L601" t="str">
            <v>Jumlah Harga</v>
          </cell>
          <cell r="M601" t="str">
            <v>Vol.</v>
          </cell>
          <cell r="N601" t="str">
            <v>Jumlah Harga</v>
          </cell>
          <cell r="O601" t="str">
            <v>Vol.</v>
          </cell>
          <cell r="P601" t="str">
            <v>Jumlah Harga</v>
          </cell>
          <cell r="Q601" t="str">
            <v>Vol.</v>
          </cell>
          <cell r="R601" t="str">
            <v>Jumlah Harga</v>
          </cell>
        </row>
        <row r="602">
          <cell r="A602" t="str">
            <v>IX.</v>
          </cell>
          <cell r="B602" t="str">
            <v>UNIT GERBANG POS</v>
          </cell>
        </row>
        <row r="604">
          <cell r="A604">
            <v>1</v>
          </cell>
          <cell r="B604" t="str">
            <v>Kayu 6/12</v>
          </cell>
          <cell r="C604" t="str">
            <v>M3</v>
          </cell>
          <cell r="D604">
            <v>0</v>
          </cell>
          <cell r="E604">
            <v>1.2500000000000001E-2</v>
          </cell>
          <cell r="F604">
            <v>0</v>
          </cell>
          <cell r="G604">
            <v>3.6144000000000003E-2</v>
          </cell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N604">
            <v>0</v>
          </cell>
          <cell r="P604">
            <v>0</v>
          </cell>
          <cell r="R604">
            <v>0</v>
          </cell>
        </row>
        <row r="605">
          <cell r="A605">
            <v>2</v>
          </cell>
          <cell r="B605" t="str">
            <v>Kayu Slimar 3/10</v>
          </cell>
          <cell r="C605" t="str">
            <v>M3</v>
          </cell>
          <cell r="D605">
            <v>0</v>
          </cell>
          <cell r="E605">
            <v>3.0000000000000005E-3</v>
          </cell>
          <cell r="F605">
            <v>0</v>
          </cell>
          <cell r="G605">
            <v>1.4159999999999999E-2</v>
          </cell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N605">
            <v>0</v>
          </cell>
          <cell r="P605">
            <v>0</v>
          </cell>
          <cell r="R605">
            <v>0</v>
          </cell>
        </row>
        <row r="606">
          <cell r="A606">
            <v>3</v>
          </cell>
          <cell r="B606" t="str">
            <v>Kayu Slimar 3/15</v>
          </cell>
          <cell r="C606" t="str">
            <v>M3</v>
          </cell>
          <cell r="D606">
            <v>0</v>
          </cell>
          <cell r="E606">
            <v>2.2000000000000002</v>
          </cell>
          <cell r="F606">
            <v>0</v>
          </cell>
          <cell r="G606">
            <v>2.6999999999999997E-3</v>
          </cell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N606">
            <v>0</v>
          </cell>
          <cell r="P606">
            <v>0</v>
          </cell>
          <cell r="R606">
            <v>0</v>
          </cell>
        </row>
        <row r="607">
          <cell r="A607">
            <v>4</v>
          </cell>
          <cell r="B607" t="str">
            <v>Kayu Slimar 3/20</v>
          </cell>
          <cell r="C607" t="str">
            <v>M3</v>
          </cell>
          <cell r="D607">
            <v>0</v>
          </cell>
          <cell r="E607">
            <v>3</v>
          </cell>
          <cell r="F607">
            <v>0</v>
          </cell>
          <cell r="G607">
            <v>3.5999999999999999E-3</v>
          </cell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N607">
            <v>0</v>
          </cell>
          <cell r="P607">
            <v>0</v>
          </cell>
          <cell r="R607">
            <v>0</v>
          </cell>
        </row>
        <row r="608">
          <cell r="A608">
            <v>5</v>
          </cell>
          <cell r="B608" t="str">
            <v>Kayu 2/10</v>
          </cell>
          <cell r="C608" t="str">
            <v>M3</v>
          </cell>
          <cell r="D608">
            <v>0</v>
          </cell>
          <cell r="E608">
            <v>9.3999999999999986</v>
          </cell>
          <cell r="F608">
            <v>0</v>
          </cell>
          <cell r="G608">
            <v>5.4000000000000012E-3</v>
          </cell>
          <cell r="H608">
            <v>0</v>
          </cell>
          <cell r="J608">
            <v>0</v>
          </cell>
          <cell r="L608">
            <v>0</v>
          </cell>
          <cell r="N608">
            <v>0</v>
          </cell>
          <cell r="P608">
            <v>0</v>
          </cell>
          <cell r="R608">
            <v>0</v>
          </cell>
        </row>
        <row r="609">
          <cell r="A609">
            <v>6</v>
          </cell>
          <cell r="B609" t="str">
            <v>Panil t = 3 cm</v>
          </cell>
          <cell r="C609" t="str">
            <v>M2</v>
          </cell>
          <cell r="D609">
            <v>0</v>
          </cell>
          <cell r="F609">
            <v>0</v>
          </cell>
          <cell r="G609">
            <v>0.49500000000000005</v>
          </cell>
          <cell r="H609">
            <v>0</v>
          </cell>
          <cell r="J609">
            <v>0</v>
          </cell>
          <cell r="L609">
            <v>0</v>
          </cell>
          <cell r="N609">
            <v>0</v>
          </cell>
          <cell r="P609">
            <v>0</v>
          </cell>
          <cell r="R609">
            <v>0</v>
          </cell>
        </row>
        <row r="610">
          <cell r="A610">
            <v>1</v>
          </cell>
          <cell r="B610" t="str">
            <v>Kusen Aluminium 5/10</v>
          </cell>
          <cell r="C610" t="str">
            <v>M'</v>
          </cell>
          <cell r="D610">
            <v>124948</v>
          </cell>
          <cell r="F610">
            <v>0</v>
          </cell>
          <cell r="G610">
            <v>5</v>
          </cell>
          <cell r="H610">
            <v>624740</v>
          </cell>
          <cell r="J610">
            <v>0</v>
          </cell>
          <cell r="L610">
            <v>0</v>
          </cell>
          <cell r="N610">
            <v>0</v>
          </cell>
          <cell r="P610">
            <v>0</v>
          </cell>
          <cell r="R610">
            <v>0</v>
          </cell>
        </row>
        <row r="611">
          <cell r="A611">
            <v>2</v>
          </cell>
          <cell r="B611" t="str">
            <v xml:space="preserve">Rangka Daun Jendela Alumunium </v>
          </cell>
          <cell r="C611" t="str">
            <v>M'</v>
          </cell>
          <cell r="D611">
            <v>124948</v>
          </cell>
          <cell r="F611">
            <v>0</v>
          </cell>
          <cell r="G611">
            <v>0</v>
          </cell>
          <cell r="H611">
            <v>0</v>
          </cell>
          <cell r="J611">
            <v>0</v>
          </cell>
          <cell r="L611">
            <v>0</v>
          </cell>
          <cell r="N611">
            <v>0</v>
          </cell>
          <cell r="P611">
            <v>0</v>
          </cell>
          <cell r="R611">
            <v>0</v>
          </cell>
        </row>
        <row r="612">
          <cell r="A612">
            <v>3</v>
          </cell>
          <cell r="B612" t="str">
            <v>Rangka Tiang Sirip Alumunium 1/1 Putih</v>
          </cell>
          <cell r="C612" t="str">
            <v>M'</v>
          </cell>
          <cell r="D612">
            <v>62474</v>
          </cell>
          <cell r="F612">
            <v>0</v>
          </cell>
          <cell r="G612">
            <v>0</v>
          </cell>
          <cell r="H612">
            <v>0</v>
          </cell>
          <cell r="J612">
            <v>0</v>
          </cell>
          <cell r="L612">
            <v>0</v>
          </cell>
          <cell r="N612">
            <v>0</v>
          </cell>
          <cell r="O612">
            <v>12.799999999999999</v>
          </cell>
          <cell r="P612">
            <v>799667.19999999995</v>
          </cell>
          <cell r="Q612">
            <v>12.799999999999999</v>
          </cell>
          <cell r="R612">
            <v>799667.19999999995</v>
          </cell>
        </row>
        <row r="613">
          <cell r="A613">
            <v>4</v>
          </cell>
          <cell r="B613" t="str">
            <v>Pasang Shading Sirip Alumunium 0.2/10 +Rangka</v>
          </cell>
          <cell r="C613" t="str">
            <v>M2</v>
          </cell>
          <cell r="D613">
            <v>0</v>
          </cell>
          <cell r="F613">
            <v>0</v>
          </cell>
          <cell r="G613">
            <v>0</v>
          </cell>
          <cell r="H613">
            <v>0</v>
          </cell>
          <cell r="J613">
            <v>0</v>
          </cell>
          <cell r="K613">
            <v>0</v>
          </cell>
          <cell r="L613">
            <v>0</v>
          </cell>
          <cell r="N613">
            <v>0</v>
          </cell>
          <cell r="O613">
            <v>0.87</v>
          </cell>
          <cell r="P613">
            <v>0</v>
          </cell>
          <cell r="Q613">
            <v>0.87</v>
          </cell>
          <cell r="R613">
            <v>0</v>
          </cell>
        </row>
        <row r="614">
          <cell r="A614">
            <v>5</v>
          </cell>
          <cell r="B614" t="str">
            <v>Daun Pintu Panil Kamper</v>
          </cell>
          <cell r="C614" t="str">
            <v>bh</v>
          </cell>
          <cell r="D614">
            <v>550000</v>
          </cell>
          <cell r="E614">
            <v>2.1599999999999998E-2</v>
          </cell>
          <cell r="F614">
            <v>11879.999999999998</v>
          </cell>
          <cell r="G614">
            <v>1.2</v>
          </cell>
          <cell r="H614">
            <v>660000</v>
          </cell>
          <cell r="J614">
            <v>0</v>
          </cell>
          <cell r="L614">
            <v>0</v>
          </cell>
          <cell r="N614">
            <v>0</v>
          </cell>
          <cell r="P614">
            <v>0</v>
          </cell>
          <cell r="R614">
            <v>0</v>
          </cell>
        </row>
        <row r="615">
          <cell r="A615">
            <v>6</v>
          </cell>
          <cell r="B615" t="str">
            <v>Plat besi t = 2 mm</v>
          </cell>
          <cell r="C615" t="str">
            <v>Kg</v>
          </cell>
          <cell r="D615">
            <v>0</v>
          </cell>
          <cell r="F615">
            <v>0</v>
          </cell>
          <cell r="G615">
            <v>0</v>
          </cell>
          <cell r="H615">
            <v>0</v>
          </cell>
          <cell r="J615">
            <v>0</v>
          </cell>
          <cell r="L615">
            <v>0</v>
          </cell>
          <cell r="N615">
            <v>0</v>
          </cell>
          <cell r="P615">
            <v>0</v>
          </cell>
          <cell r="R615">
            <v>0</v>
          </cell>
        </row>
        <row r="616">
          <cell r="A616">
            <v>7</v>
          </cell>
          <cell r="B616" t="str">
            <v>C 40.40.2  (pesan khusus)</v>
          </cell>
          <cell r="C616" t="str">
            <v>Kg</v>
          </cell>
          <cell r="D616">
            <v>14122.3</v>
          </cell>
          <cell r="F616">
            <v>0</v>
          </cell>
          <cell r="G616">
            <v>0</v>
          </cell>
          <cell r="H616">
            <v>0</v>
          </cell>
          <cell r="J616">
            <v>0</v>
          </cell>
          <cell r="L616">
            <v>0</v>
          </cell>
          <cell r="N616">
            <v>0</v>
          </cell>
          <cell r="P616">
            <v>0</v>
          </cell>
          <cell r="R616">
            <v>0</v>
          </cell>
        </row>
        <row r="617">
          <cell r="A617">
            <v>8</v>
          </cell>
          <cell r="B617" t="str">
            <v>Handle besi dia 16 mm</v>
          </cell>
          <cell r="C617" t="str">
            <v>Set</v>
          </cell>
          <cell r="D617">
            <v>129652.5</v>
          </cell>
          <cell r="F617">
            <v>0</v>
          </cell>
          <cell r="G617">
            <v>0</v>
          </cell>
          <cell r="H617">
            <v>0</v>
          </cell>
          <cell r="J617">
            <v>0</v>
          </cell>
          <cell r="L617">
            <v>0</v>
          </cell>
          <cell r="N617">
            <v>0</v>
          </cell>
          <cell r="P617">
            <v>0</v>
          </cell>
          <cell r="R617">
            <v>0</v>
          </cell>
        </row>
        <row r="618">
          <cell r="A618">
            <v>9</v>
          </cell>
          <cell r="B618" t="str">
            <v>Hendle pintu Stainless</v>
          </cell>
          <cell r="C618" t="str">
            <v>Set</v>
          </cell>
          <cell r="D618">
            <v>261652.5</v>
          </cell>
          <cell r="F618">
            <v>0</v>
          </cell>
          <cell r="G618">
            <v>0</v>
          </cell>
          <cell r="H618">
            <v>0</v>
          </cell>
          <cell r="J618">
            <v>0</v>
          </cell>
          <cell r="L618">
            <v>0</v>
          </cell>
          <cell r="N618">
            <v>0</v>
          </cell>
          <cell r="P618">
            <v>0</v>
          </cell>
          <cell r="R618">
            <v>0</v>
          </cell>
        </row>
        <row r="619">
          <cell r="A619">
            <v>10</v>
          </cell>
          <cell r="B619" t="str">
            <v>Kunci Pintu Handle stainleess (dorma)</v>
          </cell>
          <cell r="C619" t="str">
            <v>Set</v>
          </cell>
          <cell r="D619">
            <v>650000</v>
          </cell>
          <cell r="F619">
            <v>0</v>
          </cell>
          <cell r="G619">
            <v>0</v>
          </cell>
          <cell r="H619">
            <v>0</v>
          </cell>
          <cell r="J619">
            <v>0</v>
          </cell>
          <cell r="L619">
            <v>0</v>
          </cell>
          <cell r="N619">
            <v>0</v>
          </cell>
          <cell r="P619">
            <v>0</v>
          </cell>
          <cell r="R619">
            <v>0</v>
          </cell>
        </row>
        <row r="620">
          <cell r="A620">
            <v>11</v>
          </cell>
          <cell r="B620" t="str">
            <v>Kunci tanam Antik</v>
          </cell>
          <cell r="C620" t="str">
            <v>Set</v>
          </cell>
          <cell r="D620">
            <v>265000</v>
          </cell>
          <cell r="F620">
            <v>0</v>
          </cell>
          <cell r="G620">
            <v>0</v>
          </cell>
          <cell r="H620">
            <v>0</v>
          </cell>
          <cell r="J620">
            <v>0</v>
          </cell>
          <cell r="K620">
            <v>0</v>
          </cell>
          <cell r="L620">
            <v>0</v>
          </cell>
          <cell r="N620">
            <v>0</v>
          </cell>
          <cell r="P620">
            <v>0</v>
          </cell>
          <cell r="Q620">
            <v>1</v>
          </cell>
          <cell r="R620">
            <v>265000</v>
          </cell>
        </row>
        <row r="621">
          <cell r="A621">
            <v>12</v>
          </cell>
          <cell r="B621" t="str">
            <v>Kunci tanam biasa</v>
          </cell>
          <cell r="C621" t="str">
            <v>Set</v>
          </cell>
          <cell r="D621">
            <v>168565</v>
          </cell>
          <cell r="F621">
            <v>0</v>
          </cell>
          <cell r="G621">
            <v>1</v>
          </cell>
          <cell r="H621">
            <v>168565</v>
          </cell>
          <cell r="J621">
            <v>0</v>
          </cell>
          <cell r="K621">
            <v>0</v>
          </cell>
          <cell r="L621">
            <v>0</v>
          </cell>
          <cell r="N621">
            <v>0</v>
          </cell>
          <cell r="P621">
            <v>0</v>
          </cell>
          <cell r="R621">
            <v>0</v>
          </cell>
        </row>
        <row r="622">
          <cell r="A622">
            <v>13</v>
          </cell>
          <cell r="B622" t="str">
            <v>Kunci Silinder</v>
          </cell>
          <cell r="C622" t="str">
            <v>Set</v>
          </cell>
          <cell r="D622">
            <v>217900</v>
          </cell>
          <cell r="F622">
            <v>0</v>
          </cell>
          <cell r="G622">
            <v>0</v>
          </cell>
          <cell r="H622">
            <v>0</v>
          </cell>
          <cell r="J622">
            <v>0</v>
          </cell>
          <cell r="K622">
            <v>0</v>
          </cell>
          <cell r="L622">
            <v>0</v>
          </cell>
          <cell r="N622">
            <v>0</v>
          </cell>
          <cell r="P622">
            <v>0</v>
          </cell>
          <cell r="R622">
            <v>0</v>
          </cell>
        </row>
        <row r="623">
          <cell r="A623">
            <v>14</v>
          </cell>
          <cell r="B623" t="str">
            <v>Kunci Selot</v>
          </cell>
          <cell r="C623" t="str">
            <v>Set</v>
          </cell>
          <cell r="D623">
            <v>48300</v>
          </cell>
          <cell r="E623">
            <v>1</v>
          </cell>
          <cell r="F623">
            <v>48300</v>
          </cell>
          <cell r="G623">
            <v>0</v>
          </cell>
          <cell r="H623">
            <v>0</v>
          </cell>
          <cell r="J623">
            <v>0</v>
          </cell>
          <cell r="L623">
            <v>0</v>
          </cell>
          <cell r="N623">
            <v>0</v>
          </cell>
          <cell r="P623">
            <v>0</v>
          </cell>
          <cell r="R623">
            <v>0</v>
          </cell>
        </row>
        <row r="624">
          <cell r="A624">
            <v>15</v>
          </cell>
          <cell r="B624" t="str">
            <v>Engsel jendela</v>
          </cell>
          <cell r="C624" t="str">
            <v>Bh</v>
          </cell>
          <cell r="D624">
            <v>16600</v>
          </cell>
          <cell r="E624">
            <v>2</v>
          </cell>
          <cell r="F624">
            <v>33200</v>
          </cell>
          <cell r="G624">
            <v>0</v>
          </cell>
          <cell r="H624">
            <v>0</v>
          </cell>
          <cell r="J624">
            <v>0</v>
          </cell>
          <cell r="K624">
            <v>0</v>
          </cell>
          <cell r="L624">
            <v>0</v>
          </cell>
          <cell r="N624">
            <v>0</v>
          </cell>
          <cell r="P624">
            <v>0</v>
          </cell>
          <cell r="R624">
            <v>0</v>
          </cell>
        </row>
        <row r="625">
          <cell r="A625">
            <v>16</v>
          </cell>
          <cell r="B625" t="str">
            <v>Engsel pintu</v>
          </cell>
          <cell r="C625" t="str">
            <v>Bh</v>
          </cell>
          <cell r="D625">
            <v>44395.75</v>
          </cell>
          <cell r="E625">
            <v>2</v>
          </cell>
          <cell r="F625">
            <v>88791.5</v>
          </cell>
          <cell r="G625">
            <v>3</v>
          </cell>
          <cell r="H625">
            <v>133187.25</v>
          </cell>
          <cell r="J625">
            <v>0</v>
          </cell>
          <cell r="L625">
            <v>0</v>
          </cell>
          <cell r="N625">
            <v>0</v>
          </cell>
          <cell r="P625">
            <v>0</v>
          </cell>
          <cell r="R625">
            <v>0</v>
          </cell>
        </row>
        <row r="626">
          <cell r="A626">
            <v>17</v>
          </cell>
          <cell r="B626" t="str">
            <v>Engsel Pintu dari pipa besi dia 2 cm</v>
          </cell>
          <cell r="C626" t="str">
            <v>Bh</v>
          </cell>
          <cell r="D626">
            <v>66593.625</v>
          </cell>
          <cell r="F626">
            <v>0</v>
          </cell>
          <cell r="G626">
            <v>0</v>
          </cell>
          <cell r="H626">
            <v>0</v>
          </cell>
          <cell r="J626">
            <v>0</v>
          </cell>
          <cell r="L626">
            <v>0</v>
          </cell>
          <cell r="N626">
            <v>0</v>
          </cell>
          <cell r="P626">
            <v>0</v>
          </cell>
          <cell r="R626">
            <v>0</v>
          </cell>
        </row>
        <row r="627">
          <cell r="A627">
            <v>18</v>
          </cell>
          <cell r="B627" t="str">
            <v>Kait/hak angin</v>
          </cell>
          <cell r="C627" t="str">
            <v>Set</v>
          </cell>
          <cell r="D627">
            <v>27000</v>
          </cell>
          <cell r="E627">
            <v>2</v>
          </cell>
          <cell r="F627">
            <v>54000</v>
          </cell>
          <cell r="G627">
            <v>0</v>
          </cell>
          <cell r="H627">
            <v>0</v>
          </cell>
          <cell r="J627">
            <v>0</v>
          </cell>
          <cell r="L627">
            <v>0</v>
          </cell>
          <cell r="N627">
            <v>0</v>
          </cell>
          <cell r="P627">
            <v>0</v>
          </cell>
          <cell r="R627">
            <v>0</v>
          </cell>
        </row>
        <row r="628">
          <cell r="A628">
            <v>19</v>
          </cell>
          <cell r="B628" t="str">
            <v>Grendel pintu kuningan</v>
          </cell>
          <cell r="C628" t="str">
            <v>Bh</v>
          </cell>
          <cell r="D628">
            <v>125000</v>
          </cell>
          <cell r="F628">
            <v>0</v>
          </cell>
          <cell r="G628">
            <v>0</v>
          </cell>
          <cell r="H628">
            <v>0</v>
          </cell>
          <cell r="J628">
            <v>0</v>
          </cell>
          <cell r="L628">
            <v>0</v>
          </cell>
          <cell r="N628">
            <v>0</v>
          </cell>
          <cell r="P628">
            <v>0</v>
          </cell>
          <cell r="R628">
            <v>0</v>
          </cell>
        </row>
        <row r="629">
          <cell r="A629">
            <v>20</v>
          </cell>
          <cell r="B629" t="str">
            <v xml:space="preserve">Grendel jendela </v>
          </cell>
          <cell r="C629" t="str">
            <v>Bh</v>
          </cell>
          <cell r="D629">
            <v>8100</v>
          </cell>
          <cell r="F629">
            <v>0</v>
          </cell>
          <cell r="G629">
            <v>0</v>
          </cell>
          <cell r="H629">
            <v>0</v>
          </cell>
          <cell r="J629">
            <v>0</v>
          </cell>
          <cell r="K629">
            <v>0</v>
          </cell>
          <cell r="L629">
            <v>0</v>
          </cell>
          <cell r="N629">
            <v>0</v>
          </cell>
          <cell r="P629">
            <v>0</v>
          </cell>
          <cell r="R629">
            <v>0</v>
          </cell>
        </row>
        <row r="630">
          <cell r="A630">
            <v>21</v>
          </cell>
          <cell r="B630" t="str">
            <v>Grendel pintu</v>
          </cell>
          <cell r="C630" t="str">
            <v>Bh</v>
          </cell>
          <cell r="D630">
            <v>14200</v>
          </cell>
          <cell r="E630">
            <v>1</v>
          </cell>
          <cell r="F630">
            <v>14200</v>
          </cell>
          <cell r="G630">
            <v>0</v>
          </cell>
          <cell r="H630">
            <v>0</v>
          </cell>
          <cell r="J630">
            <v>0</v>
          </cell>
          <cell r="L630">
            <v>0</v>
          </cell>
          <cell r="N630">
            <v>0</v>
          </cell>
          <cell r="P630">
            <v>0</v>
          </cell>
          <cell r="R630">
            <v>0</v>
          </cell>
        </row>
        <row r="631">
          <cell r="A631">
            <v>22</v>
          </cell>
          <cell r="B631" t="str">
            <v>Stripting Knip</v>
          </cell>
          <cell r="C631" t="str">
            <v>Set</v>
          </cell>
          <cell r="D631">
            <v>13700</v>
          </cell>
          <cell r="F631">
            <v>0</v>
          </cell>
          <cell r="G631">
            <v>0</v>
          </cell>
          <cell r="H631">
            <v>0</v>
          </cell>
          <cell r="J631">
            <v>0</v>
          </cell>
          <cell r="K631">
            <v>0</v>
          </cell>
          <cell r="L631">
            <v>0</v>
          </cell>
          <cell r="N631">
            <v>0</v>
          </cell>
          <cell r="P631">
            <v>0</v>
          </cell>
          <cell r="R631">
            <v>0</v>
          </cell>
        </row>
        <row r="632">
          <cell r="A632">
            <v>23</v>
          </cell>
          <cell r="B632" t="str">
            <v>Door Closer</v>
          </cell>
          <cell r="C632" t="str">
            <v>Set</v>
          </cell>
          <cell r="D632">
            <v>260800</v>
          </cell>
          <cell r="E632">
            <v>1</v>
          </cell>
          <cell r="F632">
            <v>260800</v>
          </cell>
          <cell r="G632">
            <v>0</v>
          </cell>
          <cell r="H632">
            <v>0</v>
          </cell>
          <cell r="J632">
            <v>0</v>
          </cell>
          <cell r="L632">
            <v>0</v>
          </cell>
          <cell r="N632">
            <v>0</v>
          </cell>
          <cell r="P632">
            <v>0</v>
          </cell>
          <cell r="R632">
            <v>0</v>
          </cell>
        </row>
        <row r="633">
          <cell r="A633">
            <v>24</v>
          </cell>
          <cell r="B633" t="str">
            <v>Door Holder</v>
          </cell>
          <cell r="C633" t="str">
            <v>Set</v>
          </cell>
          <cell r="D633">
            <v>500000</v>
          </cell>
          <cell r="F633">
            <v>0</v>
          </cell>
          <cell r="G633">
            <v>0</v>
          </cell>
          <cell r="H633">
            <v>0</v>
          </cell>
          <cell r="J633">
            <v>0</v>
          </cell>
          <cell r="K633">
            <v>0</v>
          </cell>
          <cell r="L633">
            <v>0</v>
          </cell>
          <cell r="N633">
            <v>0</v>
          </cell>
          <cell r="P633">
            <v>0</v>
          </cell>
          <cell r="R633">
            <v>0</v>
          </cell>
        </row>
        <row r="634">
          <cell r="A634">
            <v>25</v>
          </cell>
          <cell r="B634" t="str">
            <v>Door Stop</v>
          </cell>
          <cell r="C634" t="str">
            <v>Set</v>
          </cell>
          <cell r="D634">
            <v>32100</v>
          </cell>
          <cell r="E634">
            <v>1</v>
          </cell>
          <cell r="F634">
            <v>32100</v>
          </cell>
          <cell r="G634">
            <v>0</v>
          </cell>
          <cell r="H634">
            <v>0</v>
          </cell>
          <cell r="J634">
            <v>0</v>
          </cell>
          <cell r="L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>
            <v>26</v>
          </cell>
          <cell r="B635" t="str">
            <v>Kaca bening 5 mm</v>
          </cell>
          <cell r="C635" t="str">
            <v>M2</v>
          </cell>
          <cell r="D635">
            <v>66700</v>
          </cell>
          <cell r="E635">
            <v>5.0399999999999993E-2</v>
          </cell>
          <cell r="F635">
            <v>3361.6799999999994</v>
          </cell>
          <cell r="G635">
            <v>0</v>
          </cell>
          <cell r="H635">
            <v>0</v>
          </cell>
          <cell r="J635">
            <v>0</v>
          </cell>
          <cell r="L635">
            <v>0</v>
          </cell>
          <cell r="N635">
            <v>0</v>
          </cell>
          <cell r="P635">
            <v>0</v>
          </cell>
          <cell r="R635">
            <v>0</v>
          </cell>
        </row>
        <row r="636">
          <cell r="A636">
            <v>27</v>
          </cell>
          <cell r="B636" t="str">
            <v>Kaca bening 10 mm</v>
          </cell>
          <cell r="C636" t="str">
            <v>M2</v>
          </cell>
          <cell r="D636">
            <v>280895.75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0.89999999999999991</v>
          </cell>
          <cell r="L636">
            <v>252806.17499999999</v>
          </cell>
          <cell r="M636">
            <v>0.89999999999999991</v>
          </cell>
          <cell r="N636">
            <v>252806.17499999999</v>
          </cell>
          <cell r="P636">
            <v>0</v>
          </cell>
          <cell r="R636">
            <v>0</v>
          </cell>
        </row>
        <row r="637">
          <cell r="A637">
            <v>28</v>
          </cell>
          <cell r="B637" t="str">
            <v>Kaca Bening 12 mm</v>
          </cell>
          <cell r="C637" t="str">
            <v>M2</v>
          </cell>
          <cell r="D637">
            <v>403787.64062499994</v>
          </cell>
          <cell r="F637">
            <v>0</v>
          </cell>
          <cell r="G637">
            <v>0</v>
          </cell>
          <cell r="H637">
            <v>0</v>
          </cell>
          <cell r="I637">
            <v>1.3</v>
          </cell>
          <cell r="J637">
            <v>524923.93281249993</v>
          </cell>
          <cell r="L637">
            <v>0</v>
          </cell>
          <cell r="N637">
            <v>0</v>
          </cell>
          <cell r="P637">
            <v>0</v>
          </cell>
          <cell r="R637">
            <v>0</v>
          </cell>
        </row>
        <row r="638">
          <cell r="A638">
            <v>29</v>
          </cell>
          <cell r="B638" t="str">
            <v>Besi hollow 4/4</v>
          </cell>
          <cell r="C638" t="str">
            <v>M'</v>
          </cell>
          <cell r="D638">
            <v>48625.000000000051</v>
          </cell>
          <cell r="F638">
            <v>0</v>
          </cell>
          <cell r="G638">
            <v>0</v>
          </cell>
          <cell r="H638">
            <v>0</v>
          </cell>
          <cell r="J638">
            <v>0</v>
          </cell>
          <cell r="L638">
            <v>0</v>
          </cell>
          <cell r="N638">
            <v>0</v>
          </cell>
          <cell r="P638">
            <v>0</v>
          </cell>
          <cell r="R638">
            <v>0</v>
          </cell>
        </row>
        <row r="639">
          <cell r="A639">
            <v>30</v>
          </cell>
          <cell r="B639" t="str">
            <v>Besi hollow 6/6</v>
          </cell>
          <cell r="C639" t="str">
            <v>M'</v>
          </cell>
          <cell r="D639">
            <v>74462.500000000058</v>
          </cell>
          <cell r="F639">
            <v>0</v>
          </cell>
          <cell r="G639">
            <v>0</v>
          </cell>
          <cell r="H639">
            <v>0</v>
          </cell>
          <cell r="J639">
            <v>0</v>
          </cell>
          <cell r="L639">
            <v>0</v>
          </cell>
          <cell r="N639">
            <v>0</v>
          </cell>
          <cell r="P639">
            <v>0</v>
          </cell>
          <cell r="R639">
            <v>0</v>
          </cell>
        </row>
        <row r="640">
          <cell r="A640">
            <v>31</v>
          </cell>
          <cell r="B640" t="str">
            <v>Besi hollow 2.5/5</v>
          </cell>
          <cell r="C640" t="str">
            <v>Kg</v>
          </cell>
          <cell r="D640">
            <v>74462.500000000058</v>
          </cell>
          <cell r="F640">
            <v>0</v>
          </cell>
          <cell r="G640">
            <v>0</v>
          </cell>
          <cell r="H640">
            <v>0</v>
          </cell>
          <cell r="J640">
            <v>0</v>
          </cell>
          <cell r="L640">
            <v>0</v>
          </cell>
          <cell r="N640">
            <v>0</v>
          </cell>
          <cell r="P640">
            <v>0</v>
          </cell>
          <cell r="R640">
            <v>0</v>
          </cell>
        </row>
        <row r="641">
          <cell r="A641">
            <v>32</v>
          </cell>
          <cell r="B641" t="str">
            <v>Besi hollow 5/5</v>
          </cell>
          <cell r="C641" t="str">
            <v>Kg</v>
          </cell>
          <cell r="D641">
            <v>74462.500000000058</v>
          </cell>
          <cell r="F641">
            <v>0</v>
          </cell>
          <cell r="G641">
            <v>0</v>
          </cell>
          <cell r="H641">
            <v>0</v>
          </cell>
          <cell r="J641">
            <v>0</v>
          </cell>
          <cell r="L641">
            <v>0</v>
          </cell>
          <cell r="N641">
            <v>0</v>
          </cell>
          <cell r="P641">
            <v>0</v>
          </cell>
          <cell r="R641">
            <v>0</v>
          </cell>
        </row>
        <row r="642">
          <cell r="A642">
            <v>33</v>
          </cell>
          <cell r="B642" t="str">
            <v>Besi hollow 2/2</v>
          </cell>
          <cell r="C642" t="str">
            <v>Kg</v>
          </cell>
          <cell r="D642">
            <v>74462.500000000058</v>
          </cell>
          <cell r="F642">
            <v>0</v>
          </cell>
          <cell r="G642">
            <v>0</v>
          </cell>
          <cell r="H642">
            <v>0</v>
          </cell>
          <cell r="J642">
            <v>0</v>
          </cell>
          <cell r="L642">
            <v>0</v>
          </cell>
          <cell r="N642">
            <v>0</v>
          </cell>
          <cell r="P642">
            <v>0</v>
          </cell>
          <cell r="R642">
            <v>0</v>
          </cell>
        </row>
        <row r="643">
          <cell r="A643">
            <v>34</v>
          </cell>
          <cell r="B643" t="str">
            <v>Besi hollow 2/4</v>
          </cell>
          <cell r="C643" t="str">
            <v>Kg</v>
          </cell>
          <cell r="D643">
            <v>74462.500000000058</v>
          </cell>
          <cell r="F643">
            <v>0</v>
          </cell>
          <cell r="G643">
            <v>0</v>
          </cell>
          <cell r="H643">
            <v>0</v>
          </cell>
          <cell r="J643">
            <v>0</v>
          </cell>
          <cell r="L643">
            <v>0</v>
          </cell>
          <cell r="N643">
            <v>0</v>
          </cell>
          <cell r="P643">
            <v>0</v>
          </cell>
          <cell r="R643">
            <v>0</v>
          </cell>
        </row>
        <row r="644">
          <cell r="A644">
            <v>35</v>
          </cell>
          <cell r="B644" t="str">
            <v>Kaca Tempered 12 mm</v>
          </cell>
          <cell r="C644" t="str">
            <v>M2</v>
          </cell>
          <cell r="D644">
            <v>528395.75</v>
          </cell>
          <cell r="F644">
            <v>0</v>
          </cell>
          <cell r="G644">
            <v>0</v>
          </cell>
          <cell r="H644">
            <v>0</v>
          </cell>
          <cell r="J644">
            <v>0</v>
          </cell>
          <cell r="L644">
            <v>0</v>
          </cell>
          <cell r="N644">
            <v>0</v>
          </cell>
          <cell r="P644">
            <v>0</v>
          </cell>
          <cell r="R644">
            <v>0</v>
          </cell>
        </row>
        <row r="645">
          <cell r="A645">
            <v>36</v>
          </cell>
          <cell r="B645" t="str">
            <v>Glass Block</v>
          </cell>
          <cell r="C645" t="str">
            <v>Bh</v>
          </cell>
          <cell r="D645">
            <v>45000</v>
          </cell>
          <cell r="F645">
            <v>0</v>
          </cell>
          <cell r="G645">
            <v>0</v>
          </cell>
          <cell r="H645">
            <v>0</v>
          </cell>
          <cell r="J645">
            <v>0</v>
          </cell>
          <cell r="K645">
            <v>0</v>
          </cell>
          <cell r="L645">
            <v>0</v>
          </cell>
          <cell r="N645">
            <v>0</v>
          </cell>
          <cell r="P645">
            <v>0</v>
          </cell>
          <cell r="R645">
            <v>0</v>
          </cell>
        </row>
        <row r="646">
          <cell r="A646">
            <v>37</v>
          </cell>
          <cell r="B646" t="str">
            <v>Kaca Es</v>
          </cell>
          <cell r="C646" t="str">
            <v>M2</v>
          </cell>
          <cell r="D646">
            <v>66700</v>
          </cell>
          <cell r="F646">
            <v>0</v>
          </cell>
          <cell r="G646">
            <v>0</v>
          </cell>
          <cell r="H646">
            <v>0</v>
          </cell>
          <cell r="J646">
            <v>0</v>
          </cell>
          <cell r="L646">
            <v>0</v>
          </cell>
          <cell r="N646">
            <v>0</v>
          </cell>
          <cell r="P646">
            <v>0</v>
          </cell>
          <cell r="R646">
            <v>0</v>
          </cell>
        </row>
        <row r="647">
          <cell r="A647">
            <v>38</v>
          </cell>
          <cell r="B647" t="str">
            <v>Krepyak Kaca Nako + Kerangka</v>
          </cell>
          <cell r="C647" t="str">
            <v>M2</v>
          </cell>
          <cell r="D647">
            <v>81300</v>
          </cell>
          <cell r="F647">
            <v>0</v>
          </cell>
          <cell r="G647">
            <v>0</v>
          </cell>
          <cell r="H647">
            <v>0</v>
          </cell>
          <cell r="J647">
            <v>0</v>
          </cell>
          <cell r="L647">
            <v>0</v>
          </cell>
          <cell r="N647">
            <v>0</v>
          </cell>
          <cell r="P647">
            <v>0</v>
          </cell>
          <cell r="R647">
            <v>0</v>
          </cell>
        </row>
        <row r="648">
          <cell r="A648">
            <v>39</v>
          </cell>
          <cell r="B648" t="str">
            <v>Sticker Efek Kaca Es</v>
          </cell>
          <cell r="C648" t="str">
            <v>M2</v>
          </cell>
          <cell r="D648">
            <v>150000</v>
          </cell>
          <cell r="F648">
            <v>0</v>
          </cell>
          <cell r="G648">
            <v>0</v>
          </cell>
          <cell r="H648">
            <v>0</v>
          </cell>
          <cell r="J648">
            <v>0</v>
          </cell>
          <cell r="L648">
            <v>0</v>
          </cell>
          <cell r="N648">
            <v>0</v>
          </cell>
          <cell r="P648">
            <v>0</v>
          </cell>
          <cell r="R648">
            <v>0</v>
          </cell>
        </row>
        <row r="649">
          <cell r="A649">
            <v>40</v>
          </cell>
          <cell r="B649" t="str">
            <v>Rel Pintu Dorong</v>
          </cell>
          <cell r="C649" t="str">
            <v>M'</v>
          </cell>
          <cell r="D649">
            <v>275000</v>
          </cell>
          <cell r="F649">
            <v>0</v>
          </cell>
          <cell r="G649">
            <v>0</v>
          </cell>
          <cell r="H649">
            <v>0</v>
          </cell>
          <cell r="J649">
            <v>0</v>
          </cell>
          <cell r="L649">
            <v>0</v>
          </cell>
          <cell r="N649">
            <v>0</v>
          </cell>
          <cell r="P649">
            <v>0</v>
          </cell>
          <cell r="Q649">
            <v>7.36</v>
          </cell>
          <cell r="R649">
            <v>2024000</v>
          </cell>
        </row>
        <row r="650">
          <cell r="A650">
            <v>41</v>
          </cell>
          <cell r="B650" t="str">
            <v>Rolling Door</v>
          </cell>
          <cell r="C650" t="str">
            <v>M2</v>
          </cell>
          <cell r="D650">
            <v>358100</v>
          </cell>
          <cell r="F650">
            <v>0</v>
          </cell>
          <cell r="G650">
            <v>0</v>
          </cell>
          <cell r="H650">
            <v>0</v>
          </cell>
          <cell r="J650">
            <v>0</v>
          </cell>
          <cell r="L650">
            <v>0</v>
          </cell>
          <cell r="N650">
            <v>0</v>
          </cell>
          <cell r="P650">
            <v>0</v>
          </cell>
          <cell r="R650">
            <v>0</v>
          </cell>
        </row>
        <row r="651">
          <cell r="A651">
            <v>42</v>
          </cell>
          <cell r="B651" t="str">
            <v>Roster</v>
          </cell>
          <cell r="C651" t="str">
            <v>M2</v>
          </cell>
          <cell r="D651">
            <v>133850</v>
          </cell>
          <cell r="F651">
            <v>0</v>
          </cell>
          <cell r="G651">
            <v>0</v>
          </cell>
          <cell r="H651">
            <v>0</v>
          </cell>
          <cell r="J651">
            <v>0</v>
          </cell>
          <cell r="L651">
            <v>0</v>
          </cell>
          <cell r="N651">
            <v>0</v>
          </cell>
          <cell r="P651">
            <v>0</v>
          </cell>
          <cell r="R651">
            <v>0</v>
          </cell>
        </row>
        <row r="652">
          <cell r="A652">
            <v>43</v>
          </cell>
          <cell r="B652" t="str">
            <v>Gipsum Board</v>
          </cell>
          <cell r="C652" t="str">
            <v>M2</v>
          </cell>
          <cell r="D652">
            <v>29000</v>
          </cell>
          <cell r="F652">
            <v>0</v>
          </cell>
          <cell r="G652">
            <v>0</v>
          </cell>
          <cell r="H652">
            <v>0</v>
          </cell>
          <cell r="J652">
            <v>0</v>
          </cell>
          <cell r="L652">
            <v>0</v>
          </cell>
          <cell r="N652">
            <v>0</v>
          </cell>
          <cell r="P652">
            <v>0</v>
          </cell>
          <cell r="R652">
            <v>0</v>
          </cell>
        </row>
        <row r="653">
          <cell r="A653">
            <v>44</v>
          </cell>
          <cell r="B653" t="str">
            <v>List Gipsum</v>
          </cell>
          <cell r="C653" t="str">
            <v>M'</v>
          </cell>
          <cell r="D653">
            <v>17300</v>
          </cell>
          <cell r="F653">
            <v>0</v>
          </cell>
          <cell r="G653">
            <v>0</v>
          </cell>
          <cell r="H653">
            <v>0</v>
          </cell>
          <cell r="J653">
            <v>0</v>
          </cell>
          <cell r="K653">
            <v>0</v>
          </cell>
          <cell r="L653">
            <v>0</v>
          </cell>
          <cell r="N653">
            <v>0</v>
          </cell>
          <cell r="P653">
            <v>0</v>
          </cell>
          <cell r="R653">
            <v>0</v>
          </cell>
        </row>
        <row r="654">
          <cell r="A654">
            <v>45</v>
          </cell>
          <cell r="B654" t="str">
            <v>Sealent</v>
          </cell>
          <cell r="C654" t="str">
            <v>M'</v>
          </cell>
          <cell r="D654">
            <v>8400</v>
          </cell>
          <cell r="E654">
            <v>4.32</v>
          </cell>
          <cell r="F654">
            <v>36288</v>
          </cell>
          <cell r="G654">
            <v>0</v>
          </cell>
          <cell r="H654">
            <v>0</v>
          </cell>
          <cell r="I654">
            <v>10.6</v>
          </cell>
          <cell r="J654">
            <v>89040</v>
          </cell>
          <cell r="K654">
            <v>8.4</v>
          </cell>
          <cell r="L654">
            <v>70560</v>
          </cell>
          <cell r="M654">
            <v>8.4</v>
          </cell>
          <cell r="N654">
            <v>70560</v>
          </cell>
          <cell r="P654">
            <v>0</v>
          </cell>
          <cell r="R654">
            <v>0</v>
          </cell>
        </row>
        <row r="655">
          <cell r="A655">
            <v>46</v>
          </cell>
          <cell r="B655" t="str">
            <v>Benangan Kusen</v>
          </cell>
          <cell r="C655" t="str">
            <v>M'</v>
          </cell>
          <cell r="D655">
            <v>4296.0074999999997</v>
          </cell>
          <cell r="E655">
            <v>11.7</v>
          </cell>
          <cell r="F655">
            <v>50263.287749999996</v>
          </cell>
          <cell r="G655">
            <v>5.7839999999999998</v>
          </cell>
          <cell r="H655">
            <v>24848.107379999998</v>
          </cell>
          <cell r="I655">
            <v>21.2</v>
          </cell>
          <cell r="J655">
            <v>91075.358999999997</v>
          </cell>
          <cell r="K655">
            <v>16.8</v>
          </cell>
          <cell r="L655">
            <v>72172.925999999992</v>
          </cell>
          <cell r="M655">
            <v>16.8</v>
          </cell>
          <cell r="N655">
            <v>72172.925999999992</v>
          </cell>
          <cell r="P655">
            <v>0</v>
          </cell>
          <cell r="R655">
            <v>0</v>
          </cell>
        </row>
        <row r="656">
          <cell r="A656">
            <v>47</v>
          </cell>
          <cell r="B656" t="str">
            <v xml:space="preserve">Cat Kayu </v>
          </cell>
          <cell r="C656" t="str">
            <v>M2</v>
          </cell>
          <cell r="D656">
            <v>19370.5</v>
          </cell>
          <cell r="E656">
            <v>3</v>
          </cell>
          <cell r="F656">
            <v>58111.5</v>
          </cell>
          <cell r="G656">
            <v>4.0991999999999997</v>
          </cell>
          <cell r="H656">
            <v>79403.553599999999</v>
          </cell>
          <cell r="J656">
            <v>0</v>
          </cell>
          <cell r="L656">
            <v>0</v>
          </cell>
          <cell r="N656">
            <v>0</v>
          </cell>
          <cell r="P656">
            <v>0</v>
          </cell>
          <cell r="R656">
            <v>0</v>
          </cell>
        </row>
        <row r="657">
          <cell r="A657">
            <v>48</v>
          </cell>
          <cell r="B657" t="str">
            <v>Cat Besi</v>
          </cell>
          <cell r="C657" t="str">
            <v>M2</v>
          </cell>
          <cell r="D657">
            <v>13698</v>
          </cell>
          <cell r="F657">
            <v>0</v>
          </cell>
          <cell r="G657">
            <v>0</v>
          </cell>
          <cell r="H657">
            <v>0</v>
          </cell>
          <cell r="J657">
            <v>0</v>
          </cell>
          <cell r="L657">
            <v>0</v>
          </cell>
          <cell r="N657">
            <v>0</v>
          </cell>
          <cell r="O657">
            <v>5.12</v>
          </cell>
          <cell r="P657">
            <v>70133.759999999995</v>
          </cell>
          <cell r="Q657">
            <v>5.12</v>
          </cell>
          <cell r="R657">
            <v>70133.759999999995</v>
          </cell>
        </row>
        <row r="658">
          <cell r="A658">
            <v>49</v>
          </cell>
          <cell r="B658" t="str">
            <v>Cat Dinding</v>
          </cell>
          <cell r="C658" t="str">
            <v>M2</v>
          </cell>
          <cell r="D658">
            <v>9900</v>
          </cell>
          <cell r="F658">
            <v>0</v>
          </cell>
          <cell r="G658">
            <v>0</v>
          </cell>
          <cell r="H658">
            <v>0</v>
          </cell>
          <cell r="J658">
            <v>0</v>
          </cell>
          <cell r="L658">
            <v>0</v>
          </cell>
          <cell r="N658">
            <v>0</v>
          </cell>
          <cell r="P658">
            <v>0</v>
          </cell>
          <cell r="R658">
            <v>0</v>
          </cell>
        </row>
        <row r="659">
          <cell r="A659">
            <v>50</v>
          </cell>
          <cell r="B659" t="str">
            <v>Rel Jendela Geser</v>
          </cell>
          <cell r="C659" t="str">
            <v>M'</v>
          </cell>
          <cell r="D659">
            <v>275000</v>
          </cell>
          <cell r="F659">
            <v>0</v>
          </cell>
          <cell r="J659">
            <v>0</v>
          </cell>
          <cell r="L659">
            <v>0</v>
          </cell>
          <cell r="N659">
            <v>0</v>
          </cell>
          <cell r="P659">
            <v>0</v>
          </cell>
          <cell r="R659">
            <v>0</v>
          </cell>
        </row>
        <row r="661">
          <cell r="B661" t="str">
            <v>Jumlah Harga</v>
          </cell>
          <cell r="F661">
            <v>691295.96775000007</v>
          </cell>
          <cell r="H661">
            <v>1690743.9109799999</v>
          </cell>
          <cell r="J661">
            <v>705039.29181249999</v>
          </cell>
          <cell r="L661">
            <v>395539.10099999997</v>
          </cell>
          <cell r="N661">
            <v>395539.10099999997</v>
          </cell>
          <cell r="P661">
            <v>869800.95999999996</v>
          </cell>
          <cell r="R661">
            <v>3158800.96</v>
          </cell>
        </row>
        <row r="665">
          <cell r="A665" t="str">
            <v>No.</v>
          </cell>
          <cell r="B665" t="str">
            <v>Item Pekerjaan</v>
          </cell>
          <cell r="C665" t="str">
            <v>Satuan</v>
          </cell>
          <cell r="D665" t="str">
            <v>Harga Satuan</v>
          </cell>
          <cell r="E665" t="str">
            <v>P1</v>
          </cell>
          <cell r="G665" t="str">
            <v>P2</v>
          </cell>
          <cell r="I665" t="str">
            <v>P2'</v>
          </cell>
          <cell r="K665" t="str">
            <v>P3</v>
          </cell>
          <cell r="M665" t="str">
            <v>P3'</v>
          </cell>
          <cell r="O665" t="str">
            <v>P4</v>
          </cell>
          <cell r="Q665" t="str">
            <v>J1</v>
          </cell>
          <cell r="S665" t="str">
            <v>J2</v>
          </cell>
          <cell r="U665" t="str">
            <v>J3</v>
          </cell>
          <cell r="W665" t="str">
            <v>BV1</v>
          </cell>
          <cell r="Y665" t="str">
            <v>BV2</v>
          </cell>
          <cell r="AA665" t="str">
            <v>ROLLING DOOR</v>
          </cell>
        </row>
        <row r="666">
          <cell r="D666" t="str">
            <v>Rp.</v>
          </cell>
          <cell r="E666" t="str">
            <v>Vol.</v>
          </cell>
          <cell r="F666" t="str">
            <v>Jumlah Harga</v>
          </cell>
          <cell r="G666" t="str">
            <v>Vol.</v>
          </cell>
          <cell r="H666" t="str">
            <v>Jumlah Harga</v>
          </cell>
          <cell r="I666" t="str">
            <v>Vol.</v>
          </cell>
          <cell r="J666" t="str">
            <v>Jumlah Harga</v>
          </cell>
          <cell r="K666" t="str">
            <v>Vol.</v>
          </cell>
          <cell r="L666" t="str">
            <v>Jumlah Harga</v>
          </cell>
          <cell r="M666" t="str">
            <v>Vol.</v>
          </cell>
          <cell r="N666" t="str">
            <v>Jumlah Harga</v>
          </cell>
          <cell r="O666" t="str">
            <v>Vol.</v>
          </cell>
          <cell r="P666" t="str">
            <v>Jumlah Harga</v>
          </cell>
          <cell r="Q666" t="str">
            <v>Vol.</v>
          </cell>
          <cell r="R666" t="str">
            <v>Jumlah Harga</v>
          </cell>
          <cell r="S666" t="str">
            <v>Vol.</v>
          </cell>
          <cell r="T666" t="str">
            <v>Jumlah Harga</v>
          </cell>
          <cell r="U666" t="str">
            <v>Vol.</v>
          </cell>
          <cell r="V666" t="str">
            <v>Jumlah Harga</v>
          </cell>
          <cell r="W666" t="str">
            <v>Vol.</v>
          </cell>
          <cell r="X666" t="str">
            <v>Jumlah Harga</v>
          </cell>
          <cell r="Y666" t="str">
            <v>Vol.</v>
          </cell>
          <cell r="Z666" t="str">
            <v>Jumlah Harga</v>
          </cell>
          <cell r="AA666" t="str">
            <v>Vol.</v>
          </cell>
          <cell r="AB666" t="str">
            <v>Jumlah Harga</v>
          </cell>
        </row>
        <row r="667">
          <cell r="A667" t="str">
            <v>X.</v>
          </cell>
          <cell r="B667" t="str">
            <v>UNIT KOLAM RENANG</v>
          </cell>
        </row>
        <row r="669">
          <cell r="A669">
            <v>1</v>
          </cell>
          <cell r="B669" t="str">
            <v>Kayu 6/12</v>
          </cell>
          <cell r="C669" t="str">
            <v>M3</v>
          </cell>
          <cell r="D669">
            <v>0</v>
          </cell>
          <cell r="E669">
            <v>2.3120000000000002E-2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3.6144000000000003E-2</v>
          </cell>
          <cell r="L669">
            <v>0</v>
          </cell>
          <cell r="M669">
            <v>3.6144000000000003E-2</v>
          </cell>
          <cell r="N669">
            <v>0</v>
          </cell>
          <cell r="O669">
            <v>0</v>
          </cell>
          <cell r="P669">
            <v>0</v>
          </cell>
          <cell r="R669">
            <v>0</v>
          </cell>
          <cell r="T669">
            <v>0</v>
          </cell>
          <cell r="U669">
            <v>0</v>
          </cell>
          <cell r="V669">
            <v>0</v>
          </cell>
          <cell r="X669">
            <v>0</v>
          </cell>
          <cell r="Z669">
            <v>0</v>
          </cell>
          <cell r="AB669">
            <v>0</v>
          </cell>
        </row>
        <row r="670">
          <cell r="A670">
            <v>2</v>
          </cell>
          <cell r="B670" t="str">
            <v>Kayu Slimar 3/10</v>
          </cell>
          <cell r="C670" t="str">
            <v>M3</v>
          </cell>
          <cell r="D670">
            <v>0</v>
          </cell>
          <cell r="E670">
            <v>6.4000000000000012E-3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1.4159999999999999E-2</v>
          </cell>
          <cell r="L670">
            <v>0</v>
          </cell>
          <cell r="M670">
            <v>1.4159999999999999E-2</v>
          </cell>
          <cell r="N670">
            <v>0</v>
          </cell>
          <cell r="O670">
            <v>0</v>
          </cell>
          <cell r="P670">
            <v>0</v>
          </cell>
          <cell r="R670">
            <v>0</v>
          </cell>
          <cell r="T670">
            <v>0</v>
          </cell>
          <cell r="U670">
            <v>0</v>
          </cell>
          <cell r="V670">
            <v>0</v>
          </cell>
          <cell r="X670">
            <v>0</v>
          </cell>
          <cell r="Z670">
            <v>0</v>
          </cell>
          <cell r="AB670">
            <v>0</v>
          </cell>
        </row>
        <row r="671">
          <cell r="A671">
            <v>3</v>
          </cell>
          <cell r="B671" t="str">
            <v>Kayu Slimar 3/15</v>
          </cell>
          <cell r="C671" t="str">
            <v>M3</v>
          </cell>
          <cell r="D671">
            <v>0</v>
          </cell>
          <cell r="E671">
            <v>14.399999999999999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2.6999999999999997E-3</v>
          </cell>
          <cell r="L671">
            <v>0</v>
          </cell>
          <cell r="M671">
            <v>2.6999999999999997E-3</v>
          </cell>
          <cell r="N671">
            <v>0</v>
          </cell>
          <cell r="O671">
            <v>0</v>
          </cell>
          <cell r="P671">
            <v>0</v>
          </cell>
          <cell r="R671">
            <v>0</v>
          </cell>
          <cell r="T671">
            <v>0</v>
          </cell>
          <cell r="U671">
            <v>0</v>
          </cell>
          <cell r="V671">
            <v>0</v>
          </cell>
          <cell r="X671">
            <v>0</v>
          </cell>
          <cell r="Z671">
            <v>0</v>
          </cell>
          <cell r="AB671">
            <v>0</v>
          </cell>
        </row>
        <row r="672">
          <cell r="A672">
            <v>4</v>
          </cell>
          <cell r="B672" t="str">
            <v>Kayu Slimar 3/20</v>
          </cell>
          <cell r="C672" t="str">
            <v>M3</v>
          </cell>
          <cell r="D672">
            <v>0</v>
          </cell>
          <cell r="E672">
            <v>6.6879999999999997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3.5999999999999999E-3</v>
          </cell>
          <cell r="L672">
            <v>0</v>
          </cell>
          <cell r="M672">
            <v>3.5999999999999999E-3</v>
          </cell>
          <cell r="N672">
            <v>0</v>
          </cell>
          <cell r="O672">
            <v>0</v>
          </cell>
          <cell r="P672">
            <v>0</v>
          </cell>
          <cell r="R672">
            <v>0</v>
          </cell>
          <cell r="T672">
            <v>0</v>
          </cell>
          <cell r="U672">
            <v>0</v>
          </cell>
          <cell r="V672">
            <v>0</v>
          </cell>
          <cell r="X672">
            <v>0</v>
          </cell>
          <cell r="Z672">
            <v>0</v>
          </cell>
          <cell r="AB672">
            <v>0</v>
          </cell>
        </row>
        <row r="673">
          <cell r="A673">
            <v>5</v>
          </cell>
          <cell r="B673" t="str">
            <v>Kayu 2/10</v>
          </cell>
          <cell r="C673" t="str">
            <v>M3</v>
          </cell>
          <cell r="D673">
            <v>0</v>
          </cell>
          <cell r="E673">
            <v>6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5.4000000000000012E-3</v>
          </cell>
          <cell r="L673">
            <v>0</v>
          </cell>
          <cell r="M673">
            <v>5.4000000000000012E-3</v>
          </cell>
          <cell r="N673">
            <v>0</v>
          </cell>
          <cell r="O673">
            <v>0</v>
          </cell>
          <cell r="P673">
            <v>0</v>
          </cell>
          <cell r="Q673">
            <v>10.25</v>
          </cell>
          <cell r="R673">
            <v>0</v>
          </cell>
          <cell r="S673">
            <v>3.4999999999999996</v>
          </cell>
          <cell r="T673">
            <v>0</v>
          </cell>
          <cell r="U673">
            <v>5.9</v>
          </cell>
          <cell r="V673">
            <v>0</v>
          </cell>
          <cell r="W673">
            <v>2</v>
          </cell>
          <cell r="X673">
            <v>0</v>
          </cell>
          <cell r="Y673">
            <v>2</v>
          </cell>
          <cell r="Z673">
            <v>0</v>
          </cell>
          <cell r="AB673">
            <v>0</v>
          </cell>
        </row>
        <row r="674">
          <cell r="A674">
            <v>6</v>
          </cell>
          <cell r="B674" t="str">
            <v>Panil t = 3 cm</v>
          </cell>
          <cell r="C674" t="str">
            <v>M2</v>
          </cell>
          <cell r="D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0.49500000000000005</v>
          </cell>
          <cell r="L674">
            <v>0</v>
          </cell>
          <cell r="M674">
            <v>0.49500000000000005</v>
          </cell>
          <cell r="N674">
            <v>0</v>
          </cell>
          <cell r="O674">
            <v>0</v>
          </cell>
          <cell r="P674">
            <v>0</v>
          </cell>
          <cell r="R674">
            <v>0</v>
          </cell>
          <cell r="T674">
            <v>0</v>
          </cell>
          <cell r="U674">
            <v>0</v>
          </cell>
          <cell r="V674">
            <v>0</v>
          </cell>
          <cell r="X674">
            <v>0</v>
          </cell>
          <cell r="Z674">
            <v>0</v>
          </cell>
          <cell r="AB674">
            <v>0</v>
          </cell>
        </row>
        <row r="675">
          <cell r="A675">
            <v>1</v>
          </cell>
          <cell r="B675" t="str">
            <v>Kusen Aluminium 5/10</v>
          </cell>
          <cell r="C675" t="str">
            <v>M'</v>
          </cell>
          <cell r="D675">
            <v>124948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5</v>
          </cell>
          <cell r="L675">
            <v>624740</v>
          </cell>
          <cell r="M675">
            <v>5</v>
          </cell>
          <cell r="N675">
            <v>624740</v>
          </cell>
          <cell r="O675">
            <v>6.1999999999999993</v>
          </cell>
          <cell r="P675">
            <v>774677.59999999986</v>
          </cell>
          <cell r="R675">
            <v>0</v>
          </cell>
          <cell r="T675">
            <v>0</v>
          </cell>
          <cell r="U675">
            <v>0</v>
          </cell>
          <cell r="V675">
            <v>0</v>
          </cell>
          <cell r="X675">
            <v>0</v>
          </cell>
          <cell r="Z675">
            <v>0</v>
          </cell>
          <cell r="AB675">
            <v>0</v>
          </cell>
        </row>
        <row r="676">
          <cell r="A676">
            <v>2</v>
          </cell>
          <cell r="B676" t="str">
            <v xml:space="preserve">Rangka Daun Jendela Alumunium </v>
          </cell>
          <cell r="C676" t="str">
            <v>M'</v>
          </cell>
          <cell r="D676">
            <v>124948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7</v>
          </cell>
          <cell r="R676">
            <v>874636</v>
          </cell>
          <cell r="S676">
            <v>3.0999999999999996</v>
          </cell>
          <cell r="T676">
            <v>387338.79999999993</v>
          </cell>
          <cell r="U676">
            <v>0</v>
          </cell>
          <cell r="V676">
            <v>0</v>
          </cell>
          <cell r="X676">
            <v>0</v>
          </cell>
          <cell r="Z676">
            <v>0</v>
          </cell>
          <cell r="AB676">
            <v>0</v>
          </cell>
        </row>
        <row r="677">
          <cell r="A677">
            <v>3</v>
          </cell>
          <cell r="B677" t="str">
            <v>Rangka Tiang Sirip Alumunium 1/1 Putih</v>
          </cell>
          <cell r="C677" t="str">
            <v>M'</v>
          </cell>
          <cell r="D677">
            <v>62474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2.6</v>
          </cell>
          <cell r="R677">
            <v>162432.4</v>
          </cell>
          <cell r="T677">
            <v>0</v>
          </cell>
          <cell r="U677">
            <v>1.85</v>
          </cell>
          <cell r="V677">
            <v>115576.90000000001</v>
          </cell>
          <cell r="X677">
            <v>0</v>
          </cell>
          <cell r="Z677">
            <v>0</v>
          </cell>
          <cell r="AB677">
            <v>0</v>
          </cell>
        </row>
        <row r="678">
          <cell r="A678">
            <v>4</v>
          </cell>
          <cell r="B678" t="str">
            <v>Pasang Shading Sirip Alumunium 0.2/10 +Rangka</v>
          </cell>
          <cell r="C678" t="str">
            <v>M2</v>
          </cell>
          <cell r="D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0.26250000000000001</v>
          </cell>
          <cell r="R678">
            <v>0</v>
          </cell>
          <cell r="T678">
            <v>0</v>
          </cell>
          <cell r="U678">
            <v>0.14499999999999999</v>
          </cell>
          <cell r="V678">
            <v>0</v>
          </cell>
          <cell r="X678">
            <v>0</v>
          </cell>
          <cell r="Z678">
            <v>0</v>
          </cell>
          <cell r="AB678">
            <v>0</v>
          </cell>
        </row>
        <row r="679">
          <cell r="A679">
            <v>5</v>
          </cell>
          <cell r="B679" t="str">
            <v>Daun Pintu Panil Kamper</v>
          </cell>
          <cell r="C679" t="str">
            <v>bh</v>
          </cell>
          <cell r="D679">
            <v>550000</v>
          </cell>
          <cell r="E679">
            <v>0.19440000000000002</v>
          </cell>
          <cell r="F679">
            <v>106920.00000000001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1.2</v>
          </cell>
          <cell r="L679">
            <v>660000</v>
          </cell>
          <cell r="M679">
            <v>1.2</v>
          </cell>
          <cell r="N679">
            <v>660000</v>
          </cell>
          <cell r="O679">
            <v>0.16056000000000001</v>
          </cell>
          <cell r="P679">
            <v>88308</v>
          </cell>
          <cell r="R679">
            <v>0</v>
          </cell>
          <cell r="T679">
            <v>0</v>
          </cell>
          <cell r="U679">
            <v>0</v>
          </cell>
          <cell r="V679">
            <v>0</v>
          </cell>
          <cell r="X679">
            <v>0</v>
          </cell>
          <cell r="Z679">
            <v>0</v>
          </cell>
          <cell r="AB679">
            <v>0</v>
          </cell>
        </row>
        <row r="680">
          <cell r="A680">
            <v>6</v>
          </cell>
          <cell r="B680" t="str">
            <v>Plat besi t = 2 mm</v>
          </cell>
          <cell r="C680" t="str">
            <v>Kg</v>
          </cell>
          <cell r="D680">
            <v>0</v>
          </cell>
          <cell r="F680">
            <v>0</v>
          </cell>
          <cell r="G680">
            <v>57.085200000000007</v>
          </cell>
          <cell r="H680">
            <v>0</v>
          </cell>
          <cell r="I680">
            <v>57.085200000000007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0</v>
          </cell>
          <cell r="R680">
            <v>0</v>
          </cell>
          <cell r="T680">
            <v>0</v>
          </cell>
          <cell r="U680">
            <v>0</v>
          </cell>
          <cell r="V680">
            <v>0</v>
          </cell>
          <cell r="X680">
            <v>0</v>
          </cell>
          <cell r="Z680">
            <v>0</v>
          </cell>
          <cell r="AB680">
            <v>0</v>
          </cell>
        </row>
        <row r="681">
          <cell r="A681">
            <v>7</v>
          </cell>
          <cell r="B681" t="str">
            <v>C 40.40.2  (pesan khusus)</v>
          </cell>
          <cell r="C681" t="str">
            <v>Kg</v>
          </cell>
          <cell r="D681">
            <v>14122.3</v>
          </cell>
          <cell r="F681">
            <v>0</v>
          </cell>
          <cell r="G681">
            <v>42.56</v>
          </cell>
          <cell r="H681">
            <v>601045.08799999999</v>
          </cell>
          <cell r="I681">
            <v>42.56</v>
          </cell>
          <cell r="J681">
            <v>601045.08799999999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P681">
            <v>0</v>
          </cell>
          <cell r="R681">
            <v>0</v>
          </cell>
          <cell r="T681">
            <v>0</v>
          </cell>
          <cell r="U681">
            <v>0</v>
          </cell>
          <cell r="V681">
            <v>0</v>
          </cell>
          <cell r="X681">
            <v>0</v>
          </cell>
          <cell r="Z681">
            <v>0</v>
          </cell>
          <cell r="AB681">
            <v>0</v>
          </cell>
        </row>
        <row r="682">
          <cell r="A682">
            <v>8</v>
          </cell>
          <cell r="B682" t="str">
            <v>Handle besi dia 16 mm</v>
          </cell>
          <cell r="C682" t="str">
            <v>Set</v>
          </cell>
          <cell r="D682">
            <v>129652.5</v>
          </cell>
          <cell r="F682">
            <v>0</v>
          </cell>
          <cell r="G682">
            <v>1</v>
          </cell>
          <cell r="H682">
            <v>129652.5</v>
          </cell>
          <cell r="I682">
            <v>1</v>
          </cell>
          <cell r="J682">
            <v>129652.5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0</v>
          </cell>
          <cell r="R682">
            <v>0</v>
          </cell>
          <cell r="T682">
            <v>0</v>
          </cell>
          <cell r="U682">
            <v>0</v>
          </cell>
          <cell r="V682">
            <v>0</v>
          </cell>
          <cell r="X682">
            <v>0</v>
          </cell>
          <cell r="Z682">
            <v>0</v>
          </cell>
          <cell r="AB682">
            <v>0</v>
          </cell>
        </row>
        <row r="683">
          <cell r="A683">
            <v>9</v>
          </cell>
          <cell r="B683" t="str">
            <v>Hendle pintu Stainless</v>
          </cell>
          <cell r="C683" t="str">
            <v>Set</v>
          </cell>
          <cell r="D683">
            <v>261652.5</v>
          </cell>
          <cell r="E683">
            <v>2</v>
          </cell>
          <cell r="F683">
            <v>523305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P683">
            <v>0</v>
          </cell>
          <cell r="R683">
            <v>0</v>
          </cell>
          <cell r="T683">
            <v>0</v>
          </cell>
          <cell r="U683">
            <v>0</v>
          </cell>
          <cell r="V683">
            <v>0</v>
          </cell>
          <cell r="X683">
            <v>0</v>
          </cell>
          <cell r="Z683">
            <v>0</v>
          </cell>
          <cell r="AB683">
            <v>0</v>
          </cell>
        </row>
        <row r="684">
          <cell r="A684">
            <v>10</v>
          </cell>
          <cell r="B684" t="str">
            <v>Kunci Pintu Handle stainleess (dorma)</v>
          </cell>
          <cell r="C684" t="str">
            <v>Set</v>
          </cell>
          <cell r="D684">
            <v>650000</v>
          </cell>
          <cell r="E684">
            <v>2</v>
          </cell>
          <cell r="F684">
            <v>1300000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0</v>
          </cell>
          <cell r="R684">
            <v>0</v>
          </cell>
          <cell r="T684">
            <v>0</v>
          </cell>
          <cell r="U684">
            <v>0</v>
          </cell>
          <cell r="V684">
            <v>0</v>
          </cell>
          <cell r="X684">
            <v>0</v>
          </cell>
          <cell r="Z684">
            <v>0</v>
          </cell>
          <cell r="AB684">
            <v>0</v>
          </cell>
        </row>
        <row r="685">
          <cell r="A685">
            <v>11</v>
          </cell>
          <cell r="B685" t="str">
            <v>Kunci tanam Antik</v>
          </cell>
          <cell r="C685" t="str">
            <v>Set</v>
          </cell>
          <cell r="D685">
            <v>265000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0</v>
          </cell>
          <cell r="R685">
            <v>0</v>
          </cell>
          <cell r="T685">
            <v>0</v>
          </cell>
          <cell r="U685">
            <v>0</v>
          </cell>
          <cell r="V685">
            <v>0</v>
          </cell>
          <cell r="X685">
            <v>0</v>
          </cell>
          <cell r="Z685">
            <v>0</v>
          </cell>
          <cell r="AB685">
            <v>0</v>
          </cell>
        </row>
        <row r="686">
          <cell r="A686">
            <v>12</v>
          </cell>
          <cell r="B686" t="str">
            <v>Kunci tanam biasa</v>
          </cell>
          <cell r="C686" t="str">
            <v>Set</v>
          </cell>
          <cell r="D686">
            <v>168565</v>
          </cell>
          <cell r="E686">
            <v>2</v>
          </cell>
          <cell r="F686">
            <v>337130</v>
          </cell>
          <cell r="G686">
            <v>1</v>
          </cell>
          <cell r="H686">
            <v>168565</v>
          </cell>
          <cell r="I686">
            <v>1</v>
          </cell>
          <cell r="J686">
            <v>168565</v>
          </cell>
          <cell r="K686">
            <v>1</v>
          </cell>
          <cell r="L686">
            <v>168565</v>
          </cell>
          <cell r="M686">
            <v>1</v>
          </cell>
          <cell r="N686">
            <v>168565</v>
          </cell>
          <cell r="O686">
            <v>2</v>
          </cell>
          <cell r="P686">
            <v>337130</v>
          </cell>
          <cell r="R686">
            <v>0</v>
          </cell>
          <cell r="T686">
            <v>0</v>
          </cell>
          <cell r="U686">
            <v>0</v>
          </cell>
          <cell r="V686">
            <v>0</v>
          </cell>
          <cell r="X686">
            <v>0</v>
          </cell>
          <cell r="Z686">
            <v>0</v>
          </cell>
          <cell r="AA686">
            <v>2</v>
          </cell>
          <cell r="AB686">
            <v>337130</v>
          </cell>
        </row>
        <row r="687">
          <cell r="A687">
            <v>13</v>
          </cell>
          <cell r="B687" t="str">
            <v>Kunci Silinder</v>
          </cell>
          <cell r="C687" t="str">
            <v>Set</v>
          </cell>
          <cell r="D687">
            <v>217900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0</v>
          </cell>
          <cell r="R687">
            <v>0</v>
          </cell>
          <cell r="T687">
            <v>0</v>
          </cell>
          <cell r="U687">
            <v>0</v>
          </cell>
          <cell r="V687">
            <v>0</v>
          </cell>
          <cell r="X687">
            <v>0</v>
          </cell>
          <cell r="Z687">
            <v>0</v>
          </cell>
          <cell r="AB687">
            <v>0</v>
          </cell>
        </row>
        <row r="688">
          <cell r="A688">
            <v>14</v>
          </cell>
          <cell r="B688" t="str">
            <v>Kunci Selot</v>
          </cell>
          <cell r="C688" t="str">
            <v>Set</v>
          </cell>
          <cell r="D688">
            <v>48300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1</v>
          </cell>
          <cell r="P688">
            <v>48300</v>
          </cell>
          <cell r="R688">
            <v>0</v>
          </cell>
          <cell r="T688">
            <v>0</v>
          </cell>
          <cell r="U688">
            <v>0</v>
          </cell>
          <cell r="V688">
            <v>0</v>
          </cell>
          <cell r="X688">
            <v>0</v>
          </cell>
          <cell r="Z688">
            <v>0</v>
          </cell>
          <cell r="AB688">
            <v>0</v>
          </cell>
        </row>
        <row r="689">
          <cell r="A689">
            <v>15</v>
          </cell>
          <cell r="B689" t="str">
            <v>Engsel jendela</v>
          </cell>
          <cell r="C689" t="str">
            <v>Bh</v>
          </cell>
          <cell r="D689">
            <v>16600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P689">
            <v>0</v>
          </cell>
          <cell r="Q689">
            <v>6</v>
          </cell>
          <cell r="R689">
            <v>99600</v>
          </cell>
          <cell r="S689">
            <v>2</v>
          </cell>
          <cell r="T689">
            <v>33200</v>
          </cell>
          <cell r="U689">
            <v>0</v>
          </cell>
          <cell r="V689">
            <v>0</v>
          </cell>
          <cell r="X689">
            <v>0</v>
          </cell>
          <cell r="Z689">
            <v>0</v>
          </cell>
          <cell r="AB689">
            <v>0</v>
          </cell>
        </row>
        <row r="690">
          <cell r="A690">
            <v>16</v>
          </cell>
          <cell r="B690" t="str">
            <v>Engsel pintu</v>
          </cell>
          <cell r="C690" t="str">
            <v>Bh</v>
          </cell>
          <cell r="D690">
            <v>44395.75</v>
          </cell>
          <cell r="E690">
            <v>4</v>
          </cell>
          <cell r="F690">
            <v>177583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3</v>
          </cell>
          <cell r="L690">
            <v>133187.25</v>
          </cell>
          <cell r="M690">
            <v>3</v>
          </cell>
          <cell r="N690">
            <v>133187.25</v>
          </cell>
          <cell r="O690">
            <v>4</v>
          </cell>
          <cell r="P690">
            <v>177583</v>
          </cell>
          <cell r="R690">
            <v>0</v>
          </cell>
          <cell r="T690">
            <v>0</v>
          </cell>
          <cell r="U690">
            <v>0</v>
          </cell>
          <cell r="V690">
            <v>0</v>
          </cell>
          <cell r="X690">
            <v>0</v>
          </cell>
          <cell r="Z690">
            <v>0</v>
          </cell>
          <cell r="AB690">
            <v>0</v>
          </cell>
        </row>
        <row r="691">
          <cell r="A691">
            <v>17</v>
          </cell>
          <cell r="B691" t="str">
            <v>Engsel Pintu dari pipa besi dia 2 cm</v>
          </cell>
          <cell r="C691" t="str">
            <v>Bh</v>
          </cell>
          <cell r="D691">
            <v>66593.625</v>
          </cell>
          <cell r="F691">
            <v>0</v>
          </cell>
          <cell r="G691">
            <v>2</v>
          </cell>
          <cell r="H691">
            <v>133187.25</v>
          </cell>
          <cell r="I691">
            <v>2</v>
          </cell>
          <cell r="J691">
            <v>133187.25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P691">
            <v>0</v>
          </cell>
          <cell r="R691">
            <v>0</v>
          </cell>
          <cell r="T691">
            <v>0</v>
          </cell>
          <cell r="U691">
            <v>0</v>
          </cell>
          <cell r="V691">
            <v>0</v>
          </cell>
          <cell r="X691">
            <v>0</v>
          </cell>
          <cell r="Z691">
            <v>0</v>
          </cell>
          <cell r="AB691">
            <v>0</v>
          </cell>
        </row>
        <row r="692">
          <cell r="A692">
            <v>18</v>
          </cell>
          <cell r="B692" t="str">
            <v>Kait/hak angin</v>
          </cell>
          <cell r="C692" t="str">
            <v>Set</v>
          </cell>
          <cell r="D692">
            <v>27000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0</v>
          </cell>
          <cell r="Q692">
            <v>6</v>
          </cell>
          <cell r="R692">
            <v>162000</v>
          </cell>
          <cell r="S692">
            <v>2</v>
          </cell>
          <cell r="T692">
            <v>54000</v>
          </cell>
          <cell r="U692">
            <v>0</v>
          </cell>
          <cell r="V692">
            <v>0</v>
          </cell>
          <cell r="X692">
            <v>0</v>
          </cell>
          <cell r="Z692">
            <v>0</v>
          </cell>
          <cell r="AB692">
            <v>0</v>
          </cell>
        </row>
        <row r="693">
          <cell r="A693">
            <v>19</v>
          </cell>
          <cell r="B693" t="str">
            <v>Grendel pintu kuningan</v>
          </cell>
          <cell r="C693" t="str">
            <v>Bh</v>
          </cell>
          <cell r="D693">
            <v>125000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P693">
            <v>0</v>
          </cell>
          <cell r="R693">
            <v>0</v>
          </cell>
          <cell r="T693">
            <v>0</v>
          </cell>
          <cell r="U693">
            <v>0</v>
          </cell>
          <cell r="V693">
            <v>0</v>
          </cell>
          <cell r="X693">
            <v>0</v>
          </cell>
          <cell r="Z693">
            <v>0</v>
          </cell>
          <cell r="AB693">
            <v>0</v>
          </cell>
        </row>
        <row r="694">
          <cell r="A694">
            <v>20</v>
          </cell>
          <cell r="B694" t="str">
            <v xml:space="preserve">Grendel jendela </v>
          </cell>
          <cell r="C694" t="str">
            <v>Bh</v>
          </cell>
          <cell r="D694">
            <v>8100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P694">
            <v>0</v>
          </cell>
          <cell r="R694">
            <v>0</v>
          </cell>
          <cell r="T694">
            <v>0</v>
          </cell>
          <cell r="U694">
            <v>0</v>
          </cell>
          <cell r="V694">
            <v>0</v>
          </cell>
          <cell r="X694">
            <v>0</v>
          </cell>
          <cell r="Z694">
            <v>0</v>
          </cell>
          <cell r="AB694">
            <v>0</v>
          </cell>
        </row>
        <row r="695">
          <cell r="A695">
            <v>21</v>
          </cell>
          <cell r="B695" t="str">
            <v>Grendel pintu</v>
          </cell>
          <cell r="C695" t="str">
            <v>Bh</v>
          </cell>
          <cell r="D695">
            <v>14200</v>
          </cell>
          <cell r="E695">
            <v>2</v>
          </cell>
          <cell r="F695">
            <v>28400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2</v>
          </cell>
          <cell r="P695">
            <v>28400</v>
          </cell>
          <cell r="Q695">
            <v>3</v>
          </cell>
          <cell r="R695">
            <v>42600</v>
          </cell>
          <cell r="S695">
            <v>1</v>
          </cell>
          <cell r="T695">
            <v>14200</v>
          </cell>
          <cell r="U695">
            <v>0</v>
          </cell>
          <cell r="V695">
            <v>0</v>
          </cell>
          <cell r="X695">
            <v>0</v>
          </cell>
          <cell r="Z695">
            <v>0</v>
          </cell>
          <cell r="AB695">
            <v>0</v>
          </cell>
        </row>
        <row r="696">
          <cell r="A696">
            <v>22</v>
          </cell>
          <cell r="B696" t="str">
            <v>Stripting Knip</v>
          </cell>
          <cell r="C696" t="str">
            <v>Set</v>
          </cell>
          <cell r="D696">
            <v>13700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P696">
            <v>0</v>
          </cell>
          <cell r="R696">
            <v>0</v>
          </cell>
          <cell r="T696">
            <v>0</v>
          </cell>
          <cell r="U696">
            <v>0</v>
          </cell>
          <cell r="V696">
            <v>0</v>
          </cell>
          <cell r="X696">
            <v>0</v>
          </cell>
          <cell r="Z696">
            <v>0</v>
          </cell>
          <cell r="AB696">
            <v>0</v>
          </cell>
        </row>
        <row r="697">
          <cell r="A697">
            <v>23</v>
          </cell>
          <cell r="B697" t="str">
            <v>Door Closer</v>
          </cell>
          <cell r="C697" t="str">
            <v>Set</v>
          </cell>
          <cell r="D697">
            <v>260800</v>
          </cell>
          <cell r="E697">
            <v>2</v>
          </cell>
          <cell r="F697">
            <v>521600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2</v>
          </cell>
          <cell r="P697">
            <v>521600</v>
          </cell>
          <cell r="R697">
            <v>0</v>
          </cell>
          <cell r="T697">
            <v>0</v>
          </cell>
          <cell r="U697">
            <v>0</v>
          </cell>
          <cell r="V697">
            <v>0</v>
          </cell>
          <cell r="X697">
            <v>0</v>
          </cell>
          <cell r="Z697">
            <v>0</v>
          </cell>
          <cell r="AB697">
            <v>0</v>
          </cell>
        </row>
        <row r="698">
          <cell r="A698">
            <v>24</v>
          </cell>
          <cell r="B698" t="str">
            <v>Door Holder</v>
          </cell>
          <cell r="C698" t="str">
            <v>Set</v>
          </cell>
          <cell r="D698">
            <v>500000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0</v>
          </cell>
          <cell r="R698">
            <v>0</v>
          </cell>
          <cell r="T698">
            <v>0</v>
          </cell>
          <cell r="U698">
            <v>0</v>
          </cell>
          <cell r="V698">
            <v>0</v>
          </cell>
          <cell r="X698">
            <v>0</v>
          </cell>
          <cell r="Z698">
            <v>0</v>
          </cell>
          <cell r="AB698">
            <v>0</v>
          </cell>
        </row>
        <row r="699">
          <cell r="A699">
            <v>25</v>
          </cell>
          <cell r="B699" t="str">
            <v>Door Stop</v>
          </cell>
          <cell r="C699" t="str">
            <v>Set</v>
          </cell>
          <cell r="D699">
            <v>32100</v>
          </cell>
          <cell r="E699">
            <v>2</v>
          </cell>
          <cell r="F699">
            <v>64200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2</v>
          </cell>
          <cell r="P699">
            <v>64200</v>
          </cell>
          <cell r="R699">
            <v>0</v>
          </cell>
          <cell r="T699">
            <v>0</v>
          </cell>
          <cell r="U699">
            <v>0</v>
          </cell>
          <cell r="V699">
            <v>0</v>
          </cell>
          <cell r="X699">
            <v>0</v>
          </cell>
          <cell r="Z699">
            <v>0</v>
          </cell>
          <cell r="AB699">
            <v>0</v>
          </cell>
        </row>
        <row r="700">
          <cell r="A700">
            <v>26</v>
          </cell>
          <cell r="B700" t="str">
            <v>Kaca bening 5 mm</v>
          </cell>
          <cell r="C700" t="str">
            <v>M2</v>
          </cell>
          <cell r="D700">
            <v>66700</v>
          </cell>
          <cell r="E700">
            <v>0.12719999999999998</v>
          </cell>
          <cell r="F700">
            <v>8484.239999999998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7.6799999999999993E-2</v>
          </cell>
          <cell r="P700">
            <v>5122.5599999999995</v>
          </cell>
          <cell r="Q700">
            <v>0.25919999999999999</v>
          </cell>
          <cell r="R700">
            <v>17288.64</v>
          </cell>
          <cell r="S700">
            <v>0.3276</v>
          </cell>
          <cell r="T700">
            <v>21850.920000000002</v>
          </cell>
          <cell r="U700">
            <v>0</v>
          </cell>
          <cell r="V700">
            <v>0</v>
          </cell>
          <cell r="X700">
            <v>0</v>
          </cell>
          <cell r="Y700">
            <v>0.2</v>
          </cell>
          <cell r="Z700">
            <v>13340</v>
          </cell>
          <cell r="AB700">
            <v>0</v>
          </cell>
        </row>
        <row r="701">
          <cell r="A701">
            <v>27</v>
          </cell>
          <cell r="B701" t="str">
            <v>Kaca bening 10 mm</v>
          </cell>
          <cell r="C701" t="str">
            <v>M2</v>
          </cell>
          <cell r="D701">
            <v>280895.75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P701">
            <v>0</v>
          </cell>
          <cell r="Q701">
            <v>1.1235000000000002</v>
          </cell>
          <cell r="R701">
            <v>315586.37512500002</v>
          </cell>
          <cell r="T701">
            <v>0</v>
          </cell>
          <cell r="U701">
            <v>0.57999999999999996</v>
          </cell>
          <cell r="V701">
            <v>162919.53499999997</v>
          </cell>
          <cell r="X701">
            <v>0</v>
          </cell>
          <cell r="Z701">
            <v>0</v>
          </cell>
          <cell r="AB701">
            <v>0</v>
          </cell>
        </row>
        <row r="702">
          <cell r="A702">
            <v>28</v>
          </cell>
          <cell r="B702" t="str">
            <v>Kaca Bening 12 mm</v>
          </cell>
          <cell r="C702" t="str">
            <v>M2</v>
          </cell>
          <cell r="D702">
            <v>403787.64062499994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P702">
            <v>0</v>
          </cell>
          <cell r="R702">
            <v>0</v>
          </cell>
          <cell r="T702">
            <v>0</v>
          </cell>
          <cell r="U702">
            <v>0</v>
          </cell>
          <cell r="V702">
            <v>0</v>
          </cell>
          <cell r="X702">
            <v>0</v>
          </cell>
          <cell r="Z702">
            <v>0</v>
          </cell>
          <cell r="AB702">
            <v>0</v>
          </cell>
        </row>
        <row r="703">
          <cell r="A703">
            <v>29</v>
          </cell>
          <cell r="B703" t="str">
            <v>Besi hollow 4/4</v>
          </cell>
          <cell r="C703" t="str">
            <v>M'</v>
          </cell>
          <cell r="D703">
            <v>48625.000000000051</v>
          </cell>
          <cell r="F703">
            <v>0</v>
          </cell>
          <cell r="G703">
            <v>5.09</v>
          </cell>
          <cell r="H703">
            <v>247501.25000000026</v>
          </cell>
          <cell r="I703">
            <v>5.09</v>
          </cell>
          <cell r="J703">
            <v>247501.25000000026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0</v>
          </cell>
          <cell r="R703">
            <v>0</v>
          </cell>
          <cell r="T703">
            <v>0</v>
          </cell>
          <cell r="U703">
            <v>0</v>
          </cell>
          <cell r="V703">
            <v>0</v>
          </cell>
          <cell r="X703">
            <v>0</v>
          </cell>
          <cell r="Z703">
            <v>0</v>
          </cell>
          <cell r="AB703">
            <v>0</v>
          </cell>
        </row>
        <row r="704">
          <cell r="A704">
            <v>30</v>
          </cell>
          <cell r="B704" t="str">
            <v>Besi hollow 6/6</v>
          </cell>
          <cell r="C704" t="str">
            <v>M'</v>
          </cell>
          <cell r="D704">
            <v>74462.500000000058</v>
          </cell>
          <cell r="F704">
            <v>0</v>
          </cell>
          <cell r="G704">
            <v>5.09</v>
          </cell>
          <cell r="H704">
            <v>379014.12500000029</v>
          </cell>
          <cell r="I704">
            <v>5.09</v>
          </cell>
          <cell r="J704">
            <v>379014.12500000029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P704">
            <v>0</v>
          </cell>
          <cell r="R704">
            <v>0</v>
          </cell>
          <cell r="T704">
            <v>0</v>
          </cell>
          <cell r="U704">
            <v>0</v>
          </cell>
          <cell r="V704">
            <v>0</v>
          </cell>
          <cell r="X704">
            <v>0</v>
          </cell>
          <cell r="Z704">
            <v>0</v>
          </cell>
          <cell r="AB704">
            <v>0</v>
          </cell>
        </row>
        <row r="705">
          <cell r="A705">
            <v>31</v>
          </cell>
          <cell r="B705" t="str">
            <v>Besi hollow 2.5/5</v>
          </cell>
          <cell r="C705" t="str">
            <v>Kg</v>
          </cell>
          <cell r="D705">
            <v>74462.500000000058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P705">
            <v>0</v>
          </cell>
          <cell r="R705">
            <v>0</v>
          </cell>
          <cell r="T705">
            <v>0</v>
          </cell>
          <cell r="U705">
            <v>0</v>
          </cell>
          <cell r="V705">
            <v>0</v>
          </cell>
          <cell r="X705">
            <v>0</v>
          </cell>
          <cell r="Z705">
            <v>0</v>
          </cell>
          <cell r="AB705">
            <v>0</v>
          </cell>
        </row>
        <row r="706">
          <cell r="A706">
            <v>32</v>
          </cell>
          <cell r="B706" t="str">
            <v>Besi hollow 5/5</v>
          </cell>
          <cell r="C706" t="str">
            <v>Kg</v>
          </cell>
          <cell r="D706">
            <v>74462.500000000058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P706">
            <v>0</v>
          </cell>
          <cell r="R706">
            <v>0</v>
          </cell>
          <cell r="T706">
            <v>0</v>
          </cell>
          <cell r="U706">
            <v>0</v>
          </cell>
          <cell r="V706">
            <v>0</v>
          </cell>
          <cell r="X706">
            <v>0</v>
          </cell>
          <cell r="Z706">
            <v>0</v>
          </cell>
          <cell r="AB706">
            <v>0</v>
          </cell>
        </row>
        <row r="707">
          <cell r="A707">
            <v>33</v>
          </cell>
          <cell r="B707" t="str">
            <v>Besi hollow 2/2</v>
          </cell>
          <cell r="C707" t="str">
            <v>Kg</v>
          </cell>
          <cell r="D707">
            <v>74462.500000000058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0</v>
          </cell>
          <cell r="R707">
            <v>0</v>
          </cell>
          <cell r="T707">
            <v>0</v>
          </cell>
          <cell r="U707">
            <v>0</v>
          </cell>
          <cell r="V707">
            <v>0</v>
          </cell>
          <cell r="X707">
            <v>0</v>
          </cell>
          <cell r="Z707">
            <v>0</v>
          </cell>
          <cell r="AB707">
            <v>0</v>
          </cell>
        </row>
        <row r="708">
          <cell r="A708">
            <v>34</v>
          </cell>
          <cell r="B708" t="str">
            <v>Besi hollow 2/4</v>
          </cell>
          <cell r="C708" t="str">
            <v>Kg</v>
          </cell>
          <cell r="D708">
            <v>74462.500000000058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P708">
            <v>0</v>
          </cell>
          <cell r="R708">
            <v>0</v>
          </cell>
          <cell r="T708">
            <v>0</v>
          </cell>
          <cell r="U708">
            <v>0</v>
          </cell>
          <cell r="V708">
            <v>0</v>
          </cell>
          <cell r="X708">
            <v>0</v>
          </cell>
          <cell r="Z708">
            <v>0</v>
          </cell>
          <cell r="AB708">
            <v>0</v>
          </cell>
        </row>
        <row r="709">
          <cell r="A709">
            <v>35</v>
          </cell>
          <cell r="B709" t="str">
            <v>Kaca Tempered 12 mm</v>
          </cell>
          <cell r="C709" t="str">
            <v>M2</v>
          </cell>
          <cell r="D709">
            <v>528395.75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P709">
            <v>0</v>
          </cell>
          <cell r="R709">
            <v>0</v>
          </cell>
          <cell r="T709">
            <v>0</v>
          </cell>
          <cell r="U709">
            <v>0</v>
          </cell>
          <cell r="V709">
            <v>0</v>
          </cell>
          <cell r="X709">
            <v>0</v>
          </cell>
          <cell r="Z709">
            <v>0</v>
          </cell>
          <cell r="AB709">
            <v>0</v>
          </cell>
        </row>
        <row r="710">
          <cell r="A710">
            <v>36</v>
          </cell>
          <cell r="B710" t="str">
            <v>Glass Block</v>
          </cell>
          <cell r="C710" t="str">
            <v>Bh</v>
          </cell>
          <cell r="D710">
            <v>45000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P710">
            <v>0</v>
          </cell>
          <cell r="R710">
            <v>0</v>
          </cell>
          <cell r="T710">
            <v>0</v>
          </cell>
          <cell r="U710">
            <v>0</v>
          </cell>
          <cell r="V710">
            <v>0</v>
          </cell>
          <cell r="X710">
            <v>0</v>
          </cell>
          <cell r="Z710">
            <v>0</v>
          </cell>
          <cell r="AB710">
            <v>0</v>
          </cell>
        </row>
        <row r="711">
          <cell r="A711">
            <v>37</v>
          </cell>
          <cell r="B711" t="str">
            <v>Kaca Es</v>
          </cell>
          <cell r="C711" t="str">
            <v>M2</v>
          </cell>
          <cell r="D711">
            <v>66700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P711">
            <v>0</v>
          </cell>
          <cell r="R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0.24</v>
          </cell>
          <cell r="X711">
            <v>16008</v>
          </cell>
          <cell r="Y711">
            <v>0.24</v>
          </cell>
          <cell r="Z711">
            <v>16008</v>
          </cell>
          <cell r="AB711">
            <v>0</v>
          </cell>
        </row>
        <row r="712">
          <cell r="A712">
            <v>38</v>
          </cell>
          <cell r="B712" t="str">
            <v>Krepyak Kaca Nako + Kerangka</v>
          </cell>
          <cell r="C712" t="str">
            <v>M2</v>
          </cell>
          <cell r="D712">
            <v>81300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P712">
            <v>0</v>
          </cell>
          <cell r="R712">
            <v>0</v>
          </cell>
          <cell r="T712">
            <v>0</v>
          </cell>
          <cell r="U712">
            <v>0</v>
          </cell>
          <cell r="V712">
            <v>0</v>
          </cell>
          <cell r="X712">
            <v>0</v>
          </cell>
          <cell r="Z712">
            <v>0</v>
          </cell>
          <cell r="AB712">
            <v>0</v>
          </cell>
        </row>
        <row r="713">
          <cell r="A713">
            <v>39</v>
          </cell>
          <cell r="B713" t="str">
            <v>Sticker Efek Kaca Es</v>
          </cell>
          <cell r="C713" t="str">
            <v>M2</v>
          </cell>
          <cell r="D713">
            <v>150000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P713">
            <v>0</v>
          </cell>
          <cell r="R713">
            <v>0</v>
          </cell>
          <cell r="T713">
            <v>0</v>
          </cell>
          <cell r="U713">
            <v>0</v>
          </cell>
          <cell r="V713">
            <v>0</v>
          </cell>
          <cell r="X713">
            <v>0</v>
          </cell>
          <cell r="Z713">
            <v>0</v>
          </cell>
          <cell r="AB713">
            <v>0</v>
          </cell>
        </row>
        <row r="714">
          <cell r="A714">
            <v>40</v>
          </cell>
          <cell r="B714" t="str">
            <v>Rel Pintu Dorong</v>
          </cell>
          <cell r="C714" t="str">
            <v>M'</v>
          </cell>
          <cell r="D714">
            <v>275000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P714">
            <v>0</v>
          </cell>
          <cell r="R714">
            <v>0</v>
          </cell>
          <cell r="T714">
            <v>0</v>
          </cell>
          <cell r="U714">
            <v>0</v>
          </cell>
          <cell r="V714">
            <v>0</v>
          </cell>
          <cell r="X714">
            <v>0</v>
          </cell>
          <cell r="Z714">
            <v>0</v>
          </cell>
          <cell r="AB714">
            <v>0</v>
          </cell>
        </row>
        <row r="715">
          <cell r="A715">
            <v>41</v>
          </cell>
          <cell r="B715" t="str">
            <v>Rolling Door</v>
          </cell>
          <cell r="C715" t="str">
            <v>M2</v>
          </cell>
          <cell r="D715">
            <v>358100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P715">
            <v>0</v>
          </cell>
          <cell r="R715">
            <v>0</v>
          </cell>
          <cell r="T715">
            <v>0</v>
          </cell>
          <cell r="U715">
            <v>0</v>
          </cell>
          <cell r="V715">
            <v>0</v>
          </cell>
          <cell r="X715">
            <v>0</v>
          </cell>
          <cell r="Z715">
            <v>0</v>
          </cell>
          <cell r="AA715">
            <v>7.789600000000001</v>
          </cell>
          <cell r="AB715">
            <v>2789455.7600000002</v>
          </cell>
        </row>
        <row r="716">
          <cell r="A716">
            <v>42</v>
          </cell>
          <cell r="B716" t="str">
            <v>Roster</v>
          </cell>
          <cell r="C716" t="str">
            <v>M2</v>
          </cell>
          <cell r="D716">
            <v>133850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0</v>
          </cell>
          <cell r="R716">
            <v>0</v>
          </cell>
          <cell r="T716">
            <v>0</v>
          </cell>
          <cell r="U716">
            <v>0</v>
          </cell>
          <cell r="V716">
            <v>0</v>
          </cell>
          <cell r="X716">
            <v>0</v>
          </cell>
          <cell r="Z716">
            <v>0</v>
          </cell>
          <cell r="AB716">
            <v>0</v>
          </cell>
        </row>
        <row r="717">
          <cell r="A717">
            <v>43</v>
          </cell>
          <cell r="B717" t="str">
            <v>Gipsum Board</v>
          </cell>
          <cell r="C717" t="str">
            <v>M2</v>
          </cell>
          <cell r="D717">
            <v>29000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P717">
            <v>0</v>
          </cell>
          <cell r="R717">
            <v>0</v>
          </cell>
          <cell r="T717">
            <v>0</v>
          </cell>
          <cell r="U717">
            <v>0</v>
          </cell>
          <cell r="V717">
            <v>0</v>
          </cell>
          <cell r="X717">
            <v>0</v>
          </cell>
          <cell r="Z717">
            <v>0</v>
          </cell>
          <cell r="AB717">
            <v>0</v>
          </cell>
        </row>
        <row r="718">
          <cell r="A718">
            <v>44</v>
          </cell>
          <cell r="B718" t="str">
            <v>List Gipsum</v>
          </cell>
          <cell r="C718" t="str">
            <v>M'</v>
          </cell>
          <cell r="D718">
            <v>17300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P718">
            <v>0</v>
          </cell>
          <cell r="R718">
            <v>0</v>
          </cell>
          <cell r="T718">
            <v>0</v>
          </cell>
          <cell r="U718">
            <v>0</v>
          </cell>
          <cell r="V718">
            <v>0</v>
          </cell>
          <cell r="X718">
            <v>0</v>
          </cell>
          <cell r="Z718">
            <v>0</v>
          </cell>
          <cell r="AB718">
            <v>0</v>
          </cell>
        </row>
        <row r="719">
          <cell r="A719">
            <v>45</v>
          </cell>
          <cell r="B719" t="str">
            <v>Sealent</v>
          </cell>
          <cell r="C719" t="str">
            <v>M'</v>
          </cell>
          <cell r="D719">
            <v>8400</v>
          </cell>
          <cell r="E719">
            <v>5.68</v>
          </cell>
          <cell r="F719">
            <v>47712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1.76</v>
          </cell>
          <cell r="P719">
            <v>14784</v>
          </cell>
          <cell r="Q719">
            <v>18.04</v>
          </cell>
          <cell r="R719">
            <v>151536</v>
          </cell>
          <cell r="S719">
            <v>5.08</v>
          </cell>
          <cell r="T719">
            <v>42672</v>
          </cell>
          <cell r="U719">
            <v>3.05</v>
          </cell>
          <cell r="V719">
            <v>25620</v>
          </cell>
          <cell r="W719">
            <v>6.4</v>
          </cell>
          <cell r="X719">
            <v>53760</v>
          </cell>
          <cell r="Y719">
            <v>6.4</v>
          </cell>
          <cell r="Z719">
            <v>53760</v>
          </cell>
          <cell r="AA719">
            <v>23.12</v>
          </cell>
          <cell r="AB719">
            <v>194208</v>
          </cell>
        </row>
        <row r="720">
          <cell r="A720">
            <v>46</v>
          </cell>
          <cell r="B720" t="str">
            <v>Benangan Kusen</v>
          </cell>
          <cell r="C720" t="str">
            <v>M'</v>
          </cell>
          <cell r="D720">
            <v>4296.0074999999997</v>
          </cell>
          <cell r="E720">
            <v>11.76</v>
          </cell>
          <cell r="F720">
            <v>50521.048199999997</v>
          </cell>
          <cell r="G720">
            <v>5.5990000000000002</v>
          </cell>
          <cell r="H720">
            <v>24053.345992499999</v>
          </cell>
          <cell r="I720">
            <v>5.5990000000000002</v>
          </cell>
          <cell r="J720">
            <v>24053.345992499999</v>
          </cell>
          <cell r="K720">
            <v>5.7839999999999998</v>
          </cell>
          <cell r="L720">
            <v>24848.107379999998</v>
          </cell>
          <cell r="M720">
            <v>5.7839999999999998</v>
          </cell>
          <cell r="N720">
            <v>24848.107379999998</v>
          </cell>
          <cell r="O720">
            <v>0</v>
          </cell>
          <cell r="P720">
            <v>0</v>
          </cell>
          <cell r="Q720">
            <v>13.6</v>
          </cell>
          <cell r="R720">
            <v>58425.701999999997</v>
          </cell>
          <cell r="S720">
            <v>6.9999999999999991</v>
          </cell>
          <cell r="T720">
            <v>30072.052499999994</v>
          </cell>
          <cell r="U720">
            <v>8.5</v>
          </cell>
          <cell r="V720">
            <v>36516.063750000001</v>
          </cell>
          <cell r="W720">
            <v>4</v>
          </cell>
          <cell r="X720">
            <v>17184.03</v>
          </cell>
          <cell r="Y720">
            <v>4</v>
          </cell>
          <cell r="Z720">
            <v>17184.03</v>
          </cell>
          <cell r="AB720">
            <v>0</v>
          </cell>
        </row>
        <row r="721">
          <cell r="A721">
            <v>47</v>
          </cell>
          <cell r="B721" t="str">
            <v xml:space="preserve">Cat Kayu </v>
          </cell>
          <cell r="C721" t="str">
            <v>M2</v>
          </cell>
          <cell r="D721">
            <v>19370.5</v>
          </cell>
          <cell r="E721">
            <v>6.6879999999999997</v>
          </cell>
          <cell r="F721">
            <v>129549.90399999999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4.0991999999999997</v>
          </cell>
          <cell r="L721">
            <v>79403.553599999999</v>
          </cell>
          <cell r="M721">
            <v>4.0991999999999997</v>
          </cell>
          <cell r="N721">
            <v>79403.553599999999</v>
          </cell>
          <cell r="O721">
            <v>0</v>
          </cell>
          <cell r="P721">
            <v>0</v>
          </cell>
          <cell r="R721">
            <v>0</v>
          </cell>
          <cell r="T721">
            <v>0</v>
          </cell>
          <cell r="U721">
            <v>0</v>
          </cell>
          <cell r="V721">
            <v>0</v>
          </cell>
          <cell r="X721">
            <v>0</v>
          </cell>
          <cell r="Z721">
            <v>0</v>
          </cell>
          <cell r="AB721">
            <v>0</v>
          </cell>
        </row>
        <row r="722">
          <cell r="A722">
            <v>48</v>
          </cell>
          <cell r="B722" t="str">
            <v>Cat Besi</v>
          </cell>
          <cell r="C722" t="str">
            <v>M2</v>
          </cell>
          <cell r="D722">
            <v>13698</v>
          </cell>
          <cell r="F722">
            <v>0</v>
          </cell>
          <cell r="G722">
            <v>5.6445590696960588</v>
          </cell>
          <cell r="H722">
            <v>77319.170136696615</v>
          </cell>
          <cell r="I722">
            <v>5.6445590696960588</v>
          </cell>
          <cell r="J722">
            <v>77319.170136696615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R722">
            <v>0</v>
          </cell>
          <cell r="T722">
            <v>0</v>
          </cell>
          <cell r="U722">
            <v>0</v>
          </cell>
          <cell r="V722">
            <v>0</v>
          </cell>
          <cell r="X722">
            <v>0</v>
          </cell>
          <cell r="Z722">
            <v>0</v>
          </cell>
          <cell r="AB722">
            <v>0</v>
          </cell>
        </row>
        <row r="723">
          <cell r="A723">
            <v>49</v>
          </cell>
          <cell r="B723" t="str">
            <v>Cat Dinding</v>
          </cell>
          <cell r="C723" t="str">
            <v>M2</v>
          </cell>
          <cell r="D723">
            <v>9900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P723">
            <v>0</v>
          </cell>
          <cell r="R723">
            <v>0</v>
          </cell>
          <cell r="T723">
            <v>0</v>
          </cell>
          <cell r="U723">
            <v>0</v>
          </cell>
          <cell r="V723">
            <v>0</v>
          </cell>
          <cell r="X723">
            <v>0</v>
          </cell>
          <cell r="Z723">
            <v>0</v>
          </cell>
          <cell r="AB723">
            <v>0</v>
          </cell>
        </row>
        <row r="724">
          <cell r="A724">
            <v>50</v>
          </cell>
          <cell r="B724" t="str">
            <v>Rel Jendela Geser</v>
          </cell>
          <cell r="C724" t="str">
            <v>M'</v>
          </cell>
          <cell r="D724">
            <v>275000</v>
          </cell>
          <cell r="F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0</v>
          </cell>
          <cell r="R724">
            <v>0</v>
          </cell>
          <cell r="T724">
            <v>0</v>
          </cell>
          <cell r="U724">
            <v>0</v>
          </cell>
          <cell r="V724">
            <v>0</v>
          </cell>
          <cell r="X724">
            <v>0</v>
          </cell>
          <cell r="Z724">
            <v>0</v>
          </cell>
          <cell r="AB724">
            <v>0</v>
          </cell>
        </row>
        <row r="726">
          <cell r="B726" t="str">
            <v>Jumlah Harga</v>
          </cell>
          <cell r="F726">
            <v>3295405.1922000004</v>
          </cell>
          <cell r="H726">
            <v>1760337.7291291971</v>
          </cell>
          <cell r="J726">
            <v>1760337.7291291971</v>
          </cell>
          <cell r="L726">
            <v>1690743.9109799999</v>
          </cell>
          <cell r="N726">
            <v>1690743.9109799999</v>
          </cell>
          <cell r="P726">
            <v>2060105.16</v>
          </cell>
          <cell r="R726">
            <v>1884105.1171249999</v>
          </cell>
          <cell r="T726">
            <v>583333.77249999996</v>
          </cell>
          <cell r="V726">
            <v>340632.49875000003</v>
          </cell>
          <cell r="X726">
            <v>86952.03</v>
          </cell>
          <cell r="Z726">
            <v>100292.03</v>
          </cell>
          <cell r="AB726">
            <v>3320793.7600000002</v>
          </cell>
        </row>
        <row r="730">
          <cell r="A730" t="str">
            <v>No.</v>
          </cell>
          <cell r="B730" t="str">
            <v>Item Pekerjaan</v>
          </cell>
          <cell r="C730" t="str">
            <v>Satuan</v>
          </cell>
          <cell r="D730" t="str">
            <v>Harga Satuan</v>
          </cell>
          <cell r="E730" t="str">
            <v>P1</v>
          </cell>
          <cell r="G730" t="str">
            <v>P2</v>
          </cell>
          <cell r="I730" t="str">
            <v>P2'</v>
          </cell>
          <cell r="K730" t="str">
            <v>P3</v>
          </cell>
          <cell r="M730" t="str">
            <v>P3'</v>
          </cell>
          <cell r="O730" t="str">
            <v>J1</v>
          </cell>
          <cell r="Q730" t="str">
            <v>BV1</v>
          </cell>
        </row>
        <row r="731">
          <cell r="D731" t="str">
            <v>Rp.</v>
          </cell>
          <cell r="E731" t="str">
            <v>Vol.</v>
          </cell>
          <cell r="F731" t="str">
            <v>Jumlah Harga</v>
          </cell>
          <cell r="G731" t="str">
            <v>Vol.</v>
          </cell>
          <cell r="H731" t="str">
            <v>Jumlah Harga</v>
          </cell>
          <cell r="I731" t="str">
            <v>Vol.</v>
          </cell>
          <cell r="J731" t="str">
            <v>Jumlah Harga</v>
          </cell>
          <cell r="K731" t="str">
            <v>Vol.</v>
          </cell>
          <cell r="L731" t="str">
            <v>Jumlah Harga</v>
          </cell>
          <cell r="M731" t="str">
            <v>Vol.</v>
          </cell>
          <cell r="N731" t="str">
            <v>Jumlah Harga</v>
          </cell>
          <cell r="O731" t="str">
            <v>Vol.</v>
          </cell>
          <cell r="P731" t="str">
            <v>Jumlah Harga</v>
          </cell>
          <cell r="Q731" t="str">
            <v>Vol.</v>
          </cell>
          <cell r="R731" t="str">
            <v>Jumlah Harga</v>
          </cell>
        </row>
        <row r="732">
          <cell r="A732" t="str">
            <v>X.</v>
          </cell>
          <cell r="B732" t="str">
            <v>UNIT LAP. TENIS (OUT DOOR)</v>
          </cell>
        </row>
        <row r="734">
          <cell r="A734">
            <v>1</v>
          </cell>
          <cell r="B734" t="str">
            <v>Kayu 6/12</v>
          </cell>
          <cell r="C734" t="str">
            <v>M3</v>
          </cell>
          <cell r="D734">
            <v>0</v>
          </cell>
          <cell r="E734">
            <v>2.3120000000000002E-2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3.6144000000000003E-2</v>
          </cell>
          <cell r="L734">
            <v>0</v>
          </cell>
          <cell r="M734">
            <v>3.6144000000000003E-2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>
            <v>2</v>
          </cell>
          <cell r="B735" t="str">
            <v>Kayu Slimar 3/10</v>
          </cell>
          <cell r="C735" t="str">
            <v>M3</v>
          </cell>
          <cell r="D735">
            <v>0</v>
          </cell>
          <cell r="E735">
            <v>6.4000000000000012E-3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1.4159999999999999E-2</v>
          </cell>
          <cell r="L735">
            <v>0</v>
          </cell>
          <cell r="M735">
            <v>1.4159999999999999E-2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</row>
        <row r="736">
          <cell r="A736">
            <v>3</v>
          </cell>
          <cell r="B736" t="str">
            <v>Kayu Slimar 3/15</v>
          </cell>
          <cell r="C736" t="str">
            <v>M3</v>
          </cell>
          <cell r="D736">
            <v>0</v>
          </cell>
          <cell r="E736">
            <v>14.399999999999999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2.6999999999999997E-3</v>
          </cell>
          <cell r="L736">
            <v>0</v>
          </cell>
          <cell r="M736">
            <v>2.6999999999999997E-3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</row>
        <row r="737">
          <cell r="A737">
            <v>4</v>
          </cell>
          <cell r="B737" t="str">
            <v>Kayu Slimar 3/20</v>
          </cell>
          <cell r="C737" t="str">
            <v>M3</v>
          </cell>
          <cell r="D737">
            <v>0</v>
          </cell>
          <cell r="E737">
            <v>6.6879999999999997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3.5999999999999999E-3</v>
          </cell>
          <cell r="L737">
            <v>0</v>
          </cell>
          <cell r="M737">
            <v>3.5999999999999999E-3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</row>
        <row r="738">
          <cell r="A738">
            <v>5</v>
          </cell>
          <cell r="B738" t="str">
            <v>Kayu 2/10</v>
          </cell>
          <cell r="C738" t="str">
            <v>M3</v>
          </cell>
          <cell r="D738">
            <v>0</v>
          </cell>
          <cell r="E738">
            <v>6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5.4000000000000012E-3</v>
          </cell>
          <cell r="L738">
            <v>0</v>
          </cell>
          <cell r="M738">
            <v>5.4000000000000012E-3</v>
          </cell>
          <cell r="N738">
            <v>0</v>
          </cell>
          <cell r="O738">
            <v>10.25</v>
          </cell>
          <cell r="P738">
            <v>0</v>
          </cell>
          <cell r="Q738">
            <v>2</v>
          </cell>
          <cell r="R738">
            <v>0</v>
          </cell>
        </row>
        <row r="739">
          <cell r="A739">
            <v>6</v>
          </cell>
          <cell r="B739" t="str">
            <v>Panil t = 3 cm</v>
          </cell>
          <cell r="C739" t="str">
            <v>M2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0.49500000000000005</v>
          </cell>
          <cell r="L739">
            <v>0</v>
          </cell>
          <cell r="M739">
            <v>0.49500000000000005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</row>
        <row r="740">
          <cell r="A740">
            <v>1</v>
          </cell>
          <cell r="B740" t="str">
            <v>Kusen Aluminium 5/10</v>
          </cell>
          <cell r="C740" t="str">
            <v>M'</v>
          </cell>
          <cell r="D740">
            <v>124948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5</v>
          </cell>
          <cell r="L740">
            <v>624740</v>
          </cell>
          <cell r="M740">
            <v>5</v>
          </cell>
          <cell r="N740">
            <v>624740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>
            <v>2</v>
          </cell>
          <cell r="B741" t="str">
            <v xml:space="preserve">Rangka Daun Jendela Alumunium </v>
          </cell>
          <cell r="C741" t="str">
            <v>M'</v>
          </cell>
          <cell r="D741">
            <v>124948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7</v>
          </cell>
          <cell r="P741">
            <v>874636</v>
          </cell>
          <cell r="Q741">
            <v>0</v>
          </cell>
          <cell r="R741">
            <v>0</v>
          </cell>
        </row>
        <row r="742">
          <cell r="A742">
            <v>3</v>
          </cell>
          <cell r="B742" t="str">
            <v>Rangka Tiang Sirip Alumunium 1/1 Putih</v>
          </cell>
          <cell r="C742" t="str">
            <v>M'</v>
          </cell>
          <cell r="D742">
            <v>62474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2.6</v>
          </cell>
          <cell r="P742">
            <v>162432.4</v>
          </cell>
          <cell r="Q742">
            <v>0</v>
          </cell>
          <cell r="R742">
            <v>0</v>
          </cell>
        </row>
        <row r="743">
          <cell r="A743">
            <v>4</v>
          </cell>
          <cell r="B743" t="str">
            <v>Pasang Shading Sirip Alumunium 0.2/10 +Rangka</v>
          </cell>
          <cell r="C743" t="str">
            <v>M2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0.26250000000000001</v>
          </cell>
          <cell r="P743">
            <v>0</v>
          </cell>
          <cell r="Q743">
            <v>0</v>
          </cell>
          <cell r="R743">
            <v>0</v>
          </cell>
        </row>
        <row r="744">
          <cell r="A744">
            <v>5</v>
          </cell>
          <cell r="B744" t="str">
            <v>Daun Pintu Panil Kamper</v>
          </cell>
          <cell r="C744" t="str">
            <v>bh</v>
          </cell>
          <cell r="D744">
            <v>550000</v>
          </cell>
          <cell r="E744">
            <v>0.19440000000000002</v>
          </cell>
          <cell r="F744">
            <v>106920.00000000001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1.2</v>
          </cell>
          <cell r="L744">
            <v>660000</v>
          </cell>
          <cell r="M744">
            <v>1.2</v>
          </cell>
          <cell r="N744">
            <v>660000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</row>
        <row r="745">
          <cell r="A745">
            <v>6</v>
          </cell>
          <cell r="B745" t="str">
            <v>Plat besi t = 2 mm</v>
          </cell>
          <cell r="C745" t="str">
            <v>Kg</v>
          </cell>
          <cell r="D745">
            <v>0</v>
          </cell>
          <cell r="E745">
            <v>0</v>
          </cell>
          <cell r="F745">
            <v>0</v>
          </cell>
          <cell r="G745">
            <v>57.085200000000007</v>
          </cell>
          <cell r="H745">
            <v>0</v>
          </cell>
          <cell r="I745">
            <v>57.085200000000007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</row>
        <row r="746">
          <cell r="A746">
            <v>7</v>
          </cell>
          <cell r="B746" t="str">
            <v>C 40.40.2  (pesan khusus)</v>
          </cell>
          <cell r="C746" t="str">
            <v>Kg</v>
          </cell>
          <cell r="D746">
            <v>14122.3</v>
          </cell>
          <cell r="E746">
            <v>0</v>
          </cell>
          <cell r="F746">
            <v>0</v>
          </cell>
          <cell r="G746">
            <v>42.56</v>
          </cell>
          <cell r="H746">
            <v>601045.08799999999</v>
          </cell>
          <cell r="I746">
            <v>42.56</v>
          </cell>
          <cell r="J746">
            <v>601045.08799999999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</row>
        <row r="747">
          <cell r="A747">
            <v>8</v>
          </cell>
          <cell r="B747" t="str">
            <v>Handle besi dia 16 mm</v>
          </cell>
          <cell r="C747" t="str">
            <v>Set</v>
          </cell>
          <cell r="D747">
            <v>129652.5</v>
          </cell>
          <cell r="E747">
            <v>0</v>
          </cell>
          <cell r="F747">
            <v>0</v>
          </cell>
          <cell r="G747">
            <v>1</v>
          </cell>
          <cell r="H747">
            <v>129652.5</v>
          </cell>
          <cell r="I747">
            <v>1</v>
          </cell>
          <cell r="J747">
            <v>129652.5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</row>
        <row r="748">
          <cell r="A748">
            <v>9</v>
          </cell>
          <cell r="B748" t="str">
            <v>Hendle pintu Stainless</v>
          </cell>
          <cell r="C748" t="str">
            <v>Set</v>
          </cell>
          <cell r="D748">
            <v>261652.5</v>
          </cell>
          <cell r="E748">
            <v>2</v>
          </cell>
          <cell r="F748">
            <v>523305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</row>
        <row r="749">
          <cell r="A749">
            <v>10</v>
          </cell>
          <cell r="B749" t="str">
            <v>Kunci Pintu Handle stainleess (dorma)</v>
          </cell>
          <cell r="C749" t="str">
            <v>Set</v>
          </cell>
          <cell r="D749">
            <v>650000</v>
          </cell>
          <cell r="E749">
            <v>2</v>
          </cell>
          <cell r="F749">
            <v>1300000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>
            <v>11</v>
          </cell>
          <cell r="B750" t="str">
            <v>Kunci tanam Antik</v>
          </cell>
          <cell r="C750" t="str">
            <v>Set</v>
          </cell>
          <cell r="D750">
            <v>265000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>
            <v>12</v>
          </cell>
          <cell r="B751" t="str">
            <v>Kunci tanam biasa</v>
          </cell>
          <cell r="C751" t="str">
            <v>Set</v>
          </cell>
          <cell r="D751">
            <v>168565</v>
          </cell>
          <cell r="E751">
            <v>2</v>
          </cell>
          <cell r="F751">
            <v>337130</v>
          </cell>
          <cell r="G751">
            <v>1</v>
          </cell>
          <cell r="H751">
            <v>168565</v>
          </cell>
          <cell r="I751">
            <v>1</v>
          </cell>
          <cell r="J751">
            <v>168565</v>
          </cell>
          <cell r="K751">
            <v>1</v>
          </cell>
          <cell r="L751">
            <v>168565</v>
          </cell>
          <cell r="M751">
            <v>1</v>
          </cell>
          <cell r="N751">
            <v>168565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</row>
        <row r="752">
          <cell r="A752">
            <v>13</v>
          </cell>
          <cell r="B752" t="str">
            <v>Kunci Silinder</v>
          </cell>
          <cell r="C752" t="str">
            <v>Set</v>
          </cell>
          <cell r="D752">
            <v>217900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</row>
        <row r="753">
          <cell r="A753">
            <v>14</v>
          </cell>
          <cell r="B753" t="str">
            <v>Kunci Selot</v>
          </cell>
          <cell r="C753" t="str">
            <v>Set</v>
          </cell>
          <cell r="D753">
            <v>48300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</row>
        <row r="754">
          <cell r="A754">
            <v>15</v>
          </cell>
          <cell r="B754" t="str">
            <v>Engsel jendela</v>
          </cell>
          <cell r="C754" t="str">
            <v>Bh</v>
          </cell>
          <cell r="D754">
            <v>16600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6</v>
          </cell>
          <cell r="P754">
            <v>99600</v>
          </cell>
          <cell r="Q754">
            <v>0</v>
          </cell>
          <cell r="R754">
            <v>0</v>
          </cell>
        </row>
        <row r="755">
          <cell r="A755">
            <v>16</v>
          </cell>
          <cell r="B755" t="str">
            <v>Engsel pintu</v>
          </cell>
          <cell r="C755" t="str">
            <v>Bh</v>
          </cell>
          <cell r="D755">
            <v>44395.75</v>
          </cell>
          <cell r="E755">
            <v>4</v>
          </cell>
          <cell r="F755">
            <v>177583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3</v>
          </cell>
          <cell r="L755">
            <v>133187.25</v>
          </cell>
          <cell r="M755">
            <v>3</v>
          </cell>
          <cell r="N755">
            <v>133187.25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</row>
        <row r="756">
          <cell r="A756">
            <v>17</v>
          </cell>
          <cell r="B756" t="str">
            <v>Engsel Pintu dari pipa besi dia 2 cm</v>
          </cell>
          <cell r="C756" t="str">
            <v>Bh</v>
          </cell>
          <cell r="D756">
            <v>66593.625</v>
          </cell>
          <cell r="E756">
            <v>0</v>
          </cell>
          <cell r="F756">
            <v>0</v>
          </cell>
          <cell r="G756">
            <v>2</v>
          </cell>
          <cell r="H756">
            <v>133187.25</v>
          </cell>
          <cell r="I756">
            <v>2</v>
          </cell>
          <cell r="J756">
            <v>133187.25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</row>
        <row r="757">
          <cell r="A757">
            <v>18</v>
          </cell>
          <cell r="B757" t="str">
            <v>Kait/hak angin</v>
          </cell>
          <cell r="C757" t="str">
            <v>Set</v>
          </cell>
          <cell r="D757">
            <v>27000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6</v>
          </cell>
          <cell r="P757">
            <v>162000</v>
          </cell>
          <cell r="Q757">
            <v>0</v>
          </cell>
          <cell r="R757">
            <v>0</v>
          </cell>
        </row>
        <row r="758">
          <cell r="A758">
            <v>19</v>
          </cell>
          <cell r="B758" t="str">
            <v>Grendel pintu kuningan</v>
          </cell>
          <cell r="C758" t="str">
            <v>Bh</v>
          </cell>
          <cell r="D758">
            <v>125000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>
            <v>20</v>
          </cell>
          <cell r="B759" t="str">
            <v xml:space="preserve">Grendel jendela </v>
          </cell>
          <cell r="C759" t="str">
            <v>Bh</v>
          </cell>
          <cell r="D759">
            <v>8100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>
            <v>21</v>
          </cell>
          <cell r="B760" t="str">
            <v>Grendel pintu</v>
          </cell>
          <cell r="C760" t="str">
            <v>Bh</v>
          </cell>
          <cell r="D760">
            <v>14200</v>
          </cell>
          <cell r="E760">
            <v>2</v>
          </cell>
          <cell r="F760">
            <v>28400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3</v>
          </cell>
          <cell r="P760">
            <v>42600</v>
          </cell>
          <cell r="Q760">
            <v>0</v>
          </cell>
          <cell r="R760">
            <v>0</v>
          </cell>
        </row>
        <row r="761">
          <cell r="A761">
            <v>22</v>
          </cell>
          <cell r="B761" t="str">
            <v>Stripting Knip</v>
          </cell>
          <cell r="C761" t="str">
            <v>Set</v>
          </cell>
          <cell r="D761">
            <v>13700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</row>
        <row r="762">
          <cell r="A762">
            <v>23</v>
          </cell>
          <cell r="B762" t="str">
            <v>Door Closer</v>
          </cell>
          <cell r="C762" t="str">
            <v>Set</v>
          </cell>
          <cell r="D762">
            <v>260800</v>
          </cell>
          <cell r="E762">
            <v>2</v>
          </cell>
          <cell r="F762">
            <v>521600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</row>
        <row r="763">
          <cell r="A763">
            <v>24</v>
          </cell>
          <cell r="B763" t="str">
            <v>Door Holder</v>
          </cell>
          <cell r="C763" t="str">
            <v>Set</v>
          </cell>
          <cell r="D763">
            <v>500000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</row>
        <row r="764">
          <cell r="A764">
            <v>25</v>
          </cell>
          <cell r="B764" t="str">
            <v>Door Stop</v>
          </cell>
          <cell r="C764" t="str">
            <v>Set</v>
          </cell>
          <cell r="D764">
            <v>32100</v>
          </cell>
          <cell r="E764">
            <v>2</v>
          </cell>
          <cell r="F764">
            <v>64200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</row>
        <row r="765">
          <cell r="A765">
            <v>26</v>
          </cell>
          <cell r="B765" t="str">
            <v>Kaca bening 5 mm</v>
          </cell>
          <cell r="C765" t="str">
            <v>M2</v>
          </cell>
          <cell r="D765">
            <v>66700</v>
          </cell>
          <cell r="E765">
            <v>0.12719999999999998</v>
          </cell>
          <cell r="F765">
            <v>8484.239999999998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0.25919999999999999</v>
          </cell>
          <cell r="P765">
            <v>17288.64</v>
          </cell>
          <cell r="Q765">
            <v>0</v>
          </cell>
          <cell r="R765">
            <v>0</v>
          </cell>
        </row>
        <row r="766">
          <cell r="A766">
            <v>27</v>
          </cell>
          <cell r="B766" t="str">
            <v>Kaca bening 10 mm</v>
          </cell>
          <cell r="C766" t="str">
            <v>M2</v>
          </cell>
          <cell r="D766">
            <v>280895.75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1.1235000000000002</v>
          </cell>
          <cell r="P766">
            <v>315586.37512500002</v>
          </cell>
          <cell r="Q766">
            <v>0</v>
          </cell>
          <cell r="R766">
            <v>0</v>
          </cell>
        </row>
        <row r="767">
          <cell r="A767">
            <v>28</v>
          </cell>
          <cell r="B767" t="str">
            <v>Kaca Bening 12 mm</v>
          </cell>
          <cell r="C767" t="str">
            <v>M2</v>
          </cell>
          <cell r="D767">
            <v>403787.64062499994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</row>
        <row r="768">
          <cell r="A768">
            <v>29</v>
          </cell>
          <cell r="B768" t="str">
            <v>Besi hollow 4/4</v>
          </cell>
          <cell r="C768" t="str">
            <v>M'</v>
          </cell>
          <cell r="D768">
            <v>48625.000000000051</v>
          </cell>
          <cell r="E768">
            <v>0</v>
          </cell>
          <cell r="F768">
            <v>0</v>
          </cell>
          <cell r="G768">
            <v>5.09</v>
          </cell>
          <cell r="H768">
            <v>247501.25000000026</v>
          </cell>
          <cell r="I768">
            <v>5.09</v>
          </cell>
          <cell r="J768">
            <v>247501.25000000026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</row>
        <row r="769">
          <cell r="A769">
            <v>30</v>
          </cell>
          <cell r="B769" t="str">
            <v>Besi hollow 6/6</v>
          </cell>
          <cell r="C769" t="str">
            <v>M'</v>
          </cell>
          <cell r="D769">
            <v>74462.500000000058</v>
          </cell>
          <cell r="E769">
            <v>0</v>
          </cell>
          <cell r="F769">
            <v>0</v>
          </cell>
          <cell r="G769">
            <v>5.09</v>
          </cell>
          <cell r="H769">
            <v>379014.12500000029</v>
          </cell>
          <cell r="I769">
            <v>5.09</v>
          </cell>
          <cell r="J769">
            <v>379014.12500000029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</row>
        <row r="770">
          <cell r="A770">
            <v>31</v>
          </cell>
          <cell r="B770" t="str">
            <v>Besi hollow 2.5/5</v>
          </cell>
          <cell r="C770" t="str">
            <v>Kg</v>
          </cell>
          <cell r="D770">
            <v>74462.500000000058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</row>
        <row r="771">
          <cell r="A771">
            <v>32</v>
          </cell>
          <cell r="B771" t="str">
            <v>Besi hollow 5/5</v>
          </cell>
          <cell r="C771" t="str">
            <v>Kg</v>
          </cell>
          <cell r="D771">
            <v>74462.500000000058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</row>
        <row r="772">
          <cell r="A772">
            <v>33</v>
          </cell>
          <cell r="B772" t="str">
            <v>Besi hollow 2/2</v>
          </cell>
          <cell r="C772" t="str">
            <v>Kg</v>
          </cell>
          <cell r="D772">
            <v>74462.500000000058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</row>
        <row r="773">
          <cell r="A773">
            <v>34</v>
          </cell>
          <cell r="B773" t="str">
            <v>Besi hollow 2/4</v>
          </cell>
          <cell r="C773" t="str">
            <v>Kg</v>
          </cell>
          <cell r="D773">
            <v>74462.500000000058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</row>
        <row r="774">
          <cell r="A774">
            <v>35</v>
          </cell>
          <cell r="B774" t="str">
            <v>Kaca Tempered 12 mm</v>
          </cell>
          <cell r="C774" t="str">
            <v>M2</v>
          </cell>
          <cell r="D774">
            <v>528395.75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</row>
        <row r="775">
          <cell r="A775">
            <v>36</v>
          </cell>
          <cell r="B775" t="str">
            <v>Glass Block</v>
          </cell>
          <cell r="C775" t="str">
            <v>Bh</v>
          </cell>
          <cell r="D775">
            <v>45000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</row>
        <row r="776">
          <cell r="A776">
            <v>37</v>
          </cell>
          <cell r="B776" t="str">
            <v>Kaca Es</v>
          </cell>
          <cell r="C776" t="str">
            <v>M2</v>
          </cell>
          <cell r="D776">
            <v>66700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0.24</v>
          </cell>
          <cell r="R776">
            <v>16008</v>
          </cell>
        </row>
        <row r="777">
          <cell r="A777">
            <v>38</v>
          </cell>
          <cell r="B777" t="str">
            <v>Krepyak Kaca Nako + Kerangka</v>
          </cell>
          <cell r="C777" t="str">
            <v>M2</v>
          </cell>
          <cell r="D777">
            <v>81300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</row>
        <row r="778">
          <cell r="A778">
            <v>39</v>
          </cell>
          <cell r="B778" t="str">
            <v>Sticker Efek Kaca Es</v>
          </cell>
          <cell r="C778" t="str">
            <v>M2</v>
          </cell>
          <cell r="D778">
            <v>150000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</row>
        <row r="779">
          <cell r="A779">
            <v>40</v>
          </cell>
          <cell r="B779" t="str">
            <v>Rel Pintu Dorong</v>
          </cell>
          <cell r="C779" t="str">
            <v>M'</v>
          </cell>
          <cell r="D779">
            <v>275000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</row>
        <row r="780">
          <cell r="A780">
            <v>41</v>
          </cell>
          <cell r="B780" t="str">
            <v>Rolling Door</v>
          </cell>
          <cell r="C780" t="str">
            <v>M2</v>
          </cell>
          <cell r="D780">
            <v>358100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>
            <v>42</v>
          </cell>
          <cell r="B781" t="str">
            <v>Roster</v>
          </cell>
          <cell r="C781" t="str">
            <v>M2</v>
          </cell>
          <cell r="D781">
            <v>133850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</row>
        <row r="782">
          <cell r="A782">
            <v>43</v>
          </cell>
          <cell r="B782" t="str">
            <v>Gipsum Board</v>
          </cell>
          <cell r="C782" t="str">
            <v>M2</v>
          </cell>
          <cell r="D782">
            <v>29000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</row>
        <row r="783">
          <cell r="A783">
            <v>44</v>
          </cell>
          <cell r="B783" t="str">
            <v>List Gipsum</v>
          </cell>
          <cell r="C783" t="str">
            <v>M'</v>
          </cell>
          <cell r="D783">
            <v>17300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</row>
        <row r="784">
          <cell r="A784">
            <v>45</v>
          </cell>
          <cell r="B784" t="str">
            <v>Sealent</v>
          </cell>
          <cell r="C784" t="str">
            <v>M'</v>
          </cell>
          <cell r="D784">
            <v>8400</v>
          </cell>
          <cell r="E784">
            <v>5.68</v>
          </cell>
          <cell r="F784">
            <v>47712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18.04</v>
          </cell>
          <cell r="P784">
            <v>151536</v>
          </cell>
          <cell r="Q784">
            <v>6.4</v>
          </cell>
          <cell r="R784">
            <v>53760</v>
          </cell>
        </row>
        <row r="785">
          <cell r="A785">
            <v>46</v>
          </cell>
          <cell r="B785" t="str">
            <v>Benangan Kusen</v>
          </cell>
          <cell r="C785" t="str">
            <v>M'</v>
          </cell>
          <cell r="D785">
            <v>4296.0074999999997</v>
          </cell>
          <cell r="E785">
            <v>11.76</v>
          </cell>
          <cell r="F785">
            <v>50521.048199999997</v>
          </cell>
          <cell r="G785">
            <v>5.5990000000000002</v>
          </cell>
          <cell r="H785">
            <v>24053.345992499999</v>
          </cell>
          <cell r="I785">
            <v>5.5990000000000002</v>
          </cell>
          <cell r="J785">
            <v>24053.345992499999</v>
          </cell>
          <cell r="K785">
            <v>5.7839999999999998</v>
          </cell>
          <cell r="L785">
            <v>24848.107379999998</v>
          </cell>
          <cell r="M785">
            <v>5.7839999999999998</v>
          </cell>
          <cell r="N785">
            <v>24848.107379999998</v>
          </cell>
          <cell r="O785">
            <v>13.6</v>
          </cell>
          <cell r="P785">
            <v>58425.701999999997</v>
          </cell>
          <cell r="Q785">
            <v>4</v>
          </cell>
          <cell r="R785">
            <v>17184.03</v>
          </cell>
        </row>
        <row r="786">
          <cell r="A786">
            <v>47</v>
          </cell>
          <cell r="B786" t="str">
            <v xml:space="preserve">Cat Kayu </v>
          </cell>
          <cell r="C786" t="str">
            <v>M2</v>
          </cell>
          <cell r="D786">
            <v>19370.5</v>
          </cell>
          <cell r="E786">
            <v>6.6879999999999997</v>
          </cell>
          <cell r="F786">
            <v>129549.90399999999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4.0991999999999997</v>
          </cell>
          <cell r="L786">
            <v>79403.553599999999</v>
          </cell>
          <cell r="M786">
            <v>4.0991999999999997</v>
          </cell>
          <cell r="N786">
            <v>79403.553599999999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</row>
        <row r="787">
          <cell r="A787">
            <v>48</v>
          </cell>
          <cell r="B787" t="str">
            <v>Cat Besi</v>
          </cell>
          <cell r="C787" t="str">
            <v>M2</v>
          </cell>
          <cell r="D787">
            <v>13698</v>
          </cell>
          <cell r="E787">
            <v>0</v>
          </cell>
          <cell r="F787">
            <v>0</v>
          </cell>
          <cell r="G787">
            <v>5.6445590696960588</v>
          </cell>
          <cell r="H787">
            <v>77319.170136696615</v>
          </cell>
          <cell r="I787">
            <v>5.6445590696960588</v>
          </cell>
          <cell r="J787">
            <v>77319.170136696615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</row>
        <row r="788">
          <cell r="A788">
            <v>49</v>
          </cell>
          <cell r="B788" t="str">
            <v>Cat Dinding</v>
          </cell>
          <cell r="C788" t="str">
            <v>M2</v>
          </cell>
          <cell r="D788">
            <v>9900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</row>
        <row r="789">
          <cell r="A789">
            <v>50</v>
          </cell>
          <cell r="B789" t="str">
            <v>Rel Jendela Geser</v>
          </cell>
          <cell r="C789" t="str">
            <v>M'</v>
          </cell>
          <cell r="D789">
            <v>275000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R789">
            <v>0</v>
          </cell>
        </row>
        <row r="791">
          <cell r="B791" t="str">
            <v>Jumlah Harga</v>
          </cell>
          <cell r="F791">
            <v>3295405.1922000004</v>
          </cell>
          <cell r="H791">
            <v>1760337.7291291971</v>
          </cell>
          <cell r="J791">
            <v>1760337.7291291971</v>
          </cell>
          <cell r="L791">
            <v>1690743.9109799999</v>
          </cell>
          <cell r="N791">
            <v>1690743.9109799999</v>
          </cell>
          <cell r="P791">
            <v>1884105.1171249999</v>
          </cell>
          <cell r="R791">
            <v>86952.03</v>
          </cell>
        </row>
        <row r="794">
          <cell r="A794" t="str">
            <v>ANALIS ROSTER (DALAM M2)</v>
          </cell>
        </row>
        <row r="795">
          <cell r="A795" t="str">
            <v>No.</v>
          </cell>
          <cell r="B795" t="str">
            <v>Item Pekerjaan</v>
          </cell>
          <cell r="C795" t="str">
            <v>Satuan</v>
          </cell>
          <cell r="D795" t="str">
            <v>Harga Satuan</v>
          </cell>
          <cell r="E795" t="str">
            <v>P1</v>
          </cell>
        </row>
        <row r="796">
          <cell r="D796" t="str">
            <v>Rp.</v>
          </cell>
          <cell r="E796" t="str">
            <v>Vol.</v>
          </cell>
          <cell r="F796" t="str">
            <v>Jumlah Harga</v>
          </cell>
        </row>
        <row r="797">
          <cell r="A797" t="str">
            <v>XI.</v>
          </cell>
          <cell r="B797" t="str">
            <v>ANALIS ROSTER (DALAM M2)</v>
          </cell>
        </row>
        <row r="799">
          <cell r="A799">
            <v>1</v>
          </cell>
          <cell r="B799" t="str">
            <v>Roster</v>
          </cell>
          <cell r="C799" t="str">
            <v>M2</v>
          </cell>
          <cell r="D799">
            <v>133850</v>
          </cell>
          <cell r="E799">
            <v>1</v>
          </cell>
          <cell r="F799">
            <v>133850</v>
          </cell>
        </row>
        <row r="800">
          <cell r="A800">
            <v>2</v>
          </cell>
          <cell r="B800" t="str">
            <v>Benangan Kusen</v>
          </cell>
          <cell r="C800" t="str">
            <v>M'</v>
          </cell>
          <cell r="D800">
            <v>4296.0074999999997</v>
          </cell>
          <cell r="E800">
            <v>8</v>
          </cell>
          <cell r="F800">
            <v>34368.06</v>
          </cell>
        </row>
        <row r="801">
          <cell r="A801">
            <v>3</v>
          </cell>
          <cell r="B801" t="str">
            <v>Cat Dinding</v>
          </cell>
          <cell r="C801" t="str">
            <v>M2</v>
          </cell>
          <cell r="D801">
            <v>9900</v>
          </cell>
          <cell r="E801">
            <v>2</v>
          </cell>
          <cell r="F801">
            <v>19800</v>
          </cell>
        </row>
        <row r="803">
          <cell r="B803" t="str">
            <v>Jumlah Harga</v>
          </cell>
          <cell r="F803">
            <v>188018.06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>
        <row r="17">
          <cell r="A17">
            <v>2</v>
          </cell>
        </row>
      </sheetData>
      <sheetData sheetId="582">
        <row r="17">
          <cell r="A17">
            <v>2</v>
          </cell>
        </row>
      </sheetData>
      <sheetData sheetId="583">
        <row r="17">
          <cell r="A17">
            <v>2</v>
          </cell>
        </row>
      </sheetData>
      <sheetData sheetId="584">
        <row r="17">
          <cell r="A17">
            <v>2</v>
          </cell>
        </row>
      </sheetData>
      <sheetData sheetId="585">
        <row r="17">
          <cell r="A17">
            <v>2</v>
          </cell>
        </row>
      </sheetData>
      <sheetData sheetId="586">
        <row r="17">
          <cell r="A17">
            <v>2</v>
          </cell>
        </row>
      </sheetData>
      <sheetData sheetId="587">
        <row r="17">
          <cell r="A17">
            <v>2</v>
          </cell>
        </row>
      </sheetData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17">
          <cell r="A17">
            <v>2</v>
          </cell>
        </row>
      </sheetData>
      <sheetData sheetId="609">
        <row r="17">
          <cell r="A17">
            <v>2</v>
          </cell>
        </row>
      </sheetData>
      <sheetData sheetId="610">
        <row r="17">
          <cell r="A17">
            <v>2</v>
          </cell>
        </row>
      </sheetData>
      <sheetData sheetId="611">
        <row r="17">
          <cell r="A17">
            <v>2</v>
          </cell>
        </row>
      </sheetData>
      <sheetData sheetId="612">
        <row r="17">
          <cell r="A17">
            <v>2</v>
          </cell>
        </row>
      </sheetData>
      <sheetData sheetId="613">
        <row r="17">
          <cell r="A17">
            <v>2</v>
          </cell>
        </row>
      </sheetData>
      <sheetData sheetId="614">
        <row r="17">
          <cell r="A17">
            <v>2</v>
          </cell>
        </row>
      </sheetData>
      <sheetData sheetId="615">
        <row r="17">
          <cell r="A17">
            <v>2</v>
          </cell>
        </row>
      </sheetData>
      <sheetData sheetId="616">
        <row r="17">
          <cell r="A17">
            <v>2</v>
          </cell>
        </row>
      </sheetData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gantar"/>
      <sheetName val="REKAP"/>
      <sheetName val="UTILITY"/>
      <sheetName val="Clean"/>
      <sheetName val="Hot"/>
      <sheetName val="Waste"/>
      <sheetName val="Sewage"/>
      <sheetName val="Lab"/>
      <sheetName val="Rain"/>
      <sheetName val="Kitchen"/>
      <sheetName val="Vent"/>
      <sheetName val="Ducting"/>
      <sheetName val="Pipe"/>
      <sheetName val="Hydrant"/>
      <sheetName val="Sprinkler"/>
      <sheetName val="GAS"/>
      <sheetName val="Panel"/>
      <sheetName val="Light"/>
      <sheetName val="Tray-EL"/>
      <sheetName val="FA"/>
      <sheetName val="NC"/>
      <sheetName val="CCTV"/>
      <sheetName val="MATV"/>
      <sheetName val="SS"/>
      <sheetName val="TLP"/>
      <sheetName val="TRAY-EC"/>
      <sheetName val="Spesifikasi Material"/>
      <sheetName val="AHU FCU"/>
      <sheetName val="Fan"/>
      <sheetName val="FM-200"/>
      <sheetName val="Thermatic+FE"/>
      <sheetName val="LIFT"/>
      <sheetName val="Genset"/>
      <sheetName val="IT"/>
      <sheetName val="Rek-BS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</sheetNames>
    <sheetDataSet>
      <sheetData sheetId="0"/>
      <sheetData sheetId="1" refreshError="1">
        <row r="13">
          <cell r="F13">
            <v>14775</v>
          </cell>
        </row>
        <row r="23">
          <cell r="F23">
            <v>95000</v>
          </cell>
        </row>
        <row r="33">
          <cell r="F33">
            <v>3000000</v>
          </cell>
        </row>
        <row r="36">
          <cell r="F36">
            <v>1294680</v>
          </cell>
        </row>
        <row r="37">
          <cell r="F37">
            <v>1200000</v>
          </cell>
        </row>
        <row r="45">
          <cell r="F45">
            <v>135000</v>
          </cell>
        </row>
        <row r="48">
          <cell r="F48">
            <v>45000</v>
          </cell>
        </row>
        <row r="49">
          <cell r="F49">
            <v>55000</v>
          </cell>
        </row>
        <row r="50">
          <cell r="F50">
            <v>45000</v>
          </cell>
        </row>
        <row r="54">
          <cell r="F54">
            <v>2750</v>
          </cell>
        </row>
        <row r="55">
          <cell r="F55">
            <v>340000</v>
          </cell>
        </row>
        <row r="56">
          <cell r="F56">
            <v>17500</v>
          </cell>
        </row>
        <row r="65">
          <cell r="F65">
            <v>6500</v>
          </cell>
        </row>
        <row r="68">
          <cell r="F68">
            <v>600000</v>
          </cell>
        </row>
        <row r="69">
          <cell r="F69">
            <v>5500</v>
          </cell>
        </row>
        <row r="101">
          <cell r="F101">
            <v>25000</v>
          </cell>
        </row>
        <row r="104">
          <cell r="F104">
            <v>2500</v>
          </cell>
        </row>
        <row r="150">
          <cell r="F150">
            <v>200</v>
          </cell>
        </row>
        <row r="155">
          <cell r="F155">
            <v>174000</v>
          </cell>
        </row>
        <row r="156">
          <cell r="F156">
            <v>85000</v>
          </cell>
        </row>
        <row r="157">
          <cell r="F157">
            <v>17500</v>
          </cell>
        </row>
        <row r="159">
          <cell r="F159">
            <v>8400</v>
          </cell>
        </row>
        <row r="161">
          <cell r="F161">
            <v>54000</v>
          </cell>
        </row>
        <row r="162">
          <cell r="F162">
            <v>960</v>
          </cell>
        </row>
        <row r="163">
          <cell r="F163">
            <v>20000</v>
          </cell>
        </row>
        <row r="165">
          <cell r="F165">
            <v>40000</v>
          </cell>
        </row>
        <row r="166">
          <cell r="F166">
            <v>47000</v>
          </cell>
        </row>
        <row r="177">
          <cell r="F177">
            <v>45000</v>
          </cell>
        </row>
        <row r="178">
          <cell r="F178">
            <v>1500</v>
          </cell>
        </row>
        <row r="182">
          <cell r="F182">
            <v>7000</v>
          </cell>
        </row>
        <row r="183">
          <cell r="F183">
            <v>125000</v>
          </cell>
        </row>
        <row r="185">
          <cell r="F185">
            <v>200000</v>
          </cell>
        </row>
        <row r="186">
          <cell r="F186">
            <v>235000</v>
          </cell>
        </row>
        <row r="187">
          <cell r="F187">
            <v>775</v>
          </cell>
        </row>
        <row r="198">
          <cell r="F198">
            <v>27500</v>
          </cell>
        </row>
        <row r="201">
          <cell r="F201">
            <v>25000</v>
          </cell>
        </row>
        <row r="202">
          <cell r="F202">
            <v>27500</v>
          </cell>
        </row>
        <row r="203">
          <cell r="F203">
            <v>25000</v>
          </cell>
        </row>
        <row r="204">
          <cell r="F204">
            <v>25000</v>
          </cell>
        </row>
        <row r="205">
          <cell r="F205">
            <v>25000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-8"/>
      <sheetName val="Analisa Harga Satuan"/>
      <sheetName val="Harga Satuan"/>
      <sheetName val="Bahan "/>
      <sheetName val="Upah"/>
      <sheetName val="Pekerjaan "/>
      <sheetName val="harsat"/>
      <sheetName val="anal"/>
      <sheetName val="DATA"/>
      <sheetName val="Analisa"/>
      <sheetName val="I_KAMAR"/>
      <sheetName val="A"/>
      <sheetName val="Harga_Satuan"/>
      <sheetName val="Bahan_"/>
      <sheetName val="Pekerjaan_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AHS"/>
      <sheetName val="plumbing"/>
      <sheetName val="BOQ"/>
      <sheetName val="HRG BAHAN &amp; UPAH okk"/>
      <sheetName val="HRG BAHAN _ UPAH okk"/>
      <sheetName val="Analis Kusen okk"/>
      <sheetName val="Daf Harga"/>
      <sheetName val="Bill"/>
      <sheetName val="Rekap Bill"/>
      <sheetName val="Menu"/>
      <sheetName val="An_ Harga"/>
      <sheetName val="Up &amp; bhn"/>
      <sheetName val="struktur"/>
      <sheetName val="Plumbing &amp; Fire"/>
      <sheetName val="351BQMCN"/>
      <sheetName val="listrik (2)"/>
      <sheetName val="Daftar Harga"/>
      <sheetName val="BQ-M"/>
      <sheetName val="lab bahasa"/>
      <sheetName val="RAB"/>
      <sheetName val="Hsatbahan"/>
      <sheetName val="RAP"/>
      <sheetName val="INF"/>
      <sheetName val="Rate"/>
      <sheetName val="CH"/>
      <sheetName val="anal rab"/>
      <sheetName val="Kuantitas &amp; Harga"/>
      <sheetName val="Sheet1"/>
      <sheetName val="satuan_pek_ars"/>
      <sheetName val="STR"/>
      <sheetName val="A-ars"/>
      <sheetName val="rumus"/>
      <sheetName val="Memb Schd"/>
      <sheetName val="H.Satuan"/>
      <sheetName val="HB "/>
      <sheetName val="PENJ_TOTAL"/>
      <sheetName val="ARP-10"/>
      <sheetName val="material"/>
      <sheetName val="Phase 1 - BoQ"/>
      <sheetName val="Cover Basment"/>
      <sheetName val="Cover Tower A"/>
      <sheetName val="Cover Tower B"/>
      <sheetName val="Cover Tower C"/>
      <sheetName val="Cover Tower D"/>
      <sheetName val="PK- Basement"/>
      <sheetName val="PK- Tower A"/>
      <sheetName val="PK- Tower D"/>
      <sheetName val="PK- Tower B"/>
      <sheetName val="PK- Tower C"/>
      <sheetName val="Anl Hrg"/>
      <sheetName val="Hrg Sat"/>
      <sheetName val="Satuan Dasar"/>
      <sheetName val="I-KAMAR"/>
      <sheetName val="Sheet3"/>
      <sheetName val="HSD"/>
      <sheetName val="METODE"/>
      <sheetName val="BQ SIPIL II-3 NP"/>
      <sheetName val="BAG-2"/>
      <sheetName val="Cash Flow bulanan"/>
      <sheetName val="SAP"/>
      <sheetName val="B1_x"/>
      <sheetName val="B2(1a)"/>
      <sheetName val="MA PLAN_rev1"/>
      <sheetName val="UMUM"/>
      <sheetName val="Neraca"/>
      <sheetName val="CAB 2"/>
      <sheetName val="Rencana Arus Kas"/>
      <sheetName val="SAT-UP"/>
      <sheetName val="L-4 Rutin"/>
      <sheetName val="304_06"/>
      <sheetName val="304-06"/>
      <sheetName val="Kertas Kerja"/>
      <sheetName val="KINERJA PEB  15"/>
      <sheetName val="BAG_2"/>
      <sheetName val="Sat Bah &amp; Up"/>
      <sheetName val="TE TS FA LAN MATV"/>
      <sheetName val="Cover Daf_2"/>
      <sheetName val="Har-mat"/>
      <sheetName val="Conn. Lib"/>
      <sheetName val="BPS"/>
      <sheetName val="analis standar(20m)"/>
      <sheetName val="ANAL BETON"/>
      <sheetName val="analis standar(8m)"/>
      <sheetName val="Tabel"/>
      <sheetName val="BQ"/>
      <sheetName val="Kolom UT"/>
      <sheetName val="Tataudara"/>
      <sheetName val="BALT"/>
      <sheetName val="Kar"/>
      <sheetName val="REK"/>
      <sheetName val="HARGA MATERIAL"/>
      <sheetName val="SAT"/>
      <sheetName val="BQ Ars"/>
      <sheetName val="met bab3"/>
      <sheetName val="anal bab8"/>
      <sheetName val="Penjumlahan"/>
      <sheetName val="Currency Rate"/>
      <sheetName val="Cover_Basment"/>
      <sheetName val="Cover_Tower_A"/>
      <sheetName val="Cover_Tower_B"/>
      <sheetName val="Cover_Tower_C"/>
      <sheetName val="Cover_Tower_D"/>
      <sheetName val="PK-_Basement"/>
      <sheetName val="PK-_Tower_A"/>
      <sheetName val="PK-_Tower_D"/>
      <sheetName val="PK-_Tower_B"/>
      <sheetName val="PK-_Tower_C"/>
      <sheetName val="Anl_Hrg"/>
      <sheetName val="Hrg_Sat"/>
      <sheetName val="Cover_Daf_2"/>
      <sheetName val="an.mek"/>
      <sheetName val="an.lstrk"/>
      <sheetName val="Mall"/>
      <sheetName val="DF_4 _3_"/>
      <sheetName val="COVER PAKET"/>
      <sheetName val="DAFTAR. D1"/>
      <sheetName val="DAFTAR. D2"/>
      <sheetName val="Cgver Tower A"/>
      <sheetName val="PK- Basemant"/>
      <sheetName val="PK- Tower _x0004_"/>
      <sheetName val="Bover Daf_2"/>
      <sheetName val="H`r-mat"/>
      <sheetName val="RAB J18 "/>
      <sheetName val="HARGA J18"/>
      <sheetName val="analisa J18"/>
      <sheetName val="listrik_(2)"/>
      <sheetName val="Up_&amp;_bhn"/>
      <sheetName val="LOADDAT"/>
      <sheetName val="PK- Tower _x005f_x0004_"/>
      <sheetName val="ESCON"/>
      <sheetName val="Vendor"/>
      <sheetName val="daf-3(OK)"/>
      <sheetName val="daf-7(OK)"/>
      <sheetName val="Rekapitulasi"/>
      <sheetName val="Harga"/>
      <sheetName val="Man Power"/>
      <sheetName val="Peralatan"/>
      <sheetName val="갑지"/>
      <sheetName val="16-AC-27JULI"/>
      <sheetName val="Hrg.Sat"/>
      <sheetName val="5-ALAT"/>
      <sheetName val="sph"/>
      <sheetName val="AnalisaSIPIL RIIL"/>
      <sheetName val="AN HARGA"/>
      <sheetName val="UPAH (2)"/>
      <sheetName val="DAF-5"/>
      <sheetName val="Hargamaterial"/>
      <sheetName val="Lantai 1 ME"/>
      <sheetName val="HARGA ALAT"/>
      <sheetName val="HARGA SAT"/>
      <sheetName val="Bahan_1"/>
      <sheetName val="Pekerjaan_1"/>
      <sheetName val="Harga_Satuan1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Phase_1_-_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X0"/>
      <sheetName val="XXXXX1"/>
      <sheetName val="sch"/>
      <sheetName val="RAB TAHAP 1"/>
      <sheetName val="Sch (2)"/>
      <sheetName val="Rekap-Titab"/>
      <sheetName val="BOQ"/>
      <sheetName val="rate"/>
      <sheetName val="pricing"/>
      <sheetName val="upa"/>
      <sheetName val="LS"/>
      <sheetName val="dc"/>
      <sheetName val="Grouting"/>
      <sheetName val="material timb"/>
      <sheetName val="sub"/>
      <sheetName val="Gal"/>
      <sheetName val="mob-demob1"/>
      <sheetName val="mob-demob"/>
      <sheetName val="instrumen"/>
      <sheetName val="hidromek"/>
      <sheetName val="rumah"/>
      <sheetName val="LAB1"/>
      <sheetName val="LAB"/>
      <sheetName val="CM_beton-1"/>
      <sheetName val="peleda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2">
          <cell r="C22" t="str">
            <v>Air Compressor/Shotmachine Operator</v>
          </cell>
          <cell r="D22" t="str">
            <v>org/hari</v>
          </cell>
          <cell r="E22">
            <v>259200</v>
          </cell>
          <cell r="H22">
            <v>259200</v>
          </cell>
          <cell r="I22">
            <v>37100</v>
          </cell>
          <cell r="J22">
            <v>259200</v>
          </cell>
        </row>
        <row r="23">
          <cell r="C23" t="str">
            <v>Asisten Driller</v>
          </cell>
          <cell r="D23" t="str">
            <v>org/hari</v>
          </cell>
          <cell r="E23">
            <v>216000</v>
          </cell>
          <cell r="H23">
            <v>216000</v>
          </cell>
          <cell r="I23">
            <v>30900</v>
          </cell>
          <cell r="J23">
            <v>216000</v>
          </cell>
        </row>
        <row r="24">
          <cell r="C24" t="str">
            <v>Assisten Grouting Technician</v>
          </cell>
          <cell r="D24" t="str">
            <v>org/hari</v>
          </cell>
          <cell r="E24">
            <v>216000</v>
          </cell>
          <cell r="H24">
            <v>216000</v>
          </cell>
          <cell r="I24">
            <v>30900</v>
          </cell>
          <cell r="J24">
            <v>216000</v>
          </cell>
        </row>
        <row r="25">
          <cell r="C25" t="str">
            <v>Concrete Technican</v>
          </cell>
          <cell r="D25" t="str">
            <v>org/hari</v>
          </cell>
          <cell r="E25">
            <v>259200</v>
          </cell>
          <cell r="H25">
            <v>259200</v>
          </cell>
          <cell r="I25">
            <v>37100</v>
          </cell>
          <cell r="J25">
            <v>259200</v>
          </cell>
        </row>
        <row r="26">
          <cell r="C26" t="str">
            <v>Driller</v>
          </cell>
          <cell r="D26" t="str">
            <v>org/hari</v>
          </cell>
          <cell r="E26">
            <v>100000</v>
          </cell>
          <cell r="H26">
            <v>100000</v>
          </cell>
          <cell r="I26">
            <v>14300</v>
          </cell>
          <cell r="J26">
            <v>100000</v>
          </cell>
        </row>
        <row r="27">
          <cell r="C27" t="str">
            <v>Drilling Master</v>
          </cell>
          <cell r="D27" t="str">
            <v>org/hari</v>
          </cell>
          <cell r="E27">
            <v>116700</v>
          </cell>
          <cell r="H27">
            <v>116700</v>
          </cell>
          <cell r="I27">
            <v>16700</v>
          </cell>
          <cell r="J27">
            <v>116700</v>
          </cell>
        </row>
        <row r="28">
          <cell r="C28" t="str">
            <v>Driver/Operator</v>
          </cell>
          <cell r="D28" t="str">
            <v>org/hari</v>
          </cell>
          <cell r="E28">
            <v>50000</v>
          </cell>
          <cell r="H28">
            <v>50000</v>
          </cell>
          <cell r="I28">
            <v>7200</v>
          </cell>
          <cell r="J28">
            <v>50000</v>
          </cell>
        </row>
        <row r="29">
          <cell r="C29" t="str">
            <v>Field Geologist/Grout Engineer</v>
          </cell>
          <cell r="D29" t="str">
            <v>org/hari</v>
          </cell>
          <cell r="E29">
            <v>360000</v>
          </cell>
          <cell r="H29">
            <v>360000</v>
          </cell>
          <cell r="I29">
            <v>51500</v>
          </cell>
          <cell r="J29">
            <v>360000</v>
          </cell>
        </row>
        <row r="30">
          <cell r="C30" t="str">
            <v>Grouting Master</v>
          </cell>
          <cell r="D30" t="str">
            <v>org/hari</v>
          </cell>
          <cell r="E30">
            <v>288000</v>
          </cell>
          <cell r="H30">
            <v>288000</v>
          </cell>
          <cell r="I30">
            <v>41200</v>
          </cell>
          <cell r="J30">
            <v>288000</v>
          </cell>
        </row>
        <row r="31">
          <cell r="C31" t="str">
            <v>Grouting Technician</v>
          </cell>
          <cell r="D31" t="str">
            <v>org/hari</v>
          </cell>
          <cell r="E31">
            <v>259200</v>
          </cell>
          <cell r="H31">
            <v>259200</v>
          </cell>
          <cell r="I31">
            <v>37100</v>
          </cell>
          <cell r="J31">
            <v>259200</v>
          </cell>
        </row>
        <row r="32">
          <cell r="C32" t="str">
            <v>Juru Ukur</v>
          </cell>
          <cell r="D32" t="str">
            <v>org/hari</v>
          </cell>
          <cell r="E32">
            <v>75000</v>
          </cell>
          <cell r="H32">
            <v>75000</v>
          </cell>
          <cell r="I32">
            <v>10800</v>
          </cell>
          <cell r="J32">
            <v>75000</v>
          </cell>
        </row>
        <row r="33">
          <cell r="C33" t="str">
            <v>Kepala Tukang</v>
          </cell>
          <cell r="D33" t="str">
            <v>org/hari</v>
          </cell>
          <cell r="E33">
            <v>80000</v>
          </cell>
          <cell r="H33">
            <v>80000</v>
          </cell>
          <cell r="I33">
            <v>11500</v>
          </cell>
          <cell r="J33">
            <v>80000</v>
          </cell>
        </row>
        <row r="34">
          <cell r="C34" t="str">
            <v>Mandor</v>
          </cell>
          <cell r="D34" t="str">
            <v>org/hari</v>
          </cell>
          <cell r="E34">
            <v>75000</v>
          </cell>
          <cell r="H34">
            <v>75000</v>
          </cell>
          <cell r="I34">
            <v>10800</v>
          </cell>
          <cell r="J34">
            <v>75000</v>
          </cell>
        </row>
        <row r="35">
          <cell r="C35" t="str">
            <v>Pekerja Biasa</v>
          </cell>
          <cell r="D35" t="str">
            <v>org/hari</v>
          </cell>
          <cell r="E35">
            <v>50000</v>
          </cell>
          <cell r="H35">
            <v>50000</v>
          </cell>
          <cell r="I35">
            <v>7200</v>
          </cell>
          <cell r="J35">
            <v>50000</v>
          </cell>
        </row>
        <row r="36">
          <cell r="C36" t="str">
            <v>Tukang Batu</v>
          </cell>
          <cell r="D36" t="str">
            <v>org/hari</v>
          </cell>
          <cell r="E36">
            <v>70000</v>
          </cell>
          <cell r="H36">
            <v>70000</v>
          </cell>
          <cell r="I36">
            <v>10000</v>
          </cell>
          <cell r="J36">
            <v>70000</v>
          </cell>
        </row>
        <row r="37">
          <cell r="C37" t="str">
            <v>Tukang Besi</v>
          </cell>
          <cell r="D37" t="str">
            <v>org/hari</v>
          </cell>
          <cell r="E37">
            <v>70000</v>
          </cell>
          <cell r="H37">
            <v>70000</v>
          </cell>
          <cell r="I37">
            <v>10000</v>
          </cell>
          <cell r="J37">
            <v>70000</v>
          </cell>
        </row>
        <row r="38">
          <cell r="C38" t="str">
            <v>Tukang Cat</v>
          </cell>
          <cell r="D38" t="str">
            <v>org/hari</v>
          </cell>
          <cell r="E38">
            <v>70000</v>
          </cell>
          <cell r="H38">
            <v>70000</v>
          </cell>
          <cell r="I38">
            <v>10000</v>
          </cell>
          <cell r="J38">
            <v>70000</v>
          </cell>
        </row>
        <row r="39">
          <cell r="C39" t="str">
            <v>Tukang Kayu</v>
          </cell>
          <cell r="D39" t="str">
            <v>org/hari</v>
          </cell>
          <cell r="E39">
            <v>70000</v>
          </cell>
          <cell r="H39">
            <v>70000</v>
          </cell>
          <cell r="I39">
            <v>10000</v>
          </cell>
          <cell r="J39">
            <v>70000</v>
          </cell>
        </row>
        <row r="40">
          <cell r="C40" t="str">
            <v>Tukang Las</v>
          </cell>
          <cell r="D40" t="str">
            <v>org/hari</v>
          </cell>
          <cell r="E40">
            <v>70000</v>
          </cell>
          <cell r="H40">
            <v>70000</v>
          </cell>
          <cell r="I40">
            <v>10000</v>
          </cell>
          <cell r="J40">
            <v>70000</v>
          </cell>
        </row>
        <row r="41">
          <cell r="C41" t="str">
            <v>Tukang Mesin</v>
          </cell>
          <cell r="D41" t="str">
            <v>org/hari</v>
          </cell>
          <cell r="E41">
            <v>70000</v>
          </cell>
          <cell r="H41">
            <v>70000</v>
          </cell>
          <cell r="I41">
            <v>10000</v>
          </cell>
          <cell r="J41">
            <v>70000</v>
          </cell>
        </row>
        <row r="42">
          <cell r="C42" t="str">
            <v>Tukang Listrik</v>
          </cell>
          <cell r="D42" t="str">
            <v>org/hari</v>
          </cell>
          <cell r="E42">
            <v>70000</v>
          </cell>
          <cell r="H42">
            <v>70000</v>
          </cell>
          <cell r="I42">
            <v>10000</v>
          </cell>
          <cell r="J42">
            <v>70000</v>
          </cell>
        </row>
        <row r="43">
          <cell r="C43" t="str">
            <v>Tukang Peledakan</v>
          </cell>
          <cell r="D43" t="str">
            <v>org/hari</v>
          </cell>
          <cell r="E43">
            <v>70000</v>
          </cell>
          <cell r="H43">
            <v>70000</v>
          </cell>
          <cell r="I43">
            <v>10000</v>
          </cell>
          <cell r="J43">
            <v>70000</v>
          </cell>
        </row>
        <row r="44">
          <cell r="C44" t="str">
            <v>Tukang Pipa</v>
          </cell>
          <cell r="D44" t="str">
            <v>org/hari</v>
          </cell>
          <cell r="E44">
            <v>70000</v>
          </cell>
          <cell r="H44">
            <v>70000</v>
          </cell>
          <cell r="I44">
            <v>10000</v>
          </cell>
          <cell r="J44">
            <v>70000</v>
          </cell>
        </row>
        <row r="45">
          <cell r="C45" t="str">
            <v>Tukang Beton</v>
          </cell>
          <cell r="D45" t="str">
            <v>org/hari</v>
          </cell>
          <cell r="E45">
            <v>70000</v>
          </cell>
          <cell r="H45">
            <v>70000</v>
          </cell>
          <cell r="I45">
            <v>10000</v>
          </cell>
          <cell r="J45">
            <v>70000</v>
          </cell>
        </row>
        <row r="46">
          <cell r="C46" t="str">
            <v>Tukang Bor</v>
          </cell>
          <cell r="D46" t="str">
            <v>org/hari</v>
          </cell>
          <cell r="E46">
            <v>70000</v>
          </cell>
          <cell r="H46">
            <v>70000</v>
          </cell>
          <cell r="I46">
            <v>10000</v>
          </cell>
          <cell r="J46">
            <v>70000</v>
          </cell>
        </row>
        <row r="47">
          <cell r="C47" t="str">
            <v>Site Engineer</v>
          </cell>
          <cell r="D47" t="str">
            <v>org/hari</v>
          </cell>
          <cell r="E47">
            <v>180000</v>
          </cell>
          <cell r="H47">
            <v>180000</v>
          </cell>
          <cell r="I47">
            <v>25800</v>
          </cell>
          <cell r="J47">
            <v>180000</v>
          </cell>
        </row>
        <row r="48">
          <cell r="C48" t="str">
            <v>Mechanic Engineer</v>
          </cell>
          <cell r="D48" t="str">
            <v>org/hari</v>
          </cell>
          <cell r="E48">
            <v>180000</v>
          </cell>
          <cell r="H48">
            <v>180000</v>
          </cell>
          <cell r="I48">
            <v>25800</v>
          </cell>
          <cell r="J48">
            <v>180000</v>
          </cell>
        </row>
        <row r="49">
          <cell r="C49" t="str">
            <v>Mechanic technicion</v>
          </cell>
          <cell r="D49" t="str">
            <v>org/hari</v>
          </cell>
          <cell r="E49">
            <v>90000</v>
          </cell>
          <cell r="H49">
            <v>90000</v>
          </cell>
          <cell r="I49">
            <v>12900</v>
          </cell>
          <cell r="J49">
            <v>90000</v>
          </cell>
        </row>
        <row r="50">
          <cell r="C50" t="str">
            <v>Mekanik</v>
          </cell>
          <cell r="D50" t="str">
            <v>org/hari</v>
          </cell>
          <cell r="E50">
            <v>49000</v>
          </cell>
          <cell r="H50">
            <v>49000</v>
          </cell>
          <cell r="I50">
            <v>7000</v>
          </cell>
          <cell r="J50">
            <v>49000</v>
          </cell>
        </row>
        <row r="51">
          <cell r="C51" t="str">
            <v>Mekanikal Drilling</v>
          </cell>
          <cell r="D51" t="str">
            <v>org/hari</v>
          </cell>
          <cell r="E51">
            <v>259200</v>
          </cell>
          <cell r="H51">
            <v>259200</v>
          </cell>
          <cell r="I51">
            <v>37100</v>
          </cell>
          <cell r="J51">
            <v>259200</v>
          </cell>
        </row>
        <row r="52">
          <cell r="C52" t="str">
            <v>Nozzleman</v>
          </cell>
          <cell r="D52" t="str">
            <v>org/hari</v>
          </cell>
          <cell r="E52">
            <v>259200</v>
          </cell>
          <cell r="H52">
            <v>259200</v>
          </cell>
          <cell r="I52">
            <v>37100</v>
          </cell>
          <cell r="J52">
            <v>259200</v>
          </cell>
        </row>
        <row r="53">
          <cell r="C53" t="str">
            <v>Ongkos menggergaji</v>
          </cell>
          <cell r="D53" t="str">
            <v xml:space="preserve"> / m3</v>
          </cell>
          <cell r="E53">
            <v>120000</v>
          </cell>
          <cell r="H53">
            <v>120000</v>
          </cell>
          <cell r="I53">
            <v>17200</v>
          </cell>
          <cell r="J53">
            <v>120000</v>
          </cell>
        </row>
        <row r="54">
          <cell r="C54" t="str">
            <v>Pekerja Harian Tetap</v>
          </cell>
          <cell r="D54" t="str">
            <v>org/hari</v>
          </cell>
          <cell r="E54">
            <v>26250</v>
          </cell>
          <cell r="H54">
            <v>26250</v>
          </cell>
          <cell r="I54">
            <v>3800</v>
          </cell>
          <cell r="J54">
            <v>26250</v>
          </cell>
        </row>
        <row r="55">
          <cell r="C55" t="str">
            <v>Pekerja Terampil</v>
          </cell>
          <cell r="D55" t="str">
            <v>org/hari</v>
          </cell>
          <cell r="E55">
            <v>37500</v>
          </cell>
          <cell r="H55">
            <v>37500</v>
          </cell>
          <cell r="I55">
            <v>5400</v>
          </cell>
          <cell r="J55">
            <v>37500</v>
          </cell>
        </row>
        <row r="56">
          <cell r="C56" t="str">
            <v>Penanggung jawap pemompaan uji</v>
          </cell>
          <cell r="D56" t="str">
            <v>org/hari</v>
          </cell>
          <cell r="E56">
            <v>112500</v>
          </cell>
          <cell r="H56">
            <v>112500</v>
          </cell>
          <cell r="I56">
            <v>16100</v>
          </cell>
          <cell r="J56">
            <v>112500</v>
          </cell>
        </row>
        <row r="57">
          <cell r="C57" t="str">
            <v>Penjaga</v>
          </cell>
          <cell r="D57" t="str">
            <v>org/hari</v>
          </cell>
          <cell r="E57">
            <v>37500</v>
          </cell>
          <cell r="H57">
            <v>37500</v>
          </cell>
          <cell r="I57">
            <v>5400</v>
          </cell>
          <cell r="J57">
            <v>37500</v>
          </cell>
        </row>
        <row r="58">
          <cell r="C58" t="str">
            <v>Powderman</v>
          </cell>
          <cell r="D58" t="str">
            <v>org/hari</v>
          </cell>
          <cell r="E58">
            <v>37500</v>
          </cell>
          <cell r="H58">
            <v>37500</v>
          </cell>
          <cell r="I58">
            <v>5400</v>
          </cell>
          <cell r="J58">
            <v>37500</v>
          </cell>
        </row>
        <row r="59">
          <cell r="C59" t="str">
            <v>Quesity control</v>
          </cell>
          <cell r="D59" t="str">
            <v>org/hari</v>
          </cell>
          <cell r="E59">
            <v>120000</v>
          </cell>
          <cell r="H59">
            <v>120000</v>
          </cell>
          <cell r="I59">
            <v>17200</v>
          </cell>
          <cell r="J59">
            <v>120000</v>
          </cell>
        </row>
        <row r="60">
          <cell r="C60" t="str">
            <v>Senior Grouting Technician</v>
          </cell>
          <cell r="D60" t="str">
            <v>org/hari</v>
          </cell>
          <cell r="E60">
            <v>288000</v>
          </cell>
          <cell r="H60">
            <v>288000</v>
          </cell>
          <cell r="I60">
            <v>41200</v>
          </cell>
          <cell r="J60">
            <v>288000</v>
          </cell>
        </row>
        <row r="61">
          <cell r="C61" t="str">
            <v>Sopir</v>
          </cell>
          <cell r="D61" t="str">
            <v>org/hari</v>
          </cell>
          <cell r="E61">
            <v>50000</v>
          </cell>
          <cell r="H61">
            <v>50000</v>
          </cell>
          <cell r="I61">
            <v>7200</v>
          </cell>
          <cell r="J61">
            <v>50000</v>
          </cell>
        </row>
        <row r="62">
          <cell r="C62" t="str">
            <v>Steel worker</v>
          </cell>
          <cell r="D62" t="str">
            <v>org/hari</v>
          </cell>
          <cell r="E62">
            <v>60000</v>
          </cell>
          <cell r="H62">
            <v>60000</v>
          </cell>
          <cell r="I62">
            <v>8600</v>
          </cell>
          <cell r="J62">
            <v>60000</v>
          </cell>
        </row>
        <row r="63">
          <cell r="C63" t="str">
            <v>Supervisor</v>
          </cell>
          <cell r="D63" t="str">
            <v>org/hari</v>
          </cell>
          <cell r="E63">
            <v>120000</v>
          </cell>
          <cell r="H63">
            <v>120000</v>
          </cell>
          <cell r="I63">
            <v>17200</v>
          </cell>
          <cell r="J63">
            <v>120000</v>
          </cell>
        </row>
        <row r="64">
          <cell r="C64" t="str">
            <v>Walder</v>
          </cell>
          <cell r="D64" t="str">
            <v>org/hari</v>
          </cell>
          <cell r="E64">
            <v>52500</v>
          </cell>
          <cell r="H64">
            <v>52500</v>
          </cell>
          <cell r="I64">
            <v>7500</v>
          </cell>
          <cell r="J64">
            <v>52500</v>
          </cell>
        </row>
        <row r="65">
          <cell r="C65" t="str">
            <v>Watchman</v>
          </cell>
          <cell r="D65" t="str">
            <v>org/hari</v>
          </cell>
          <cell r="E65">
            <v>37500</v>
          </cell>
          <cell r="H65">
            <v>37500</v>
          </cell>
          <cell r="I65">
            <v>5400</v>
          </cell>
          <cell r="J65">
            <v>37500</v>
          </cell>
        </row>
        <row r="66">
          <cell r="C66" t="str">
            <v>Tukang Ukir</v>
          </cell>
          <cell r="D66" t="str">
            <v>org/hari</v>
          </cell>
          <cell r="E66">
            <v>278500</v>
          </cell>
          <cell r="H66">
            <v>278500</v>
          </cell>
          <cell r="I66">
            <v>39800</v>
          </cell>
          <cell r="J66">
            <v>278500</v>
          </cell>
        </row>
        <row r="79">
          <cell r="C79" t="str">
            <v>Agregat Base Kelas A</v>
          </cell>
          <cell r="D79" t="str">
            <v>m3</v>
          </cell>
          <cell r="E79">
            <v>66451</v>
          </cell>
          <cell r="H79">
            <v>66451</v>
          </cell>
          <cell r="J79">
            <v>60410</v>
          </cell>
        </row>
        <row r="80">
          <cell r="C80" t="str">
            <v>Agregat Base Kelas B</v>
          </cell>
          <cell r="D80" t="str">
            <v>m3</v>
          </cell>
          <cell r="E80">
            <v>60951.000000000007</v>
          </cell>
          <cell r="H80">
            <v>60951.000000000007</v>
          </cell>
          <cell r="J80">
            <v>55410</v>
          </cell>
        </row>
        <row r="81">
          <cell r="C81" t="str">
            <v>Agregat Halus</v>
          </cell>
          <cell r="D81" t="str">
            <v>m3</v>
          </cell>
          <cell r="E81">
            <v>66451</v>
          </cell>
          <cell r="H81">
            <v>66451</v>
          </cell>
          <cell r="J81">
            <v>60410</v>
          </cell>
        </row>
        <row r="82">
          <cell r="C82" t="str">
            <v>Agregat Kasar</v>
          </cell>
          <cell r="D82" t="str">
            <v>m3</v>
          </cell>
          <cell r="E82">
            <v>66451</v>
          </cell>
          <cell r="H82">
            <v>66451</v>
          </cell>
          <cell r="J82">
            <v>60410</v>
          </cell>
        </row>
        <row r="83">
          <cell r="C83" t="str">
            <v>Anker D 32, L = 4,7 m</v>
          </cell>
          <cell r="D83" t="str">
            <v>buah</v>
          </cell>
          <cell r="E83">
            <v>498300.00000000006</v>
          </cell>
          <cell r="H83">
            <v>498300.00000000006</v>
          </cell>
          <cell r="J83">
            <v>453000</v>
          </cell>
        </row>
        <row r="84">
          <cell r="C84" t="str">
            <v>Batu Kali</v>
          </cell>
          <cell r="D84" t="str">
            <v>m3</v>
          </cell>
          <cell r="E84">
            <v>55000.000000000007</v>
          </cell>
          <cell r="H84">
            <v>55000.000000000007</v>
          </cell>
          <cell r="J84">
            <v>50000</v>
          </cell>
        </row>
        <row r="85">
          <cell r="C85" t="str">
            <v>Bekisting</v>
          </cell>
          <cell r="D85" t="str">
            <v>m2</v>
          </cell>
          <cell r="E85">
            <v>60500.000000000007</v>
          </cell>
          <cell r="H85">
            <v>60500.000000000007</v>
          </cell>
          <cell r="J85">
            <v>55000</v>
          </cell>
        </row>
        <row r="86">
          <cell r="C86" t="str">
            <v>Bekisting u/ Pluging</v>
          </cell>
          <cell r="D86" t="str">
            <v>m2</v>
          </cell>
          <cell r="E86">
            <v>278300</v>
          </cell>
          <cell r="H86">
            <v>278300</v>
          </cell>
          <cell r="J86">
            <v>253000</v>
          </cell>
        </row>
        <row r="87">
          <cell r="C87" t="str">
            <v>Besi Tulangan Beton</v>
          </cell>
          <cell r="D87" t="str">
            <v>kg</v>
          </cell>
          <cell r="E87">
            <v>11027.5</v>
          </cell>
          <cell r="H87">
            <v>11027.5</v>
          </cell>
          <cell r="J87">
            <v>10025</v>
          </cell>
        </row>
        <row r="88">
          <cell r="C88" t="str">
            <v>Cross bit, dia. 50 mm</v>
          </cell>
          <cell r="D88" t="str">
            <v>buah</v>
          </cell>
          <cell r="E88">
            <v>4400000</v>
          </cell>
          <cell r="H88">
            <v>4400000</v>
          </cell>
          <cell r="J88">
            <v>4000000</v>
          </cell>
        </row>
        <row r="89">
          <cell r="C89" t="str">
            <v>Cross bit, dia. 32 mm</v>
          </cell>
          <cell r="D89" t="str">
            <v>buah</v>
          </cell>
          <cell r="E89">
            <v>2970000.0000000005</v>
          </cell>
          <cell r="H89">
            <v>2970000.0000000005</v>
          </cell>
          <cell r="J89">
            <v>2700000</v>
          </cell>
        </row>
        <row r="90">
          <cell r="C90" t="str">
            <v>Core box</v>
          </cell>
          <cell r="D90" t="str">
            <v>buah</v>
          </cell>
          <cell r="E90">
            <v>82500</v>
          </cell>
          <cell r="H90">
            <v>82500</v>
          </cell>
          <cell r="J90">
            <v>75000</v>
          </cell>
        </row>
        <row r="91">
          <cell r="C91" t="str">
            <v>Dowel  Bar , l= 1 m</v>
          </cell>
          <cell r="D91" t="str">
            <v>buah</v>
          </cell>
          <cell r="E91">
            <v>38500</v>
          </cell>
          <cell r="H91">
            <v>38500</v>
          </cell>
          <cell r="J91">
            <v>35000</v>
          </cell>
        </row>
        <row r="92">
          <cell r="C92" t="str">
            <v>Drilling rod 40.50 mm x 3.00 m</v>
          </cell>
          <cell r="D92" t="str">
            <v>batang</v>
          </cell>
          <cell r="E92">
            <v>3190000.0000000005</v>
          </cell>
          <cell r="H92">
            <v>3190000.0000000005</v>
          </cell>
          <cell r="J92">
            <v>2900000</v>
          </cell>
        </row>
        <row r="93">
          <cell r="C93" t="str">
            <v>Extension Rod 3m</v>
          </cell>
          <cell r="D93" t="str">
            <v>batang</v>
          </cell>
          <cell r="E93">
            <v>2552000</v>
          </cell>
          <cell r="H93">
            <v>2552000</v>
          </cell>
          <cell r="J93">
            <v>2320000</v>
          </cell>
        </row>
        <row r="94">
          <cell r="C94" t="str">
            <v>Shank Adaptor</v>
          </cell>
          <cell r="D94" t="str">
            <v>buah</v>
          </cell>
          <cell r="E94">
            <v>3190000.0000000005</v>
          </cell>
          <cell r="H94">
            <v>3190000.0000000005</v>
          </cell>
          <cell r="J94">
            <v>2900000</v>
          </cell>
        </row>
        <row r="95">
          <cell r="C95" t="str">
            <v>Coupling Sleeve</v>
          </cell>
          <cell r="D95" t="str">
            <v>buah</v>
          </cell>
          <cell r="E95">
            <v>880000.00000000012</v>
          </cell>
          <cell r="H95">
            <v>880000.00000000012</v>
          </cell>
          <cell r="J95">
            <v>800000</v>
          </cell>
        </row>
        <row r="96">
          <cell r="C96" t="str">
            <v>Elastomeric rubber bearing pad</v>
          </cell>
          <cell r="D96" t="str">
            <v>buah</v>
          </cell>
          <cell r="E96">
            <v>4400000</v>
          </cell>
          <cell r="H96">
            <v>4400000</v>
          </cell>
          <cell r="J96">
            <v>4000000</v>
          </cell>
        </row>
        <row r="97">
          <cell r="C97" t="str">
            <v>Explosive, ANFO Powder</v>
          </cell>
          <cell r="D97" t="str">
            <v xml:space="preserve">kg </v>
          </cell>
          <cell r="E97">
            <v>9405</v>
          </cell>
          <cell r="H97">
            <v>9405</v>
          </cell>
          <cell r="J97">
            <v>8550</v>
          </cell>
        </row>
        <row r="98">
          <cell r="C98" t="str">
            <v>Explosive, Detonator (L=1.18, DS Type)</v>
          </cell>
          <cell r="D98" t="str">
            <v>pcs</v>
          </cell>
          <cell r="E98">
            <v>10890</v>
          </cell>
          <cell r="H98">
            <v>10890</v>
          </cell>
          <cell r="J98">
            <v>9900</v>
          </cell>
        </row>
        <row r="99">
          <cell r="C99" t="str">
            <v>Explosive, Dynamite</v>
          </cell>
          <cell r="D99" t="str">
            <v xml:space="preserve">kg </v>
          </cell>
          <cell r="E99">
            <v>28314.000000000004</v>
          </cell>
          <cell r="H99">
            <v>28314.000000000004</v>
          </cell>
          <cell r="J99">
            <v>25740</v>
          </cell>
        </row>
        <row r="100">
          <cell r="C100" t="str">
            <v>Detonating Cord 10 gr</v>
          </cell>
          <cell r="D100" t="str">
            <v>m</v>
          </cell>
          <cell r="E100">
            <v>4158</v>
          </cell>
          <cell r="H100">
            <v>4158</v>
          </cell>
          <cell r="J100">
            <v>3780</v>
          </cell>
        </row>
        <row r="101">
          <cell r="C101" t="str">
            <v>Kabel</v>
          </cell>
          <cell r="D101" t="str">
            <v>m</v>
          </cell>
          <cell r="E101">
            <v>4400</v>
          </cell>
          <cell r="H101">
            <v>4400</v>
          </cell>
          <cell r="J101">
            <v>4000</v>
          </cell>
        </row>
        <row r="102">
          <cell r="C102" t="str">
            <v xml:space="preserve">Kawat Bronjong </v>
          </cell>
          <cell r="D102" t="str">
            <v>kg</v>
          </cell>
          <cell r="E102">
            <v>23100.000000000004</v>
          </cell>
          <cell r="H102">
            <v>23100.000000000004</v>
          </cell>
          <cell r="J102">
            <v>21000</v>
          </cell>
        </row>
        <row r="103">
          <cell r="C103" t="str">
            <v>Kawat Ikat Beton (Bendrat)</v>
          </cell>
          <cell r="D103" t="str">
            <v>kg</v>
          </cell>
          <cell r="E103">
            <v>12650.000000000002</v>
          </cell>
          <cell r="H103">
            <v>12650.000000000002</v>
          </cell>
          <cell r="J103">
            <v>11500</v>
          </cell>
        </row>
        <row r="104">
          <cell r="C104" t="str">
            <v>Lempung</v>
          </cell>
          <cell r="D104" t="str">
            <v>m3</v>
          </cell>
          <cell r="E104">
            <v>11000</v>
          </cell>
          <cell r="H104">
            <v>11000</v>
          </cell>
          <cell r="J104">
            <v>10000</v>
          </cell>
        </row>
        <row r="105">
          <cell r="C105" t="str">
            <v>Material Zone 1</v>
          </cell>
          <cell r="D105" t="str">
            <v>m3</v>
          </cell>
          <cell r="E105">
            <v>12100.000000000002</v>
          </cell>
          <cell r="H105">
            <v>12100.000000000002</v>
          </cell>
          <cell r="J105">
            <v>11000</v>
          </cell>
        </row>
        <row r="106">
          <cell r="C106" t="str">
            <v>Material Zone 2</v>
          </cell>
          <cell r="D106" t="str">
            <v>m3</v>
          </cell>
          <cell r="E106">
            <v>147251.7365</v>
          </cell>
          <cell r="H106">
            <v>147251.7365</v>
          </cell>
          <cell r="J106">
            <v>133865.215</v>
          </cell>
        </row>
        <row r="107">
          <cell r="C107" t="str">
            <v>Material Zone 3</v>
          </cell>
          <cell r="D107" t="str">
            <v>m3</v>
          </cell>
          <cell r="E107">
            <v>84465.94095333913</v>
          </cell>
          <cell r="H107">
            <v>84465.94095333913</v>
          </cell>
          <cell r="J107">
            <v>76787.219048490108</v>
          </cell>
        </row>
        <row r="108">
          <cell r="C108" t="str">
            <v>Material Zone 4</v>
          </cell>
          <cell r="D108" t="str">
            <v>m3</v>
          </cell>
          <cell r="E108">
            <v>21102.92360820602</v>
          </cell>
          <cell r="H108">
            <v>21102.92360820602</v>
          </cell>
          <cell r="J108">
            <v>19184.476007460016</v>
          </cell>
        </row>
        <row r="109">
          <cell r="C109" t="str">
            <v>Material Zone 5</v>
          </cell>
          <cell r="D109" t="str">
            <v>m3</v>
          </cell>
          <cell r="E109">
            <v>79291.536344006949</v>
          </cell>
          <cell r="H109">
            <v>79291.536344006949</v>
          </cell>
          <cell r="J109">
            <v>72083.214858188134</v>
          </cell>
        </row>
        <row r="110">
          <cell r="C110" t="str">
            <v>Material Rip Rap</v>
          </cell>
          <cell r="D110" t="str">
            <v>m3</v>
          </cell>
          <cell r="E110">
            <v>95522.636082060199</v>
          </cell>
          <cell r="H110">
            <v>95522.636082060199</v>
          </cell>
          <cell r="J110">
            <v>86838.76007460017</v>
          </cell>
        </row>
        <row r="111">
          <cell r="C111" t="str">
            <v>Pasir</v>
          </cell>
          <cell r="D111" t="str">
            <v>m3</v>
          </cell>
          <cell r="E111">
            <v>154000</v>
          </cell>
          <cell r="H111">
            <v>154000</v>
          </cell>
          <cell r="J111">
            <v>140000</v>
          </cell>
        </row>
        <row r="112">
          <cell r="C112" t="str">
            <v>Perancah</v>
          </cell>
          <cell r="D112" t="str">
            <v>m3</v>
          </cell>
          <cell r="E112">
            <v>110000.00000000001</v>
          </cell>
          <cell r="H112">
            <v>110000.00000000001</v>
          </cell>
          <cell r="J112">
            <v>100000</v>
          </cell>
        </row>
        <row r="113">
          <cell r="C113" t="str">
            <v>Pipa PVC dia. 2"</v>
          </cell>
          <cell r="D113" t="str">
            <v>m'</v>
          </cell>
          <cell r="E113">
            <v>27500.000000000004</v>
          </cell>
          <cell r="H113">
            <v>27500.000000000004</v>
          </cell>
          <cell r="J113">
            <v>25000</v>
          </cell>
        </row>
        <row r="114">
          <cell r="C114" t="str">
            <v>PVC Waterstop (b=250 mm)</v>
          </cell>
          <cell r="D114" t="str">
            <v>m'</v>
          </cell>
          <cell r="E114">
            <v>137500</v>
          </cell>
          <cell r="H114">
            <v>137500</v>
          </cell>
          <cell r="J114">
            <v>125000</v>
          </cell>
        </row>
        <row r="115">
          <cell r="C115" t="str">
            <v xml:space="preserve">Semen Portland </v>
          </cell>
          <cell r="D115" t="str">
            <v>kg</v>
          </cell>
          <cell r="E115">
            <v>797.50000000000011</v>
          </cell>
          <cell r="H115">
            <v>797.50000000000011</v>
          </cell>
          <cell r="J115">
            <v>725</v>
          </cell>
        </row>
        <row r="116">
          <cell r="C116" t="str">
            <v>Wiremesh 150 x 150 x 4 mm</v>
          </cell>
          <cell r="D116" t="str">
            <v>m2</v>
          </cell>
          <cell r="E116">
            <v>40040</v>
          </cell>
          <cell r="H116">
            <v>40040</v>
          </cell>
          <cell r="J116">
            <v>36400</v>
          </cell>
        </row>
        <row r="118">
          <cell r="C118" t="str">
            <v>Arang</v>
          </cell>
          <cell r="D118" t="str">
            <v>m3</v>
          </cell>
          <cell r="E118">
            <v>15840.000000000002</v>
          </cell>
          <cell r="H118">
            <v>15840.000000000002</v>
          </cell>
          <cell r="J118">
            <v>14400</v>
          </cell>
        </row>
        <row r="119">
          <cell r="C119" t="str">
            <v>Asbes Datar</v>
          </cell>
          <cell r="D119" t="str">
            <v>lbr</v>
          </cell>
          <cell r="E119">
            <v>23650.000000000004</v>
          </cell>
          <cell r="H119">
            <v>23650.000000000004</v>
          </cell>
          <cell r="J119">
            <v>21500</v>
          </cell>
        </row>
        <row r="120">
          <cell r="C120" t="str">
            <v>Asbes Gelombang</v>
          </cell>
          <cell r="D120" t="str">
            <v>lbr</v>
          </cell>
          <cell r="E120">
            <v>52250.000000000007</v>
          </cell>
          <cell r="H120">
            <v>52250.000000000007</v>
          </cell>
          <cell r="J120">
            <v>47500</v>
          </cell>
        </row>
        <row r="121">
          <cell r="C121" t="str">
            <v>Asphalt Curah</v>
          </cell>
          <cell r="D121" t="str">
            <v>kg</v>
          </cell>
          <cell r="E121">
            <v>6600.0000000000009</v>
          </cell>
          <cell r="H121">
            <v>6600.0000000000009</v>
          </cell>
          <cell r="J121">
            <v>6000</v>
          </cell>
        </row>
        <row r="122">
          <cell r="C122" t="str">
            <v>Bambu Bongkotan</v>
          </cell>
          <cell r="D122" t="str">
            <v>bt</v>
          </cell>
          <cell r="E122">
            <v>9900</v>
          </cell>
          <cell r="H122">
            <v>9900</v>
          </cell>
          <cell r="J122">
            <v>9000</v>
          </cell>
        </row>
        <row r="123">
          <cell r="C123" t="str">
            <v>Bambu Bronjong</v>
          </cell>
          <cell r="D123" t="str">
            <v>bt</v>
          </cell>
          <cell r="E123">
            <v>11880.000000000002</v>
          </cell>
          <cell r="H123">
            <v>11880.000000000002</v>
          </cell>
          <cell r="J123">
            <v>10800</v>
          </cell>
        </row>
        <row r="124">
          <cell r="C124" t="str">
            <v>Bambu Ori</v>
          </cell>
          <cell r="D124" t="str">
            <v>bt</v>
          </cell>
          <cell r="E124">
            <v>11880.000000000002</v>
          </cell>
          <cell r="H124">
            <v>11880.000000000002</v>
          </cell>
          <cell r="J124">
            <v>10800</v>
          </cell>
        </row>
        <row r="125">
          <cell r="C125" t="str">
            <v>Bambu Petung</v>
          </cell>
          <cell r="D125" t="str">
            <v>bt</v>
          </cell>
          <cell r="E125">
            <v>14652.000000000002</v>
          </cell>
          <cell r="H125">
            <v>14652.000000000002</v>
          </cell>
          <cell r="J125">
            <v>13320</v>
          </cell>
        </row>
        <row r="126">
          <cell r="C126" t="str">
            <v>Bambu Tali (Apus)</v>
          </cell>
          <cell r="D126" t="str">
            <v>bt</v>
          </cell>
          <cell r="E126">
            <v>9900</v>
          </cell>
          <cell r="H126">
            <v>9900</v>
          </cell>
          <cell r="J126">
            <v>9000</v>
          </cell>
        </row>
        <row r="127">
          <cell r="C127" t="str">
            <v>Bambu Wulung</v>
          </cell>
          <cell r="D127" t="str">
            <v>bt</v>
          </cell>
          <cell r="E127">
            <v>10560</v>
          </cell>
          <cell r="H127">
            <v>10560</v>
          </cell>
          <cell r="J127">
            <v>9600</v>
          </cell>
        </row>
        <row r="128">
          <cell r="C128" t="str">
            <v>Batu Bata Merah</v>
          </cell>
          <cell r="D128" t="str">
            <v>bh</v>
          </cell>
          <cell r="E128">
            <v>1650.0000000000002</v>
          </cell>
          <cell r="H128">
            <v>1650.0000000000002</v>
          </cell>
          <cell r="J128">
            <v>1500</v>
          </cell>
        </row>
        <row r="129">
          <cell r="C129" t="str">
            <v>Bend 90 derajat</v>
          </cell>
          <cell r="D129" t="str">
            <v>buah</v>
          </cell>
          <cell r="E129">
            <v>44000</v>
          </cell>
          <cell r="H129">
            <v>44000</v>
          </cell>
          <cell r="J129">
            <v>40000</v>
          </cell>
        </row>
        <row r="130">
          <cell r="C130" t="str">
            <v>Bensin Premium</v>
          </cell>
          <cell r="D130" t="str">
            <v>ltr</v>
          </cell>
          <cell r="E130">
            <v>8250</v>
          </cell>
          <cell r="H130">
            <v>8250</v>
          </cell>
          <cell r="J130">
            <v>7500</v>
          </cell>
        </row>
        <row r="131">
          <cell r="C131" t="str">
            <v>Besi Plat</v>
          </cell>
          <cell r="D131" t="str">
            <v>kg</v>
          </cell>
          <cell r="E131">
            <v>15180.000000000002</v>
          </cell>
          <cell r="H131">
            <v>15180.000000000002</v>
          </cell>
          <cell r="J131">
            <v>13800</v>
          </cell>
        </row>
        <row r="132">
          <cell r="C132" t="str">
            <v>Besi Plat Strip</v>
          </cell>
          <cell r="D132" t="str">
            <v>kg</v>
          </cell>
          <cell r="E132">
            <v>15180.000000000002</v>
          </cell>
          <cell r="H132">
            <v>15180.000000000002</v>
          </cell>
          <cell r="J132">
            <v>13800</v>
          </cell>
        </row>
        <row r="133">
          <cell r="C133" t="str">
            <v>Besi Profil</v>
          </cell>
          <cell r="D133" t="str">
            <v>kg</v>
          </cell>
          <cell r="E133">
            <v>10560</v>
          </cell>
          <cell r="H133">
            <v>10560</v>
          </cell>
          <cell r="J133">
            <v>9600</v>
          </cell>
        </row>
        <row r="134">
          <cell r="C134" t="str">
            <v>Buis Beton dia. 0.30 M</v>
          </cell>
          <cell r="D134" t="str">
            <v>bh</v>
          </cell>
          <cell r="E134">
            <v>59400.000000000007</v>
          </cell>
          <cell r="H134">
            <v>59400.000000000007</v>
          </cell>
          <cell r="J134">
            <v>54000</v>
          </cell>
        </row>
        <row r="135">
          <cell r="C135" t="str">
            <v>Buis Beton dia. 0.50 M</v>
          </cell>
          <cell r="D135" t="str">
            <v>bh</v>
          </cell>
          <cell r="E135">
            <v>72600</v>
          </cell>
          <cell r="H135">
            <v>72600</v>
          </cell>
          <cell r="J135">
            <v>66000</v>
          </cell>
        </row>
        <row r="136">
          <cell r="C136" t="str">
            <v>Buis Beton dia. 0.60 M</v>
          </cell>
          <cell r="D136" t="str">
            <v>bh</v>
          </cell>
          <cell r="E136">
            <v>79200</v>
          </cell>
          <cell r="H136">
            <v>79200</v>
          </cell>
          <cell r="J136">
            <v>72000</v>
          </cell>
        </row>
        <row r="137">
          <cell r="C137" t="str">
            <v>Buis Beton dia. 0.80 M</v>
          </cell>
          <cell r="D137" t="str">
            <v>bh</v>
          </cell>
          <cell r="E137">
            <v>91080.000000000015</v>
          </cell>
          <cell r="H137">
            <v>91080.000000000015</v>
          </cell>
          <cell r="J137">
            <v>82800</v>
          </cell>
        </row>
        <row r="138">
          <cell r="C138" t="str">
            <v>Buis Beton dia. 1.00 M</v>
          </cell>
          <cell r="D138" t="str">
            <v>bh</v>
          </cell>
          <cell r="E138">
            <v>128040.00000000001</v>
          </cell>
          <cell r="H138">
            <v>128040.00000000001</v>
          </cell>
          <cell r="J138">
            <v>116400</v>
          </cell>
        </row>
        <row r="139">
          <cell r="C139" t="str">
            <v>Cat Dasar (Meni)</v>
          </cell>
          <cell r="D139" t="str">
            <v>kg</v>
          </cell>
          <cell r="E139">
            <v>19800</v>
          </cell>
          <cell r="H139">
            <v>19800</v>
          </cell>
          <cell r="J139">
            <v>18000</v>
          </cell>
        </row>
        <row r="140">
          <cell r="C140" t="str">
            <v>Cat Dinding/Tembok</v>
          </cell>
          <cell r="D140" t="str">
            <v>kg</v>
          </cell>
          <cell r="E140">
            <v>23100.000000000004</v>
          </cell>
          <cell r="H140">
            <v>23100.000000000004</v>
          </cell>
          <cell r="J140">
            <v>21000</v>
          </cell>
        </row>
        <row r="141">
          <cell r="C141" t="str">
            <v>Cat Kayu</v>
          </cell>
          <cell r="D141" t="str">
            <v>kg</v>
          </cell>
          <cell r="E141">
            <v>49500.000000000007</v>
          </cell>
          <cell r="H141">
            <v>49500.000000000007</v>
          </cell>
          <cell r="J141">
            <v>45000</v>
          </cell>
        </row>
        <row r="142">
          <cell r="C142" t="str">
            <v>Centralizer</v>
          </cell>
          <cell r="D142" t="str">
            <v>bh</v>
          </cell>
          <cell r="E142">
            <v>224400.00000000003</v>
          </cell>
          <cell r="H142">
            <v>224400.00000000003</v>
          </cell>
          <cell r="J142">
            <v>204000</v>
          </cell>
        </row>
        <row r="143">
          <cell r="C143" t="str">
            <v>Chuck piece &amp; chuck bolt</v>
          </cell>
          <cell r="D143" t="str">
            <v>set</v>
          </cell>
          <cell r="E143">
            <v>3190000.0000000005</v>
          </cell>
          <cell r="H143">
            <v>3190000.0000000005</v>
          </cell>
          <cell r="J143">
            <v>2900000</v>
          </cell>
        </row>
        <row r="144">
          <cell r="C144" t="str">
            <v>Concrete Additive</v>
          </cell>
          <cell r="D144" t="str">
            <v>kg</v>
          </cell>
          <cell r="E144">
            <v>22000</v>
          </cell>
          <cell r="H144">
            <v>22000</v>
          </cell>
          <cell r="J144">
            <v>20000</v>
          </cell>
        </row>
        <row r="145">
          <cell r="C145" t="str">
            <v>Core Barrel</v>
          </cell>
          <cell r="D145" t="str">
            <v>batang</v>
          </cell>
          <cell r="E145">
            <v>3850000.0000000005</v>
          </cell>
          <cell r="H145">
            <v>3850000.0000000005</v>
          </cell>
          <cell r="J145">
            <v>3500000</v>
          </cell>
        </row>
        <row r="146">
          <cell r="C146" t="str">
            <v>Diesel spareparts</v>
          </cell>
          <cell r="D146" t="str">
            <v>set</v>
          </cell>
          <cell r="E146">
            <v>1980000.0000000002</v>
          </cell>
          <cell r="H146">
            <v>1980000.0000000002</v>
          </cell>
          <cell r="J146">
            <v>1800000</v>
          </cell>
        </row>
        <row r="147">
          <cell r="C147" t="str">
            <v>Drill bit</v>
          </cell>
          <cell r="D147" t="str">
            <v>buah</v>
          </cell>
          <cell r="E147">
            <v>522500.00000000006</v>
          </cell>
          <cell r="H147">
            <v>522500.00000000006</v>
          </cell>
          <cell r="J147">
            <v>475000</v>
          </cell>
        </row>
        <row r="148">
          <cell r="C148" t="str">
            <v>Drilling Stage</v>
          </cell>
          <cell r="D148" t="str">
            <v>set</v>
          </cell>
          <cell r="E148">
            <v>3300000.0000000005</v>
          </cell>
          <cell r="H148">
            <v>3300000.0000000005</v>
          </cell>
          <cell r="J148">
            <v>3000000</v>
          </cell>
        </row>
        <row r="149">
          <cell r="C149" t="str">
            <v>Elbow PVC OD dia. 50 mm</v>
          </cell>
          <cell r="D149" t="str">
            <v>buah</v>
          </cell>
          <cell r="E149">
            <v>11451.000000000002</v>
          </cell>
          <cell r="H149">
            <v>11451.000000000002</v>
          </cell>
          <cell r="J149">
            <v>10410</v>
          </cell>
        </row>
        <row r="150">
          <cell r="C150" t="str">
            <v xml:space="preserve">Engsel </v>
          </cell>
          <cell r="D150" t="str">
            <v>set</v>
          </cell>
          <cell r="E150">
            <v>9372</v>
          </cell>
          <cell r="H150">
            <v>9372</v>
          </cell>
          <cell r="J150">
            <v>8520</v>
          </cell>
        </row>
        <row r="151">
          <cell r="C151" t="str">
            <v>Equal Tee OD dia. 50 mm</v>
          </cell>
          <cell r="D151" t="str">
            <v>buah</v>
          </cell>
          <cell r="E151">
            <v>64570.000000000007</v>
          </cell>
          <cell r="H151">
            <v>64570.000000000007</v>
          </cell>
          <cell r="J151">
            <v>58700</v>
          </cell>
        </row>
        <row r="152">
          <cell r="C152" t="str">
            <v>Eternit</v>
          </cell>
          <cell r="D152" t="str">
            <v>lbr</v>
          </cell>
          <cell r="E152">
            <v>11220</v>
          </cell>
          <cell r="H152">
            <v>11220</v>
          </cell>
          <cell r="J152">
            <v>10200</v>
          </cell>
        </row>
        <row r="153">
          <cell r="C153" t="str">
            <v>Filter Hydroulis</v>
          </cell>
          <cell r="D153" t="str">
            <v>bh</v>
          </cell>
          <cell r="E153">
            <v>105600.00000000001</v>
          </cell>
          <cell r="H153">
            <v>105600.00000000001</v>
          </cell>
          <cell r="J153">
            <v>96000</v>
          </cell>
        </row>
        <row r="154">
          <cell r="C154" t="str">
            <v>Filter Oli</v>
          </cell>
          <cell r="D154" t="str">
            <v>bh</v>
          </cell>
          <cell r="E154">
            <v>39600</v>
          </cell>
          <cell r="H154">
            <v>39600</v>
          </cell>
          <cell r="J154">
            <v>36000</v>
          </cell>
        </row>
        <row r="155">
          <cell r="C155" t="str">
            <v>Filter Solar</v>
          </cell>
          <cell r="D155" t="str">
            <v>bh</v>
          </cell>
          <cell r="E155">
            <v>39600</v>
          </cell>
          <cell r="H155">
            <v>39600</v>
          </cell>
          <cell r="J155">
            <v>36000</v>
          </cell>
        </row>
        <row r="156">
          <cell r="C156" t="str">
            <v>Float Valve</v>
          </cell>
          <cell r="D156" t="str">
            <v>set</v>
          </cell>
          <cell r="E156">
            <v>2032360.0000000002</v>
          </cell>
          <cell r="H156">
            <v>2032360.0000000002</v>
          </cell>
          <cell r="J156">
            <v>1847600</v>
          </cell>
        </row>
        <row r="157">
          <cell r="C157" t="str">
            <v xml:space="preserve">Gamping </v>
          </cell>
          <cell r="D157" t="str">
            <v>kg</v>
          </cell>
          <cell r="E157">
            <v>9900</v>
          </cell>
          <cell r="H157">
            <v>9900</v>
          </cell>
          <cell r="J157">
            <v>9000</v>
          </cell>
        </row>
        <row r="158">
          <cell r="C158" t="str">
            <v>Gebalan Rumput</v>
          </cell>
          <cell r="D158" t="str">
            <v>m2</v>
          </cell>
          <cell r="E158">
            <v>9900</v>
          </cell>
          <cell r="H158">
            <v>9900</v>
          </cell>
          <cell r="J158">
            <v>9000</v>
          </cell>
        </row>
        <row r="159">
          <cell r="C159" t="str">
            <v>Gemuk</v>
          </cell>
          <cell r="D159" t="str">
            <v>kg</v>
          </cell>
          <cell r="E159">
            <v>19800</v>
          </cell>
          <cell r="H159">
            <v>19800</v>
          </cell>
          <cell r="J159">
            <v>18000</v>
          </cell>
        </row>
        <row r="160">
          <cell r="C160" t="str">
            <v>Genteng Biasa</v>
          </cell>
          <cell r="D160" t="str">
            <v>bj</v>
          </cell>
          <cell r="E160">
            <v>1650.0000000000002</v>
          </cell>
          <cell r="H160">
            <v>1650.0000000000002</v>
          </cell>
          <cell r="J160">
            <v>1500</v>
          </cell>
        </row>
        <row r="161">
          <cell r="C161" t="str">
            <v>Genteng Bubungan</v>
          </cell>
          <cell r="D161" t="str">
            <v>bj</v>
          </cell>
          <cell r="E161">
            <v>3850.0000000000005</v>
          </cell>
          <cell r="H161">
            <v>3850.0000000000005</v>
          </cell>
          <cell r="J161">
            <v>3500</v>
          </cell>
        </row>
        <row r="162">
          <cell r="C162" t="str">
            <v>Genteng Motif Karangpilang</v>
          </cell>
          <cell r="D162" t="str">
            <v>bj</v>
          </cell>
          <cell r="E162">
            <v>7150.0000000000009</v>
          </cell>
          <cell r="H162">
            <v>7150.0000000000009</v>
          </cell>
          <cell r="J162">
            <v>6500</v>
          </cell>
        </row>
        <row r="163">
          <cell r="C163" t="str">
            <v>Geotextile</v>
          </cell>
          <cell r="D163" t="str">
            <v>m2</v>
          </cell>
          <cell r="E163">
            <v>8580</v>
          </cell>
          <cell r="H163">
            <v>8580</v>
          </cell>
          <cell r="J163">
            <v>7800</v>
          </cell>
        </row>
        <row r="164">
          <cell r="C164" t="str">
            <v>Ger Box Oil</v>
          </cell>
          <cell r="D164" t="str">
            <v>ltr</v>
          </cell>
          <cell r="E164">
            <v>21780</v>
          </cell>
          <cell r="H164">
            <v>21780</v>
          </cell>
          <cell r="J164">
            <v>19800</v>
          </cell>
        </row>
        <row r="165">
          <cell r="C165" t="str">
            <v>Gragal</v>
          </cell>
          <cell r="D165" t="str">
            <v>m3</v>
          </cell>
          <cell r="E165">
            <v>85800</v>
          </cell>
          <cell r="H165">
            <v>85800</v>
          </cell>
          <cell r="J165">
            <v>78000</v>
          </cell>
        </row>
        <row r="166">
          <cell r="C166" t="str">
            <v>Grasak</v>
          </cell>
          <cell r="D166" t="str">
            <v>kg</v>
          </cell>
          <cell r="E166">
            <v>6930.0000000000009</v>
          </cell>
          <cell r="H166">
            <v>6930.0000000000009</v>
          </cell>
          <cell r="J166">
            <v>6300</v>
          </cell>
        </row>
        <row r="167">
          <cell r="C167" t="str">
            <v>Gravel Pack dan pengisiannya</v>
          </cell>
          <cell r="D167" t="str">
            <v>m3</v>
          </cell>
          <cell r="E167">
            <v>363000.00000000006</v>
          </cell>
          <cell r="H167">
            <v>363000.00000000006</v>
          </cell>
          <cell r="J167">
            <v>330000</v>
          </cell>
        </row>
        <row r="168">
          <cell r="C168" t="str">
            <v>Handle Baja dia. 16 mm</v>
          </cell>
          <cell r="D168" t="str">
            <v>buah</v>
          </cell>
          <cell r="E168">
            <v>43560</v>
          </cell>
          <cell r="H168">
            <v>43560</v>
          </cell>
          <cell r="J168">
            <v>39600</v>
          </cell>
        </row>
        <row r="169">
          <cell r="C169" t="str">
            <v>Hydraulic piston</v>
          </cell>
          <cell r="D169" t="str">
            <v>set</v>
          </cell>
          <cell r="E169">
            <v>550000</v>
          </cell>
          <cell r="H169">
            <v>550000</v>
          </cell>
          <cell r="J169">
            <v>500000</v>
          </cell>
        </row>
        <row r="170">
          <cell r="C170" t="str">
            <v>Ijuk</v>
          </cell>
          <cell r="D170" t="str">
            <v>kg</v>
          </cell>
          <cell r="E170">
            <v>29040.000000000004</v>
          </cell>
          <cell r="H170">
            <v>29040.000000000004</v>
          </cell>
          <cell r="J170">
            <v>26400</v>
          </cell>
        </row>
        <row r="171">
          <cell r="C171" t="str">
            <v>Karung Plastik</v>
          </cell>
          <cell r="D171" t="str">
            <v>buah</v>
          </cell>
          <cell r="E171">
            <v>330</v>
          </cell>
          <cell r="H171">
            <v>330</v>
          </cell>
          <cell r="J171">
            <v>300</v>
          </cell>
        </row>
        <row r="172">
          <cell r="C172" t="str">
            <v>Kapur Pasangan</v>
          </cell>
          <cell r="D172" t="str">
            <v>m3</v>
          </cell>
          <cell r="E172">
            <v>190300.00000000003</v>
          </cell>
          <cell r="H172">
            <v>190300.00000000003</v>
          </cell>
          <cell r="J172">
            <v>173000</v>
          </cell>
        </row>
        <row r="173">
          <cell r="C173" t="str">
            <v>Kasa</v>
          </cell>
          <cell r="D173" t="str">
            <v>m2</v>
          </cell>
          <cell r="E173">
            <v>6732.0000000000009</v>
          </cell>
          <cell r="H173">
            <v>6732.0000000000009</v>
          </cell>
          <cell r="J173">
            <v>6120</v>
          </cell>
        </row>
        <row r="174">
          <cell r="C174" t="str">
            <v>Kayu Begisting</v>
          </cell>
          <cell r="D174" t="str">
            <v>m3</v>
          </cell>
          <cell r="E174">
            <v>1650000.0000000002</v>
          </cell>
          <cell r="H174">
            <v>1650000.0000000002</v>
          </cell>
          <cell r="J174">
            <v>1500000</v>
          </cell>
        </row>
        <row r="175">
          <cell r="C175" t="str">
            <v>Kayu Dolken/Gelam D=13 cm, L=4.00 m</v>
          </cell>
          <cell r="D175" t="str">
            <v>bh</v>
          </cell>
          <cell r="E175">
            <v>44000</v>
          </cell>
          <cell r="H175">
            <v>44000</v>
          </cell>
          <cell r="J175">
            <v>40000</v>
          </cell>
        </row>
        <row r="176">
          <cell r="C176" t="str">
            <v>Kayu Jati Dolok</v>
          </cell>
          <cell r="D176" t="str">
            <v>m3</v>
          </cell>
          <cell r="E176">
            <v>24555300.000000004</v>
          </cell>
          <cell r="H176">
            <v>24555300.000000004</v>
          </cell>
          <cell r="J176">
            <v>22323000</v>
          </cell>
        </row>
        <row r="177">
          <cell r="C177" t="str">
            <v>Kayu Jati Glondong</v>
          </cell>
          <cell r="D177" t="str">
            <v>m3</v>
          </cell>
          <cell r="E177">
            <v>23828750.000000004</v>
          </cell>
          <cell r="H177">
            <v>23828750.000000004</v>
          </cell>
          <cell r="J177">
            <v>21662500</v>
          </cell>
        </row>
        <row r="178">
          <cell r="C178" t="str">
            <v>Kayu Jati Grajen</v>
          </cell>
          <cell r="D178" t="str">
            <v>m3</v>
          </cell>
          <cell r="E178">
            <v>10890000</v>
          </cell>
          <cell r="H178">
            <v>10890000</v>
          </cell>
          <cell r="J178">
            <v>9900000</v>
          </cell>
        </row>
        <row r="179">
          <cell r="C179" t="str">
            <v>Kayu Kamfer Balok</v>
          </cell>
          <cell r="D179" t="str">
            <v>m3</v>
          </cell>
          <cell r="E179">
            <v>4322450</v>
          </cell>
          <cell r="H179">
            <v>4322450</v>
          </cell>
          <cell r="J179">
            <v>3929500</v>
          </cell>
        </row>
        <row r="180">
          <cell r="C180" t="str">
            <v>Kayu Kamfer Papan</v>
          </cell>
          <cell r="D180" t="str">
            <v>m3</v>
          </cell>
          <cell r="E180">
            <v>4854300</v>
          </cell>
          <cell r="H180">
            <v>4854300</v>
          </cell>
          <cell r="J180">
            <v>4413000</v>
          </cell>
        </row>
        <row r="181">
          <cell r="C181" t="str">
            <v>Kayu Meranti Balok</v>
          </cell>
          <cell r="D181" t="str">
            <v>m3</v>
          </cell>
          <cell r="E181">
            <v>1650000.0000000002</v>
          </cell>
          <cell r="H181">
            <v>1650000.0000000002</v>
          </cell>
          <cell r="J181">
            <v>1500000</v>
          </cell>
        </row>
        <row r="182">
          <cell r="C182" t="str">
            <v>Kayu Meranti Papan</v>
          </cell>
          <cell r="D182" t="str">
            <v>m3</v>
          </cell>
          <cell r="E182">
            <v>1701700.0000000002</v>
          </cell>
          <cell r="H182">
            <v>1701700.0000000002</v>
          </cell>
          <cell r="J182">
            <v>1547000</v>
          </cell>
        </row>
        <row r="183">
          <cell r="C183" t="str">
            <v>Kerikil</v>
          </cell>
          <cell r="D183" t="str">
            <v>m3</v>
          </cell>
          <cell r="E183">
            <v>129250.00000000001</v>
          </cell>
          <cell r="H183">
            <v>129250.00000000001</v>
          </cell>
          <cell r="J183">
            <v>117500</v>
          </cell>
        </row>
        <row r="184">
          <cell r="C184" t="str">
            <v>Kertas Gosok</v>
          </cell>
          <cell r="D184" t="str">
            <v>lbr</v>
          </cell>
          <cell r="E184">
            <v>5280</v>
          </cell>
          <cell r="H184">
            <v>5280</v>
          </cell>
          <cell r="J184">
            <v>4800</v>
          </cell>
        </row>
        <row r="185">
          <cell r="C185" t="str">
            <v>Kran Air</v>
          </cell>
          <cell r="D185" t="str">
            <v>buah</v>
          </cell>
          <cell r="E185">
            <v>39600</v>
          </cell>
          <cell r="H185">
            <v>39600</v>
          </cell>
          <cell r="J185">
            <v>36000</v>
          </cell>
        </row>
        <row r="186">
          <cell r="C186" t="str">
            <v>Kunci</v>
          </cell>
          <cell r="D186" t="str">
            <v>set</v>
          </cell>
          <cell r="E186">
            <v>31680.000000000004</v>
          </cell>
          <cell r="H186">
            <v>31680.000000000004</v>
          </cell>
          <cell r="J186">
            <v>28800</v>
          </cell>
        </row>
        <row r="187">
          <cell r="C187" t="str">
            <v>Lem PVC</v>
          </cell>
          <cell r="D187" t="str">
            <v>kg</v>
          </cell>
          <cell r="E187">
            <v>23100.000000000004</v>
          </cell>
          <cell r="H187">
            <v>23100.000000000004</v>
          </cell>
          <cell r="J187">
            <v>21000</v>
          </cell>
        </row>
        <row r="188">
          <cell r="C188" t="str">
            <v>Minyak Cat</v>
          </cell>
          <cell r="D188" t="str">
            <v>kg</v>
          </cell>
          <cell r="E188">
            <v>10890</v>
          </cell>
          <cell r="H188">
            <v>10890</v>
          </cell>
          <cell r="J188">
            <v>9900</v>
          </cell>
        </row>
        <row r="189">
          <cell r="C189" t="str">
            <v>Minyak Pelumas Mesin</v>
          </cell>
          <cell r="D189" t="str">
            <v>ltr</v>
          </cell>
          <cell r="E189">
            <v>24200.000000000004</v>
          </cell>
          <cell r="H189">
            <v>24200.000000000004</v>
          </cell>
          <cell r="J189">
            <v>22000</v>
          </cell>
        </row>
        <row r="190">
          <cell r="C190" t="str">
            <v>Minyak Tanah</v>
          </cell>
          <cell r="D190" t="str">
            <v>ltr</v>
          </cell>
          <cell r="E190">
            <v>2200</v>
          </cell>
          <cell r="H190">
            <v>2200</v>
          </cell>
          <cell r="J190">
            <v>2000</v>
          </cell>
        </row>
        <row r="191">
          <cell r="C191" t="str">
            <v>Mortar</v>
          </cell>
          <cell r="D191" t="str">
            <v>m3</v>
          </cell>
          <cell r="E191">
            <v>715000</v>
          </cell>
          <cell r="H191">
            <v>715000</v>
          </cell>
          <cell r="J191">
            <v>650000</v>
          </cell>
        </row>
        <row r="192">
          <cell r="C192" t="str">
            <v>Mur Baut</v>
          </cell>
          <cell r="D192" t="str">
            <v>kg</v>
          </cell>
          <cell r="E192">
            <v>24750.000000000004</v>
          </cell>
          <cell r="H192">
            <v>24750.000000000004</v>
          </cell>
          <cell r="J192">
            <v>22500</v>
          </cell>
        </row>
        <row r="193">
          <cell r="C193" t="str">
            <v>Oli Hydroulis</v>
          </cell>
          <cell r="D193" t="str">
            <v>ltr</v>
          </cell>
          <cell r="E193">
            <v>23100.000000000004</v>
          </cell>
          <cell r="H193">
            <v>23100.000000000004</v>
          </cell>
          <cell r="J193">
            <v>21000</v>
          </cell>
        </row>
        <row r="194">
          <cell r="C194" t="str">
            <v>Oli Transmisi</v>
          </cell>
          <cell r="D194" t="str">
            <v>ltr</v>
          </cell>
          <cell r="E194">
            <v>29700.000000000004</v>
          </cell>
          <cell r="H194">
            <v>29700.000000000004</v>
          </cell>
          <cell r="J194">
            <v>27000</v>
          </cell>
        </row>
        <row r="195">
          <cell r="C195" t="str">
            <v>Paku Asbes Gelombang</v>
          </cell>
          <cell r="D195" t="str">
            <v>bh</v>
          </cell>
          <cell r="E195">
            <v>442.20000000000005</v>
          </cell>
          <cell r="H195">
            <v>442.20000000000005</v>
          </cell>
          <cell r="J195">
            <v>402</v>
          </cell>
        </row>
        <row r="196">
          <cell r="C196" t="str">
            <v>Paku Beton</v>
          </cell>
          <cell r="D196" t="str">
            <v>kg</v>
          </cell>
          <cell r="E196">
            <v>20856</v>
          </cell>
          <cell r="H196">
            <v>20856</v>
          </cell>
          <cell r="J196">
            <v>18960</v>
          </cell>
        </row>
        <row r="197">
          <cell r="C197" t="str">
            <v>Paku Payung</v>
          </cell>
          <cell r="D197" t="str">
            <v>kg</v>
          </cell>
          <cell r="E197">
            <v>21450</v>
          </cell>
          <cell r="H197">
            <v>21450</v>
          </cell>
          <cell r="J197">
            <v>19500</v>
          </cell>
        </row>
        <row r="198">
          <cell r="C198" t="str">
            <v>Paku Reng</v>
          </cell>
          <cell r="D198" t="str">
            <v>kg</v>
          </cell>
          <cell r="E198">
            <v>10450</v>
          </cell>
          <cell r="H198">
            <v>10450</v>
          </cell>
          <cell r="J198">
            <v>9500</v>
          </cell>
        </row>
        <row r="199">
          <cell r="C199" t="str">
            <v>Paku Usuk</v>
          </cell>
          <cell r="D199" t="str">
            <v>kg</v>
          </cell>
          <cell r="E199">
            <v>10450</v>
          </cell>
          <cell r="H199">
            <v>10450</v>
          </cell>
          <cell r="J199">
            <v>9500</v>
          </cell>
        </row>
        <row r="200">
          <cell r="C200" t="str">
            <v>Pasir Beton/Cor</v>
          </cell>
          <cell r="D200" t="str">
            <v>m3</v>
          </cell>
          <cell r="E200">
            <v>55000.000000000007</v>
          </cell>
          <cell r="H200">
            <v>55000.000000000007</v>
          </cell>
          <cell r="J200">
            <v>50000</v>
          </cell>
        </row>
        <row r="201">
          <cell r="C201" t="str">
            <v>Pasir Pasang</v>
          </cell>
          <cell r="D201" t="str">
            <v>m3</v>
          </cell>
          <cell r="E201">
            <v>55000.000000000007</v>
          </cell>
          <cell r="H201">
            <v>55000.000000000007</v>
          </cell>
          <cell r="J201">
            <v>50000</v>
          </cell>
        </row>
        <row r="202">
          <cell r="C202" t="str">
            <v>Pasir Uruk</v>
          </cell>
          <cell r="D202" t="str">
            <v>m3</v>
          </cell>
          <cell r="E202">
            <v>44000</v>
          </cell>
          <cell r="H202">
            <v>44000</v>
          </cell>
          <cell r="J202">
            <v>40000</v>
          </cell>
        </row>
        <row r="203">
          <cell r="C203" t="str">
            <v>Penutup Pipa PVC dia. 280 mm</v>
          </cell>
          <cell r="D203" t="str">
            <v>buah</v>
          </cell>
          <cell r="E203">
            <v>542630</v>
          </cell>
          <cell r="H203">
            <v>542630</v>
          </cell>
          <cell r="J203">
            <v>493300</v>
          </cell>
        </row>
        <row r="204">
          <cell r="C204" t="str">
            <v>Pipa acreen PVC dia. 6" klas VP AWS 10</v>
          </cell>
          <cell r="D204" t="str">
            <v>m'</v>
          </cell>
          <cell r="E204">
            <v>168300</v>
          </cell>
          <cell r="H204">
            <v>168300</v>
          </cell>
          <cell r="J204">
            <v>153000</v>
          </cell>
        </row>
        <row r="205">
          <cell r="C205" t="str">
            <v>Pipa baja dia. 120 cm (47")</v>
          </cell>
          <cell r="D205" t="str">
            <v>m'</v>
          </cell>
          <cell r="E205">
            <v>0</v>
          </cell>
          <cell r="H205">
            <v>0</v>
          </cell>
          <cell r="J205">
            <v>0</v>
          </cell>
        </row>
        <row r="206">
          <cell r="C206" t="str">
            <v>Pipa baja dia. 70 cm (28")</v>
          </cell>
          <cell r="D206" t="str">
            <v>m'</v>
          </cell>
          <cell r="E206">
            <v>0</v>
          </cell>
          <cell r="H206">
            <v>0</v>
          </cell>
          <cell r="J206">
            <v>0</v>
          </cell>
        </row>
        <row r="207">
          <cell r="C207" t="str">
            <v xml:space="preserve">Pipa baja dia. 30 cm </v>
          </cell>
          <cell r="D207" t="str">
            <v>m'</v>
          </cell>
          <cell r="E207">
            <v>1560350.0000000002</v>
          </cell>
          <cell r="H207">
            <v>1560350.0000000002</v>
          </cell>
          <cell r="J207">
            <v>1418500</v>
          </cell>
        </row>
        <row r="208">
          <cell r="C208" t="str">
            <v>Pipa buto PVC dia. 12" klas VP AWS 10</v>
          </cell>
          <cell r="D208" t="str">
            <v>m'</v>
          </cell>
          <cell r="E208">
            <v>330000</v>
          </cell>
          <cell r="H208">
            <v>330000</v>
          </cell>
          <cell r="J208">
            <v>300000</v>
          </cell>
        </row>
        <row r="209">
          <cell r="C209" t="str">
            <v>Pipa buto PVC dia. 6" klas VP AWS 10</v>
          </cell>
          <cell r="D209" t="str">
            <v>m'</v>
          </cell>
          <cell r="E209">
            <v>128700.00000000001</v>
          </cell>
          <cell r="H209">
            <v>128700.00000000001</v>
          </cell>
          <cell r="J209">
            <v>117000</v>
          </cell>
        </row>
        <row r="210">
          <cell r="C210" t="str">
            <v>Pipa Galvanis Medium dia. 1"</v>
          </cell>
          <cell r="D210" t="str">
            <v>m'</v>
          </cell>
          <cell r="E210">
            <v>38500</v>
          </cell>
          <cell r="H210">
            <v>38500</v>
          </cell>
          <cell r="J210">
            <v>35000</v>
          </cell>
        </row>
        <row r="211">
          <cell r="C211" t="str">
            <v>Pipa Galvanis Medium dia. 2"</v>
          </cell>
          <cell r="D211" t="str">
            <v>m'</v>
          </cell>
          <cell r="E211">
            <v>56100.000000000007</v>
          </cell>
          <cell r="H211">
            <v>56100.000000000007</v>
          </cell>
          <cell r="J211">
            <v>51000</v>
          </cell>
        </row>
        <row r="212">
          <cell r="C212" t="str">
            <v>Pipa Galvanis Medium dia. 3"</v>
          </cell>
          <cell r="D212" t="str">
            <v>m'</v>
          </cell>
          <cell r="E212">
            <v>85800</v>
          </cell>
          <cell r="H212">
            <v>85800</v>
          </cell>
          <cell r="J212">
            <v>78000</v>
          </cell>
        </row>
        <row r="213">
          <cell r="C213" t="str">
            <v>Pipa Galvanis Medium dia. 6"</v>
          </cell>
          <cell r="D213" t="str">
            <v>m'</v>
          </cell>
          <cell r="E213">
            <v>214500.00000000003</v>
          </cell>
          <cell r="H213">
            <v>214500.00000000003</v>
          </cell>
          <cell r="J213">
            <v>195000</v>
          </cell>
        </row>
        <row r="214">
          <cell r="C214" t="str">
            <v>Pipa Galvanis Medium dia. 8"</v>
          </cell>
          <cell r="D214" t="str">
            <v>m'</v>
          </cell>
          <cell r="E214">
            <v>240900.00000000003</v>
          </cell>
          <cell r="H214">
            <v>240900.00000000003</v>
          </cell>
          <cell r="J214">
            <v>219000</v>
          </cell>
        </row>
        <row r="215">
          <cell r="C215" t="str">
            <v>Pipa GIP dia. 1"</v>
          </cell>
          <cell r="D215" t="str">
            <v>m'</v>
          </cell>
          <cell r="E215">
            <v>34056</v>
          </cell>
          <cell r="H215">
            <v>34056</v>
          </cell>
          <cell r="J215">
            <v>30960</v>
          </cell>
        </row>
        <row r="216">
          <cell r="C216" t="str">
            <v>Pipa GIV dia. 100 mm</v>
          </cell>
          <cell r="D216" t="str">
            <v>m'</v>
          </cell>
          <cell r="E216">
            <v>165577.5</v>
          </cell>
          <cell r="H216">
            <v>165577.5</v>
          </cell>
          <cell r="J216">
            <v>150525</v>
          </cell>
        </row>
        <row r="217">
          <cell r="C217" t="str">
            <v>Pipa GIV dia. 150 mm</v>
          </cell>
          <cell r="D217" t="str">
            <v>m'</v>
          </cell>
          <cell r="E217">
            <v>258390.00000000003</v>
          </cell>
          <cell r="H217">
            <v>258390.00000000003</v>
          </cell>
          <cell r="J217">
            <v>234900</v>
          </cell>
        </row>
        <row r="218">
          <cell r="C218" t="str">
            <v>Pipa GIV dia. 50 mm</v>
          </cell>
          <cell r="D218" t="str">
            <v>m'</v>
          </cell>
          <cell r="E218">
            <v>66775.5</v>
          </cell>
          <cell r="H218">
            <v>66775.5</v>
          </cell>
          <cell r="J218">
            <v>60705</v>
          </cell>
        </row>
        <row r="219">
          <cell r="C219" t="str">
            <v>Pipa GIV dia. 75 mm</v>
          </cell>
          <cell r="D219" t="str">
            <v>m'</v>
          </cell>
          <cell r="E219">
            <v>48840.000000000007</v>
          </cell>
          <cell r="H219">
            <v>48840.000000000007</v>
          </cell>
          <cell r="J219">
            <v>44400</v>
          </cell>
        </row>
        <row r="220">
          <cell r="C220" t="str">
            <v>Pipa HDPE dia. 50 mm</v>
          </cell>
          <cell r="D220" t="str">
            <v>m'</v>
          </cell>
          <cell r="E220">
            <v>46140.600000000006</v>
          </cell>
          <cell r="H220">
            <v>46140.600000000006</v>
          </cell>
          <cell r="J220">
            <v>41946</v>
          </cell>
        </row>
        <row r="221">
          <cell r="C221" t="str">
            <v>Pipa PVC dia. 100 mm (Tipe AW-Maspion)</v>
          </cell>
          <cell r="D221" t="str">
            <v>m'</v>
          </cell>
          <cell r="E221">
            <v>41421.600000000006</v>
          </cell>
          <cell r="H221">
            <v>41421.600000000006</v>
          </cell>
          <cell r="J221">
            <v>37656</v>
          </cell>
        </row>
        <row r="222">
          <cell r="C222" t="str">
            <v>Pipa PVC dia. 150 mm (Tipe AW-Maspion)</v>
          </cell>
          <cell r="D222" t="str">
            <v>m'</v>
          </cell>
          <cell r="E222">
            <v>86380.800000000003</v>
          </cell>
          <cell r="H222">
            <v>86380.800000000003</v>
          </cell>
          <cell r="J222">
            <v>78528</v>
          </cell>
        </row>
        <row r="223">
          <cell r="C223" t="str">
            <v>Pipa PVC dia. 20 mm (Tipe AW-Maspion)</v>
          </cell>
          <cell r="D223" t="str">
            <v>m'</v>
          </cell>
          <cell r="E223">
            <v>5649.6</v>
          </cell>
          <cell r="H223">
            <v>5649.6</v>
          </cell>
          <cell r="J223">
            <v>5136</v>
          </cell>
        </row>
        <row r="224">
          <cell r="C224" t="str">
            <v>Pipa PVC dia. 30 mm (Tipe AW-Maspion)</v>
          </cell>
          <cell r="D224" t="str">
            <v>m'</v>
          </cell>
          <cell r="E224">
            <v>8012.4000000000005</v>
          </cell>
          <cell r="H224">
            <v>8012.4000000000005</v>
          </cell>
          <cell r="J224">
            <v>7284</v>
          </cell>
        </row>
        <row r="225">
          <cell r="C225" t="str">
            <v>Pipa PVC dia. 50 mm (Tipe AW-Maspion)</v>
          </cell>
          <cell r="D225" t="str">
            <v>m'</v>
          </cell>
          <cell r="E225">
            <v>15510.000000000002</v>
          </cell>
          <cell r="H225">
            <v>15510.000000000002</v>
          </cell>
          <cell r="J225">
            <v>14100</v>
          </cell>
        </row>
        <row r="226">
          <cell r="C226" t="str">
            <v>Pipa PVC dia. 75 mm (Tipe AW-Maspion)</v>
          </cell>
          <cell r="D226" t="str">
            <v>m'</v>
          </cell>
          <cell r="E226">
            <v>28432.800000000003</v>
          </cell>
          <cell r="H226">
            <v>28432.800000000003</v>
          </cell>
          <cell r="J226">
            <v>25848</v>
          </cell>
        </row>
        <row r="227">
          <cell r="C227" t="str">
            <v>Pipa PVC dia. 8"</v>
          </cell>
          <cell r="D227" t="str">
            <v>m'</v>
          </cell>
          <cell r="E227">
            <v>134349.6</v>
          </cell>
          <cell r="H227">
            <v>134349.6</v>
          </cell>
          <cell r="J227">
            <v>122136</v>
          </cell>
        </row>
        <row r="228">
          <cell r="C228" t="str">
            <v>Pipe wrench</v>
          </cell>
          <cell r="D228" t="str">
            <v>buah</v>
          </cell>
          <cell r="E228">
            <v>715000</v>
          </cell>
          <cell r="H228">
            <v>715000</v>
          </cell>
          <cell r="J228">
            <v>650000</v>
          </cell>
        </row>
        <row r="229">
          <cell r="C229" t="str">
            <v>Plamir</v>
          </cell>
          <cell r="D229" t="str">
            <v>kg</v>
          </cell>
          <cell r="E229">
            <v>22440</v>
          </cell>
          <cell r="H229">
            <v>22440</v>
          </cell>
          <cell r="J229">
            <v>20400</v>
          </cell>
        </row>
        <row r="230">
          <cell r="C230" t="str">
            <v>Plat Baja</v>
          </cell>
          <cell r="D230" t="str">
            <v>kg</v>
          </cell>
          <cell r="E230">
            <v>12650.000000000002</v>
          </cell>
          <cell r="H230">
            <v>12650.000000000002</v>
          </cell>
          <cell r="J230">
            <v>11500</v>
          </cell>
        </row>
        <row r="231">
          <cell r="C231" t="str">
            <v>Pompa Hydran Kap. 1 m3/mnt, H=40 m</v>
          </cell>
          <cell r="D231" t="str">
            <v>set</v>
          </cell>
          <cell r="E231">
            <v>73920000</v>
          </cell>
          <cell r="H231">
            <v>73920000</v>
          </cell>
          <cell r="J231">
            <v>67200000</v>
          </cell>
        </row>
        <row r="232">
          <cell r="C232" t="str">
            <v>Reducser PVC dia. 12" - 6"</v>
          </cell>
          <cell r="D232" t="str">
            <v>bh</v>
          </cell>
          <cell r="E232">
            <v>841500.00000000012</v>
          </cell>
          <cell r="H232">
            <v>841500.00000000012</v>
          </cell>
          <cell r="J232">
            <v>765000</v>
          </cell>
        </row>
        <row r="233">
          <cell r="C233" t="str">
            <v>Rubber Joint Filler (t=1 cm)</v>
          </cell>
          <cell r="D233" t="str">
            <v>m2</v>
          </cell>
          <cell r="E233">
            <v>171600</v>
          </cell>
          <cell r="H233">
            <v>171600</v>
          </cell>
          <cell r="J233">
            <v>156000</v>
          </cell>
        </row>
        <row r="234">
          <cell r="C234" t="str">
            <v>Rubber Joint Sealant</v>
          </cell>
          <cell r="D234" t="str">
            <v>kg</v>
          </cell>
          <cell r="E234">
            <v>38500</v>
          </cell>
          <cell r="H234">
            <v>38500</v>
          </cell>
          <cell r="J234">
            <v>35000</v>
          </cell>
        </row>
        <row r="235">
          <cell r="C235" t="str">
            <v>Rubber piston untuk pompa</v>
          </cell>
          <cell r="D235" t="str">
            <v>buah</v>
          </cell>
          <cell r="E235">
            <v>275000</v>
          </cell>
          <cell r="H235">
            <v>275000</v>
          </cell>
          <cell r="J235">
            <v>250000</v>
          </cell>
        </row>
        <row r="236">
          <cell r="C236" t="str">
            <v>Rubber Waterstop</v>
          </cell>
          <cell r="D236" t="str">
            <v>m'</v>
          </cell>
          <cell r="E236">
            <v>92400.000000000015</v>
          </cell>
          <cell r="H236">
            <v>92400.000000000015</v>
          </cell>
          <cell r="J236">
            <v>84000</v>
          </cell>
        </row>
        <row r="237">
          <cell r="C237" t="str">
            <v>Semen Merah</v>
          </cell>
          <cell r="D237" t="str">
            <v>m3</v>
          </cell>
          <cell r="E237">
            <v>182160.00000000003</v>
          </cell>
          <cell r="H237">
            <v>182160.00000000003</v>
          </cell>
          <cell r="J237">
            <v>165600</v>
          </cell>
        </row>
        <row r="238">
          <cell r="C238" t="str">
            <v>Single tube core barrel</v>
          </cell>
          <cell r="D238" t="str">
            <v>buah</v>
          </cell>
          <cell r="E238">
            <v>9900000</v>
          </cell>
          <cell r="H238">
            <v>9900000</v>
          </cell>
          <cell r="J238">
            <v>9000000</v>
          </cell>
        </row>
        <row r="239">
          <cell r="C239" t="str">
            <v>Sirtu</v>
          </cell>
          <cell r="D239" t="str">
            <v>m3</v>
          </cell>
          <cell r="E239">
            <v>94600.000000000015</v>
          </cell>
          <cell r="H239">
            <v>94600.000000000015</v>
          </cell>
          <cell r="J239">
            <v>86000</v>
          </cell>
        </row>
        <row r="240">
          <cell r="C240" t="str">
            <v>Solar</v>
          </cell>
          <cell r="D240" t="str">
            <v>ltr</v>
          </cell>
          <cell r="E240">
            <v>7500</v>
          </cell>
          <cell r="H240">
            <v>7500</v>
          </cell>
          <cell r="J240">
            <v>7500</v>
          </cell>
        </row>
        <row r="241">
          <cell r="C241" t="str">
            <v>Steel Galvanised Pipe dia. 3"</v>
          </cell>
          <cell r="D241" t="str">
            <v>m'</v>
          </cell>
          <cell r="E241">
            <v>531416.16</v>
          </cell>
          <cell r="H241">
            <v>531416.16</v>
          </cell>
          <cell r="J241">
            <v>483105.6</v>
          </cell>
        </row>
        <row r="242">
          <cell r="C242" t="str">
            <v>Steel, Taper Rod, 25 mm dia.</v>
          </cell>
          <cell r="D242" t="str">
            <v>buah</v>
          </cell>
          <cell r="E242">
            <v>2145000</v>
          </cell>
          <cell r="H242">
            <v>2145000</v>
          </cell>
          <cell r="J242">
            <v>1950000</v>
          </cell>
        </row>
        <row r="243">
          <cell r="C243" t="str">
            <v>Steel, Reinforcement bar, deformed</v>
          </cell>
          <cell r="D243" t="str">
            <v>ton</v>
          </cell>
          <cell r="E243">
            <v>7150000.0000000009</v>
          </cell>
          <cell r="H243">
            <v>7150000.0000000009</v>
          </cell>
          <cell r="J243">
            <v>6500000</v>
          </cell>
        </row>
        <row r="244">
          <cell r="C244" t="str">
            <v>Stub end flange dia. 50 mm</v>
          </cell>
          <cell r="D244" t="str">
            <v>buah</v>
          </cell>
          <cell r="E244">
            <v>170913.6</v>
          </cell>
          <cell r="H244">
            <v>170913.6</v>
          </cell>
          <cell r="J244">
            <v>155376</v>
          </cell>
        </row>
        <row r="245">
          <cell r="C245" t="str">
            <v>Tanah Galian Batu Lapuk</v>
          </cell>
          <cell r="D245" t="str">
            <v>m3</v>
          </cell>
          <cell r="E245">
            <v>19768.100000000002</v>
          </cell>
          <cell r="H245">
            <v>19768.100000000002</v>
          </cell>
          <cell r="J245">
            <v>17971</v>
          </cell>
        </row>
        <row r="246">
          <cell r="C246" t="str">
            <v>Tanah Galian Biasa</v>
          </cell>
          <cell r="D246" t="str">
            <v>m3</v>
          </cell>
          <cell r="E246">
            <v>12201.2</v>
          </cell>
          <cell r="H246">
            <v>12201.2</v>
          </cell>
          <cell r="J246">
            <v>11092</v>
          </cell>
        </row>
        <row r="247">
          <cell r="C247" t="str">
            <v>Tegel Abu-abu</v>
          </cell>
          <cell r="D247" t="str">
            <v>m2</v>
          </cell>
          <cell r="E247">
            <v>11220</v>
          </cell>
          <cell r="H247">
            <v>11220</v>
          </cell>
          <cell r="J247">
            <v>10200</v>
          </cell>
        </row>
        <row r="248">
          <cell r="C248" t="str">
            <v>Tegel Kepala Basah</v>
          </cell>
          <cell r="D248" t="str">
            <v>m2</v>
          </cell>
          <cell r="E248">
            <v>11220</v>
          </cell>
          <cell r="H248">
            <v>11220</v>
          </cell>
          <cell r="J248">
            <v>10200</v>
          </cell>
        </row>
        <row r="249">
          <cell r="C249" t="str">
            <v>Tekwood</v>
          </cell>
          <cell r="D249" t="str">
            <v>lbr</v>
          </cell>
          <cell r="E249">
            <v>118800.00000000001</v>
          </cell>
          <cell r="H249">
            <v>118800.00000000001</v>
          </cell>
          <cell r="J249">
            <v>108000</v>
          </cell>
        </row>
        <row r="250">
          <cell r="C250" t="str">
            <v>Tripleks 110 x 210 cm</v>
          </cell>
          <cell r="D250" t="str">
            <v>lbr</v>
          </cell>
          <cell r="E250">
            <v>65340.000000000007</v>
          </cell>
          <cell r="H250">
            <v>65340.000000000007</v>
          </cell>
          <cell r="J250">
            <v>59400</v>
          </cell>
        </row>
        <row r="251">
          <cell r="C251" t="str">
            <v>Tripleks 122 x 242 cm</v>
          </cell>
          <cell r="D251" t="str">
            <v>lbr</v>
          </cell>
          <cell r="E251">
            <v>72600</v>
          </cell>
          <cell r="H251">
            <v>72600</v>
          </cell>
          <cell r="J251">
            <v>66000</v>
          </cell>
        </row>
        <row r="252">
          <cell r="C252" t="str">
            <v>Water hose &amp; accessories 1"</v>
          </cell>
          <cell r="D252" t="str">
            <v>m</v>
          </cell>
          <cell r="E252">
            <v>220000.00000000003</v>
          </cell>
          <cell r="H252">
            <v>220000.00000000003</v>
          </cell>
          <cell r="J252">
            <v>200000</v>
          </cell>
        </row>
        <row r="253">
          <cell r="C253" t="str">
            <v>Water pipe diameter 1 1/4"x6 m</v>
          </cell>
          <cell r="D253" t="str">
            <v>buah</v>
          </cell>
          <cell r="E253">
            <v>165000</v>
          </cell>
          <cell r="H253">
            <v>165000</v>
          </cell>
          <cell r="J253">
            <v>150000</v>
          </cell>
        </row>
        <row r="254">
          <cell r="C254" t="str">
            <v>Water swivel</v>
          </cell>
          <cell r="D254" t="str">
            <v>buah</v>
          </cell>
          <cell r="E254">
            <v>3520000.0000000005</v>
          </cell>
          <cell r="H254">
            <v>3520000.0000000005</v>
          </cell>
          <cell r="J254">
            <v>3200000</v>
          </cell>
        </row>
        <row r="255">
          <cell r="C255" t="str">
            <v>Welding Electroda</v>
          </cell>
          <cell r="D255" t="str">
            <v>kg</v>
          </cell>
          <cell r="E255">
            <v>110000.00000000001</v>
          </cell>
          <cell r="H255">
            <v>110000.00000000001</v>
          </cell>
          <cell r="J255">
            <v>100000</v>
          </cell>
        </row>
        <row r="256">
          <cell r="C256" t="str">
            <v>Grendel</v>
          </cell>
          <cell r="D256" t="str">
            <v>buah</v>
          </cell>
          <cell r="E256">
            <v>8250</v>
          </cell>
          <cell r="H256">
            <v>8250</v>
          </cell>
          <cell r="J256">
            <v>7500</v>
          </cell>
        </row>
        <row r="257">
          <cell r="C257" t="str">
            <v>Wastafel</v>
          </cell>
          <cell r="D257" t="str">
            <v>buah</v>
          </cell>
          <cell r="E257">
            <v>1142900</v>
          </cell>
          <cell r="H257">
            <v>1142900</v>
          </cell>
          <cell r="J257">
            <v>1039000</v>
          </cell>
        </row>
        <row r="258">
          <cell r="C258" t="str">
            <v>Kloset duduk putih KIA</v>
          </cell>
          <cell r="D258" t="str">
            <v>buah</v>
          </cell>
          <cell r="E258">
            <v>1337050</v>
          </cell>
          <cell r="H258">
            <v>1337050</v>
          </cell>
          <cell r="J258">
            <v>1215500</v>
          </cell>
        </row>
        <row r="259">
          <cell r="C259" t="str">
            <v>Kunci Union 2 slaag</v>
          </cell>
          <cell r="D259" t="str">
            <v>buah</v>
          </cell>
          <cell r="E259">
            <v>84150</v>
          </cell>
          <cell r="H259">
            <v>84150</v>
          </cell>
          <cell r="J259">
            <v>76500</v>
          </cell>
        </row>
        <row r="260">
          <cell r="C260" t="str">
            <v>Kaca Bening tebal 5 mm</v>
          </cell>
          <cell r="D260" t="str">
            <v>m2</v>
          </cell>
          <cell r="E260">
            <v>88000</v>
          </cell>
          <cell r="H260">
            <v>88000</v>
          </cell>
          <cell r="J260">
            <v>80000</v>
          </cell>
        </row>
        <row r="261">
          <cell r="C261" t="str">
            <v>Gelombang 1.8 x1.05 m/4mm</v>
          </cell>
          <cell r="D261" t="str">
            <v>Lbr</v>
          </cell>
          <cell r="E261">
            <v>33000</v>
          </cell>
          <cell r="H261">
            <v>33000</v>
          </cell>
          <cell r="J261">
            <v>30000</v>
          </cell>
        </row>
        <row r="262">
          <cell r="C262" t="str">
            <v>Keramik 30 x 30 cm</v>
          </cell>
          <cell r="D262" t="str">
            <v>m2</v>
          </cell>
          <cell r="E262">
            <v>64900.000000000007</v>
          </cell>
          <cell r="H262">
            <v>64900.000000000007</v>
          </cell>
          <cell r="J262">
            <v>59000</v>
          </cell>
        </row>
        <row r="263">
          <cell r="C263" t="str">
            <v>Ampelas</v>
          </cell>
          <cell r="D263" t="str">
            <v>Lbr</v>
          </cell>
          <cell r="E263">
            <v>4400</v>
          </cell>
          <cell r="H263">
            <v>4400</v>
          </cell>
          <cell r="J263">
            <v>4000</v>
          </cell>
        </row>
        <row r="264">
          <cell r="C264" t="str">
            <v>Bak Mandi (0,6 x 0,6 x 0,8)</v>
          </cell>
          <cell r="D264" t="str">
            <v>buah</v>
          </cell>
          <cell r="E264">
            <v>380325.00000000006</v>
          </cell>
          <cell r="H264">
            <v>380325.00000000006</v>
          </cell>
          <cell r="J264">
            <v>345750</v>
          </cell>
        </row>
        <row r="265">
          <cell r="C265" t="str">
            <v>Material Crushing</v>
          </cell>
          <cell r="D265" t="str">
            <v>m3</v>
          </cell>
          <cell r="E265" t="e">
            <v>#REF!</v>
          </cell>
          <cell r="H265" t="e">
            <v>#REF!</v>
          </cell>
          <cell r="J265" t="e">
            <v>#REF!</v>
          </cell>
        </row>
        <row r="266">
          <cell r="C266" t="str">
            <v>Material Filter</v>
          </cell>
          <cell r="D266" t="str">
            <v>m3</v>
          </cell>
          <cell r="E266" t="e">
            <v>#REF!</v>
          </cell>
          <cell r="H266" t="e">
            <v>#REF!</v>
          </cell>
          <cell r="J266" t="e">
            <v>#REF!</v>
          </cell>
        </row>
        <row r="267">
          <cell r="C267" t="str">
            <v>Double injection pipe dia. 33 mm</v>
          </cell>
          <cell r="D267" t="str">
            <v>batang</v>
          </cell>
          <cell r="E267">
            <v>1100000</v>
          </cell>
          <cell r="H267">
            <v>1100000</v>
          </cell>
          <cell r="J267">
            <v>1000000</v>
          </cell>
        </row>
        <row r="268">
          <cell r="C268" t="str">
            <v>Mechanical packer &amp; accessories</v>
          </cell>
          <cell r="D268" t="str">
            <v>set</v>
          </cell>
          <cell r="E268">
            <v>3850000.0000000005</v>
          </cell>
          <cell r="H268">
            <v>3850000.0000000005</v>
          </cell>
          <cell r="J268">
            <v>3500000</v>
          </cell>
        </row>
        <row r="269">
          <cell r="C269" t="str">
            <v>Packer rubber</v>
          </cell>
          <cell r="D269" t="str">
            <v>buah</v>
          </cell>
          <cell r="E269">
            <v>220000.00000000003</v>
          </cell>
          <cell r="H269">
            <v>220000.00000000003</v>
          </cell>
          <cell r="J269">
            <v>200000</v>
          </cell>
        </row>
        <row r="270">
          <cell r="C270" t="str">
            <v>Grouting plant</v>
          </cell>
          <cell r="D270" t="str">
            <v>set</v>
          </cell>
          <cell r="E270">
            <v>7700000.0000000009</v>
          </cell>
          <cell r="H270">
            <v>7700000.0000000009</v>
          </cell>
          <cell r="J270">
            <v>7000000</v>
          </cell>
        </row>
      </sheetData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_P"/>
      <sheetName val="Analisa Alat Berat"/>
      <sheetName val="umum"/>
      <sheetName val="Renc. Pen Thd HPS"/>
      <sheetName val="informasi umum"/>
      <sheetName val="MU"/>
      <sheetName val="Rekap"/>
      <sheetName val="Perhitungan Alat Mob"/>
      <sheetName val="REKAP RAB"/>
      <sheetName val="Kuantitas dan Harga"/>
      <sheetName val="Metode"/>
      <sheetName val="Analisa"/>
      <sheetName val="Ubas"/>
      <sheetName val="Div.1 Mobilisasi"/>
      <sheetName val="Div.2 Analisa"/>
      <sheetName val="Div.2 Drainase"/>
      <sheetName val="Div.3 Analisa"/>
      <sheetName val="Div.3 Pekerjaan Tanah"/>
      <sheetName val="Div.4 Analisa"/>
      <sheetName val="Div.4 Pel.Perk"/>
      <sheetName val="Div.5 Analisa"/>
      <sheetName val="Div.5 Perk.Butir"/>
      <sheetName val="Harga Dasar"/>
      <sheetName val="Div.6 Analisa"/>
      <sheetName val="Div.6 Perk.Aspal"/>
      <sheetName val="Div.7 Analisa"/>
      <sheetName val="Div.7 Struktur"/>
      <sheetName val="Div.7 struktur 2"/>
      <sheetName val="Div.8 Analisa"/>
      <sheetName val="Div.8 Minor"/>
      <sheetName val="DIV 10"/>
      <sheetName val="DaftPembUtm"/>
      <sheetName val="Aggregate"/>
      <sheetName val="Quarry"/>
      <sheetName val=" Alat Inves &amp; Susut"/>
      <sheetName val="General schdl"/>
      <sheetName val="Sch"/>
      <sheetName val="ANRAB1"/>
      <sheetName val="Analisa Crusher"/>
      <sheetName val="ONSITE"/>
      <sheetName val="sub-kon"/>
      <sheetName val="evaluasi"/>
    </sheetNames>
    <sheetDataSet>
      <sheetData sheetId="0" refreshError="1"/>
      <sheetData sheetId="1">
        <row r="26">
          <cell r="BO26" t="str">
            <v xml:space="preserve"> Alat Baru</v>
          </cell>
        </row>
        <row r="27">
          <cell r="BO27">
            <v>1341125891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Appendix A14"/>
      <sheetName val="Total"/>
      <sheetName val="M"/>
      <sheetName val="Kiss"/>
      <sheetName val="List"/>
      <sheetName val="ITI"/>
      <sheetName val="IS"/>
      <sheetName val="MCS"/>
      <sheetName val="Act"/>
      <sheetName val="Late"/>
      <sheetName val="Disc"/>
      <sheetName val="PO-MFG-CT"/>
      <sheetName val="Sheet2"/>
      <sheetName val="Inpu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집계표(OPTION)"/>
      <sheetName val="DESCRIPTION"/>
      <sheetName val="BM DATA SHEET"/>
      <sheetName val="Sheet1"/>
      <sheetName val="5대총괄"/>
      <sheetName val="PROPOSAL"/>
      <sheetName val="찍기"/>
      <sheetName val="환율"/>
      <sheetName val="DB_ET200(R. A)"/>
      <sheetName val="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-Angke"/>
      <sheetName val="Tbl"/>
      <sheetName val="MAP-Pluit"/>
      <sheetName val="Rkp-Final"/>
      <sheetName val="BQ Pluit-Final"/>
      <sheetName val="DC Asiana Pluit"/>
      <sheetName val="Draft Kontrak Asiana Pluit"/>
      <sheetName val="BQ Pluit"/>
      <sheetName val="Prelim"/>
      <sheetName val="Mob-Real"/>
      <sheetName val="An-Real"/>
      <sheetName val="HSD"/>
      <sheetName val="Analisa"/>
      <sheetName val="H. Dasar"/>
      <sheetName val="TKDN-Sent"/>
      <sheetName val="Sentiong-1"/>
      <sheetName val="BOQ Angke"/>
      <sheetName val="Antek"/>
      <sheetName val="Subkon"/>
      <sheetName val="BAR SCREEN"/>
      <sheetName val="Conv HZ"/>
      <sheetName val="Conv Incl"/>
      <sheetName val="RailTrack"/>
      <sheetName val="MEH"/>
      <sheetName val="BottomPlate"/>
      <sheetName val="TopPlate"/>
      <sheetName val="Daftar 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I3">
            <v>1</v>
          </cell>
        </row>
        <row r="4">
          <cell r="I4">
            <v>1</v>
          </cell>
        </row>
        <row r="6">
          <cell r="I6">
            <v>1</v>
          </cell>
        </row>
        <row r="8">
          <cell r="I8">
            <v>1</v>
          </cell>
        </row>
        <row r="9">
          <cell r="I9">
            <v>1</v>
          </cell>
        </row>
        <row r="11">
          <cell r="I11">
            <v>1</v>
          </cell>
        </row>
        <row r="12">
          <cell r="I12">
            <v>1</v>
          </cell>
        </row>
        <row r="13">
          <cell r="I13">
            <v>1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J3">
            <v>0.95</v>
          </cell>
        </row>
        <row r="4">
          <cell r="J4">
            <v>0.95949999999999991</v>
          </cell>
        </row>
        <row r="5">
          <cell r="J5">
            <v>0.95949999999999991</v>
          </cell>
        </row>
        <row r="6">
          <cell r="J6">
            <v>0.95949999999999991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Week (2)"/>
      <sheetName val="A"/>
      <sheetName val="Material"/>
      <sheetName val="Mall"/>
      <sheetName val="Bag_1"/>
      <sheetName val="DAFTAR 7"/>
      <sheetName val="DAF_1"/>
      <sheetName val="DAFTAR_8"/>
      <sheetName val="304-06"/>
      <sheetName val="304_06"/>
      <sheetName val="_BQ-PS&amp;A.xlsÝCAT_HRG"/>
      <sheetName val="data grafik"/>
      <sheetName val="Cover"/>
      <sheetName val="PAD-F"/>
      <sheetName val="SAT-BHN"/>
      <sheetName val="Fill this out first___"/>
      <sheetName val="HRG BHN"/>
      <sheetName val="Cover Daf_2"/>
      <sheetName val="S-Curve"/>
      <sheetName val="DETAIL"/>
      <sheetName val="Anl"/>
      <sheetName val="I_KAMAR"/>
      <sheetName val="Analisa"/>
      <sheetName val="DivVII"/>
      <sheetName val="rab - persiapan &amp; lantai-1"/>
      <sheetName val="DAFTAR HARGA"/>
      <sheetName val="BQ-E20-02(Rp)"/>
      <sheetName val="daf_3_OK_"/>
      <sheetName val="daf-3(OK)"/>
      <sheetName val="daf_7_OK_"/>
      <sheetName val="daf-7(OK)"/>
      <sheetName val="BQ"/>
      <sheetName val="LAMP_AB "/>
      <sheetName val="TE TS FA LAN MATV"/>
      <sheetName val="DAFTAR NO_1_PRELIM"/>
      <sheetName val="Hargamat"/>
      <sheetName val="daftar harsat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S-PARK"/>
      <sheetName val="ES_PARK"/>
      <sheetName val="DAFTAR NO_2"/>
      <sheetName val="DAFTAR NO_3"/>
      <sheetName val="DAF-1"/>
      <sheetName val="Fill this out first..."/>
      <sheetName val="Plat"/>
      <sheetName val="DAF_2 "/>
      <sheetName val="Break_down"/>
      <sheetName val="BOQ KSN"/>
      <sheetName val="GRAND_TOTAL"/>
      <sheetName val="[BQ-PS&amp;A_xlsÝCAT_HRG"/>
      <sheetName val="Week_(2)"/>
      <sheetName val="_BQ-PS&amp;A_xlsÝCAT_HRG"/>
      <sheetName val="srtberkas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Std-Spek EL"/>
      <sheetName val="Analisa Gabungan"/>
      <sheetName val="Sub"/>
      <sheetName val="Bill No 6 Koord _ Attendance"/>
      <sheetName val="DUCT"/>
      <sheetName val="sched"/>
      <sheetName val="Penjumlahan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Payment Status"/>
      <sheetName val="Rev &amp; CI"/>
      <sheetName val="合成単価作成表-BLDG"/>
      <sheetName val="arab"/>
      <sheetName val="RAB"/>
      <sheetName val="Ch"/>
      <sheetName val="escon"/>
      <sheetName val="I-KAMAR"/>
      <sheetName val="DAFTAR NO_4"/>
      <sheetName val="AC"/>
      <sheetName val="TOWN"/>
      <sheetName val="hsd"/>
      <sheetName val="anal_hs"/>
      <sheetName val="boq"/>
      <sheetName val="Hsatbahan"/>
      <sheetName val="FAK"/>
      <sheetName val="Resume"/>
      <sheetName val="Plafond"/>
      <sheetName val="PREM"/>
      <sheetName val="DAF-4"/>
      <sheetName val="DAF-2"/>
      <sheetName val="CAT HRG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DAF-3"/>
      <sheetName val="BAHAN"/>
      <sheetName val="REKAP_Akap"/>
      <sheetName val="ANA-HRG"/>
      <sheetName val="Markup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LAL _ PASAR PAGI "/>
      <sheetName val="Analis_Tanah"/>
      <sheetName val="6-MVAC"/>
      <sheetName val="Plumbing"/>
      <sheetName val="LISTRIK"/>
      <sheetName val="F ALARM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Cash Flow bulanan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ata"/>
      <sheetName val="REKAP GROSS"/>
      <sheetName val="D &amp; W sizes"/>
      <sheetName val="H_Satuan"/>
      <sheetName val="STR"/>
      <sheetName val="luar"/>
      <sheetName val="RINC hotel"/>
      <sheetName val="RINC FIN T4 "/>
      <sheetName val="RINC FIN T4  _3_"/>
      <sheetName val="RINC FIN T4  _2_"/>
      <sheetName val="me"/>
      <sheetName val="COVER "/>
      <sheetName val="TOTAL "/>
      <sheetName val="harga bahan"/>
      <sheetName val="ANA-C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TONGKE-HT"/>
      <sheetName val="#REF"/>
      <sheetName val="dtxl"/>
      <sheetName val="t-h HA THE"/>
      <sheetName val="CHITIET VL-NC-TT -1p"/>
      <sheetName val="TONG HOP VL-NC TT"/>
      <sheetName val="TH XL"/>
      <sheetName val="VC"/>
      <sheetName val="chitiet"/>
      <sheetName val="CHITIET VL-NC-TT-3p"/>
      <sheetName val="TDTKP1"/>
      <sheetName val="KPVC-BD "/>
      <sheetName val="Analisa Harga"/>
      <sheetName val="K"/>
      <sheetName val="NK-BP"/>
      <sheetName val="DAF.ALAT"/>
      <sheetName val="Pipe"/>
      <sheetName val="Harga Satuan Dasar"/>
      <sheetName val="APEK"/>
      <sheetName val="ASAT"/>
      <sheetName val="_AnaBah"/>
      <sheetName val="TNH, PAGAR &amp; TURAP"/>
      <sheetName val="Lansekap"/>
      <sheetName val="NAMES"/>
      <sheetName val="Equipment"/>
      <sheetName val="Analisa 2"/>
      <sheetName val="Anls"/>
      <sheetName val="LAMP-A"/>
      <sheetName val="BAHAN UPAH"/>
      <sheetName val="A2"/>
      <sheetName val="PIPA"/>
      <sheetName val="LKVL-CK-HT-GD1"/>
      <sheetName val="TONG HOP VL-NC"/>
      <sheetName val="TONGKE3p "/>
      <sheetName val="TH VL, NC, DDHT Thanhphuoc"/>
      <sheetName val="DON GIA"/>
      <sheetName val="DG"/>
      <sheetName val="TNHCHINH"/>
      <sheetName val="CHITIET VL-NC"/>
      <sheetName val="Tiepdia"/>
      <sheetName val="TDTKP"/>
      <sheetName val="VCV-BE-TONG"/>
      <sheetName val="Concrete"/>
      <sheetName val="Harga Bahan &amp; Upah "/>
      <sheetName val="analisa struktur"/>
      <sheetName val="HB "/>
      <sheetName val="Analisa &amp; Upah"/>
      <sheetName val="Daftar Harga Material"/>
      <sheetName val="CAT_HAR"/>
      <sheetName val="PMK"/>
      <sheetName val="Ahs. Pipa-Valve"/>
      <sheetName val="Ahs.Peralatan"/>
      <sheetName val="BQ-1A prelim"/>
      <sheetName val="Bill_2"/>
      <sheetName val="upah_borong"/>
      <sheetName val="satuan_pek"/>
      <sheetName val="Analisa  (2)"/>
      <sheetName val="AC-C"/>
      <sheetName val="BQ ARS"/>
      <sheetName val="[BQ-PS&amp;A.xls�CAT_HRG"/>
      <sheetName val="_BQ-PS&amp;A.xls�CAT_HRG"/>
      <sheetName val="[BQ-PS&amp;A_xls�CAT_HRG"/>
      <sheetName val="_BQ-PS&amp;A_xls�CAT_HRG"/>
      <sheetName val="Hrg.Sat"/>
      <sheetName val="01A- RAB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Har-mat"/>
      <sheetName val="ANALISA VALVE"/>
      <sheetName val="PKK"/>
      <sheetName val="daffin"/>
      <sheetName val="???????-BLDG"/>
      <sheetName val="DAF_HARGA_PEK"/>
      <sheetName val="RABT"/>
      <sheetName val="Analisa STR"/>
      <sheetName val="ME_External"/>
      <sheetName val="Mall_ME"/>
      <sheetName val="Ijin"/>
      <sheetName val="Panel"/>
      <sheetName val="COV_3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_______-BLDG"/>
      <sheetName val="Bill rekap"/>
      <sheetName val="GEDUNG-A"/>
      <sheetName val="Kolom UT"/>
      <sheetName val="rab me (by owner) "/>
      <sheetName val="BQ (by owner)"/>
      <sheetName val="rab me (fisik)"/>
      <sheetName val="BTL-Persiapan"/>
      <sheetName val="BTL-Bau"/>
      <sheetName val="BTL-alat"/>
      <sheetName val="Supl.X"/>
      <sheetName val="Pag_hal"/>
      <sheetName val="Ana"/>
      <sheetName val="FORM X COST"/>
      <sheetName val="Analisa Harga Satuan"/>
      <sheetName val="Outline"/>
      <sheetName val="BQ-IABK"/>
      <sheetName val="BQ_IABK"/>
      <sheetName val="GENERAL"/>
      <sheetName val="G_SUMMARY"/>
      <sheetName val="1500P_3+0"/>
      <sheetName val="Calculation Details"/>
      <sheetName val="Bill of Qty"/>
      <sheetName val="4-MVAC"/>
      <sheetName val="5-El"/>
      <sheetName val="2-Pl"/>
      <sheetName val="CATATAN HARGA (Int)"/>
      <sheetName val="Cover Daft 2"/>
      <sheetName val="DAFTAR NO.1"/>
      <sheetName val="DAF 2"/>
      <sheetName val="AN-ALT"/>
      <sheetName val="#REF!"/>
      <sheetName val="struktur tdk dipakai"/>
      <sheetName val="LPP"/>
      <sheetName val="rate ars"/>
      <sheetName val="D&amp;W"/>
      <sheetName val=" Rate str "/>
      <sheetName val="MU"/>
      <sheetName val="INDEX"/>
      <sheetName val="koef"/>
      <sheetName val="HSATUAN"/>
      <sheetName val="Bangunan Utama"/>
      <sheetName val="G1 Sheet"/>
      <sheetName val="???????_BLDG"/>
      <sheetName val=""/>
      <sheetName val="GTS I PS"/>
      <sheetName val="Sat Bah _ Up"/>
      <sheetName val="총괄표"/>
      <sheetName val="Harga-RAB"/>
      <sheetName val="For RKAP OKOP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NET表"/>
      <sheetName val="BQ表"/>
      <sheetName val="Asrama Lt.1"/>
      <sheetName val="uraian analisa"/>
      <sheetName val="Uraian Teknis"/>
      <sheetName val="[BQ-PS&amp;A.xls?CAT_HRG"/>
      <sheetName val="_BQ-PS&amp;A.xls?CAT_HRG"/>
      <sheetName val="[BQ-PS&amp;A_xls?CAT_HRG"/>
      <sheetName val="_BQ-PS&amp;A_xls?CAT_HRG"/>
      <sheetName val="BQ_E20_02_Rp_"/>
      <sheetName val="kepmenaker150"/>
      <sheetName val="TRF 150"/>
      <sheetName val="Harga "/>
      <sheetName val="UP_an"/>
      <sheetName val="analysis"/>
      <sheetName val="Hrg.mat.1"/>
      <sheetName val="Hrata bj (20x40)"/>
      <sheetName val="Ana CV(pen)."/>
      <sheetName val="Vibro_Roller"/>
      <sheetName val="OFFICE"/>
      <sheetName val="RECEIVING INPECTION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IPL_SCHEDULE"/>
      <sheetName val="COV"/>
      <sheetName val="CATATAN HARGA "/>
      <sheetName val="BOQ EXTERN"/>
      <sheetName val="TRE TABLE"/>
      <sheetName val="RAB Arsitek"/>
      <sheetName val="Sheet3"/>
      <sheetName val="TB"/>
      <sheetName val="Standard Room Deluxe Queen"/>
      <sheetName val="概総括1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ANLS-PJ"/>
      <sheetName val="OFFICE 2 LT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Price Biaya Cadangan"/>
      <sheetName val="BQ.Rekapitulasi  Akhir"/>
      <sheetName val="BOW"/>
      <sheetName val="STD Lanjutan"/>
      <sheetName val="NS Lanjutan"/>
      <sheetName val="villa"/>
      <sheetName val="_BQ-PS&amp;A.xls_CAT_HRG"/>
      <sheetName val="_BQ-PS&amp;A_xls_CAT_HRG"/>
      <sheetName val="________BLDG"/>
      <sheetName val="JADWAL"/>
      <sheetName val="Master Edit"/>
      <sheetName val="RUKO TYPE 1"/>
      <sheetName val="bq analisa"/>
      <sheetName val="BQ Detail"/>
      <sheetName val="Analisa pre"/>
      <sheetName val="Materials"/>
      <sheetName val="METHOD"/>
      <sheetName val="Labour"/>
      <sheetName val="BQ Rekap"/>
      <sheetName val="EE-PROP"/>
      <sheetName val="ANALIS"/>
      <sheetName val="Bill No. 2.1"/>
      <sheetName val="bahan+upah"/>
      <sheetName val="DIVI6"/>
      <sheetName val="DSU"/>
      <sheetName val="Lean Concrete"/>
      <sheetName val="rp"/>
      <sheetName val="HARGA RATA"/>
      <sheetName val="REQDELTA"/>
      <sheetName val="Conn. Lib"/>
      <sheetName val="???1"/>
      <sheetName val="A H S P"/>
      <sheetName val="fxterbilang"/>
      <sheetName val="PENJ_TOTAL"/>
      <sheetName val="RAB AR&amp;STR"/>
      <sheetName val="Rekap Direct Cost"/>
      <sheetName val="Sheet1 (2)"/>
      <sheetName val="NET?"/>
      <sheetName val="BQ?"/>
      <sheetName val="???"/>
      <sheetName val="AHS"/>
      <sheetName val="GRAND_TOTAL4"/>
      <sheetName val="[BQ-PS&amp;A_xlsÝCAT_HRG4"/>
      <sheetName val="Week_(2)4"/>
      <sheetName val="DAFTAR_74"/>
      <sheetName val="_BQ-PS&amp;A_xlsÝCAT_HRG4"/>
      <sheetName val="data_grafik4"/>
      <sheetName val="Fill_this_out_first___6"/>
      <sheetName val="HRG_BHN4"/>
      <sheetName val="Cover_Daf_24"/>
      <sheetName val="rab_-_persiapan_&amp;_lantai-13"/>
      <sheetName val="DAFTAR_HARGA3"/>
      <sheetName val="LAMP_AB_3"/>
      <sheetName val="TE_TS_FA_LAN_MATV3"/>
      <sheetName val="DAFTAR_NO_1_PRELIM3"/>
      <sheetName val="daftar_harsat3"/>
      <sheetName val="Sumber_Daya3"/>
      <sheetName val="BOQ_INTERN3"/>
      <sheetName val="ANALYS_EXTERN3"/>
      <sheetName val="BQ_RESO3"/>
      <sheetName val="REKAP_INDIRECT3"/>
      <sheetName val="CASH_FLOW3"/>
      <sheetName val="SUMMARY_IN3"/>
      <sheetName val="INDIRECT_COST3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DAFTAR_NO_22"/>
      <sheetName val="DAFTAR_NO_32"/>
      <sheetName val="Fill_this_out_first___7"/>
      <sheetName val="DAF_2_2"/>
      <sheetName val="BOQ_KSN2"/>
      <sheetName val="Std-Spek_EL2"/>
      <sheetName val="Analisa_Gabungan2"/>
      <sheetName val="Bill_No_6_Koord___Attendance2"/>
      <sheetName val="Harga_Satuan2"/>
      <sheetName val="04_GS2"/>
      <sheetName val="Hrg_Sat4"/>
      <sheetName val="Bill_of_Qty_MEP2"/>
      <sheetName val="Payment_Status2"/>
      <sheetName val="Rev_&amp;_CI2"/>
      <sheetName val="DAFTAR_NO_42"/>
      <sheetName val="CAT_HRG3"/>
      <sheetName val="Isolasi_Luar_Dalam2"/>
      <sheetName val="Isolasi_Luar2"/>
      <sheetName val="H_Satuan2"/>
      <sheetName val="Bill_No_6_Koord_&amp;_Attendance2"/>
      <sheetName val="B_-_Norelec2"/>
      <sheetName val="LAL___PASAR_PAGI_2"/>
      <sheetName val="F_ALARM2"/>
      <sheetName val="Grand_summary2"/>
      <sheetName val="D2_82"/>
      <sheetName val="analisa_alat2"/>
      <sheetName val="SUB_LAIN22"/>
      <sheetName val="SUB_ME2"/>
      <sheetName val="SUB_KUSEN2"/>
      <sheetName val="analisa_pekerjaan2"/>
      <sheetName val="ars_asrama_2"/>
      <sheetName val="str_asrama2"/>
      <sheetName val="mechanical_asrama2"/>
      <sheetName val="electrical_asrama2"/>
      <sheetName val="ME__Kelas2"/>
      <sheetName val="ars_kelas2"/>
      <sheetName val="str_kelas2"/>
      <sheetName val="REKAP_MERAH2"/>
      <sheetName val="Cash_Flow_bulanan2"/>
      <sheetName val="2_12"/>
      <sheetName val="2_22"/>
      <sheetName val="HARGA_ALAT2"/>
      <sheetName val="BQ_STR_BONGKARAN_Bag_2_5_"/>
      <sheetName val="REKAP_GROSS2"/>
      <sheetName val="D_&amp;_W_sizes2"/>
      <sheetName val="RINC_hotel"/>
      <sheetName val="RINC_FIN_T4_"/>
      <sheetName val="RINC_FIN_T4___3_"/>
      <sheetName val="RINC_FIN_T4___2_"/>
      <sheetName val="COVER_2"/>
      <sheetName val="TOTAL_2"/>
      <sheetName val="harga_bahan"/>
      <sheetName val="dongia_(2)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Analisa_Harga2"/>
      <sheetName val="DAF_ALAT"/>
      <sheetName val="Harga_Satuan_Dasar"/>
      <sheetName val="TNH,_PAGAR_&amp;_TURAP"/>
      <sheetName val="Analisa_2"/>
      <sheetName val="BAHAN_UPAH"/>
      <sheetName val="TONG_HOP_VL-NC"/>
      <sheetName val="TONGKE3p_"/>
      <sheetName val="TH_VL,_NC,_DDHT_Thanhphuoc"/>
      <sheetName val="DON_GIA"/>
      <sheetName val="CHITIET_VL-NC"/>
      <sheetName val="Harga_Bahan_&amp;_Upah_"/>
      <sheetName val="analisa_struktur"/>
      <sheetName val="HB_"/>
      <sheetName val="Analisa_&amp;_Upah"/>
      <sheetName val="Daftar_Harga_Material"/>
      <sheetName val="Ahs__Pipa-Valve"/>
      <sheetName val="Ahs_Peralatan"/>
      <sheetName val="BQ-1A_prelim"/>
      <sheetName val="Analisa__(2)"/>
      <sheetName val="BQ_ARS"/>
      <sheetName val="[BQ-PS&amp;A_xls�CAT_HRG1"/>
      <sheetName val="_BQ-PS&amp;A_xls�CAT_HRG1"/>
      <sheetName val="Hrg_Sat5"/>
      <sheetName val="01A-_RAB"/>
      <sheetName val="Basic_Price"/>
      <sheetName val="Rekap_Bill"/>
      <sheetName val="Jdw_Alat"/>
      <sheetName val="S_Penawar"/>
      <sheetName val="ANALISA_VALVE"/>
      <sheetName val="Analisa_STR"/>
      <sheetName val="Bill_rekap"/>
      <sheetName val="Kolom_UT"/>
      <sheetName val="rab_me_(by_owner)_"/>
      <sheetName val="BQ_(by_owner)"/>
      <sheetName val="rab_me_(fisik)"/>
      <sheetName val="Supl_X"/>
      <sheetName val="FORM_X_COST"/>
      <sheetName val="Analisa_Harga_Satuan"/>
      <sheetName val="Calculation_Details"/>
      <sheetName val="Bill_of_Qty"/>
      <sheetName val="CATATAN_HARGA_(Int)"/>
      <sheetName val="Cover_Daft_2"/>
      <sheetName val="DAFTAR_NO_1"/>
      <sheetName val="DAF_21"/>
      <sheetName val="struktur_tdk_dipakai"/>
      <sheetName val="rate_ars"/>
      <sheetName val="_Rate_str_"/>
      <sheetName val="Bangunan_Utama"/>
      <sheetName val="G1_Sheet"/>
      <sheetName val="GTS_I_PS"/>
      <sheetName val="Sat_Bah___Up"/>
      <sheetName val="For_RKAP_OKOP"/>
      <sheetName val="UPAH_BAHAN"/>
      <sheetName val="7_1"/>
      <sheetName val="7_2"/>
      <sheetName val="L-4_Rutin"/>
      <sheetName val="Asrama_Lt_1"/>
      <sheetName val="uraian_analisa"/>
      <sheetName val="Uraian_Teknis"/>
      <sheetName val="[BQ-PS&amp;A_xls?CAT_HRG1"/>
      <sheetName val="_BQ-PS&amp;A_xls?CAT_HRG1"/>
      <sheetName val="TRF_150"/>
      <sheetName val="Harga_"/>
      <sheetName val="Hrg_mat_1"/>
      <sheetName val="Hrata_bj_(20x40)"/>
      <sheetName val="Ana_CV(pen)_"/>
      <sheetName val="RECEIVING_INPECTION"/>
      <sheetName val="CATATAN_HARGA_"/>
      <sheetName val="BOQ_EXTERN"/>
      <sheetName val="TRE_TABLE"/>
      <sheetName val="RAB_Arsitek"/>
      <sheetName val="Standard_Room_Deluxe_Queen"/>
      <sheetName val="refrig_12"/>
      <sheetName val="Rekap_MEP"/>
      <sheetName val="D_2_1_Peralatan_Utama_"/>
      <sheetName val="rek_det_1-3"/>
      <sheetName val="OFFICE_2_LT"/>
      <sheetName val="Price_Biaya_Cadangan"/>
      <sheetName val="BQ_Rekapitulasi__Akhir"/>
      <sheetName val="STD_Lanjutan"/>
      <sheetName val="NS_Lanjutan"/>
      <sheetName val="_BQ-PS&amp;A_xls_CAT_HRG1"/>
      <sheetName val="Master_Edit"/>
      <sheetName val="RUKO_TYPE_1"/>
      <sheetName val="bq_analisa"/>
      <sheetName val="BQ_Detail"/>
      <sheetName val="Analisa_pre"/>
      <sheetName val="BQ_Rekap"/>
      <sheetName val="Bill_No__2_1"/>
      <sheetName val="Lean_Concrete"/>
      <sheetName val="HARGA_RATA"/>
      <sheetName val="Conn__Lib"/>
      <sheetName val="A_H_S_P"/>
      <sheetName val="RAB_AR&amp;STR"/>
      <sheetName val="Rekap_Direct_Cost"/>
      <sheetName val="Sheet1_(2)"/>
      <sheetName val="rab-str.Adm"/>
      <sheetName val="eq_data"/>
      <sheetName val="Bab.No.2.2- Arsitektur"/>
      <sheetName val="Elec-ins"/>
      <sheetName val="Piping"/>
      <sheetName val="SCEDUL"/>
      <sheetName val="Analisa HSP"/>
      <sheetName val="6_1_1"/>
      <sheetName val="6_1_2"/>
      <sheetName val="6_1_3"/>
      <sheetName val="Traf&amp;Genst"/>
      <sheetName val="I-ME"/>
      <sheetName val="BQ HS"/>
      <sheetName val="Pt"/>
      <sheetName val="DAF-5"/>
      <sheetName val="cargo"/>
      <sheetName val=" "/>
      <sheetName val=" R A B"/>
      <sheetName val="Sal"/>
      <sheetName val="AHS - CPO"/>
      <sheetName val="Beton"/>
      <sheetName val="Aspal (2)"/>
      <sheetName val="Relok-PJU"/>
      <sheetName val="SITE-E"/>
      <sheetName val="Bahan "/>
      <sheetName val="Bill.1.VAC-Supply-A"/>
      <sheetName val="Slab"/>
      <sheetName val="LAL - PASAR PAGI "/>
      <sheetName val="????"/>
      <sheetName val="rekap str_ar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BoQ C4"/>
      <sheetName val="WSSPR"/>
      <sheetName val="Code"/>
      <sheetName val="Settings"/>
      <sheetName val="Sat. Pek."/>
      <sheetName val="RAB ME"/>
      <sheetName val="Up"/>
      <sheetName val="HRG BAHAN &amp; UPAH okk"/>
      <sheetName val="HRG BAHAN _ UPAH okk"/>
      <sheetName val="Analis Kusen okk"/>
      <sheetName val="S_UPAH"/>
      <sheetName val="S_BAHAN"/>
      <sheetName val="112-885"/>
      <sheetName val="ANALISA KOEFF ESKALASI"/>
      <sheetName val="Analisa Baku ME "/>
      <sheetName val="Rekap Prelim"/>
      <sheetName val="Analisa Baku STR ARS"/>
      <sheetName val="UPH,BHN,ALT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UP MINOR"/>
      <sheetName val="Schedule &amp; S-Curve"/>
      <sheetName val="ANALISA GRS TENGAH"/>
      <sheetName val="RAP"/>
      <sheetName val="Als_Struk"/>
      <sheetName val="satuan_pek_ars"/>
      <sheetName val="Analisa Alat Berat"/>
      <sheetName val="DIV1"/>
      <sheetName val="Div2"/>
      <sheetName val="Input Bobot Rc. Mingguan Int"/>
      <sheetName val="Rekap Prog. Mingguan"/>
      <sheetName val="Mtd_Pelak"/>
      <sheetName val="Rekapitulasi"/>
      <sheetName val="ELEC STIS"/>
      <sheetName val="rincian A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Harga Kabel"/>
      <sheetName val="98Price"/>
      <sheetName val="SEX"/>
      <sheetName val="SAT_BHN"/>
      <sheetName val="RBP1"/>
      <sheetName val="RBP2"/>
      <sheetName val="bd"/>
      <sheetName val="AKP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PP"/>
      <sheetName val="Agregat Halus &amp; Kasar"/>
      <sheetName val="prog-mgu"/>
      <sheetName val="EK-JAN-07"/>
      <sheetName val="ana_sipil"/>
      <sheetName val="bq_baja"/>
      <sheetName val="MAIN BQ"/>
      <sheetName val="isian"/>
      <sheetName val="Analisa ME (2)"/>
      <sheetName val="lokasaUiêk"/>
      <sheetName val="Price Persiapan dan Penunjang"/>
      <sheetName val="Weight Bridge"/>
      <sheetName val="HARGA MATERIAL"/>
      <sheetName val="SPK"/>
      <sheetName val="material "/>
      <sheetName val="Ahs.Pipa"/>
      <sheetName val="Analisa Upah &amp; Bahan Plum"/>
      <sheetName val="HARSAT_BAH"/>
      <sheetName val="Alat_k3"/>
      <sheetName val="BTL-Rupa"/>
      <sheetName val="UPL"/>
      <sheetName val="Basic"/>
      <sheetName val="DRWD"/>
      <sheetName val="INDEKS"/>
      <sheetName val="JABATAN"/>
      <sheetName val="4-Basic Price"/>
      <sheetName val="_x005f_x0000__x005f_x0000__x005f_x0000__x005f_x0000_"/>
      <sheetName val="L-4a,b"/>
      <sheetName val="a.h ars sum"/>
      <sheetName val="har-sat"/>
      <sheetName val="ES_aLL"/>
      <sheetName val="351BQMCN"/>
      <sheetName val="HRG SAT. MATERIAL"/>
      <sheetName val="HRG SAT. UPAH"/>
      <sheetName val="TABEL"/>
      <sheetName val="OH_10BLN"/>
      <sheetName val="BIL"/>
      <sheetName val="_x0000__x0000__x0000__x0000_"/>
      <sheetName val="lokasaUiêk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 refreshError="1"/>
      <sheetData sheetId="310" refreshError="1"/>
      <sheetData sheetId="311" refreshError="1"/>
      <sheetData sheetId="312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C"/>
      <sheetName val="ELECTRIC"/>
      <sheetName val="TELEPON"/>
      <sheetName val="fire fighting"/>
      <sheetName val="PLUMBING"/>
      <sheetName val="bahan-naik"/>
      <sheetName val="Sheet1"/>
      <sheetName val="FH-konven (4)"/>
      <sheetName val="FH-konven (3)"/>
      <sheetName val="FH-konven (2)"/>
      <sheetName val="FH-konven"/>
      <sheetName val="anl-prelim"/>
      <sheetName val="RC-ANL"/>
      <sheetName val="subcon"/>
      <sheetName val="Cov"/>
      <sheetName val="Penjumlahan"/>
      <sheetName val="D-1"/>
      <sheetName val="cover 2.1"/>
      <sheetName val="BQ.2.1"/>
      <sheetName val="cover 2.2"/>
      <sheetName val="BQ.2.2"/>
      <sheetName val="Daft.2.3"/>
      <sheetName val="COV-3"/>
      <sheetName val="D3"/>
      <sheetName val="COV-4"/>
      <sheetName val="daf-4"/>
      <sheetName val="COV-5"/>
      <sheetName val="Daf.5"/>
      <sheetName val="COV-6"/>
      <sheetName val="D.6"/>
      <sheetName val="COV-7"/>
      <sheetName val="Daf. No.7"/>
      <sheetName val="COV-8"/>
      <sheetName val="Daf. no.8"/>
      <sheetName val="COV-9"/>
      <sheetName val="D.9"/>
      <sheetName val="COV-10"/>
      <sheetName val="D.10"/>
      <sheetName val="Penjumlahan (2)"/>
      <sheetName val="D.10 (2)"/>
      <sheetName val="BAG_2"/>
      <sheetName val="BAG-2"/>
      <sheetName val="Ch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17"/>
      <sheetName val="51"/>
      <sheetName val="38"/>
      <sheetName val="52"/>
      <sheetName val="23"/>
      <sheetName val="22"/>
      <sheetName val="20"/>
      <sheetName val="49"/>
      <sheetName val="36.3"/>
      <sheetName val="36.4"/>
      <sheetName val="36.2"/>
      <sheetName val="36.1"/>
      <sheetName val="44"/>
      <sheetName val="45"/>
      <sheetName val="63"/>
      <sheetName val="SAT-BHN"/>
      <sheetName val="HARGA ALAT"/>
      <sheetName val="AHS_Kusen"/>
      <sheetName val="dasboard"/>
      <sheetName val="harsat&amp;upah"/>
      <sheetName val="Rekap"/>
      <sheetName val="REKAP A BESAR"/>
      <sheetName val="PLB-Basement 2.8.2-R1"/>
      <sheetName val="Cov Daf 4 ME"/>
      <sheetName val="Cov Daf 4.1"/>
      <sheetName val="Daf 4.1 Plumb"/>
      <sheetName val="Cov Daf 4.2"/>
      <sheetName val="Daf 4.2 VAC"/>
      <sheetName val="Cov Daf 4.3"/>
      <sheetName val="Daf 4.3 Elek"/>
      <sheetName val="Cov Daf 4.4"/>
      <sheetName val="Daf 4.4 Telp"/>
      <sheetName val="Cov Daf 4.5"/>
      <sheetName val="Daf 4.5 Lain2"/>
      <sheetName val="Penjuml ME"/>
      <sheetName val="Cov Daf 5"/>
      <sheetName val="Daf 5 Tam-Kur"/>
      <sheetName val="spek"/>
      <sheetName val="STR"/>
      <sheetName val="fire_fighting"/>
      <sheetName val="FH-konven_(4)"/>
      <sheetName val="FH-konven_(3)"/>
      <sheetName val="FH-konven_(2)"/>
      <sheetName val="cover_2_1"/>
      <sheetName val="BQ_2_1"/>
      <sheetName val="cover_2_2"/>
      <sheetName val="BQ_2_2"/>
      <sheetName val="Daft_2_3"/>
      <sheetName val="Daf_5"/>
      <sheetName val="D_6"/>
      <sheetName val="Daf__No_7"/>
      <sheetName val="Daf__no_8"/>
      <sheetName val="D_9"/>
      <sheetName val="D_10"/>
      <sheetName val="Penjumlahan_(2)"/>
      <sheetName val="D_10_(2)"/>
      <sheetName val="TE TS FA LAN MATV"/>
      <sheetName val="FINISHING"/>
      <sheetName val="Bag_1"/>
      <sheetName val="DAFTAR 7"/>
      <sheetName val="DAF_1"/>
      <sheetName val="DAFTAR_8"/>
      <sheetName val="I_KAMAR"/>
      <sheetName val="Time Schedule"/>
      <sheetName val="Antek"/>
      <sheetName val="AN ALAT"/>
      <sheetName val="Analisa Alat"/>
      <sheetName val="UP MINOR"/>
      <sheetName val="8LT 12"/>
      <sheetName val="LIST ANHARSAT"/>
      <sheetName val="TOTAL"/>
      <sheetName val="DAF_2"/>
      <sheetName val="DAF_3"/>
      <sheetName val="DAF_4"/>
      <sheetName val="ana_str"/>
      <sheetName val="HARSAT"/>
      <sheetName val="Hargamat"/>
      <sheetName val="Analisa"/>
      <sheetName val="2.E"/>
      <sheetName val="HSTANAH"/>
      <sheetName val="HSBETON"/>
      <sheetName val="L_TIGA"/>
      <sheetName val="L-TIGA"/>
      <sheetName val="Modal Kerja"/>
      <sheetName val="Cover1"/>
      <sheetName val="Pt"/>
      <sheetName val="UP_an"/>
      <sheetName val="boq"/>
      <sheetName val="hsd"/>
      <sheetName val="anal_hs"/>
      <sheetName val="Rate"/>
      <sheetName val="304_06"/>
      <sheetName val="ME"/>
      <sheetName val="PIPE"/>
      <sheetName val="FLANGE"/>
      <sheetName val="VALVE"/>
      <sheetName val="Material"/>
      <sheetName val="DAF-5"/>
      <sheetName val="anal_alat"/>
      <sheetName val="Div10"/>
      <sheetName val="price"/>
      <sheetName val="HARGA MATERIAL"/>
      <sheetName val="Plat"/>
      <sheetName val="fire_fighting2"/>
      <sheetName val="FH-konven_(4)2"/>
      <sheetName val="FH-konven_(3)2"/>
      <sheetName val="FH-konven_(2)2"/>
      <sheetName val="cover_2_12"/>
      <sheetName val="BQ_2_12"/>
      <sheetName val="cover_2_22"/>
      <sheetName val="BQ_2_22"/>
      <sheetName val="Daft_2_32"/>
      <sheetName val="Daf_52"/>
      <sheetName val="D_62"/>
      <sheetName val="Daf__No_72"/>
      <sheetName val="Daf__no_82"/>
      <sheetName val="D_92"/>
      <sheetName val="D_102"/>
      <sheetName val="Penjumlahan_(2)2"/>
      <sheetName val="D_10_(2)2"/>
      <sheetName val="8LT_121"/>
      <sheetName val="REKAP_A_BESAR1"/>
      <sheetName val="64_61"/>
      <sheetName val="53_1"/>
      <sheetName val="MH_CIVIL1"/>
      <sheetName val="64_141"/>
      <sheetName val="64_11"/>
      <sheetName val="36_31"/>
      <sheetName val="36_41"/>
      <sheetName val="36_21"/>
      <sheetName val="36_11"/>
      <sheetName val="LIST_ANHARSAT1"/>
      <sheetName val="TE_TS_FA_LAN_MATV1"/>
      <sheetName val="HARGA_ALAT1"/>
      <sheetName val="2_E1"/>
      <sheetName val="Time_Schedule1"/>
      <sheetName val="Modal_Kerja1"/>
      <sheetName val="DAFTAR_71"/>
      <sheetName val="PLB-Basement_2_8_2-R11"/>
      <sheetName val="Cov_Daf_4_ME1"/>
      <sheetName val="Cov_Daf_4_11"/>
      <sheetName val="Daf_4_1_Plumb1"/>
      <sheetName val="Cov_Daf_4_21"/>
      <sheetName val="Daf_4_2_VAC1"/>
      <sheetName val="Cov_Daf_4_31"/>
      <sheetName val="Daf_4_3_Elek1"/>
      <sheetName val="Cov_Daf_4_41"/>
      <sheetName val="Daf_4_4_Telp1"/>
      <sheetName val="Cov_Daf_4_51"/>
      <sheetName val="Daf_4_5_Lain21"/>
      <sheetName val="Penjuml_ME1"/>
      <sheetName val="Cov_Daf_51"/>
      <sheetName val="Daf_5_Tam-Kur1"/>
      <sheetName val="AN_ALAT1"/>
      <sheetName val="Analisa_Alat1"/>
      <sheetName val="UP_MINOR1"/>
      <sheetName val="HARGA_MATERIAL1"/>
      <sheetName val="fire_fighting1"/>
      <sheetName val="FH-konven_(4)1"/>
      <sheetName val="FH-konven_(3)1"/>
      <sheetName val="FH-konven_(2)1"/>
      <sheetName val="cover_2_11"/>
      <sheetName val="BQ_2_11"/>
      <sheetName val="cover_2_21"/>
      <sheetName val="BQ_2_21"/>
      <sheetName val="Daft_2_31"/>
      <sheetName val="Daf_51"/>
      <sheetName val="D_61"/>
      <sheetName val="Daf__No_71"/>
      <sheetName val="Daf__no_81"/>
      <sheetName val="D_91"/>
      <sheetName val="D_101"/>
      <sheetName val="Penjumlahan_(2)1"/>
      <sheetName val="D_10_(2)1"/>
      <sheetName val="8LT_12"/>
      <sheetName val="REKAP_A_BESAR"/>
      <sheetName val="64_6"/>
      <sheetName val="53_"/>
      <sheetName val="MH_CIVIL"/>
      <sheetName val="64_14"/>
      <sheetName val="64_1"/>
      <sheetName val="36_3"/>
      <sheetName val="36_4"/>
      <sheetName val="36_2"/>
      <sheetName val="36_1"/>
      <sheetName val="LIST_ANHARSAT"/>
      <sheetName val="TE_TS_FA_LAN_MATV"/>
      <sheetName val="HARGA_ALAT"/>
      <sheetName val="2_E"/>
      <sheetName val="Time_Schedule"/>
      <sheetName val="Modal_Kerja"/>
      <sheetName val="DAFTAR_7"/>
      <sheetName val="PLB-Basement_2_8_2-R1"/>
      <sheetName val="Cov_Daf_4_ME"/>
      <sheetName val="Cov_Daf_4_1"/>
      <sheetName val="Daf_4_1_Plumb"/>
      <sheetName val="Cov_Daf_4_2"/>
      <sheetName val="Daf_4_2_VAC"/>
      <sheetName val="Cov_Daf_4_3"/>
      <sheetName val="Daf_4_3_Elek"/>
      <sheetName val="Cov_Daf_4_4"/>
      <sheetName val="Daf_4_4_Telp"/>
      <sheetName val="Cov_Daf_4_5"/>
      <sheetName val="Daf_4_5_Lain2"/>
      <sheetName val="Penjuml_ME"/>
      <sheetName val="Cov_Daf_5"/>
      <sheetName val="Daf_5_Tam-Kur"/>
      <sheetName val="AN_ALAT"/>
      <sheetName val="Analisa_Alat"/>
      <sheetName val="UP_MINOR"/>
      <sheetName val="HARGA_MATERIAL"/>
      <sheetName val="fire_fighting3"/>
      <sheetName val="FH-konven_(4)3"/>
      <sheetName val="FH-konven_(3)3"/>
      <sheetName val="FH-konven_(2)3"/>
      <sheetName val="cover_2_13"/>
      <sheetName val="BQ_2_13"/>
      <sheetName val="cover_2_23"/>
      <sheetName val="BQ_2_23"/>
      <sheetName val="Daft_2_33"/>
      <sheetName val="Daf_53"/>
      <sheetName val="D_63"/>
      <sheetName val="Daf__No_73"/>
      <sheetName val="Daf__no_83"/>
      <sheetName val="D_93"/>
      <sheetName val="D_103"/>
      <sheetName val="Penjumlahan_(2)3"/>
      <sheetName val="D_10_(2)3"/>
      <sheetName val="8LT_122"/>
      <sheetName val="REKAP_A_BESAR2"/>
      <sheetName val="64_62"/>
      <sheetName val="53_2"/>
      <sheetName val="MH_CIVIL2"/>
      <sheetName val="64_142"/>
      <sheetName val="64_12"/>
      <sheetName val="36_32"/>
      <sheetName val="36_42"/>
      <sheetName val="36_22"/>
      <sheetName val="36_12"/>
      <sheetName val="LIST_ANHARSAT2"/>
      <sheetName val="TE_TS_FA_LAN_MATV2"/>
      <sheetName val="HARGA_ALAT2"/>
      <sheetName val="2_E2"/>
      <sheetName val="Time_Schedule2"/>
      <sheetName val="Modal_Kerja2"/>
      <sheetName val="DAFTAR_72"/>
      <sheetName val="PLB-Basement_2_8_2-R12"/>
      <sheetName val="Cov_Daf_4_ME2"/>
      <sheetName val="Cov_Daf_4_12"/>
      <sheetName val="Daf_4_1_Plumb2"/>
      <sheetName val="Cov_Daf_4_22"/>
      <sheetName val="Daf_4_2_VAC2"/>
      <sheetName val="Cov_Daf_4_32"/>
      <sheetName val="Daf_4_3_Elek2"/>
      <sheetName val="Cov_Daf_4_42"/>
      <sheetName val="Daf_4_4_Telp2"/>
      <sheetName val="Cov_Daf_4_52"/>
      <sheetName val="Daf_4_5_Lain22"/>
      <sheetName val="Penjuml_ME2"/>
      <sheetName val="Cov_Daf_52"/>
      <sheetName val="Daf_5_Tam-Kur2"/>
      <sheetName val="AN_ALAT2"/>
      <sheetName val="Analisa_Alat2"/>
      <sheetName val="UP_MINOR2"/>
      <sheetName val="HARGA_MATERIAL2"/>
      <sheetName val="fire_fighting4"/>
      <sheetName val="FH-konven_(4)4"/>
      <sheetName val="FH-konven_(3)4"/>
      <sheetName val="FH-konven_(2)4"/>
      <sheetName val="cover_2_14"/>
      <sheetName val="BQ_2_14"/>
      <sheetName val="cover_2_24"/>
      <sheetName val="BQ_2_24"/>
      <sheetName val="Daft_2_34"/>
      <sheetName val="Daf_54"/>
      <sheetName val="D_64"/>
      <sheetName val="Daf__No_74"/>
      <sheetName val="Daf__no_84"/>
      <sheetName val="D_94"/>
      <sheetName val="D_104"/>
      <sheetName val="Penjumlahan_(2)4"/>
      <sheetName val="D_10_(2)4"/>
      <sheetName val="8LT_123"/>
      <sheetName val="REKAP_A_BESAR3"/>
      <sheetName val="64_63"/>
      <sheetName val="53_3"/>
      <sheetName val="MH_CIVIL3"/>
      <sheetName val="64_143"/>
      <sheetName val="64_13"/>
      <sheetName val="36_33"/>
      <sheetName val="36_43"/>
      <sheetName val="36_23"/>
      <sheetName val="36_13"/>
      <sheetName val="LIST_ANHARSAT3"/>
      <sheetName val="TE_TS_FA_LAN_MATV3"/>
      <sheetName val="HARGA_ALAT3"/>
      <sheetName val="2_E3"/>
      <sheetName val="Time_Schedule3"/>
      <sheetName val="Modal_Kerja3"/>
      <sheetName val="DAFTAR_73"/>
      <sheetName val="PLB-Basement_2_8_2-R13"/>
      <sheetName val="Cov_Daf_4_ME3"/>
      <sheetName val="Cov_Daf_4_13"/>
      <sheetName val="Daf_4_1_Plumb3"/>
      <sheetName val="Cov_Daf_4_23"/>
      <sheetName val="Daf_4_2_VAC3"/>
      <sheetName val="Cov_Daf_4_33"/>
      <sheetName val="Daf_4_3_Elek3"/>
      <sheetName val="Cov_Daf_4_43"/>
      <sheetName val="Daf_4_4_Telp3"/>
      <sheetName val="Cov_Daf_4_53"/>
      <sheetName val="Daf_4_5_Lain23"/>
      <sheetName val="Penjuml_ME3"/>
      <sheetName val="Cov_Daf_53"/>
      <sheetName val="Daf_5_Tam-Kur3"/>
      <sheetName val="AN_ALAT3"/>
      <sheetName val="Analisa_Alat3"/>
      <sheetName val="UP_MINOR3"/>
      <sheetName val="HARGA_MATERIAL3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"/>
      <sheetName val="anls_alat"/>
      <sheetName val="data"/>
      <sheetName val="Hrg Satuan"/>
      <sheetName val="5-ALAT(1)"/>
      <sheetName val="4-Basic Price"/>
      <sheetName val="Kolom UT"/>
      <sheetName val="Kuantitas &amp; Harga"/>
      <sheetName val="Peralatan"/>
      <sheetName val="villa"/>
      <sheetName val="H.Satuan"/>
      <sheetName val="ANALISA PNL"/>
      <sheetName val="E.MedGas"/>
      <sheetName val="Duct"/>
      <sheetName val="ANLISA K"/>
      <sheetName val="64_2"/>
      <sheetName val="64_3"/>
      <sheetName val="64_4"/>
      <sheetName val="64_5"/>
      <sheetName val="28"/>
      <sheetName val="29"/>
      <sheetName val="64.3"/>
      <sheetName val="64.4"/>
      <sheetName val="64.5"/>
      <sheetName val="R.A.B."/>
      <sheetName val="A"/>
      <sheetName val="Anggaran"/>
      <sheetName val="RENPEN"/>
      <sheetName val="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112-885"/>
      <sheetName val="Anl.+"/>
      <sheetName val="EVALUASI"/>
      <sheetName val="Lain2"/>
      <sheetName val="CPar"/>
      <sheetName val="PivotTabel"/>
      <sheetName val="?????"/>
      <sheetName val="BAG_2"/>
      <sheetName val="Seratus Lima Puluh Tiga"/>
      <sheetName val="Sheet1"/>
      <sheetName val="DAF-5"/>
      <sheetName val="Cover"/>
      <sheetName val="BAG-2"/>
      <sheetName val="AO_UMUM"/>
      <sheetName val="Bid Summary"/>
      <sheetName val="I_KAMAR"/>
      <sheetName val="ARS"/>
      <sheetName val="_____"/>
      <sheetName val="Sheet2"/>
      <sheetName val="analisa teknis"/>
      <sheetName val="Rekap_Upah"/>
      <sheetName val="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ANALISA PEK.UMUM"/>
      <sheetName val="daffin"/>
      <sheetName val="tulang"/>
      <sheetName val="hit.BKMM"/>
      <sheetName val="HRG BHN"/>
      <sheetName val="I-KAMAR"/>
      <sheetName val="_x005f_xffff__x005f_xffff__x005f_xffff__x005f_xffff__xf"/>
      <sheetName val="Alat"/>
      <sheetName val="Analisa Gabungan"/>
      <sheetName val="Sub"/>
      <sheetName val="Lt 3"/>
      <sheetName val="‎КМ‎ Bosnian (Cyrillic)‎"/>
      <sheetName val="FORM 3A"/>
      <sheetName val="DAF_2"/>
      <sheetName val="UPAH &amp; BHN ARS"/>
      <sheetName val="AHS ARS"/>
      <sheetName val="HSD"/>
      <sheetName val="RAB-SPL2"/>
      <sheetName val="BOW"/>
      <sheetName val="TOTAL"/>
      <sheetName val="CAT_HAR"/>
      <sheetName val="SAT-BHN"/>
      <sheetName val="AHS"/>
      <sheetName val="Material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ANALISA_PEK_UMUM"/>
      <sheetName val="Anl_+"/>
      <sheetName val="Seratus_Lima_Puluh_Tiga"/>
      <sheetName val="Bid_Summary"/>
      <sheetName val="analisa_teknis"/>
      <sheetName val="Analisa"/>
      <sheetName val="ESCON"/>
      <sheetName val="ff__x005f_xffff__x005f_xffff__x005f_xffff__x005f_xffff_"/>
      <sheetName val="DAF_5"/>
      <sheetName val="keb-BHN"/>
      <sheetName val="sche"/>
      <sheetName val="Temporer"/>
      <sheetName val="DAF_8"/>
      <sheetName val="List material"/>
      <sheetName val="str"/>
      <sheetName val="me"/>
      <sheetName val="dasboard"/>
      <sheetName val="FINISHING"/>
      <sheetName val="Sheet5"/>
      <sheetName val="DAFTAR 7"/>
      <sheetName val="DAF_1"/>
      <sheetName val="DAFTAR_8"/>
      <sheetName val="AC"/>
      <sheetName val="Pipe"/>
      <sheetName val="B - Norelec"/>
      <sheetName val="A"/>
      <sheetName val="REVISI (5)-30-"/>
      <sheetName val="Plat"/>
      <sheetName val="UNIT PRICE"/>
      <sheetName val="Sch.1"/>
      <sheetName val="bahan"/>
      <sheetName val="Plumbing &amp; Fire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Rate"/>
      <sheetName val="???? Bosnian (Cyrillic)?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WBS (2)"/>
      <sheetName val="WBS (3)"/>
      <sheetName val="WBS (0)"/>
      <sheetName val="WBS (1)"/>
      <sheetName val="NP"/>
      <sheetName val="rumus"/>
      <sheetName val="villa"/>
      <sheetName val="4-Basic Price"/>
      <sheetName val="Hsatbahan"/>
      <sheetName val="____ Bosnian (Cyrillic)_"/>
      <sheetName val="An_Arsitekt@Á"/>
      <sheetName val="Panel,feeder,elek"/>
      <sheetName val="PANELKAST"/>
      <sheetName val="HB "/>
      <sheetName val="TE TS FA LAN MATV"/>
      <sheetName val="tgp-02"/>
      <sheetName val="HARGA ALAT"/>
      <sheetName val="HARGA SATUAN"/>
      <sheetName val="MAPP"/>
      <sheetName val="rek det 1-3"/>
      <sheetName val="Basic Price"/>
      <sheetName val="Parts list (060411)"/>
      <sheetName val="BQ 2.3 PODIUM"/>
      <sheetName val="CATATAN HARGA (Int)"/>
      <sheetName val="Cover Daft 2"/>
      <sheetName val="DAFTAR NO.1"/>
      <sheetName val="DAF 2"/>
      <sheetName val="DAF-3"/>
      <sheetName val="SAP"/>
      <sheetName val="DAF_3"/>
      <sheetName val="Analisa 2"/>
      <sheetName val="VAC-1"/>
      <sheetName val="DATA"/>
      <sheetName val="UPAH"/>
      <sheetName val="An_ åÍ_x000a_B"/>
      <sheetName val="Grand summary"/>
      <sheetName val="struktur"/>
      <sheetName val="Bag_1"/>
      <sheetName val="An_ åÍ_x000a_B???"/>
      <sheetName val="304_06"/>
      <sheetName val="DCS"/>
      <sheetName val="ANALYSER"/>
      <sheetName val="L3 An H Sat Mob"/>
      <sheetName val="HARGA DASAR"/>
      <sheetName val="DIV.3"/>
      <sheetName val="DIV.8"/>
      <sheetName val="DIV.9"/>
      <sheetName val="LUMPSUM"/>
      <sheetName val="hardas"/>
      <sheetName val="divI"/>
      <sheetName val="Sales Parameter"/>
      <sheetName val="Parameter"/>
      <sheetName val="formminat"/>
      <sheetName val="CE ars"/>
      <sheetName val="upah_borong"/>
      <sheetName val="satuan_pek"/>
      <sheetName val="_x005f_x005f_x005f_xffff__x005f_x005f_x005f_xffff__x005"/>
      <sheetName val="ff__x005f_x005f_x005f_xffff__x005f_x005f_x005f_xffff__x"/>
      <sheetName val="Anal. Pancang"/>
      <sheetName val="Cirya"/>
      <sheetName val="An_K"/>
      <sheetName val="bau"/>
      <sheetName val="An_ åÍ_B"/>
      <sheetName val="Hrg_Sat"/>
      <sheetName val="An_ åÍ_B___"/>
      <sheetName val="D &amp; W sizes"/>
      <sheetName val="Daftar Harga Material"/>
      <sheetName val="H.Satuan"/>
      <sheetName val="divII"/>
      <sheetName val="pel  rut bahu jln mat"/>
      <sheetName val="HS Bhn&amp;Upah"/>
      <sheetName val="Beton"/>
      <sheetName val="Aspal (2)"/>
      <sheetName val="Relok-PJU"/>
      <sheetName val="RAB ELEKTRIKAL 1A "/>
      <sheetName val="RAB MEKANIKAL 1A"/>
      <sheetName val="REKAP RAB"/>
      <sheetName val="RAB DIESEL GENSET 1A"/>
      <sheetName val="DAFT_HARG_SAT_PEK."/>
      <sheetName val="HARSAT"/>
      <sheetName val="HARGA"/>
      <sheetName val="Anls"/>
      <sheetName val="LAL - PASAR PAGI 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Harga Bahan"/>
      <sheetName val="CH"/>
      <sheetName val="BOQ"/>
      <sheetName val="bhn-upah"/>
      <sheetName val="Har Sat"/>
      <sheetName val="f__x005f_x005f_x005f_xffff__x005f_x005f_x005f_xffff__xf"/>
      <sheetName val="ffff__x005f_x005f_x005f_xffff__x005f_x005f_x005f_xffff_"/>
      <sheetName val="Duc_3"/>
      <sheetName val="RAP"/>
      <sheetName val="BQ_CME_"/>
      <sheetName val="An_Arsitekt@�"/>
      <sheetName val="An_���_B"/>
      <sheetName val="An_���_B___"/>
      <sheetName val="DAF-13"/>
      <sheetName val="Rekap Analisa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Currency Rate"/>
      <sheetName val="REKAP ANANLISA"/>
      <sheetName val="HSPK_BETON"/>
      <sheetName val="HSPK TAMBAHAN"/>
      <sheetName val="rek_ABK"/>
      <sheetName val="HSPK TAMBAHAN 1"/>
      <sheetName val="Analisa ME "/>
      <sheetName val="An_���_x000a_B"/>
      <sheetName val="An_���_x000a_B???"/>
      <sheetName val="Mall"/>
      <sheetName val="____ Bo/´=a_x0017_0._x0017_B6_x001c_"/>
      <sheetName val="Report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____ Bo_´=a"/>
      <sheetName val="Daf No. 4.1 Sumur Dalam"/>
      <sheetName val="CAT_HRG"/>
      <sheetName val="Bag_1(prelim)"/>
      <sheetName val="BQ STR-BONGKARAN(Bag 2-5)"/>
      <sheetName val="A H S P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_xffff__xffff__xffff__xffff__xf"/>
      <sheetName val="ff__xffff__xffff__xffff__xffff_"/>
      <sheetName val="_x005f_xffff__x005f_xffff__x005"/>
      <sheetName val="ff__x005f_xffff__x005f_xffff__x"/>
      <sheetName val="f__x005f_xffff__x005f_xffff__xf"/>
      <sheetName val="ffff__x005f_xffff__x005f_xffff_"/>
      <sheetName val="MAP"/>
      <sheetName val="EQ"/>
      <sheetName val="An_ åÍ_x000a_B_x0"/>
      <sheetName val="_x005f_x005f_x005f_xffff__x005f"/>
      <sheetName val="ff__x005f_x005f_x005f_xffff__x0"/>
      <sheetName val="An_ åÍ_x000a_B___"/>
      <sheetName val="f__x005f_x005f_x005f_xffff__x00"/>
      <sheetName val="ffff__x005f_x005f_x005f_xffff__"/>
      <sheetName val="An_���_x000a_B_x0"/>
      <sheetName val="An_���_x000a_B___"/>
      <sheetName val="f__x005f_x005f_x005f_x005f_x005f_x005f_x005f_xffff__x00"/>
      <sheetName val="ffff__x005f_x005f_x005f_x005f_x005f_x005f_x005f_xffff__"/>
      <sheetName val="An_���_x005f_x000a_B_x005f_x0000__x005f_x0000__x0"/>
      <sheetName val="An_���_x005f_x000a_B___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Modal Kerja"/>
      <sheetName val="Resume"/>
      <sheetName val="ANALIS"/>
      <sheetName val="BASIC"/>
      <sheetName val="UP_an"/>
      <sheetName val="input"/>
      <sheetName val="M.18"/>
      <sheetName val="K.TambahAC"/>
      <sheetName val="REKAP_Akap"/>
      <sheetName val="KASUS8"/>
      <sheetName val="KASUS10"/>
      <sheetName val="BQ-E20-02(Rp)"/>
      <sheetName val="Isolasi Luar Dalam"/>
      <sheetName val="Isolasi Luar"/>
      <sheetName val="_x005f_x005f_x005f_x005f_x005f_x005f_x005f_x005f_x005f_x005f_"/>
      <sheetName val="Grand Sum BT"/>
      <sheetName val="BasicPrice"/>
      <sheetName val="Anformw"/>
      <sheetName val="UnitRate"/>
      <sheetName val="bar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analisa_teknis1"/>
      <sheetName val="FORM_3A1"/>
      <sheetName val="Seratus_Lima_Puluh_Tiga1"/>
      <sheetName val="Bid_Summary1"/>
      <sheetName val="ANALISA_PEK_UMUM1"/>
      <sheetName val="DAFTAR_HARGA_SATUAN_MATERIAL1"/>
      <sheetName val="HRG_BHN1"/>
      <sheetName val="hit_BKMM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4-Basic_Price"/>
      <sheetName val="UPAH_&amp;_BHN_ARS1"/>
      <sheetName val="AHS_ARS1"/>
      <sheetName val="DAFTAR_7"/>
      <sheetName val="Lt_3"/>
      <sheetName val="‎КМ‎_Bosnian_(Cyrillic)‎"/>
      <sheetName val="Plumbing_&amp;_Fire"/>
      <sheetName val="HB_"/>
      <sheetName val="Analisa_2"/>
      <sheetName val="pel__rut_bahu_jln_mat"/>
      <sheetName val="HS_Bhn&amp;Upah"/>
      <sheetName val="Aspal_(2)"/>
      <sheetName val="WBS_(2)"/>
      <sheetName val="WBS_(3)"/>
      <sheetName val="WBS_(0)"/>
      <sheetName val="WBS_(1)"/>
      <sheetName val="H_Satuan"/>
      <sheetName val="Analisa_Gabungan1"/>
      <sheetName val="B_-_Norelec"/>
      <sheetName val="List_material"/>
      <sheetName val="REVISI_(5)-30-"/>
      <sheetName val="Sch_1"/>
      <sheetName val="UNIT_PRICE"/>
      <sheetName val="????_Bosnian_(Cyrillic)?"/>
      <sheetName val="Anal__Pancang"/>
      <sheetName val="Modal_Kerja"/>
      <sheetName val="DAFT_HARG_SAT_PEK_"/>
      <sheetName val="Harga_Dasar"/>
      <sheetName val="Sales_Parameter"/>
      <sheetName val="DIV_3"/>
      <sheetName val="DIV_8"/>
      <sheetName val="DIV_9"/>
      <sheetName val="_____Bosnian_(Cyrillic)_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HARGA_ALAT"/>
      <sheetName val="HARGA_SATUAN"/>
      <sheetName val="rek_det_1-3"/>
      <sheetName val="Basic_Price"/>
      <sheetName val="Parts_list_(060411)"/>
      <sheetName val="CE_ars"/>
      <sheetName val="BQ_2_3_PODIUM"/>
      <sheetName val="CATATAN_HARGA_(Int)"/>
      <sheetName val="Cover_Daft_2"/>
      <sheetName val="DAFTAR_NO_1"/>
      <sheetName val="DAF_21"/>
      <sheetName val="Grand_summary"/>
      <sheetName val="DAFT_ALAT,UPAH_&amp;_MAT"/>
      <sheetName val="M_18"/>
      <sheetName val="RAB_ELEKTRIKAL_1A_"/>
      <sheetName val="RAB_MEKANIKAL_1A"/>
      <sheetName val="REKAP_RAB"/>
      <sheetName val="RAB_DIESEL_GENSET_1A"/>
      <sheetName val="L3_An_H_Sat_Mob"/>
      <sheetName val="Har_Sat"/>
      <sheetName val="K_TambahAC"/>
      <sheetName val="ANALISA_STR_&amp;_ARS"/>
      <sheetName val="DAFT__HARG__KUSEN"/>
      <sheetName val="DFT__HRG__BHN"/>
      <sheetName val="Galian_1"/>
      <sheetName val="HARGA_Sat-_Dasar_1"/>
      <sheetName val="8LT_12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D_&amp;_W_sizes"/>
      <sheetName val="Daftar_Harga_Material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H-SAT"/>
      <sheetName val="Penawaran"/>
      <sheetName val="bhn_upah"/>
      <sheetName val="dd mmmm yyyy崘_x0003__x0016_[$-0409]hh:m"/>
      <sheetName val="DAFTAR ISI"/>
      <sheetName val="An_ åÍ B"/>
      <sheetName val="An_ åÍ B???"/>
      <sheetName val="RMS FUNGSIONAL"/>
      <sheetName val="ANALISA HARGA 3"/>
      <sheetName val="D -12"/>
      <sheetName val="Har-mat"/>
      <sheetName val="APX1 2"/>
      <sheetName val="APX1 3"/>
      <sheetName val="APX1 6"/>
      <sheetName val="APX1 7"/>
      <sheetName val="MAPDC"/>
      <sheetName val="RTN"/>
      <sheetName val="APX2B-LS MOB"/>
      <sheetName val="DAF-5_x0013_[EVALUASI.XLS]Cover"/>
      <sheetName val="An_ åÍ_x005f_x005f_x005f_x000a_B_x005f_x005f_x000"/>
      <sheetName val="An_ åÍ_x005f_x005f_x005f_x000a_B___"/>
      <sheetName val="ff__x005f_x005f_x005f_x005f_x005f_x005f_x005f_x005f_x00"/>
      <sheetName val="sch 1.2"/>
      <sheetName val="Harga "/>
      <sheetName val="dd mmmm yyyy"/>
      <sheetName val="____ Bo/´=a"/>
      <sheetName val="An_ åÍ_x005f_x005f_x005f_x005f_x005f_x005f_x005f_x000a_"/>
      <sheetName val="Bq (ok)"/>
      <sheetName val="An_ åÍ_x005f_x005f_x005f_x005f_x005f_x005f_x005f_x005f_"/>
      <sheetName val="412src2"/>
      <sheetName val="412"/>
      <sheetName val="SELISIHKURSSOURCE"/>
      <sheetName val="INSTALASI"/>
      <sheetName val="ANALISA KONST BTN"/>
      <sheetName val="An_���_x005f_x000a_B???"/>
      <sheetName val="____ Bo/´=a_x005f_x0000__x005f_x0000__x0017"/>
      <sheetName val="An_ åÍ_x000d_B"/>
      <sheetName val="An_ åÍ_x000d_B___"/>
      <sheetName val="An_���_x000d_B"/>
      <sheetName val="An_���_x000d_B___"/>
      <sheetName val="satuan"/>
      <sheetName val="Analisa SNI "/>
      <sheetName val="An_ åÍ_x000d_B???"/>
      <sheetName val="6-AGREGAT"/>
      <sheetName val="Penyusutan Inventaris"/>
      <sheetName val="Penyusutan Kendaraan"/>
      <sheetName val="An HarSatPek"/>
      <sheetName val="Sat Bah &amp; Up"/>
      <sheetName val="Struk"/>
      <sheetName val="REKAP Prbndingn"/>
      <sheetName val="Ref"/>
      <sheetName val="Monthly"/>
      <sheetName val="Subsidiaries - Control Manager"/>
      <sheetName val="Valuation"/>
      <sheetName val="IRR Comparison"/>
      <sheetName val="Stand Alone - Control Manager"/>
      <sheetName val="AHS_Kusen"/>
      <sheetName val="harsat&amp;upah"/>
      <sheetName val="98Price"/>
      <sheetName val="An_ åÍ_B_x005f_x0000__x005f_x0000__x005f_x0000_"/>
      <sheetName val="ELEKTRIKAL"/>
      <sheetName val="Rekapitulasi "/>
      <sheetName val="MEKANIKAL "/>
      <sheetName val="Breakdown"/>
      <sheetName val="anal"/>
      <sheetName val="R A B"/>
      <sheetName val="Vibro_Roller"/>
      <sheetName val="FM.MKT.009"/>
      <sheetName val="HARGA MATERIAL"/>
      <sheetName val="____ Bo/´=a??_x0017_?0._x0017_??B6?_x001c_"/>
      <sheetName val="IMPEADENCE MAP 취수장"/>
      <sheetName val="C . C . R"/>
      <sheetName val="____ Bo_´=a___x0017__0._x0017___B6__x001c_"/>
      <sheetName val="Kolom UT"/>
      <sheetName val="An_ åÍ_x005f_x000a_B_x000"/>
      <sheetName val="_x005f_x005f_x005f_x005f_"/>
      <sheetName val="ff__x005f_x005f_x005f_x005f_x00"/>
      <sheetName val="An_ åÍ_x005f_x005f_x005f_x000a_"/>
      <sheetName val="An_ åÍ_x005f_x005f_x005f_x005f_"/>
      <sheetName val="_x005f_xffff_"/>
      <sheetName val="An_���_x000d_B???"/>
      <sheetName val="[EVALUASI.XLS]____ Bo/´=a"/>
      <sheetName val="[EVALUASI.XLS]____ Bo/´=a??_x0017_?0."/>
      <sheetName val="[EVALUASI.XLS]____ Bo/´=a_x0000"/>
      <sheetName val="2.1"/>
      <sheetName val="2_11"/>
      <sheetName val="SAT-DAS"/>
      <sheetName val="Analisa (ok punya)"/>
      <sheetName val="[EVALUASI.XLS][EVALUASI.XLS]___"/>
      <sheetName val="An_ åÍ_x005f_x005f_x005f_x000a_B???"/>
      <sheetName val="Persiapan"/>
      <sheetName val="Markup"/>
      <sheetName val="Lantai 1 ME"/>
      <sheetName val="DAF-5????_x0013_[EVALUASI.XLS]Cover??"/>
      <sheetName val="[EVALUASI.XLS]dd mmmm yyyy"/>
      <sheetName val="____ Bo_´=a_x005f_x0000__x005f_x0000__x0017"/>
      <sheetName val="An_���_B_x005f_x0000__x005f_x0000__x005f_x0000_"/>
      <sheetName val="URAIAN "/>
      <sheetName val="LS-Rutin"/>
      <sheetName val="ANALISA  (BARU)"/>
      <sheetName val="HARGA SAT"/>
      <sheetName val="Belum Sebar"/>
      <sheetName val="_xffff__xffff__x005"/>
      <sheetName val="ff__xffff__xffff__x"/>
      <sheetName val="_x005f_xffff__x005f"/>
      <sheetName val="ff__x005f_xffff__x0"/>
      <sheetName val="An_ åÍ B___"/>
      <sheetName val="f__xffff__xffff__xf"/>
      <sheetName val="ffff__xffff__xffff_"/>
      <sheetName val="S.BAHAN"/>
      <sheetName val="S.UPAH"/>
      <sheetName val="Upah+Bahan"/>
      <sheetName val="API610 Process Data"/>
      <sheetName val="Rates Increase &amp; Loading"/>
      <sheetName val="INPUT DATAS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PERFORMANCE"/>
      <sheetName val="Spec ME"/>
      <sheetName val="Concrete"/>
      <sheetName val="단면가정"/>
      <sheetName val="설계조건"/>
      <sheetName val="SAT_BHN"/>
      <sheetName val="Material-mr"/>
      <sheetName val="BQ"/>
      <sheetName val="keb_alt"/>
      <sheetName val="cat"/>
      <sheetName val="INVES"/>
      <sheetName val="RBP1"/>
      <sheetName val="keb_tng"/>
      <sheetName val="hardas dc"/>
      <sheetName val="RBP2"/>
      <sheetName val="keb_mat"/>
      <sheetName val="jadual"/>
      <sheetName val="Gaji"/>
      <sheetName val="ALAT1"/>
      <sheetName val="bank"/>
      <sheetName val="ALAT2"/>
      <sheetName val="PASOK"/>
      <sheetName val="Master Edit"/>
      <sheetName val="BL"/>
      <sheetName val="MAT"/>
      <sheetName val="DAFT_HARG_SAT_PEK.KD"/>
      <sheetName val="ANALISA STR &amp; ARS.KD"/>
      <sheetName val="B.U.A"/>
      <sheetName val="Rekap Biaya"/>
      <sheetName val="HS"/>
      <sheetName val="610.05"/>
      <sheetName val="610.06"/>
      <sheetName val="610.07"/>
      <sheetName val="610.08"/>
      <sheetName val="ANTEK"/>
      <sheetName val="RKP"/>
      <sheetName val="610.04"/>
      <sheetName val="PRD 01-9"/>
      <sheetName val="610 4 br"/>
      <sheetName val="610 5br"/>
      <sheetName val="610 6br"/>
      <sheetName val="610 7br"/>
      <sheetName val="610 8br"/>
      <sheetName val="PRD 01-11"/>
      <sheetName val="PRD 01-5"/>
      <sheetName val="Rekap 1"/>
      <sheetName val="Rekapitulasi 1"/>
      <sheetName val="rpp 1-5"/>
      <sheetName val="PRD 01-6"/>
      <sheetName val="PRD 01-3"/>
      <sheetName val="PRD 01-8"/>
      <sheetName val="PRD 01-7"/>
      <sheetName val="An_��� B"/>
      <sheetName val="An_��� B???"/>
      <sheetName val="Rekap Total"/>
      <sheetName val="REKAP_VOLUME"/>
      <sheetName val="_____Bo/´=a0_B6"/>
      <sheetName val="BQ ARS"/>
      <sheetName val="[EVALUASI.XLS]_____Bo/´=a0_B6"/>
      <sheetName val="MASTER"/>
      <sheetName val="Data Kebutuhan"/>
      <sheetName val="D.Base"/>
      <sheetName val="HAL-1"/>
      <sheetName val="asumsi"/>
      <sheetName val="OTH INT"/>
      <sheetName val="Upah Bahan Alat"/>
      <sheetName val="Rek Analisa Pek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Add-trans"/>
      <sheetName val="Pro-Base"/>
      <sheetName val="Revenue"/>
      <sheetName val="Add-rev"/>
      <sheetName val="Exist"/>
      <sheetName val="Tot"/>
      <sheetName val="Tranponder"/>
      <sheetName val="BQ_E20_02_Rp_"/>
      <sheetName val="JADI"/>
      <sheetName val="Bang-Non-St"/>
      <sheetName val="Hit Bgn"/>
      <sheetName val="Panel"/>
      <sheetName val="Fill this out first..."/>
      <sheetName val="Biaya"/>
      <sheetName val="tt-biaya"/>
      <sheetName val="Cash-print"/>
      <sheetName val="sensitivity"/>
      <sheetName val="Cons"/>
      <sheetName val="BCT"/>
      <sheetName val="Site-Kaltim"/>
      <sheetName val="BBM"/>
      <sheetName val="Transport "/>
      <sheetName val="FS-FORECAST"/>
      <sheetName val="LEADSCHEDULE"/>
      <sheetName val="Reklpj"/>
      <sheetName val="Based Data_wacc"/>
      <sheetName val="kki"/>
      <sheetName val="fin pro centers"/>
      <sheetName val="SUMMARY"/>
      <sheetName val="S-2"/>
      <sheetName val="S-1"/>
      <sheetName val="Fixset"/>
      <sheetName val="Kesbank02"/>
      <sheetName val="예산M4A"/>
      <sheetName val="Beban Bank"/>
      <sheetName val="ADM"/>
      <sheetName val="PMS"/>
      <sheetName val="PP"/>
      <sheetName val="sheet"/>
      <sheetName val="Earthwork"/>
      <sheetName val="DATA PROYEK"/>
      <sheetName val="ESC"/>
      <sheetName val="terbilang"/>
      <sheetName val="kepmenaker150"/>
      <sheetName val="TS D31"/>
      <sheetName val="TRF 150"/>
      <sheetName val="GLdownload"/>
      <sheetName val="JUL"/>
      <sheetName val="TS X 200"/>
      <sheetName val="TS VIBRO"/>
      <sheetName val="BPS"/>
      <sheetName val="Customize Your Invoice"/>
      <sheetName val="Invoice"/>
      <sheetName val="HD ALAT"/>
      <sheetName val="HD BAHAN"/>
      <sheetName val="HD UPAH"/>
      <sheetName val="ANALISA pek. pondasi"/>
      <sheetName val="ANALISA persiapn"/>
      <sheetName val="ANALISA pek.tanah"/>
      <sheetName val="ANALISA dinding"/>
      <sheetName val="ANALISA plesteran"/>
      <sheetName val="ANALISA Pek.Kayu"/>
      <sheetName val="ANALISA Pek. beton"/>
      <sheetName val="ANALISA Pek.penutup atap"/>
      <sheetName val="ANALISA Pek. langit2"/>
      <sheetName val="ANALISA Pek. sanitasi"/>
      <sheetName val="ANALISA besi n aluminium"/>
      <sheetName val="ANALISA Pek. kunci n kaca"/>
      <sheetName val="ANALISA Pek. lantai n dinding"/>
      <sheetName val="ANALISA Pek. pengecatan"/>
      <sheetName val="ANALISA Pek. Listrik"/>
      <sheetName val="ANALISA Pek. Perpipaan"/>
      <sheetName val="ANALISA Pek. Irigasi"/>
      <sheetName val="ANLS-PJ"/>
      <sheetName val="RAB.SEKRETARIAT (1)"/>
      <sheetName val="AHSbj"/>
      <sheetName val="DB"/>
      <sheetName val="Konfirm"/>
      <sheetName val="AN Panel "/>
      <sheetName val="NS"/>
      <sheetName val="An_ åÍ_x000a_B??_x0"/>
      <sheetName val="_EVALUASI.XLS_____ Bo_´=a"/>
      <sheetName val="Har_mat"/>
      <sheetName val="#REF!"/>
      <sheetName val="_EVALUASI.XLS__EVALUASI.XLS____"/>
      <sheetName val="Electrikal"/>
      <sheetName val="Elektronik"/>
      <sheetName val="Fire Fighting"/>
      <sheetName val="Item Kompensasi"/>
      <sheetName val="RAB P3B"/>
      <sheetName val="anls SNI"/>
      <sheetName val="bahn"/>
      <sheetName val="anls alat"/>
      <sheetName val="uph"/>
      <sheetName val="anls BPJK"/>
      <sheetName val="Anls(2)-ARST-A"/>
      <sheetName val="RAB-STR-TRM-A"/>
      <sheetName val="Hsat(1)-STR-A"/>
      <sheetName val="Harga material-1"/>
      <sheetName val="breakdown bq unt smua paket"/>
      <sheetName val="Hargasatuan"/>
      <sheetName val="An Pek Per"/>
      <sheetName val="[EVALUASI.XLS]____ Bo/´=a_x0017_0."/>
      <sheetName val="[EVALUASI.XLS]dd mmmm yyyy崘"/>
      <sheetName val="____ Bo_´=a_x0017"/>
      <sheetName val="Bill rekap"/>
      <sheetName val="CIVIL WORKS"/>
      <sheetName val="DIVI6"/>
      <sheetName val="DIVI5"/>
      <sheetName val="DIVI8"/>
      <sheetName val="DIVI7"/>
      <sheetName val="DIVI3"/>
      <sheetName val="DIVI2"/>
      <sheetName val="BASC"/>
      <sheetName val="DIVI1"/>
      <sheetName val="POWER"/>
      <sheetName val="AO-UMUM"/>
      <sheetName val="Des-05"/>
      <sheetName val="Total_Cost"/>
      <sheetName val="C_TAR"/>
      <sheetName val="Hsatuan-OK"/>
      <sheetName val="Cover Daf_2"/>
      <sheetName val="GeneralInfo"/>
      <sheetName val="Daf Harga"/>
      <sheetName val="Bill"/>
      <sheetName val="Rekap Bill"/>
      <sheetName val="An_ Harga"/>
      <sheetName val="Menu"/>
      <sheetName val="Hrg Satuan"/>
      <sheetName val="Metode"/>
      <sheetName val="ANalisa "/>
      <sheetName val="RAB_OK"/>
      <sheetName val="Control_Vendor"/>
      <sheetName val="Daf-Harga"/>
      <sheetName val="Bangunan Utama"/>
      <sheetName val="Hrg.Sat"/>
      <sheetName val="Sumda1"/>
      <sheetName val="ARP 10 2 BUL"/>
      <sheetName val="harsat undip"/>
      <sheetName val="L-4a,b"/>
      <sheetName val="Rekap_Upah6"/>
      <sheetName val="An_Arsitektur6"/>
      <sheetName val="An_Struktur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Anl_+5"/>
      <sheetName val="analisa_teknis5"/>
      <sheetName val="FORM_3A5"/>
      <sheetName val="Seratus_Lima_Puluh_Tiga5"/>
      <sheetName val="Bid_Summary5"/>
      <sheetName val="ANALISA_PEK_UMUM5"/>
      <sheetName val="DAFTAR_HARGA_SATUAN_MATERIAL5"/>
      <sheetName val="HRG_BHN5"/>
      <sheetName val="hit_BKMM5"/>
      <sheetName val="64_64"/>
      <sheetName val="53_4"/>
      <sheetName val="MH_CIVIL4"/>
      <sheetName val="64_144"/>
      <sheetName val="64_15"/>
      <sheetName val="64_24"/>
      <sheetName val="64_34"/>
      <sheetName val="64_44"/>
      <sheetName val="64_54"/>
      <sheetName val="36_34"/>
      <sheetName val="36_44"/>
      <sheetName val="36_24"/>
      <sheetName val="36_14"/>
      <sheetName val="4-Basic_Price4"/>
      <sheetName val="UPAH_&amp;_BHN_ARS5"/>
      <sheetName val="AHS_ARS5"/>
      <sheetName val="DAFTAR_74"/>
      <sheetName val="Lt_34"/>
      <sheetName val="‎КМ‎_Bosnian_(Cyrillic)‎4"/>
      <sheetName val="Plumbing_&amp;_Fire4"/>
      <sheetName val="HB_4"/>
      <sheetName val="Analisa_24"/>
      <sheetName val="pel__rut_bahu_jln_mat4"/>
      <sheetName val="HS_Bhn&amp;Upah4"/>
      <sheetName val="Aspal_(2)4"/>
      <sheetName val="WBS_(2)4"/>
      <sheetName val="WBS_(3)4"/>
      <sheetName val="WBS_(0)4"/>
      <sheetName val="WBS_(1)4"/>
      <sheetName val="H_Satuan4"/>
      <sheetName val="Anal__Pancang4"/>
      <sheetName val="Analisa_Gabungan5"/>
      <sheetName val="B_-_Norelec4"/>
      <sheetName val="List_material4"/>
      <sheetName val="REVISI_(5)-30-4"/>
      <sheetName val="Sch_14"/>
      <sheetName val="UNIT_PRICE4"/>
      <sheetName val="????_Bosnian_(Cyrillic)?4"/>
      <sheetName val="Modal_Kerja4"/>
      <sheetName val="DAFT_HARG_SAT_PEK_4"/>
      <sheetName val="Harga_Dasar4"/>
      <sheetName val="Sales_Parameter4"/>
      <sheetName val="DIV_34"/>
      <sheetName val="DIV_84"/>
      <sheetName val="DIV_94"/>
      <sheetName val="_____Bosnian_(Cyrillic)_4"/>
      <sheetName val="AGG_A4"/>
      <sheetName val="AGG_B4"/>
      <sheetName val="DAFTAR_BAHAN4"/>
      <sheetName val="DAFTAR_ALAT4"/>
      <sheetName val="DAFTAR_UPAH4"/>
      <sheetName val="PAS__BATU4"/>
      <sheetName val="PRIME_COAT4"/>
      <sheetName val="TACK_COAT4"/>
      <sheetName val="TE_TS_FA_LAN_MATV4"/>
      <sheetName val="HARGA_ALAT4"/>
      <sheetName val="HARGA_SATUAN4"/>
      <sheetName val="rek_det_1-34"/>
      <sheetName val="Basic_Price4"/>
      <sheetName val="Parts_list_(060411)4"/>
      <sheetName val="CE_ars4"/>
      <sheetName val="BQ_2_3_PODIUM4"/>
      <sheetName val="CATATAN_HARGA_(Int)4"/>
      <sheetName val="Cover_Daft_24"/>
      <sheetName val="DAFTAR_NO_14"/>
      <sheetName val="DAF_25"/>
      <sheetName val="Grand_summary4"/>
      <sheetName val="M_184"/>
      <sheetName val="RAB_ELEKTRIKAL_1A_4"/>
      <sheetName val="RAB_MEKANIKAL_1A4"/>
      <sheetName val="REKAP_RAB4"/>
      <sheetName val="RAB_DIESEL_GENSET_1A4"/>
      <sheetName val="DAFT_ALAT,UPAH_&amp;_MAT4"/>
      <sheetName val="L3_An_H_Sat_Mob4"/>
      <sheetName val="Har_Sat4"/>
      <sheetName val="K_TambahAC4"/>
      <sheetName val="ANALISA_STR_&amp;_ARS4"/>
      <sheetName val="DAFT__HARG__KUSEN4"/>
      <sheetName val="DFT__HRG__BHN4"/>
      <sheetName val="Galian_14"/>
      <sheetName val="HARGA_Sat-_Dasar_14"/>
      <sheetName val="8LT_124"/>
      <sheetName val="ANL_24"/>
      <sheetName val="ANL_44"/>
      <sheetName val="ANL_3_4"/>
      <sheetName val="ANL_84"/>
      <sheetName val="ANL_114"/>
      <sheetName val="ANL_15"/>
      <sheetName val="ANL_104"/>
      <sheetName val="ANL_94"/>
      <sheetName val="ANL_74"/>
      <sheetName val="ANALISA_HARGA_14"/>
      <sheetName val="LAL_-_PASAR_PAGI_4"/>
      <sheetName val="D_&amp;_W_sizes4"/>
      <sheetName val="Daftar_Harga_Material4"/>
      <sheetName val="Isolasi_Luar_Dalam1"/>
      <sheetName val="Isolasi_Luar1"/>
      <sheetName val="Grand_Sum_BT1"/>
      <sheetName val="Kuantitas___Harga__2_"/>
      <sheetName val="Harga_Bahan"/>
      <sheetName val="KUANT_&amp;_HRG"/>
      <sheetName val="Currency_Rate"/>
      <sheetName val="DAFTAR_ISI"/>
      <sheetName val="Rekap_Upah7"/>
      <sheetName val="An_Arsitektur7"/>
      <sheetName val="An_Struktur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Anl_+6"/>
      <sheetName val="analisa_teknis6"/>
      <sheetName val="FORM_3A6"/>
      <sheetName val="Seratus_Lima_Puluh_Tiga6"/>
      <sheetName val="Bid_Summary6"/>
      <sheetName val="ANALISA_PEK_UMUM6"/>
      <sheetName val="DAFTAR_HARGA_SATUAN_MATERIAL6"/>
      <sheetName val="HRG_BHN6"/>
      <sheetName val="hit_BKMM6"/>
      <sheetName val="64_65"/>
      <sheetName val="53_5"/>
      <sheetName val="MH_CIVIL5"/>
      <sheetName val="64_145"/>
      <sheetName val="64_16"/>
      <sheetName val="64_25"/>
      <sheetName val="64_35"/>
      <sheetName val="64_45"/>
      <sheetName val="64_55"/>
      <sheetName val="36_35"/>
      <sheetName val="36_45"/>
      <sheetName val="36_25"/>
      <sheetName val="36_15"/>
      <sheetName val="4-Basic_Price5"/>
      <sheetName val="UPAH_&amp;_BHN_ARS6"/>
      <sheetName val="AHS_ARS6"/>
      <sheetName val="DAFTAR_75"/>
      <sheetName val="Lt_35"/>
      <sheetName val="‎КМ‎_Bosnian_(Cyrillic)‎5"/>
      <sheetName val="Plumbing_&amp;_Fire5"/>
      <sheetName val="HB_5"/>
      <sheetName val="Analisa_25"/>
      <sheetName val="pel__rut_bahu_jln_mat5"/>
      <sheetName val="HS_Bhn&amp;Upah5"/>
      <sheetName val="Aspal_(2)5"/>
      <sheetName val="WBS_(2)5"/>
      <sheetName val="WBS_(3)5"/>
      <sheetName val="WBS_(0)5"/>
      <sheetName val="WBS_(1)5"/>
      <sheetName val="H_Satuan5"/>
      <sheetName val="Anal__Pancang5"/>
      <sheetName val="Analisa_Gabungan6"/>
      <sheetName val="B_-_Norelec5"/>
      <sheetName val="List_material5"/>
      <sheetName val="REVISI_(5)-30-5"/>
      <sheetName val="Sch_15"/>
      <sheetName val="UNIT_PRICE5"/>
      <sheetName val="????_Bosnian_(Cyrillic)?5"/>
      <sheetName val="Modal_Kerja5"/>
      <sheetName val="DAFT_HARG_SAT_PEK_5"/>
      <sheetName val="Harga_Dasar5"/>
      <sheetName val="Sales_Parameter5"/>
      <sheetName val="DIV_35"/>
      <sheetName val="DIV_85"/>
      <sheetName val="DIV_95"/>
      <sheetName val="_____Bosnian_(Cyrillic)_5"/>
      <sheetName val="AGG_A5"/>
      <sheetName val="AGG_B5"/>
      <sheetName val="DAFTAR_BAHAN5"/>
      <sheetName val="DAFTAR_ALAT5"/>
      <sheetName val="DAFTAR_UPAH5"/>
      <sheetName val="PAS__BATU5"/>
      <sheetName val="PRIME_COAT5"/>
      <sheetName val="TACK_COAT5"/>
      <sheetName val="TE_TS_FA_LAN_MATV5"/>
      <sheetName val="HARGA_ALAT5"/>
      <sheetName val="HARGA_SATUAN5"/>
      <sheetName val="rek_det_1-35"/>
      <sheetName val="Basic_Price5"/>
      <sheetName val="Parts_list_(060411)5"/>
      <sheetName val="CE_ars5"/>
      <sheetName val="BQ_2_3_PODIUM5"/>
      <sheetName val="CATATAN_HARGA_(Int)5"/>
      <sheetName val="Cover_Daft_25"/>
      <sheetName val="DAFTAR_NO_15"/>
      <sheetName val="DAF_26"/>
      <sheetName val="Grand_summary5"/>
      <sheetName val="M_185"/>
      <sheetName val="RAB_ELEKTRIKAL_1A_5"/>
      <sheetName val="RAB_MEKANIKAL_1A5"/>
      <sheetName val="REKAP_RAB5"/>
      <sheetName val="RAB_DIESEL_GENSET_1A5"/>
      <sheetName val="DAFT_ALAT,UPAH_&amp;_MAT5"/>
      <sheetName val="L3_An_H_Sat_Mob5"/>
      <sheetName val="Har_Sat5"/>
      <sheetName val="K_TambahAC5"/>
      <sheetName val="ANALISA_STR_&amp;_ARS5"/>
      <sheetName val="DAFT__HARG__KUSEN5"/>
      <sheetName val="DFT__HRG__BHN5"/>
      <sheetName val="Galian_15"/>
      <sheetName val="HARGA_Sat-_Dasar_15"/>
      <sheetName val="8LT_125"/>
      <sheetName val="ANL_25"/>
      <sheetName val="ANL_45"/>
      <sheetName val="ANL_3_5"/>
      <sheetName val="ANL_85"/>
      <sheetName val="ANL_115"/>
      <sheetName val="ANL_16"/>
      <sheetName val="ANL_105"/>
      <sheetName val="ANL_95"/>
      <sheetName val="ANL_75"/>
      <sheetName val="ANALISA_HARGA_15"/>
      <sheetName val="LAL_-_PASAR_PAGI_5"/>
      <sheetName val="D_&amp;_W_sizes5"/>
      <sheetName val="Daftar_Harga_Material5"/>
      <sheetName val="Isolasi_Luar_Dalam2"/>
      <sheetName val="Isolasi_Luar2"/>
      <sheetName val="Grand_Sum_BT2"/>
      <sheetName val="Kuantitas___Harga__2_1"/>
      <sheetName val="Harga_Bahan1"/>
      <sheetName val="KUANT_&amp;_HRG1"/>
      <sheetName val="Currency_Rate1"/>
      <sheetName val="DAFTAR_ISI1"/>
      <sheetName val="UPH,BHN,ALT"/>
      <sheetName val="Analis harga"/>
      <sheetName val="Df-Kuan"/>
      <sheetName val="Rekap_Upah8"/>
      <sheetName val="An_Arsitektur8"/>
      <sheetName val="An_Struktur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Anl_+7"/>
      <sheetName val="Seratus_Lima_Puluh_Tiga7"/>
      <sheetName val="HRG_BHN7"/>
      <sheetName val="analisa_teknis7"/>
      <sheetName val="Bid_Summary7"/>
      <sheetName val="DAFTAR_HARGA_SATUAN_MATERIAL7"/>
      <sheetName val="WBS_(2)6"/>
      <sheetName val="WBS_(3)6"/>
      <sheetName val="WBS_(0)6"/>
      <sheetName val="WBS_(1)6"/>
      <sheetName val="ANALISA_PEK_UMUM7"/>
      <sheetName val="hit_BKMM7"/>
      <sheetName val="FORM_3A7"/>
      <sheetName val="64_66"/>
      <sheetName val="53_6"/>
      <sheetName val="MH_CIVIL6"/>
      <sheetName val="64_146"/>
      <sheetName val="64_17"/>
      <sheetName val="64_26"/>
      <sheetName val="64_36"/>
      <sheetName val="64_46"/>
      <sheetName val="64_56"/>
      <sheetName val="36_36"/>
      <sheetName val="36_46"/>
      <sheetName val="36_26"/>
      <sheetName val="36_16"/>
      <sheetName val="UPAH_&amp;_BHN_ARS7"/>
      <sheetName val="AHS_ARS7"/>
      <sheetName val="Analisa_Gabungan7"/>
      <sheetName val="Lt_36"/>
      <sheetName val="‎КМ‎_Bosnian_(Cyrillic)‎6"/>
      <sheetName val="List_material6"/>
      <sheetName val="DAFTAR_76"/>
      <sheetName val="Sch_16"/>
      <sheetName val="REVISI_(5)-30-6"/>
      <sheetName val="B_-_Norelec6"/>
      <sheetName val="UNIT_PRICE6"/>
      <sheetName val="????_Bosnian_(Cyrillic)?6"/>
      <sheetName val="AGG_A6"/>
      <sheetName val="AGG_B6"/>
      <sheetName val="DAFTAR_BAHAN6"/>
      <sheetName val="DAFTAR_ALAT6"/>
      <sheetName val="DAFTAR_UPAH6"/>
      <sheetName val="PAS__BATU6"/>
      <sheetName val="PRIME_COAT6"/>
      <sheetName val="TACK_COAT6"/>
      <sheetName val="Plumbing_&amp;_Fire6"/>
      <sheetName val="_____Bosnian_(Cyrillic)_6"/>
      <sheetName val="ANALISA_KONST_BTN"/>
      <sheetName val="HARGA_ALAT6"/>
      <sheetName val="HARGA_SATUAN6"/>
      <sheetName val="rek_det_1-36"/>
      <sheetName val="TE_TS_FA_LAN_MATV6"/>
      <sheetName val="Basic_Price6"/>
      <sheetName val="Parts_list_(060411)6"/>
      <sheetName val="HB_6"/>
      <sheetName val="BQ_2_3_PODIUM6"/>
      <sheetName val="REKAP_ANANLISA"/>
      <sheetName val="HSPK_TAMBAHAN"/>
      <sheetName val="HSPK_TAMBAHAN_1"/>
      <sheetName val="Analisa_ME_"/>
      <sheetName val="CATATAN_HARGA_(Int)6"/>
      <sheetName val="Cover_Daft_26"/>
      <sheetName val="DAFTAR_NO_16"/>
      <sheetName val="DAF_27"/>
      <sheetName val="Analisa_26"/>
      <sheetName val="4-Basic_Price6"/>
      <sheetName val="Grand_summary6"/>
      <sheetName val="CE_ars6"/>
      <sheetName val="Anal__Pancang6"/>
      <sheetName val="D_&amp;_W_sizes6"/>
      <sheetName val="Daftar_Harga_Material6"/>
      <sheetName val="RAB_ELEKTRIKAL_1A_6"/>
      <sheetName val="RAB_MEKANIKAL_1A6"/>
      <sheetName val="REKAP_RAB6"/>
      <sheetName val="RAB_DIESEL_GENSET_1A6"/>
      <sheetName val="LAL_-_PASAR_PAGI_6"/>
      <sheetName val="DAFT_HARG_SAT_PEK_6"/>
      <sheetName val="DAFT_ALAT,UPAH_&amp;_MAT6"/>
      <sheetName val="ANALISA_STR_&amp;_ARS6"/>
      <sheetName val="DAFT__HARG__KUSEN6"/>
      <sheetName val="DFT__HRG__BHN6"/>
      <sheetName val="Galian_16"/>
      <sheetName val="HARGA_Sat-_Dasar_16"/>
      <sheetName val="8LT_126"/>
      <sheetName val="DIV_36"/>
      <sheetName val="DIV_86"/>
      <sheetName val="DIV_96"/>
      <sheetName val="Sales_Parameter6"/>
      <sheetName val="pel__rut_bahu_jln_mat6"/>
      <sheetName val="HS_Bhn&amp;Upah6"/>
      <sheetName val="Aspal_(2)6"/>
      <sheetName val="H_Satuan6"/>
      <sheetName val="Daf_No__4_1_Sumur_Dalam"/>
      <sheetName val="Har_Sat6"/>
      <sheetName val="Harga_Bahan2"/>
      <sheetName val="Rekap_Analisa"/>
      <sheetName val="ANL_26"/>
      <sheetName val="ANL_46"/>
      <sheetName val="ANL_3_6"/>
      <sheetName val="ANL_86"/>
      <sheetName val="ANL_116"/>
      <sheetName val="ANL_17"/>
      <sheetName val="ANL_106"/>
      <sheetName val="ANL_96"/>
      <sheetName val="ANL_76"/>
      <sheetName val="ANALISA_HARGA_16"/>
      <sheetName val="Currency_Rate2"/>
      <sheetName val="L3_An_H_Sat_Mob6"/>
      <sheetName val="APX1_2"/>
      <sheetName val="APX1_3"/>
      <sheetName val="APX1_6"/>
      <sheetName val="APX1_7"/>
      <sheetName val="APX2B-LS_MOB"/>
      <sheetName val="_____Bo_´=a"/>
      <sheetName val="Modal_Kerja6"/>
      <sheetName val="M_186"/>
      <sheetName val="K_TambahAC6"/>
      <sheetName val="Isolasi_Luar_Dalam3"/>
      <sheetName val="Isolasi_Luar3"/>
      <sheetName val="Grand_Sum_BT3"/>
      <sheetName val="Kuantitas___Harga__2_2"/>
      <sheetName val="KUANT_&amp;_HRG2"/>
      <sheetName val="A_H_S_P"/>
      <sheetName val="DAFTAR_ISI2"/>
      <sheetName val="dd_mmmm_yyyy崘[$-0409]hh:m"/>
      <sheetName val="An_ åÍ_B1"/>
      <sheetName val="An_ åÍ_B???"/>
      <sheetName val="DAF-5[EVALUASI_XLS]Cover"/>
      <sheetName val="sch_1_2"/>
      <sheetName val="IMPEADENCE_MAP_취수장"/>
      <sheetName val="Rekapitulasi_"/>
      <sheetName val="MEKANIKAL_"/>
      <sheetName val="hardas_dc"/>
      <sheetName val="Master_Edit"/>
      <sheetName val="Bq_(ok)"/>
      <sheetName val="_____Bo/´=a_x005f_x0000__x005f_x0000__x0017"/>
      <sheetName val="BQ_STR-BONGKARAN(Bag_2-5)"/>
      <sheetName val="dd_mmmm_yyyy"/>
      <sheetName val="An_ åÍ_B___1"/>
      <sheetName val="_____Bo_´=a_x0017"/>
      <sheetName val="Cover_Daf_2"/>
      <sheetName val="Daf_Harga"/>
      <sheetName val="Rekap_Bill"/>
      <sheetName val="An__Harga"/>
      <sheetName val="Hrg_Satuan"/>
      <sheetName val="Rates_Increase_&amp;_Loading"/>
      <sheetName val="API610_Process_Data"/>
      <sheetName val="INPUT_DATAS"/>
      <sheetName val="ANalisa_"/>
      <sheetName val="_____Bo/´=a???0_??B6?"/>
      <sheetName val="HARGA_MATERIAL"/>
      <sheetName val="R_A_B"/>
      <sheetName val="FM_MKT_009"/>
      <sheetName val="Kolom_UT"/>
      <sheetName val="C___C___R"/>
      <sheetName val="_____Bo_´=a___0___B6_"/>
      <sheetName val="Bangunan_Utama"/>
      <sheetName val="Hrg_Sat1"/>
      <sheetName val="ARP_10_2_BUL"/>
      <sheetName val="harsat_undip"/>
      <sheetName val="Analis_harga"/>
      <sheetName val="[EVALUASI_XLS]_____Bo/´=a0_"/>
      <sheetName val="Spec_ME"/>
      <sheetName val="tgp_02"/>
      <sheetName val="Lamp-4 Sat-Das"/>
      <sheetName val="Lamp-4 Analisa"/>
      <sheetName val="Rencana Anggaran Biaya"/>
      <sheetName val="D3.4.3"/>
      <sheetName val="D3.4.4"/>
      <sheetName val="D2.4"/>
      <sheetName val="D3-3"/>
      <sheetName val="D4.3 (TE)"/>
      <sheetName val="D5.3 (TF) "/>
      <sheetName val="D8.3 (TJ)"/>
      <sheetName val="DIV.1"/>
      <sheetName val="____ Bo/´=a_x0017"/>
      <sheetName val="_x005f_x005f_"/>
      <sheetName val="An_ åÍ_x000a_B_x000"/>
      <sheetName val="ff__x005f_x005f_x00"/>
      <sheetName val="An_ åÍ_x005f_x000a_"/>
      <sheetName val="f__x005f_xffff__x00"/>
      <sheetName val="ffff__x005f_xffff__"/>
      <sheetName val="An_ åÍ_x005f_x005f_"/>
      <sheetName val="7a. Compar.Asphalt (Machine)"/>
      <sheetName val="4.Equipment Cost"/>
      <sheetName val="Permhnan CCO"/>
      <sheetName val="Persetujuan CCO"/>
      <sheetName val="Rekap MC"/>
      <sheetName val="Penyampaian Evaluasi"/>
      <sheetName val="R. RapatCCO"/>
      <sheetName val="Cover Daf-2"/>
      <sheetName val="Bahan+Upah"/>
      <sheetName val="Harga satuan sintel"/>
      <sheetName val="LIST ANHARSAT"/>
      <sheetName val="ANAL2"/>
      <sheetName val="ANAL1"/>
      <sheetName val="MOS"/>
      <sheetName val="Acara Rapat"/>
      <sheetName val="hsd Alat"/>
      <sheetName val="hsd Bahan"/>
      <sheetName val="hsd Upah"/>
      <sheetName val="RinciBab1_Seksi1"/>
      <sheetName val="RinciBab1"/>
      <sheetName val="daftar material"/>
      <sheetName val="SD"/>
      <sheetName val="ANEX1"/>
      <sheetName val="M+MC"/>
      <sheetName val="SITE-E"/>
      <sheetName val="TABEL LABOR"/>
      <sheetName val="Currencies"/>
      <sheetName val="Informasi"/>
      <sheetName val="SEX"/>
      <sheetName val="ES STG"/>
      <sheetName val="Agg Halus &amp; Kasar"/>
      <sheetName val="NC-CM"/>
      <sheetName val="Factor"/>
      <sheetName val="ALT"/>
      <sheetName val="GTS I PS"/>
      <sheetName val="SKKP_1"/>
      <sheetName val="HM.MEK."/>
      <sheetName val="UMUM"/>
      <sheetName val="5-Alat"/>
      <sheetName val="KP1590_E"/>
      <sheetName val="bahan, upah,alat"/>
      <sheetName val="dd mmmm yyyy_x005f_x0000__x005f_x0000__x000"/>
      <sheetName val="Analisa1"/>
      <sheetName val="anaBETON"/>
      <sheetName val="D_-12"/>
      <sheetName val="DAFT_HARG_SAT_PEK_KD"/>
      <sheetName val="ANALISA_STR_&amp;_ARS_KD"/>
      <sheetName val="B_U_A"/>
      <sheetName val="Rekap_Biaya"/>
      <sheetName val="Lantai_1_ME"/>
      <sheetName val="610_05"/>
      <sheetName val="610_06"/>
      <sheetName val="610_07"/>
      <sheetName val="610_08"/>
      <sheetName val="610_04"/>
      <sheetName val="PRD_01-9"/>
      <sheetName val="610_4_br"/>
      <sheetName val="610_5br"/>
      <sheetName val="610_6br"/>
      <sheetName val="610_7br"/>
      <sheetName val="610_8br"/>
      <sheetName val="PRD_01-11"/>
      <sheetName val="PRD_01-5"/>
      <sheetName val="Rekap_1"/>
      <sheetName val="Rekapitulasi_1"/>
      <sheetName val="rpp_1-5"/>
      <sheetName val="PRD_01-6"/>
      <sheetName val="PRD_01-3"/>
      <sheetName val="PRD_01-8"/>
      <sheetName val="PRD_01-7"/>
      <sheetName val="An_���_B???"/>
      <sheetName val="[EVALUASI_XLS]dd_mmmm_yyyy崘"/>
      <sheetName val="[EVALUASI_XLS][EVALUASI_XLS]___"/>
      <sheetName val="Rekap_Total"/>
      <sheetName val="BQ_ARS"/>
      <sheetName val="[EVALUASI_XLS]_____Bo/´=a0_B6"/>
      <sheetName val="Data_Kebutuhan"/>
      <sheetName val="D_Base"/>
      <sheetName val="RMS_FUNGSIONAL"/>
      <sheetName val="OTH_INT"/>
      <sheetName val="[EVALUASI_XLS]_____Bo/´=a_x0000"/>
      <sheetName val="[EVALUASI_XLS]_____Bo/´=a???0_"/>
      <sheetName val="IPA1"/>
      <sheetName val="DAF-5_____x0013__EVALUASI.XLS_Cover__"/>
      <sheetName val="_xffff__x005f"/>
      <sheetName val="ff__xffff__x0"/>
      <sheetName val="An_ åÍ_B_x000"/>
      <sheetName val="ff__x00"/>
      <sheetName val="An_ åÍ_x000a_"/>
      <sheetName val="An_ åÍ_"/>
      <sheetName val="Anl Print"/>
      <sheetName val="ELEC STIS"/>
      <sheetName val="Elektronik (2)"/>
      <sheetName val="DAFTAR HARGA"/>
      <sheetName val="tgl"/>
      <sheetName val="rekap impor"/>
      <sheetName val="Analysis"/>
      <sheetName val="[EVALUASI.XLS]dd_mmmm_yyyy____2"/>
      <sheetName val="[EVALUASI.XLS]_____Bo___a_____2"/>
      <sheetName val="Accounts"/>
      <sheetName val="5-ALAT(1)"/>
      <sheetName val="LP3,h_dsr"/>
      <sheetName val="SDMPROG"/>
      <sheetName val="Q"/>
      <sheetName val="_xffff__xffff_"/>
      <sheetName val="_xffff_"/>
      <sheetName val="ff_"/>
      <sheetName val="ffff_"/>
      <sheetName val="Bill of Qty"/>
      <sheetName val="BAG_III"/>
      <sheetName val="Sch1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DAFTAR HARGA UPAH"/>
      <sheetName val="2"/>
      <sheetName val="rab lt 2 bo"/>
      <sheetName val="Master 1.0"/>
      <sheetName val="An_ åÍ_x000a_B_x0000__x0000__x0000_"/>
      <sheetName val="An_���_x000a_B_x0000__x0000__x0000_"/>
      <sheetName val="____ Bo/´=a_x0000__x0000__x0017__x0000_0._x0017__x0000__x0000_B6_x0000__x001c_"/>
      <sheetName val="An_ åÍ_x000a_B_x0000__x0000__x0"/>
      <sheetName val="An_���_x000a_B_x0000__x0000__x0"/>
      <sheetName val="An_ åÍ B_x0000__x0000__x0000_"/>
      <sheetName val="DAF-5_x0000__x0000__x0000__x0000__x0013_[EVALUASI.XLS]Cover_x0000__x0000_"/>
      <sheetName val="An_ åÍ_x000d_B_x0000__x0000__x0000_"/>
      <sheetName val="An_ åÍ_B_x0000__x0000__x0000_"/>
      <sheetName val="An_���_x000d_B_x0000__x0000__x0000_"/>
      <sheetName val="[EVALUASI.XLS]____ Bo/´=a_x0000__x0000__x0017__x0000_0."/>
      <sheetName val="____ Bo_´=a_x0000__x0000__x0017"/>
      <sheetName val="An_��� B_x0000__x0000__x0000_"/>
      <sheetName val="____ Bo/´=a_x0000__x0000__x0017"/>
      <sheetName val="An_���_B_x0000__x0000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/>
      <sheetData sheetId="1244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 refreshError="1"/>
      <sheetData sheetId="1279" refreshError="1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 refreshError="1"/>
      <sheetData sheetId="1538" refreshError="1"/>
      <sheetData sheetId="1539" refreshError="1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/>
      <sheetData sheetId="1868" refreshError="1"/>
      <sheetData sheetId="1869"/>
      <sheetData sheetId="1870"/>
      <sheetData sheetId="1871"/>
      <sheetData sheetId="1872"/>
      <sheetData sheetId="1873"/>
      <sheetData sheetId="1874" refreshError="1"/>
      <sheetData sheetId="1875" refreshError="1"/>
      <sheetData sheetId="187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daf-3(OK)"/>
      <sheetName val="daf-7(OK)"/>
      <sheetName val="By"/>
      <sheetName val="Gaji"/>
      <sheetName val="HSatuan"/>
      <sheetName val="Analisa Upah &amp; Bahan Plum"/>
      <sheetName val="PERSIAPAN"/>
      <sheetName val="DAF-1"/>
      <sheetName val="sch"/>
      <sheetName val="A-11 Steel Str (2)"/>
      <sheetName val="D-1"/>
      <sheetName val="Cover"/>
      <sheetName val="GD 14"/>
      <sheetName val="Cover Daf_2"/>
      <sheetName val="escon"/>
      <sheetName val="JKT-KEP"/>
      <sheetName val="daf_3_OK_"/>
      <sheetName val="daf_7_OK_"/>
      <sheetName val="Pipe"/>
      <sheetName val="#REF"/>
      <sheetName val="All Civil Work-Gutter Fact #7"/>
      <sheetName val="Currency Rate"/>
      <sheetName val="BQ"/>
      <sheetName val="H.Satuan"/>
      <sheetName val="BQ(CME)"/>
      <sheetName val="HRG_BHN"/>
      <sheetName val="GD_14"/>
      <sheetName val="Cover_Daf_2"/>
      <sheetName val="All_Civil_Work-Gutter_Fact_#7"/>
      <sheetName val="Currency_Rate"/>
      <sheetName val="BAG-2"/>
      <sheetName val="Weight Bridge"/>
      <sheetName val="HRG_BHN1"/>
      <sheetName val="GD_141"/>
      <sheetName val="Cover_Daf_21"/>
      <sheetName val="All_Civil_Work-Gutter_Fact_#71"/>
      <sheetName val="Currency_Rate1"/>
      <sheetName val="KH_Q1_Q2_01"/>
      <sheetName val="BAG_2"/>
      <sheetName val="HRG_BHN2"/>
      <sheetName val="GD_142"/>
      <sheetName val="Cover_Daf_22"/>
      <sheetName val="Currency_Rate2"/>
      <sheetName val="Weight_Bridge"/>
      <sheetName val="H_Satuan"/>
      <sheetName val="Price Biaya Cadangan"/>
      <sheetName val="BQ.Rekapitulasi  Akhir"/>
      <sheetName val="Bq (ok)"/>
      <sheetName val="All_Civil_Work-Gutter_Fact_#72"/>
      <sheetName val="HARGA MATERIAL"/>
      <sheetName val="Sheet1"/>
      <sheetName val="DAF-5"/>
      <sheetName val="analisa"/>
      <sheetName val="analisa teknis"/>
      <sheetName val="basic"/>
      <sheetName val="BQ-E20-02(Rp)"/>
      <sheetName val="Steel-Twr"/>
      <sheetName val="Bill of Qty MEP"/>
      <sheetName val="Calculations"/>
      <sheetName val="prog-mgu"/>
      <sheetName val="D &amp; W sizes"/>
      <sheetName val="rekap.c"/>
      <sheetName val="Analisa_Upah_&amp;_Bahan_Plum"/>
      <sheetName val="Bill_of_Qty_MEP"/>
      <sheetName val="Analisa_Upah_&amp;_Bahan_Plum1"/>
      <sheetName val="Bill_of_Qty_MEP1"/>
      <sheetName val="SEX"/>
      <sheetName val="Analisa_Upah_&amp;_Bahan_Plum2"/>
      <sheetName val="Bill_of_Qty_MEP2"/>
      <sheetName val="D_&amp;_W_sizes"/>
      <sheetName val="DAF_1"/>
      <sheetName val="DAF-9"/>
      <sheetName val="Du_lieu"/>
      <sheetName val="rekap_c"/>
      <sheetName val="GRAND REKAP"/>
      <sheetName val="PLUMBING"/>
      <sheetName val="SITE-E"/>
      <sheetName val="ch"/>
      <sheetName val="A+Supl."/>
      <sheetName val="7"/>
      <sheetName val="A+Supl_"/>
      <sheetName val="3"/>
      <sheetName val="DETAIL LT11-13"/>
      <sheetName val="PileCap"/>
      <sheetName val="TE TS FA LAN MATV"/>
      <sheetName val="Daftar Harga"/>
      <sheetName val="Daftar Upah"/>
      <sheetName val="RAB"/>
      <sheetName val="RAP"/>
      <sheetName val="Bill 10"/>
      <sheetName val="Bill 1 - 9"/>
      <sheetName val="Bill 12"/>
      <sheetName val="DAF-2"/>
      <sheetName val="TOWN"/>
      <sheetName val="DAF_8"/>
      <sheetName val="DAFTAR 7"/>
      <sheetName val="DAFTAR_8"/>
      <sheetName val="Meto"/>
      <sheetName val="COMM"/>
      <sheetName val="Sumber Daya"/>
      <sheetName val="BOQ INTERN"/>
      <sheetName val="ANALYS EXTERN"/>
      <sheetName val="WELCOME"/>
      <sheetName val="BQ RESO"/>
      <sheetName val="REKAP INDIRECT"/>
      <sheetName val="FINAL"/>
      <sheetName val="ORGANIZATION"/>
      <sheetName val="SCHEDULE"/>
      <sheetName val="PROGRAM"/>
      <sheetName val="MATRIX"/>
      <sheetName val="D -12"/>
      <sheetName val="KH-Q1,Q2,01"/>
      <sheetName val="DAFTAR HARGA SATUAN MATERIAL"/>
      <sheetName val="BOQ"/>
      <sheetName val="A+Supl_1"/>
      <sheetName val="ANALISA PEK.UMUM"/>
      <sheetName val="DATA"/>
      <sheetName val="BAHAN"/>
      <sheetName val="UPAH"/>
      <sheetName val="Bhn"/>
      <sheetName val="BID_PRC"/>
      <sheetName val="PRC_COMP"/>
      <sheetName val="Prelim"/>
      <sheetName val="Structure"/>
      <sheetName val="EK"/>
      <sheetName val="FAK"/>
      <sheetName val="IPL_SCHEDULE"/>
      <sheetName val="PrelimStruktur"/>
      <sheetName val="LAL _ PASAR PAGI "/>
      <sheetName val="Pt"/>
      <sheetName val="mu"/>
      <sheetName val="SAT-BHN"/>
      <sheetName val="IMPEADENCE MAP 취수장"/>
      <sheetName val="112-885"/>
      <sheetName val="Anl.+"/>
      <sheetName val="variable"/>
      <sheetName val="Galian batu"/>
      <sheetName val="FINISHING"/>
      <sheetName val="DAF_5"/>
      <sheetName val="REF.ONLY"/>
      <sheetName val="analisa el"/>
      <sheetName val="analisa mek"/>
      <sheetName val="Material-mr"/>
      <sheetName val="LAL - PASAR PAGI "/>
      <sheetName val="HRG "/>
      <sheetName val="B - Norelec"/>
      <sheetName val="har-sat"/>
      <sheetName val="chitiet"/>
      <sheetName val="DONGIA"/>
      <sheetName val="DG"/>
      <sheetName val="TONGKE3p "/>
      <sheetName val="Isolasi Luar Dalam"/>
      <sheetName val="Isolasi Luar"/>
      <sheetName val="BQ-Tenis"/>
      <sheetName val="Material"/>
      <sheetName val="BOQ_Aula"/>
      <sheetName val="Fill this out first___"/>
      <sheetName val="struktur"/>
      <sheetName val="DAF_9"/>
      <sheetName val="Harga ME "/>
      <sheetName val="Pek.persiapan"/>
      <sheetName val="1"/>
      <sheetName val="bhn-upah"/>
      <sheetName val="ANALISA GRS TENGAH"/>
      <sheetName val="daftar harsat"/>
      <sheetName val="BQ. RSUD . TABANAN BALI"/>
      <sheetName val="Indeks"/>
      <sheetName val="Eng_Hrs"/>
      <sheetName val="A-11_Steel_Str_(2)"/>
      <sheetName val="Pek_persiapan"/>
      <sheetName val="정부노임단가"/>
      <sheetName val="REQDELTA"/>
      <sheetName val="FORM X COST"/>
      <sheetName val="BQ ARS"/>
      <sheetName val="JABATAN"/>
      <sheetName val="An. Beton"/>
      <sheetName val="quarry"/>
      <sheetName val="B-P"/>
      <sheetName val="A-11_Steel_Str_(2)1"/>
      <sheetName val="H_Satuan1"/>
      <sheetName val="Pek_persiapan1"/>
      <sheetName val="KEBALAT"/>
      <sheetName val="CRUSER"/>
      <sheetName val="REKAP A BESAR"/>
      <sheetName val="UPAH &amp; BHN ARS"/>
      <sheetName val="AHS ARS"/>
      <sheetName val="Analisa K"/>
      <sheetName val="HARGA Sat- Dasar 1"/>
      <sheetName val="Urugan Pasir"/>
      <sheetName val="alat"/>
      <sheetName val="Data2"/>
      <sheetName val="Commodity Codes 6.03.1"/>
      <sheetName val="L3 An H Sat Mob"/>
      <sheetName val="Harga Bahan"/>
      <sheetName val="hardas"/>
      <sheetName val="H-SAT"/>
      <sheetName val="MATERIAL-UPAH"/>
      <sheetName val="Kode"/>
      <sheetName val="Markup"/>
      <sheetName val="Up &amp; bhn"/>
      <sheetName val="HSD"/>
      <sheetName val="harsat"/>
      <sheetName val="villa"/>
      <sheetName val="S-Curve Mingguan"/>
      <sheetName val="갑지"/>
      <sheetName val="RFP007"/>
      <sheetName val="RFP006"/>
      <sheetName val="RFP002"/>
      <sheetName val="RFP012"/>
      <sheetName val="RFP009"/>
      <sheetName val="RFP004"/>
      <sheetName val="RFP005"/>
      <sheetName val="A H S P"/>
      <sheetName val="STR"/>
      <sheetName val="Bid Summary"/>
      <sheetName val="SAP"/>
      <sheetName val="a.h ars sum"/>
      <sheetName val="a.h ars"/>
      <sheetName val="HSBU"/>
      <sheetName val="rek det 1-3"/>
      <sheetName val="Analisa Tekhnis"/>
      <sheetName val="An.1"/>
      <sheetName val="An.3"/>
      <sheetName val="An.2"/>
      <sheetName val="anal"/>
      <sheetName val="formminat"/>
      <sheetName val="NYATDOK"/>
      <sheetName val="SBDY"/>
      <sheetName val="Rupiah"/>
      <sheetName val="Elektrikal"/>
      <sheetName val="Analisa Harsat"/>
      <sheetName val="INDIRECT COST-PART l"/>
      <sheetName val="DUTCH CONE"/>
      <sheetName val="Ind.MP Sch."/>
      <sheetName val="Int R1"/>
      <sheetName val="사진"/>
      <sheetName val="INDONESIAN MASTER"/>
      <sheetName val="General Data"/>
      <sheetName val="D_1"/>
      <sheetName val="BQ_ARS"/>
      <sheetName val="AO-UMUM"/>
      <sheetName val="WBS (2)"/>
      <sheetName val="WBS (3)"/>
      <sheetName val="WBS (0)"/>
      <sheetName val="WBS (1)"/>
      <sheetName val="Bengkel_str"/>
      <sheetName val="Bengkel_fin"/>
      <sheetName val="Pagar_hal"/>
      <sheetName val="Fasilitas"/>
      <sheetName val="J"/>
      <sheetName val="TABLE"/>
      <sheetName val="Pile cap"/>
      <sheetName val="PKK"/>
      <sheetName val="REKAP"/>
      <sheetName val="Rek-Analisa"/>
      <sheetName val="K"/>
      <sheetName val="HRG_BHN4"/>
      <sheetName val="GD_144"/>
      <sheetName val="Cover_Daf_24"/>
      <sheetName val="All_Civil_Work-Gutter_Fact_#74"/>
      <sheetName val="Currency_Rate4"/>
      <sheetName val="Weight_Bridge2"/>
      <sheetName val="H_Satuan2"/>
      <sheetName val="Bq_(ok)1"/>
      <sheetName val="HARGA_MATERIAL1"/>
      <sheetName val="analisa_teknis1"/>
      <sheetName val="HRG_BHN3"/>
      <sheetName val="GD_143"/>
      <sheetName val="Cover_Daf_23"/>
      <sheetName val="All_Civil_Work-Gutter_Fact_#73"/>
      <sheetName val="Currency_Rate3"/>
      <sheetName val="Weight_Bridge1"/>
      <sheetName val="Bq_(ok)"/>
      <sheetName val="HARGA_MATERIAL"/>
      <sheetName val="analisa_teknis"/>
      <sheetName val="LKVL-CK-HT-GD1"/>
      <sheetName val="TONG_HOP_VL-NC"/>
      <sheetName val="TONGKE3p_"/>
      <sheetName val="TH_VL,_NC,_DDHT_Thanhphuoc"/>
      <sheetName val="gvl"/>
      <sheetName val="TNHCHINH"/>
      <sheetName val="CHITIET_VL-NC"/>
      <sheetName val="DON_GIA"/>
      <sheetName val="VCV-BE-TONG"/>
      <sheetName val="概総括1"/>
      <sheetName val="HRG_BHN5"/>
      <sheetName val="GD_145"/>
      <sheetName val="Cover_Daf_25"/>
      <sheetName val="All_Civil_Work-Gutter_Fact_#75"/>
      <sheetName val="Currency_Rate5"/>
      <sheetName val="HRG_BHN6"/>
      <sheetName val="GD_146"/>
      <sheetName val="Cover_Daf_26"/>
      <sheetName val="All_Civil_Work-Gutter_Fact_#76"/>
      <sheetName val="Currency_Rate6"/>
      <sheetName val="Weight_Bridge3"/>
      <sheetName val="H_Satuan3"/>
      <sheetName val="Bq_(ok)2"/>
      <sheetName val="HARGA_MATERIAL2"/>
      <sheetName val="analisa_teknis2"/>
      <sheetName val="CIVIL_1"/>
      <sheetName val="Piping"/>
      <sheetName val="Sub"/>
      <sheetName val="Anls"/>
      <sheetName val="Rate"/>
      <sheetName val="L_TIGA"/>
      <sheetName val="L-TIGA"/>
      <sheetName val="input"/>
      <sheetName val="Analisa Harga Satuan"/>
      <sheetName val="Bangunan Utama"/>
      <sheetName val="DAFT_HARG_SAT_PEK."/>
      <sheetName val="As"/>
      <sheetName val="L_23"/>
      <sheetName val="8LT 12"/>
      <sheetName val="Ahs.2"/>
      <sheetName val="Ahs.1"/>
      <sheetName val="DAFT_ALAT,UPAH &amp; MAT"/>
      <sheetName val="RC-ANL"/>
      <sheetName val="R A B"/>
      <sheetName val="Analisa &amp; Upah"/>
      <sheetName val="daffin"/>
      <sheetName val="fas"/>
      <sheetName val="typ 10_25"/>
      <sheetName val="ph26"/>
      <sheetName val="ph27"/>
      <sheetName val="kor_un"/>
      <sheetName val="kor"/>
      <sheetName val="BOQ EXTERN"/>
      <sheetName val="Pag_hal"/>
      <sheetName val="LISTRIK"/>
      <sheetName val="TOTAL"/>
      <sheetName val="BOW"/>
      <sheetName val="IMPEADENCE MAP ___"/>
      <sheetName val="AO_UMUM"/>
      <sheetName val="Basic Price"/>
      <sheetName val="UP MINOR"/>
      <sheetName val="Cirya"/>
      <sheetName val="An_K"/>
      <sheetName val="hrg dasar rc"/>
      <sheetName val="Cut-Off"/>
      <sheetName val="CashFlow"/>
      <sheetName val="BQ_E20_02_Rp_"/>
      <sheetName val="INDIRECT DETAIL"/>
      <sheetName val="Sheet8"/>
      <sheetName val="List of Eqp"/>
      <sheetName val="UPA"/>
      <sheetName val="GRAND TOTAL"/>
      <sheetName val="DAFT_ALAT,UPAH &amp; MAT.KD"/>
      <sheetName val="FAKTOR"/>
      <sheetName val="ahas-ins"/>
      <sheetName val="Daf 1"/>
      <sheetName val="rekaprab"/>
      <sheetName val="Scd_RAB"/>
      <sheetName val="Penwrn"/>
      <sheetName val="Rekap Direct Cost"/>
      <sheetName val="Ana-ALAT"/>
      <sheetName val="Upah&amp;Bahan"/>
      <sheetName val="fin Villa A"/>
      <sheetName val="Analisa 2"/>
      <sheetName val="ANA"/>
      <sheetName val="sph"/>
      <sheetName val="Budget"/>
      <sheetName val="TAMKUR "/>
      <sheetName val="Memb Schd"/>
      <sheetName val="351BQMCN"/>
      <sheetName val="A-12"/>
      <sheetName val="TARIP"/>
      <sheetName val="CPar"/>
      <sheetName val="main summary"/>
      <sheetName val="C &amp; G RHS"/>
      <sheetName val="Attachement"/>
      <sheetName val="RAW MATERIALS "/>
      <sheetName val="4"/>
      <sheetName val="i-j. Pengalaman"/>
      <sheetName val="______"/>
      <sheetName val="Factor"/>
      <sheetName val="Sheet6"/>
      <sheetName val="bau"/>
      <sheetName val="SALES BEAM"/>
      <sheetName val="KEUANGAN"/>
      <sheetName val="RENCANA KERJA"/>
      <sheetName val="KODEREKG"/>
      <sheetName val="BQ PABX"/>
      <sheetName val="lamp. 12"/>
      <sheetName val="IMPEADENCE MAP ???"/>
      <sheetName val="??????"/>
      <sheetName val="Str D"/>
      <sheetName val="SAT"/>
      <sheetName val="#REF!"/>
      <sheetName val="RAPlenk"/>
      <sheetName val="Rekap "/>
      <sheetName val="keb-BHN"/>
      <sheetName val="sche"/>
      <sheetName val="SBD"/>
      <sheetName val="BQ. AC"/>
      <sheetName val="Isian"/>
      <sheetName val="Analisa SNI "/>
      <sheetName val="hrg_upah(Dipakai)"/>
      <sheetName val="AHS"/>
      <sheetName val="hrg_alt"/>
      <sheetName val="harga dasar"/>
      <sheetName val="ANA LS ."/>
      <sheetName val="Agregat A"/>
      <sheetName val="Agregat B"/>
      <sheetName val="ACWC"/>
      <sheetName val="acbc"/>
      <sheetName val="Pas Batu Mortar"/>
      <sheetName val="Pas Batu "/>
      <sheetName val="analysis"/>
      <sheetName val="material "/>
      <sheetName val="Bill_Qua"/>
      <sheetName val="Analisa pre"/>
      <sheetName val="TPI"/>
      <sheetName val="L_O&amp;O"/>
      <sheetName val="ANPRO"/>
      <sheetName val="Formulir 7.6"/>
      <sheetName val="Master 1.0"/>
      <sheetName val="Rp. 1"/>
      <sheetName val="(ANALISA-lain)"/>
      <sheetName val="srtberkas"/>
      <sheetName val="bhn "/>
      <sheetName val="Harsat Upah"/>
      <sheetName val="Perhitungan Besi"/>
      <sheetName val="SIMBOL"/>
      <sheetName val="AHS - Riel"/>
      <sheetName val="MAP"/>
      <sheetName val="Sal"/>
      <sheetName val="BIL"/>
      <sheetName val="ANALISA KONST BTN"/>
      <sheetName val="sdm"/>
      <sheetName val="Temporer"/>
      <sheetName val="UnitRate"/>
      <sheetName val="Analis"/>
      <sheetName val="HRG BAHAN &amp; UPAH okk"/>
      <sheetName val="Analisa SNI STANDART "/>
      <sheetName val="Analis Kusen okk"/>
      <sheetName val="struktur tdk dipakai"/>
      <sheetName val="me"/>
      <sheetName val="Lamp-MC"/>
      <sheetName val="RPP-6"/>
      <sheetName val="BPS"/>
      <sheetName val="target raker2"/>
      <sheetName val="UMUM"/>
      <sheetName val="UP_an"/>
      <sheetName val="upah_borong"/>
      <sheetName val="Sch.1"/>
      <sheetName val="asumsi"/>
      <sheetName val="MPB-01"/>
      <sheetName val="RESUME"/>
      <sheetName val="ANTEK"/>
      <sheetName val="MAP2"/>
      <sheetName val="61004"/>
      <sheetName val="61005"/>
      <sheetName val="61006"/>
      <sheetName val="61007"/>
      <sheetName val="61008"/>
      <sheetName val="div7-1"/>
      <sheetName val="anal-mpu"/>
      <sheetName val="work shop"/>
      <sheetName val="sheet"/>
      <sheetName val="Allowance"/>
      <sheetName val="SPJ"/>
      <sheetName val="SE"/>
      <sheetName val="Hsatuan-OK"/>
      <sheetName val="Rincian"/>
      <sheetName val="HARGA AT"/>
      <sheetName val="BTL-Persiapan"/>
      <sheetName val="BTL-Bau"/>
      <sheetName val="BTL-alat"/>
      <sheetName val="BTL-Rupa"/>
      <sheetName val="HS"/>
      <sheetName val="RPP01 6"/>
      <sheetName val="amtek"/>
      <sheetName val="LAMP gnrlP4"/>
      <sheetName val="P-5"/>
      <sheetName val="LAMP gnrl_P5"/>
      <sheetName val="gnrl_P4"/>
      <sheetName val="gnrl_P5"/>
      <sheetName val="gnrl P6"/>
      <sheetName val="RKP"/>
      <sheetName val="hasat"/>
      <sheetName val="Audited"/>
      <sheetName val="MAP-Prog"/>
      <sheetName val="BoQ Total_lama"/>
      <sheetName val="ANSTRUK"/>
      <sheetName val="Sat Bah &amp; Up"/>
      <sheetName val="REPORTF"/>
      <sheetName val="Cek list"/>
      <sheetName val="jadw"/>
      <sheetName val="ANAL_WK"/>
      <sheetName val="AHS-8FO"/>
      <sheetName val="AHS-8UP"/>
      <sheetName val="BasicPrice"/>
      <sheetName val="Combine_Sum-FIX"/>
      <sheetName val="HargaBahan"/>
      <sheetName val="PP"/>
      <sheetName val="HS1"/>
      <sheetName val="Rkp(1)"/>
      <sheetName val="harga sat"/>
      <sheetName val="Lumpsum"/>
      <sheetName val="Analisa Upah _ Bahan Plum"/>
      <sheetName val="DASH"/>
      <sheetName val="HRPar"/>
      <sheetName val="Galian"/>
      <sheetName val="Bekisting"/>
      <sheetName val="Total Harga"/>
      <sheetName val="hsat-SD"/>
      <sheetName val="an-satuan"/>
      <sheetName val="HRG SAT"/>
      <sheetName val="Merak_Sum-FIX"/>
      <sheetName val="Formwork Summary"/>
      <sheetName val="Sales Rental"/>
      <sheetName val="Sales Parameter"/>
      <sheetName val="PROD"/>
      <sheetName val="SUMBER"/>
      <sheetName val="Cashflow_ref"/>
      <sheetName val="U&amp;B"/>
      <sheetName val="AC-2"/>
      <sheetName val="Mk Minor"/>
      <sheetName val="A.HARSAT ARS"/>
      <sheetName val="List H.Bahan&amp;Upah"/>
      <sheetName val="Fill this out first..."/>
      <sheetName val="Electrikal"/>
      <sheetName val="Elektronik"/>
      <sheetName val="AC"/>
      <sheetName val="Fire Fighting"/>
      <sheetName val="Item Kompensasi"/>
      <sheetName val="Panel,feeder,elek"/>
      <sheetName val="I-KAMAR"/>
      <sheetName val="HB "/>
      <sheetName val="Currency"/>
      <sheetName val="Conn. Lib"/>
      <sheetName val="name"/>
      <sheetName val="DAFTAR_71"/>
      <sheetName val="IMPEADENCE_MAP_취수장1"/>
      <sheetName val="DETAIL_LT11-131"/>
      <sheetName val="ANALISA_PEK_UMUM1"/>
      <sheetName val="Anl_+1"/>
      <sheetName val="analisa_el1"/>
      <sheetName val="analisa_mek1"/>
      <sheetName val="TONGKE3p_1"/>
      <sheetName val="Isolasi_Luar_Dalam1"/>
      <sheetName val="Isolasi_Luar1"/>
      <sheetName val="Galian_batu1"/>
      <sheetName val="REF_ONLY1"/>
      <sheetName val="DAFTAR_HARGA_SATUAN_MATERIAL1"/>
      <sheetName val="Daftar_Harga1"/>
      <sheetName val="Daftar_Upah1"/>
      <sheetName val="B_-_Norelec1"/>
      <sheetName val="A_H_S_P1"/>
      <sheetName val="Harga_Bahan1"/>
      <sheetName val="Bid_Summary1"/>
      <sheetName val="Fill_this_out_first___1"/>
      <sheetName val="DAFTAR_7"/>
      <sheetName val="IMPEADENCE_MAP_취수장"/>
      <sheetName val="DETAIL_LT11-13"/>
      <sheetName val="ANALISA_PEK_UMUM"/>
      <sheetName val="Anl_+"/>
      <sheetName val="analisa_el"/>
      <sheetName val="analisa_mek"/>
      <sheetName val="Isolasi_Luar_Dalam"/>
      <sheetName val="Isolasi_Luar"/>
      <sheetName val="Galian_batu"/>
      <sheetName val="REF_ONLY"/>
      <sheetName val="DAFTAR_HARGA_SATUAN_MATERIAL"/>
      <sheetName val="Daftar_Harga"/>
      <sheetName val="Daftar_Upah"/>
      <sheetName val="B_-_Norelec"/>
      <sheetName val="A_H_S_P"/>
      <sheetName val="Harga_Bahan"/>
      <sheetName val="Bid_Summary"/>
      <sheetName val="Fill_this_out_first___"/>
      <sheetName val="A+Supl_2"/>
      <sheetName val="DAFTAR_72"/>
      <sheetName val="IMPEADENCE_MAP_취수장2"/>
      <sheetName val="DETAIL_LT11-132"/>
      <sheetName val="ANALISA_PEK_UMUM2"/>
      <sheetName val="A-11_Steel_Str_(2)2"/>
      <sheetName val="Anl_+2"/>
      <sheetName val="analisa_el2"/>
      <sheetName val="analisa_mek2"/>
      <sheetName val="TONGKE3p_2"/>
      <sheetName val="Isolasi_Luar_Dalam2"/>
      <sheetName val="Isolasi_Luar2"/>
      <sheetName val="Galian_batu2"/>
      <sheetName val="REF_ONLY2"/>
      <sheetName val="DAFTAR_HARGA_SATUAN_MATERIAL2"/>
      <sheetName val="Daftar_Harga2"/>
      <sheetName val="Daftar_Upah2"/>
      <sheetName val="B_-_Norelec2"/>
      <sheetName val="A_H_S_P2"/>
      <sheetName val="Harga_Bahan2"/>
      <sheetName val="Bid_Summary2"/>
      <sheetName val="Fill_this_out_first___2"/>
      <sheetName val="A+Supl_3"/>
      <sheetName val="DAFTAR_73"/>
      <sheetName val="IMPEADENCE_MAP_취수장3"/>
      <sheetName val="DETAIL_LT11-133"/>
      <sheetName val="ANALISA_PEK_UMUM3"/>
      <sheetName val="A-11_Steel_Str_(2)3"/>
      <sheetName val="Analisa_Upah_&amp;_Bahan_Plum3"/>
      <sheetName val="Anl_+3"/>
      <sheetName val="analisa_el3"/>
      <sheetName val="analisa_mek3"/>
      <sheetName val="HARGA_MATERIAL3"/>
      <sheetName val="TONGKE3p_3"/>
      <sheetName val="Isolasi_Luar_Dalam3"/>
      <sheetName val="Isolasi_Luar3"/>
      <sheetName val="Galian_batu3"/>
      <sheetName val="REF_ONLY3"/>
      <sheetName val="DAFTAR_HARGA_SATUAN_MATERIAL3"/>
      <sheetName val="Daftar_Harga3"/>
      <sheetName val="Daftar_Upah3"/>
      <sheetName val="B_-_Norelec3"/>
      <sheetName val="A_H_S_P3"/>
      <sheetName val="Harga_Bahan3"/>
      <sheetName val="Bid_Summary3"/>
      <sheetName val="Fill_this_out_first___3"/>
      <sheetName val="Traf&amp;Genst"/>
      <sheetName val="Costing Tata suara"/>
      <sheetName val="penjumlahan"/>
      <sheetName val="ducting TD "/>
      <sheetName val="std detail"/>
      <sheetName val="DAF-4"/>
      <sheetName val="BQ_CME_"/>
      <sheetName val="APX1 2"/>
      <sheetName val="APX1 3"/>
      <sheetName val="APX1 6"/>
      <sheetName val="APX1 7"/>
      <sheetName val="MAPDC"/>
      <sheetName val="RTN"/>
      <sheetName val="APX2B-LS MOB"/>
      <sheetName val="Analisa HSP"/>
      <sheetName val="PPC"/>
      <sheetName val="Ref.1"/>
      <sheetName val="STR(CANCEL)"/>
      <sheetName val="Panel"/>
      <sheetName val="UPAH + ALAT"/>
      <sheetName val="SUMMARY"/>
      <sheetName val="RKP PLUMBING"/>
      <sheetName val="Analisa Str"/>
      <sheetName val="Hazardous Fixture"/>
      <sheetName val="Harga_ME_1"/>
      <sheetName val="GRAND_REKAP1"/>
      <sheetName val="Analisa_Tekhnis1"/>
      <sheetName val="An_11"/>
      <sheetName val="An_31"/>
      <sheetName val="An_21"/>
      <sheetName val="Int_R11"/>
      <sheetName val="ANALISA_GRS_TENGAH1"/>
      <sheetName val="rekap_c1"/>
      <sheetName val="daftar_harsat1"/>
      <sheetName val="BQ_ARS1"/>
      <sheetName val="Harga_ME_"/>
      <sheetName val="GRAND_REKAP"/>
      <sheetName val="Analisa_Tekhnis"/>
      <sheetName val="An_1"/>
      <sheetName val="An_3"/>
      <sheetName val="An_2"/>
      <sheetName val="Int_R1"/>
      <sheetName val="ANALISA_GRS_TENGAH"/>
      <sheetName val="daftar_harsat"/>
      <sheetName val="Harga_ME_2"/>
      <sheetName val="GRAND_REKAP2"/>
      <sheetName val="Analisa_Tekhnis2"/>
      <sheetName val="Pek_persiapan2"/>
      <sheetName val="An_12"/>
      <sheetName val="An_32"/>
      <sheetName val="An_22"/>
      <sheetName val="Int_R12"/>
      <sheetName val="ANALISA_GRS_TENGAH2"/>
      <sheetName val="rekap_c2"/>
      <sheetName val="daftar_harsat2"/>
      <sheetName val="BQ_ARS2"/>
      <sheetName val="Harga_ME_3"/>
      <sheetName val="GRAND_REKAP3"/>
      <sheetName val="Analisa_Tekhnis3"/>
      <sheetName val="Pek_persiapan3"/>
      <sheetName val="An_13"/>
      <sheetName val="An_33"/>
      <sheetName val="An_23"/>
      <sheetName val="Bill_of_Qty_MEP3"/>
      <sheetName val="Int_R13"/>
      <sheetName val="ANALISA_GRS_TENGAH3"/>
      <sheetName val="rekap_c3"/>
      <sheetName val="daftar_harsat3"/>
      <sheetName val="BQ_ARS3"/>
      <sheetName val="an el"/>
      <sheetName val="Bahan1"/>
      <sheetName val="CV"/>
      <sheetName val="Mon Upah"/>
      <sheetName val="SOHAR(2nd)"/>
      <sheetName val="304-06"/>
      <sheetName val="ES_PARK"/>
      <sheetName val="Analisa ME "/>
      <sheetName val="ALECK"/>
      <sheetName val="DASHBOARD"/>
      <sheetName val="index"/>
      <sheetName val="ARS"/>
      <sheetName val="daf-2(OK)"/>
      <sheetName val="Cover Daf-2"/>
      <sheetName val="Unit-P"/>
      <sheetName val="FA"/>
      <sheetName val="Analisa HS"/>
      <sheetName val="3-DIV4"/>
      <sheetName val="I-ME"/>
      <sheetName val="Parts list (060411)"/>
      <sheetName val="???1"/>
      <sheetName val="Duc_3"/>
      <sheetName val="sort2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TH VL, NC, DDHT Thanhphuoc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CHITIET VL-NC"/>
      <sheetName val="DON GIA"/>
      <sheetName val="VC"/>
      <sheetName val="CHITIET VL-NC-TT-3p"/>
      <sheetName val="TDTKP"/>
      <sheetName val="TDTKP1"/>
      <sheetName val="KPVC-BD "/>
      <sheetName val="Elec-ins"/>
      <sheetName val="DAF-HAR"/>
      <sheetName val="STAFFSCHED "/>
      <sheetName val="NET表"/>
      <sheetName val="BQ表"/>
      <sheetName val="Plafond"/>
      <sheetName val="A"/>
      <sheetName val="Analisa BOW 07"/>
      <sheetName val="Cover (x)"/>
      <sheetName val="Cor Apt"/>
      <sheetName val="Analisa_Upah_&amp;_Bahan_Plum4"/>
      <sheetName val="Bill_of_Qty_MEP4"/>
      <sheetName val="D_&amp;_W_sizes2"/>
      <sheetName val="D_&amp;_W_sizes1"/>
      <sheetName val="BAG-III"/>
      <sheetName val="引当型式確認画面"/>
      <sheetName val="预算"/>
      <sheetName val="Tabel Ohm LV"/>
      <sheetName val="TENAGA"/>
      <sheetName val="Harga Satuan"/>
      <sheetName val="BAHAN "/>
      <sheetName val="Mall"/>
      <sheetName val="EXTERNAL"/>
      <sheetName val="Summary.1"/>
      <sheetName val="kWINTANSI"/>
      <sheetName val="DUCTING "/>
      <sheetName val="Plat"/>
      <sheetName val="ana_san"/>
      <sheetName val="hrg-sat.pek"/>
      <sheetName val="satuan_pek"/>
      <sheetName val="___1"/>
      <sheetName val="Duc-3"/>
      <sheetName val="ﾄﾞﾊﾞｲFUEL GAS追見"/>
      <sheetName val="バルブ材質選定データ"/>
      <sheetName val="器具数からの受水槽容量算出"/>
      <sheetName val="s_v13"/>
      <sheetName val="s_v14"/>
      <sheetName val="s_v16"/>
      <sheetName val="rc"/>
      <sheetName val="Report detil kondisi"/>
      <sheetName val="detil kondisi"/>
      <sheetName val="HB"/>
      <sheetName val="bar (4)"/>
      <sheetName val="kich thuoc"/>
      <sheetName val="DTHH"/>
      <sheetName val="Temp&amp;Site"/>
      <sheetName val="Rev0"/>
      <sheetName val="GIAVLIEU"/>
      <sheetName val="S'taro"/>
      <sheetName val="A6"/>
      <sheetName val="電気設備表"/>
      <sheetName val="Addition"/>
      <sheetName val="見積書"/>
      <sheetName val="Electrical Breakdown"/>
      <sheetName val="125x125"/>
      <sheetName val="Quantity"/>
      <sheetName val="Hệ số"/>
      <sheetName val="Động cơ"/>
      <sheetName val="masterppm"/>
      <sheetName val="DAFTAR ISI"/>
      <sheetName val="Price Persiapan dan Penunjang"/>
      <sheetName val="CIVIL-1"/>
      <sheetName val="Valve"/>
      <sheetName val="ANALISA TENDER"/>
      <sheetName val="DWok"/>
      <sheetName val="2-1Are別総括表"/>
      <sheetName val="初期値設定"/>
      <sheetName val="纏め表"/>
      <sheetName val="Ｎｏ.13"/>
      <sheetName val="TTTram"/>
      <sheetName val="Supply Agrmnt"/>
      <sheetName val="JPN-Salary"/>
      <sheetName val="ExcRate"/>
      <sheetName val="Generalofact"/>
      <sheetName val="cover page format"/>
      <sheetName val="TT04"/>
      <sheetName val="MAIN GATE HOUSE"/>
      <sheetName val="Anal-SNI"/>
      <sheetName val="DAF.TUL"/>
      <sheetName val="Peralatan (2)"/>
      <sheetName val="6-AGREGAT"/>
      <sheetName val="TB"/>
      <sheetName val="Spec ME"/>
      <sheetName val="21"/>
      <sheetName val="Fixset"/>
      <sheetName val="\\_x0007_"/>
      <sheetName val="Pemadam"/>
      <sheetName val="IT"/>
      <sheetName val="luar"/>
      <sheetName val="D"/>
      <sheetName val="Basic_Info"/>
      <sheetName val="Notes"/>
      <sheetName val="salary"/>
      <sheetName val="SP10"/>
      <sheetName val="SAT_BHN"/>
      <sheetName val="[JKT-KEP.XLS][JKT-KEP.XLS][JKT-"/>
      <sheetName val="HARGA ALAT"/>
      <sheetName val="4-Basic Price"/>
      <sheetName val="ANALISA SNI"/>
      <sheetName val="12.FM-CF"/>
      <sheetName val="10.APEK"/>
      <sheetName val="10.ASAT"/>
      <sheetName val="11.DATA"/>
      <sheetName val="notasi"/>
      <sheetName val="9.RBKA"/>
      <sheetName val="4.Struktur"/>
      <sheetName val="COVER RKPP"/>
      <sheetName val="Sheet15"/>
      <sheetName val="jdw~tng_alt"/>
      <sheetName val="jdw~bhn"/>
      <sheetName val="jdwmob"/>
      <sheetName val="PO2"/>
      <sheetName val="DIV.1"/>
      <sheetName val="TABEL LABOR"/>
      <sheetName val="Analisa HSP-oke"/>
      <sheetName val="Unit Rate"/>
      <sheetName val="O&amp;O-Alat"/>
      <sheetName val="[JKT-KEP.XLS]_JKT_____________2"/>
      <sheetName val="[JKT-KEP.XLS]_JKT_____________6"/>
      <sheetName val="[JKT-KEP.XLS]_JKT_____________3"/>
      <sheetName val="[JKT-KEP.XLS]_JKT_____________4"/>
      <sheetName val="[JKT-KEP.XLS]_JKT_____________5"/>
      <sheetName val="Hrg.Sat"/>
      <sheetName val="EQUIPMENT"/>
      <sheetName val="OCT"/>
      <sheetName val="[JKT-KEP.XLS]_JKT____________17"/>
      <sheetName val="[JKT-KEP.XLS]_JKT_____________7"/>
      <sheetName val="[JKT-KEP.XLS]_JKT_____________8"/>
      <sheetName val="[JKT-KEP.XLS]_JKT____________10"/>
      <sheetName val="[JKT-KEP.XLS]_JKT_____________9"/>
      <sheetName val="[JKT-KEP.XLS]_JKT____________11"/>
      <sheetName val="rumus"/>
      <sheetName val="Sat Bah _ Up"/>
      <sheetName val="BQ-Str"/>
      <sheetName val="Bag_1"/>
      <sheetName val="Calculation Sheet"/>
      <sheetName val="[JKT-KEP.XLS]_JKT____________13"/>
      <sheetName val="[JKT-KEP.XLS]_JKT____________12"/>
      <sheetName val="[JKT-KEP.XLS]_JKT____________15"/>
      <sheetName val="[JKT-KEP.XLS]_JKT____________14"/>
      <sheetName val="[JKT-KEP.XLS]_JKT____________16"/>
      <sheetName val="[JKT-KEP.XLS]_JKT____________26"/>
      <sheetName val="[JKT-KEP.XLS]_JKT____________18"/>
      <sheetName val="[JKT-KEP.XLS]_JKT____________19"/>
      <sheetName val="[JKT-KEP.XLS][JKT-KEP.XLS]_JK_2"/>
      <sheetName val="[JKT-KEP.XLS]_JKT____________21"/>
      <sheetName val="[JKT-KEP.XLS]_JKT____________20"/>
      <sheetName val="[JKT-KEP.XLS]_JKT____________22"/>
      <sheetName val="[JKT-KEP.XLS]_JKT____________23"/>
      <sheetName val="[JKT-KEP.XLS]_JKT____________24"/>
      <sheetName val="[JKT-KEP.XLS]_JKT____________25"/>
      <sheetName val="[JKT-KEP.XLS]_JKT____________29"/>
      <sheetName val="Vibro_Roller"/>
      <sheetName val="UPAH BAHAN"/>
      <sheetName val="Sumber_Daya"/>
      <sheetName val="BOQ_INTERN"/>
      <sheetName val="ANALYS_EXTERN"/>
      <sheetName val="BQ_RESO"/>
      <sheetName val="REKAP_INDIRECT"/>
      <sheetName val="D_-12"/>
      <sheetName val="HRG_"/>
      <sheetName val="L3_An_H_Sat_Mob"/>
      <sheetName val="LAL_-_PASAR_PAGI_"/>
      <sheetName val="Ahs_2"/>
      <sheetName val="Ahs_1"/>
      <sheetName val="DAFT_HARG_SAT_PEK_"/>
      <sheetName val="DAFT_ALAT,UPAH_&amp;_MAT"/>
      <sheetName val="Analisa_&amp;_Upah"/>
      <sheetName val="typ_10_25"/>
      <sheetName val="BOQ_EXTERN"/>
      <sheetName val="IMPEADENCE_MAP_???"/>
      <sheetName val="HARGA_Sat-_Dasar_1"/>
      <sheetName val="Urugan_Pasir"/>
      <sheetName val="FORM_X_COST"/>
      <sheetName val="UPAH_&amp;_BHN_ARS"/>
      <sheetName val="AHS_ARS"/>
      <sheetName val="Analisa_K"/>
      <sheetName val="Analisa_Harga_Satuan"/>
      <sheetName val="Mk_Minor"/>
      <sheetName val="TE_TS_FA_LAN_MATV"/>
      <sheetName val="List_of_Eqp"/>
      <sheetName val="GRAND_TOTAL"/>
      <sheetName val="IMPEADENCE_MAP____"/>
      <sheetName val="WBS_(2)"/>
      <sheetName val="WBS_(3)"/>
      <sheetName val="WBS_(0)"/>
      <sheetName val="WBS_(1)"/>
      <sheetName val="Basic_Price"/>
      <sheetName val="HRG_BAHAN_&amp;_UPAH_okk"/>
      <sheetName val="Analisa_SNI_STANDART_"/>
      <sheetName val="Analis_Kusen_okk"/>
      <sheetName val="struktur_tdk_dipakai"/>
      <sheetName val="RAW_MATERIALS_"/>
      <sheetName val="Sumber_Daya1"/>
      <sheetName val="BOQ_INTERN1"/>
      <sheetName val="ANALYS_EXTERN1"/>
      <sheetName val="BQ_RESO1"/>
      <sheetName val="REKAP_INDIRECT1"/>
      <sheetName val="D_-121"/>
      <sheetName val="HRG_1"/>
      <sheetName val="L3_An_H_Sat_Mob1"/>
      <sheetName val="LAL_-_PASAR_PAGI_1"/>
      <sheetName val="Ahs_21"/>
      <sheetName val="Ahs_11"/>
      <sheetName val="DAFT_HARG_SAT_PEK_1"/>
      <sheetName val="DAFT_ALAT,UPAH_&amp;_MAT1"/>
      <sheetName val="Analisa_&amp;_Upah1"/>
      <sheetName val="typ_10_251"/>
      <sheetName val="BOQ_EXTERN1"/>
      <sheetName val="IMPEADENCE_MAP_???1"/>
      <sheetName val="HARGA_Sat-_Dasar_11"/>
      <sheetName val="Urugan_Pasir1"/>
      <sheetName val="FORM_X_COST1"/>
      <sheetName val="UPAH_&amp;_BHN_ARS1"/>
      <sheetName val="AHS_ARS1"/>
      <sheetName val="Analisa_K1"/>
      <sheetName val="Analisa_Harga_Satuan1"/>
      <sheetName val="Mk_Minor1"/>
      <sheetName val="TE_TS_FA_LAN_MATV1"/>
      <sheetName val="List_of_Eqp1"/>
      <sheetName val="GRAND_TOTAL1"/>
      <sheetName val="IMPEADENCE_MAP____1"/>
      <sheetName val="WBS_(2)1"/>
      <sheetName val="WBS_(3)1"/>
      <sheetName val="WBS_(0)1"/>
      <sheetName val="WBS_(1)1"/>
      <sheetName val="Basic_Price1"/>
      <sheetName val="HRG_BAHAN_&amp;_UPAH_okk1"/>
      <sheetName val="Analisa_SNI_STANDART_1"/>
      <sheetName val="Analis_Kusen_okk1"/>
      <sheetName val="struktur_tdk_dipakai1"/>
      <sheetName val="RAW_MATERIALS_1"/>
      <sheetName val=""/>
      <sheetName val="HB me"/>
      <sheetName val="Profil"/>
      <sheetName val="[JKT-KEP.XLS][JKT-KEP.XLS]_JK_9"/>
      <sheetName val="[JKT-KEP.XLS][JKT-KEP.XLS]_JK_6"/>
      <sheetName val="[JKT-KEP.XLS][JKT-KEP.XLS]_JK_3"/>
      <sheetName val="[JKT-KEP.XLS][JKT-KEP.XLS]_JK_4"/>
      <sheetName val="[JKT-KEP.XLS][JKT-KEP.XLS]_JK_5"/>
      <sheetName val="[JKT-KEP.XLS]_JKT____________27"/>
      <sheetName val="[JKT-KEP.XLS][JKT-KEP.XLS]_JK_7"/>
      <sheetName val="[JKT-KEP.XLS]_JKT____________28"/>
      <sheetName val="[JKT-KEP.XLS][JKT-KEP.XLS]_JK_8"/>
      <sheetName val="REKAP TOTAL "/>
      <sheetName val="    _x0008_"/>
      <sheetName val="UNIT PRICE"/>
      <sheetName val="3-DIV7"/>
      <sheetName val="3-DIV8"/>
      <sheetName val="Supl.X"/>
      <sheetName val="alamat"/>
      <sheetName val="Balok L_2"/>
      <sheetName val="MAPP"/>
      <sheetName val="HRG_BHN10"/>
      <sheetName val="A+Supl_9"/>
      <sheetName val="DAFTAR_79"/>
      <sheetName val="H_Satuan9"/>
      <sheetName val="DETAIL_LT11-139"/>
      <sheetName val="ANALISA_PEK_UMUM9"/>
      <sheetName val="A-11_Steel_Str_(2)9"/>
      <sheetName val="Analisa_Upah_&amp;_Bahan_Plum9"/>
      <sheetName val="IMPEADENCE_MAP_취수장9"/>
      <sheetName val="Anl_+9"/>
      <sheetName val="Galian_batu9"/>
      <sheetName val="GD_149"/>
      <sheetName val="DAFTAR_HARGA_SATUAN_MATERIAL9"/>
      <sheetName val="REF_ONLY9"/>
      <sheetName val="analisa_el9"/>
      <sheetName val="analisa_mek9"/>
      <sheetName val="Daftar_Harga9"/>
      <sheetName val="Daftar_Upah9"/>
      <sheetName val="LAL_-_PASAR_PAGI_5"/>
      <sheetName val="HRG_5"/>
      <sheetName val="Sumber_Daya5"/>
      <sheetName val="BOQ_INTERN5"/>
      <sheetName val="ANALYS_EXTERN5"/>
      <sheetName val="BQ_RESO5"/>
      <sheetName val="REKAP_INDIRECT5"/>
      <sheetName val="D_-125"/>
      <sheetName val="B_-_Norelec9"/>
      <sheetName val="HARGA_MATERIAL9"/>
      <sheetName val="TONGKE3p_9"/>
      <sheetName val="Isolasi_Luar_Dalam9"/>
      <sheetName val="Isolasi_Luar9"/>
      <sheetName val="Foundation"/>
      <sheetName val="M+MC"/>
      <sheetName val="C"/>
      <sheetName val="Rekapitulasi"/>
      <sheetName val="ANALISA HARGA 1"/>
      <sheetName val="Perm. Test"/>
      <sheetName val="category"/>
      <sheetName val="BURDA"/>
      <sheetName val="PNT"/>
      <sheetName val="Analisa MOS"/>
      <sheetName val="ANALISA-HST"/>
      <sheetName val="Tabel Bantu &amp; Lembar Soal"/>
      <sheetName val="PASOK"/>
      <sheetName val="BIALANG"/>
      <sheetName val="HARDAS-ALAT"/>
      <sheetName val="HARDAS-MAT"/>
      <sheetName val="jadual material"/>
      <sheetName val="HARDAS-UPAH"/>
      <sheetName val="RAB THP1"/>
      <sheetName val="schtot"/>
      <sheetName val="RAB TOTAL"/>
      <sheetName val="terendah"/>
      <sheetName val="Pricing"/>
      <sheetName val="Peralatan"/>
      <sheetName val="Analisa (2)"/>
      <sheetName val="Brdw"/>
      <sheetName val="OP. ALAT"/>
      <sheetName val="OP. PERJAM"/>
      <sheetName val="B. PERSONIL"/>
      <sheetName val="KAN. LOKAL"/>
      <sheetName val="Harga Sat Dasar"/>
      <sheetName val="Quary"/>
      <sheetName val="harga"/>
      <sheetName val="RBP- 2"/>
      <sheetName val="anls SNI"/>
      <sheetName val="bahn"/>
      <sheetName val="anls alat"/>
      <sheetName val="uph"/>
      <sheetName val="anls BPJK"/>
      <sheetName val="Pengalaman Per"/>
      <sheetName val="HAL-1"/>
      <sheetName val="AHSbj"/>
      <sheetName val="DC"/>
      <sheetName val="대비표"/>
      <sheetName val="LPS"/>
      <sheetName val="TS"/>
      <sheetName val="Div2"/>
      <sheetName val="7.10 Tanks"/>
      <sheetName val="B.Rates 2014"/>
      <sheetName val="BM"/>
      <sheetName val="rab me (by owner) "/>
      <sheetName val="BQ (by owner)"/>
      <sheetName val="rab me (fisik)"/>
      <sheetName val="01A- RAB"/>
      <sheetName val="3.4. CONCRETE ANLS. C.O.T"/>
      <sheetName val="bill 3.9"/>
      <sheetName val="BAHAN &amp; UPAH"/>
      <sheetName val="BHN1"/>
      <sheetName val="Upah asli"/>
      <sheetName val="AN-KOLOM"/>
      <sheetName val="Man Power &amp; Comp"/>
      <sheetName val="Sheet2"/>
      <sheetName val="Sheet3"/>
      <sheetName val="Analisa Harga"/>
      <sheetName val="BOLT"/>
      <sheetName val="ANTEK-AGGA"/>
      <sheetName val="ANTEK-GAL"/>
      <sheetName val="HRS-ATB"/>
      <sheetName val="ANTEK-PRIME"/>
      <sheetName val="ANTEK-TIMB"/>
      <sheetName val="BD-LS"/>
      <sheetName val="BIA-LUMPSUM"/>
      <sheetName val="KK2"/>
      <sheetName val="Harga Bahan &amp; Upah"/>
      <sheetName val="daf kh"/>
      <sheetName val="rap rinci"/>
      <sheetName val="Absen Harian Besi"/>
      <sheetName val="Mobilisasi"/>
      <sheetName val="Reloc &amp; Living Cost"/>
      <sheetName val="Insurance"/>
      <sheetName val="3.ALS-STR-PDS"/>
      <sheetName val="Hujan"/>
      <sheetName val="Gen"/>
      <sheetName val="DB-CS"/>
      <sheetName val="DB-OT"/>
      <sheetName val="HITUNG-HPP,25"/>
      <sheetName val="RAPA"/>
      <sheetName val="DATA PROYEK"/>
      <sheetName val="HS-1"/>
      <sheetName val="MINAT"/>
      <sheetName val="Perhitungan RAB"/>
      <sheetName val="A-ars"/>
      <sheetName val="AHS all"/>
      <sheetName val="Hargamat"/>
      <sheetName val="D3"/>
      <sheetName val="D4"/>
      <sheetName val="D5"/>
      <sheetName val="D6"/>
      <sheetName val="D7"/>
      <sheetName val="D8"/>
      <sheetName val="ANALISAGATE"/>
      <sheetName val="BABY"/>
      <sheetName val="MASTER"/>
      <sheetName val="NP"/>
      <sheetName val="HST"/>
      <sheetName val="Look-Up"/>
      <sheetName val="Menu"/>
      <sheetName val="data-pendukung"/>
      <sheetName val="WT-LIST"/>
      <sheetName val="Sales"/>
      <sheetName val="Evaluasi Mingguan"/>
      <sheetName val="pemasaran2013"/>
      <sheetName val="3. KONTRAK(stu)"/>
      <sheetName val="OFFICE 2 LT"/>
      <sheetName val="S-curve R2"/>
      <sheetName val="Pek.Luar"/>
      <sheetName val="Bill No 6 Koord &amp; Attendance"/>
      <sheetName val="gi"/>
      <sheetName val="manday per month"/>
      <sheetName val="rek_det_1-3"/>
      <sheetName val="fin_Villa_A"/>
      <sheetName val="DAFT_ALAT,UPAH_&amp;_MAT_KD"/>
      <sheetName val="Analisa_2"/>
      <sheetName val="a_h_ars_sum"/>
      <sheetName val="a_h_ars"/>
      <sheetName val="Analisa_Str"/>
      <sheetName val="TAMKUR_"/>
      <sheetName val="Memb_Schd"/>
      <sheetName val="An__Beton"/>
      <sheetName val="i-j__Pengalaman"/>
      <sheetName val="DUTCH_CONE"/>
      <sheetName val="INDIRECT_COST-PART_l"/>
      <sheetName val="INDONESIAN_MASTER"/>
      <sheetName val="General_Data"/>
      <sheetName val="BQ_PABX"/>
      <sheetName val="Ind_MP_Sch_"/>
      <sheetName val="Ref_1"/>
      <sheetName val="rek_det_1-31"/>
      <sheetName val="fin_Villa_A1"/>
      <sheetName val="DAFT_ALAT,UPAH_&amp;_MAT_KD1"/>
      <sheetName val="Analisa_21"/>
      <sheetName val="a_h_ars_sum1"/>
      <sheetName val="a_h_ars1"/>
      <sheetName val="Analisa_Str1"/>
      <sheetName val="TAMKUR_1"/>
      <sheetName val="Memb_Schd1"/>
      <sheetName val="An__Beton1"/>
      <sheetName val="i-j__Pengalaman1"/>
      <sheetName val="RAPK"/>
      <sheetName val="TSS"/>
      <sheetName val="Bill.1.VAC-Supply-A"/>
      <sheetName val="Rinci-RKAP"/>
      <sheetName val="Harsat-Isal"/>
      <sheetName val="Gaji Pokok"/>
      <sheetName val="T. Proyek-Jabatan"/>
      <sheetName val="T. Lokasi"/>
      <sheetName val="T. Rumah"/>
      <sheetName val="T. Transport"/>
      <sheetName val="breakdown"/>
      <sheetName val="GENERAL"/>
      <sheetName val="K.Lokal"/>
      <sheetName val="Data Alat"/>
      <sheetName val="prog_mgu"/>
      <sheetName val="sat dasar"/>
      <sheetName val="BIAYA"/>
      <sheetName val="310000 CABANG V"/>
      <sheetName val="Param"/>
      <sheetName val="Upah_Bahan"/>
      <sheetName val="LIST ANHARSAT"/>
      <sheetName val="Kurva S"/>
      <sheetName val="RINCIAN PROGRESS"/>
      <sheetName val="DatabaseBarang"/>
      <sheetName val="AHSSNI"/>
      <sheetName val="Nama"/>
      <sheetName val="L2"/>
      <sheetName val="uph bhn"/>
      <sheetName val="SK"/>
      <sheetName val="Tunduk Panitia"/>
      <sheetName val="Analisa RAP"/>
      <sheetName val="Bahan B"/>
      <sheetName val="Telusur"/>
      <sheetName val="Upah B"/>
      <sheetName val="Analisa RAB"/>
      <sheetName val="Rincian Bah&amp;Ten"/>
      <sheetName val="Plan vs Real"/>
      <sheetName val="Rinci Progres"/>
      <sheetName val="BAHAN  lap"/>
      <sheetName val="H_ Dasar"/>
      <sheetName val="Harga bahan _ upah"/>
      <sheetName val="Harga S Dasar UNTUK IDISI"/>
      <sheetName val="dasar"/>
      <sheetName val="RAB RIIL kayu"/>
      <sheetName val="DIVI6"/>
      <sheetName val="EK-JAN-08"/>
      <sheetName val="Estimate"/>
      <sheetName val="RESUME (2)"/>
      <sheetName val="Analisa Tend"/>
      <sheetName val="DAF_2"/>
      <sheetName val="BoQ C4"/>
      <sheetName val="_x0000_\_x0000_\_x0000__x0007_"/>
    </sheetNames>
    <sheetDataSet>
      <sheetData sheetId="0" refreshError="1">
        <row r="13">
          <cell r="G13">
            <v>75000</v>
          </cell>
        </row>
        <row r="46">
          <cell r="G46">
            <v>22000</v>
          </cell>
        </row>
        <row r="61">
          <cell r="G61">
            <v>1700000</v>
          </cell>
        </row>
        <row r="281">
          <cell r="G281">
            <v>450</v>
          </cell>
        </row>
        <row r="327">
          <cell r="G327">
            <v>29000</v>
          </cell>
        </row>
        <row r="337">
          <cell r="G337">
            <v>25250</v>
          </cell>
        </row>
        <row r="358">
          <cell r="G358">
            <v>22500</v>
          </cell>
        </row>
        <row r="360">
          <cell r="G360">
            <v>990</v>
          </cell>
        </row>
        <row r="453">
          <cell r="G453">
            <v>15000</v>
          </cell>
        </row>
        <row r="455">
          <cell r="G455">
            <v>20000</v>
          </cell>
        </row>
        <row r="456">
          <cell r="G456">
            <v>25000</v>
          </cell>
        </row>
        <row r="457">
          <cell r="G457">
            <v>20000</v>
          </cell>
        </row>
        <row r="459">
          <cell r="G459">
            <v>25000</v>
          </cell>
        </row>
        <row r="460">
          <cell r="G460">
            <v>27500</v>
          </cell>
        </row>
        <row r="461">
          <cell r="G461">
            <v>25000</v>
          </cell>
        </row>
        <row r="474">
          <cell r="G474">
            <v>30000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58">
          <cell r="G358">
            <v>22500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358">
          <cell r="G358">
            <v>22500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358">
          <cell r="G358">
            <v>22500</v>
          </cell>
        </row>
      </sheetData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358">
          <cell r="G358">
            <v>22500</v>
          </cell>
        </row>
      </sheetData>
      <sheetData sheetId="145">
        <row r="358">
          <cell r="G358">
            <v>22500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13">
          <cell r="G13">
            <v>75000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/>
      <sheetData sheetId="579" refreshError="1"/>
      <sheetData sheetId="580"/>
      <sheetData sheetId="581"/>
      <sheetData sheetId="582" refreshError="1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/>
      <sheetData sheetId="745"/>
      <sheetData sheetId="746"/>
      <sheetData sheetId="747" refreshError="1"/>
      <sheetData sheetId="748" refreshError="1"/>
      <sheetData sheetId="749"/>
      <sheetData sheetId="750" refreshError="1"/>
      <sheetData sheetId="751" refreshError="1"/>
      <sheetData sheetId="752" refreshError="1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"/>
      <sheetName val="D1"/>
      <sheetName val="D2-1a"/>
      <sheetName val="D2-1b"/>
      <sheetName val="D2-2a"/>
      <sheetName val="D2-2b"/>
      <sheetName val="D2-3a"/>
      <sheetName val="D2-3b"/>
      <sheetName val="D3-1a"/>
      <sheetName val="D3-1b"/>
      <sheetName val="D3-2"/>
      <sheetName val="D4a"/>
      <sheetName val="D4b"/>
      <sheetName val="D5a"/>
      <sheetName val="D5b"/>
      <sheetName val="D6-1a"/>
      <sheetName val="D6-1b"/>
      <sheetName val="D6-2a"/>
      <sheetName val="D6-2b"/>
      <sheetName val="D6-3"/>
      <sheetName val="D6-4"/>
      <sheetName val="D7-1a"/>
      <sheetName val="D7-1b"/>
      <sheetName val="D7-2a"/>
      <sheetName val="D7-2b"/>
      <sheetName val="D7-3a"/>
      <sheetName val="D7-3b"/>
      <sheetName val="D7-4a"/>
      <sheetName val="D7-4b"/>
      <sheetName val="D8-1a"/>
      <sheetName val="D8-1b"/>
      <sheetName val="D8-2a"/>
      <sheetName val="D8-2b"/>
      <sheetName val="D9a"/>
      <sheetName val="D9b"/>
      <sheetName val="D10-1a"/>
      <sheetName val="D10-1b"/>
      <sheetName val="D10-2a"/>
      <sheetName val="D10-2b"/>
      <sheetName val="Basic Price"/>
      <sheetName val="Alat"/>
      <sheetName val="Analisa Quarry"/>
      <sheetName val="Pav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"/>
      <sheetName val="D1"/>
      <sheetName val="D2-1a"/>
      <sheetName val="D2-1b"/>
      <sheetName val="D2-2a"/>
      <sheetName val="D2-2b"/>
      <sheetName val="D2-3a"/>
      <sheetName val="D2-3b"/>
      <sheetName val="D3-1a"/>
      <sheetName val="D3-1b"/>
      <sheetName val="D3-2"/>
      <sheetName val="D4a"/>
      <sheetName val="D4b"/>
      <sheetName val="D5a"/>
      <sheetName val="D5b"/>
      <sheetName val="D6-1a"/>
      <sheetName val="D6-1b"/>
      <sheetName val="D6-2a"/>
      <sheetName val="D6-2b"/>
      <sheetName val="D6-3"/>
      <sheetName val="D6-4"/>
      <sheetName val="D7-1a"/>
      <sheetName val="D7-1b"/>
      <sheetName val="D7-2a"/>
      <sheetName val="D7-2b"/>
      <sheetName val="D7-3a"/>
      <sheetName val="D7-3b"/>
      <sheetName val="D7-4a"/>
      <sheetName val="D7-4b"/>
      <sheetName val="D8-1a"/>
      <sheetName val="D8-1b"/>
      <sheetName val="D8-2a"/>
      <sheetName val="D8-2b"/>
      <sheetName val="D9a"/>
      <sheetName val="D9b"/>
      <sheetName val="D10-1a"/>
      <sheetName val="D10-1b"/>
      <sheetName val="D10-2a"/>
      <sheetName val="D10-2b"/>
      <sheetName val="Basic Price"/>
      <sheetName val="Alat"/>
      <sheetName val="Analisa Quarry"/>
      <sheetName val="Paving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total"/>
      <sheetName val="service"/>
      <sheetName val="bale"/>
      <sheetName val="spa"/>
      <sheetName val="towel"/>
      <sheetName val="atap"/>
      <sheetName val="pres-suite"/>
      <sheetName val="suite"/>
      <sheetName val="villa"/>
      <sheetName val="351BQMCN"/>
      <sheetName val="I-ME"/>
      <sheetName val="LAL - PASAR PAGI "/>
      <sheetName val="SEX"/>
      <sheetName val="Komponen"/>
      <sheetName val="Mat.Elk"/>
      <sheetName val="ARMATURE, SK, SAKLAR"/>
      <sheetName val="Duct"/>
      <sheetName val="AHS"/>
      <sheetName val="Mall"/>
      <sheetName val="HRG BHN"/>
      <sheetName val="daf-3(OK)"/>
      <sheetName val="daf-7(OK)"/>
      <sheetName val="Material"/>
      <sheetName val="HRG BAHAN &amp; UPAH okk"/>
      <sheetName val="Analis Kusen okk"/>
      <sheetName val="An. ALAt"/>
      <sheetName val="Up &amp; bhn"/>
      <sheetName val="Str"/>
      <sheetName val="Harsat"/>
      <sheetName val="Analisa-S"/>
      <sheetName val="H.Satuan"/>
      <sheetName val="ANTEK-1"/>
      <sheetName val="rincian"/>
      <sheetName val="Har Sat"/>
      <sheetName val="A"/>
      <sheetName val="daf_3_OK_"/>
      <sheetName val="daf_7_OK_"/>
      <sheetName val="ESCON"/>
      <sheetName val="Sheet1"/>
      <sheetName val="DAF-5"/>
      <sheetName val="61004"/>
      <sheetName val="61005"/>
      <sheetName val="61008"/>
      <sheetName val="MAP"/>
      <sheetName val="BOQ"/>
      <sheetName val="Rekap"/>
      <sheetName val="61006"/>
      <sheetName val="61007"/>
      <sheetName val="Calcu 02"/>
      <sheetName val="Master 1.0"/>
      <sheetName val="Cash2"/>
      <sheetName val="RAP"/>
      <sheetName val="Harga"/>
      <sheetName val="Analisa Baja"/>
      <sheetName val="NP"/>
      <sheetName val="#REF!"/>
      <sheetName val="BAG-2"/>
      <sheetName val="Analisa"/>
      <sheetName val="pldt"/>
      <sheetName val="Instalasi Pemipaan"/>
      <sheetName val="List material"/>
      <sheetName val="Cov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"/>
      <sheetName val="Sheet3"/>
      <sheetName val="D.Isi"/>
      <sheetName val="Info"/>
      <sheetName val="Peta"/>
      <sheetName val="Lok.Pro"/>
      <sheetName val="Layout"/>
      <sheetName val="Bend"/>
      <sheetName val="Foto.Cond"/>
      <sheetName val="Foto.Bend"/>
      <sheetName val="Catatan"/>
      <sheetName val="R.Kontrak"/>
      <sheetName val="S.Org"/>
      <sheetName val="Atur "/>
      <sheetName val="RBP-1"/>
      <sheetName val="RBP-2"/>
      <sheetName val="AKP"/>
      <sheetName val="BOQ Kont"/>
      <sheetName val="BL"/>
      <sheetName val="Bi.Upah"/>
      <sheetName val="Bi.S.Alat"/>
      <sheetName val="Bi.Mate"/>
      <sheetName val="AHS (2)"/>
      <sheetName val="AHS (3)"/>
      <sheetName val="Rate (2)"/>
      <sheetName val="Gal (2)"/>
      <sheetName val="Timb (2)"/>
      <sheetName val="BU"/>
      <sheetName val="BTL"/>
      <sheetName val="PP.1"/>
      <sheetName val="Bi.Beban Alat"/>
      <sheetName val="Bi.Sub"/>
      <sheetName val="Bi.Bank"/>
      <sheetName val="FINALIS"/>
      <sheetName val="BOQ"/>
      <sheetName val="Kurva S"/>
      <sheetName val="boq2"/>
      <sheetName val="wi"/>
      <sheetName val="wi (2)"/>
      <sheetName val="Rate"/>
      <sheetName val="sd"/>
      <sheetName val="sd (2)"/>
      <sheetName val="daftar Rate"/>
      <sheetName val="AHS"/>
      <sheetName val="pricing"/>
      <sheetName val="prc-alat"/>
      <sheetName val="BRD"/>
      <sheetName val="dc"/>
      <sheetName val="Gal"/>
      <sheetName val="Timb"/>
      <sheetName val="pancang ulin"/>
      <sheetName val="pas batu"/>
      <sheetName val="pembesian"/>
      <sheetName val="beton"/>
      <sheetName val="sub"/>
      <sheetName val="instrumen+pnwr 1"/>
      <sheetName val="instrumen+pnwr 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49">
          <cell r="D49" t="str">
            <v>Buldozer 15 Ton</v>
          </cell>
        </row>
        <row r="50">
          <cell r="D50" t="str">
            <v>Buldozer 21 Ton</v>
          </cell>
        </row>
        <row r="51">
          <cell r="D51" t="str">
            <v>Excavator 1,2 m3</v>
          </cell>
        </row>
        <row r="52">
          <cell r="D52" t="str">
            <v>Dump Truck 10 Ton</v>
          </cell>
        </row>
        <row r="53">
          <cell r="D53" t="str">
            <v>Agitator Truck 5m3</v>
          </cell>
        </row>
        <row r="54">
          <cell r="D54" t="str">
            <v>Vibrator Roller 10 Ton</v>
          </cell>
        </row>
        <row r="55">
          <cell r="D55" t="str">
            <v>Tamping Rammer 30 kg</v>
          </cell>
        </row>
        <row r="56">
          <cell r="D56" t="str">
            <v>Tandem Roller 10 Ton</v>
          </cell>
        </row>
        <row r="57">
          <cell r="D57" t="str">
            <v>Concrete Mixer 0.35 m3</v>
          </cell>
        </row>
        <row r="58">
          <cell r="D58" t="str">
            <v>Concrete Vibrator, d2"</v>
          </cell>
        </row>
        <row r="59">
          <cell r="D59" t="str">
            <v>Concrete pump</v>
          </cell>
        </row>
        <row r="60">
          <cell r="D60" t="str">
            <v>Water Tanker 5000 lt</v>
          </cell>
        </row>
        <row r="61">
          <cell r="D61" t="str">
            <v>Water Pump</v>
          </cell>
        </row>
        <row r="62">
          <cell r="D62" t="str">
            <v>Sheep Foot Roller 10 ton</v>
          </cell>
        </row>
        <row r="63">
          <cell r="D63" t="str">
            <v>Bar Bender</v>
          </cell>
        </row>
        <row r="64">
          <cell r="D64" t="str">
            <v>Bar Cutter</v>
          </cell>
        </row>
        <row r="65">
          <cell r="D65" t="str">
            <v>Wheel Loader 110 HP</v>
          </cell>
        </row>
        <row r="66">
          <cell r="D66" t="str">
            <v>Air Compressor 17m3/mnt</v>
          </cell>
        </row>
        <row r="67">
          <cell r="D67" t="str">
            <v>Chain Saw</v>
          </cell>
        </row>
        <row r="68">
          <cell r="D68" t="str">
            <v>Genset 5 KVA</v>
          </cell>
        </row>
        <row r="69">
          <cell r="D69" t="str">
            <v>Motor Grader  10 Ton</v>
          </cell>
        </row>
        <row r="70">
          <cell r="D70" t="str">
            <v>Chute</v>
          </cell>
        </row>
        <row r="71">
          <cell r="D71" t="str">
            <v>Alat bantu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UPAH"/>
      <sheetName val="BAHAN"/>
      <sheetName val="ANLDASAR"/>
      <sheetName val="REKANLDSR"/>
      <sheetName val="RAB-COLE"/>
      <sheetName val="ANLSAT"/>
      <sheetName val="P-xx"/>
    </sheetNames>
    <sheetDataSet>
      <sheetData sheetId="0" refreshError="1"/>
      <sheetData sheetId="1" refreshError="1"/>
      <sheetData sheetId="2" refreshError="1">
        <row r="10">
          <cell r="A10">
            <v>1</v>
          </cell>
          <cell r="B10">
            <v>1</v>
          </cell>
          <cell r="D10" t="str">
            <v>Pasir  Urug</v>
          </cell>
          <cell r="I10" t="str">
            <v>m3</v>
          </cell>
          <cell r="K10">
            <v>70000</v>
          </cell>
        </row>
        <row r="11">
          <cell r="A11">
            <v>2</v>
          </cell>
          <cell r="B11">
            <v>2</v>
          </cell>
          <cell r="D11" t="str">
            <v>S i r t u</v>
          </cell>
          <cell r="I11" t="str">
            <v>m3</v>
          </cell>
          <cell r="K11">
            <v>60000</v>
          </cell>
        </row>
        <row r="12">
          <cell r="A12">
            <v>3</v>
          </cell>
          <cell r="B12">
            <v>3</v>
          </cell>
          <cell r="D12" t="str">
            <v>Pasir  Pasang</v>
          </cell>
          <cell r="I12" t="str">
            <v>m3</v>
          </cell>
          <cell r="K12">
            <v>80000</v>
          </cell>
        </row>
        <row r="13">
          <cell r="A13">
            <v>4</v>
          </cell>
          <cell r="B13">
            <v>4</v>
          </cell>
          <cell r="D13" t="str">
            <v>Pasir  Beton</v>
          </cell>
          <cell r="I13" t="str">
            <v>m3</v>
          </cell>
          <cell r="K13">
            <v>120000</v>
          </cell>
        </row>
        <row r="14">
          <cell r="A14">
            <v>5</v>
          </cell>
          <cell r="B14">
            <v>5</v>
          </cell>
          <cell r="D14" t="str">
            <v>Batu  Pecah  Mesin  7/10</v>
          </cell>
          <cell r="I14" t="str">
            <v>m3</v>
          </cell>
          <cell r="K14">
            <v>90000</v>
          </cell>
        </row>
        <row r="15">
          <cell r="A15">
            <v>6</v>
          </cell>
          <cell r="B15">
            <v>6</v>
          </cell>
          <cell r="D15" t="str">
            <v>Batu  Pecah  Mesin  1/2</v>
          </cell>
          <cell r="I15" t="str">
            <v>m3</v>
          </cell>
          <cell r="K15">
            <v>115000</v>
          </cell>
        </row>
        <row r="16">
          <cell r="A16">
            <v>7</v>
          </cell>
          <cell r="B16">
            <v>7</v>
          </cell>
          <cell r="D16" t="str">
            <v>Batu  Pecah  Mesin  2/3</v>
          </cell>
          <cell r="I16" t="str">
            <v>m3</v>
          </cell>
          <cell r="K16">
            <v>115000</v>
          </cell>
        </row>
        <row r="17">
          <cell r="A17">
            <v>8</v>
          </cell>
          <cell r="B17">
            <v>8</v>
          </cell>
          <cell r="D17" t="str">
            <v>Batu  Pecah  Mesin  3/5</v>
          </cell>
          <cell r="I17" t="str">
            <v>m3</v>
          </cell>
          <cell r="K17">
            <v>100000</v>
          </cell>
        </row>
        <row r="18">
          <cell r="A18">
            <v>9</v>
          </cell>
          <cell r="B18">
            <v>9</v>
          </cell>
          <cell r="D18" t="str">
            <v>Batu  Pecah  Mesin  5/7</v>
          </cell>
          <cell r="I18" t="str">
            <v>m3</v>
          </cell>
          <cell r="K18">
            <v>90000</v>
          </cell>
        </row>
        <row r="19">
          <cell r="A19">
            <v>10</v>
          </cell>
          <cell r="B19">
            <v>10</v>
          </cell>
          <cell r="D19" t="str">
            <v>Batu  Belah  10/15</v>
          </cell>
          <cell r="I19" t="str">
            <v>m3</v>
          </cell>
          <cell r="K19">
            <v>75000</v>
          </cell>
        </row>
        <row r="20">
          <cell r="A20">
            <v>11</v>
          </cell>
          <cell r="B20">
            <v>11</v>
          </cell>
          <cell r="D20" t="str">
            <v xml:space="preserve">Batu  Belah </v>
          </cell>
          <cell r="I20" t="str">
            <v>m3</v>
          </cell>
          <cell r="K20">
            <v>75000</v>
          </cell>
        </row>
        <row r="21">
          <cell r="A21">
            <v>12</v>
          </cell>
          <cell r="B21">
            <v>12</v>
          </cell>
          <cell r="D21" t="str">
            <v xml:space="preserve">Batu  Kali  </v>
          </cell>
          <cell r="I21" t="str">
            <v>m3</v>
          </cell>
          <cell r="K21">
            <v>90000</v>
          </cell>
        </row>
        <row r="22">
          <cell r="A22">
            <v>13</v>
          </cell>
          <cell r="B22">
            <v>13</v>
          </cell>
          <cell r="D22" t="str">
            <v>Batu  Koral  Kali/Kerikil</v>
          </cell>
          <cell r="I22" t="str">
            <v>m3</v>
          </cell>
          <cell r="K22">
            <v>90000</v>
          </cell>
        </row>
        <row r="23">
          <cell r="A23">
            <v>14</v>
          </cell>
          <cell r="B23">
            <v>14</v>
          </cell>
          <cell r="D23" t="str">
            <v>Bata  Merah  Bakar  Kelas  I</v>
          </cell>
          <cell r="I23" t="str">
            <v>bh.</v>
          </cell>
          <cell r="K23">
            <v>325</v>
          </cell>
        </row>
        <row r="24">
          <cell r="A24">
            <v>15</v>
          </cell>
          <cell r="B24">
            <v>15</v>
          </cell>
          <cell r="D24" t="str">
            <v>Bata  Merah  Bakar  Kelas  II</v>
          </cell>
          <cell r="I24" t="str">
            <v>bh.</v>
          </cell>
          <cell r="K24">
            <v>250</v>
          </cell>
        </row>
        <row r="25">
          <cell r="A25">
            <v>16</v>
          </cell>
          <cell r="B25">
            <v>16</v>
          </cell>
          <cell r="D25" t="str">
            <v>Bata  Merah  Oven  ( Klingker )</v>
          </cell>
          <cell r="I25" t="str">
            <v>bh.</v>
          </cell>
          <cell r="K25">
            <v>175</v>
          </cell>
        </row>
        <row r="26">
          <cell r="A26">
            <v>17</v>
          </cell>
          <cell r="B26">
            <v>17</v>
          </cell>
          <cell r="D26" t="str">
            <v>Semen  ( Portland  Cemment ) 50  kg.</v>
          </cell>
          <cell r="I26" t="str">
            <v>kg.</v>
          </cell>
          <cell r="K26">
            <v>800</v>
          </cell>
        </row>
        <row r="27">
          <cell r="A27">
            <v>18</v>
          </cell>
          <cell r="B27">
            <v>18</v>
          </cell>
          <cell r="D27" t="str">
            <v>Semen  Putih</v>
          </cell>
          <cell r="I27" t="str">
            <v>kg.</v>
          </cell>
          <cell r="K27">
            <v>1290</v>
          </cell>
        </row>
        <row r="28">
          <cell r="A28">
            <v>19</v>
          </cell>
          <cell r="B28">
            <v>19</v>
          </cell>
          <cell r="D28" t="str">
            <v>Semen  Warna</v>
          </cell>
          <cell r="I28" t="str">
            <v>kg.</v>
          </cell>
        </row>
        <row r="29">
          <cell r="A29">
            <v>20</v>
          </cell>
          <cell r="B29">
            <v>20</v>
          </cell>
          <cell r="D29" t="str">
            <v>Readymix  Beton  K - 300  tanpa  pompa ( selang )</v>
          </cell>
          <cell r="I29" t="str">
            <v>m3</v>
          </cell>
          <cell r="K29">
            <v>499000</v>
          </cell>
        </row>
        <row r="30">
          <cell r="A30">
            <v>21</v>
          </cell>
          <cell r="B30">
            <v>21</v>
          </cell>
          <cell r="D30" t="str">
            <v>Readymix  Beton  K - 225  tanpa  pompa ( selang )</v>
          </cell>
          <cell r="I30" t="str">
            <v>m3</v>
          </cell>
          <cell r="K30">
            <v>454000</v>
          </cell>
        </row>
        <row r="31">
          <cell r="A31">
            <v>22</v>
          </cell>
          <cell r="B31">
            <v>22</v>
          </cell>
          <cell r="D31" t="str">
            <v>Readymix  Beton  K - 175  tanpa  pompa ( selang )</v>
          </cell>
          <cell r="I31" t="str">
            <v>m3</v>
          </cell>
          <cell r="K31">
            <v>429000</v>
          </cell>
        </row>
        <row r="32">
          <cell r="A32">
            <v>23</v>
          </cell>
          <cell r="B32">
            <v>23</v>
          </cell>
          <cell r="D32" t="str">
            <v>Sincromat</v>
          </cell>
          <cell r="I32" t="str">
            <v>kg.</v>
          </cell>
          <cell r="K32">
            <v>35000</v>
          </cell>
        </row>
        <row r="33">
          <cell r="A33">
            <v>24</v>
          </cell>
          <cell r="B33">
            <v>24</v>
          </cell>
          <cell r="D33" t="str">
            <v>Bambu  Dia. 5 s/d 7</v>
          </cell>
          <cell r="I33" t="str">
            <v>btg.</v>
          </cell>
          <cell r="K33">
            <v>7500</v>
          </cell>
        </row>
        <row r="34">
          <cell r="A34">
            <v>25</v>
          </cell>
          <cell r="B34">
            <v>25</v>
          </cell>
          <cell r="D34" t="str">
            <v>Bambu  Dia. 8 s/d 10</v>
          </cell>
          <cell r="I34" t="str">
            <v>btg.</v>
          </cell>
          <cell r="K34">
            <v>9000</v>
          </cell>
        </row>
        <row r="35">
          <cell r="A35">
            <v>26</v>
          </cell>
          <cell r="B35">
            <v>26</v>
          </cell>
          <cell r="D35" t="str">
            <v>Kayu  Kamper  Samarinda ( Klas II )</v>
          </cell>
          <cell r="I35" t="str">
            <v>m3</v>
          </cell>
          <cell r="K35">
            <v>3100000</v>
          </cell>
        </row>
        <row r="36">
          <cell r="A36">
            <v>27</v>
          </cell>
          <cell r="B36">
            <v>27</v>
          </cell>
          <cell r="D36" t="str">
            <v>Kayu  Borneo  Super</v>
          </cell>
          <cell r="F36" t="str">
            <v>( Balok )</v>
          </cell>
          <cell r="I36" t="str">
            <v>m3</v>
          </cell>
          <cell r="K36">
            <v>1950000</v>
          </cell>
        </row>
        <row r="37">
          <cell r="A37">
            <v>28</v>
          </cell>
          <cell r="B37">
            <v>28</v>
          </cell>
          <cell r="D37" t="str">
            <v>Kayu  Borneo  Super</v>
          </cell>
          <cell r="F37" t="str">
            <v>( Papan )</v>
          </cell>
          <cell r="I37" t="str">
            <v>m3</v>
          </cell>
          <cell r="K37">
            <v>2250000</v>
          </cell>
        </row>
        <row r="38">
          <cell r="A38">
            <v>29</v>
          </cell>
          <cell r="B38">
            <v>29</v>
          </cell>
          <cell r="D38" t="str">
            <v>Kayu  Kamper  Medan ( Kruing )</v>
          </cell>
          <cell r="F38" t="str">
            <v>( Balok )</v>
          </cell>
          <cell r="I38" t="str">
            <v>m3</v>
          </cell>
          <cell r="K38">
            <v>2550000</v>
          </cell>
        </row>
        <row r="39">
          <cell r="A39">
            <v>30</v>
          </cell>
          <cell r="B39">
            <v>30</v>
          </cell>
          <cell r="D39" t="str">
            <v>Kayu  Kamper  Medan ( Kruing )</v>
          </cell>
          <cell r="F39" t="str">
            <v>( Papan )</v>
          </cell>
          <cell r="I39" t="str">
            <v>m3</v>
          </cell>
          <cell r="K39">
            <v>2700000</v>
          </cell>
        </row>
        <row r="40">
          <cell r="A40">
            <v>31</v>
          </cell>
          <cell r="B40">
            <v>31</v>
          </cell>
          <cell r="D40" t="str">
            <v>Kayu  Kamper  Banjar</v>
          </cell>
          <cell r="F40" t="str">
            <v>( Balok )</v>
          </cell>
          <cell r="I40" t="str">
            <v>m3</v>
          </cell>
          <cell r="K40">
            <v>2850000</v>
          </cell>
        </row>
        <row r="41">
          <cell r="A41">
            <v>32</v>
          </cell>
          <cell r="B41">
            <v>32</v>
          </cell>
          <cell r="D41" t="str">
            <v>Kayu  Kamper  Banjar</v>
          </cell>
          <cell r="F41" t="str">
            <v>( Papan )</v>
          </cell>
          <cell r="I41" t="str">
            <v>m3</v>
          </cell>
          <cell r="K41">
            <v>3200000</v>
          </cell>
        </row>
        <row r="42">
          <cell r="A42">
            <v>33</v>
          </cell>
          <cell r="B42">
            <v>33</v>
          </cell>
          <cell r="D42" t="str">
            <v>Kayu  Kamper  Samarinda</v>
          </cell>
          <cell r="F42" t="str">
            <v>( Balok )</v>
          </cell>
          <cell r="I42" t="str">
            <v>m3</v>
          </cell>
          <cell r="K42">
            <v>4490000</v>
          </cell>
        </row>
        <row r="43">
          <cell r="A43">
            <v>34</v>
          </cell>
          <cell r="B43">
            <v>34</v>
          </cell>
          <cell r="D43" t="str">
            <v>Kayu  Kamper  Samarinda</v>
          </cell>
          <cell r="F43" t="str">
            <v>( Papan )</v>
          </cell>
          <cell r="I43" t="str">
            <v>m3</v>
          </cell>
          <cell r="K43">
            <v>4900000</v>
          </cell>
        </row>
        <row r="44">
          <cell r="A44">
            <v>35</v>
          </cell>
          <cell r="B44">
            <v>35</v>
          </cell>
          <cell r="D44" t="str">
            <v>Kayu  Rasamala</v>
          </cell>
          <cell r="I44" t="str">
            <v>m3</v>
          </cell>
          <cell r="K44">
            <v>1450000</v>
          </cell>
        </row>
        <row r="45">
          <cell r="A45">
            <v>36</v>
          </cell>
          <cell r="B45">
            <v>36</v>
          </cell>
          <cell r="D45" t="str">
            <v>Kayu  Hutan  Kls. I  ( Sengon, Mahoni, Laban )</v>
          </cell>
          <cell r="I45" t="str">
            <v>m3</v>
          </cell>
          <cell r="K45">
            <v>895000</v>
          </cell>
        </row>
        <row r="46">
          <cell r="A46">
            <v>37</v>
          </cell>
          <cell r="B46">
            <v>37</v>
          </cell>
          <cell r="D46" t="str">
            <v>Kayu  Albasia</v>
          </cell>
          <cell r="I46" t="str">
            <v>m3</v>
          </cell>
          <cell r="K46">
            <v>385000</v>
          </cell>
        </row>
        <row r="47">
          <cell r="A47">
            <v>38</v>
          </cell>
          <cell r="B47">
            <v>38</v>
          </cell>
          <cell r="D47" t="str">
            <v>Dolken  5 s/d 7</v>
          </cell>
          <cell r="I47" t="str">
            <v>bt</v>
          </cell>
          <cell r="K47">
            <v>10000</v>
          </cell>
        </row>
        <row r="48">
          <cell r="A48">
            <v>39</v>
          </cell>
          <cell r="B48">
            <v>39</v>
          </cell>
          <cell r="D48" t="str">
            <v>Dolken  8 s/d 10</v>
          </cell>
          <cell r="I48" t="str">
            <v>bt</v>
          </cell>
          <cell r="K48">
            <v>14500</v>
          </cell>
        </row>
        <row r="49">
          <cell r="A49">
            <v>40</v>
          </cell>
          <cell r="B49">
            <v>40</v>
          </cell>
          <cell r="D49" t="str">
            <v>Kayu  Reng  2/3  Borneo  Super</v>
          </cell>
          <cell r="I49" t="str">
            <v>m1</v>
          </cell>
          <cell r="K49">
            <v>13000</v>
          </cell>
        </row>
        <row r="50">
          <cell r="A50">
            <v>41</v>
          </cell>
          <cell r="B50">
            <v>41</v>
          </cell>
          <cell r="D50" t="str">
            <v>Kayu  Reng  2/3  Kamper  Banjar</v>
          </cell>
          <cell r="I50" t="str">
            <v>m1</v>
          </cell>
          <cell r="K50">
            <v>1800</v>
          </cell>
        </row>
        <row r="51">
          <cell r="A51">
            <v>42</v>
          </cell>
          <cell r="B51">
            <v>42</v>
          </cell>
          <cell r="D51" t="str">
            <v>Kayu  Reng  3/4  Kamper  Banjar</v>
          </cell>
          <cell r="I51" t="str">
            <v>m1</v>
          </cell>
          <cell r="K51">
            <v>3400</v>
          </cell>
        </row>
        <row r="52">
          <cell r="A52">
            <v>43</v>
          </cell>
          <cell r="B52">
            <v>43</v>
          </cell>
          <cell r="D52" t="str">
            <v>Triplek  3  mm  120 x 240</v>
          </cell>
          <cell r="I52" t="str">
            <v>lbr</v>
          </cell>
          <cell r="K52">
            <v>35000</v>
          </cell>
        </row>
        <row r="53">
          <cell r="A53">
            <v>44</v>
          </cell>
          <cell r="B53">
            <v>44</v>
          </cell>
          <cell r="D53" t="str">
            <v>Triplek  4  mm  120 x 240</v>
          </cell>
          <cell r="I53" t="str">
            <v>lbr</v>
          </cell>
          <cell r="K53">
            <v>45000</v>
          </cell>
        </row>
        <row r="54">
          <cell r="A54">
            <v>45</v>
          </cell>
          <cell r="B54">
            <v>45</v>
          </cell>
          <cell r="D54" t="str">
            <v>Triplek  6  mm  120 x 240</v>
          </cell>
          <cell r="I54" t="str">
            <v>lbr</v>
          </cell>
          <cell r="K54">
            <v>75000</v>
          </cell>
        </row>
        <row r="55">
          <cell r="A55">
            <v>46</v>
          </cell>
          <cell r="B55">
            <v>46</v>
          </cell>
          <cell r="D55" t="str">
            <v>Triplek  4  mm  Ukuran Pintu</v>
          </cell>
          <cell r="I55" t="str">
            <v>lbr</v>
          </cell>
          <cell r="K55">
            <v>27000</v>
          </cell>
        </row>
        <row r="56">
          <cell r="A56">
            <v>47</v>
          </cell>
          <cell r="B56">
            <v>47</v>
          </cell>
          <cell r="D56" t="str">
            <v>Multiplek   9 mm  120 x 240</v>
          </cell>
          <cell r="I56" t="str">
            <v>lbr</v>
          </cell>
          <cell r="K56">
            <v>90000</v>
          </cell>
        </row>
        <row r="57">
          <cell r="A57">
            <v>48</v>
          </cell>
          <cell r="B57">
            <v>48</v>
          </cell>
          <cell r="D57" t="str">
            <v>Multiplek  12 mm  120 x 240</v>
          </cell>
          <cell r="I57" t="str">
            <v>lbr</v>
          </cell>
          <cell r="K57">
            <v>120000</v>
          </cell>
        </row>
        <row r="58">
          <cell r="A58">
            <v>49</v>
          </cell>
          <cell r="B58">
            <v>49</v>
          </cell>
          <cell r="D58" t="str">
            <v>Asbes Gelombang Besar  5 mm  105 x 180 cm</v>
          </cell>
          <cell r="F58" t="str">
            <v>`</v>
          </cell>
          <cell r="I58" t="str">
            <v>lbr</v>
          </cell>
          <cell r="K58">
            <v>42000</v>
          </cell>
        </row>
        <row r="59">
          <cell r="A59">
            <v>50</v>
          </cell>
          <cell r="B59">
            <v>50</v>
          </cell>
          <cell r="D59" t="str">
            <v>Buis  Beton  Dia.  30 Cm  ( 1 m )</v>
          </cell>
          <cell r="I59" t="str">
            <v>bh.</v>
          </cell>
          <cell r="K59">
            <v>35000</v>
          </cell>
        </row>
        <row r="60">
          <cell r="A60">
            <v>51</v>
          </cell>
          <cell r="B60">
            <v>51</v>
          </cell>
          <cell r="D60" t="str">
            <v>Buis  Beton  Dia.  40 Cm  ( 1 m )</v>
          </cell>
          <cell r="I60" t="str">
            <v>bh.</v>
          </cell>
          <cell r="K60">
            <v>50000</v>
          </cell>
        </row>
        <row r="61">
          <cell r="A61">
            <v>52</v>
          </cell>
          <cell r="B61">
            <v>52</v>
          </cell>
          <cell r="D61" t="str">
            <v>Buis  Beton  Dia.  50 Cm  ( 1 m )</v>
          </cell>
          <cell r="I61" t="str">
            <v>bh.</v>
          </cell>
          <cell r="K61">
            <v>77500</v>
          </cell>
        </row>
        <row r="62">
          <cell r="A62">
            <v>53</v>
          </cell>
          <cell r="B62">
            <v>53</v>
          </cell>
          <cell r="D62" t="str">
            <v>Buis  Beton  Dia.  60 Cm  ( 1 m )</v>
          </cell>
          <cell r="I62" t="str">
            <v>bh.</v>
          </cell>
          <cell r="K62">
            <v>101100</v>
          </cell>
        </row>
        <row r="63">
          <cell r="A63">
            <v>54</v>
          </cell>
          <cell r="B63">
            <v>54</v>
          </cell>
          <cell r="D63" t="str">
            <v>Injuk</v>
          </cell>
          <cell r="I63" t="str">
            <v>kg.</v>
          </cell>
          <cell r="K63">
            <v>7000</v>
          </cell>
        </row>
        <row r="64">
          <cell r="A64">
            <v>55</v>
          </cell>
          <cell r="B64">
            <v>55</v>
          </cell>
          <cell r="D64" t="str">
            <v>Besi  Beton  U - 24  rata-rata</v>
          </cell>
          <cell r="I64" t="str">
            <v>kg.</v>
          </cell>
          <cell r="K64">
            <v>5500</v>
          </cell>
        </row>
        <row r="65">
          <cell r="A65">
            <v>56</v>
          </cell>
          <cell r="B65">
            <v>56</v>
          </cell>
          <cell r="D65" t="str">
            <v>Besi  Beton  U - 39 / U - 32  rata-rata</v>
          </cell>
          <cell r="I65" t="str">
            <v>kg.</v>
          </cell>
          <cell r="K65">
            <v>5850</v>
          </cell>
        </row>
        <row r="66">
          <cell r="A66">
            <v>57</v>
          </cell>
          <cell r="B66">
            <v>57</v>
          </cell>
          <cell r="D66" t="str">
            <v>Pagar  BRC  Lengkap  Tiang  ( Tanpa  Pondasi )</v>
          </cell>
          <cell r="I66" t="str">
            <v>m2</v>
          </cell>
          <cell r="K66">
            <v>126000</v>
          </cell>
        </row>
        <row r="67">
          <cell r="A67">
            <v>58</v>
          </cell>
          <cell r="B67">
            <v>58</v>
          </cell>
          <cell r="D67" t="str">
            <v>IWF  Ex  DN  SII</v>
          </cell>
          <cell r="I67" t="str">
            <v>kg.</v>
          </cell>
          <cell r="K67">
            <v>6500</v>
          </cell>
        </row>
        <row r="68">
          <cell r="A68">
            <v>59</v>
          </cell>
          <cell r="B68">
            <v>59</v>
          </cell>
          <cell r="D68" t="str">
            <v>IWF  Ex  LN</v>
          </cell>
          <cell r="I68" t="str">
            <v>kg.</v>
          </cell>
          <cell r="K68">
            <v>6900</v>
          </cell>
        </row>
        <row r="69">
          <cell r="A69">
            <v>60</v>
          </cell>
          <cell r="B69">
            <v>60</v>
          </cell>
          <cell r="D69" t="str">
            <v>Besi  Profil  L  Ex  DN  SII</v>
          </cell>
          <cell r="I69" t="str">
            <v>kg.</v>
          </cell>
          <cell r="K69">
            <v>5800</v>
          </cell>
        </row>
        <row r="70">
          <cell r="A70">
            <v>61</v>
          </cell>
          <cell r="B70">
            <v>61</v>
          </cell>
          <cell r="D70" t="str">
            <v>Besi  Profil  L  Ex  LN</v>
          </cell>
          <cell r="I70" t="str">
            <v>kg.</v>
          </cell>
          <cell r="K70">
            <v>6000</v>
          </cell>
        </row>
        <row r="71">
          <cell r="A71">
            <v>62</v>
          </cell>
          <cell r="B71">
            <v>62</v>
          </cell>
          <cell r="D71" t="str">
            <v>Besi  C  Lip  Chanel</v>
          </cell>
          <cell r="I71" t="str">
            <v>kg.</v>
          </cell>
          <cell r="K71">
            <v>6100</v>
          </cell>
        </row>
        <row r="72">
          <cell r="A72">
            <v>63</v>
          </cell>
          <cell r="B72">
            <v>63</v>
          </cell>
          <cell r="D72" t="str">
            <v>Ongkos  Galvanis  Besi</v>
          </cell>
          <cell r="I72" t="str">
            <v>kg.</v>
          </cell>
          <cell r="K72">
            <v>4000</v>
          </cell>
        </row>
        <row r="73">
          <cell r="A73">
            <v>64</v>
          </cell>
          <cell r="B73">
            <v>64</v>
          </cell>
          <cell r="D73" t="str">
            <v>Kawat  Beton</v>
          </cell>
          <cell r="I73" t="str">
            <v>kg.</v>
          </cell>
          <cell r="K73">
            <v>9000</v>
          </cell>
        </row>
        <row r="74">
          <cell r="A74">
            <v>65</v>
          </cell>
          <cell r="B74">
            <v>65</v>
          </cell>
          <cell r="D74" t="str">
            <v>Kawat  Bronjong  4 mm</v>
          </cell>
          <cell r="I74" t="str">
            <v>kg.</v>
          </cell>
          <cell r="K74">
            <v>18600</v>
          </cell>
        </row>
        <row r="75">
          <cell r="A75">
            <v>66</v>
          </cell>
          <cell r="B75">
            <v>66</v>
          </cell>
          <cell r="D75" t="str">
            <v>Kawat  Las  Listrik</v>
          </cell>
          <cell r="I75" t="str">
            <v>kg.</v>
          </cell>
          <cell r="K75">
            <v>12000</v>
          </cell>
        </row>
        <row r="76">
          <cell r="A76">
            <v>67</v>
          </cell>
          <cell r="B76">
            <v>67</v>
          </cell>
          <cell r="D76" t="str">
            <v>Plat  Strip  2 x 30 mm  ( 6 m )</v>
          </cell>
          <cell r="I76" t="str">
            <v>bt.</v>
          </cell>
          <cell r="K76">
            <v>25000</v>
          </cell>
        </row>
        <row r="77">
          <cell r="A77">
            <v>68</v>
          </cell>
          <cell r="B77">
            <v>68</v>
          </cell>
          <cell r="D77" t="str">
            <v>Plat  Strip  4 x 30 mm  ( 6 m )</v>
          </cell>
          <cell r="F77">
            <v>5333.333333333333</v>
          </cell>
          <cell r="I77" t="str">
            <v>bt.</v>
          </cell>
          <cell r="K77">
            <v>32000</v>
          </cell>
        </row>
        <row r="78">
          <cell r="A78">
            <v>69</v>
          </cell>
          <cell r="B78">
            <v>69</v>
          </cell>
          <cell r="D78" t="str">
            <v>Plat  Besi  Tipis  0.50 mm</v>
          </cell>
          <cell r="I78" t="str">
            <v>kg.</v>
          </cell>
          <cell r="K78">
            <v>20600</v>
          </cell>
        </row>
        <row r="79">
          <cell r="A79">
            <v>70</v>
          </cell>
          <cell r="B79">
            <v>70</v>
          </cell>
          <cell r="D79" t="str">
            <v>Plat  Besi  Tipis  1 mm</v>
          </cell>
          <cell r="I79" t="str">
            <v>kg.</v>
          </cell>
          <cell r="K79">
            <v>13500</v>
          </cell>
        </row>
        <row r="80">
          <cell r="A80">
            <v>71</v>
          </cell>
          <cell r="B80">
            <v>71</v>
          </cell>
          <cell r="D80" t="str">
            <v>Plat  Besi  2 mm  s/d  5 mm</v>
          </cell>
          <cell r="I80" t="str">
            <v>kg.</v>
          </cell>
          <cell r="K80">
            <v>8000</v>
          </cell>
        </row>
        <row r="81">
          <cell r="A81">
            <v>72</v>
          </cell>
          <cell r="B81">
            <v>72</v>
          </cell>
          <cell r="D81" t="str">
            <v>Plat  Besi  6 mm  s/d  10 mm</v>
          </cell>
          <cell r="I81" t="str">
            <v>kg.</v>
          </cell>
          <cell r="K81">
            <v>7700</v>
          </cell>
        </row>
        <row r="82">
          <cell r="A82">
            <v>73</v>
          </cell>
          <cell r="B82">
            <v>73</v>
          </cell>
          <cell r="D82" t="str">
            <v>Besi begel</v>
          </cell>
          <cell r="I82" t="str">
            <v>kg.</v>
          </cell>
          <cell r="K82">
            <v>7000</v>
          </cell>
        </row>
        <row r="83">
          <cell r="A83">
            <v>74</v>
          </cell>
          <cell r="B83">
            <v>74</v>
          </cell>
          <cell r="D83" t="str">
            <v>Paku  1 Cm s/d  3 Cm</v>
          </cell>
          <cell r="I83" t="str">
            <v>kg.</v>
          </cell>
          <cell r="K83">
            <v>12000</v>
          </cell>
        </row>
        <row r="84">
          <cell r="A84">
            <v>75</v>
          </cell>
          <cell r="B84">
            <v>75</v>
          </cell>
          <cell r="D84" t="str">
            <v>Paku  4 Cm s/d  7 Cm</v>
          </cell>
          <cell r="I84" t="str">
            <v>kg.</v>
          </cell>
          <cell r="K84">
            <v>10000</v>
          </cell>
        </row>
        <row r="85">
          <cell r="A85">
            <v>76</v>
          </cell>
          <cell r="B85">
            <v>76</v>
          </cell>
          <cell r="D85" t="str">
            <v>Paku  8 Cm s/d 12 Cm</v>
          </cell>
          <cell r="I85" t="str">
            <v>kg.</v>
          </cell>
          <cell r="K85">
            <v>8000</v>
          </cell>
        </row>
        <row r="86">
          <cell r="A86">
            <v>77</v>
          </cell>
          <cell r="B86">
            <v>77</v>
          </cell>
          <cell r="D86" t="str">
            <v>Paku  Cacing</v>
          </cell>
          <cell r="I86" t="str">
            <v>kg.</v>
          </cell>
          <cell r="K86">
            <v>18000</v>
          </cell>
        </row>
        <row r="87">
          <cell r="A87">
            <v>78</v>
          </cell>
          <cell r="B87">
            <v>78</v>
          </cell>
          <cell r="D87" t="str">
            <v>Pipa  GIP  Medium  A  Dia. 2 inc.  ( 6 m )</v>
          </cell>
          <cell r="I87" t="str">
            <v>m1</v>
          </cell>
          <cell r="K87">
            <v>60500</v>
          </cell>
        </row>
        <row r="88">
          <cell r="A88">
            <v>79</v>
          </cell>
          <cell r="B88">
            <v>79</v>
          </cell>
          <cell r="D88" t="str">
            <v>Pipa  GIP  Medium  A  Dia. 2 1/2 inc.  ( 6 m )</v>
          </cell>
          <cell r="I88" t="str">
            <v>m1</v>
          </cell>
          <cell r="K88">
            <v>77700</v>
          </cell>
        </row>
        <row r="89">
          <cell r="A89">
            <v>80</v>
          </cell>
          <cell r="B89">
            <v>80</v>
          </cell>
          <cell r="D89" t="str">
            <v>Pipa  GIP  Medium  A  Dia. 3 inc.  ( 6 m )</v>
          </cell>
          <cell r="I89" t="str">
            <v>m1</v>
          </cell>
          <cell r="K89">
            <v>100500</v>
          </cell>
        </row>
        <row r="90">
          <cell r="A90">
            <v>81</v>
          </cell>
          <cell r="B90">
            <v>81</v>
          </cell>
          <cell r="D90" t="str">
            <v>Pipa  GIP  Medium  A  Dia. 4 inc.  ( 6 m )</v>
          </cell>
          <cell r="I90" t="str">
            <v>m1</v>
          </cell>
          <cell r="K90">
            <v>146300</v>
          </cell>
        </row>
        <row r="91">
          <cell r="A91">
            <v>82</v>
          </cell>
          <cell r="B91">
            <v>82</v>
          </cell>
          <cell r="D91" t="str">
            <v>Chek Valve dia. 1" GI</v>
          </cell>
          <cell r="I91" t="str">
            <v>bh.</v>
          </cell>
          <cell r="K91">
            <v>84000</v>
          </cell>
        </row>
        <row r="92">
          <cell r="A92">
            <v>83</v>
          </cell>
          <cell r="B92">
            <v>83</v>
          </cell>
          <cell r="D92" t="str">
            <v>Gate Valve Dia  2 "  GI  all Flange</v>
          </cell>
          <cell r="I92" t="str">
            <v>bh.</v>
          </cell>
          <cell r="K92">
            <v>737000</v>
          </cell>
        </row>
        <row r="93">
          <cell r="A93">
            <v>84</v>
          </cell>
          <cell r="B93">
            <v>84</v>
          </cell>
          <cell r="D93" t="str">
            <v>Gate Valve Dia  2  1/2"  GI  all Flange</v>
          </cell>
          <cell r="I93" t="str">
            <v>bh.</v>
          </cell>
          <cell r="K93">
            <v>900000</v>
          </cell>
        </row>
        <row r="94">
          <cell r="A94">
            <v>85</v>
          </cell>
          <cell r="B94">
            <v>85</v>
          </cell>
          <cell r="D94" t="str">
            <v>Gate Valve Dia  3 "  GI  all Flange</v>
          </cell>
          <cell r="I94" t="str">
            <v>bh.</v>
          </cell>
          <cell r="K94">
            <v>1053500</v>
          </cell>
        </row>
        <row r="95">
          <cell r="A95">
            <v>86</v>
          </cell>
          <cell r="B95">
            <v>86</v>
          </cell>
          <cell r="D95" t="str">
            <v>Gate Valve Dia  1 1/2"  GI  all Flange</v>
          </cell>
          <cell r="I95" t="str">
            <v>bh.</v>
          </cell>
          <cell r="K95">
            <v>112000</v>
          </cell>
        </row>
        <row r="96">
          <cell r="A96">
            <v>87</v>
          </cell>
          <cell r="B96">
            <v>87</v>
          </cell>
          <cell r="D96" t="str">
            <v>Gate Valve Dia  3/4 "  GI  all Flange</v>
          </cell>
          <cell r="I96" t="str">
            <v>bh.</v>
          </cell>
          <cell r="K96">
            <v>74000</v>
          </cell>
        </row>
        <row r="97">
          <cell r="A97">
            <v>88</v>
          </cell>
          <cell r="B97">
            <v>88</v>
          </cell>
          <cell r="D97" t="str">
            <v>Tee   Dia. 2  x 2 inc. PVC</v>
          </cell>
          <cell r="I97" t="str">
            <v>bh.</v>
          </cell>
          <cell r="K97">
            <v>5500</v>
          </cell>
        </row>
        <row r="98">
          <cell r="A98">
            <v>89</v>
          </cell>
          <cell r="B98">
            <v>89</v>
          </cell>
          <cell r="D98" t="str">
            <v>Bend  90  Dia. 2 1/2 inc. PVC</v>
          </cell>
          <cell r="I98" t="str">
            <v>bh.</v>
          </cell>
          <cell r="K98">
            <v>6500</v>
          </cell>
        </row>
        <row r="99">
          <cell r="A99">
            <v>90</v>
          </cell>
          <cell r="B99">
            <v>90</v>
          </cell>
          <cell r="D99" t="str">
            <v>Bend  90  Dia. 3 inc. PVC</v>
          </cell>
          <cell r="I99" t="str">
            <v>bh.</v>
          </cell>
          <cell r="K99">
            <v>8500</v>
          </cell>
        </row>
        <row r="100">
          <cell r="A100">
            <v>91</v>
          </cell>
          <cell r="B100">
            <v>91</v>
          </cell>
          <cell r="D100" t="str">
            <v>Pipa  PVC  S 12.5  Dia. 1/2 inc.</v>
          </cell>
          <cell r="I100" t="str">
            <v>m1</v>
          </cell>
          <cell r="K100">
            <v>4000</v>
          </cell>
        </row>
        <row r="101">
          <cell r="A101">
            <v>92</v>
          </cell>
          <cell r="B101">
            <v>92</v>
          </cell>
          <cell r="D101" t="str">
            <v>Pipa  PVC  S 12.5  Dia. 3/4 inc.</v>
          </cell>
          <cell r="I101" t="str">
            <v>m1</v>
          </cell>
          <cell r="K101">
            <v>4800</v>
          </cell>
        </row>
        <row r="102">
          <cell r="A102">
            <v>93</v>
          </cell>
          <cell r="B102">
            <v>93</v>
          </cell>
          <cell r="D102" t="str">
            <v>Pipa  PVC  S 12.5  Dia. 1 inc.</v>
          </cell>
          <cell r="I102" t="str">
            <v>m1</v>
          </cell>
          <cell r="K102">
            <v>6500</v>
          </cell>
        </row>
        <row r="103">
          <cell r="A103">
            <v>94</v>
          </cell>
          <cell r="B103">
            <v>94</v>
          </cell>
          <cell r="D103" t="str">
            <v>Pipa  PVC  S 12.5  Dia. 1 1/4 inc.</v>
          </cell>
          <cell r="I103" t="str">
            <v>m1</v>
          </cell>
          <cell r="K103">
            <v>8500</v>
          </cell>
        </row>
        <row r="104">
          <cell r="A104">
            <v>95</v>
          </cell>
          <cell r="B104">
            <v>95</v>
          </cell>
          <cell r="D104" t="str">
            <v>Pipa  PVC  S 12.5  Dia. 1 1/2 inc.</v>
          </cell>
          <cell r="I104" t="str">
            <v>m1</v>
          </cell>
          <cell r="K104">
            <v>11200</v>
          </cell>
        </row>
        <row r="105">
          <cell r="A105">
            <v>96</v>
          </cell>
          <cell r="B105">
            <v>96</v>
          </cell>
          <cell r="D105" t="str">
            <v>Pipa  PVC  S 12.5  Dia. 2 inc.</v>
          </cell>
          <cell r="I105" t="str">
            <v>m1</v>
          </cell>
          <cell r="K105">
            <v>16000</v>
          </cell>
        </row>
        <row r="106">
          <cell r="A106">
            <v>97</v>
          </cell>
          <cell r="B106">
            <v>97</v>
          </cell>
          <cell r="D106" t="str">
            <v>Pipa  PVC  S 12.5  Dia. 2 1/2 inc.</v>
          </cell>
          <cell r="I106" t="str">
            <v>m1</v>
          </cell>
          <cell r="K106">
            <v>20300</v>
          </cell>
        </row>
        <row r="107">
          <cell r="A107">
            <v>98</v>
          </cell>
          <cell r="B107">
            <v>98</v>
          </cell>
          <cell r="D107" t="str">
            <v>Pipa  PVC  S 12.5  Dia. 3 inc.</v>
          </cell>
          <cell r="I107" t="str">
            <v>m1</v>
          </cell>
          <cell r="K107">
            <v>30500</v>
          </cell>
        </row>
        <row r="108">
          <cell r="A108">
            <v>99</v>
          </cell>
          <cell r="B108">
            <v>99</v>
          </cell>
          <cell r="D108" t="str">
            <v>Pipa  PVC  S 12.5  Dia. 4 inc.</v>
          </cell>
          <cell r="I108" t="str">
            <v>m1</v>
          </cell>
          <cell r="K108">
            <v>46800</v>
          </cell>
        </row>
        <row r="109">
          <cell r="A109">
            <v>100</v>
          </cell>
          <cell r="B109">
            <v>100</v>
          </cell>
          <cell r="D109" t="str">
            <v>Acessories Pipa PVC dia 3/4" ( 24 mm )</v>
          </cell>
          <cell r="I109" t="str">
            <v>bh.</v>
          </cell>
          <cell r="K109">
            <v>3200</v>
          </cell>
        </row>
        <row r="110">
          <cell r="A110">
            <v>101</v>
          </cell>
          <cell r="B110">
            <v>101</v>
          </cell>
          <cell r="D110" t="str">
            <v xml:space="preserve">Dop  PVC  Dia. 2 " </v>
          </cell>
          <cell r="I110" t="str">
            <v>bh.</v>
          </cell>
          <cell r="K110">
            <v>4100</v>
          </cell>
        </row>
        <row r="111">
          <cell r="A111">
            <v>102</v>
          </cell>
          <cell r="B111">
            <v>102</v>
          </cell>
          <cell r="D111" t="str">
            <v xml:space="preserve">Dop  PVC  Dia. 3 " </v>
          </cell>
          <cell r="I111" t="str">
            <v>bh.</v>
          </cell>
          <cell r="K111">
            <v>20600</v>
          </cell>
        </row>
        <row r="112">
          <cell r="A112">
            <v>103</v>
          </cell>
          <cell r="B112">
            <v>103</v>
          </cell>
          <cell r="D112" t="str">
            <v xml:space="preserve"> Bend 90 dia.1" ( 32 mm )</v>
          </cell>
          <cell r="I112" t="str">
            <v>bh.</v>
          </cell>
          <cell r="K112">
            <v>2500</v>
          </cell>
        </row>
        <row r="113">
          <cell r="A113">
            <v>104</v>
          </cell>
          <cell r="B113">
            <v>104</v>
          </cell>
          <cell r="D113" t="str">
            <v>Bend  90  Dia. 1/2 " ( 20 mm )  PVC</v>
          </cell>
          <cell r="I113" t="str">
            <v>bh.</v>
          </cell>
          <cell r="K113">
            <v>2000</v>
          </cell>
        </row>
        <row r="114">
          <cell r="A114">
            <v>105</v>
          </cell>
          <cell r="B114">
            <v>105</v>
          </cell>
          <cell r="D114" t="str">
            <v xml:space="preserve">Bend  90 Dia. 2 " ( 63 mm ) PVC </v>
          </cell>
          <cell r="I114" t="str">
            <v>bh.</v>
          </cell>
          <cell r="K114">
            <v>5500</v>
          </cell>
        </row>
        <row r="115">
          <cell r="A115">
            <v>106</v>
          </cell>
          <cell r="B115">
            <v>106</v>
          </cell>
          <cell r="D115" t="str">
            <v>Stop  Kran  Dia. 1 inc.  KIT</v>
          </cell>
          <cell r="I115" t="str">
            <v>bh.</v>
          </cell>
          <cell r="K115">
            <v>84000</v>
          </cell>
        </row>
        <row r="116">
          <cell r="A116">
            <v>107</v>
          </cell>
          <cell r="B116">
            <v>107</v>
          </cell>
          <cell r="D116" t="str">
            <v>Kran  Dia. 1/2 inc. ( setara  SUN  EUI )</v>
          </cell>
          <cell r="I116" t="str">
            <v>bh.</v>
          </cell>
          <cell r="K116">
            <v>67000</v>
          </cell>
        </row>
        <row r="117">
          <cell r="A117">
            <v>108</v>
          </cell>
          <cell r="B117">
            <v>108</v>
          </cell>
          <cell r="D117" t="str">
            <v>Kran  Dia. 1/2 inc.  ( setara  ITAP )</v>
          </cell>
          <cell r="I117" t="str">
            <v>bh.</v>
          </cell>
          <cell r="K117">
            <v>25000</v>
          </cell>
        </row>
        <row r="118">
          <cell r="A118">
            <v>109</v>
          </cell>
          <cell r="B118">
            <v>109</v>
          </cell>
          <cell r="D118" t="str">
            <v>Kran  Bebek  Sun Eui  Dia. 1/2 inc.</v>
          </cell>
          <cell r="I118" t="str">
            <v>bh.</v>
          </cell>
          <cell r="K118">
            <v>144000</v>
          </cell>
        </row>
        <row r="119">
          <cell r="A119">
            <v>110</v>
          </cell>
          <cell r="B119">
            <v>110</v>
          </cell>
          <cell r="D119" t="str">
            <v>Kran  Bebek  ITAP  Dia. 1/2 inc.</v>
          </cell>
          <cell r="I119" t="str">
            <v>bh.</v>
          </cell>
          <cell r="K119">
            <v>82500</v>
          </cell>
        </row>
        <row r="120">
          <cell r="A120">
            <v>111</v>
          </cell>
          <cell r="B120">
            <v>111</v>
          </cell>
          <cell r="D120" t="str">
            <v>Kran  Panas Dingin  Sun Eui  Standard</v>
          </cell>
          <cell r="I120" t="str">
            <v>bh.</v>
          </cell>
          <cell r="K120">
            <v>190000</v>
          </cell>
        </row>
        <row r="121">
          <cell r="A121">
            <v>112</v>
          </cell>
          <cell r="B121">
            <v>112</v>
          </cell>
          <cell r="D121" t="str">
            <v>Engsel  Pintu  Standard  ( setara  Unilon )</v>
          </cell>
          <cell r="I121" t="str">
            <v>ps.</v>
          </cell>
          <cell r="K121">
            <v>17200</v>
          </cell>
        </row>
        <row r="122">
          <cell r="A122">
            <v>113</v>
          </cell>
          <cell r="B122">
            <v>113</v>
          </cell>
          <cell r="D122" t="str">
            <v>Sewa  Mesin  Las  Listrik  18 PK ( 8 Jam/hari )</v>
          </cell>
          <cell r="I122" t="str">
            <v>jam</v>
          </cell>
          <cell r="K122">
            <v>15000</v>
          </cell>
        </row>
        <row r="123">
          <cell r="A123">
            <v>114</v>
          </cell>
          <cell r="B123">
            <v>114</v>
          </cell>
          <cell r="D123" t="str">
            <v xml:space="preserve">Sewa  Stamper </v>
          </cell>
          <cell r="I123" t="str">
            <v>jam</v>
          </cell>
          <cell r="K123">
            <v>13000</v>
          </cell>
        </row>
        <row r="124">
          <cell r="A124">
            <v>115</v>
          </cell>
          <cell r="B124">
            <v>115</v>
          </cell>
          <cell r="D124" t="str">
            <v>Solar</v>
          </cell>
          <cell r="I124" t="str">
            <v>lt.</v>
          </cell>
          <cell r="K124">
            <v>4550</v>
          </cell>
        </row>
        <row r="125">
          <cell r="A125">
            <v>116</v>
          </cell>
          <cell r="B125">
            <v>116</v>
          </cell>
          <cell r="D125" t="str">
            <v>Bensin  Premium</v>
          </cell>
          <cell r="I125" t="str">
            <v>lt.</v>
          </cell>
          <cell r="K125">
            <v>4500</v>
          </cell>
        </row>
        <row r="126">
          <cell r="A126">
            <v>117</v>
          </cell>
          <cell r="B126">
            <v>117</v>
          </cell>
          <cell r="D126" t="str">
            <v>Oli   40 SAE</v>
          </cell>
          <cell r="I126" t="str">
            <v>lt.</v>
          </cell>
          <cell r="K126">
            <v>25000</v>
          </cell>
        </row>
        <row r="127">
          <cell r="A127">
            <v>118</v>
          </cell>
          <cell r="B127">
            <v>118</v>
          </cell>
          <cell r="D127" t="str">
            <v>Spacer ( Penjaga jarak )</v>
          </cell>
          <cell r="I127" t="str">
            <v>bh.</v>
          </cell>
          <cell r="K127">
            <v>7500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"/>
      <sheetName val="组号2"/>
      <sheetName val="8.XLS"/>
      <sheetName val="BL"/>
      <sheetName val="hsat-SD"/>
      <sheetName val="an-satuan"/>
      <sheetName val="RAB"/>
      <sheetName val="汇率"/>
      <sheetName val="__Jjj_c_zhangxh_8.XLS"/>
      <sheetName val="[8.XLS][8.XLS]__Jjj_c_zhangxh_2"/>
      <sheetName val="[8.XLS][8.XLS]__Jjj_c_zhangxh_3"/>
      <sheetName val="[8.XLS][8.XLS]__Jjj_c_zhangxh_4"/>
    </sheetNames>
    <definedNames>
      <definedName name="ABC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ata Suara"/>
      <sheetName val="Titik kabel"/>
      <sheetName val="Tata Suara (2)"/>
      <sheetName val="Tata Suara (3)"/>
      <sheetName val="Tata Suara (4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Harsat"/>
      <sheetName val="MAPP"/>
      <sheetName val="rekap2"/>
      <sheetName val="rek det 1-3"/>
      <sheetName val="Struktur"/>
      <sheetName val="Arsitektur"/>
      <sheetName val="alat"/>
      <sheetName val="p&amp;p"/>
      <sheetName val="bau"/>
      <sheetName val="Rupa2"/>
      <sheetName val="Bank"/>
      <sheetName val="Gaji"/>
      <sheetName val="BDP Scaff"/>
      <sheetName val="BDP Tinggi"/>
      <sheetName val="Sheet1"/>
      <sheetName val="rek det 1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lama"/>
      <sheetName val="Rekap"/>
      <sheetName val="RAB"/>
      <sheetName val="Analisa"/>
      <sheetName val="Harga &amp; Bahan "/>
      <sheetName val="Sheet6"/>
      <sheetName val="analisa lama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TOTAL"/>
      <sheetName val="REKAP PEKERJAAN LAIN-LAIN"/>
      <sheetName val="REKAP BANGUNAN UTAMA"/>
      <sheetName val="REKAP PEKERJAAN PERSIAPAN"/>
      <sheetName val="REKAP-MASTER"/>
      <sheetName val="PERSIAPAN"/>
      <sheetName val="TImeline "/>
      <sheetName val="BQ T-134 L9X14"/>
      <sheetName val="BSD (2)"/>
      <sheetName val="BSD (3)"/>
      <sheetName val="Volume"/>
      <sheetName val="ANALISA PLAFOND"/>
      <sheetName val="ANALISA_DINDING"/>
      <sheetName val="ANALISA_BONGKAR DAN CLEANING"/>
      <sheetName val="ANALISA_LANTAI"/>
      <sheetName val="ANALISA PERMEN"/>
      <sheetName val="ANALISA ATAP"/>
      <sheetName val="Overhad &amp; Fee Proyek"/>
      <sheetName val="ME EL HAMRI"/>
      <sheetName val="Sheet1"/>
      <sheetName val="Sheet1 (2)"/>
      <sheetName val="Sheet3"/>
      <sheetName val="Sheet2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 VOL BAJA"/>
      <sheetName val="HB "/>
      <sheetName val="ANALISA"/>
      <sheetName val="REKAP"/>
      <sheetName val="BANGUNAN UTAMA1"/>
      <sheetName val="INSTALASI ME 2"/>
      <sheetName val="KANTOR"/>
      <sheetName val="MUSHOLLA"/>
      <sheetName val="POS JAGA"/>
      <sheetName val="KM&amp;WC musolla"/>
      <sheetName val="KM&amp;WC 3 bh"/>
      <sheetName val="PAGAR DEPAN"/>
      <sheetName val="PAGAR SAMP &amp; BEL"/>
      <sheetName val="HALAMAN"/>
      <sheetName val="DEPO SAMPAH"/>
      <sheetName val="REKAP (2)"/>
      <sheetName val="INSTALASI ME KIOS"/>
      <sheetName val="LOS LESEHAN"/>
      <sheetName val="KIOS SAMPING"/>
    </sheetNames>
    <sheetDataSet>
      <sheetData sheetId="0" refreshError="1"/>
      <sheetData sheetId="1" refreshError="1">
        <row r="9">
          <cell r="F9">
            <v>27500</v>
          </cell>
        </row>
        <row r="10">
          <cell r="F10">
            <v>30000</v>
          </cell>
        </row>
        <row r="29">
          <cell r="F29">
            <v>5250000</v>
          </cell>
        </row>
        <row r="52">
          <cell r="F52">
            <v>45000</v>
          </cell>
        </row>
        <row r="119">
          <cell r="F119">
            <v>20000</v>
          </cell>
        </row>
        <row r="160">
          <cell r="F160">
            <v>300000</v>
          </cell>
        </row>
        <row r="175">
          <cell r="F175">
            <v>8000</v>
          </cell>
        </row>
        <row r="176">
          <cell r="F176">
            <v>3250</v>
          </cell>
        </row>
        <row r="184">
          <cell r="F184">
            <v>100000</v>
          </cell>
        </row>
        <row r="199">
          <cell r="F199">
            <v>27500</v>
          </cell>
        </row>
        <row r="200">
          <cell r="F200">
            <v>27500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 ME"/>
      <sheetName val="Analis ME"/>
      <sheetName val="HB"/>
      <sheetName val="ANALISA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egat Halus &amp; Kasar"/>
      <sheetName val="Agregat Kelas A"/>
      <sheetName val="Agregat Kelas B"/>
      <sheetName val="Agregat Kelas C"/>
    </sheetNames>
    <sheetDataSet>
      <sheetData sheetId="0" refreshError="1">
        <row r="1">
          <cell r="A1" t="str">
            <v>ITEM PEMBAYARAN</v>
          </cell>
        </row>
        <row r="13">
          <cell r="I13" t="str">
            <v>%</v>
          </cell>
        </row>
        <row r="14">
          <cell r="I14" t="str">
            <v>%</v>
          </cell>
        </row>
        <row r="15">
          <cell r="I15" t="str">
            <v>%</v>
          </cell>
        </row>
        <row r="16">
          <cell r="I16" t="str">
            <v>%</v>
          </cell>
        </row>
        <row r="17">
          <cell r="I17" t="str">
            <v>Ton/M3</v>
          </cell>
        </row>
        <row r="18">
          <cell r="I18" t="str">
            <v>Ton/M3</v>
          </cell>
        </row>
        <row r="19">
          <cell r="I19" t="str">
            <v>Ton/M3</v>
          </cell>
        </row>
        <row r="20">
          <cell r="I20" t="str">
            <v>Rp./M3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-2"/>
      <sheetName val="MATERIAL"/>
      <sheetName val="LABOR&amp;EQ"/>
      <sheetName val="EQ-COST"/>
      <sheetName val="U_PRICE"/>
      <sheetName val="BOQ-IV"/>
      <sheetName val="BOQ-III"/>
      <sheetName val="SUMMARY"/>
      <sheetName val="PREPARE"/>
      <sheetName val="MOB_DEMOB"/>
      <sheetName val="EQ-PRODUCT1"/>
      <sheetName val="SOIL-HAUL"/>
      <sheetName val="CONCRETE"/>
      <sheetName val="Major"/>
      <sheetName val="Module1"/>
      <sheetName val="Agregat Halus &amp; Kasar"/>
      <sheetName val="daf-3(OK)"/>
      <sheetName val="daf-7(OK)"/>
      <sheetName val="u&amp;B"/>
      <sheetName val="Analisa"/>
      <sheetName val="Peralatan"/>
      <sheetName val="REKAP"/>
      <sheetName val="CV"/>
      <sheetName val="DAFTAR HARGA"/>
      <sheetName val="OE_PackIV Citarik"/>
    </sheetNames>
    <sheetDataSet>
      <sheetData sheetId="0"/>
      <sheetData sheetId="1"/>
      <sheetData sheetId="2"/>
      <sheetData sheetId="3"/>
      <sheetData sheetId="4">
        <row r="1704">
          <cell r="I1704" t="str">
            <v xml:space="preserve"> Unit cost</v>
          </cell>
        </row>
        <row r="1706">
          <cell r="I1706" t="str">
            <v xml:space="preserve">  ( Rp )</v>
          </cell>
        </row>
        <row r="1708">
          <cell r="I1708">
            <v>1250000</v>
          </cell>
        </row>
        <row r="1711">
          <cell r="I1711">
            <v>23750</v>
          </cell>
        </row>
        <row r="1712">
          <cell r="I1712">
            <v>21000</v>
          </cell>
        </row>
        <row r="1713">
          <cell r="I1713">
            <v>15750</v>
          </cell>
        </row>
        <row r="1728">
          <cell r="I1728" t="str">
            <v xml:space="preserve"> Unit cost</v>
          </cell>
        </row>
        <row r="1730">
          <cell r="I1730" t="str">
            <v xml:space="preserve">  ( Rp )</v>
          </cell>
        </row>
        <row r="1732">
          <cell r="I1732">
            <v>442771.5978969697</v>
          </cell>
        </row>
        <row r="1733">
          <cell r="I1733">
            <v>7565</v>
          </cell>
        </row>
        <row r="1734">
          <cell r="I1734">
            <v>11953.166666666666</v>
          </cell>
        </row>
        <row r="1736">
          <cell r="I1736">
            <v>8699.0685822613559</v>
          </cell>
        </row>
        <row r="1749">
          <cell r="I1749" t="str">
            <v xml:space="preserve"> Unit cost</v>
          </cell>
        </row>
        <row r="1751">
          <cell r="I1751" t="str">
            <v xml:space="preserve">  ( Rp )</v>
          </cell>
        </row>
        <row r="1753">
          <cell r="I1753">
            <v>2789616</v>
          </cell>
        </row>
        <row r="1756">
          <cell r="I1756">
            <v>28266800</v>
          </cell>
        </row>
        <row r="1758">
          <cell r="I1758">
            <v>202353</v>
          </cell>
        </row>
        <row r="1769">
          <cell r="I1769" t="str">
            <v>Calculation unit :   1 location (20 m')</v>
          </cell>
        </row>
        <row r="1770">
          <cell r="I1770" t="str">
            <v xml:space="preserve"> Unit cost</v>
          </cell>
        </row>
        <row r="1772">
          <cell r="I1772" t="str">
            <v xml:space="preserve">  ( Rp )</v>
          </cell>
        </row>
        <row r="1774">
          <cell r="I1774">
            <v>4344.4294429287911</v>
          </cell>
        </row>
        <row r="1777">
          <cell r="I1777">
            <v>3790.6448057316065</v>
          </cell>
        </row>
        <row r="1778">
          <cell r="I1778">
            <v>3094.6871401151629</v>
          </cell>
        </row>
        <row r="1779">
          <cell r="I1779">
            <v>867.06795782718314</v>
          </cell>
        </row>
        <row r="1780">
          <cell r="I1780">
            <v>10160</v>
          </cell>
        </row>
        <row r="1781">
          <cell r="I1781">
            <v>15040.05</v>
          </cell>
        </row>
        <row r="1784">
          <cell r="I1784">
            <v>23750</v>
          </cell>
        </row>
        <row r="1785">
          <cell r="I1785">
            <v>15750</v>
          </cell>
        </row>
        <row r="1799">
          <cell r="I1799" t="str">
            <v xml:space="preserve"> Unit cost</v>
          </cell>
        </row>
        <row r="1801">
          <cell r="I1801" t="str">
            <v xml:space="preserve">  ( Rp )</v>
          </cell>
        </row>
        <row r="1803">
          <cell r="I1803">
            <v>2789616</v>
          </cell>
        </row>
        <row r="1806">
          <cell r="I1806">
            <v>28266800</v>
          </cell>
        </row>
        <row r="1808">
          <cell r="I1808">
            <v>202353</v>
          </cell>
        </row>
        <row r="1819">
          <cell r="I1819" t="str">
            <v>Calculation unit :   1 location (20 m')</v>
          </cell>
        </row>
        <row r="1820">
          <cell r="I1820" t="str">
            <v xml:space="preserve"> Unit cost</v>
          </cell>
        </row>
        <row r="1822">
          <cell r="I1822" t="str">
            <v xml:space="preserve">  ( Rp )</v>
          </cell>
        </row>
        <row r="1824">
          <cell r="I1824">
            <v>4344.4294429287911</v>
          </cell>
        </row>
        <row r="1827">
          <cell r="I1827">
            <v>3790.6448057316065</v>
          </cell>
        </row>
        <row r="1828">
          <cell r="I1828">
            <v>3094.6871401151629</v>
          </cell>
        </row>
        <row r="1829">
          <cell r="I1829">
            <v>867.06795782718314</v>
          </cell>
        </row>
        <row r="1830">
          <cell r="I1830">
            <v>10160</v>
          </cell>
        </row>
        <row r="1831">
          <cell r="I1831">
            <v>15040.05</v>
          </cell>
        </row>
        <row r="1834">
          <cell r="I1834">
            <v>23750</v>
          </cell>
        </row>
        <row r="1835">
          <cell r="I1835">
            <v>15750</v>
          </cell>
        </row>
        <row r="1846">
          <cell r="I1846" t="str">
            <v xml:space="preserve"> Unit cost</v>
          </cell>
        </row>
        <row r="1848">
          <cell r="I1848" t="str">
            <v xml:space="preserve">  ( Rp )</v>
          </cell>
        </row>
        <row r="1850">
          <cell r="I1850">
            <v>4344.4294429287911</v>
          </cell>
        </row>
        <row r="1853">
          <cell r="I1853">
            <v>3790.6448057316065</v>
          </cell>
        </row>
        <row r="1854">
          <cell r="I1854">
            <v>3094.6871401151629</v>
          </cell>
        </row>
        <row r="1855">
          <cell r="I1855">
            <v>867.06795782718314</v>
          </cell>
        </row>
        <row r="1856">
          <cell r="I1856">
            <v>10160</v>
          </cell>
        </row>
        <row r="1857">
          <cell r="I1857">
            <v>15040.05</v>
          </cell>
        </row>
        <row r="1860">
          <cell r="I1860">
            <v>23750</v>
          </cell>
        </row>
        <row r="1861">
          <cell r="I1861">
            <v>15750</v>
          </cell>
        </row>
        <row r="1864">
          <cell r="I1864">
            <v>9642.2861034220114</v>
          </cell>
        </row>
        <row r="1865">
          <cell r="I1865">
            <v>10676.340206185567</v>
          </cell>
        </row>
        <row r="1878">
          <cell r="I1878" t="str">
            <v xml:space="preserve"> Unit cost</v>
          </cell>
        </row>
        <row r="1880">
          <cell r="I1880" t="str">
            <v xml:space="preserve">  ( Rp )</v>
          </cell>
        </row>
        <row r="1882">
          <cell r="I1882">
            <v>4344.4294429287911</v>
          </cell>
        </row>
        <row r="1885">
          <cell r="I1885">
            <v>3790.6448057316065</v>
          </cell>
        </row>
        <row r="1886">
          <cell r="I1886">
            <v>3094.6871401151629</v>
          </cell>
        </row>
        <row r="1887">
          <cell r="I1887">
            <v>867.06795782718314</v>
          </cell>
        </row>
        <row r="1888">
          <cell r="I1888">
            <v>10160</v>
          </cell>
        </row>
        <row r="1889">
          <cell r="I1889">
            <v>15040.05</v>
          </cell>
        </row>
        <row r="1892">
          <cell r="I1892">
            <v>21000</v>
          </cell>
        </row>
        <row r="1893">
          <cell r="I1893">
            <v>15750</v>
          </cell>
        </row>
        <row r="1902">
          <cell r="I1902">
            <v>161882.42781263014</v>
          </cell>
        </row>
        <row r="1926">
          <cell r="I1926" t="str">
            <v xml:space="preserve"> Unit cost</v>
          </cell>
        </row>
        <row r="1928">
          <cell r="I1928" t="str">
            <v xml:space="preserve">  ( Rp )</v>
          </cell>
        </row>
        <row r="1931">
          <cell r="I1931">
            <v>137562.5</v>
          </cell>
        </row>
        <row r="1933">
          <cell r="I1933">
            <v>137562.5</v>
          </cell>
        </row>
        <row r="1935">
          <cell r="I1935">
            <v>80616.600000000006</v>
          </cell>
        </row>
        <row r="1937">
          <cell r="I1937">
            <v>151320.70000000001</v>
          </cell>
        </row>
        <row r="1942">
          <cell r="I1942">
            <v>0</v>
          </cell>
        </row>
        <row r="1952">
          <cell r="I1952" t="str">
            <v xml:space="preserve"> Unit cost</v>
          </cell>
        </row>
        <row r="1954">
          <cell r="I1954" t="str">
            <v xml:space="preserve">  ( Rp )</v>
          </cell>
        </row>
        <row r="1957">
          <cell r="I1957">
            <v>137562.5</v>
          </cell>
        </row>
        <row r="1959">
          <cell r="I1959">
            <v>137562.5</v>
          </cell>
        </row>
        <row r="1961">
          <cell r="I1961">
            <v>80616.600000000006</v>
          </cell>
        </row>
        <row r="1963">
          <cell r="I1963">
            <v>151320.70000000001</v>
          </cell>
        </row>
        <row r="1968">
          <cell r="I1968">
            <v>0</v>
          </cell>
        </row>
        <row r="1979">
          <cell r="I1979" t="str">
            <v xml:space="preserve"> Unit cost</v>
          </cell>
        </row>
        <row r="1981">
          <cell r="I1981" t="str">
            <v xml:space="preserve">  ( Rp )</v>
          </cell>
        </row>
        <row r="1983">
          <cell r="I1983">
            <v>12697.349180346115</v>
          </cell>
        </row>
        <row r="1985">
          <cell r="I1985">
            <v>24509.587088381191</v>
          </cell>
        </row>
        <row r="1987">
          <cell r="I1987">
            <v>21345.982129736301</v>
          </cell>
        </row>
        <row r="2000">
          <cell r="I2000" t="str">
            <v xml:space="preserve"> Unit cost</v>
          </cell>
        </row>
        <row r="2002">
          <cell r="I2002" t="str">
            <v xml:space="preserve">  ( Rp )</v>
          </cell>
        </row>
        <row r="2004">
          <cell r="I2004">
            <v>120000</v>
          </cell>
        </row>
        <row r="2005">
          <cell r="I2005">
            <v>254039.22500000001</v>
          </cell>
        </row>
        <row r="2007">
          <cell r="I2007">
            <v>30000</v>
          </cell>
        </row>
        <row r="2008">
          <cell r="I2008">
            <v>10000</v>
          </cell>
        </row>
        <row r="2010">
          <cell r="I2010">
            <v>30000</v>
          </cell>
        </row>
        <row r="2011">
          <cell r="I2011">
            <v>23750</v>
          </cell>
        </row>
        <row r="2012">
          <cell r="I2012">
            <v>21000</v>
          </cell>
        </row>
        <row r="2013">
          <cell r="I2013">
            <v>15750</v>
          </cell>
        </row>
        <row r="2027">
          <cell r="I2027" t="str">
            <v xml:space="preserve"> Unit cost</v>
          </cell>
        </row>
        <row r="2029">
          <cell r="I2029" t="str">
            <v xml:space="preserve">  ( Rp )</v>
          </cell>
        </row>
        <row r="2031">
          <cell r="I2031">
            <v>150000</v>
          </cell>
        </row>
        <row r="2032">
          <cell r="I2032">
            <v>254039.22500000001</v>
          </cell>
        </row>
        <row r="2034">
          <cell r="I2034">
            <v>30000</v>
          </cell>
        </row>
        <row r="2035">
          <cell r="I2035">
            <v>10000</v>
          </cell>
        </row>
        <row r="2037">
          <cell r="I2037">
            <v>30000</v>
          </cell>
        </row>
        <row r="2038">
          <cell r="I2038">
            <v>23750</v>
          </cell>
        </row>
        <row r="2039">
          <cell r="I2039">
            <v>21000</v>
          </cell>
        </row>
        <row r="2040">
          <cell r="I2040">
            <v>15750</v>
          </cell>
        </row>
        <row r="2062">
          <cell r="I2062" t="str">
            <v xml:space="preserve"> Unit cost</v>
          </cell>
        </row>
        <row r="2064">
          <cell r="I2064" t="str">
            <v xml:space="preserve">  ( Rp )</v>
          </cell>
        </row>
        <row r="2066">
          <cell r="I2066">
            <v>25000</v>
          </cell>
        </row>
        <row r="2067">
          <cell r="I2067">
            <v>60000</v>
          </cell>
        </row>
        <row r="2070">
          <cell r="I2070">
            <v>27892.5</v>
          </cell>
        </row>
        <row r="2073">
          <cell r="I2073">
            <v>15750</v>
          </cell>
        </row>
        <row r="2081">
          <cell r="I2081" t="str">
            <v xml:space="preserve"> Unit cost</v>
          </cell>
        </row>
        <row r="2083">
          <cell r="I2083" t="str">
            <v xml:space="preserve">  ( Rp )</v>
          </cell>
        </row>
        <row r="2088">
          <cell r="I2088">
            <v>86435.5</v>
          </cell>
        </row>
        <row r="2091">
          <cell r="I2091">
            <v>15750</v>
          </cell>
        </row>
        <row r="2103">
          <cell r="I2103" t="str">
            <v xml:space="preserve"> Unit cost</v>
          </cell>
        </row>
        <row r="2105">
          <cell r="I2105" t="str">
            <v xml:space="preserve">  ( Rp )</v>
          </cell>
        </row>
        <row r="2107">
          <cell r="I2107">
            <v>3500</v>
          </cell>
        </row>
        <row r="2108">
          <cell r="I2108">
            <v>72500</v>
          </cell>
        </row>
        <row r="2109">
          <cell r="I2109">
            <v>82000</v>
          </cell>
        </row>
        <row r="2110">
          <cell r="I2110">
            <v>60000</v>
          </cell>
        </row>
        <row r="2111">
          <cell r="I2111">
            <v>150000</v>
          </cell>
        </row>
        <row r="2114">
          <cell r="I2114">
            <v>86435.5</v>
          </cell>
        </row>
        <row r="2115">
          <cell r="I2115">
            <v>38222.800000000003</v>
          </cell>
        </row>
        <row r="2118">
          <cell r="I2118">
            <v>15750</v>
          </cell>
        </row>
        <row r="2131">
          <cell r="I2131" t="str">
            <v xml:space="preserve"> Unit cost</v>
          </cell>
        </row>
        <row r="2133">
          <cell r="I2133" t="str">
            <v xml:space="preserve">  ( Rp )</v>
          </cell>
        </row>
        <row r="2135">
          <cell r="I2135">
            <v>38000</v>
          </cell>
        </row>
        <row r="2141">
          <cell r="I2141">
            <v>15750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BQ_E20_02_Rp_"/>
      <sheetName val="Cover"/>
      <sheetName val="BHN"/>
      <sheetName val="ALT"/>
      <sheetName val="SUB"/>
      <sheetName val="UPH"/>
      <sheetName val="alat"/>
      <sheetName val="subkon"/>
      <sheetName val="Cover (x)"/>
      <sheetName val="Cor Apt"/>
      <sheetName val="daf-3(OK)"/>
      <sheetName val="daf-7(OK)"/>
      <sheetName val="upah_borong"/>
      <sheetName val="satuan_pek"/>
      <sheetName val="Penjumlahan"/>
      <sheetName val="BAG-2"/>
      <sheetName val="Cover Daf-2"/>
      <sheetName val="HB"/>
      <sheetName val="SEX"/>
      <sheetName val="RAB-2"/>
      <sheetName val="Sales Parameter"/>
      <sheetName val="Parameter"/>
      <sheetName val="H.Satuan"/>
      <sheetName val="Baha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Ur.Agregat"/>
      <sheetName val="Anl-Mobil(14)"/>
      <sheetName val="Anl.Ls(15)"/>
      <sheetName val="Anl-II"/>
      <sheetName val="Anl(7a)"/>
      <sheetName val="Umum"/>
      <sheetName val="HSD (8)"/>
      <sheetName val="dasar"/>
      <sheetName val="Analisa"/>
      <sheetName val="rek det 1_3"/>
      <sheetName val="ESCON"/>
      <sheetName val="Material"/>
      <sheetName val="blok 7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Grand summary"/>
      <sheetName val="daf_3_OK_"/>
      <sheetName val="daf_7_OK_"/>
      <sheetName val="HRG BHN"/>
      <sheetName val="Agregat"/>
      <sheetName val="Mall"/>
      <sheetName val="Plumbing &amp; Fire"/>
      <sheetName val="HARGA SATUAN"/>
      <sheetName val="Daftar Upah"/>
      <sheetName val="UPAH &amp; BHN ARS"/>
      <sheetName val="AHS ARS"/>
      <sheetName val="Agregat Halus &amp; Kasar"/>
      <sheetName val="L-Mechanical"/>
      <sheetName val="DAF_3"/>
      <sheetName val="DAF_4"/>
      <sheetName val="#REF"/>
      <sheetName val="STR"/>
      <sheetName val="dasboard"/>
      <sheetName val="bau"/>
      <sheetName val="Mat.Mek"/>
      <sheetName val="Mat.Elk"/>
      <sheetName val="pricing"/>
      <sheetName val="RAB"/>
      <sheetName val="OH"/>
      <sheetName val="Satuan"/>
      <sheetName val="E20-02Guest House"/>
      <sheetName val="HB "/>
      <sheetName val="Regenerator  Concrete Structure"/>
      <sheetName val="SAT-BHN"/>
      <sheetName val="PENAWARAN"/>
      <sheetName val="ARAB"/>
      <sheetName val="DAF.ALAT"/>
      <sheetName val="Des-05"/>
      <sheetName val="Bill.2. PL - SUPPLY A"/>
      <sheetName val="Harsat Bahan"/>
      <sheetName val="anal"/>
      <sheetName val="List material"/>
      <sheetName val="REKAP PANEL"/>
      <sheetName val="Ans-AC"/>
      <sheetName val="Electrikal"/>
      <sheetName val="Elektronik"/>
      <sheetName val="AC"/>
      <sheetName val="Fire Fighting"/>
      <sheetName val="Item Kompensasi"/>
      <sheetName val="Affiliate With Reporting Unit"/>
      <sheetName val="Exchange Rates"/>
      <sheetName val="Bill-19"/>
      <sheetName val="sum-bill22"/>
      <sheetName val="An Arsitektur"/>
      <sheetName val="An Struktur"/>
      <sheetName val="D &amp; W sizes"/>
      <sheetName val="DATA"/>
      <sheetName val="Ktitas_Hg"/>
      <sheetName val="Rkap Bya"/>
      <sheetName val="DAFTAR HARGA SATUAN MATERIAL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Bill No. 1"/>
      <sheetName val="ORETORET"/>
      <sheetName val="Bill No.3 Basement"/>
      <sheetName val="Rekap Direct Cost"/>
      <sheetName val="Ana"/>
      <sheetName val="Summary"/>
      <sheetName val="Jembatan I"/>
      <sheetName val="ARS"/>
      <sheetName val="villa"/>
      <sheetName val="I-KAMAR"/>
      <sheetName val="Cost CCTV"/>
      <sheetName val="basic"/>
      <sheetName val="total"/>
      <sheetName val="terbilang rp"/>
      <sheetName val="Daftar-Anal"/>
      <sheetName val="Rekap"/>
      <sheetName val="Anal_ Pancang"/>
      <sheetName val="Analisa  BOW"/>
      <sheetName val="H Satuan Dasar"/>
      <sheetName val="MATERIAL ANALISA"/>
      <sheetName val="Analysis"/>
      <sheetName val="divI"/>
      <sheetName val="divII"/>
      <sheetName val="Quantity"/>
      <sheetName val="Ana_harsat_persiapan"/>
      <sheetName val="ANA_TRESTLE_REKLAMASI_JEMBATAN"/>
      <sheetName val="Koefisien Besi ( hit. bareng )"/>
      <sheetName val="UPAH BORONG"/>
      <sheetName val="PRICE"/>
      <sheetName val="tgp-02"/>
      <sheetName val="HARGA ALAT"/>
      <sheetName val="BOQ KSN"/>
      <sheetName val="HAR.SAT"/>
      <sheetName val="eqp-rek"/>
      <sheetName val="Sheet1"/>
      <sheetName val="Sheet2"/>
      <sheetName val="bhn,upah,alat"/>
      <sheetName val="Ans Kom Precast"/>
      <sheetName val="Harga Bahan"/>
      <sheetName val="hidran"/>
      <sheetName val="harga lama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data_dci"/>
      <sheetName val="data_mci"/>
      <sheetName val="behind"/>
      <sheetName val="Main"/>
      <sheetName val="LISTRIK"/>
      <sheetName val="AN-ME"/>
      <sheetName val="hrg-sat.pek"/>
      <sheetName val="MUA"/>
      <sheetName val="bhn-upah"/>
      <sheetName val="Pek. Utama"/>
      <sheetName val="ISIAN (2)"/>
      <sheetName val="BEK-UP-OVERLEY"/>
      <sheetName val="sal &amp; galian"/>
      <sheetName val="LPA"/>
      <sheetName val="bahu jalan"/>
      <sheetName val="D2.8"/>
      <sheetName val="Hrg Bhn &amp; Upah"/>
      <sheetName val="DIVI6"/>
      <sheetName val="DIVI5"/>
      <sheetName val="DIVI8"/>
      <sheetName val="DIVI7"/>
      <sheetName val="BOQ"/>
      <sheetName val="DIVI3"/>
      <sheetName val="DIVI2"/>
      <sheetName val="BASC"/>
      <sheetName val="DIVI1"/>
      <sheetName val="DAF-2"/>
      <sheetName val="112-885"/>
      <sheetName val="Anl.+"/>
      <sheetName val="REKAP ME-I"/>
      <sheetName val="Harsat Upah"/>
      <sheetName val="CAT_5"/>
      <sheetName val="DAF-1"/>
      <sheetName val="Cover _x_"/>
      <sheetName val="Harga ME "/>
      <sheetName val="DAFTAR HARGA"/>
      <sheetName val="Master Data"/>
      <sheetName val="Harga Sat."/>
      <sheetName val="Beban Box culvert"/>
      <sheetName val="Harga"/>
      <sheetName val="rincian A"/>
      <sheetName val="h satuan pekerjaan"/>
      <sheetName val="BOI_SIPIL"/>
      <sheetName val="Analisa ME (2)"/>
      <sheetName val="Kantor"/>
      <sheetName val="3_DIV8"/>
      <sheetName val="ANAL2"/>
      <sheetName val="ANAL1"/>
      <sheetName val="入力作成表"/>
      <sheetName val="Weight Bridge"/>
      <sheetName val="BAG_2"/>
      <sheetName val="AGG A"/>
      <sheetName val="AGG B"/>
      <sheetName val="DAFTAR BAHAN"/>
      <sheetName val="ATBL"/>
      <sheetName val="DAFTAR ALAT"/>
      <sheetName val="PAS. BATU"/>
      <sheetName val="URUKAN"/>
      <sheetName val="Input"/>
      <sheetName val="MARKA"/>
      <sheetName val="PRIME COAT"/>
      <sheetName val="HSP UPAH&amp;BAHAN"/>
      <sheetName val="B000(Steel)"/>
      <sheetName val="2000_080401"/>
      <sheetName val="rekI"/>
      <sheetName val="API610 Process Data"/>
      <sheetName val="API610 Type BB"/>
      <sheetName val="API610 Type OH"/>
      <sheetName val="API610 Type VS"/>
      <sheetName val="Units"/>
      <sheetName val="Instructions"/>
      <sheetName val="RAB-VAC"/>
      <sheetName val="RAB-PK"/>
      <sheetName val="RAB-ELC"/>
      <sheetName val="RAB-PL"/>
      <sheetName val="RAB-EL"/>
      <sheetName val="SchC"/>
      <sheetName val="SchA"/>
      <sheetName val="SewAlat"/>
      <sheetName val="SchD"/>
      <sheetName val="Hrg Sat"/>
      <sheetName val="DC"/>
      <sheetName val="Harga Dasar"/>
      <sheetName val="bilangan"/>
      <sheetName val="AHSbj"/>
      <sheetName val="LAL - PASAR PAGI "/>
      <sheetName val="Upah"/>
      <sheetName val="Bill_2_ PL _ SUPPLY A"/>
      <sheetName val="Upah_Bahan"/>
      <sheetName val="Panel,feeder,elek"/>
      <sheetName val="BQ-Str"/>
      <sheetName val="Ktr Cbg 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an__struktur1"/>
      <sheetName val="rek_det_1-31"/>
      <sheetName val="An-Ars"/>
      <sheetName val=" An-Str "/>
      <sheetName val="HSD"/>
      <sheetName val="SchB"/>
      <sheetName val="Sum"/>
      <sheetName val="Daf 1"/>
      <sheetName val="mep"/>
      <sheetName val="PDP"/>
      <sheetName val="RPP01-1"/>
      <sheetName val="ANALISA SOFT"/>
      <sheetName val="Rev0"/>
      <sheetName val="sdm"/>
      <sheetName val="map"/>
      <sheetName val="rkp"/>
      <sheetName val="BIOSEPTIC"/>
      <sheetName val="Rincian SIM"/>
      <sheetName val="ADM"/>
      <sheetName val="Bank"/>
      <sheetName val="JK"/>
      <sheetName val="PMS"/>
      <sheetName val="PP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TE TS FA LAN MATV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metode"/>
      <sheetName val="Data2"/>
      <sheetName val="Commodity Codes 6.03.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Analisa Upah &amp; Bahan Plum"/>
      <sheetName val="Harga Bahan &amp; Upah "/>
      <sheetName val="Harga sewa alat"/>
      <sheetName val="ANALISA  (BARU)"/>
      <sheetName val="rab - persiapan &amp; lantai-1"/>
      <sheetName val="komp awal"/>
      <sheetName val="struktur"/>
      <sheetName val="bahan "/>
      <sheetName val="R20_R30_work"/>
      <sheetName val="Prog CD"/>
      <sheetName val="HARGA SATUAN UPAH PEKERJA"/>
      <sheetName val="CH"/>
      <sheetName val="DAF-5"/>
      <sheetName val="prog-dinding"/>
      <sheetName val="penawaran elianto"/>
      <sheetName val="Bangunan Utama"/>
      <sheetName val="SAT-DAS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DIV.2"/>
      <sheetName val="geotekstil"/>
      <sheetName val="Daf Alat"/>
      <sheetName val="Daf Material"/>
      <sheetName val="Jadual"/>
      <sheetName val="Sum IF"/>
      <sheetName val="Daf Upah"/>
      <sheetName val="SD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ANALISA railing"/>
      <sheetName val="upah bahan"/>
      <sheetName val="Kuantitas &amp; Harga"/>
      <sheetName val="Div 10"/>
      <sheetName val="tgp_02"/>
      <sheetName val="l*****"/>
      <sheetName val="000000"/>
      <sheetName val="Rekapitulasi"/>
      <sheetName val="Harsat_Pekerjaan"/>
      <sheetName val="NC-CM"/>
      <sheetName val="trans"/>
      <sheetName val="3 Koef Alat"/>
      <sheetName val="DIV"/>
      <sheetName val="Met1"/>
      <sheetName val="Met2"/>
      <sheetName val="Kuantitas _ Harga"/>
      <sheetName val="AHS Marka"/>
      <sheetName val="AHS Aspal"/>
      <sheetName val="GVL§CT"/>
      <sheetName val="BQ (extern)"/>
      <sheetName val="ANALISA AGGR"/>
      <sheetName val="URAIAN ANALISA  2"/>
      <sheetName val="ANALISA HARGA"/>
      <sheetName val="HS"/>
      <sheetName val="RPP01-6"/>
      <sheetName val="H.SAT"/>
      <sheetName val="(ANALISA-lain)"/>
      <sheetName val="DAFTAR 7"/>
      <sheetName val="DAF_1"/>
      <sheetName val="DAFTAR_8"/>
      <sheetName val="Rate"/>
      <sheetName val="rab lt 2 bo"/>
      <sheetName val="Prod 02"/>
      <sheetName val="EVA 1"/>
      <sheetName val="Analisa 2"/>
      <sheetName val="Cipinang"/>
      <sheetName val="Bek.Sloof"/>
      <sheetName val="mu"/>
      <sheetName val="rekap-PLPP"/>
      <sheetName val="Sumber Daya"/>
      <sheetName val="U&amp;B"/>
      <sheetName val="Sat Das"/>
      <sheetName val="Bor pile"/>
      <sheetName val="rekap-e20_(USD)3"/>
      <sheetName val="BQ-E20-02_(USD)3"/>
      <sheetName val="BQ_(3)3"/>
      <sheetName val="BQ_(2)3"/>
      <sheetName val="Cover_(x)3"/>
      <sheetName val="Cor_Apt3"/>
      <sheetName val="Cover_Daf-23"/>
      <sheetName val="Sales_Parameter3"/>
      <sheetName val="H_Satuan3"/>
      <sheetName val="Man_Power2"/>
      <sheetName val="an__struktur2"/>
      <sheetName val="rek_det_1-32"/>
      <sheetName val="Commodity_Codes_6_03_12"/>
      <sheetName val="Commodity_Codes_6_03_1"/>
      <sheetName val="H_Satuan2"/>
      <sheetName val="Man_Power1"/>
      <sheetName val="Commodity_Codes_6_03_11"/>
      <sheetName val="ANALISA HARGA SATUAN"/>
      <sheetName val="REKAP AHS Lansekap"/>
      <sheetName val="Pekerjaan Utama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I_KAMAR"/>
      <sheetName val="ANAL_2.1"/>
      <sheetName val="VOL_1"/>
      <sheetName val="LAMP_2.2"/>
      <sheetName val="610.05"/>
      <sheetName val="610.06"/>
      <sheetName val="610.07"/>
      <sheetName val="610.08"/>
      <sheetName val="ANALISA PEK.UMUM"/>
      <sheetName val="bhn_upah"/>
      <sheetName val="?????"/>
      <sheetName val="I-ME"/>
      <sheetName val="THPDMoi  (2)"/>
      <sheetName val="dongia (2)"/>
      <sheetName val="lam-moi"/>
      <sheetName val="thao-go"/>
      <sheetName val="TONGKE-HT"/>
      <sheetName val="t-h HA THE"/>
      <sheetName val="CHITIET VL-NC-TT -1p"/>
      <sheetName val="TONG HOP VL-NC TT"/>
      <sheetName val="CHITIET VL-NC-TT-3p"/>
      <sheetName val="KPVC-BD "/>
      <sheetName val="LE_Total(G_Summ Proj)"/>
      <sheetName val="DB"/>
      <sheetName val="Budget"/>
      <sheetName val="Other PO's"/>
      <sheetName val="Contract &amp;V.O"/>
      <sheetName val="sort2"/>
      <sheetName val="HRGA SATUAN UPAH-BAHAN"/>
      <sheetName val="Bill rekap"/>
      <sheetName val="304_06"/>
      <sheetName val="ES_PARK"/>
      <sheetName val="ES-PARK"/>
      <sheetName val="2"/>
      <sheetName val="KET"/>
      <sheetName val="TENES"/>
      <sheetName val="Kuantitas _ Harga _2_"/>
      <sheetName val="_"/>
      <sheetName val="div2"/>
      <sheetName val="AHS pricing "/>
      <sheetName val="Jdwal bln"/>
      <sheetName val="Up &amp; bhn"/>
      <sheetName val="ME TU"/>
      <sheetName val="GENSET"/>
      <sheetName val="EL"/>
      <sheetName val="ME PL"/>
      <sheetName val="TRAFO"/>
      <sheetName val="ANALISA ALAT BERAT"/>
      <sheetName val="COVER BA (2)"/>
      <sheetName val="BA CCO"/>
      <sheetName val="AN. HS PEK.BETON"/>
      <sheetName val="List Rate"/>
      <sheetName val="10.1 (1)"/>
      <sheetName val="10.1 (5)"/>
      <sheetName val="10.1 (4)"/>
      <sheetName val="UP MINOR"/>
      <sheetName val="analisa_gedung"/>
      <sheetName val="Lab E (FKU)"/>
      <sheetName val="Anal. Pancang"/>
      <sheetName val="RT15918"/>
      <sheetName val="ANALISA GEDUNG"/>
      <sheetName val="MADC"/>
      <sheetName val="Rekap All me"/>
      <sheetName val="4. Elektrikal"/>
      <sheetName val="BasicPrice"/>
      <sheetName val="Analisa-S"/>
      <sheetName val="Vibro_Roller"/>
      <sheetName val="3.1.7 "/>
      <sheetName val="3.1.3"/>
      <sheetName val="HSPK"/>
      <sheetName val="3.1.7"/>
      <sheetName val="S-Kurve"/>
      <sheetName val="desain"/>
      <sheetName val="E20-02Guest_House"/>
      <sheetName val="List Plant"/>
      <sheetName val="CV"/>
      <sheetName val="l_____"/>
      <sheetName val="Sat Bah _ Up"/>
      <sheetName val="JSiar"/>
      <sheetName val="SRT"/>
      <sheetName val="SAP"/>
      <sheetName val="Rekanan"/>
      <sheetName val="K2"/>
      <sheetName val="ANALISA "/>
      <sheetName val="Summary Construction Progress"/>
      <sheetName val="Upah n Bahan"/>
      <sheetName val="sewa alat"/>
      <sheetName val="Anas"/>
      <sheetName val="An. Elektrikal"/>
      <sheetName val="UPAH BAHAN BKM"/>
      <sheetName val="analisa jalan"/>
      <sheetName val="SE-C"/>
      <sheetName val="Antennas"/>
      <sheetName val="Val-sum"/>
      <sheetName val="INDIRECT DETAIL"/>
      <sheetName val="Market Positioning"/>
      <sheetName val="WPL"/>
      <sheetName val="Bunga_IDC"/>
      <sheetName val="peb'03"/>
      <sheetName val="Airy"/>
      <sheetName val="bahan dan upah"/>
      <sheetName val="Bab 6 -3(5)"/>
      <sheetName val="2.3(2) Gor"/>
      <sheetName val="8.4.2 Rambu"/>
      <sheetName val="Noodles (assumptions)"/>
      <sheetName val="RumusTB 1 bln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SITE-E"/>
      <sheetName val="Sipil"/>
      <sheetName val="Kt_x001d_£_x0005_#"/>
      <sheetName val=""/>
      <sheetName val="Bill of Qty MEP"/>
      <sheetName val="upahbahan"/>
      <sheetName val="rab1"/>
      <sheetName val="OUTPUT"/>
      <sheetName val="Hsatbahan"/>
      <sheetName val="Penwrn"/>
      <sheetName val="Scd_RAB"/>
      <sheetName val="_____"/>
      <sheetName val="1"/>
      <sheetName val="FORM1"/>
      <sheetName val="1.0.견적기준(입력)"/>
      <sheetName val="단가표(2013.09.02)"/>
      <sheetName val="Quarry"/>
      <sheetName val="lokasari-el"/>
      <sheetName val="LAPIUT"/>
      <sheetName val="Ex-Rate"/>
      <sheetName val="Assumption"/>
      <sheetName val="Inputs"/>
      <sheetName val="Inventory 13 June 09"/>
      <sheetName val="Sawntimber support cost"/>
      <sheetName val="Log support cost"/>
      <sheetName val="Finished wood budg support cost"/>
      <sheetName val="alamat"/>
      <sheetName val="NAM"/>
      <sheetName val="DATABASE"/>
      <sheetName val="LIST ANHARSAT"/>
      <sheetName val="Bahan Ars &amp; Str"/>
      <sheetName val="RAB Track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WBS"/>
      <sheetName val="Add-trans"/>
      <sheetName val="S-2"/>
      <sheetName val="Pro-Base"/>
      <sheetName val="S-1"/>
      <sheetName val="Add-rev"/>
      <sheetName val="Kt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Sales_Parameter4"/>
      <sheetName val="Cover_Daf-24"/>
      <sheetName val="an__struktur3"/>
      <sheetName val="rek_det_1-33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#REF!"/>
      <sheetName val="Hrg"/>
      <sheetName val="Anls BOW"/>
      <sheetName val="Bill 1 - 9"/>
      <sheetName val="Bill 12"/>
      <sheetName val="Bill 10"/>
      <sheetName val="Basic_Data"/>
      <sheetName val="rpp 1-5"/>
      <sheetName val="610 6"/>
      <sheetName val="rpp 1-6"/>
      <sheetName val="BAHAN1"/>
      <sheetName val="UBA"/>
      <sheetName val="Schedulle(S-curve)Break"/>
      <sheetName val="a.h ars sum"/>
      <sheetName val="Accounts"/>
      <sheetName val="ADD 2 (1)"/>
      <sheetName val="Bek_Sloof"/>
      <sheetName val="HARGA MATERIAL"/>
      <sheetName val="Connections"/>
      <sheetName val="DWTables"/>
      <sheetName val="L_TIGA"/>
      <sheetName val="L-TIGA"/>
      <sheetName val="PDPT - BL"/>
      <sheetName val="RBP-1"/>
      <sheetName val="bill qty"/>
      <sheetName val="Analisa (ok)"/>
      <sheetName val="BARU-3"/>
      <sheetName val="BARU-4 "/>
      <sheetName val="LAMA-3"/>
      <sheetName val="LAMA-4"/>
      <sheetName val="Ra Pdptn"/>
      <sheetName val="Sat~Bahu"/>
      <sheetName val="analis"/>
      <sheetName val="UPAH &amp; BAHAN"/>
      <sheetName val="RINCIAN"/>
      <sheetName val="D3"/>
      <sheetName val="D4"/>
      <sheetName val="D5"/>
      <sheetName val="D7(2)"/>
      <sheetName val="TKDN"/>
      <sheetName val="Peta Quarry"/>
      <sheetName val="Perhitungan Mobilisasi Alat"/>
      <sheetName val="Lalu Lintas"/>
      <sheetName val="Jembatan Sementara"/>
      <sheetName val="Spek"/>
      <sheetName val="Anls SNI"/>
      <sheetName val="DAF-BAHAN"/>
      <sheetName val="DAF-UPAH"/>
      <sheetName val="D6-1b"/>
      <sheetName val="Master Edit"/>
      <sheetName val="Daf-Harga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Har-sat"/>
      <sheetName val="Harmat Upah &amp; Bahan"/>
      <sheetName val="Rekap Ahs"/>
      <sheetName val="nama PT."/>
      <sheetName val="Analis ME"/>
      <sheetName val="BCT"/>
      <sheetName val="XL4Test5"/>
      <sheetName val="rumus"/>
      <sheetName val="Analisa Cbg"/>
      <sheetName val="Analisa Quarry"/>
      <sheetName val="Mekanikal"/>
      <sheetName val="PAD-F"/>
      <sheetName val="PREAM"/>
      <sheetName val="Daf-3.5 Sanitair"/>
      <sheetName val="Analisa ME "/>
      <sheetName val="Rekap Prelim"/>
      <sheetName val="Analisa Baku STR ARS"/>
      <sheetName val="MCSet4"/>
      <sheetName val="HPS-VAC"/>
      <sheetName val="MCSet4 DB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REKAP_ME-I"/>
      <sheetName val="Bill_No__1"/>
      <sheetName val="Bill_No_3_Basement"/>
      <sheetName val="hrg-sat_pek"/>
      <sheetName val="Rekap_Direct_Cost"/>
      <sheetName val="Koefisien_Besi_(_hit__bareng_)"/>
      <sheetName val="Harsat_Bahan"/>
      <sheetName val="Cost_CCTV"/>
      <sheetName val="SAT UPH&amp;BHN"/>
      <sheetName val="BURDA"/>
      <sheetName val="ANTEK-GAL"/>
      <sheetName val="FINAL"/>
      <sheetName val="Sch"/>
      <sheetName val="P.PPR"/>
      <sheetName val="Pag_hal"/>
      <sheetName val="TABEL BAJA"/>
      <sheetName val="Material ME"/>
      <sheetName val="Sheet3"/>
      <sheetName val="An-Alat"/>
      <sheetName val="Analisa pre"/>
      <sheetName val="Equipment"/>
      <sheetName val="NP"/>
      <sheetName val="RENPEN"/>
      <sheetName val="D7(1)"/>
      <sheetName val="4-Basic Price"/>
      <sheetName val="SATUAN JADI "/>
      <sheetName val="Bill_2__PL_-_SUPPLY_A"/>
      <sheetName val="Harsat_Upah"/>
      <sheetName val="Master_Data"/>
      <sheetName val="HARGA_ALAT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ANALISA_SOFT"/>
      <sheetName val="Pipe_Bridge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Harsat_Upah1"/>
      <sheetName val="Master_Data1"/>
      <sheetName val="HARGA_ALAT1"/>
      <sheetName val="BQ-Ing"/>
      <sheetName val="Currency"/>
      <sheetName val="Rekap Total"/>
      <sheetName val="met bab3"/>
      <sheetName val="anal bab8"/>
      <sheetName val="Sat Bahan"/>
      <sheetName val="Sat Alat"/>
      <sheetName val="Sat Upah"/>
      <sheetName val="REKAP PER BUILDING"/>
      <sheetName val="a.h ars"/>
      <sheetName val="3"/>
      <sheetName val="Mark-up"/>
      <sheetName val="Cover Daf_2"/>
      <sheetName val="ANAL KOEF"/>
      <sheetName val="mortar"/>
      <sheetName val="mc adam"/>
      <sheetName val="ps batu&amp;brjg"/>
      <sheetName val="EVAL-ANAL"/>
      <sheetName val="div-2"/>
      <sheetName val="Hsatuan-OK"/>
      <sheetName val="Harga_ME_1"/>
      <sheetName val="Cover__x_1"/>
      <sheetName val="AGG_A1"/>
      <sheetName val="AGG_B1"/>
      <sheetName val="BOQ-M"/>
      <sheetName val="MAPP PPTR"/>
      <sheetName val="Antek3"/>
      <sheetName val="Bab10"/>
      <sheetName val="B.P"/>
      <sheetName val="Aggregated info"/>
      <sheetName val="Sensitivities"/>
      <sheetName val="Constants"/>
      <sheetName val="Detailed BTS info"/>
      <sheetName val="Network rollout"/>
      <sheetName val="kop"/>
      <sheetName val="Rekap Utility"/>
      <sheetName val="Utility"/>
      <sheetName val="spek material"/>
      <sheetName val="共機計算"/>
      <sheetName val="共機J"/>
      <sheetName val="Work Volume Elec"/>
      <sheetName val="Personnel"/>
      <sheetName val="Komponen"/>
      <sheetName val="Estimaswi Staff"/>
      <sheetName val="Estimasi orang labor"/>
      <sheetName val="kontak"/>
      <sheetName val="ED-Prod-02 (2016)"/>
      <sheetName val="ED-Prod-02 (20016)"/>
      <sheetName val="Rkp1"/>
      <sheetName val="DATA2016"/>
      <sheetName val="DATA2017"/>
      <sheetName val="evaluasi2016 (2)"/>
      <sheetName val="16.1"/>
      <sheetName val="Tanggapan"/>
      <sheetName val="ELKP"/>
      <sheetName val="name"/>
      <sheetName val="Rot-Pack"/>
      <sheetName val="STEP"/>
      <sheetName val="terbilang"/>
      <sheetName val="hsat-SD"/>
      <sheetName val="Allowance"/>
      <sheetName val="SPJ"/>
      <sheetName val="Gaji"/>
      <sheetName val="61004"/>
      <sheetName val="Bekisting"/>
      <sheetName val="RinciBab1_Seksi1"/>
      <sheetName val="RinciBab1"/>
      <sheetName val="grail"/>
      <sheetName val="Stressing bed"/>
      <sheetName val="D.BOARD"/>
      <sheetName val="RECORD"/>
      <sheetName val="RESUME"/>
      <sheetName val="banding"/>
      <sheetName val="prd01-6"/>
      <sheetName val="6106"/>
      <sheetName val="prd01-5"/>
      <sheetName val="ANALISA-SNI"/>
      <sheetName val="Data Alat"/>
      <sheetName val="ANALISA E~DIVISI 7.1"/>
      <sheetName val="D8(1)"/>
      <sheetName val="ANALISA ALAT"/>
      <sheetName val="REKAP E"/>
      <sheetName val="REKAP SNI"/>
      <sheetName val="Rp"/>
      <sheetName val="Notes"/>
      <sheetName val="Form-7"/>
      <sheetName val="Bantuan Entry"/>
      <sheetName val="SBDY Jemb Tayan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Bangunan_Utama"/>
      <sheetName val="BQ_(extern)"/>
      <sheetName val="penawaran_elianto"/>
      <sheetName val="Upah_Bahan1"/>
      <sheetName val="Prog_CD"/>
      <sheetName val="Harga_Bahan_&amp;_Upah_"/>
      <sheetName val="Harga_sewa_alat"/>
      <sheetName val="MATERIAL_ANALISA"/>
      <sheetName val="LR_LAIN2"/>
      <sheetName val="BILL"/>
      <sheetName val="Faktor"/>
      <sheetName val="Beam TPC (L1)"/>
      <sheetName val="H_Satuan4"/>
      <sheetName val="Man_Power3"/>
      <sheetName val="DAFTAR_7"/>
      <sheetName val="rab_lt_2_bo"/>
      <sheetName val="LAL_-_PASAR_PAGI_"/>
      <sheetName val="Prod_02"/>
      <sheetName val="EVA_1"/>
      <sheetName val="Analisa_2"/>
      <sheetName val="H_SAT"/>
      <sheetName val="3_Koef_Alat"/>
      <sheetName val="Commodity_Codes_6_03_13"/>
      <sheetName val="Sat_Das"/>
      <sheetName val="Hrg_Bhn_&amp;_Upah"/>
      <sheetName val="Sumber_Daya"/>
      <sheetName val="ANALISA_HARGA_SATUAN"/>
      <sheetName val="REKAP_AHS_Lansekap"/>
      <sheetName val="Pekerjaan_Utama"/>
      <sheetName val="REKAP_"/>
      <sheetName val="Analisa_HSP"/>
      <sheetName val="ANAL_2_1"/>
      <sheetName val="LAMP_2_2"/>
      <sheetName val="610_05"/>
      <sheetName val="610_06"/>
      <sheetName val="610_07"/>
      <sheetName val="610_08"/>
      <sheetName val="ANALISA_PEK_UMUM"/>
      <sheetName val="Summary_Construction_Progress"/>
      <sheetName val="Kuantitas___Harga"/>
      <sheetName val="AHS_Marka"/>
      <sheetName val="AHS_Aspal"/>
      <sheetName val="ANALISA_AGGR"/>
      <sheetName val="URAIAN_ANALISA__2"/>
      <sheetName val="ANALISA_HARGA"/>
      <sheetName val="ANALISA__(BARU)"/>
      <sheetName val="rab_-_persiapan_&amp;_lantai-1"/>
      <sheetName val="komp_awal"/>
      <sheetName val="bahan_"/>
      <sheetName val="B_Conveyor1"/>
      <sheetName val="M_O_S_1"/>
      <sheetName val="B_Processing_I1"/>
      <sheetName val="B_Processing_II1"/>
      <sheetName val="B_Processing_III1"/>
      <sheetName val="B_Processing_IV1"/>
      <sheetName val="B_Processing_V1"/>
      <sheetName val="B_Produksi(skm)"/>
      <sheetName val="B__Utility1"/>
      <sheetName val="HRGA_SATUAN_UPAH-BAHAN"/>
      <sheetName val="Bill_rekap"/>
      <sheetName val="AHS_"/>
      <sheetName val="HSD_Alat"/>
      <sheetName val="HSD_Bahan"/>
      <sheetName val="Lamp_2"/>
      <sheetName val="HSD_Upah"/>
      <sheetName val="Lamp_1"/>
      <sheetName val="Lab_E_(FKU)"/>
      <sheetName val="LE_Total(G_Summ_Proj)"/>
      <sheetName val="3_1_3"/>
      <sheetName val="3_1_7_"/>
      <sheetName val="Bor_pile"/>
      <sheetName val="10_1_(1)"/>
      <sheetName val="10_1_(5)"/>
      <sheetName val="10_1_(4)"/>
      <sheetName val="ME_TU"/>
      <sheetName val="ME_PL"/>
      <sheetName val="ANALISA_ALAT_BERAT"/>
      <sheetName val="COVER_BA_(2)"/>
      <sheetName val="BA_CCO"/>
      <sheetName val="AN__HS_PEK_BETON"/>
      <sheetName val="Up_&amp;_bhn"/>
      <sheetName val="List_Plant"/>
      <sheetName val="bahan_dan_upah"/>
      <sheetName val="Bab_6_-3(5)"/>
      <sheetName val="2_3(2)_Gor"/>
      <sheetName val="8_4_2_Rambu"/>
      <sheetName val="Harmat_Upah_&amp;_Bahan"/>
      <sheetName val="Rekap_Ahs"/>
      <sheetName val="nama_PT_"/>
      <sheetName val="Daf_Material"/>
      <sheetName val="Daf_Upah"/>
      <sheetName val="Analis_ME"/>
      <sheetName val="4-Basic_Price"/>
      <sheetName val="UP_MINOR"/>
      <sheetName val="Other_PO's"/>
      <sheetName val="Contract_&amp;V_O"/>
      <sheetName val="Bill_of_Qty_MEP"/>
      <sheetName val="PDPT_-_BL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Bill_1_-_9"/>
      <sheetName val="Bill_12"/>
      <sheetName val="Bill_10"/>
      <sheetName val="3_1_7"/>
      <sheetName val="rpp_1-5"/>
      <sheetName val="610_6"/>
      <sheetName val="rpp_1-6"/>
      <sheetName val="B_P"/>
      <sheetName val="Rekap_Total"/>
      <sheetName val="SBDY_Jemb_Tayan"/>
      <sheetName val="Harga Pekerjaan"/>
      <sheetName val="TB"/>
      <sheetName val="Balok L_2"/>
      <sheetName val="Spec ME"/>
      <sheetName val="PileCap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List_material3"/>
      <sheetName val="REKAP_PANEL3"/>
      <sheetName val="E20-02Guest_House2"/>
      <sheetName val="rek_det_1_32"/>
      <sheetName val="hrg-sat_pek2"/>
      <sheetName val="harga_lama2"/>
      <sheetName val="BOQ_KSN2"/>
      <sheetName val="An_Arsitektur2"/>
      <sheetName val="An_Struktur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Rekap_Direct_Cost2"/>
      <sheetName val="Rkap_Bya2"/>
      <sheetName val="DAFTAR_HARGA_SATUAN_MATERIAL2"/>
      <sheetName val="Affiliate_With_Reporting_Unit2"/>
      <sheetName val="Exchange_Rates2"/>
      <sheetName val="Anal__Pancang2"/>
      <sheetName val="DAF_ALAT2"/>
      <sheetName val="D_&amp;_W_sizes2"/>
      <sheetName val="HAR_SAT2"/>
      <sheetName val="Bill_No__12"/>
      <sheetName val="Bill_No_3_Basement2"/>
      <sheetName val="Jembatan_I2"/>
      <sheetName val="Pek__Utama2"/>
      <sheetName val="Anl_+2"/>
      <sheetName val="REKAP_ME-I2"/>
      <sheetName val="Agt Hls&amp;Ksr"/>
      <sheetName val="RAB seksi-2"/>
      <sheetName val="MARGIN"/>
      <sheetName val="RestGal_C"/>
      <sheetName val="Bab13"/>
      <sheetName val="Currency Rate"/>
      <sheetName val="B"/>
      <sheetName val="AHSrutin"/>
      <sheetName val="ANALISA-HST"/>
      <sheetName val="product"/>
      <sheetName val="PNT"/>
      <sheetName val="CONTROL"/>
      <sheetName val="H.Dasar + Koef"/>
      <sheetName val="EVAL"/>
      <sheetName val="351BQMCN"/>
      <sheetName val="Eq"/>
      <sheetName val="BOM_STRXWARE"/>
      <sheetName val="Unit Cost"/>
      <sheetName val="Kuantitas_&amp;_Harga"/>
      <sheetName val="Div_10"/>
      <sheetName val="ANALISA_railing"/>
      <sheetName val="AHS_pricing_"/>
      <sheetName val="Jdwal_bln"/>
      <sheetName val="AHS_1"/>
      <sheetName val="HSD_Alat1"/>
      <sheetName val="HSD_Bahan1"/>
      <sheetName val="Lamp_21"/>
      <sheetName val="HSD_Upah1"/>
      <sheetName val="Lamp_11"/>
      <sheetName val="HSP_UPAH&amp;BAHAN1"/>
      <sheetName val="ISIAN_(2)1"/>
      <sheetName val="sal_&amp;_galian1"/>
      <sheetName val="bahu_jalan1"/>
      <sheetName val="D2_81"/>
      <sheetName val="Hrg_Bhn_&amp;_Upah1"/>
      <sheetName val="Rincian_SIM1"/>
      <sheetName val="Bangunan_Utama1"/>
      <sheetName val="Ur_Agregat1"/>
      <sheetName val="Anl_Ls(15)1"/>
      <sheetName val="HSD_(8)1"/>
      <sheetName val="H_Satuan_Dasar1"/>
      <sheetName val="Harga_Sat_1"/>
      <sheetName val="Harga_Bahan1"/>
      <sheetName val="DAFTAR_HARGA1"/>
      <sheetName val="Beban_Box_culvert1"/>
      <sheetName val="rincian_A1"/>
      <sheetName val="h_satuan_pekerjaan1"/>
      <sheetName val="Analisa_ME_(2)1"/>
      <sheetName val="Analisa__BOW1"/>
      <sheetName val="Weight_Bridge1"/>
      <sheetName val="Regenerator__Concrete_Structur1"/>
      <sheetName val="DAFTAR_BAHAN1"/>
      <sheetName val="DAFTAR_ALAT1"/>
      <sheetName val="PAS__BATU1"/>
      <sheetName val="PRIME_COAT1"/>
      <sheetName val="API610_Process_Data1"/>
      <sheetName val="API610_Type_BB1"/>
      <sheetName val="API610_Type_OH1"/>
      <sheetName val="API610_Type_VS1"/>
      <sheetName val="Hrg_Sat1"/>
      <sheetName val="Harga_Dasar1"/>
      <sheetName val="LAL_-_PASAR_PAGI_1"/>
      <sheetName val="Bill_2__PL___SUPPLY_A1"/>
      <sheetName val="Ktr_Cbg_1"/>
      <sheetName val="terbilang_rp1"/>
      <sheetName val="_An-Str_1"/>
      <sheetName val="ANALISA_SOFT1"/>
      <sheetName val="THPDMoi___2_1"/>
      <sheetName val="dongia__2_1"/>
      <sheetName val="TONG_HOP_VL_NC1"/>
      <sheetName val="TONGKE3p_1"/>
      <sheetName val="TH_VL__NC__DDHT_Thanhphuoc1"/>
      <sheetName val="DON_GIA1"/>
      <sheetName val="t_h_HA_THE1"/>
      <sheetName val="CHITIET_VL_NC_TT__1p1"/>
      <sheetName val="TONG_HOP_VL_NC_TT1"/>
      <sheetName val="TH_XL1"/>
      <sheetName val="CHITIET_VL_NC1"/>
      <sheetName val="CHITIET_VL_NC_TT_3p1"/>
      <sheetName val="KPVC_BD_1"/>
      <sheetName val="TE_TS_FA_LAN_MATV1"/>
      <sheetName val="Pipe_Bridge1"/>
      <sheetName val="Conveyor_Bridge1"/>
      <sheetName val="Pekerjaan_Luar1"/>
      <sheetName val="Analisa_Gabungan1"/>
      <sheetName val="Analisa_Upah_&amp;_Bahan_Plum1"/>
      <sheetName val="MATERIAL_ANALISA1"/>
      <sheetName val="Harga_Bahan_&amp;_Upah_1"/>
      <sheetName val="Harga_sewa_alat1"/>
      <sheetName val="ANALISA__(BARU)1"/>
      <sheetName val="rab_-_persiapan_&amp;_lantai-11"/>
      <sheetName val="komp_awal1"/>
      <sheetName val="bahan_1"/>
      <sheetName val="Prog_CD1"/>
      <sheetName val="HARGA_SATUAN_UPAH_PEKERJA1"/>
      <sheetName val="penawaran_elianto1"/>
      <sheetName val="PDPT_-_BL1"/>
      <sheetName val="DAFTAR_71"/>
      <sheetName val="BQ_(extern)1"/>
      <sheetName val="Daf_Material1"/>
      <sheetName val="Daf_Upah1"/>
      <sheetName val="ANALISA_AGGR1"/>
      <sheetName val="URAIAN_ANALISA__21"/>
      <sheetName val="ANALISA_HARGA1"/>
      <sheetName val="Kuantitas___Harga1"/>
      <sheetName val="AHS_Marka1"/>
      <sheetName val="AHS_Aspal1"/>
      <sheetName val="3_Koef_Alat1"/>
      <sheetName val="Kuantitas_&amp;_Harga1"/>
      <sheetName val="Div_101"/>
      <sheetName val="ANALISA_railing1"/>
      <sheetName val="AHS_pricing_1"/>
      <sheetName val="Jdwal_bln1"/>
      <sheetName val="Breakdown"/>
      <sheetName val="Daf Peralatan"/>
      <sheetName val="Daf Upah &amp; Bahan"/>
      <sheetName val="Jadwal Plks"/>
      <sheetName val="Pricing-2"/>
      <sheetName val="U_PRICE"/>
      <sheetName val="Koordinat"/>
      <sheetName val="Isian"/>
      <sheetName val="Daftar Hutang Mei 2018"/>
      <sheetName val="PAS"/>
      <sheetName val="BK1bln"/>
      <sheetName val="TCashP"/>
      <sheetName val="TCashWP"/>
      <sheetName val="LPF-01 ; RKK-01"/>
      <sheetName val="LBP-01"/>
      <sheetName val="SKEDUL AV-05"/>
      <sheetName val="SP"/>
      <sheetName val="ANALISA TENDER"/>
      <sheetName val="AC INST MEI"/>
      <sheetName val="MATE"/>
      <sheetName val="Bahan+Upah"/>
      <sheetName val="Art"/>
      <sheetName val="CPAoC"/>
      <sheetName val="ANALISA_OK"/>
      <sheetName val="DATA_BASE"/>
      <sheetName val="Ana1"/>
      <sheetName val="Hardas"/>
      <sheetName val="analize"/>
      <sheetName val="bahan upah"/>
      <sheetName val="RASK ALL"/>
      <sheetName val="POMPA"/>
      <sheetName val="LAK-EQ"/>
      <sheetName val="Analisa Bor"/>
      <sheetName val="Gaji Pokok"/>
      <sheetName val="T. Proyek-Jabatan"/>
      <sheetName val="T. Lokasi"/>
      <sheetName val="T. Rumah"/>
      <sheetName val="T. Transport"/>
      <sheetName val="Koefisien_Besi_(_hit__bareng_)2"/>
      <sheetName val="Harsat_Bahan2"/>
      <sheetName val="Harsat_Upah2"/>
      <sheetName val="Cost_CCTV2"/>
      <sheetName val="1_0_견적기준(입력)"/>
      <sheetName val="단가표(2013_09_02)"/>
      <sheetName val="Rkap_Bya3"/>
      <sheetName val="E20-02Guest_House3"/>
      <sheetName val="DAFTAR_HARGA_SATUAN_MATERIAL3"/>
      <sheetName val="Basic_Price3"/>
      <sheetName val="Agregat_Halus___Kasar3"/>
      <sheetName val="div_83"/>
      <sheetName val="div_23"/>
      <sheetName val="div_33"/>
      <sheetName val="div_43"/>
      <sheetName val="div_53"/>
      <sheetName val="div_63"/>
      <sheetName val="div_73"/>
      <sheetName val="div_93"/>
      <sheetName val="Rekap_Biaya3"/>
      <sheetName val="Koefisien_Besi_(_hit__bareng_)3"/>
      <sheetName val="Bill_No__13"/>
      <sheetName val="Bill_No_3_Basement3"/>
      <sheetName val="Ans_Kom_Precast3"/>
      <sheetName val="Harsat_Bahan3"/>
      <sheetName val="Harsat_Upah3"/>
      <sheetName val="Affiliate_With_Reporting_Unit3"/>
      <sheetName val="Exchange_Rates3"/>
      <sheetName val="An_Arsitektur3"/>
      <sheetName val="An_Struktur3"/>
      <sheetName val="D_&amp;_W_sizes3"/>
      <sheetName val="rek_det_1_33"/>
      <sheetName val="BOQ_KSN3"/>
      <sheetName val="HAR_SAT3"/>
      <sheetName val="harga_lama3"/>
      <sheetName val="Anal__Pancang3"/>
      <sheetName val="Pek__Utama3"/>
      <sheetName val="Anl_+3"/>
      <sheetName val="Jembatan_I3"/>
      <sheetName val="hrg-sat_pek3"/>
      <sheetName val="DAF_ALAT3"/>
      <sheetName val="Cost_CCTV3"/>
      <sheetName val="Other_PO's1"/>
      <sheetName val="Contract_&amp;V_O1"/>
      <sheetName val="Bek_Sloof1"/>
      <sheetName val="Sumber_Daya1"/>
      <sheetName val="Daf_11"/>
      <sheetName val="RAP_(2)1"/>
      <sheetName val="HRGA_SATUAN_UPAH-BAHAN1"/>
      <sheetName val="rab_lt_2_bo1"/>
      <sheetName val="1_0_견적기준(입력)1"/>
      <sheetName val="단가표(2013_09_02)1"/>
      <sheetName val="rekap-e20_(USD)6"/>
      <sheetName val="BQ-E20-02_(USD)6"/>
      <sheetName val="BQ_(3)6"/>
      <sheetName val="BQ_(2)6"/>
      <sheetName val="Cover_(x)6"/>
      <sheetName val="Cor_Apt6"/>
      <sheetName val="H_Satuan5"/>
      <sheetName val="Cover_Daf-26"/>
      <sheetName val="Sales_Parameter6"/>
      <sheetName val="Man_Power4"/>
      <sheetName val="HRG_BHN4"/>
      <sheetName val="Grand_summary4"/>
      <sheetName val="UPAH_&amp;_BHN_ARS4"/>
      <sheetName val="AHS_ARS4"/>
      <sheetName val="Plumbing_&amp;_Fire4"/>
      <sheetName val="Mat_Mek4"/>
      <sheetName val="Mat_Elk4"/>
      <sheetName val="Fire_Fighting4"/>
      <sheetName val="Item_Kompensasi4"/>
      <sheetName val="blok_74"/>
      <sheetName val="HB_4"/>
      <sheetName val="List_material4"/>
      <sheetName val="REKAP_PANEL4"/>
      <sheetName val="Daftar_Upah4"/>
      <sheetName val="HARGA_SATUAN4"/>
      <sheetName val="Agregat_Halus_&amp;_Kasar4"/>
      <sheetName val="Rkap_Bya4"/>
      <sheetName val="E20-02Guest_House4"/>
      <sheetName val="DAFTAR_HARGA_SATUAN_MATERIAL4"/>
      <sheetName val="Basic_Price4"/>
      <sheetName val="Agregat_Halus___Kasar4"/>
      <sheetName val="div_84"/>
      <sheetName val="div_24"/>
      <sheetName val="div_34"/>
      <sheetName val="div_44"/>
      <sheetName val="div_54"/>
      <sheetName val="div_64"/>
      <sheetName val="div_74"/>
      <sheetName val="div_94"/>
      <sheetName val="Rekap_Biaya4"/>
      <sheetName val="Koefisien_Besi_(_hit__bareng_)4"/>
      <sheetName val="Bill_No__14"/>
      <sheetName val="Bill_No_3_Basement4"/>
      <sheetName val="Ans_Kom_Precast4"/>
      <sheetName val="Harsat_Bahan4"/>
      <sheetName val="Harsat_Upah4"/>
      <sheetName val="Affiliate_With_Reporting_Unit4"/>
      <sheetName val="Exchange_Rates4"/>
      <sheetName val="An_Arsitektur4"/>
      <sheetName val="An_Struktur4"/>
      <sheetName val="D_&amp;_W_sizes4"/>
      <sheetName val="rek_det_1_34"/>
      <sheetName val="BOQ_KSN4"/>
      <sheetName val="HAR_SAT4"/>
      <sheetName val="harga_lama4"/>
      <sheetName val="Anal__Pancang4"/>
      <sheetName val="Pek__Utama4"/>
      <sheetName val="Anl_+4"/>
      <sheetName val="Jembatan_I4"/>
      <sheetName val="hrg-sat_pek4"/>
      <sheetName val="DAF_ALAT4"/>
      <sheetName val="Cost_CCTV4"/>
      <sheetName val="Hrg Dsr"/>
      <sheetName val="DKH"/>
      <sheetName val="DatabaseBarang"/>
      <sheetName val="AHSSNI"/>
      <sheetName val="index"/>
      <sheetName val="Form AHS"/>
      <sheetName val="AHS BETON-print"/>
      <sheetName val="harsat kusen-print"/>
      <sheetName val="HARSAT MATERIAL-print"/>
      <sheetName val="HARSAT MATERIAL (2)"/>
      <sheetName val="Sum AHS-print"/>
      <sheetName val="GD 14"/>
      <sheetName val="DAFT_HARG_SAT_PEK."/>
      <sheetName val="DAFT_ALAT,UPAH &amp; MAT"/>
      <sheetName val="BASEMENT"/>
      <sheetName val="lab"/>
      <sheetName val="mat"/>
      <sheetName val="RPP-6"/>
      <sheetName val="Input Data"/>
      <sheetName val="HS-DASAR"/>
      <sheetName val="LO"/>
      <sheetName val="Daftar Upah,Bhn,&amp; alat"/>
      <sheetName val="Perm. Test"/>
      <sheetName val="REKTOR"/>
      <sheetName val="DEKAN"/>
      <sheetName val="hasat"/>
      <sheetName val="Analat"/>
      <sheetName val="INF"/>
      <sheetName val="SNI"/>
      <sheetName val="Analisa Precast"/>
      <sheetName val="Backup komp"/>
      <sheetName val="Sum AHS"/>
      <sheetName val="Sheet15"/>
      <sheetName val="REF.ONLY"/>
      <sheetName val="DB-PU"/>
      <sheetName val="EXC-R2005"/>
      <sheetName val="LPJ-Bm"/>
      <sheetName val="ALAT1"/>
      <sheetName val="DivIV"/>
      <sheetName val="DivV"/>
      <sheetName val="DivVII"/>
      <sheetName val="ANTEK"/>
      <sheetName val="610.04"/>
      <sheetName val="BETON"/>
      <sheetName val="ANAL_WK"/>
      <sheetName val="AHS-8FO"/>
      <sheetName val="AHS-8UP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Bid Summary"/>
      <sheetName val="Memb Schd"/>
      <sheetName val="Quary1"/>
      <sheetName val="Gaji-Bag"/>
      <sheetName val="h.sat-bbm"/>
      <sheetName val="U"/>
      <sheetName val="E.Adm"/>
      <sheetName val="SELL-SUMM-COST"/>
      <sheetName val="BQ-1A"/>
      <sheetName val="UnitRateA.1.II"/>
      <sheetName val="OwnEq"/>
      <sheetName val="PPC"/>
      <sheetName val="sai"/>
      <sheetName val="Hargamaterial"/>
      <sheetName val="PLANT"/>
      <sheetName val="asumsi"/>
      <sheetName val="As"/>
      <sheetName val="Menu"/>
      <sheetName val="Option List"/>
      <sheetName val="HARG SAT"/>
      <sheetName val="ANA-C"/>
      <sheetName val="Maleleng"/>
      <sheetName val="RAB ARST GD 4"/>
      <sheetName val="Prod 01-2"/>
      <sheetName val="Prod 01-1"/>
      <sheetName val="Stock Material"/>
      <sheetName val="KPB-Bahan"/>
      <sheetName val="KPB_Bank"/>
      <sheetName val="KPB-BUA"/>
      <sheetName val="KPB-PP"/>
      <sheetName val="KPB-Sub"/>
      <sheetName val="KPB-Upah"/>
      <sheetName val="Prod 03-1"/>
      <sheetName val="Waktu"/>
      <sheetName val="Source"/>
      <sheetName val="AnalisaHarga"/>
      <sheetName val="DATA 2"/>
      <sheetName val="RPP01 6"/>
      <sheetName val="meth hsl nego"/>
      <sheetName val="Ktitas&amp;Hg"/>
      <sheetName val="HARGA DASAR BAHAN"/>
      <sheetName val="HARGA DASAR UPAH"/>
      <sheetName val="Analysa"/>
      <sheetName val="Kuantitas"/>
      <sheetName val="H.DASAR"/>
      <sheetName val="Data-Masukan"/>
      <sheetName val="3_1_7_1"/>
      <sheetName val="3_1_31"/>
      <sheetName val="3_1_71"/>
      <sheetName val="Regenerator__Concrete_Structur2"/>
      <sheetName val="HARGA_ALAT2"/>
      <sheetName val="Harga_Sat_2"/>
      <sheetName val="Bill_2__PL_-_SUPPLY_A2"/>
      <sheetName val="rincian_A2"/>
      <sheetName val="h_satuan_pekerjaan2"/>
      <sheetName val="Analisa_ME_(2)2"/>
      <sheetName val="DAFTAR_HARGA2"/>
      <sheetName val="AGG_A2"/>
      <sheetName val="AGG_B2"/>
      <sheetName val="DAFTAR_BAHAN2"/>
      <sheetName val="DAFTAR_ALAT2"/>
      <sheetName val="PAS__BATU2"/>
      <sheetName val="PRIME_COAT2"/>
      <sheetName val="Cover__x_2"/>
      <sheetName val="Harga_ME_2"/>
      <sheetName val="Harga_Bahan2"/>
      <sheetName val="D2_82"/>
      <sheetName val="HSP_UPAH&amp;BAHAN2"/>
      <sheetName val="API610_Process_Data2"/>
      <sheetName val="API610_Type_BB2"/>
      <sheetName val="API610_Type_OH2"/>
      <sheetName val="API610_Type_VS2"/>
      <sheetName val="Master_Data2"/>
      <sheetName val="RAP_(2)2"/>
      <sheetName val="Harga_Dasar2"/>
      <sheetName val="H_Satuan_Dasar2"/>
      <sheetName val="ANALISA_AGGR2"/>
      <sheetName val="URAIAN_ANALISA__22"/>
      <sheetName val="ANALISA_HARGA2"/>
      <sheetName val="Kuantitas___Harga2"/>
      <sheetName val="AHS_Marka2"/>
      <sheetName val="AHS_Aspal2"/>
      <sheetName val="3_1_7_2"/>
      <sheetName val="Hrg_Bhn_&amp;_Upah2"/>
      <sheetName val="Ur_Agregat2"/>
      <sheetName val="Anl_Ls(15)2"/>
      <sheetName val="HSD_(8)2"/>
      <sheetName val="Analisa__BOW2"/>
      <sheetName val="ISIAN_(2)2"/>
      <sheetName val="sal_&amp;_galian2"/>
      <sheetName val="bahu_jalan2"/>
      <sheetName val="_An-Str_2"/>
      <sheetName val="3_1_32"/>
      <sheetName val="3_1_72"/>
      <sheetName val="anls_alat"/>
      <sheetName val="MAP-2A"/>
      <sheetName val="KMS-DIS5"/>
      <sheetName val="BHN-ALAT"/>
      <sheetName val="ANAL_P4"/>
      <sheetName val="TNG"/>
      <sheetName val="upah-fu"/>
      <sheetName val="upah-smr"/>
      <sheetName val="HS-1"/>
      <sheetName val="AN-MAJOR"/>
      <sheetName val="Anformw"/>
      <sheetName val="UnitRate"/>
      <sheetName val="bar"/>
      <sheetName val="LMKC 3"/>
      <sheetName val="LMKC"/>
      <sheetName val="WIP"/>
      <sheetName val="Bill 1"/>
      <sheetName val="Bill 6"/>
      <sheetName val="Bill 5"/>
      <sheetName val="RBP- 2"/>
      <sheetName val="RBP-3.1.2"/>
      <sheetName val="RBP-4"/>
      <sheetName val="Report detil kondisi"/>
      <sheetName val="detil kondisi"/>
      <sheetName val="JAD-PEL"/>
      <sheetName val="AKP"/>
      <sheetName val="Bi-BANK"/>
      <sheetName val="BU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5-ALAT(1)"/>
      <sheetName val="B Q"/>
      <sheetName val="ALLooW MAs..."/>
      <sheetName val="SCEDUL"/>
      <sheetName val="Progress measurement Procedure"/>
      <sheetName val="11. Pekanan"/>
      <sheetName val="RAB DC pricing"/>
      <sheetName val="BQ-Structur"/>
      <sheetName val="Rekap RAP real (2)"/>
      <sheetName val="NOPER"/>
      <sheetName val="Analisa SNI STANDART "/>
      <sheetName val="IMPEADENCE MAP 취수장"/>
      <sheetName val="DIV 1"/>
      <sheetName val="CAB 2"/>
      <sheetName val="LIST"/>
      <sheetName val="6-AGREGAT"/>
      <sheetName val="bahan, upah,alat"/>
      <sheetName val="Bill_2"/>
      <sheetName val="3-DIV5"/>
      <sheetName val="lab_eng"/>
      <sheetName val="eqp"/>
      <sheetName val="Calcu 02"/>
      <sheetName val="struktur tdk dipakai"/>
      <sheetName val="Urugan Pasir"/>
      <sheetName val="amtek"/>
      <sheetName val="An_pdkg"/>
      <sheetName val="61006"/>
      <sheetName val="61007"/>
      <sheetName val="61008"/>
      <sheetName val="RAB-1"/>
      <sheetName val="TL"/>
      <sheetName val="brd2"/>
      <sheetName val="UPH,BHN,ALT"/>
      <sheetName val="bialangsung"/>
      <sheetName val="L3 An H Sat Mob"/>
      <sheetName val="Absen 4"/>
      <sheetName val="Koreksi Aritmatika"/>
      <sheetName val="Pertumbuhan"/>
      <sheetName val="RKUPRKUF"/>
      <sheetName val="Admin"/>
      <sheetName val="schbhn"/>
      <sheetName val="schalt"/>
      <sheetName val="schtng"/>
      <sheetName val="Upah "/>
      <sheetName val="met ls"/>
      <sheetName val="3-DIV2"/>
      <sheetName val="Ex_Fin_Output"/>
      <sheetName val="ANAL-str2"/>
      <sheetName val="RAB-LANSEKAP"/>
      <sheetName val="AHSP"/>
      <sheetName val="Anal-Grout!Back!Water"/>
      <sheetName val="AHSP'05"/>
      <sheetName val="Encl -14A"/>
      <sheetName val="SUM-IF"/>
      <sheetName val="BQ ARS"/>
      <sheetName val="backup (new)"/>
      <sheetName val="Gol"/>
      <sheetName val="Kurs Rate"/>
      <sheetName val="Sched 2 (Procurement) "/>
      <sheetName val="ALAT2 (TDK DIPAKAI)"/>
      <sheetName val="DIV10"/>
      <sheetName val="Material-mr"/>
      <sheetName val="Pipe and Shell"/>
      <sheetName val="Nozzle"/>
      <sheetName val="Agregat Halus &amp; K"/>
      <sheetName val="DAFTAR BAHAN D UPAH"/>
      <sheetName val="AO-UMUM"/>
      <sheetName val="RAB J18 "/>
      <sheetName val="camp"/>
      <sheetName val="Item7"/>
      <sheetName val="6. AHS"/>
      <sheetName val="7. HRG DASAR"/>
      <sheetName val="5. BOQ"/>
      <sheetName val="HRG DASAR"/>
      <sheetName val="schdl"/>
      <sheetName val="bq m&amp;e_r"/>
      <sheetName val="NK"/>
      <sheetName val="SUM_PERS_STRUK"/>
      <sheetName val="Upah_Bahan2"/>
      <sheetName val="AG"/>
      <sheetName val="TOWN"/>
      <sheetName val="Balok"/>
      <sheetName val="Kolom"/>
      <sheetName val="Pondasi"/>
      <sheetName val="Pendahuluan"/>
      <sheetName val="Sloof"/>
      <sheetName val="Tabel material"/>
      <sheetName val="PS"/>
      <sheetName val="proses"/>
      <sheetName val="R0"/>
      <sheetName val="Needed"/>
      <sheetName val="ahs_bhn"/>
      <sheetName val="koef"/>
      <sheetName val="dft~alt"/>
      <sheetName val="dtkont"/>
      <sheetName val="jdw"/>
      <sheetName val="jdw~bhn"/>
      <sheetName val="jdw~tng_alt"/>
      <sheetName val="jdwmob"/>
      <sheetName val="konfirm"/>
      <sheetName val="met"/>
      <sheetName val="mpu"/>
      <sheetName val="btpecah"/>
      <sheetName val="urut~keg"/>
      <sheetName val="TOEVOER"/>
      <sheetName val="tifico"/>
      <sheetName val="july"/>
      <sheetName val="STAFFSCHED "/>
      <sheetName val="PNT-QUOT-#3"/>
      <sheetName val="FEB06"/>
      <sheetName val="8.4.1.Marka "/>
      <sheetName val="rekap-e20_(USD)9"/>
      <sheetName val="BQ-E20-02_(USD)9"/>
      <sheetName val="BQ_(3)9"/>
      <sheetName val="BQ_(2)9"/>
      <sheetName val="Cover_(x)9"/>
      <sheetName val="Cor_Apt9"/>
      <sheetName val="Cover_Daf-29"/>
      <sheetName val="H_Satuan8"/>
      <sheetName val="Sales_Parameter9"/>
      <sheetName val="an__struktur8"/>
      <sheetName val="rek_det_1-38"/>
      <sheetName val="Man_Power7"/>
      <sheetName val="HRG_BHN8"/>
      <sheetName val="Daftar_Upah7"/>
      <sheetName val="Grand_summary7"/>
      <sheetName val="Plumbing_&amp;_Fire7"/>
      <sheetName val="Mat_Mek7"/>
      <sheetName val="Mat_Elk7"/>
      <sheetName val="UPAH_&amp;_BHN_ARS7"/>
      <sheetName val="AHS_ARS7"/>
      <sheetName val="E20-02Guest_House6"/>
      <sheetName val="HARGA_SATUAN7"/>
      <sheetName val="blok_77"/>
      <sheetName val="DAF_ALAT6"/>
      <sheetName val="Bill_2__PL_-_SUPPLY_A6"/>
      <sheetName val="Harsat_Bahan6"/>
      <sheetName val="Agregat_Halus_&amp;_Kasar7"/>
      <sheetName val="rek_det_1_36"/>
      <sheetName val="Fire_Fighting7"/>
      <sheetName val="Item_Kompensasi7"/>
      <sheetName val="Basic_Price6"/>
      <sheetName val="Agregat_Halus___Kasar6"/>
      <sheetName val="div_86"/>
      <sheetName val="div_26"/>
      <sheetName val="div_36"/>
      <sheetName val="div_46"/>
      <sheetName val="div_56"/>
      <sheetName val="div_66"/>
      <sheetName val="div_76"/>
      <sheetName val="div_96"/>
      <sheetName val="Rekap_Biaya6"/>
      <sheetName val="List_material7"/>
      <sheetName val="REKAP_PANEL7"/>
      <sheetName val="HB_7"/>
      <sheetName val="harga_lama6"/>
      <sheetName val="DAFTAR_HARGA_SATUAN_MATERIAL6"/>
      <sheetName val="Rkap_Bya6"/>
      <sheetName val="Pek__Utama6"/>
      <sheetName val="Affiliate_With_Reporting_Unit6"/>
      <sheetName val="Exchange_Rates6"/>
      <sheetName val="Ans_Kom_Precast7"/>
      <sheetName val="Koefisien_Besi_(_hit__bareng_)6"/>
      <sheetName val="Bill_No__16"/>
      <sheetName val="Bill_No_3_Basement6"/>
      <sheetName val="Harsat_Upah6"/>
      <sheetName val="An_Arsitektur6"/>
      <sheetName val="An_Struktur6"/>
      <sheetName val="D_&amp;_W_sizes6"/>
      <sheetName val="BOQ_KSN6"/>
      <sheetName val="HAR_SAT6"/>
      <sheetName val="Anal__Pancang9"/>
      <sheetName val="Rekap_Direct_Cost6"/>
      <sheetName val="Anl_+6"/>
      <sheetName val="REKAP_ME-I6"/>
      <sheetName val="hrg-sat_pek6"/>
      <sheetName val="Jembatan_I6"/>
      <sheetName val="Cost_CCTV6"/>
      <sheetName val="HARGA_ALAT6"/>
      <sheetName val="Cover__x_6"/>
      <sheetName val="Harga_ME_6"/>
      <sheetName val="DAFTAR_HARGA5"/>
      <sheetName val="Master_Data6"/>
      <sheetName val="1_0_견적기준(입력)4"/>
      <sheetName val="단가표(2013_09_02)4"/>
      <sheetName val="Rincian_SIM5"/>
      <sheetName val="Regenerator__Concrete_Structur5"/>
      <sheetName val="HSP_UPAH&amp;BAHAN5"/>
      <sheetName val="Harga_Sat_5"/>
      <sheetName val="AGG_A6"/>
      <sheetName val="AGG_B6"/>
      <sheetName val="DAFTAR_BAHAN5"/>
      <sheetName val="DAFTAR_ALAT5"/>
      <sheetName val="PAS__BATU5"/>
      <sheetName val="D2_85"/>
      <sheetName val="Hrg_Sat5"/>
      <sheetName val="Harga_Dasar5"/>
      <sheetName val="rincian_A5"/>
      <sheetName val="h_satuan_pekerjaan5"/>
      <sheetName val="Analisa_ME_(2)5"/>
      <sheetName val="Bill_2__PL___SUPPLY_A5"/>
      <sheetName val="PRIME_COAT5"/>
      <sheetName val="Ktr_Cbg_5"/>
      <sheetName val="Harga_Bahan5"/>
      <sheetName val="Weight_Bridge5"/>
      <sheetName val="Analisa__BOW5"/>
      <sheetName val="API610_Process_Data5"/>
      <sheetName val="API610_Type_BB5"/>
      <sheetName val="API610_Type_OH5"/>
      <sheetName val="API610_Type_VS5"/>
      <sheetName val="Ur_Agregat5"/>
      <sheetName val="Anl_Ls(15)5"/>
      <sheetName val="HSD_(8)5"/>
      <sheetName val="ISIAN_(2)5"/>
      <sheetName val="sal_&amp;_galian5"/>
      <sheetName val="bahu_jalan5"/>
      <sheetName val="_An-Str_5"/>
      <sheetName val="Beban_Box_culvert5"/>
      <sheetName val="ANALISA_SOFT5"/>
      <sheetName val="Pipe_Bridge5"/>
      <sheetName val="Conveyor_Bridge5"/>
      <sheetName val="Pekerjaan_Luar5"/>
      <sheetName val="B_Processing_I8"/>
      <sheetName val="B_Processing_II8"/>
      <sheetName val="B_Processing_III8"/>
      <sheetName val="B_Processing_IV8"/>
      <sheetName val="B_Processing_V8"/>
      <sheetName val="B__Utility8"/>
      <sheetName val="Analisa_Gabungan5"/>
      <sheetName val="HARGA_SATUAN_UPAH_PEKERJA5"/>
      <sheetName val="terbilang_rp5"/>
      <sheetName val="H_Satuan_Dasar5"/>
      <sheetName val="bahan_4"/>
      <sheetName val="TE_TS_FA_LAN_MATV4"/>
      <sheetName val="THPDMoi___2_4"/>
      <sheetName val="dongia__2_4"/>
      <sheetName val="TONG_HOP_VL_NC4"/>
      <sheetName val="TONGKE3p_4"/>
      <sheetName val="TH_VL__NC__DDHT_Thanhphuoc4"/>
      <sheetName val="DON_GIA4"/>
      <sheetName val="t_h_HA_THE4"/>
      <sheetName val="CHITIET_VL_NC_TT__1p4"/>
      <sheetName val="TONG_HOP_VL_NC_TT4"/>
      <sheetName val="TH_XL4"/>
      <sheetName val="CHITIET_VL_NC4"/>
      <sheetName val="CHITIET_VL_NC_TT_3p4"/>
      <sheetName val="KPVC_BD_4"/>
      <sheetName val="Prog_CD4"/>
      <sheetName val="Analisa_Upah_&amp;_Bahan_Plum5"/>
      <sheetName val="rab_-_persiapan_&amp;_lantai-14"/>
      <sheetName val="komp_awal4"/>
      <sheetName val="LAL_-_PASAR_PAGI_4"/>
      <sheetName val="ANALISA__(BARU)4"/>
      <sheetName val="penawaran_elianto4"/>
      <sheetName val="Harga_Bahan_&amp;_Upah_4"/>
      <sheetName val="Harga_sewa_alat4"/>
      <sheetName val="MATERIAL_ANALISA4"/>
      <sheetName val="Bek_Sloof5"/>
      <sheetName val="Sumber_Daya4"/>
      <sheetName val="Bangunan_Utama4"/>
      <sheetName val="BQ_(extern)4"/>
      <sheetName val="HRGA_SATUAN_UPAH-BAHAN4"/>
      <sheetName val="Commodity_Codes_6_03_14"/>
      <sheetName val="AHS_4"/>
      <sheetName val="HSD_Alat4"/>
      <sheetName val="HSD_Bahan4"/>
      <sheetName val="Lamp_24"/>
      <sheetName val="HSD_Upah4"/>
      <sheetName val="Lamp_14"/>
      <sheetName val="rab_lt_2_bo4"/>
      <sheetName val="Hrg_Bhn_&amp;_Upah4"/>
      <sheetName val="RAP_(2)5"/>
      <sheetName val="List_Rate4"/>
      <sheetName val="Other_PO's4"/>
      <sheetName val="Contract_&amp;V_O4"/>
      <sheetName val="DAFTAR_74"/>
      <sheetName val="Rekap ALt 2"/>
      <sheetName val="D-3 (M)"/>
      <sheetName val="rekap str_ars"/>
      <sheetName val="me"/>
      <sheetName val="BL"/>
      <sheetName val="DAPRO"/>
      <sheetName val="Analisa STR"/>
      <sheetName val="GRAND REKAP"/>
      <sheetName val="Galian 1"/>
      <sheetName val="Agregat Halus &amp; KK¨_x0003_"/>
      <sheetName val="Þ]6¨[6`Ç/Þ]6Þ[6#"/>
      <sheetName val="NS GD.UTAMA"/>
      <sheetName val="Unit Rate"/>
      <sheetName val="Unit Rate (2)"/>
      <sheetName val="Renc Camp"/>
      <sheetName val="Bantu"/>
      <sheetName val="K5"/>
      <sheetName val="Volume Intern"/>
      <sheetName val="Volume Ekstern"/>
      <sheetName val="Rekap K5"/>
      <sheetName val="Koefisien"/>
      <sheetName val="BA Evaluasi"/>
      <sheetName val="M E N U"/>
      <sheetName val="Schedule I"/>
      <sheetName val="S D"/>
      <sheetName val="Urai _Resap pengikat"/>
      <sheetName val="Baja Kanal C Siku"/>
      <sheetName val="hrg sat1"/>
      <sheetName val="Rekap "/>
      <sheetName val="UNTUNG RUGI"/>
      <sheetName val="Lamp-4 Sat-Das"/>
      <sheetName val="AKUN"/>
      <sheetName val="Ktr_Cbg_2"/>
      <sheetName val="Beban_Box_culvert2"/>
      <sheetName val="Daf_12"/>
      <sheetName val="Rincian_SIM2"/>
      <sheetName val="Rekap_Direct_Cost3"/>
      <sheetName val="REKAP_ME-I3"/>
      <sheetName val="Cover__x_3"/>
      <sheetName val="HARGA_ALAT3"/>
      <sheetName val="Bill_2__PL_-_SUPPLY_A3"/>
      <sheetName val="Harga_ME_3"/>
      <sheetName val="AGG_A3"/>
      <sheetName val="AGG_B3"/>
      <sheetName val="DAFTAR_BAHAN3"/>
      <sheetName val="DAFTAR_ALAT3"/>
      <sheetName val="PAS__BATU3"/>
      <sheetName val="Master_Data3"/>
      <sheetName val="PRIME_COAT3"/>
      <sheetName val="DAFTAR_HARGA3"/>
      <sheetName val="rincian_A3"/>
      <sheetName val="h_satuan_pekerjaan3"/>
      <sheetName val="Analisa_ME_(2)3"/>
      <sheetName val="Ktr_Cbg_3"/>
      <sheetName val="Harga_Sat_3"/>
      <sheetName val="Beban_Box_culvert3"/>
      <sheetName val="D2_83"/>
      <sheetName val="Harga_Bahan3"/>
      <sheetName val="Daf_13"/>
      <sheetName val="Rincian_SIM3"/>
      <sheetName val="Regenerator__Concrete_Structur3"/>
      <sheetName val="HSP_UPAH&amp;BAHAN3"/>
      <sheetName val="rekap-e20_(USD)7"/>
      <sheetName val="BQ-E20-02_(USD)7"/>
      <sheetName val="BQ_(3)7"/>
      <sheetName val="BQ_(2)7"/>
      <sheetName val="Cover_(x)7"/>
      <sheetName val="Cor_Apt7"/>
      <sheetName val="Cover_Daf-27"/>
      <sheetName val="Sales_Parameter7"/>
      <sheetName val="H_Satuan6"/>
      <sheetName val="an__struktur5"/>
      <sheetName val="rek_det_1-35"/>
      <sheetName val="Man_Power5"/>
      <sheetName val="Mat_Mek5"/>
      <sheetName val="Mat_Elk5"/>
      <sheetName val="HRG_BHN5"/>
      <sheetName val="Plumbing_&amp;_Fire5"/>
      <sheetName val="HARGA_SATUAN5"/>
      <sheetName val="List_material5"/>
      <sheetName val="REKAP_PANEL5"/>
      <sheetName val="Daftar_Upah5"/>
      <sheetName val="Grand_summary5"/>
      <sheetName val="blok_75"/>
      <sheetName val="UPAH_&amp;_BHN_ARS5"/>
      <sheetName val="AHS_ARS5"/>
      <sheetName val="Agregat_Halus_&amp;_Kasar5"/>
      <sheetName val="Fire_Fighting5"/>
      <sheetName val="Item_Kompensasi5"/>
      <sheetName val="HB_5"/>
      <sheetName val="Rekap_Direct_Cost4"/>
      <sheetName val="rekap-e20_(USD)10"/>
      <sheetName val="BQ-E20-02_(USD)10"/>
      <sheetName val="BQ_(3)10"/>
      <sheetName val="BQ_(2)10"/>
      <sheetName val="Cover_(x)10"/>
      <sheetName val="Cor_Apt10"/>
      <sheetName val="Cover_Daf-210"/>
      <sheetName val="Sales_Parameter10"/>
      <sheetName val="H_Satuan9"/>
      <sheetName val="Man_Power8"/>
      <sheetName val="Mat_Mek8"/>
      <sheetName val="Mat_Elk8"/>
      <sheetName val="Plumbing_&amp;_Fire8"/>
      <sheetName val="HARGA_SATUAN8"/>
      <sheetName val="List_material8"/>
      <sheetName val="REKAP_PANEL8"/>
      <sheetName val="Daftar_Upah8"/>
      <sheetName val="Grand_summary8"/>
      <sheetName val="blok_78"/>
      <sheetName val="UPAH_&amp;_BHN_ARS8"/>
      <sheetName val="AHS_ARS8"/>
      <sheetName val="Agregat_Halus_&amp;_Kasar8"/>
      <sheetName val="E20-02Guest_House7"/>
      <sheetName val="rek_det_1_37"/>
      <sheetName val="Fire_Fighting8"/>
      <sheetName val="Item_Kompensasi8"/>
      <sheetName val="HB_8"/>
      <sheetName val="BOQ_KSN7"/>
      <sheetName val="Basic_Price7"/>
      <sheetName val="Agregat_Halus___Kasar7"/>
      <sheetName val="div_87"/>
      <sheetName val="div_27"/>
      <sheetName val="div_37"/>
      <sheetName val="div_47"/>
      <sheetName val="div_57"/>
      <sheetName val="div_67"/>
      <sheetName val="div_77"/>
      <sheetName val="div_97"/>
      <sheetName val="Rekap_Biaya7"/>
      <sheetName val="Rkap_Bya7"/>
      <sheetName val="DAFTAR_HARGA_SATUAN_MATERIAL7"/>
      <sheetName val="An_Arsitektur7"/>
      <sheetName val="An_Struktur7"/>
      <sheetName val="Affiliate_With_Reporting_Unit7"/>
      <sheetName val="Exchange_Rates7"/>
      <sheetName val="Rekap_Direct_Cost7"/>
      <sheetName val="harga_lama7"/>
      <sheetName val="Anal__Pancang7"/>
      <sheetName val="DAF_ALAT7"/>
      <sheetName val="D_&amp;_W_sizes7"/>
      <sheetName val="HAR_SAT7"/>
      <sheetName val="hrg-sat_pek7"/>
      <sheetName val="Bill_No__17"/>
      <sheetName val="Bill_No_3_Basement7"/>
      <sheetName val="Jembatan_I7"/>
      <sheetName val="Pek__Utama7"/>
      <sheetName val="Anl_+7"/>
      <sheetName val="REKAP_ME-I7"/>
      <sheetName val="Cover__x_7"/>
      <sheetName val="HARGA_ALAT7"/>
      <sheetName val="Bill_2__PL_-_SUPPLY_A7"/>
      <sheetName val="Harsat_Bahan7"/>
      <sheetName val="Cost_CCTV7"/>
      <sheetName val="Koefisien_Besi_(_hit__bareng_)7"/>
      <sheetName val="Harsat_Upah7"/>
      <sheetName val="Ans_Kom_Precast8"/>
      <sheetName val="Harga_ME_7"/>
      <sheetName val="AGG_A7"/>
      <sheetName val="AGG_B7"/>
      <sheetName val="DAFTAR_BAHAN7"/>
      <sheetName val="DAFTAR_ALAT7"/>
      <sheetName val="PAS__BATU7"/>
      <sheetName val="Master_Data7"/>
      <sheetName val="PRIME_COAT7"/>
      <sheetName val="DAFTAR_HARGA7"/>
      <sheetName val="rincian_A7"/>
      <sheetName val="h_satuan_pekerjaan7"/>
      <sheetName val="Analisa_ME_(2)7"/>
      <sheetName val="Ktr_Cbg_7"/>
      <sheetName val="Harga_Sat_7"/>
      <sheetName val="Beban_Box_culvert7"/>
      <sheetName val="D2_87"/>
      <sheetName val="Harga_Bahan7"/>
      <sheetName val="Daf_17"/>
      <sheetName val="Rincian_SIM7"/>
      <sheetName val="Regenerator__Concrete_Structur7"/>
      <sheetName val="HSP_UPAH&amp;BAHAN7"/>
      <sheetName val="an__struktur7"/>
      <sheetName val="rek_det_1-37"/>
      <sheetName val="Anal__Pancang6"/>
      <sheetName val="DAFTAR_BAHAN6"/>
      <sheetName val="DAFTAR_ALAT6"/>
      <sheetName val="PAS__BATU6"/>
      <sheetName val="PRIME_COAT6"/>
      <sheetName val="DAFTAR_HARGA6"/>
      <sheetName val="rincian_A6"/>
      <sheetName val="h_satuan_pekerjaan6"/>
      <sheetName val="Analisa_ME_(2)6"/>
      <sheetName val="Ktr_Cbg_6"/>
      <sheetName val="Harga_Sat_6"/>
      <sheetName val="Beban_Box_culvert6"/>
      <sheetName val="D2_86"/>
      <sheetName val="Harga_Bahan6"/>
      <sheetName val="Daf_16"/>
      <sheetName val="Rincian_SIM6"/>
      <sheetName val="Regenerator__Concrete_Structur6"/>
      <sheetName val="HSP_UPAH&amp;BAHAN6"/>
      <sheetName val="REKAP_ME-I4"/>
      <sheetName val="Cover__x_4"/>
      <sheetName val="HARGA_ALAT4"/>
      <sheetName val="Bill_2__PL_-_SUPPLY_A4"/>
      <sheetName val="Ans_Kom_Precast5"/>
      <sheetName val="Harga_ME_4"/>
      <sheetName val="AGG_A4"/>
      <sheetName val="AGG_B4"/>
      <sheetName val="DAFTAR_BAHAN4"/>
      <sheetName val="DAFTAR_ALAT4"/>
      <sheetName val="PAS__BATU4"/>
      <sheetName val="Master_Data4"/>
      <sheetName val="PRIME_COAT4"/>
      <sheetName val="DAFTAR_HARGA4"/>
      <sheetName val="rincian_A4"/>
      <sheetName val="h_satuan_pekerjaan4"/>
      <sheetName val="Analisa_ME_(2)4"/>
      <sheetName val="Ktr_Cbg_4"/>
      <sheetName val="Harga_Sat_4"/>
      <sheetName val="Beban_Box_culvert4"/>
      <sheetName val="D2_84"/>
      <sheetName val="Harga_Bahan4"/>
      <sheetName val="Daf_14"/>
      <sheetName val="Rincian_SIM4"/>
      <sheetName val="Regenerator__Concrete_Structur4"/>
      <sheetName val="HSP_UPAH&amp;BAHAN4"/>
      <sheetName val="rekap-e20_(USD)8"/>
      <sheetName val="BQ-E20-02_(USD)8"/>
      <sheetName val="BQ_(3)8"/>
      <sheetName val="BQ_(2)8"/>
      <sheetName val="Cover_(x)8"/>
      <sheetName val="Cor_Apt8"/>
      <sheetName val="Cover_Daf-28"/>
      <sheetName val="Sales_Parameter8"/>
      <sheetName val="H_Satuan7"/>
      <sheetName val="an__struktur6"/>
      <sheetName val="rek_det_1-36"/>
      <sheetName val="Man_Power6"/>
      <sheetName val="Mat_Mek6"/>
      <sheetName val="Mat_Elk6"/>
      <sheetName val="HRG_BHN6"/>
      <sheetName val="Plumbing_&amp;_Fire6"/>
      <sheetName val="HARGA_SATUAN6"/>
      <sheetName val="List_material6"/>
      <sheetName val="REKAP_PANEL6"/>
      <sheetName val="Daftar_Upah6"/>
      <sheetName val="Grand_summary6"/>
      <sheetName val="blok_76"/>
      <sheetName val="UPAH_&amp;_BHN_ARS6"/>
      <sheetName val="AHS_ARS6"/>
      <sheetName val="Agregat_Halus_&amp;_Kasar6"/>
      <sheetName val="E20-02Guest_House5"/>
      <sheetName val="rek_det_1_35"/>
      <sheetName val="Fire_Fighting6"/>
      <sheetName val="Item_Kompensasi6"/>
      <sheetName val="HB_6"/>
      <sheetName val="BOQ_KSN5"/>
      <sheetName val="Basic_Price5"/>
      <sheetName val="Agregat_Halus___Kasar5"/>
      <sheetName val="div_85"/>
      <sheetName val="div_25"/>
      <sheetName val="div_35"/>
      <sheetName val="div_45"/>
      <sheetName val="div_55"/>
      <sheetName val="div_65"/>
      <sheetName val="div_75"/>
      <sheetName val="div_95"/>
      <sheetName val="Rekap_Biaya5"/>
      <sheetName val="Rkap_Bya5"/>
      <sheetName val="DAFTAR_HARGA_SATUAN_MATERIAL5"/>
      <sheetName val="An_Arsitektur5"/>
      <sheetName val="An_Struktur5"/>
      <sheetName val="Affiliate_With_Reporting_Unit5"/>
      <sheetName val="Exchange_Rates5"/>
      <sheetName val="Rekap_Direct_Cost5"/>
      <sheetName val="harga_lama5"/>
      <sheetName val="Anal__Pancang5"/>
      <sheetName val="DAF_ALAT5"/>
      <sheetName val="D_&amp;_W_sizes5"/>
      <sheetName val="HAR_SAT5"/>
      <sheetName val="hrg-sat_pek5"/>
      <sheetName val="Bill_No__15"/>
      <sheetName val="Bill_No_3_Basement5"/>
      <sheetName val="Jembatan_I5"/>
      <sheetName val="Pek__Utama5"/>
      <sheetName val="Anl_+5"/>
      <sheetName val="REKAP_ME-I5"/>
      <sheetName val="Cover__x_5"/>
      <sheetName val="HARGA_ALAT5"/>
      <sheetName val="Bill_2__PL_-_SUPPLY_A5"/>
      <sheetName val="Harsat_Bahan5"/>
      <sheetName val="Cost_CCTV5"/>
      <sheetName val="Koefisien_Besi_(_hit__bareng_)5"/>
      <sheetName val="Harsat_Upah5"/>
      <sheetName val="Ans_Kom_Precast6"/>
      <sheetName val="Harga_ME_5"/>
      <sheetName val="AGG_A5"/>
      <sheetName val="AGG_B5"/>
      <sheetName val="Master_Data5"/>
      <sheetName val="Daf_15"/>
      <sheetName val="rekap-e20_(USD)11"/>
      <sheetName val="BQ-E20-02_(USD)11"/>
      <sheetName val="BQ_(3)11"/>
      <sheetName val="BQ_(2)11"/>
      <sheetName val="Cover_(x)11"/>
      <sheetName val="Cor_Apt11"/>
      <sheetName val="Cover_Daf-211"/>
      <sheetName val="Sales_Parameter11"/>
      <sheetName val="H_Satuan10"/>
      <sheetName val="an__struktur9"/>
      <sheetName val="rek_det_1-39"/>
      <sheetName val="Man_Power9"/>
      <sheetName val="Mat_Mek9"/>
      <sheetName val="Mat_Elk9"/>
      <sheetName val="HRG_BHN9"/>
      <sheetName val="Plumbing_&amp;_Fire9"/>
      <sheetName val="HARGA_SATUAN9"/>
      <sheetName val="List_material9"/>
      <sheetName val="REKAP_PANEL9"/>
      <sheetName val="Daftar_Upah9"/>
      <sheetName val="Grand_summary9"/>
      <sheetName val="blok_79"/>
      <sheetName val="UPAH_&amp;_BHN_ARS9"/>
      <sheetName val="AHS_ARS9"/>
      <sheetName val="Agregat_Halus_&amp;_Kasar9"/>
      <sheetName val="E20-02Guest_House8"/>
      <sheetName val="rek_det_1_38"/>
      <sheetName val="Fire_Fighting9"/>
      <sheetName val="Item_Kompensasi9"/>
      <sheetName val="HB_9"/>
      <sheetName val="BOQ_KSN8"/>
      <sheetName val="Basic_Price8"/>
      <sheetName val="Agregat_Halus___Kasar8"/>
      <sheetName val="div_88"/>
      <sheetName val="div_28"/>
      <sheetName val="div_38"/>
      <sheetName val="div_48"/>
      <sheetName val="div_58"/>
      <sheetName val="div_68"/>
      <sheetName val="div_78"/>
      <sheetName val="div_98"/>
      <sheetName val="Rekap_Biaya8"/>
      <sheetName val="Rkap_Bya8"/>
      <sheetName val="DAFTAR_HARGA_SATUAN_MATERIAL8"/>
      <sheetName val="An_Arsitektur8"/>
      <sheetName val="An_Struktur8"/>
      <sheetName val="Affiliate_With_Reporting_Unit8"/>
      <sheetName val="Exchange_Rates8"/>
      <sheetName val="Rekap_Direct_Cost8"/>
      <sheetName val="harga_lama8"/>
      <sheetName val="Anal__Pancang8"/>
      <sheetName val="DAF_ALAT8"/>
      <sheetName val="D_&amp;_W_sizes8"/>
      <sheetName val="HAR_SAT8"/>
      <sheetName val="hrg-sat_pek8"/>
      <sheetName val="Bill_No__18"/>
      <sheetName val="Bill_No_3_Basement8"/>
      <sheetName val="Jembatan_I8"/>
      <sheetName val="Pek__Utama8"/>
      <sheetName val="Anl_+8"/>
      <sheetName val="REKAP_ME-I8"/>
      <sheetName val="Cover__x_8"/>
      <sheetName val="HARGA_ALAT8"/>
      <sheetName val="Bill_2__PL_-_SUPPLY_A8"/>
      <sheetName val="Harsat_Bahan8"/>
      <sheetName val="Cost_CCTV8"/>
      <sheetName val="Koefisien_Besi_(_hit__bareng_)8"/>
      <sheetName val="Harsat_Upah8"/>
      <sheetName val="Ans_Kom_Precast9"/>
      <sheetName val="Harga_ME_8"/>
      <sheetName val="AGG_A8"/>
      <sheetName val="AGG_B8"/>
      <sheetName val="DAFTAR_BAHAN8"/>
      <sheetName val="DAFTAR_ALAT8"/>
      <sheetName val="PAS__BATU8"/>
      <sheetName val="Master_Data8"/>
      <sheetName val="PRIME_COAT8"/>
      <sheetName val="DAFTAR_HARGA8"/>
      <sheetName val="rincian_A8"/>
      <sheetName val="h_satuan_pekerjaan8"/>
      <sheetName val="Analisa_ME_(2)8"/>
      <sheetName val="Ktr_Cbg_8"/>
      <sheetName val="Harga_Sat_8"/>
      <sheetName val="Beban_Box_culvert8"/>
      <sheetName val="D2_88"/>
      <sheetName val="Harga_Bahan8"/>
      <sheetName val="Daf_18"/>
      <sheetName val="Rincian_SIM8"/>
      <sheetName val="Regenerator__Concrete_Structur8"/>
      <sheetName val="HSP_UPAH&amp;BAHAN8"/>
      <sheetName val="rekap-e20_(USD)12"/>
      <sheetName val="BQ-E20-02_(USD)12"/>
      <sheetName val="BQ_(3)12"/>
      <sheetName val="BQ_(2)12"/>
      <sheetName val="Cover_(x)12"/>
      <sheetName val="Cor_Apt12"/>
      <sheetName val="Cover_Daf-212"/>
      <sheetName val="Sales_Parameter12"/>
      <sheetName val="H_Satuan11"/>
      <sheetName val="an__struktur10"/>
      <sheetName val="rek_det_1-310"/>
      <sheetName val="Man_Power10"/>
      <sheetName val="Mat_Mek10"/>
      <sheetName val="Mat_Elk10"/>
      <sheetName val="HRG_BHN10"/>
      <sheetName val="Plumbing_&amp;_Fire10"/>
      <sheetName val="HARGA_SATUAN10"/>
      <sheetName val="List_material10"/>
      <sheetName val="REKAP_PANEL10"/>
      <sheetName val="Daftar_Upah10"/>
      <sheetName val="Grand_summary10"/>
      <sheetName val="blok_710"/>
      <sheetName val="UPAH_&amp;_BHN_ARS10"/>
      <sheetName val="AHS_ARS10"/>
      <sheetName val="Agregat_Halus_&amp;_Kasar10"/>
      <sheetName val="E20-02Guest_House9"/>
      <sheetName val="rek_det_1_39"/>
      <sheetName val="Fire_Fighting10"/>
      <sheetName val="Item_Kompensasi10"/>
      <sheetName val="HB_10"/>
      <sheetName val="BOQ_KSN9"/>
      <sheetName val="Basic_Price9"/>
      <sheetName val="Agregat_Halus___Kasar9"/>
      <sheetName val="div_89"/>
      <sheetName val="div_29"/>
      <sheetName val="div_39"/>
      <sheetName val="div_49"/>
      <sheetName val="div_59"/>
      <sheetName val="div_69"/>
      <sheetName val="div_79"/>
      <sheetName val="div_99"/>
      <sheetName val="Rekap_Biaya9"/>
      <sheetName val="Rkap_Bya9"/>
      <sheetName val="DAFTAR_HARGA_SATUAN_MATERIAL9"/>
      <sheetName val="An_Arsitektur9"/>
      <sheetName val="An_Struktur9"/>
      <sheetName val="Affiliate_With_Reporting_Unit9"/>
      <sheetName val="Exchange_Rates9"/>
      <sheetName val="Rekap_Direct_Cost9"/>
      <sheetName val="harga_lama9"/>
      <sheetName val="DAF_ALAT9"/>
      <sheetName val="D_&amp;_W_sizes9"/>
      <sheetName val="HAR_SAT9"/>
      <sheetName val="hrg-sat_pek9"/>
      <sheetName val="Bill_No__19"/>
      <sheetName val="Bill_No_3_Basement9"/>
      <sheetName val="Jembatan_I9"/>
      <sheetName val="Pek__Utama9"/>
      <sheetName val="Anl_+9"/>
      <sheetName val="REKAP_ME-I9"/>
      <sheetName val="Cover__x_9"/>
      <sheetName val="HARGA_ALAT9"/>
      <sheetName val="Bill_2__PL_-_SUPPLY_A9"/>
      <sheetName val="Harsat_Bahan9"/>
      <sheetName val="Cost_CCTV9"/>
      <sheetName val="Koefisien_Besi_(_hit__bareng_)9"/>
      <sheetName val="Harsat_Upah9"/>
      <sheetName val="Ans_Kom_Precast10"/>
      <sheetName val="Harga_ME_9"/>
      <sheetName val="AGG_A9"/>
      <sheetName val="AGG_B9"/>
      <sheetName val="DAFTAR_BAHAN9"/>
      <sheetName val="DAFTAR_ALAT9"/>
      <sheetName val="PAS__BATU9"/>
      <sheetName val="Master_Data9"/>
      <sheetName val="PRIME_COAT9"/>
      <sheetName val="DAFTAR_HARGA9"/>
      <sheetName val="rincian_A9"/>
      <sheetName val="h_satuan_pekerjaan9"/>
      <sheetName val="Analisa_ME_(2)9"/>
      <sheetName val="Ktr_Cbg_9"/>
      <sheetName val="Harga_Sat_9"/>
      <sheetName val="Beban_Box_culvert9"/>
      <sheetName val="D2_89"/>
      <sheetName val="Harga_Bahan9"/>
      <sheetName val="Daf_19"/>
      <sheetName val="Rincian_SIM9"/>
      <sheetName val="Regenerator__Concrete_Structur9"/>
      <sheetName val="HSP_UPAH&amp;BAHAN9"/>
      <sheetName val="Anls FA (Inst)"/>
      <sheetName val="RKK-01"/>
      <sheetName val="Ag Hls &amp; Ksr"/>
      <sheetName val="An_Basic"/>
      <sheetName val="Anal "/>
      <sheetName val="YY"/>
      <sheetName val="JAN~DEC'06"/>
      <sheetName val="CJE"/>
      <sheetName val="Rekap_All_me"/>
      <sheetName val="4__Elektrikal"/>
      <sheetName val="Kuantitas___Harga__2_"/>
      <sheetName val="ANALISA_"/>
      <sheetName val="B_Processing_I2"/>
      <sheetName val="B_Processing_II2"/>
      <sheetName val="B_Processing_III2"/>
      <sheetName val="B_Processing_IV2"/>
      <sheetName val="B_Processing_V2"/>
      <sheetName val="B__Utility2"/>
      <sheetName val="Sat_Bah___Up"/>
      <sheetName val="ANALISA_TENDER"/>
      <sheetName val="HARGA_MATERIAL"/>
      <sheetName val="ADD_2_(1)"/>
      <sheetName val="Hrg_Sat2"/>
      <sheetName val="Sat_Das1"/>
      <sheetName val="Bek_Sloof2"/>
      <sheetName val="terbilang_rp2"/>
      <sheetName val="Weight_Bridge2"/>
      <sheetName val="Bill_2__PL___SUPPLY_A2"/>
      <sheetName val="ANALISA_HARGA_SATUAN1"/>
      <sheetName val="REKAP_AHS_Lansekap1"/>
      <sheetName val="Pekerjaan_Utama1"/>
      <sheetName val="Rekap_All_me1"/>
      <sheetName val="4__Elektrikal1"/>
      <sheetName val="Analisa_Gabungan2"/>
      <sheetName val="Pipe_Bridge2"/>
      <sheetName val="Conveyor_Bridge2"/>
      <sheetName val="Pekerjaan_Luar2"/>
      <sheetName val="B_Processing_I3"/>
      <sheetName val="B_Processing_II3"/>
      <sheetName val="B_Processing_III3"/>
      <sheetName val="B_Processing_IV3"/>
      <sheetName val="B_Processing_V3"/>
      <sheetName val="B__Utility3"/>
      <sheetName val="ANALISA_SOFT2"/>
      <sheetName val="HARGA_SATUAN_UPAH_PEKERJA2"/>
      <sheetName val="Kuantitas___Harga__2_1"/>
      <sheetName val="ANALISA_1"/>
      <sheetName val="Prod_021"/>
      <sheetName val="EVA_11"/>
      <sheetName val="Analisa_Upah_&amp;_Bahan_Plum2"/>
      <sheetName val="B_Conveyor2"/>
      <sheetName val="M_O_S_2"/>
      <sheetName val="B_Processing_I4"/>
      <sheetName val="B_Processing_II4"/>
      <sheetName val="B_Processing_III4"/>
      <sheetName val="B_Processing_IV4"/>
      <sheetName val="B_Processing_V4"/>
      <sheetName val="B_Produksi(skm)1"/>
      <sheetName val="B__Utility4"/>
      <sheetName val="Bill_rekap1"/>
      <sheetName val="REKAP_1"/>
      <sheetName val="Analisa_HSP1"/>
      <sheetName val="Sat_Bah___Up1"/>
      <sheetName val="H_SAT1"/>
      <sheetName val="ME_TU1"/>
      <sheetName val="ME_PL1"/>
      <sheetName val="ANALISA_ALAT_BERAT1"/>
      <sheetName val="COVER_BA_(2)1"/>
      <sheetName val="BA_CCO1"/>
      <sheetName val="AN__HS_PEK_BETON1"/>
      <sheetName val="Lab_E_(FKU)1"/>
      <sheetName val="Bill_of_Qty_MEP1"/>
      <sheetName val="LE_Total(G_Summ_Proj)1"/>
      <sheetName val="ANALISA_TENDER1"/>
      <sheetName val="HARGA_MATERIAL1"/>
      <sheetName val="ADD_2_(1)1"/>
      <sheetName val="rpp_1-51"/>
      <sheetName val="610_61"/>
      <sheetName val="rpp_1-61"/>
      <sheetName val="KITCHEN"/>
      <sheetName val="MT_an"/>
      <sheetName val="REKAP.1"/>
      <sheetName val="Data-pendukung"/>
      <sheetName val="Anal-BM"/>
      <sheetName val="rESUME hDS"/>
      <sheetName val="Anl_Q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% "/>
      <sheetName val="Analisa SNI"/>
      <sheetName val="Upah Bahan SNI"/>
      <sheetName val="BOW"/>
      <sheetName val="Lokasi"/>
      <sheetName val="HrgBahan"/>
      <sheetName val="An. HS"/>
      <sheetName val="Program"/>
      <sheetName val="Inputdata"/>
      <sheetName val="Mat Price"/>
      <sheetName val="ES&amp;MB"/>
      <sheetName val="Finishing Warehouse"/>
      <sheetName val="s_v13"/>
      <sheetName val="s_v14"/>
      <sheetName val="s_v16"/>
      <sheetName val="p_fb01"/>
      <sheetName val="p_fb02"/>
      <sheetName val="PLINT 3.1.G"/>
      <sheetName val="hd bahan"/>
      <sheetName val="rekap-1"/>
      <sheetName val="prd 01-1"/>
      <sheetName val="hd alat"/>
      <sheetName val="shotcrete"/>
      <sheetName val="ug excav"/>
      <sheetName val="boq contract wk"/>
      <sheetName val="hd upah"/>
      <sheetName val="STR-PRD01-6"/>
      <sheetName val="PROD 15-5"/>
      <sheetName val="J"/>
      <sheetName val="Ven"/>
      <sheetName val="Sales"/>
      <sheetName val="KLITIK ok"/>
      <sheetName val="Rek Anal"/>
      <sheetName val="dt"/>
      <sheetName val="Iuran Nopember 2002"/>
      <sheetName val="AnSipil"/>
      <sheetName val="Upah,Bahan,Alat"/>
      <sheetName val="Rekap Analisa1"/>
      <sheetName val="AnPipa &amp; Acc"/>
      <sheetName val="Rab ACC"/>
      <sheetName val="Sales Mining"/>
      <sheetName val="Fak_aktif"/>
      <sheetName val="Meto"/>
      <sheetName val="Perolehan"/>
      <sheetName val="MOBIL barantang"/>
      <sheetName val="Dft Hrg"/>
      <sheetName val="keb-BHN"/>
      <sheetName val="SALURAN"/>
      <sheetName val="TABEL LABOR"/>
      <sheetName val="M+MC"/>
      <sheetName val="LBK1"/>
      <sheetName val="DAFTAR ISI"/>
      <sheetName val="Appendix 2(SatDas)"/>
      <sheetName val="Har-sat-dasr"/>
      <sheetName val="MAP-1"/>
      <sheetName val="MAP-2"/>
      <sheetName val="RKP-2"/>
      <sheetName val="NP 7"/>
      <sheetName val="Pengalaman Per"/>
      <sheetName val="1_0_견적기준(입력)3"/>
      <sheetName val="단가표(2013_09_02)3"/>
      <sheetName val="Hrg_Sat4"/>
      <sheetName val="Harga_Dasar4"/>
      <sheetName val="Bill_2__PL___SUPPLY_A4"/>
      <sheetName val="Weight_Bridge4"/>
      <sheetName val="Analisa__BOW4"/>
      <sheetName val="API610_Process_Data4"/>
      <sheetName val="API610_Type_BB4"/>
      <sheetName val="API610_Type_OH4"/>
      <sheetName val="API610_Type_VS4"/>
      <sheetName val="Ur_Agregat4"/>
      <sheetName val="Anl_Ls(15)4"/>
      <sheetName val="HSD_(8)4"/>
      <sheetName val="ISIAN_(2)4"/>
      <sheetName val="sal_&amp;_galian4"/>
      <sheetName val="bahu_jalan4"/>
      <sheetName val="_An-Str_4"/>
      <sheetName val="ANALISA_SOFT4"/>
      <sheetName val="Pipe_Bridge4"/>
      <sheetName val="Conveyor_Bridge4"/>
      <sheetName val="Pekerjaan_Luar4"/>
      <sheetName val="B_Processing_I7"/>
      <sheetName val="B_Processing_II7"/>
      <sheetName val="B_Processing_III7"/>
      <sheetName val="B_Processing_IV7"/>
      <sheetName val="B_Processing_V7"/>
      <sheetName val="B__Utility7"/>
      <sheetName val="Analisa_Gabungan4"/>
      <sheetName val="HARGA_SATUAN_UPAH_PEKERJA4"/>
      <sheetName val="terbilang_rp4"/>
      <sheetName val="H_Satuan_Dasar4"/>
      <sheetName val="bahan_3"/>
      <sheetName val="TE_TS_FA_LAN_MATV3"/>
      <sheetName val="THPDMoi___2_3"/>
      <sheetName val="dongia__2_3"/>
      <sheetName val="TONG_HOP_VL_NC3"/>
      <sheetName val="TONGKE3p_3"/>
      <sheetName val="TH_VL__NC__DDHT_Thanhphuoc3"/>
      <sheetName val="DON_GIA3"/>
      <sheetName val="t_h_HA_THE3"/>
      <sheetName val="CHITIET_VL_NC_TT__1p3"/>
      <sheetName val="TONG_HOP_VL_NC_TT3"/>
      <sheetName val="TH_XL3"/>
      <sheetName val="CHITIET_VL_NC3"/>
      <sheetName val="CHITIET_VL_NC_TT_3p3"/>
      <sheetName val="KPVC_BD_3"/>
      <sheetName val="Prog_CD3"/>
      <sheetName val="Analisa_Upah_&amp;_Bahan_Plum4"/>
      <sheetName val="rab_-_persiapan_&amp;_lantai-13"/>
      <sheetName val="komp_awal3"/>
      <sheetName val="LAL_-_PASAR_PAGI_3"/>
      <sheetName val="ANALISA__(BARU)3"/>
      <sheetName val="penawaran_elianto3"/>
      <sheetName val="Harga_Bahan_&amp;_Upah_3"/>
      <sheetName val="Harga_sewa_alat3"/>
      <sheetName val="MATERIAL_ANALISA3"/>
      <sheetName val="Bek_Sloof4"/>
      <sheetName val="Sumber_Daya3"/>
      <sheetName val="Bangunan_Utama3"/>
      <sheetName val="BQ_(extern)3"/>
      <sheetName val="HRGA_SATUAN_UPAH-BAHAN3"/>
      <sheetName val="AHS_3"/>
      <sheetName val="HSD_Alat3"/>
      <sheetName val="HSD_Bahan3"/>
      <sheetName val="Lamp_23"/>
      <sheetName val="HSD_Upah3"/>
      <sheetName val="Lamp_13"/>
      <sheetName val="rab_lt_2_bo3"/>
      <sheetName val="Hrg_Bhn_&amp;_Upah3"/>
      <sheetName val="RAP_(2)4"/>
      <sheetName val="List_Rate3"/>
      <sheetName val="Other_PO's3"/>
      <sheetName val="Contract_&amp;V_O3"/>
      <sheetName val="DAFTAR_73"/>
      <sheetName val="1_0_견적기준(입력)2"/>
      <sheetName val="단가표(2013_09_02)2"/>
      <sheetName val="Hrg_Sat3"/>
      <sheetName val="Harga_Dasar3"/>
      <sheetName val="Bill_2__PL___SUPPLY_A3"/>
      <sheetName val="Weight_Bridge3"/>
      <sheetName val="Analisa__BOW3"/>
      <sheetName val="API610_Process_Data3"/>
      <sheetName val="API610_Type_BB3"/>
      <sheetName val="API610_Type_OH3"/>
      <sheetName val="API610_Type_VS3"/>
      <sheetName val="Ur_Agregat3"/>
      <sheetName val="Anl_Ls(15)3"/>
      <sheetName val="HSD_(8)3"/>
      <sheetName val="ISIAN_(2)3"/>
      <sheetName val="sal_&amp;_galian3"/>
      <sheetName val="bahu_jalan3"/>
      <sheetName val="_An-Str_3"/>
      <sheetName val="ANALISA_SOFT3"/>
      <sheetName val="Pipe_Bridge3"/>
      <sheetName val="Conveyor_Bridge3"/>
      <sheetName val="Pekerjaan_Luar3"/>
      <sheetName val="B_Processing_I5"/>
      <sheetName val="B_Processing_II5"/>
      <sheetName val="B_Processing_III5"/>
      <sheetName val="B_Processing_IV5"/>
      <sheetName val="B_Processing_V5"/>
      <sheetName val="B__Utility5"/>
      <sheetName val="Analisa_Gabungan3"/>
      <sheetName val="HARGA_SATUAN_UPAH_PEKERJA3"/>
      <sheetName val="terbilang_rp3"/>
      <sheetName val="H_Satuan_Dasar3"/>
      <sheetName val="bahan_2"/>
      <sheetName val="TE_TS_FA_LAN_MATV2"/>
      <sheetName val="THPDMoi___2_2"/>
      <sheetName val="dongia__2_2"/>
      <sheetName val="TONG_HOP_VL_NC2"/>
      <sheetName val="TONGKE3p_2"/>
      <sheetName val="TH_VL__NC__DDHT_Thanhphuoc2"/>
      <sheetName val="DON_GIA2"/>
      <sheetName val="t_h_HA_THE2"/>
      <sheetName val="CHITIET_VL_NC_TT__1p2"/>
      <sheetName val="TONG_HOP_VL_NC_TT2"/>
      <sheetName val="TH_XL2"/>
      <sheetName val="CHITIET_VL_NC2"/>
      <sheetName val="CHITIET_VL_NC_TT_3p2"/>
      <sheetName val="KPVC_BD_2"/>
      <sheetName val="Prog_CD2"/>
      <sheetName val="Analisa_Upah_&amp;_Bahan_Plum3"/>
      <sheetName val="rab_-_persiapan_&amp;_lantai-12"/>
      <sheetName val="komp_awal2"/>
      <sheetName val="LAL_-_PASAR_PAGI_2"/>
      <sheetName val="ANALISA__(BARU)2"/>
      <sheetName val="penawaran_elianto2"/>
      <sheetName val="Harga_Bahan_&amp;_Upah_2"/>
      <sheetName val="Harga_sewa_alat2"/>
      <sheetName val="MATERIAL_ANALISA2"/>
      <sheetName val="Bek_Sloof3"/>
      <sheetName val="Sumber_Daya2"/>
      <sheetName val="Bangunan_Utama2"/>
      <sheetName val="BQ_(extern)2"/>
      <sheetName val="HRGA_SATUAN_UPAH-BAHAN2"/>
      <sheetName val="AHS_2"/>
      <sheetName val="HSD_Alat2"/>
      <sheetName val="HSD_Bahan2"/>
      <sheetName val="Lamp_22"/>
      <sheetName val="HSD_Upah2"/>
      <sheetName val="Lamp_12"/>
      <sheetName val="rab_lt_2_bo2"/>
      <sheetName val="RAP_(2)3"/>
      <sheetName val="List_Rate2"/>
      <sheetName val="Other_PO's2"/>
      <sheetName val="Contract_&amp;V_O2"/>
      <sheetName val="DAFTAR_72"/>
      <sheetName val="ADD_2_(1)2"/>
      <sheetName val="H_SAT2"/>
      <sheetName val="Estimaswi_Staff2"/>
      <sheetName val="Estimasi_orang_labor2"/>
      <sheetName val="Sat_Das2"/>
      <sheetName val="Rekap_All_me2"/>
      <sheetName val="4__Elektrikal2"/>
      <sheetName val="ANALISA_HARGA_SATUAN2"/>
      <sheetName val="REKAP_AHS_Lansekap2"/>
      <sheetName val="Pekerjaan_Utama2"/>
      <sheetName val="HARGA_MATERIAL2"/>
      <sheetName val="B_Conveyor3"/>
      <sheetName val="M_O_S_3"/>
      <sheetName val="B_Processing_I6"/>
      <sheetName val="B_Processing_II6"/>
      <sheetName val="B_Processing_III6"/>
      <sheetName val="B_Processing_IV6"/>
      <sheetName val="B_Processing_V6"/>
      <sheetName val="B_Produksi(skm)2"/>
      <sheetName val="B__Utility6"/>
      <sheetName val="Bill_rekap2"/>
      <sheetName val="Lab_E_(FKU)2"/>
      <sheetName val="UP_MINOR2"/>
      <sheetName val="LE_Total(G_Summ_Proj)2"/>
      <sheetName val="Bill_of_Qty_MEP2"/>
      <sheetName val="Analisa_ME_2"/>
      <sheetName val="Rekap_Prelim2"/>
      <sheetName val="Analisa_Baku_STR_ARS2"/>
      <sheetName val="SAT_UPH&amp;BHN2"/>
      <sheetName val="Cover_Daf_22"/>
      <sheetName val="Prod_022"/>
      <sheetName val="EVA_12"/>
      <sheetName val="3_Koef_Alat2"/>
      <sheetName val="Bor_pile2"/>
      <sheetName val="Progres_Rasio_LR2"/>
      <sheetName val="RAP_Change2"/>
      <sheetName val="DATA_PROYEK2"/>
      <sheetName val="Analisa_Harsat2"/>
      <sheetName val="Analisa_Harsat_CCO_Intern2"/>
      <sheetName val="AnHarSat_Real_Saat_Ini2"/>
      <sheetName val="AnHarSat_Real_Sd_Saat_Lalu2"/>
      <sheetName val="Rekap_RAP2"/>
      <sheetName val="Cost_Control_Utk_Perub_RAP2"/>
      <sheetName val="Sel_Dev2"/>
      <sheetName val="Progress_Ekstern2"/>
      <sheetName val="Harsat_Alat2"/>
      <sheetName val="Harsat_SubKon2"/>
      <sheetName val="Laporan_Harian2"/>
      <sheetName val="Hrn_I2"/>
      <sheetName val="Hrn_II2"/>
      <sheetName val="Hrn_III2"/>
      <sheetName val="BA_Pemeriksaan2"/>
      <sheetName val="R__RapatCCO2"/>
      <sheetName val="Biaya_LONSTAD2"/>
      <sheetName val="Laporan_Mingguan2"/>
      <sheetName val="Rekap_MC2"/>
      <sheetName val="BA_Fisik2"/>
      <sheetName val="Evaluasi_CCO2"/>
      <sheetName val="Hsl_Evaluasi2"/>
      <sheetName val="Lap_Pek_22"/>
      <sheetName val="Lap_Pek_12"/>
      <sheetName val="Penilaian_Hasil_FHO2"/>
      <sheetName val="Penilaian_Hasil_PHO2"/>
      <sheetName val="Penyampaian_Evaluasi2"/>
      <sheetName val="Permhnan_CCO22"/>
      <sheetName val="Permhnan_FHO2"/>
      <sheetName val="Permhnan_PHO2"/>
      <sheetName val="Persetujuan_CCO22"/>
      <sheetName val="Pemakaian_Bahan2"/>
      <sheetName val="Pengadaan_Bahan2"/>
      <sheetName val="Volume_Mingguan2"/>
      <sheetName val="Laporan_Bulanan2"/>
      <sheetName val="Schedule_Ekstern2"/>
      <sheetName val="Rekap_Sisa_Bahan2"/>
      <sheetName val="RAP_Sisa2"/>
      <sheetName val="EARNED_VALUE2"/>
      <sheetName val="Permhnan_UM2"/>
      <sheetName val="Und__RptFHO2"/>
      <sheetName val="Und__RptPHO2"/>
      <sheetName val="List_Rate1"/>
      <sheetName val="Estimaswi_Staff1"/>
      <sheetName val="Estimasi_orang_labor1"/>
      <sheetName val="UP_MINOR1"/>
      <sheetName val="Analisa_ME_1"/>
      <sheetName val="Rekap_Prelim1"/>
      <sheetName val="Analisa_Baku_STR_ARS1"/>
      <sheetName val="SAT_UPH&amp;BHN1"/>
      <sheetName val="Cover_Daf_21"/>
      <sheetName val="Bor_pile1"/>
      <sheetName val="Progres_Rasio_LR1"/>
      <sheetName val="RAP_Change1"/>
      <sheetName val="DATA_PROYEK1"/>
      <sheetName val="Analisa_Harsat1"/>
      <sheetName val="Analisa_Harsat_CCO_Intern1"/>
      <sheetName val="AnHarSat_Real_Saat_Ini1"/>
      <sheetName val="AnHarSat_Real_Sd_Saat_Lalu1"/>
      <sheetName val="Rekap_RAP1"/>
      <sheetName val="Cost_Control_Utk_Perub_RAP1"/>
      <sheetName val="Sel_Dev1"/>
      <sheetName val="Progress_Ekstern1"/>
      <sheetName val="Harsat_Alat1"/>
      <sheetName val="Harsat_SubKon1"/>
      <sheetName val="Laporan_Harian1"/>
      <sheetName val="Hrn_I1"/>
      <sheetName val="Hrn_II1"/>
      <sheetName val="Hrn_III1"/>
      <sheetName val="BA_Pemeriksaan1"/>
      <sheetName val="R__RapatCCO1"/>
      <sheetName val="Biaya_LONSTAD1"/>
      <sheetName val="Laporan_Mingguan1"/>
      <sheetName val="Rekap_MC1"/>
      <sheetName val="BA_Fisik1"/>
      <sheetName val="Evaluasi_CCO1"/>
      <sheetName val="Hsl_Evaluasi1"/>
      <sheetName val="Lap_Pek_21"/>
      <sheetName val="Lap_Pek_11"/>
      <sheetName val="Penilaian_Hasil_FHO1"/>
      <sheetName val="Penilaian_Hasil_PHO1"/>
      <sheetName val="Penyampaian_Evaluasi1"/>
      <sheetName val="Permhnan_CCO21"/>
      <sheetName val="Permhnan_FHO1"/>
      <sheetName val="Permhnan_PHO1"/>
      <sheetName val="Persetujuan_CCO21"/>
      <sheetName val="Pemakaian_Bahan1"/>
      <sheetName val="Pengadaan_Bahan1"/>
      <sheetName val="Volume_Mingguan1"/>
      <sheetName val="Laporan_Bulanan1"/>
      <sheetName val="Schedule_Ekstern1"/>
      <sheetName val="Rekap_Sisa_Bahan1"/>
      <sheetName val="RAP_Sisa1"/>
      <sheetName val="EARNED_VALUE1"/>
      <sheetName val="Permhnan_UM1"/>
      <sheetName val="Und__RptFHO1"/>
      <sheetName val="Und__RptPHO1"/>
      <sheetName val="List_Rate"/>
      <sheetName val="Estimaswi_Staff"/>
      <sheetName val="Estimasi_orang_labor"/>
      <sheetName val="Analisa_ME_"/>
      <sheetName val="Rekap_Prelim"/>
      <sheetName val="Analisa_Baku_STR_ARS"/>
      <sheetName val="SAT_UPH&amp;BHN"/>
      <sheetName val="Cover_Daf_2"/>
      <sheetName val="Anal__Pancang10"/>
      <sheetName val="1_0_견적기준(입력)5"/>
      <sheetName val="단가표(2013_09_02)5"/>
      <sheetName val="Hrg_Sat6"/>
      <sheetName val="Harga_Dasar6"/>
      <sheetName val="Bill_2__PL___SUPPLY_A6"/>
      <sheetName val="Weight_Bridge6"/>
      <sheetName val="Analisa__BOW6"/>
      <sheetName val="API610_Process_Data6"/>
      <sheetName val="API610_Type_BB6"/>
      <sheetName val="API610_Type_OH6"/>
      <sheetName val="API610_Type_VS6"/>
      <sheetName val="Ur_Agregat6"/>
      <sheetName val="Anl_Ls(15)6"/>
      <sheetName val="HSD_(8)6"/>
      <sheetName val="ISIAN_(2)6"/>
      <sheetName val="sal_&amp;_galian6"/>
      <sheetName val="bahu_jalan6"/>
      <sheetName val="_An-Str_6"/>
      <sheetName val="ANALISA_SOFT6"/>
      <sheetName val="Pipe_Bridge6"/>
      <sheetName val="Conveyor_Bridge6"/>
      <sheetName val="Pekerjaan_Luar6"/>
      <sheetName val="B_Processing_I9"/>
      <sheetName val="B_Processing_II9"/>
      <sheetName val="B_Processing_III9"/>
      <sheetName val="B_Processing_IV9"/>
      <sheetName val="B_Processing_V9"/>
      <sheetName val="B__Utility9"/>
      <sheetName val="Analisa_Gabungan6"/>
      <sheetName val="HARGA_SATUAN_UPAH_PEKERJA6"/>
      <sheetName val="terbilang_rp6"/>
      <sheetName val="H_Satuan_Dasar6"/>
      <sheetName val="bahan_5"/>
      <sheetName val="TE_TS_FA_LAN_MATV5"/>
      <sheetName val="THPDMoi___2_5"/>
      <sheetName val="dongia__2_5"/>
      <sheetName val="TONG_HOP_VL_NC5"/>
      <sheetName val="TONGKE3p_5"/>
      <sheetName val="TH_VL__NC__DDHT_Thanhphuoc5"/>
      <sheetName val="DON_GIA5"/>
      <sheetName val="t_h_HA_THE5"/>
      <sheetName val="CHITIET_VL_NC_TT__1p5"/>
      <sheetName val="TONG_HOP_VL_NC_TT5"/>
      <sheetName val="TH_XL5"/>
      <sheetName val="CHITIET_VL_NC5"/>
      <sheetName val="CHITIET_VL_NC_TT_3p5"/>
      <sheetName val="KPVC_BD_5"/>
      <sheetName val="Prog_CD5"/>
      <sheetName val="Analisa_Upah_&amp;_Bahan_Plum6"/>
      <sheetName val="rab_-_persiapan_&amp;_lantai-15"/>
      <sheetName val="komp_awal5"/>
      <sheetName val="LAL_-_PASAR_PAGI_5"/>
      <sheetName val="ANALISA__(BARU)5"/>
      <sheetName val="penawaran_elianto5"/>
      <sheetName val="Harga_Bahan_&amp;_Upah_5"/>
      <sheetName val="Harga_sewa_alat5"/>
      <sheetName val="MATERIAL_ANALISA5"/>
      <sheetName val="Bek_Sloof6"/>
      <sheetName val="Sumber_Daya5"/>
      <sheetName val="Bangunan_Utama5"/>
      <sheetName val="BQ_(extern)5"/>
      <sheetName val="HRGA_SATUAN_UPAH-BAHAN5"/>
      <sheetName val="Commodity_Codes_6_03_15"/>
      <sheetName val="AHS_5"/>
      <sheetName val="HSD_Alat5"/>
      <sheetName val="HSD_Bahan5"/>
      <sheetName val="Lamp_25"/>
      <sheetName val="HSD_Upah5"/>
      <sheetName val="Lamp_15"/>
      <sheetName val="rab_lt_2_bo5"/>
      <sheetName val="Hrg_Bhn_&amp;_Upah5"/>
      <sheetName val="RAP_(2)6"/>
      <sheetName val="List_Rate5"/>
      <sheetName val="Other_PO's5"/>
      <sheetName val="Contract_&amp;V_O5"/>
      <sheetName val="DAFTAR_75"/>
      <sheetName val="SDMPROG"/>
      <sheetName val="CRITERIA2"/>
      <sheetName val="r"/>
      <sheetName val="4"/>
      <sheetName val="ANALISA ELC"/>
      <sheetName val="Material Ars"/>
      <sheetName val="Cover PT. MSCS"/>
      <sheetName val="BQ Finishes &amp; ME"/>
      <sheetName val="Loose furniture"/>
      <sheetName val="Fixed furniture"/>
      <sheetName val=" Sum MEP"/>
      <sheetName val="ELECTRICAL"/>
      <sheetName val="MECHANICAL"/>
      <sheetName val="TNHC"/>
      <sheetName val="12"/>
      <sheetName val="13"/>
      <sheetName val="7"/>
      <sheetName val="8"/>
      <sheetName val="6"/>
      <sheetName val="11"/>
      <sheetName val="5"/>
      <sheetName val="2(SI-23mrt-PIT)"/>
      <sheetName val="Kolom UT"/>
      <sheetName val="diskon"/>
      <sheetName val="AT 2"/>
      <sheetName val="LOADDAT"/>
      <sheetName val="Bunga"/>
      <sheetName val="rekap-analis"/>
      <sheetName val="U,B"/>
      <sheetName val="Mobilisasi"/>
      <sheetName val="Rekap analis"/>
      <sheetName val="304-06"/>
      <sheetName val="DETAIL"/>
      <sheetName val="Lantai 1 ME"/>
      <sheetName val="rap rinci"/>
      <sheetName val="Persiapan"/>
      <sheetName val="Fill this out first..."/>
      <sheetName val="DIV.1"/>
      <sheetName val="eqpmad2"/>
      <sheetName val="adukan "/>
      <sheetName val="jgn dihapus!"/>
      <sheetName val="EQ_an"/>
      <sheetName val="UP_an"/>
      <sheetName val="Factor"/>
      <sheetName val="BOQ CBM"/>
      <sheetName val="Sat Bah &amp; Up"/>
      <sheetName val="Master 1.0"/>
      <sheetName val="Peralatan (2)"/>
      <sheetName val="Dartar Upah dan Bahan"/>
      <sheetName val="Uph,Bhn&amp;alat"/>
      <sheetName val="Info Umum"/>
      <sheetName val="EE-PROP"/>
      <sheetName val="Daftar AHS"/>
      <sheetName val="Rekap-komp"/>
      <sheetName val="P_PPR"/>
      <sheetName val="MCSet4_DB"/>
      <sheetName val="Beam_TPC_(L1)"/>
      <sheetName val="TABEL_BAJA"/>
      <sheetName val="Rekap_Utility"/>
      <sheetName val="spek_material"/>
      <sheetName val="Point_List"/>
      <sheetName val="Point_List_Tower_1"/>
      <sheetName val="Point_List_Tower_2"/>
      <sheetName val="Point_List_Tower_3"/>
      <sheetName val="Point_List_Tower_4"/>
      <sheetName val="Penjumlahan_BAS"/>
      <sheetName val="Cost_BAS"/>
      <sheetName val="Daf-3_5_Sanitair"/>
      <sheetName val="a_h_ars_sum"/>
      <sheetName val="Analisa_Cbg"/>
      <sheetName val="Analisa_Quarry"/>
      <sheetName val="Analisa_(ok)"/>
      <sheetName val="THPDMoi__(2)"/>
      <sheetName val="dongia_(2)"/>
      <sheetName val="t-h_HA_THE"/>
      <sheetName val="CHITIET_VL-NC-TT_-1p"/>
      <sheetName val="TONG_HOP_VL-NC_TT"/>
      <sheetName val="CHITIET_VL-NC-TT-3p"/>
      <sheetName val="KPVC-BD_"/>
      <sheetName val="ANAL_KOEF"/>
      <sheetName val="Harga_Pekerjaan"/>
      <sheetName val="Unit_Cost"/>
      <sheetName val="STAFFSCHED_"/>
      <sheetName val="Anls_SNI"/>
      <sheetName val="GD_14"/>
      <sheetName val="DAFT_HARG_SAT_PEK_"/>
      <sheetName val="DAFT_ALAT,UPAH_&amp;_MAT"/>
      <sheetName val="Kt£#"/>
      <sheetName val="INDIRECT_DETAIL"/>
      <sheetName val="Market_Positioning"/>
      <sheetName val="Anls_BOW"/>
      <sheetName val="Hrg_Dsr"/>
      <sheetName val="Cover_PT__MSCS"/>
      <sheetName val="BQ_Finishes_&amp;_ME"/>
      <sheetName val="Loose_furniture"/>
      <sheetName val="Fixed_furniture"/>
      <sheetName val="_Sum_MEP"/>
      <sheetName val="FAS"/>
      <sheetName val="Ｎｏ.13"/>
      <sheetName val="ABB_Trans"/>
      <sheetName val="Main Feeder"/>
      <sheetName val="Capacitor"/>
      <sheetName val="Input_Data-1"/>
      <sheetName val="PE Wire"/>
      <sheetName val="XLPE_Cable"/>
      <sheetName val="Code"/>
      <sheetName val="個案9411"/>
      <sheetName val="GAEYO"/>
      <sheetName val="Baja IWF"/>
      <sheetName val="CORET MASTER"/>
      <sheetName val="AHS MASTER"/>
      <sheetName val="CORET KERAMIK"/>
      <sheetName val="ICT"/>
      <sheetName val="IPL_SCHEDULE"/>
      <sheetName val="DHSD"/>
      <sheetName val="NET表"/>
      <sheetName val="BQ表"/>
      <sheetName val="SAT"/>
      <sheetName val="Progres W5"/>
      <sheetName val="penj. total"/>
      <sheetName val="PkRp"/>
      <sheetName val="Config"/>
      <sheetName val="RUMUS BTL"/>
      <sheetName val="Monthly"/>
      <sheetName val="bq ac- semanan"/>
      <sheetName val="Analisa  _2_"/>
      <sheetName val="Agregat ABC"/>
      <sheetName val="NP-10"/>
      <sheetName val="NP-6"/>
      <sheetName val="NP-7"/>
      <sheetName val="NP-8"/>
      <sheetName val="HSLAIN-LAIN"/>
      <sheetName val="TOS"/>
      <sheetName val="Man Power &amp; Comp"/>
      <sheetName val="indirect"/>
      <sheetName val="UNIT-PRICE"/>
      <sheetName val="Biaya test"/>
      <sheetName val="Estimate"/>
      <sheetName val="Ref-Blok 8 S1"/>
      <sheetName val="penggantian jembatan sawangan"/>
      <sheetName val="Surat Penawaran"/>
      <sheetName val="Analisa batu kali"/>
      <sheetName val="harga Satua Dasar"/>
      <sheetName val="BIIL ASLI"/>
      <sheetName val="MASTER"/>
      <sheetName val="ES-aLL"/>
      <sheetName val="G_SUMMARY"/>
      <sheetName val="대비표"/>
      <sheetName val="XQU826"/>
      <sheetName val="Hal"/>
      <sheetName val="Cash Flow bulanan"/>
      <sheetName val="Ana_Ars"/>
      <sheetName val="Ana_Str"/>
      <sheetName val="Alat Beton"/>
      <sheetName val="MarkUp"/>
      <sheetName val="BQ_effice"/>
      <sheetName val="Up1"/>
      <sheetName val="Tataudara"/>
      <sheetName val="Analisa &amp; Upah"/>
      <sheetName val="Analisa K"/>
      <sheetName val="REK-BULANAN"/>
      <sheetName val="Tack"/>
      <sheetName val="LKVL-CK-HT-GD1"/>
      <sheetName val="TONG HOP VL-NC"/>
      <sheetName val="TH VL, NC, DDHT Thanhphuoc"/>
      <sheetName val="CHITIET VL-NC"/>
      <sheetName val="VCV-BE-TONG"/>
      <sheetName val="gvl"/>
      <sheetName val="침하계"/>
      <sheetName val="SGC RATE"/>
      <sheetName val="係数"/>
      <sheetName val="Elec LG"/>
      <sheetName val="RAB AR&amp;STR"/>
      <sheetName val="Comparison"/>
      <sheetName val="1.Requisition(E)"/>
      <sheetName val="Tai khoan"/>
      <sheetName val="總表"/>
      <sheetName val="Temp&amp;Site"/>
      <sheetName val="CF_DT"/>
      <sheetName val="DATA BASE jona 4"/>
      <sheetName val="H.Material, Upah &amp; Alat"/>
      <sheetName val="Analisa H.Sat.Pek."/>
      <sheetName val="DKDH"/>
      <sheetName val="Alat R"/>
      <sheetName val="R.Alat"/>
      <sheetName val="3-DIV3"/>
      <sheetName val="SHEDULE"/>
      <sheetName val="ansat"/>
      <sheetName val="analisa3"/>
      <sheetName val="analisa7"/>
      <sheetName val="Bldg Brkdown"/>
      <sheetName val="MTL$-INTER"/>
      <sheetName val="FitOutConfCentre"/>
      <sheetName val="HSBHN"/>
      <sheetName val="Bill No. 3"/>
      <sheetName val="BlkARoofBeamRebar"/>
      <sheetName val="Demolish 1"/>
      <sheetName val="d-7"/>
      <sheetName val="Detail Costing (Infra)"/>
      <sheetName val="RT2-D"/>
      <sheetName val="WBLFF-B3"/>
      <sheetName val="Bill No. 3 (2)"/>
      <sheetName val="Final Sum "/>
      <sheetName val="Bill  No. 4"/>
      <sheetName val="Summary-FR@1.80"/>
      <sheetName val="Assessment"/>
      <sheetName val="Certificate "/>
      <sheetName val="Prelim"/>
      <sheetName val="Valn Cover"/>
      <sheetName val="advpay"/>
      <sheetName val="JKR66"/>
      <sheetName val="PTCERT95"/>
      <sheetName val="Bill__No__4"/>
      <sheetName val="prog"/>
      <sheetName val="3C1"/>
      <sheetName val="ap e - elmt"/>
      <sheetName val="ap d1 - suma"/>
      <sheetName val="ap d2 - sumb"/>
      <sheetName val="Bill__No__41"/>
      <sheetName val="Bill__No__43"/>
      <sheetName val="ADD_2_(1)3"/>
      <sheetName val="H_SAT3"/>
      <sheetName val="Kuantitas___Harga3"/>
      <sheetName val="AHS_Marka3"/>
      <sheetName val="AHS_Aspal3"/>
      <sheetName val="Bill_rekap3"/>
      <sheetName val="Prod_023"/>
      <sheetName val="EVA_13"/>
      <sheetName val="Bill__No__42"/>
      <sheetName val="計算条件"/>
      <sheetName val="GiaVL"/>
      <sheetName val="Nhan cong"/>
      <sheetName val="dnc4"/>
      <sheetName val="Chiet tinh dz35"/>
      <sheetName val="BD"/>
      <sheetName val="03. Beban Rencana"/>
      <sheetName val="02. Outline Struktur"/>
      <sheetName val="01. Umum"/>
      <sheetName val="04. Desain Fondasi"/>
      <sheetName val="Kt_x001d_£_x0005_#_x0000"/>
      <sheetName val="person"/>
      <sheetName val="2BasicPrice"/>
      <sheetName val="rincian penawaran harga"/>
      <sheetName val="DATA "/>
      <sheetName val="Hit Vol Str Jambi"/>
      <sheetName val="Analis'08"/>
      <sheetName val="Lamp_MC"/>
      <sheetName val="Lamp-MC"/>
      <sheetName val="Rencana Anggaran Biaya"/>
      <sheetName val="노임이"/>
      <sheetName val="Anal__Pancang11"/>
      <sheetName val="Weight_Bridge7"/>
      <sheetName val="Hrg_Sat7"/>
      <sheetName val="Harga_Dasar7"/>
      <sheetName val="Bill_2__PL___SUPPLY_A7"/>
      <sheetName val="Analisa__BOW7"/>
      <sheetName val="API610_Process_Data7"/>
      <sheetName val="API610_Type_BB7"/>
      <sheetName val="API610_Type_OH7"/>
      <sheetName val="API610_Type_VS7"/>
      <sheetName val="terbilang_rp7"/>
      <sheetName val="H_Satuan_Dasar7"/>
      <sheetName val="Ur_Agregat7"/>
      <sheetName val="Anl_Ls(15)7"/>
      <sheetName val="HSD_(8)7"/>
      <sheetName val="ISIAN_(2)7"/>
      <sheetName val="sal_&amp;_galian7"/>
      <sheetName val="bahu_jalan7"/>
      <sheetName val="_An-Str_7"/>
      <sheetName val="ANALISA_SOFT7"/>
      <sheetName val="Pipe_Bridge7"/>
      <sheetName val="Conveyor_Bridge7"/>
      <sheetName val="Pekerjaan_Luar7"/>
      <sheetName val="B_Processing_I10"/>
      <sheetName val="B_Processing_II10"/>
      <sheetName val="B_Processing_III10"/>
      <sheetName val="B_Processing_IV10"/>
      <sheetName val="B_Processing_V10"/>
      <sheetName val="B__Utility10"/>
      <sheetName val="Analisa_Gabungan7"/>
      <sheetName val="HARGA_SATUAN_UPAH_PEKERJA7"/>
      <sheetName val="RAP_(2)7"/>
      <sheetName val="Analisa_Upah_&amp;_Bahan_Plum7"/>
      <sheetName val="Bangunan_Utama6"/>
      <sheetName val="BQ_(extern)6"/>
      <sheetName val="bahan_6"/>
      <sheetName val="TE_TS_FA_LAN_MATV6"/>
      <sheetName val="THPDMoi___2_6"/>
      <sheetName val="dongia__2_6"/>
      <sheetName val="TONG_HOP_VL_NC6"/>
      <sheetName val="TONGKE3p_6"/>
      <sheetName val="TH_VL__NC__DDHT_Thanhphuoc6"/>
      <sheetName val="DON_GIA6"/>
      <sheetName val="t_h_HA_THE6"/>
      <sheetName val="CHITIET_VL_NC_TT__1p6"/>
      <sheetName val="TONG_HOP_VL_NC_TT6"/>
      <sheetName val="TH_XL6"/>
      <sheetName val="CHITIET_VL_NC6"/>
      <sheetName val="CHITIET_VL_NC_TT_3p6"/>
      <sheetName val="KPVC_BD_6"/>
      <sheetName val="Prog_CD6"/>
      <sheetName val="rab_-_persiapan_&amp;_lantai-16"/>
      <sheetName val="komp_awal6"/>
      <sheetName val="LAL_-_PASAR_PAGI_6"/>
      <sheetName val="ANALISA__(BARU)6"/>
      <sheetName val="penawaran_elianto6"/>
      <sheetName val="Other_PO's6"/>
      <sheetName val="Contract_&amp;V_O6"/>
      <sheetName val="Bek_Sloof7"/>
      <sheetName val="Hrg_Bhn_&amp;_Upah6"/>
      <sheetName val="Sumber_Daya6"/>
      <sheetName val="Harga_Bahan_&amp;_Upah_6"/>
      <sheetName val="Harga_sewa_alat6"/>
      <sheetName val="MATERIAL_ANALISA6"/>
      <sheetName val="DAFTAR_76"/>
      <sheetName val="HRGA_SATUAN_UPAH-BAHAN6"/>
      <sheetName val="rab_lt_2_bo6"/>
      <sheetName val="AHS_6"/>
      <sheetName val="HSD_Alat6"/>
      <sheetName val="HSD_Bahan6"/>
      <sheetName val="Lamp_26"/>
      <sheetName val="HSD_Upah6"/>
      <sheetName val="Lamp_16"/>
      <sheetName val="Commodity_Codes_6_03_16"/>
      <sheetName val="1_0_견적기준(입력)6"/>
      <sheetName val="단가표(2013_09_02)6"/>
      <sheetName val="LE_Total(G_Summ_Proj)3"/>
      <sheetName val="Lab_E_(FKU)3"/>
      <sheetName val="Anal__Pancang12"/>
      <sheetName val="UP_MINOR3"/>
      <sheetName val="Bill_of_Qty_MEP3"/>
      <sheetName val="B_Conveyor4"/>
      <sheetName val="M_O_S_4"/>
      <sheetName val="B_Processing_I11"/>
      <sheetName val="B_Processing_II11"/>
      <sheetName val="B_Processing_III11"/>
      <sheetName val="B_Processing_IV11"/>
      <sheetName val="B_Processing_V11"/>
      <sheetName val="B_Produksi(skm)3"/>
      <sheetName val="B__Utility11"/>
      <sheetName val="Analisa_ME_3"/>
      <sheetName val="Rekap_Prelim3"/>
      <sheetName val="Analisa_Baku_STR_ARS3"/>
      <sheetName val="List_Rate6"/>
      <sheetName val="SAT_UPH&amp;BHN3"/>
      <sheetName val="Cover_Daf_23"/>
      <sheetName val="ANALISA_HARGA_SATUAN3"/>
      <sheetName val="REKAP_AHS_Lansekap3"/>
      <sheetName val="Pekerjaan_Utama3"/>
      <sheetName val="Sat_Das3"/>
      <sheetName val="Rekap_All_me3"/>
      <sheetName val="4__Elektrikal3"/>
      <sheetName val="ANALISA_AGGR3"/>
      <sheetName val="URAIAN_ANALISA__23"/>
      <sheetName val="ANALISA_HARGA3"/>
      <sheetName val="3_Koef_Alat3"/>
      <sheetName val="Bor_pile3"/>
      <sheetName val="Progres_Rasio_LR3"/>
      <sheetName val="RAP_Change3"/>
      <sheetName val="DATA_PROYEK3"/>
      <sheetName val="Analisa_Harsat3"/>
      <sheetName val="Analisa_Harsat_CCO_Intern3"/>
      <sheetName val="AnHarSat_Real_Saat_Ini3"/>
      <sheetName val="AnHarSat_Real_Sd_Saat_Lalu3"/>
      <sheetName val="Rekap_RAP3"/>
      <sheetName val="Cost_Control_Utk_Perub_RAP3"/>
      <sheetName val="Sel_Dev3"/>
      <sheetName val="Progress_Ekstern3"/>
      <sheetName val="Harsat_Alat3"/>
      <sheetName val="Harsat_SubKon3"/>
      <sheetName val="Laporan_Harian3"/>
      <sheetName val="Hrn_I3"/>
      <sheetName val="Hrn_II3"/>
      <sheetName val="Hrn_III3"/>
      <sheetName val="BA_Pemeriksaan3"/>
      <sheetName val="R__RapatCCO3"/>
      <sheetName val="Biaya_LONSTAD3"/>
      <sheetName val="Laporan_Mingguan3"/>
      <sheetName val="Rekap_MC3"/>
      <sheetName val="BA_Fisik3"/>
      <sheetName val="Evaluasi_CCO3"/>
      <sheetName val="Hsl_Evaluasi3"/>
      <sheetName val="Lap_Pek_23"/>
      <sheetName val="Lap_Pek_13"/>
      <sheetName val="Penilaian_Hasil_FHO3"/>
      <sheetName val="Penilaian_Hasil_PHO3"/>
      <sheetName val="Penyampaian_Evaluasi3"/>
      <sheetName val="Permhnan_CCO23"/>
      <sheetName val="Permhnan_FHO3"/>
      <sheetName val="Permhnan_PHO3"/>
      <sheetName val="Persetujuan_CCO23"/>
      <sheetName val="Pemakaian_Bahan3"/>
      <sheetName val="Pengadaan_Bahan3"/>
      <sheetName val="Volume_Mingguan3"/>
      <sheetName val="Laporan_Bulanan3"/>
      <sheetName val="Schedule_Ekstern3"/>
      <sheetName val="Rekap_Sisa_Bahan3"/>
      <sheetName val="RAP_Sisa3"/>
      <sheetName val="EARNED_VALUE3"/>
      <sheetName val="Permhnan_UM3"/>
      <sheetName val="Und__RptFHO3"/>
      <sheetName val="Und__RptPHO3"/>
      <sheetName val="HARGA_MATERIAL3"/>
      <sheetName val="Material_ME"/>
      <sheetName val="met_bab3"/>
      <sheetName val="anal_bab8"/>
      <sheetName val="Sat_Bahan"/>
      <sheetName val="Sat_Alat"/>
      <sheetName val="Sat_Upah"/>
      <sheetName val="REKAP_PER_BUILDING"/>
      <sheetName val="a_h_ars"/>
      <sheetName val="Balok_L_2"/>
      <sheetName val="Spec_ME"/>
      <sheetName val="Estimaswi_Staff3"/>
      <sheetName val="Estimasi_orang_labor3"/>
      <sheetName val="BQ_ARS"/>
      <sheetName val="UPAH_&amp;_BAHAN"/>
      <sheetName val="Peta_Quarry"/>
      <sheetName val="Perhitungan_Mobilisasi_Alat"/>
      <sheetName val="Lalu_Lintas"/>
      <sheetName val="Jembatan_Sementara"/>
      <sheetName val="Bid_Summary"/>
      <sheetName val="Tabel_material"/>
      <sheetName val="Upah_n_Bahan"/>
      <sheetName val="sewa_alat"/>
      <sheetName val="bahan_upah"/>
      <sheetName val="meth_hsl_nego"/>
      <sheetName val="NS_GD_UTAMA"/>
      <sheetName val="Analisa_Precast"/>
      <sheetName val="Sum_AHS"/>
      <sheetName val="ANALISA_ELC"/>
      <sheetName val="Anal_"/>
      <sheetName val="Analisa_Bor"/>
      <sheetName val="Form_AHS"/>
      <sheetName val="bill_qty"/>
      <sheetName val="BARU-4_"/>
      <sheetName val="Ra_Pdptn"/>
      <sheetName val="h_sat-bbm"/>
      <sheetName val="E_Adm"/>
      <sheetName val="rap_rinci"/>
      <sheetName val="Fill_this_out_first___"/>
      <sheetName val="DIV_1"/>
      <sheetName val="adukan_"/>
      <sheetName val="jgn_dihapus!"/>
      <sheetName val="BOQ_CBM"/>
      <sheetName val="Sat_Bah_&amp;_Up"/>
      <sheetName val="Master_1_0"/>
      <sheetName val="Peralatan_(2)"/>
      <sheetName val="Dartar_Upah_dan_Bahan"/>
      <sheetName val="Info_Umum"/>
      <sheetName val="NP_7"/>
      <sheetName val="Instrument_Proc"/>
      <sheetName val="MTO_Civil_Work"/>
      <sheetName val="Sched_3_(Construction)"/>
      <sheetName val="Sched_1_(Engineering)"/>
      <sheetName val="Sched_2_(Procurement_"/>
      <sheetName val="Memb_Schd"/>
      <sheetName val="Pengalaman_Per"/>
      <sheetName val="8_4_1_Marka_"/>
      <sheetName val="Calcu_02"/>
      <sheetName val="ANALISA_E~DIVISI_7_1"/>
      <sheetName val="ANALISA_ALAT"/>
      <sheetName val="REKAP_E"/>
      <sheetName val="REKAP_SNI"/>
      <sheetName val="RASK_ALL"/>
      <sheetName val="Lantai_1_ME"/>
      <sheetName val="AHS_BETON-print"/>
      <sheetName val="harsat_kusen-print"/>
      <sheetName val="HARSAT_MATERIAL-print"/>
      <sheetName val="HARSAT_MATERIAL_(2)"/>
      <sheetName val="Sum_AHS-print"/>
      <sheetName val="Bill_1"/>
      <sheetName val="Bill_6"/>
      <sheetName val="Bill_5"/>
      <sheetName val="HARG_SAT"/>
      <sheetName val="Material_Ars"/>
      <sheetName val="D-3_(M)"/>
      <sheetName val="rekap_str_ars"/>
      <sheetName val="SATUAN_JADI_"/>
      <sheetName val="Agt_Hls&amp;Ksr"/>
      <sheetName val="Backup_komp"/>
      <sheetName val="Currency_Rate"/>
      <sheetName val="Daftar_Hutang_Mei_2018"/>
      <sheetName val="LPF-01_;_RKK-01"/>
      <sheetName val="an__struktur11"/>
      <sheetName val="rek_det_1-311"/>
      <sheetName val="HRG_BHN11"/>
      <sheetName val="Anal__Pancang13"/>
      <sheetName val="Weight_Bridge8"/>
      <sheetName val="Hrg_Sat8"/>
      <sheetName val="Harga_Dasar8"/>
      <sheetName val="Bill_2__PL___SUPPLY_A8"/>
      <sheetName val="Analisa__BOW8"/>
      <sheetName val="API610_Process_Data8"/>
      <sheetName val="API610_Type_BB8"/>
      <sheetName val="API610_Type_OH8"/>
      <sheetName val="API610_Type_VS8"/>
      <sheetName val="terbilang_rp8"/>
      <sheetName val="H_Satuan_Dasar8"/>
      <sheetName val="Ur_Agregat8"/>
      <sheetName val="Anl_Ls(15)8"/>
      <sheetName val="HSD_(8)8"/>
      <sheetName val="ISIAN_(2)8"/>
      <sheetName val="sal_&amp;_galian8"/>
      <sheetName val="bahu_jalan8"/>
      <sheetName val="_An-Str_8"/>
      <sheetName val="ANALISA_SOFT8"/>
      <sheetName val="Pipe_Bridge8"/>
      <sheetName val="Conveyor_Bridge8"/>
      <sheetName val="Pekerjaan_Luar8"/>
      <sheetName val="B_Processing_I12"/>
      <sheetName val="B_Processing_II12"/>
      <sheetName val="B_Processing_III12"/>
      <sheetName val="B_Processing_IV12"/>
      <sheetName val="B_Processing_V12"/>
      <sheetName val="B__Utility12"/>
      <sheetName val="Analisa_Gabungan8"/>
      <sheetName val="HARGA_SATUAN_UPAH_PEKERJA8"/>
      <sheetName val="RAP_(2)8"/>
      <sheetName val="Analisa_Upah_&amp;_Bahan_Plum8"/>
      <sheetName val="Bangunan_Utama7"/>
      <sheetName val="BQ_(extern)7"/>
      <sheetName val="bahan_7"/>
      <sheetName val="TE_TS_FA_LAN_MATV7"/>
      <sheetName val="THPDMoi___2_7"/>
      <sheetName val="dongia__2_7"/>
      <sheetName val="TONG_HOP_VL_NC7"/>
      <sheetName val="TONGKE3p_7"/>
      <sheetName val="TH_VL__NC__DDHT_Thanhphuoc7"/>
      <sheetName val="DON_GIA7"/>
      <sheetName val="t_h_HA_THE7"/>
      <sheetName val="CHITIET_VL_NC_TT__1p7"/>
      <sheetName val="TONG_HOP_VL_NC_TT7"/>
      <sheetName val="TH_XL7"/>
      <sheetName val="CHITIET_VL_NC7"/>
      <sheetName val="CHITIET_VL_NC_TT_3p7"/>
      <sheetName val="KPVC_BD_7"/>
      <sheetName val="Prog_CD7"/>
      <sheetName val="rab_-_persiapan_&amp;_lantai-17"/>
      <sheetName val="komp_awal7"/>
      <sheetName val="LAL_-_PASAR_PAGI_7"/>
      <sheetName val="ANALISA__(BARU)7"/>
      <sheetName val="penawaran_elianto7"/>
      <sheetName val="Other_PO's7"/>
      <sheetName val="Contract_&amp;V_O7"/>
      <sheetName val="Bek_Sloof8"/>
      <sheetName val="Hrg_Bhn_&amp;_Upah7"/>
      <sheetName val="Sumber_Daya7"/>
      <sheetName val="Harga_Bahan_&amp;_Upah_7"/>
      <sheetName val="Harga_sewa_alat7"/>
      <sheetName val="MATERIAL_ANALISA7"/>
      <sheetName val="DAFTAR_77"/>
      <sheetName val="HRGA_SATUAN_UPAH-BAHAN7"/>
      <sheetName val="rab_lt_2_bo7"/>
      <sheetName val="AHS_7"/>
      <sheetName val="HSD_Alat7"/>
      <sheetName val="HSD_Bahan7"/>
      <sheetName val="Lamp_27"/>
      <sheetName val="HSD_Upah7"/>
      <sheetName val="Lamp_17"/>
      <sheetName val="Commodity_Codes_6_03_17"/>
      <sheetName val="1_0_견적기준(입력)7"/>
      <sheetName val="단가표(2013_09_02)7"/>
      <sheetName val="ADD_2_(1)4"/>
      <sheetName val="H_SAT4"/>
      <sheetName val="Kuantitas___Harga4"/>
      <sheetName val="AHS_Marka4"/>
      <sheetName val="AHS_Aspal4"/>
      <sheetName val="Bill_rekap4"/>
      <sheetName val="Prod_024"/>
      <sheetName val="EVA_14"/>
      <sheetName val="LE_Total(G_Summ_Proj)4"/>
      <sheetName val="Lab_E_(FKU)4"/>
      <sheetName val="Anal__Pancang14"/>
      <sheetName val="UP_MINOR4"/>
      <sheetName val="Bill_of_Qty_MEP4"/>
      <sheetName val="B_Conveyor5"/>
      <sheetName val="M_O_S_5"/>
      <sheetName val="B_Processing_I13"/>
      <sheetName val="B_Processing_II13"/>
      <sheetName val="B_Processing_III13"/>
      <sheetName val="B_Processing_IV13"/>
      <sheetName val="B_Processing_V13"/>
      <sheetName val="B_Produksi(skm)4"/>
      <sheetName val="B__Utility13"/>
      <sheetName val="Analisa_ME_4"/>
      <sheetName val="Rekap_Prelim4"/>
      <sheetName val="Analisa_Baku_STR_ARS4"/>
      <sheetName val="P_PPR1"/>
      <sheetName val="MCSet4_DB1"/>
      <sheetName val="List_Rate7"/>
      <sheetName val="SAT_UPH&amp;BHN4"/>
      <sheetName val="Cover_Daf_24"/>
      <sheetName val="Point_List1"/>
      <sheetName val="Point_List_Tower_11"/>
      <sheetName val="Point_List_Tower_21"/>
      <sheetName val="Point_List_Tower_31"/>
      <sheetName val="Point_List_Tower_41"/>
      <sheetName val="Penjumlahan_BAS1"/>
      <sheetName val="Cost_BAS1"/>
      <sheetName val="bahan_dan_upah1"/>
      <sheetName val="Bab_6_-3(5)1"/>
      <sheetName val="2_3(2)_Gor1"/>
      <sheetName val="8_4_2_Rambu1"/>
      <sheetName val="Analisa_21"/>
      <sheetName val="Analisa_Quarry1"/>
      <sheetName val="Hrg_Dsr1"/>
      <sheetName val="Rekap_Utility1"/>
      <sheetName val="spek_material1"/>
      <sheetName val="ANALISA_HARGA_SATUAN4"/>
      <sheetName val="REKAP_AHS_Lansekap4"/>
      <sheetName val="Pekerjaan_Utama4"/>
      <sheetName val="Daf-3_5_Sanitair1"/>
      <sheetName val="Sat_Das4"/>
      <sheetName val="Rekap_All_me4"/>
      <sheetName val="4__Elektrikal4"/>
      <sheetName val="ANALISA_AGGR4"/>
      <sheetName val="URAIAN_ANALISA__24"/>
      <sheetName val="ANALISA_HARGA4"/>
      <sheetName val="3_Koef_Alat4"/>
      <sheetName val="Harmat_Upah_&amp;_Bahan1"/>
      <sheetName val="Rekap_Ahs1"/>
      <sheetName val="List_Plant1"/>
      <sheetName val="Bor_pile4"/>
      <sheetName val="Beam_TPC_(L1)1"/>
      <sheetName val="TABEL_BAJA1"/>
      <sheetName val="Progres_Rasio_LR4"/>
      <sheetName val="RAP_Change4"/>
      <sheetName val="DATA_PROYEK4"/>
      <sheetName val="Analisa_Harsat4"/>
      <sheetName val="Analisa_Harsat_CCO_Intern4"/>
      <sheetName val="AnHarSat_Real_Saat_Ini4"/>
      <sheetName val="AnHarSat_Real_Sd_Saat_Lalu4"/>
      <sheetName val="Rekap_RAP4"/>
      <sheetName val="Cost_Control_Utk_Perub_RAP4"/>
      <sheetName val="Sel_Dev4"/>
      <sheetName val="Progress_Ekstern4"/>
      <sheetName val="Harsat_Alat4"/>
      <sheetName val="Harsat_SubKon4"/>
      <sheetName val="Laporan_Harian4"/>
      <sheetName val="Hrn_I4"/>
      <sheetName val="Hrn_II4"/>
      <sheetName val="Hrn_III4"/>
      <sheetName val="BA_Pemeriksaan4"/>
      <sheetName val="R__RapatCCO4"/>
      <sheetName val="Biaya_LONSTAD4"/>
      <sheetName val="Laporan_Mingguan4"/>
      <sheetName val="Rekap_MC4"/>
      <sheetName val="BA_Fisik4"/>
      <sheetName val="Evaluasi_CCO4"/>
      <sheetName val="Hsl_Evaluasi4"/>
      <sheetName val="Lap_Pek_24"/>
      <sheetName val="Lap_Pek_14"/>
      <sheetName val="Penilaian_Hasil_FHO4"/>
      <sheetName val="Penilaian_Hasil_PHO4"/>
      <sheetName val="Penyampaian_Evaluasi4"/>
      <sheetName val="Permhnan_CCO24"/>
      <sheetName val="Permhnan_FHO4"/>
      <sheetName val="Permhnan_PHO4"/>
      <sheetName val="Persetujuan_CCO24"/>
      <sheetName val="Pemakaian_Bahan4"/>
      <sheetName val="Pengadaan_Bahan4"/>
      <sheetName val="Volume_Mingguan4"/>
      <sheetName val="Laporan_Bulanan4"/>
      <sheetName val="Schedule_Ekstern4"/>
      <sheetName val="Rekap_Sisa_Bahan4"/>
      <sheetName val="RAP_Sisa4"/>
      <sheetName val="EARNED_VALUE4"/>
      <sheetName val="Permhnan_UM4"/>
      <sheetName val="Und__RptFHO4"/>
      <sheetName val="Und__RptPHO4"/>
      <sheetName val="a_h_ars_sum1"/>
      <sheetName val="Rekap_Total1"/>
      <sheetName val="HARGA_MATERIAL4"/>
      <sheetName val="Analisa_Cbg1"/>
      <sheetName val="ANAL_KOEF1"/>
      <sheetName val="Harga_Pekerjaan1"/>
      <sheetName val="THPDMoi__(2)1"/>
      <sheetName val="dongia_(2)1"/>
      <sheetName val="t-h_HA_THE1"/>
      <sheetName val="CHITIET_VL-NC-TT_-1p1"/>
      <sheetName val="TONG_HOP_VL-NC_TT1"/>
      <sheetName val="CHITIET_VL-NC-TT-3p1"/>
      <sheetName val="KPVC-BD_1"/>
      <sheetName val="Anls_SNI1"/>
      <sheetName val="GD_141"/>
      <sheetName val="DAFT_HARG_SAT_PEK_1"/>
      <sheetName val="DAFT_ALAT,UPAH_&amp;_MAT1"/>
      <sheetName val="ANAL_2_11"/>
      <sheetName val="LAMP_2_21"/>
      <sheetName val="610_051"/>
      <sheetName val="610_061"/>
      <sheetName val="610_071"/>
      <sheetName val="610_081"/>
      <sheetName val="ANALISA_PEK_UMUM1"/>
      <sheetName val="INDIRECT_DETAIL1"/>
      <sheetName val="Market_Positioning1"/>
      <sheetName val="Anls_BOW1"/>
      <sheetName val="Bill_1_-_91"/>
      <sheetName val="Bill_121"/>
      <sheetName val="Bill_101"/>
      <sheetName val="Material_ME1"/>
      <sheetName val="met_bab31"/>
      <sheetName val="anal_bab81"/>
      <sheetName val="Sat_Bahan1"/>
      <sheetName val="Sat_Alat1"/>
      <sheetName val="Sat_Upah1"/>
      <sheetName val="REKAP_PER_BUILDING1"/>
      <sheetName val="a_h_ars1"/>
      <sheetName val="Up_&amp;_bhn1"/>
      <sheetName val="Balok_L_21"/>
      <sheetName val="Spec_ME1"/>
      <sheetName val="Estimaswi_Staff4"/>
      <sheetName val="Estimasi_orang_labor4"/>
      <sheetName val="4-Basic_Price1"/>
      <sheetName val="nama_PT_1"/>
      <sheetName val="Analis_ME1"/>
      <sheetName val="Unit_Cost1"/>
      <sheetName val="Analisa_(ok)1"/>
      <sheetName val="BQ_ARS1"/>
      <sheetName val="UPAH_&amp;_BAHAN1"/>
      <sheetName val="Peta_Quarry1"/>
      <sheetName val="Perhitungan_Mobilisasi_Alat1"/>
      <sheetName val="Lalu_Lintas1"/>
      <sheetName val="Jembatan_Sementara1"/>
      <sheetName val="Bid_Summary1"/>
      <sheetName val="Tabel_material1"/>
      <sheetName val="Upah_n_Bahan1"/>
      <sheetName val="sewa_alat1"/>
      <sheetName val="STAFFSCHED_1"/>
      <sheetName val="bahan_upah1"/>
      <sheetName val="meth_hsl_nego1"/>
      <sheetName val="NS_GD_UTAMA1"/>
      <sheetName val="Analisa_Precast1"/>
      <sheetName val="Sum_AHS1"/>
      <sheetName val="ANALISA_ELC1"/>
      <sheetName val="Anal_1"/>
      <sheetName val="Analisa_Bor1"/>
      <sheetName val="Form_AHS1"/>
      <sheetName val="bill_qty1"/>
      <sheetName val="BARU-4_1"/>
      <sheetName val="Ra_Pdptn1"/>
      <sheetName val="h_sat-bbm1"/>
      <sheetName val="E_Adm1"/>
      <sheetName val="10_1_(1)1"/>
      <sheetName val="10_1_(5)1"/>
      <sheetName val="10_1_(4)1"/>
      <sheetName val="Summary_Construction_Progress1"/>
      <sheetName val="rap_rinci1"/>
      <sheetName val="Fill_this_out_first___1"/>
      <sheetName val="DIV_11"/>
      <sheetName val="adukan_1"/>
      <sheetName val="jgn_dihapus!1"/>
      <sheetName val="BOQ_CBM1"/>
      <sheetName val="Sat_Bah_&amp;_Up1"/>
      <sheetName val="Master_1_01"/>
      <sheetName val="Peralatan_(2)1"/>
      <sheetName val="Cover_PT__MSCS1"/>
      <sheetName val="BQ_Finishes_&amp;_ME1"/>
      <sheetName val="Loose_furniture1"/>
      <sheetName val="Fixed_furniture1"/>
      <sheetName val="_Sum_MEP1"/>
      <sheetName val="Dartar_Upah_dan_Bahan1"/>
      <sheetName val="Info_Umum1"/>
      <sheetName val="NP_71"/>
      <sheetName val="Instrument_Proc1"/>
      <sheetName val="MTO_Civil_Work1"/>
      <sheetName val="Sched_3_(Construction)1"/>
      <sheetName val="Sched_1_(Engineering)1"/>
      <sheetName val="Sched_2_(Procurement_1"/>
      <sheetName val="Memb_Schd1"/>
      <sheetName val="Pengalaman_Per1"/>
      <sheetName val="8_4_1_Marka_1"/>
      <sheetName val="Calcu_021"/>
      <sheetName val="ANALISA_E~DIVISI_7_11"/>
      <sheetName val="ANALISA_ALAT1"/>
      <sheetName val="REKAP_E1"/>
      <sheetName val="REKAP_SNI1"/>
      <sheetName val="RASK_ALL1"/>
      <sheetName val="Lantai_1_ME1"/>
      <sheetName val="AHS_BETON-print1"/>
      <sheetName val="harsat_kusen-print1"/>
      <sheetName val="HARSAT_MATERIAL-print1"/>
      <sheetName val="HARSAT_MATERIAL_(2)1"/>
      <sheetName val="Sum_AHS-print1"/>
      <sheetName val="Bill_11"/>
      <sheetName val="Bill_61"/>
      <sheetName val="Bill_51"/>
      <sheetName val="HARG_SAT1"/>
      <sheetName val="Material_Ars1"/>
      <sheetName val="D-3_(M)1"/>
      <sheetName val="rekap_str_ars1"/>
      <sheetName val="SATUAN_JADI_1"/>
      <sheetName val="Agt_Hls&amp;Ksr1"/>
      <sheetName val="Backup_komp1"/>
      <sheetName val="Currency_Rate1"/>
      <sheetName val="Daftar_Hutang_Mei_20181"/>
      <sheetName val="LPF-01_;_RKK-011"/>
      <sheetName val="upah-baru"/>
      <sheetName val="AN Tdr"/>
      <sheetName val="Tie Beam"/>
      <sheetName val="AN Beton"/>
      <sheetName val="AN Kusen"/>
      <sheetName val="Plat"/>
      <sheetName val="tabel tul"/>
      <sheetName val="BALT"/>
      <sheetName val="Kar"/>
      <sheetName val="HDasar"/>
      <sheetName val="Perhit.Alat"/>
      <sheetName val="KELAS A"/>
      <sheetName val="Agg C"/>
      <sheetName val="BA. Terahir SA"/>
      <sheetName val="H_Sat (WK)"/>
      <sheetName val="analis standar(20m)"/>
      <sheetName val="ANAL BETON"/>
      <sheetName val="DAILY WORKER"/>
      <sheetName val="dia-in"/>
      <sheetName val="COST SUMM"/>
      <sheetName val="NM"/>
      <sheetName val="BQ-Tenis"/>
      <sheetName val="Arsitektur"/>
      <sheetName val="cost-person-j.o."/>
      <sheetName val="BOQ_Aula"/>
      <sheetName val="rental1"/>
      <sheetName val="FS-FORECAST"/>
      <sheetName val="LEADSCHEDULE"/>
      <sheetName val="Account"/>
      <sheetName val="Trw-I-02"/>
      <sheetName val="Fixset"/>
      <sheetName val="Export"/>
      <sheetName val="Pemadatan Tanah (Jalan)"/>
      <sheetName val="Insts"/>
      <sheetName val="SILICATE"/>
      <sheetName val="AHS FS"/>
      <sheetName val="rekap-e20_(USD)13"/>
      <sheetName val="BQ-E20-02_(USD)13"/>
      <sheetName val="BQ_(3)13"/>
      <sheetName val="BQ_(2)13"/>
      <sheetName val="Cover_(x)13"/>
      <sheetName val="Cor_Apt13"/>
      <sheetName val="H_Satuan12"/>
      <sheetName val="Cover_Daf-213"/>
      <sheetName val="Sales_Parameter13"/>
      <sheetName val="Man_Power11"/>
      <sheetName val="Plumbing_&amp;_Fire11"/>
      <sheetName val="Mat_Mek11"/>
      <sheetName val="Mat_Elk11"/>
      <sheetName val="Grand_summary11"/>
      <sheetName val="UPAH_&amp;_BHN_ARS11"/>
      <sheetName val="AHS_ARS11"/>
      <sheetName val="blok_711"/>
      <sheetName val="HB_11"/>
      <sheetName val="List_material11"/>
      <sheetName val="REKAP_PANEL11"/>
      <sheetName val="Fire_Fighting11"/>
      <sheetName val="Item_Kompensasi11"/>
      <sheetName val="Daftar_Upah11"/>
      <sheetName val="HARGA_SATUAN11"/>
      <sheetName val="Agregat_Halus_&amp;_Kasar11"/>
      <sheetName val="Ans_Kom_Precast11"/>
      <sheetName val="Affiliate_With_Reporting_Unit10"/>
      <sheetName val="Exchange_Rates10"/>
      <sheetName val="An_Arsitektur10"/>
      <sheetName val="An_Struktur10"/>
      <sheetName val="D_&amp;_W_sizes10"/>
      <sheetName val="E20-02Guest_House10"/>
      <sheetName val="rek_det_1_310"/>
      <sheetName val="BOQ_KSN10"/>
      <sheetName val="Basic_Price10"/>
      <sheetName val="Agregat_Halus___Kasar10"/>
      <sheetName val="div_810"/>
      <sheetName val="div_210"/>
      <sheetName val="div_310"/>
      <sheetName val="div_410"/>
      <sheetName val="div_510"/>
      <sheetName val="div_610"/>
      <sheetName val="div_710"/>
      <sheetName val="div_910"/>
      <sheetName val="Rekap_Biaya10"/>
      <sheetName val="HAR_SAT10"/>
      <sheetName val="Jembatan_I10"/>
      <sheetName val="DAF_ALAT10"/>
      <sheetName val="Rkap_Bya10"/>
      <sheetName val="DAFTAR_HARGA_SATUAN_MATERIAL10"/>
      <sheetName val="harga_lama10"/>
      <sheetName val="Pek__Utama10"/>
      <sheetName val="Anl_+10"/>
      <sheetName val="REKAP_ME-I10"/>
      <sheetName val="Bill_No__110"/>
      <sheetName val="Bill_No_3_Basement10"/>
      <sheetName val="hrg-sat_pek10"/>
      <sheetName val="Rekap_Direct_Cost10"/>
      <sheetName val="Koefisien_Besi_(_hit__bareng_10"/>
      <sheetName val="Harsat_Bahan10"/>
      <sheetName val="Cost_CCTV10"/>
      <sheetName val="Bill_2__PL_-_SUPPLY_A10"/>
      <sheetName val="Harsat_Upah10"/>
      <sheetName val="Master_Data10"/>
      <sheetName val="HARGA_ALAT10"/>
      <sheetName val="Cover__x_10"/>
      <sheetName val="Harga_ME_10"/>
      <sheetName val="AGG_A10"/>
      <sheetName val="AGG_B10"/>
      <sheetName val="DAFTAR_BAHAN10"/>
      <sheetName val="DAFTAR_ALAT10"/>
      <sheetName val="PAS__BATU10"/>
      <sheetName val="D2_810"/>
      <sheetName val="DAFTAR_HARGA10"/>
      <sheetName val="rincian_A10"/>
      <sheetName val="h_satuan_pekerjaan10"/>
      <sheetName val="Analisa_ME_(2)10"/>
      <sheetName val="Harga_Bahan10"/>
      <sheetName val="PRIME_COAT10"/>
      <sheetName val="Regenerator__Concrete_Structu10"/>
      <sheetName val="Ktr_Cbg_10"/>
      <sheetName val="Harga_Sat_10"/>
      <sheetName val="HSP_UPAH&amp;BAHAN10"/>
      <sheetName val="Rincian_SIM10"/>
      <sheetName val="Beban_Box_culvert10"/>
      <sheetName val="Upah_Bahan3"/>
      <sheetName val="rpp_1-52"/>
      <sheetName val="610_62"/>
      <sheetName val="rpp_1-62"/>
      <sheetName val="Kuantitas_&amp;_Harga2"/>
      <sheetName val="Daf_Material2"/>
      <sheetName val="REKAP_2"/>
      <sheetName val="Analisa_HSP2"/>
      <sheetName val="ME_TU2"/>
      <sheetName val="Kuantitas___Harga__2_2"/>
      <sheetName val="PDPT_-_BL2"/>
      <sheetName val="ME_PL2"/>
      <sheetName val="Div_102"/>
      <sheetName val="ANALISA_railing2"/>
      <sheetName val="ANALISA_ALAT_BERAT2"/>
      <sheetName val="COVER_BA_(2)2"/>
      <sheetName val="BA_CCO2"/>
      <sheetName val="AN__HS_PEK_BETON2"/>
      <sheetName val="3_1_7_3"/>
      <sheetName val="Master_Edit"/>
      <sheetName val="3_1_33"/>
      <sheetName val="Sat_Bah___Up2"/>
      <sheetName val="ANALISA_TENDER2"/>
      <sheetName val="AHS_pricing_2"/>
      <sheetName val="Jdwal_bln2"/>
      <sheetName val="3_1_73"/>
      <sheetName val="Baja_IWF"/>
      <sheetName val="Baja_Kanal_C_Siku"/>
      <sheetName val="Report_detil_kondisi"/>
      <sheetName val="detil_kondisi"/>
      <sheetName val="Rekap_RAP_real_(2)"/>
      <sheetName val="Analisa_SNI_STANDART_"/>
      <sheetName val="mc_adam"/>
      <sheetName val="ps_batu&amp;brjg"/>
      <sheetName val="IMPEADENCE_MAP_취수장"/>
      <sheetName val="Encl_-14A"/>
      <sheetName val="Absen_4"/>
      <sheetName val="Koreksi_Aritmatika"/>
      <sheetName val="AC_INST_MEI"/>
      <sheetName val="SKEDUL_AV-05"/>
      <sheetName val="B_P1"/>
      <sheetName val="REF_ONLY"/>
      <sheetName val="Daf_Peralatan"/>
      <sheetName val="Daf_Upah_&amp;_Bahan"/>
      <sheetName val="Jadwal_Plks"/>
      <sheetName val="LIST_ANHARSAT"/>
      <sheetName val="RAB_Track"/>
      <sheetName val="Bahan_Ars_&amp;_Str"/>
      <sheetName val="SBDY_Jemb_Tayan1"/>
      <sheetName val="L3_An_H_Sat_Mob"/>
      <sheetName val="DAFTAR_BAHAN_D_UPAH"/>
      <sheetName val="Agregat_Halus_&amp;_KK¨"/>
      <sheetName val="backup_(new)"/>
      <sheetName val="Kurs_Rate"/>
      <sheetName val="Sched_2_(Procurement)_"/>
      <sheetName val="ALAT2_(TDK_DIPAKAI)"/>
      <sheetName val="Pipe_and_Shell"/>
      <sheetName val="RUMUS_BTL"/>
      <sheetName val="Unit_Rate"/>
      <sheetName val="Unit_Rate_(2)"/>
      <sheetName val="Kolom_UT"/>
      <sheetName val="AT_2"/>
      <sheetName val="Rekap_analis"/>
      <sheetName val="An__Elektrikal"/>
      <sheetName val="UPAH_BAHAN_BKM"/>
      <sheetName val="analisa_jalan"/>
      <sheetName val="CORET_MASTER"/>
      <sheetName val="AHS_MASTER"/>
      <sheetName val="CORET_KERAMIK"/>
      <sheetName val="Main_Feeder"/>
      <sheetName val="PE_Wire"/>
      <sheetName val="Ｎｏ_13"/>
      <sheetName val="RAB_J18_"/>
      <sheetName val="UNTUNG_RUGI"/>
      <sheetName val="Daftar_AHS"/>
      <sheetName val="Bantuan_Entry"/>
      <sheetName val="Mat_Price"/>
      <sheetName val="Finishing_Warehouse"/>
      <sheetName val="Renc_Camp"/>
      <sheetName val="Volume_Intern"/>
      <sheetName val="Volume_Ekstern"/>
      <sheetName val="Rekap_K5"/>
      <sheetName val="BA_Evaluasi"/>
      <sheetName val="M_E_N_U"/>
      <sheetName val="Schedule_I"/>
      <sheetName val="S_D"/>
      <sheetName val="Anls_FA_(Inst)"/>
      <sheetName val="Aggregated_info"/>
      <sheetName val="Detailed_BTS_info"/>
      <sheetName val="Network_rollout"/>
      <sheetName val="Work_Volume_Elec"/>
      <sheetName val="Ag_Hls_&amp;_Ksr"/>
      <sheetName val="Gaji_Pokok"/>
      <sheetName val="T__Proyek-Jabatan"/>
      <sheetName val="T__Lokasi"/>
      <sheetName val="T__Rumah"/>
      <sheetName val="T__Transport"/>
      <sheetName val="REKAP_11"/>
      <sheetName val="rESUME_hDS"/>
      <sheetName val="7__Comparison_of_Asphalt_etc"/>
      <sheetName val="7a__Compar_Asphalt_(Machine)"/>
      <sheetName val="4_Equipment_Cost"/>
      <sheetName val="1__Coeficient"/>
      <sheetName val="6__Comparison_of_Sand_Volume"/>
      <sheetName val="5a__Excav__(Machine)"/>
      <sheetName val="2__Coeficient_butt_fushion"/>
      <sheetName val="Duc_3"/>
      <sheetName val="幅圧比"/>
      <sheetName val="PO-2"/>
      <sheetName val="갑지"/>
      <sheetName val="RBP2"/>
      <sheetName val="Agg. Hls-Ksr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Project_P"/>
      <sheetName val="MARK-UP HARGA PENAWARAN"/>
      <sheetName val="Hrg. Sat."/>
      <sheetName val="Produktifitas"/>
      <sheetName val="Keb. Alat&amp;Tng"/>
      <sheetName val="durasi"/>
      <sheetName val="Keb. Alat&amp;Tng (2)"/>
      <sheetName val="Sc. Bhn"/>
      <sheetName val="Sc. Tng"/>
      <sheetName val="tugas tangung jawab"/>
      <sheetName val="Ur Tugas"/>
      <sheetName val="Ken&amp;Sol"/>
      <sheetName val="SCurv"/>
      <sheetName val="Kendali Mutu"/>
      <sheetName val="RAB (2)"/>
      <sheetName val="Identifikasi"/>
      <sheetName val="J. APD"/>
      <sheetName val="Back-DR"/>
      <sheetName val="概総括1"/>
      <sheetName val="8521"/>
      <sheetName val="Budget Code"/>
      <sheetName val="Z"/>
      <sheetName val="Cash2"/>
      <sheetName val="6MONTHS"/>
      <sheetName val="입찰안"/>
      <sheetName val="tra_vat_lieu"/>
      <sheetName val="LB020A(月)"/>
      <sheetName val="HRG BAHAN &amp; UPAH okk"/>
      <sheetName val="HRG BAHAN _ UPAH okk"/>
      <sheetName val="Analis Kusen okk"/>
      <sheetName val="ANdiafragma"/>
      <sheetName val="new item"/>
      <sheetName val="Harga Upah"/>
      <sheetName val="hargaDC"/>
      <sheetName val="Anal Harsat"/>
      <sheetName val="D.1.7"/>
      <sheetName val="D.1.5"/>
      <sheetName val="D.2.3"/>
      <sheetName val="D.2.2"/>
      <sheetName val="Basis"/>
      <sheetName val="RT2-A"/>
      <sheetName val="FA-LISTING"/>
      <sheetName val="COST"/>
      <sheetName val="GBW"/>
      <sheetName val="Design"/>
      <sheetName val="Material Properties"/>
      <sheetName val="LS-Rutin"/>
      <sheetName val="GTS I PS"/>
      <sheetName val="REMUNERASISTANDAR"/>
      <sheetName val="TABEL-DETASIR"/>
      <sheetName val="DGG"/>
      <sheetName val="RAT"/>
      <sheetName val="App.1 - CFA"/>
      <sheetName val="Draft"/>
      <sheetName val="실행철강하도"/>
      <sheetName val="RB"/>
      <sheetName val="Sum1"/>
      <sheetName val="Hrg.Sat"/>
      <sheetName val="GAJI PBL"/>
      <sheetName val="Ws Jul-2004"/>
      <sheetName val="HSATUAN"/>
      <sheetName val="S.BAHAN"/>
      <sheetName val="S.UPAH"/>
      <sheetName val="Ahs.Pipa"/>
      <sheetName val="Rekap Addendum"/>
      <sheetName val="Goc CC"/>
      <sheetName val="AnalAlat"/>
      <sheetName val="CH-RANC"/>
      <sheetName val="analisa-hs"/>
      <sheetName val="AGGREGAT"/>
      <sheetName val="Harga S Dasar"/>
      <sheetName val="basic wages"/>
      <sheetName val="ANL Pek Persiapan"/>
      <sheetName val="ANL Pek Tanah"/>
      <sheetName val="ANL Pek Pemb R.Pompa"/>
      <sheetName val="ANL Pek Pemb R.Genset"/>
      <sheetName val="ANL Pek. Pagar"/>
      <sheetName val="ANL Pek. KMWC"/>
      <sheetName val="ANL Pek. Pagar Saluran"/>
      <sheetName val="ANL Pek. Jalan"/>
      <sheetName val="ANL Pek. Box Culvert"/>
      <sheetName val="ANL Pek Sheet Pile"/>
      <sheetName val="ANL Pek. Pintu Air"/>
      <sheetName val="ANL Pek. Mech Screen"/>
      <sheetName val="RAB SIPIL"/>
      <sheetName val="RAB Mechanical Screen "/>
      <sheetName val="DAFTAR HARGA UPAH"/>
      <sheetName val="LUMP SUM"/>
      <sheetName val="LS"/>
      <sheetName val="AH"/>
      <sheetName val="AH3"/>
      <sheetName val="AH2"/>
      <sheetName val="H.BAHAN"/>
      <sheetName val="Kw Exc-06"/>
      <sheetName val="Agregat Kelas A"/>
      <sheetName val="Agregat Kelas B"/>
      <sheetName val="Agregat Kelas C"/>
      <sheetName val="Agregat_Kelas_A"/>
      <sheetName val="Agregat_Kelas_B"/>
      <sheetName val="Agregat_Kelas_C"/>
      <sheetName val="DivVI"/>
      <sheetName val="S-Curve"/>
      <sheetName val="L2MO(1)"/>
      <sheetName val="SUMBER"/>
      <sheetName val="Soil factor"/>
      <sheetName val="Du_lieu"/>
      <sheetName val="Volume"/>
      <sheetName val="Harga Sat Das"/>
      <sheetName val="PRICE (2)"/>
      <sheetName val="An H.Sat Pek.Ut"/>
      <sheetName val="Bq-Pk-A"/>
      <sheetName val="Agregat_Kelas_A1"/>
      <sheetName val="Agregat_Kelas_B1"/>
      <sheetName val="Agregat_Kelas_C1"/>
      <sheetName val="Agregat_Kelas_A2"/>
      <sheetName val="Agregat_Kelas_B2"/>
      <sheetName val="Agregat_Kelas_C2"/>
      <sheetName val="MB"/>
      <sheetName val="Anal-1"/>
      <sheetName val="GRAPMARS"/>
      <sheetName val="Mtd_Pelak"/>
      <sheetName val="Analisa (ok punya)"/>
      <sheetName val="F1c DATA ADM6"/>
      <sheetName val="BRD"/>
      <sheetName val="Rekap2"/>
      <sheetName val="Lamp-2 (Analisa)"/>
      <sheetName val="Harga "/>
      <sheetName val="Summary "/>
      <sheetName val="Marshal"/>
      <sheetName val="DAF-9"/>
      <sheetName val="Rupiah"/>
      <sheetName val="Df-Kuan"/>
      <sheetName val="COM-HARDWARE"/>
      <sheetName val="Rkp(1)"/>
      <sheetName val="Analisa-p'dakian"/>
      <sheetName val="Rab-p'dakian"/>
      <sheetName val=" Unit rate"/>
      <sheetName val="Anl"/>
      <sheetName val="Analisa_23"/>
      <sheetName val="bahan_dan_upah3"/>
      <sheetName val="Bab_6_-3(5)3"/>
      <sheetName val="2_3(2)_Gor3"/>
      <sheetName val="8_4_2_Rambu3"/>
      <sheetName val="UPAH_&amp;_BAHAN3"/>
      <sheetName val="Peta_Quarry3"/>
      <sheetName val="Perhitungan_Mobilisasi_Alat3"/>
      <sheetName val="Lalu_Lintas3"/>
      <sheetName val="Jembatan_Sementara3"/>
      <sheetName val="Harmat_Upah_&amp;_Bahan3"/>
      <sheetName val="Rekap_Ahs3"/>
      <sheetName val="Daf_Material3"/>
      <sheetName val="Daf_Upah3"/>
      <sheetName val="nama_PT_3"/>
      <sheetName val="Analis_ME3"/>
      <sheetName val="ME_TU3"/>
      <sheetName val="ME_PL3"/>
      <sheetName val="ANALISA_ALAT_BERAT3"/>
      <sheetName val="COVER_BA_(2)3"/>
      <sheetName val="BA_CCO3"/>
      <sheetName val="AN__HS_PEK_BETON3"/>
      <sheetName val="Up_&amp;_bhn3"/>
      <sheetName val="List_Plant3"/>
      <sheetName val="REKAP_3"/>
      <sheetName val="Analisa_HSP3"/>
      <sheetName val="PDPT_-_BL3"/>
      <sheetName val="rpp_1-53"/>
      <sheetName val="610_63"/>
      <sheetName val="rpp_1-63"/>
      <sheetName val="Anls_SNI3"/>
      <sheetName val="Daf-3_5_Sanitair3"/>
      <sheetName val="MCSet4_DB3"/>
      <sheetName val="Point_List3"/>
      <sheetName val="Point_List_Tower_13"/>
      <sheetName val="Point_List_Tower_23"/>
      <sheetName val="Point_List_Tower_33"/>
      <sheetName val="Point_List_Tower_43"/>
      <sheetName val="Penjumlahan_BAS3"/>
      <sheetName val="Cost_BAS3"/>
      <sheetName val="Rekap_Utility3"/>
      <sheetName val="spek_material3"/>
      <sheetName val="P_PPR3"/>
      <sheetName val="Analisa_Quarry3"/>
      <sheetName val="Kuantitas_&amp;_Harga3"/>
      <sheetName val="a_h_ars_sum3"/>
      <sheetName val="Rekap_Total3"/>
      <sheetName val="4-Basic_Price3"/>
      <sheetName val="ANAL_2_13"/>
      <sheetName val="LAMP_2_23"/>
      <sheetName val="610_053"/>
      <sheetName val="610_063"/>
      <sheetName val="610_073"/>
      <sheetName val="610_083"/>
      <sheetName val="ANALISA_PEK_UMUM3"/>
      <sheetName val="h_sat-bbm3"/>
      <sheetName val="TABEL_BAJA3"/>
      <sheetName val="ANAL_KOEF3"/>
      <sheetName val="Form_AHS3"/>
      <sheetName val="THPDMoi__(2)3"/>
      <sheetName val="dongia_(2)3"/>
      <sheetName val="t-h_HA_THE3"/>
      <sheetName val="CHITIET_VL-NC-TT_-1p3"/>
      <sheetName val="TONG_HOP_VL-NC_TT3"/>
      <sheetName val="CHITIET_VL-NC-TT-3p3"/>
      <sheetName val="KPVC-BD_3"/>
      <sheetName val="Div_103"/>
      <sheetName val="ANALISA_railing3"/>
      <sheetName val="bill_qty3"/>
      <sheetName val="Analisa_(ok)3"/>
      <sheetName val="BARU-4_3"/>
      <sheetName val="Ra_Pdptn3"/>
      <sheetName val="Analisa_Cbg3"/>
      <sheetName val="INDIRECT_DETAIL3"/>
      <sheetName val="Market_Positioning3"/>
      <sheetName val="Anls_BOW3"/>
      <sheetName val="Bill_1_-_93"/>
      <sheetName val="Bill_123"/>
      <sheetName val="Bill_103"/>
      <sheetName val="E_Adm3"/>
      <sheetName val="Material_ME3"/>
      <sheetName val="met_bab33"/>
      <sheetName val="anal_bab83"/>
      <sheetName val="Sat_Bahan3"/>
      <sheetName val="Sat_Alat3"/>
      <sheetName val="Sat_Upah3"/>
      <sheetName val="REKAP_PER_BUILDING3"/>
      <sheetName val="a_h_ars3"/>
      <sheetName val="Harga_Pekerjaan3"/>
      <sheetName val="Balok_L_23"/>
      <sheetName val="Spec_ME3"/>
      <sheetName val="Kuantitas___Harga__2_3"/>
      <sheetName val="Bill_14"/>
      <sheetName val="Bill_63"/>
      <sheetName val="Bill_53"/>
      <sheetName val="10_1_(1)3"/>
      <sheetName val="10_1_(5)3"/>
      <sheetName val="10_1_(4)3"/>
      <sheetName val="Summary_Construction_Progress3"/>
      <sheetName val="Analisa_22"/>
      <sheetName val="bahan_dan_upah2"/>
      <sheetName val="Bab_6_-3(5)2"/>
      <sheetName val="2_3(2)_Gor2"/>
      <sheetName val="8_4_2_Rambu2"/>
      <sheetName val="UPAH_&amp;_BAHAN2"/>
      <sheetName val="Peta_Quarry2"/>
      <sheetName val="Perhitungan_Mobilisasi_Alat2"/>
      <sheetName val="Lalu_Lintas2"/>
      <sheetName val="Jembatan_Sementara2"/>
      <sheetName val="Harmat_Upah_&amp;_Bahan2"/>
      <sheetName val="Rekap_Ahs2"/>
      <sheetName val="Daf_Upah2"/>
      <sheetName val="nama_PT_2"/>
      <sheetName val="Analis_ME2"/>
      <sheetName val="Up_&amp;_bhn2"/>
      <sheetName val="List_Plant2"/>
      <sheetName val="Anls_SNI2"/>
      <sheetName val="Daf-3_5_Sanitair2"/>
      <sheetName val="MCSet4_DB2"/>
      <sheetName val="Point_List2"/>
      <sheetName val="Point_List_Tower_12"/>
      <sheetName val="Point_List_Tower_22"/>
      <sheetName val="Point_List_Tower_32"/>
      <sheetName val="Point_List_Tower_42"/>
      <sheetName val="Penjumlahan_BAS2"/>
      <sheetName val="Cost_BAS2"/>
      <sheetName val="Rekap_Utility2"/>
      <sheetName val="spek_material2"/>
      <sheetName val="P_PPR2"/>
      <sheetName val="Analisa_Quarry2"/>
      <sheetName val="a_h_ars_sum2"/>
      <sheetName val="Rekap_Total2"/>
      <sheetName val="4-Basic_Price2"/>
      <sheetName val="ANAL_2_12"/>
      <sheetName val="LAMP_2_22"/>
      <sheetName val="610_052"/>
      <sheetName val="610_062"/>
      <sheetName val="610_072"/>
      <sheetName val="610_082"/>
      <sheetName val="ANALISA_PEK_UMUM2"/>
      <sheetName val="h_sat-bbm2"/>
      <sheetName val="TABEL_BAJA2"/>
      <sheetName val="ANAL_KOEF2"/>
      <sheetName val="Form_AHS2"/>
      <sheetName val="THPDMoi__(2)2"/>
      <sheetName val="dongia_(2)2"/>
      <sheetName val="t-h_HA_THE2"/>
      <sheetName val="CHITIET_VL-NC-TT_-1p2"/>
      <sheetName val="TONG_HOP_VL-NC_TT2"/>
      <sheetName val="CHITIET_VL-NC-TT-3p2"/>
      <sheetName val="KPVC-BD_2"/>
      <sheetName val="bill_qty2"/>
      <sheetName val="Analisa_(ok)2"/>
      <sheetName val="BARU-4_2"/>
      <sheetName val="Ra_Pdptn2"/>
      <sheetName val="Analisa_Cbg2"/>
      <sheetName val="INDIRECT_DETAIL2"/>
      <sheetName val="Market_Positioning2"/>
      <sheetName val="Anls_BOW2"/>
      <sheetName val="Bill_1_-_92"/>
      <sheetName val="Bill_122"/>
      <sheetName val="Bill_102"/>
      <sheetName val="E_Adm2"/>
      <sheetName val="Material_ME2"/>
      <sheetName val="met_bab32"/>
      <sheetName val="anal_bab82"/>
      <sheetName val="Sat_Bahan2"/>
      <sheetName val="Sat_Alat2"/>
      <sheetName val="Sat_Upah2"/>
      <sheetName val="REKAP_PER_BUILDING2"/>
      <sheetName val="a_h_ars2"/>
      <sheetName val="Harga_Pekerjaan2"/>
      <sheetName val="Balok_L_22"/>
      <sheetName val="Spec_ME2"/>
      <sheetName val="Bill_13"/>
      <sheetName val="Bill_62"/>
      <sheetName val="Bill_52"/>
      <sheetName val="10_1_(1)2"/>
      <sheetName val="10_1_(5)2"/>
      <sheetName val="10_1_(4)2"/>
      <sheetName val="Summary_Construction_Progress2"/>
      <sheetName val="bahan_dan_upah4"/>
      <sheetName val="Bab_6_-3(5)4"/>
      <sheetName val="2_3(2)_Gor4"/>
      <sheetName val="8_4_2_Rambu4"/>
      <sheetName val="UPAH_&amp;_BAHAN4"/>
      <sheetName val="Peta_Quarry4"/>
      <sheetName val="Perhitungan_Mobilisasi_Alat4"/>
      <sheetName val="Lalu_Lintas4"/>
      <sheetName val="Jembatan_Sementara4"/>
      <sheetName val="Harmat_Upah_&amp;_Bahan4"/>
      <sheetName val="Rekap_Ahs4"/>
      <sheetName val="Daf_Material4"/>
      <sheetName val="Daf_Upah4"/>
      <sheetName val="nama_PT_4"/>
      <sheetName val="Analis_ME4"/>
      <sheetName val="ME_TU4"/>
      <sheetName val="ME_PL4"/>
      <sheetName val="ANALISA_ALAT_BERAT4"/>
      <sheetName val="COVER_BA_(2)4"/>
      <sheetName val="BA_CCO4"/>
      <sheetName val="AN__HS_PEK_BETON4"/>
      <sheetName val="Up_&amp;_bhn4"/>
      <sheetName val="List_Plant4"/>
      <sheetName val="REKAP_4"/>
      <sheetName val="Analisa_HSP4"/>
      <sheetName val="3_1_7_4"/>
      <sheetName val="PDPT_-_BL4"/>
      <sheetName val="rpp_1-54"/>
      <sheetName val="610_64"/>
      <sheetName val="rpp_1-64"/>
      <sheetName val="Anls_SNI4"/>
      <sheetName val="Daf-3_5_Sanitair4"/>
      <sheetName val="MCSet4_DB4"/>
      <sheetName val="Point_List4"/>
      <sheetName val="Point_List_Tower_14"/>
      <sheetName val="Point_List_Tower_24"/>
      <sheetName val="Point_List_Tower_34"/>
      <sheetName val="Point_List_Tower_44"/>
      <sheetName val="Penjumlahan_BAS4"/>
      <sheetName val="Cost_BAS4"/>
      <sheetName val="Rekap_Utility4"/>
      <sheetName val="spek_material4"/>
      <sheetName val="P_PPR4"/>
      <sheetName val="Analisa_Quarry4"/>
      <sheetName val="Kuantitas_&amp;_Harga4"/>
      <sheetName val="a_h_ars_sum4"/>
      <sheetName val="Rekap_Total4"/>
      <sheetName val="3_1_34"/>
      <sheetName val="3_1_74"/>
      <sheetName val="4-Basic_Price4"/>
      <sheetName val="ANAL_2_14"/>
      <sheetName val="LAMP_2_24"/>
      <sheetName val="610_054"/>
      <sheetName val="610_064"/>
      <sheetName val="610_074"/>
      <sheetName val="610_084"/>
      <sheetName val="ANALISA_PEK_UMUM4"/>
      <sheetName val="h_sat-bbm4"/>
      <sheetName val="TABEL_BAJA4"/>
      <sheetName val="ANAL_KOEF4"/>
      <sheetName val="Form_AHS4"/>
      <sheetName val="THPDMoi__(2)4"/>
      <sheetName val="dongia_(2)4"/>
      <sheetName val="t-h_HA_THE4"/>
      <sheetName val="CHITIET_VL-NC-TT_-1p4"/>
      <sheetName val="TONG_HOP_VL-NC_TT4"/>
      <sheetName val="CHITIET_VL-NC-TT-3p4"/>
      <sheetName val="KPVC-BD_4"/>
      <sheetName val="Div_104"/>
      <sheetName val="ANALISA_railing4"/>
      <sheetName val="bill_qty4"/>
      <sheetName val="Analisa_(ok)4"/>
      <sheetName val="BARU-4_4"/>
      <sheetName val="Ra_Pdptn4"/>
      <sheetName val="ANALISA_3"/>
      <sheetName val="Analisa_Cbg4"/>
      <sheetName val="INDIRECT_DETAIL4"/>
      <sheetName val="Market_Positioning4"/>
      <sheetName val="Anls_BOW4"/>
      <sheetName val="Bill_1_-_94"/>
      <sheetName val="Bill_124"/>
      <sheetName val="Bill_104"/>
      <sheetName val="E_Adm4"/>
      <sheetName val="Material_ME4"/>
      <sheetName val="met_bab34"/>
      <sheetName val="anal_bab84"/>
      <sheetName val="Sat_Bahan4"/>
      <sheetName val="Sat_Alat4"/>
      <sheetName val="Sat_Upah4"/>
      <sheetName val="REKAP_PER_BUILDING4"/>
      <sheetName val="a_h_ars4"/>
      <sheetName val="Harga_Pekerjaan4"/>
      <sheetName val="Balok_L_24"/>
      <sheetName val="Spec_ME4"/>
      <sheetName val="Kuantitas___Harga__2_4"/>
      <sheetName val="Bill_15"/>
      <sheetName val="Bill_64"/>
      <sheetName val="Bill_54"/>
      <sheetName val="10_1_(1)4"/>
      <sheetName val="10_1_(5)4"/>
      <sheetName val="10_1_(4)4"/>
      <sheetName val="Summary_Construction_Progress4"/>
      <sheetName val="A-ars"/>
      <sheetName val="H.wdw&amp;Ext awall"/>
      <sheetName val="D3.1"/>
      <sheetName val="Bill_1_VAC_Supply_A"/>
      <sheetName val="DAFTAR TBL _ FORM"/>
      <sheetName val="Form 4 _ 4_A"/>
      <sheetName val="Kt_x0000__x001d_£_x0005_#_x0000_"/>
      <sheetName val="Agregat Halus &amp; K_x0000_K¨_x0003_"/>
      <sheetName val="Kt_x0000__x001d_£_x0005_#_x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4">
          <cell r="B14" t="str">
            <v>I.</v>
          </cell>
          <cell r="C14">
            <v>0</v>
          </cell>
          <cell r="D14" t="str">
            <v>CONCRETE WORKS</v>
          </cell>
        </row>
        <row r="15">
          <cell r="B15">
            <v>1</v>
          </cell>
          <cell r="C15">
            <v>0</v>
          </cell>
          <cell r="D15" t="str">
            <v xml:space="preserve">Concrete column C1, C2, &amp; C3 </v>
          </cell>
          <cell r="E15" t="str">
            <v>m3</v>
          </cell>
          <cell r="F15">
            <v>4.8600000000000003</v>
          </cell>
          <cell r="G15">
            <v>779354</v>
          </cell>
          <cell r="H15">
            <v>120000</v>
          </cell>
          <cell r="I15">
            <v>4370860.4400000004</v>
          </cell>
        </row>
        <row r="16">
          <cell r="B16">
            <v>2</v>
          </cell>
          <cell r="C16">
            <v>0</v>
          </cell>
          <cell r="D16" t="str">
            <v>Concrete beam 200 x 150</v>
          </cell>
          <cell r="E16" t="str">
            <v>m3</v>
          </cell>
          <cell r="F16">
            <v>12.29</v>
          </cell>
          <cell r="G16">
            <v>803874</v>
          </cell>
          <cell r="H16">
            <v>120000</v>
          </cell>
          <cell r="I16">
            <v>11354411.459999999</v>
          </cell>
        </row>
        <row r="17">
          <cell r="B17">
            <v>3</v>
          </cell>
          <cell r="C17">
            <v>0</v>
          </cell>
          <cell r="D17" t="str">
            <v>Concrete slab  12 thick</v>
          </cell>
          <cell r="E17" t="str">
            <v>m3</v>
          </cell>
          <cell r="F17">
            <v>76.930000000000007</v>
          </cell>
          <cell r="G17">
            <v>398186</v>
          </cell>
          <cell r="H17">
            <v>180000</v>
          </cell>
          <cell r="I17">
            <v>44479848.980000004</v>
          </cell>
        </row>
        <row r="18">
          <cell r="D18" t="str">
            <v>Concrete slab  12 thick</v>
          </cell>
          <cell r="E18" t="str">
            <v>m3</v>
          </cell>
          <cell r="F18">
            <v>76.930000000000007</v>
          </cell>
          <cell r="G18">
            <v>398186</v>
          </cell>
          <cell r="H18">
            <v>180000</v>
          </cell>
          <cell r="I18">
            <v>44479848.980000004</v>
          </cell>
        </row>
        <row r="19">
          <cell r="B19">
            <v>4</v>
          </cell>
          <cell r="C19">
            <v>0</v>
          </cell>
          <cell r="D19" t="str">
            <v>Reinforcing steel</v>
          </cell>
        </row>
        <row r="20">
          <cell r="D20" t="str">
            <v xml:space="preserve"> - Dia. 13</v>
          </cell>
          <cell r="E20" t="str">
            <v>kg</v>
          </cell>
          <cell r="F20">
            <v>3456.24</v>
          </cell>
          <cell r="G20">
            <v>8355</v>
          </cell>
          <cell r="H20">
            <v>840</v>
          </cell>
          <cell r="I20">
            <v>31780126.799999997</v>
          </cell>
        </row>
        <row r="21">
          <cell r="D21" t="str">
            <v xml:space="preserve"> - Dia. 10</v>
          </cell>
          <cell r="E21" t="str">
            <v>kg</v>
          </cell>
          <cell r="F21">
            <v>1545.31</v>
          </cell>
          <cell r="G21">
            <v>8355</v>
          </cell>
          <cell r="H21">
            <v>840</v>
          </cell>
          <cell r="I21">
            <v>14209125.449999999</v>
          </cell>
        </row>
        <row r="22">
          <cell r="D22" t="str">
            <v xml:space="preserve"> - Dia.   8</v>
          </cell>
          <cell r="E22" t="str">
            <v>kg</v>
          </cell>
          <cell r="F22">
            <v>1212.18</v>
          </cell>
          <cell r="G22">
            <v>8355</v>
          </cell>
          <cell r="H22">
            <v>840</v>
          </cell>
          <cell r="I22">
            <v>11145995.100000001</v>
          </cell>
        </row>
        <row r="23">
          <cell r="D23" t="str">
            <v xml:space="preserve"> - Dowel dia. 13</v>
          </cell>
          <cell r="E23" t="str">
            <v>ea</v>
          </cell>
          <cell r="F23">
            <v>396</v>
          </cell>
          <cell r="G23">
            <v>5225</v>
          </cell>
          <cell r="H23">
            <v>600</v>
          </cell>
          <cell r="I23">
            <v>2306700</v>
          </cell>
        </row>
        <row r="24">
          <cell r="D24" t="str">
            <v xml:space="preserve"> - Dowel dia. 13</v>
          </cell>
          <cell r="E24" t="str">
            <v>ea</v>
          </cell>
          <cell r="F24">
            <v>396</v>
          </cell>
          <cell r="G24">
            <v>5225</v>
          </cell>
          <cell r="H24">
            <v>600</v>
          </cell>
          <cell r="I24">
            <v>2306700</v>
          </cell>
        </row>
        <row r="25">
          <cell r="B25">
            <v>6</v>
          </cell>
          <cell r="C25">
            <v>0</v>
          </cell>
          <cell r="D25" t="str">
            <v>Joint sealant &amp; filler</v>
          </cell>
          <cell r="E25" t="str">
            <v>m'</v>
          </cell>
          <cell r="F25">
            <v>118.8</v>
          </cell>
          <cell r="G25">
            <v>4685</v>
          </cell>
          <cell r="H25">
            <v>1560</v>
          </cell>
          <cell r="I25">
            <v>741906</v>
          </cell>
        </row>
        <row r="26">
          <cell r="B26">
            <v>7</v>
          </cell>
          <cell r="C26">
            <v>0</v>
          </cell>
          <cell r="D26" t="str">
            <v>Polythene</v>
          </cell>
          <cell r="E26" t="str">
            <v>m2</v>
          </cell>
          <cell r="F26">
            <v>536.20000000000005</v>
          </cell>
          <cell r="G26">
            <v>5566</v>
          </cell>
          <cell r="H26">
            <v>600</v>
          </cell>
          <cell r="I26">
            <v>3306209.2</v>
          </cell>
        </row>
        <row r="27">
          <cell r="B27">
            <v>8</v>
          </cell>
          <cell r="C27">
            <v>0</v>
          </cell>
          <cell r="D27" t="str">
            <v>Sand blanket 2 cm thick</v>
          </cell>
          <cell r="E27" t="str">
            <v>m3</v>
          </cell>
          <cell r="F27">
            <v>10.7</v>
          </cell>
          <cell r="G27">
            <v>90000</v>
          </cell>
          <cell r="H27">
            <v>1896</v>
          </cell>
          <cell r="I27">
            <v>983287.2</v>
          </cell>
        </row>
        <row r="28">
          <cell r="I28">
            <v>124678470.63000003</v>
          </cell>
        </row>
        <row r="29">
          <cell r="I29">
            <v>124678470.63000003</v>
          </cell>
        </row>
        <row r="30">
          <cell r="B30" t="str">
            <v>II.</v>
          </cell>
          <cell r="C30">
            <v>0</v>
          </cell>
          <cell r="D30" t="str">
            <v>WOOD &amp; PLASTIC WORKS</v>
          </cell>
        </row>
        <row r="31">
          <cell r="B31">
            <v>1</v>
          </cell>
          <cell r="C31">
            <v>0</v>
          </cell>
          <cell r="D31" t="str">
            <v>Timber/wooden truss</v>
          </cell>
        </row>
        <row r="32">
          <cell r="D32" t="str">
            <v xml:space="preserve"> - 80/150</v>
          </cell>
          <cell r="E32" t="str">
            <v>m3</v>
          </cell>
          <cell r="F32">
            <v>0</v>
          </cell>
          <cell r="G32">
            <v>2106245</v>
          </cell>
          <cell r="H32">
            <v>340000.00000000006</v>
          </cell>
          <cell r="I32">
            <v>0</v>
          </cell>
        </row>
        <row r="33">
          <cell r="D33" t="str">
            <v xml:space="preserve"> - 60/150</v>
          </cell>
          <cell r="E33" t="str">
            <v>m3</v>
          </cell>
          <cell r="F33">
            <v>0.56999999999999995</v>
          </cell>
          <cell r="G33">
            <v>2106245</v>
          </cell>
          <cell r="H33">
            <v>340000.00000000006</v>
          </cell>
          <cell r="I33">
            <v>1394359.65</v>
          </cell>
        </row>
        <row r="34">
          <cell r="D34" t="str">
            <v xml:space="preserve"> - 50/100</v>
          </cell>
          <cell r="E34" t="str">
            <v>m3</v>
          </cell>
          <cell r="F34">
            <v>4.84</v>
          </cell>
          <cell r="G34">
            <v>2106245</v>
          </cell>
          <cell r="H34">
            <v>340000.00000000006</v>
          </cell>
          <cell r="I34">
            <v>11839825.799999999</v>
          </cell>
        </row>
        <row r="35">
          <cell r="D35" t="str">
            <v xml:space="preserve"> - 30/150</v>
          </cell>
          <cell r="E35" t="str">
            <v>m3</v>
          </cell>
          <cell r="F35">
            <v>1.73</v>
          </cell>
          <cell r="G35">
            <v>2106245</v>
          </cell>
          <cell r="H35">
            <v>340000.00000000006</v>
          </cell>
          <cell r="I35">
            <v>4232003.8499999996</v>
          </cell>
        </row>
        <row r="36">
          <cell r="D36" t="str">
            <v xml:space="preserve"> - 50/70</v>
          </cell>
          <cell r="E36" t="str">
            <v>m3</v>
          </cell>
          <cell r="F36">
            <v>10.36</v>
          </cell>
          <cell r="G36">
            <v>2106245</v>
          </cell>
          <cell r="H36">
            <v>340000.00000000006</v>
          </cell>
          <cell r="I36">
            <v>25343098.199999999</v>
          </cell>
        </row>
        <row r="37">
          <cell r="D37" t="str">
            <v xml:space="preserve"> - 30/40</v>
          </cell>
          <cell r="E37" t="str">
            <v>m3</v>
          </cell>
          <cell r="F37">
            <v>4.1399999999999997</v>
          </cell>
          <cell r="G37">
            <v>2106245</v>
          </cell>
          <cell r="H37">
            <v>340000.00000000006</v>
          </cell>
          <cell r="I37">
            <v>10127454.299999999</v>
          </cell>
        </row>
        <row r="38">
          <cell r="D38" t="str">
            <v xml:space="preserve"> - 30/40</v>
          </cell>
          <cell r="E38" t="str">
            <v>m3</v>
          </cell>
          <cell r="F38">
            <v>4.1399999999999997</v>
          </cell>
          <cell r="G38">
            <v>2106245</v>
          </cell>
          <cell r="H38">
            <v>340000.00000000006</v>
          </cell>
          <cell r="I38">
            <v>10127454.299999999</v>
          </cell>
        </row>
        <row r="39">
          <cell r="B39">
            <v>2</v>
          </cell>
          <cell r="C39">
            <v>0</v>
          </cell>
          <cell r="D39" t="str">
            <v>Steel Plate 4 mm</v>
          </cell>
          <cell r="E39" t="str">
            <v>kg</v>
          </cell>
          <cell r="F39">
            <v>361.7</v>
          </cell>
          <cell r="G39">
            <v>9205</v>
          </cell>
          <cell r="H39">
            <v>3000</v>
          </cell>
          <cell r="I39">
            <v>4414548.5</v>
          </cell>
        </row>
        <row r="40">
          <cell r="B40">
            <v>3</v>
          </cell>
          <cell r="C40">
            <v>0</v>
          </cell>
          <cell r="D40" t="str">
            <v>Bolt dia. 12 mm</v>
          </cell>
          <cell r="E40" t="str">
            <v>ea</v>
          </cell>
          <cell r="F40">
            <v>36</v>
          </cell>
          <cell r="G40">
            <v>4950</v>
          </cell>
          <cell r="H40">
            <v>600</v>
          </cell>
          <cell r="I40">
            <v>199800</v>
          </cell>
        </row>
        <row r="41">
          <cell r="B41">
            <v>4</v>
          </cell>
          <cell r="C41">
            <v>0</v>
          </cell>
          <cell r="D41" t="str">
            <v>Timber ceiling 50/70</v>
          </cell>
          <cell r="E41" t="str">
            <v>m3</v>
          </cell>
          <cell r="F41">
            <v>7.54</v>
          </cell>
          <cell r="G41">
            <v>2106245</v>
          </cell>
          <cell r="H41">
            <v>10428</v>
          </cell>
          <cell r="I41">
            <v>15959714.42</v>
          </cell>
        </row>
        <row r="42">
          <cell r="B42">
            <v>5</v>
          </cell>
          <cell r="C42">
            <v>0</v>
          </cell>
          <cell r="D42" t="str">
            <v>Timber railing</v>
          </cell>
        </row>
        <row r="43">
          <cell r="D43" t="str">
            <v xml:space="preserve"> - 80/80</v>
          </cell>
          <cell r="E43" t="str">
            <v>m3</v>
          </cell>
          <cell r="F43">
            <v>0.2</v>
          </cell>
          <cell r="G43">
            <v>3878655</v>
          </cell>
          <cell r="H43">
            <v>340000</v>
          </cell>
          <cell r="I43">
            <v>843731</v>
          </cell>
        </row>
        <row r="44">
          <cell r="D44" t="str">
            <v xml:space="preserve"> - 60/80</v>
          </cell>
          <cell r="E44" t="str">
            <v>m3</v>
          </cell>
          <cell r="F44">
            <v>0.43</v>
          </cell>
          <cell r="G44">
            <v>3878655</v>
          </cell>
          <cell r="H44">
            <v>340000</v>
          </cell>
          <cell r="I44">
            <v>1814021.65</v>
          </cell>
        </row>
        <row r="45">
          <cell r="D45" t="str">
            <v xml:space="preserve"> - 50/30</v>
          </cell>
          <cell r="E45" t="str">
            <v>m3</v>
          </cell>
          <cell r="F45">
            <v>0.17</v>
          </cell>
          <cell r="G45">
            <v>3878655</v>
          </cell>
          <cell r="H45">
            <v>340000</v>
          </cell>
          <cell r="I45">
            <v>717171.35000000009</v>
          </cell>
        </row>
        <row r="46">
          <cell r="I46">
            <v>76885728.719999999</v>
          </cell>
        </row>
        <row r="47">
          <cell r="I47">
            <v>76885728.719999999</v>
          </cell>
        </row>
        <row r="48">
          <cell r="B48" t="str">
            <v>III.</v>
          </cell>
          <cell r="C48">
            <v>0</v>
          </cell>
          <cell r="D48" t="str">
            <v>THERMAL &amp; MOISTURE PROTECTION WORKS</v>
          </cell>
        </row>
        <row r="49">
          <cell r="D49" t="str">
            <v>THERMAL &amp; MOISTURE PROTECTION WORKS</v>
          </cell>
        </row>
        <row r="50">
          <cell r="B50">
            <v>1</v>
          </cell>
          <cell r="C50">
            <v>0</v>
          </cell>
          <cell r="D50" t="str">
            <v>Wall</v>
          </cell>
        </row>
        <row r="51">
          <cell r="D51" t="str">
            <v xml:space="preserve"> - Concrete hollow block 15 cm thick</v>
          </cell>
          <cell r="E51" t="str">
            <v>m2</v>
          </cell>
          <cell r="F51">
            <v>598.38</v>
          </cell>
          <cell r="G51">
            <v>125003</v>
          </cell>
          <cell r="H51">
            <v>10044</v>
          </cell>
          <cell r="I51">
            <v>80809423.859999999</v>
          </cell>
        </row>
        <row r="52">
          <cell r="D52" t="str">
            <v xml:space="preserve"> - Concrete hollow block 15 cm thick</v>
          </cell>
          <cell r="E52" t="str">
            <v>m2</v>
          </cell>
          <cell r="F52">
            <v>598.38</v>
          </cell>
          <cell r="G52">
            <v>125003</v>
          </cell>
          <cell r="H52">
            <v>10044</v>
          </cell>
          <cell r="I52">
            <v>80809423.859999999</v>
          </cell>
        </row>
        <row r="53">
          <cell r="B53">
            <v>2</v>
          </cell>
          <cell r="C53">
            <v>0</v>
          </cell>
          <cell r="D53" t="str">
            <v>Ceiling</v>
          </cell>
        </row>
        <row r="54">
          <cell r="D54" t="str">
            <v xml:space="preserve"> - Plasterboard, 12 mm thick</v>
          </cell>
          <cell r="E54" t="str">
            <v>m2</v>
          </cell>
          <cell r="F54">
            <v>381.96</v>
          </cell>
          <cell r="G54">
            <v>57850</v>
          </cell>
          <cell r="H54">
            <v>6000</v>
          </cell>
          <cell r="I54">
            <v>24388146</v>
          </cell>
        </row>
        <row r="55">
          <cell r="D55" t="str">
            <v xml:space="preserve"> - Fibre/Glass reinforced cement, 6 mm thick</v>
          </cell>
          <cell r="E55" t="str">
            <v>m2</v>
          </cell>
          <cell r="F55">
            <v>300.95</v>
          </cell>
          <cell r="G55">
            <v>46500</v>
          </cell>
          <cell r="H55">
            <v>4200</v>
          </cell>
          <cell r="I55">
            <v>15258165</v>
          </cell>
        </row>
        <row r="56">
          <cell r="D56" t="str">
            <v xml:space="preserve"> - Fibre/Glass reinforced cement, 6 mm thick</v>
          </cell>
          <cell r="E56" t="str">
            <v>m2</v>
          </cell>
          <cell r="F56">
            <v>300.95</v>
          </cell>
          <cell r="G56">
            <v>46500</v>
          </cell>
          <cell r="H56">
            <v>4200</v>
          </cell>
          <cell r="I56">
            <v>15258165</v>
          </cell>
        </row>
        <row r="57">
          <cell r="B57">
            <v>3</v>
          </cell>
          <cell r="C57">
            <v>0</v>
          </cell>
          <cell r="D57" t="str">
            <v>Wooden fascia</v>
          </cell>
          <cell r="E57" t="str">
            <v>m'</v>
          </cell>
          <cell r="F57">
            <v>213.7</v>
          </cell>
          <cell r="G57">
            <v>27305</v>
          </cell>
          <cell r="H57">
            <v>6000</v>
          </cell>
          <cell r="I57">
            <v>7117278.5</v>
          </cell>
        </row>
        <row r="58">
          <cell r="B58">
            <v>4</v>
          </cell>
          <cell r="C58">
            <v>0</v>
          </cell>
          <cell r="D58" t="str">
            <v>Corugated metal roofing</v>
          </cell>
          <cell r="E58" t="str">
            <v>m2</v>
          </cell>
          <cell r="F58">
            <v>55</v>
          </cell>
          <cell r="G58">
            <v>31702</v>
          </cell>
          <cell r="H58">
            <v>2160</v>
          </cell>
          <cell r="I58">
            <v>1862410</v>
          </cell>
        </row>
        <row r="59">
          <cell r="B59">
            <v>5</v>
          </cell>
          <cell r="C59">
            <v>0</v>
          </cell>
          <cell r="D59" t="str">
            <v>Metal ridge cap</v>
          </cell>
          <cell r="E59" t="str">
            <v>m'</v>
          </cell>
          <cell r="F59">
            <v>11</v>
          </cell>
          <cell r="G59">
            <v>20623</v>
          </cell>
          <cell r="H59">
            <v>2160</v>
          </cell>
          <cell r="I59">
            <v>250613</v>
          </cell>
        </row>
        <row r="60">
          <cell r="B60">
            <v>6</v>
          </cell>
          <cell r="C60">
            <v>0</v>
          </cell>
          <cell r="D60" t="str">
            <v>PVC gutter 220 x 150</v>
          </cell>
          <cell r="E60" t="str">
            <v>m'</v>
          </cell>
          <cell r="F60">
            <v>123.6</v>
          </cell>
          <cell r="G60">
            <v>32500</v>
          </cell>
          <cell r="H60">
            <v>9876</v>
          </cell>
          <cell r="I60">
            <v>5237673.5999999996</v>
          </cell>
        </row>
        <row r="61">
          <cell r="B61">
            <v>7</v>
          </cell>
          <cell r="C61">
            <v>0</v>
          </cell>
          <cell r="D61" t="str">
            <v>Ceramic roof tile</v>
          </cell>
          <cell r="E61" t="str">
            <v>m2</v>
          </cell>
          <cell r="F61">
            <v>767.3</v>
          </cell>
          <cell r="G61">
            <v>42500</v>
          </cell>
          <cell r="H61">
            <v>1800</v>
          </cell>
          <cell r="I61">
            <v>33991390</v>
          </cell>
        </row>
        <row r="62">
          <cell r="B62">
            <v>8</v>
          </cell>
          <cell r="C62">
            <v>0</v>
          </cell>
          <cell r="D62" t="str">
            <v>Ceramic ridge cap tile</v>
          </cell>
          <cell r="E62" t="str">
            <v>m'</v>
          </cell>
          <cell r="F62">
            <v>64.400000000000006</v>
          </cell>
          <cell r="G62">
            <v>25650</v>
          </cell>
          <cell r="H62">
            <v>3600</v>
          </cell>
          <cell r="I62">
            <v>1883700.0000000002</v>
          </cell>
        </row>
        <row r="63">
          <cell r="B63">
            <v>7</v>
          </cell>
          <cell r="C63">
            <v>0</v>
          </cell>
          <cell r="D63" t="str">
            <v>PVC down spout dia. 100 mm</v>
          </cell>
          <cell r="E63" t="str">
            <v>m'</v>
          </cell>
          <cell r="F63">
            <v>55.44</v>
          </cell>
          <cell r="G63">
            <v>23400</v>
          </cell>
          <cell r="H63">
            <v>5520</v>
          </cell>
          <cell r="I63">
            <v>1603324.8</v>
          </cell>
        </row>
        <row r="64">
          <cell r="B64">
            <v>8</v>
          </cell>
          <cell r="C64">
            <v>0</v>
          </cell>
          <cell r="D64" t="str">
            <v>Wool insulation with aluminium foil below roof</v>
          </cell>
          <cell r="E64" t="str">
            <v>m2</v>
          </cell>
          <cell r="F64">
            <v>1142.4000000000001</v>
          </cell>
          <cell r="G64">
            <v>56930</v>
          </cell>
          <cell r="H64">
            <v>1800</v>
          </cell>
          <cell r="I64">
            <v>67093152.000000007</v>
          </cell>
        </row>
        <row r="65">
          <cell r="D65" t="str">
            <v>and above ceiling</v>
          </cell>
        </row>
        <row r="66">
          <cell r="B66">
            <v>9</v>
          </cell>
          <cell r="C66">
            <v>0</v>
          </cell>
          <cell r="D66" t="str">
            <v>Roof drains</v>
          </cell>
          <cell r="E66" t="str">
            <v>ea</v>
          </cell>
          <cell r="F66">
            <v>11</v>
          </cell>
          <cell r="G66">
            <v>67500</v>
          </cell>
          <cell r="H66">
            <v>5520</v>
          </cell>
          <cell r="I66">
            <v>803220</v>
          </cell>
        </row>
        <row r="67">
          <cell r="I67">
            <v>240298496.76000002</v>
          </cell>
        </row>
        <row r="68">
          <cell r="B68" t="str">
            <v>IV.</v>
          </cell>
          <cell r="C68">
            <v>0</v>
          </cell>
          <cell r="D68" t="str">
            <v>DOORS &amp; WINDOWS WORKS</v>
          </cell>
        </row>
        <row r="69">
          <cell r="B69">
            <v>1</v>
          </cell>
          <cell r="C69">
            <v>0</v>
          </cell>
          <cell r="D69" t="str">
            <v>Doors</v>
          </cell>
        </row>
        <row r="70">
          <cell r="D70" t="str">
            <v xml:space="preserve"> - Type D4</v>
          </cell>
          <cell r="E70" t="str">
            <v>unit</v>
          </cell>
          <cell r="F70">
            <v>2</v>
          </cell>
          <cell r="G70">
            <v>1185000</v>
          </cell>
          <cell r="H70">
            <v>329568</v>
          </cell>
          <cell r="I70">
            <v>3029136</v>
          </cell>
        </row>
        <row r="71">
          <cell r="D71" t="str">
            <v xml:space="preserve"> - Type D6</v>
          </cell>
          <cell r="E71" t="str">
            <v>unit</v>
          </cell>
          <cell r="F71">
            <v>11</v>
          </cell>
          <cell r="G71">
            <v>902500</v>
          </cell>
          <cell r="H71">
            <v>651600</v>
          </cell>
          <cell r="I71">
            <v>17095100</v>
          </cell>
        </row>
        <row r="72">
          <cell r="D72" t="str">
            <v xml:space="preserve"> - Type D7</v>
          </cell>
          <cell r="E72" t="str">
            <v>unit</v>
          </cell>
          <cell r="F72">
            <v>3</v>
          </cell>
          <cell r="G72">
            <v>465500</v>
          </cell>
          <cell r="H72">
            <v>129576</v>
          </cell>
          <cell r="I72">
            <v>1785228</v>
          </cell>
        </row>
        <row r="73">
          <cell r="D73" t="str">
            <v xml:space="preserve"> - Type D8</v>
          </cell>
          <cell r="E73" t="str">
            <v>unit</v>
          </cell>
          <cell r="F73">
            <v>8</v>
          </cell>
          <cell r="G73">
            <v>865000</v>
          </cell>
          <cell r="H73">
            <v>241776</v>
          </cell>
          <cell r="I73">
            <v>8854208</v>
          </cell>
        </row>
        <row r="74">
          <cell r="D74" t="str">
            <v xml:space="preserve"> - Type DW1</v>
          </cell>
          <cell r="E74" t="str">
            <v>unit</v>
          </cell>
          <cell r="F74">
            <v>3</v>
          </cell>
          <cell r="G74">
            <v>1350000</v>
          </cell>
          <cell r="H74">
            <v>383316</v>
          </cell>
          <cell r="I74">
            <v>5199948</v>
          </cell>
        </row>
        <row r="75">
          <cell r="D75" t="str">
            <v xml:space="preserve"> - Type DW2</v>
          </cell>
          <cell r="E75" t="str">
            <v>unit</v>
          </cell>
          <cell r="F75">
            <v>1</v>
          </cell>
          <cell r="G75">
            <v>1015000</v>
          </cell>
          <cell r="H75">
            <v>282336</v>
          </cell>
          <cell r="I75">
            <v>1297336</v>
          </cell>
        </row>
        <row r="76">
          <cell r="D76" t="str">
            <v xml:space="preserve"> - Type DW3</v>
          </cell>
          <cell r="E76" t="str">
            <v>unit</v>
          </cell>
          <cell r="F76">
            <v>2</v>
          </cell>
          <cell r="G76">
            <v>1242500</v>
          </cell>
          <cell r="H76">
            <v>345156</v>
          </cell>
          <cell r="I76">
            <v>3175312</v>
          </cell>
        </row>
        <row r="77">
          <cell r="D77" t="str">
            <v xml:space="preserve"> - Type DW4</v>
          </cell>
          <cell r="E77" t="str">
            <v>unit</v>
          </cell>
          <cell r="F77">
            <v>2</v>
          </cell>
          <cell r="G77">
            <v>1242500</v>
          </cell>
          <cell r="H77">
            <v>345156</v>
          </cell>
          <cell r="I77">
            <v>3175312</v>
          </cell>
        </row>
        <row r="78">
          <cell r="D78" t="str">
            <v xml:space="preserve"> - Type DW4</v>
          </cell>
          <cell r="E78" t="str">
            <v>unit</v>
          </cell>
          <cell r="F78">
            <v>2</v>
          </cell>
          <cell r="G78">
            <v>1242500</v>
          </cell>
          <cell r="H78">
            <v>345156</v>
          </cell>
          <cell r="I78">
            <v>3175312</v>
          </cell>
        </row>
        <row r="79">
          <cell r="B79">
            <v>2</v>
          </cell>
          <cell r="C79">
            <v>0</v>
          </cell>
          <cell r="D79" t="str">
            <v>Windows</v>
          </cell>
        </row>
        <row r="80">
          <cell r="D80" t="str">
            <v xml:space="preserve"> - Type W3</v>
          </cell>
          <cell r="E80" t="str">
            <v>unit</v>
          </cell>
          <cell r="F80">
            <v>2</v>
          </cell>
          <cell r="G80">
            <v>250500</v>
          </cell>
          <cell r="H80">
            <v>69570</v>
          </cell>
          <cell r="I80">
            <v>640140</v>
          </cell>
        </row>
        <row r="81">
          <cell r="D81" t="str">
            <v xml:space="preserve"> - Type W3b</v>
          </cell>
          <cell r="E81" t="str">
            <v>unit</v>
          </cell>
          <cell r="F81">
            <v>1</v>
          </cell>
          <cell r="G81">
            <v>250500</v>
          </cell>
          <cell r="H81">
            <v>69570</v>
          </cell>
          <cell r="I81">
            <v>320070</v>
          </cell>
        </row>
        <row r="82">
          <cell r="D82" t="str">
            <v xml:space="preserve"> - Type W4</v>
          </cell>
          <cell r="E82" t="str">
            <v>unit</v>
          </cell>
          <cell r="F82">
            <v>2</v>
          </cell>
          <cell r="G82">
            <v>222500</v>
          </cell>
          <cell r="H82">
            <v>61416</v>
          </cell>
          <cell r="I82">
            <v>567832</v>
          </cell>
        </row>
        <row r="83">
          <cell r="D83" t="str">
            <v xml:space="preserve"> - Type W4b</v>
          </cell>
          <cell r="E83" t="str">
            <v>unit</v>
          </cell>
          <cell r="F83">
            <v>1</v>
          </cell>
          <cell r="G83">
            <v>191500</v>
          </cell>
          <cell r="H83">
            <v>49224</v>
          </cell>
          <cell r="I83">
            <v>240724</v>
          </cell>
        </row>
        <row r="84">
          <cell r="I84">
            <v>45380346</v>
          </cell>
        </row>
        <row r="85">
          <cell r="I85">
            <v>45380346</v>
          </cell>
        </row>
        <row r="86">
          <cell r="B86" t="str">
            <v>V.</v>
          </cell>
          <cell r="C86">
            <v>0</v>
          </cell>
          <cell r="D86" t="str">
            <v>FINISHES WORKS</v>
          </cell>
        </row>
        <row r="87">
          <cell r="B87">
            <v>1</v>
          </cell>
          <cell r="C87">
            <v>0</v>
          </cell>
          <cell r="D87" t="str">
            <v xml:space="preserve">Flooring </v>
          </cell>
        </row>
        <row r="88">
          <cell r="D88" t="str">
            <v xml:space="preserve"> - Granit tile</v>
          </cell>
          <cell r="E88" t="str">
            <v>m2</v>
          </cell>
          <cell r="F88">
            <v>255.6</v>
          </cell>
          <cell r="G88">
            <v>466675</v>
          </cell>
          <cell r="H88">
            <v>10800</v>
          </cell>
          <cell r="I88">
            <v>122042610</v>
          </cell>
        </row>
        <row r="89">
          <cell r="D89" t="str">
            <v xml:space="preserve"> - Ceramic tile non slip</v>
          </cell>
          <cell r="E89" t="str">
            <v>m2</v>
          </cell>
          <cell r="F89">
            <v>166.4</v>
          </cell>
          <cell r="G89">
            <v>82100</v>
          </cell>
          <cell r="H89">
            <v>7200</v>
          </cell>
          <cell r="I89">
            <v>14859520</v>
          </cell>
        </row>
        <row r="90">
          <cell r="D90" t="str">
            <v xml:space="preserve"> - Ceramic tile </v>
          </cell>
          <cell r="E90" t="str">
            <v>m2</v>
          </cell>
          <cell r="F90">
            <v>70.8</v>
          </cell>
          <cell r="G90">
            <v>72500</v>
          </cell>
          <cell r="H90">
            <v>7200</v>
          </cell>
          <cell r="I90">
            <v>5642760</v>
          </cell>
        </row>
        <row r="91">
          <cell r="D91" t="str">
            <v xml:space="preserve"> - Ceramic tile </v>
          </cell>
          <cell r="E91" t="str">
            <v>m2</v>
          </cell>
          <cell r="F91">
            <v>70.8</v>
          </cell>
          <cell r="G91">
            <v>72500</v>
          </cell>
          <cell r="H91">
            <v>7200</v>
          </cell>
          <cell r="I91">
            <v>5642760</v>
          </cell>
        </row>
        <row r="92">
          <cell r="B92">
            <v>2</v>
          </cell>
          <cell r="C92">
            <v>0</v>
          </cell>
          <cell r="D92" t="str">
            <v>Wall</v>
          </cell>
        </row>
        <row r="93">
          <cell r="D93" t="str">
            <v xml:space="preserve"> - Plastered </v>
          </cell>
          <cell r="E93" t="str">
            <v>m2</v>
          </cell>
          <cell r="F93">
            <v>1119.8800000000001</v>
          </cell>
          <cell r="G93">
            <v>12540</v>
          </cell>
          <cell r="H93">
            <v>3600</v>
          </cell>
          <cell r="I93">
            <v>18074863.200000003</v>
          </cell>
        </row>
        <row r="94">
          <cell r="D94" t="str">
            <v xml:space="preserve"> - Ceramic tile</v>
          </cell>
          <cell r="E94" t="str">
            <v>m2</v>
          </cell>
          <cell r="F94">
            <v>123.29</v>
          </cell>
          <cell r="G94">
            <v>77245</v>
          </cell>
          <cell r="H94">
            <v>7200</v>
          </cell>
          <cell r="I94">
            <v>10411224.050000001</v>
          </cell>
        </row>
        <row r="95">
          <cell r="D95" t="str">
            <v xml:space="preserve"> - Granit skirting</v>
          </cell>
          <cell r="E95" t="str">
            <v>m'</v>
          </cell>
          <cell r="F95">
            <v>135.30000000000001</v>
          </cell>
          <cell r="G95">
            <v>93350</v>
          </cell>
          <cell r="H95">
            <v>6000</v>
          </cell>
          <cell r="I95">
            <v>13442055.000000002</v>
          </cell>
        </row>
        <row r="96">
          <cell r="D96" t="str">
            <v xml:space="preserve"> - Ceramic skirting</v>
          </cell>
          <cell r="E96" t="str">
            <v>m'</v>
          </cell>
          <cell r="F96">
            <v>69.2</v>
          </cell>
          <cell r="G96">
            <v>15450</v>
          </cell>
          <cell r="H96">
            <v>1800</v>
          </cell>
          <cell r="I96">
            <v>1193700</v>
          </cell>
        </row>
        <row r="97">
          <cell r="D97" t="str">
            <v xml:space="preserve"> - Ceramic skirting</v>
          </cell>
          <cell r="E97" t="str">
            <v>m'</v>
          </cell>
          <cell r="F97">
            <v>69.2</v>
          </cell>
          <cell r="G97">
            <v>15450</v>
          </cell>
          <cell r="H97">
            <v>1800</v>
          </cell>
          <cell r="I97">
            <v>1193700</v>
          </cell>
        </row>
        <row r="98">
          <cell r="B98">
            <v>3</v>
          </cell>
          <cell r="C98">
            <v>0</v>
          </cell>
          <cell r="D98" t="str">
            <v>Painting</v>
          </cell>
        </row>
        <row r="99">
          <cell r="D99" t="str">
            <v xml:space="preserve"> - Semi gloss oil base paint</v>
          </cell>
          <cell r="E99" t="str">
            <v>m2</v>
          </cell>
          <cell r="F99">
            <v>1184.9000000000001</v>
          </cell>
          <cell r="G99">
            <v>8700</v>
          </cell>
          <cell r="H99">
            <v>3000</v>
          </cell>
          <cell r="I99">
            <v>13863330.000000002</v>
          </cell>
        </row>
        <row r="100">
          <cell r="D100" t="str">
            <v xml:space="preserve"> - Flat acrylic</v>
          </cell>
          <cell r="E100" t="str">
            <v>m2</v>
          </cell>
          <cell r="F100">
            <v>427.8</v>
          </cell>
          <cell r="G100">
            <v>11500</v>
          </cell>
          <cell r="H100">
            <v>1200</v>
          </cell>
          <cell r="I100">
            <v>5433060</v>
          </cell>
        </row>
        <row r="101">
          <cell r="D101" t="str">
            <v xml:space="preserve"> - Semi gloss satin acrylic</v>
          </cell>
          <cell r="E101" t="str">
            <v>m2</v>
          </cell>
          <cell r="F101">
            <v>256.44</v>
          </cell>
          <cell r="G101">
            <v>13500</v>
          </cell>
          <cell r="H101">
            <v>3000</v>
          </cell>
          <cell r="I101">
            <v>4231260</v>
          </cell>
        </row>
        <row r="102">
          <cell r="I102">
            <v>209194382.25</v>
          </cell>
        </row>
        <row r="103">
          <cell r="I103">
            <v>209194382.25</v>
          </cell>
        </row>
        <row r="104">
          <cell r="B104" t="str">
            <v>VI.</v>
          </cell>
          <cell r="C104">
            <v>0</v>
          </cell>
          <cell r="D104" t="str">
            <v>SPECIALTIES WORKS</v>
          </cell>
        </row>
        <row r="105">
          <cell r="B105">
            <v>1</v>
          </cell>
          <cell r="C105">
            <v>0</v>
          </cell>
          <cell r="D105" t="str">
            <v>Sanitary ware and fitting</v>
          </cell>
        </row>
        <row r="106">
          <cell r="D106" t="str">
            <v xml:space="preserve"> -  Water closet western type</v>
          </cell>
          <cell r="E106" t="str">
            <v>unit</v>
          </cell>
          <cell r="F106">
            <v>7</v>
          </cell>
          <cell r="G106">
            <v>975000</v>
          </cell>
          <cell r="H106">
            <v>64584</v>
          </cell>
          <cell r="I106">
            <v>7277088</v>
          </cell>
        </row>
        <row r="107">
          <cell r="D107" t="str">
            <v xml:space="preserve"> - Wash basin/lavatory</v>
          </cell>
          <cell r="E107" t="str">
            <v>unit</v>
          </cell>
          <cell r="F107">
            <v>8</v>
          </cell>
          <cell r="G107">
            <v>1500000</v>
          </cell>
          <cell r="H107">
            <v>60000</v>
          </cell>
          <cell r="I107">
            <v>12480000</v>
          </cell>
        </row>
        <row r="108">
          <cell r="D108" t="str">
            <v xml:space="preserve"> - Bath tub</v>
          </cell>
          <cell r="E108" t="str">
            <v>unit</v>
          </cell>
          <cell r="F108">
            <v>4</v>
          </cell>
          <cell r="G108">
            <v>1250000</v>
          </cell>
          <cell r="H108">
            <v>240000</v>
          </cell>
          <cell r="I108">
            <v>5960000</v>
          </cell>
        </row>
        <row r="109">
          <cell r="D109" t="str">
            <v xml:space="preserve"> - Water closet squat type</v>
          </cell>
          <cell r="E109" t="str">
            <v>unit</v>
          </cell>
          <cell r="F109">
            <v>2</v>
          </cell>
          <cell r="G109">
            <v>450000</v>
          </cell>
          <cell r="H109">
            <v>34500</v>
          </cell>
          <cell r="I109">
            <v>969000</v>
          </cell>
        </row>
        <row r="110">
          <cell r="D110" t="str">
            <v xml:space="preserve"> - Faucet</v>
          </cell>
          <cell r="E110" t="str">
            <v>ea</v>
          </cell>
          <cell r="F110">
            <v>4</v>
          </cell>
          <cell r="G110">
            <v>180000</v>
          </cell>
          <cell r="H110">
            <v>1800</v>
          </cell>
          <cell r="I110">
            <v>727200</v>
          </cell>
        </row>
        <row r="111">
          <cell r="D111" t="str">
            <v xml:space="preserve"> - Urinal</v>
          </cell>
          <cell r="E111" t="str">
            <v>unit</v>
          </cell>
          <cell r="F111">
            <v>2</v>
          </cell>
          <cell r="G111">
            <v>1200000</v>
          </cell>
          <cell r="H111">
            <v>60000</v>
          </cell>
          <cell r="I111">
            <v>2520000</v>
          </cell>
        </row>
        <row r="112">
          <cell r="D112" t="str">
            <v xml:space="preserve"> - Shower</v>
          </cell>
          <cell r="E112" t="str">
            <v>unit</v>
          </cell>
          <cell r="F112">
            <v>5</v>
          </cell>
          <cell r="G112">
            <v>1500000</v>
          </cell>
          <cell r="H112">
            <v>30000</v>
          </cell>
          <cell r="I112">
            <v>7650000</v>
          </cell>
        </row>
        <row r="113">
          <cell r="D113" t="str">
            <v xml:space="preserve"> - Urinoir partition</v>
          </cell>
          <cell r="E113" t="str">
            <v>unit</v>
          </cell>
          <cell r="F113">
            <v>1</v>
          </cell>
          <cell r="G113">
            <v>350000</v>
          </cell>
          <cell r="H113">
            <v>60000</v>
          </cell>
          <cell r="I113">
            <v>410000</v>
          </cell>
        </row>
        <row r="114">
          <cell r="D114" t="str">
            <v xml:space="preserve"> - Urinoir partition</v>
          </cell>
          <cell r="E114" t="str">
            <v>unit</v>
          </cell>
          <cell r="F114">
            <v>1</v>
          </cell>
          <cell r="G114">
            <v>350000</v>
          </cell>
          <cell r="H114">
            <v>60000</v>
          </cell>
          <cell r="I114">
            <v>410000</v>
          </cell>
        </row>
        <row r="115">
          <cell r="B115">
            <v>2</v>
          </cell>
          <cell r="C115">
            <v>0</v>
          </cell>
          <cell r="D115" t="str">
            <v>Louvre</v>
          </cell>
        </row>
        <row r="116">
          <cell r="D116" t="str">
            <v xml:space="preserve"> - Type V1</v>
          </cell>
          <cell r="E116" t="str">
            <v>unit</v>
          </cell>
          <cell r="F116">
            <v>3</v>
          </cell>
          <cell r="G116">
            <v>61350</v>
          </cell>
          <cell r="H116">
            <v>15720</v>
          </cell>
          <cell r="I116">
            <v>231210</v>
          </cell>
        </row>
        <row r="117">
          <cell r="D117" t="str">
            <v xml:space="preserve"> - Type V2</v>
          </cell>
          <cell r="E117" t="str">
            <v>unit</v>
          </cell>
          <cell r="F117">
            <v>9</v>
          </cell>
          <cell r="G117">
            <v>117300</v>
          </cell>
          <cell r="H117">
            <v>30000</v>
          </cell>
          <cell r="I117">
            <v>1325700</v>
          </cell>
        </row>
        <row r="118">
          <cell r="D118" t="str">
            <v xml:space="preserve"> - Type V3</v>
          </cell>
          <cell r="E118" t="str">
            <v>unit</v>
          </cell>
          <cell r="F118">
            <v>8</v>
          </cell>
          <cell r="G118">
            <v>115125</v>
          </cell>
          <cell r="H118">
            <v>29520</v>
          </cell>
          <cell r="I118">
            <v>1157160</v>
          </cell>
        </row>
        <row r="119">
          <cell r="D119" t="str">
            <v xml:space="preserve"> - Type V4</v>
          </cell>
          <cell r="E119" t="str">
            <v>unit</v>
          </cell>
          <cell r="F119">
            <v>2</v>
          </cell>
          <cell r="G119">
            <v>305605</v>
          </cell>
          <cell r="H119">
            <v>78360</v>
          </cell>
          <cell r="I119">
            <v>767930</v>
          </cell>
        </row>
        <row r="120">
          <cell r="D120" t="str">
            <v xml:space="preserve"> - Type V5</v>
          </cell>
          <cell r="E120" t="str">
            <v>unit</v>
          </cell>
          <cell r="F120">
            <v>4</v>
          </cell>
          <cell r="G120">
            <v>715455</v>
          </cell>
          <cell r="H120">
            <v>183450</v>
          </cell>
          <cell r="I120">
            <v>3595620</v>
          </cell>
        </row>
        <row r="121">
          <cell r="B121">
            <v>3</v>
          </cell>
          <cell r="C121">
            <v>0</v>
          </cell>
          <cell r="D121" t="str">
            <v>Fly screen</v>
          </cell>
          <cell r="E121" t="str">
            <v>m2</v>
          </cell>
          <cell r="F121">
            <v>18.04</v>
          </cell>
          <cell r="G121">
            <v>10255</v>
          </cell>
          <cell r="H121">
            <v>2100</v>
          </cell>
          <cell r="I121">
            <v>222884.19999999998</v>
          </cell>
        </row>
        <row r="122">
          <cell r="I122">
            <v>45293792.200000003</v>
          </cell>
        </row>
        <row r="123">
          <cell r="D123" t="str">
            <v>Copugated letal roïfing</v>
          </cell>
          <cell r="E123" t="str">
            <v>m2</v>
          </cell>
          <cell r="F123">
            <v>55.001953125</v>
          </cell>
          <cell r="G123">
            <v>31702.004028320313</v>
          </cell>
          <cell r="H123">
            <v>2160.0000019669533</v>
          </cell>
          <cell r="I123">
            <v>1862410.0000038147</v>
          </cell>
        </row>
        <row r="124">
          <cell r="B124" t="str">
            <v>VII.</v>
          </cell>
          <cell r="C124">
            <v>0</v>
          </cell>
          <cell r="D124" t="str">
            <v>EQUIPMENT WORKS</v>
          </cell>
        </row>
        <row r="125">
          <cell r="B125">
            <v>1</v>
          </cell>
          <cell r="C125">
            <v>0</v>
          </cell>
          <cell r="D125" t="str">
            <v>Kitchen sink, include faucet</v>
          </cell>
          <cell r="E125" t="str">
            <v>unit</v>
          </cell>
          <cell r="F125">
            <v>1</v>
          </cell>
          <cell r="G125">
            <v>705120</v>
          </cell>
          <cell r="H125">
            <v>135600</v>
          </cell>
          <cell r="I125">
            <v>840720</v>
          </cell>
        </row>
        <row r="126">
          <cell r="B126">
            <v>2</v>
          </cell>
          <cell r="C126">
            <v>0</v>
          </cell>
          <cell r="D126" t="str">
            <v>Kitchen exhaust hood incl. ducting</v>
          </cell>
          <cell r="E126" t="str">
            <v>unit</v>
          </cell>
          <cell r="F126">
            <v>1</v>
          </cell>
          <cell r="G126">
            <v>2028000</v>
          </cell>
          <cell r="H126">
            <v>240000</v>
          </cell>
          <cell r="I126">
            <v>2268000</v>
          </cell>
        </row>
        <row r="127">
          <cell r="I127">
            <v>3108720</v>
          </cell>
        </row>
        <row r="128">
          <cell r="I128">
            <v>3108720</v>
          </cell>
        </row>
        <row r="129">
          <cell r="B129" t="str">
            <v>VIII.</v>
          </cell>
          <cell r="C129">
            <v>0</v>
          </cell>
          <cell r="D129" t="str">
            <v>MECHANICAL WORKS</v>
          </cell>
        </row>
        <row r="130">
          <cell r="B130">
            <v>1</v>
          </cell>
          <cell r="C130">
            <v>0</v>
          </cell>
          <cell r="D130" t="str">
            <v>Air conditioning &amp; Ventilating system</v>
          </cell>
        </row>
        <row r="131">
          <cell r="B131">
            <v>1.1000000000000001</v>
          </cell>
          <cell r="C131">
            <v>0</v>
          </cell>
          <cell r="D131" t="str">
            <v>Install only, materiak by owner</v>
          </cell>
        </row>
        <row r="132">
          <cell r="D132" t="str">
            <v>a. Type : Wall Mounted</v>
          </cell>
        </row>
        <row r="133">
          <cell r="D133" t="str">
            <v xml:space="preserve">     -  ACC-E20.01, FCU-E20.1, cap. 4,60 kW</v>
          </cell>
          <cell r="E133" t="str">
            <v>unit</v>
          </cell>
          <cell r="F133">
            <v>1</v>
          </cell>
          <cell r="G133">
            <v>302500</v>
          </cell>
          <cell r="H133">
            <v>0</v>
          </cell>
          <cell r="I133">
            <v>302500</v>
          </cell>
        </row>
        <row r="134">
          <cell r="D134" t="str">
            <v xml:space="preserve">     -  ACC-E20.02, FCU-E20.2, cap. 4,60 kW</v>
          </cell>
          <cell r="E134" t="str">
            <v>unit</v>
          </cell>
          <cell r="F134">
            <v>1</v>
          </cell>
          <cell r="G134">
            <v>302500</v>
          </cell>
          <cell r="H134">
            <v>0</v>
          </cell>
          <cell r="I134">
            <v>302500</v>
          </cell>
        </row>
        <row r="135">
          <cell r="D135" t="str">
            <v xml:space="preserve">     -  ACC-E20.03, FCU-E20.3, cap. 4,60 kW</v>
          </cell>
          <cell r="E135" t="str">
            <v>unit</v>
          </cell>
          <cell r="F135">
            <v>1</v>
          </cell>
          <cell r="G135">
            <v>302500</v>
          </cell>
          <cell r="H135">
            <v>0</v>
          </cell>
          <cell r="I135">
            <v>302500</v>
          </cell>
        </row>
        <row r="136">
          <cell r="D136" t="str">
            <v xml:space="preserve">     -  ACC-E20.04, FCU-E20.4, cap. 4,60 kW</v>
          </cell>
          <cell r="E136" t="str">
            <v>unit</v>
          </cell>
          <cell r="F136">
            <v>1</v>
          </cell>
          <cell r="G136">
            <v>302500</v>
          </cell>
          <cell r="H136">
            <v>0</v>
          </cell>
          <cell r="I136">
            <v>302500</v>
          </cell>
        </row>
        <row r="137">
          <cell r="D137" t="str">
            <v xml:space="preserve">     -  ACC-E20.08, FCU-E20.8, cap. 2,25 kW</v>
          </cell>
          <cell r="E137" t="str">
            <v>unit</v>
          </cell>
          <cell r="F137">
            <v>1</v>
          </cell>
          <cell r="G137">
            <v>302500</v>
          </cell>
          <cell r="H137">
            <v>0</v>
          </cell>
          <cell r="I137">
            <v>302500</v>
          </cell>
        </row>
        <row r="138">
          <cell r="D138" t="str">
            <v xml:space="preserve">     -  ACC-E20.08, FCU-E20.8, cap. 2,25 kW</v>
          </cell>
          <cell r="E138" t="str">
            <v>unit</v>
          </cell>
          <cell r="F138">
            <v>1</v>
          </cell>
          <cell r="G138">
            <v>6656200</v>
          </cell>
          <cell r="H138">
            <v>0</v>
          </cell>
          <cell r="I138">
            <v>6656200</v>
          </cell>
        </row>
        <row r="139">
          <cell r="D139" t="str">
            <v>b. Type : Ceiling Cassette</v>
          </cell>
        </row>
        <row r="140">
          <cell r="D140" t="str">
            <v xml:space="preserve">     -  ACC-E20.05, FCU-E20.5, cap. 8,66 kW</v>
          </cell>
          <cell r="E140" t="str">
            <v>unit</v>
          </cell>
          <cell r="F140">
            <v>1</v>
          </cell>
          <cell r="G140">
            <v>368500</v>
          </cell>
          <cell r="H140">
            <v>0</v>
          </cell>
          <cell r="I140">
            <v>368500</v>
          </cell>
        </row>
        <row r="141">
          <cell r="D141" t="str">
            <v xml:space="preserve">     -  ACC-E20.05, FCU-E20.5, cap. 8,66 kW</v>
          </cell>
          <cell r="E141" t="str">
            <v>unit</v>
          </cell>
          <cell r="F141">
            <v>1</v>
          </cell>
          <cell r="G141">
            <v>41214000</v>
          </cell>
          <cell r="H141">
            <v>0</v>
          </cell>
          <cell r="I141">
            <v>41214000</v>
          </cell>
        </row>
        <row r="142">
          <cell r="D142" t="str">
            <v>c. Type : Ceiling Suspended</v>
          </cell>
        </row>
        <row r="143">
          <cell r="D143" t="str">
            <v xml:space="preserve">     -  ACC-E20.06, FCU-E20.6, cap. 11,24 kW</v>
          </cell>
          <cell r="E143" t="str">
            <v>unit</v>
          </cell>
          <cell r="F143">
            <v>1</v>
          </cell>
          <cell r="G143">
            <v>368500</v>
          </cell>
          <cell r="H143">
            <v>0</v>
          </cell>
          <cell r="I143">
            <v>368500</v>
          </cell>
        </row>
        <row r="144">
          <cell r="D144" t="str">
            <v xml:space="preserve">     -  ACC-E20.07, FCU-E20.7, cap. 11,24 kW</v>
          </cell>
          <cell r="E144" t="str">
            <v>unit</v>
          </cell>
          <cell r="F144">
            <v>1</v>
          </cell>
          <cell r="G144">
            <v>368500</v>
          </cell>
          <cell r="H144">
            <v>0</v>
          </cell>
          <cell r="I144">
            <v>368500</v>
          </cell>
        </row>
        <row r="145">
          <cell r="D145" t="str">
            <v xml:space="preserve">     -  ACC-E20.07, FCU-E20.7, cap. 11,24 kW</v>
          </cell>
          <cell r="E145" t="str">
            <v>unit</v>
          </cell>
          <cell r="F145">
            <v>1</v>
          </cell>
          <cell r="G145">
            <v>40704400</v>
          </cell>
          <cell r="H145">
            <v>0</v>
          </cell>
          <cell r="I145">
            <v>40704400</v>
          </cell>
        </row>
        <row r="146">
          <cell r="B146">
            <v>1.2</v>
          </cell>
          <cell r="C146">
            <v>0</v>
          </cell>
          <cell r="D146" t="str">
            <v>Ventilating</v>
          </cell>
        </row>
        <row r="147">
          <cell r="B147" t="str">
            <v>1.2.1</v>
          </cell>
          <cell r="C147">
            <v>0</v>
          </cell>
          <cell r="D147" t="str">
            <v>Exhaust Fan</v>
          </cell>
        </row>
        <row r="148">
          <cell r="B148" t="str">
            <v>1.2.1</v>
          </cell>
          <cell r="C148">
            <v>0</v>
          </cell>
          <cell r="D148" t="str">
            <v>a. Type : Roof Mounted</v>
          </cell>
        </row>
        <row r="149">
          <cell r="D149" t="str">
            <v xml:space="preserve">     -  TEF.E20.01, cap. 350 l/sec</v>
          </cell>
          <cell r="E149" t="str">
            <v>unit</v>
          </cell>
          <cell r="F149">
            <v>1</v>
          </cell>
          <cell r="G149">
            <v>1821500</v>
          </cell>
          <cell r="H149">
            <v>0</v>
          </cell>
          <cell r="I149">
            <v>1821500</v>
          </cell>
        </row>
        <row r="150">
          <cell r="D150" t="str">
            <v xml:space="preserve">     -  TEF.E20.01, cap. 350 l/sec</v>
          </cell>
          <cell r="E150" t="str">
            <v>unit</v>
          </cell>
          <cell r="F150">
            <v>1</v>
          </cell>
          <cell r="G150">
            <v>1821500</v>
          </cell>
          <cell r="H150">
            <v>0</v>
          </cell>
          <cell r="I150">
            <v>1821500</v>
          </cell>
        </row>
        <row r="151">
          <cell r="D151" t="str">
            <v xml:space="preserve">b. Type : Ceiling </v>
          </cell>
        </row>
        <row r="152">
          <cell r="D152" t="str">
            <v xml:space="preserve">     -  KEF.E20.01, cap. 160 l/sec</v>
          </cell>
          <cell r="E152" t="str">
            <v>unit</v>
          </cell>
          <cell r="F152">
            <v>1</v>
          </cell>
          <cell r="G152">
            <v>576600</v>
          </cell>
          <cell r="H152">
            <v>0</v>
          </cell>
          <cell r="I152">
            <v>576600</v>
          </cell>
        </row>
        <row r="153">
          <cell r="D153" t="str">
            <v xml:space="preserve">     -  KEF.E20.01, cap. 160 l/sec</v>
          </cell>
          <cell r="E153" t="str">
            <v>unit</v>
          </cell>
          <cell r="F153">
            <v>1</v>
          </cell>
          <cell r="G153">
            <v>379800</v>
          </cell>
          <cell r="H153">
            <v>0</v>
          </cell>
          <cell r="I153">
            <v>379800</v>
          </cell>
        </row>
        <row r="154">
          <cell r="B154" t="str">
            <v>1.2.2</v>
          </cell>
          <cell r="C154">
            <v>0</v>
          </cell>
          <cell r="D154" t="str">
            <v xml:space="preserve">Ducting </v>
          </cell>
        </row>
        <row r="155">
          <cell r="B155" t="str">
            <v>1.2.2</v>
          </cell>
          <cell r="C155">
            <v>0</v>
          </cell>
          <cell r="D155" t="str">
            <v>a. BJLS, include support</v>
          </cell>
        </row>
        <row r="156">
          <cell r="D156" t="str">
            <v xml:space="preserve">    - dia. 400 x 400 mm</v>
          </cell>
          <cell r="E156" t="str">
            <v>m'</v>
          </cell>
          <cell r="F156">
            <v>4</v>
          </cell>
          <cell r="G156">
            <v>153720.00280000002</v>
          </cell>
          <cell r="H156">
            <v>0</v>
          </cell>
          <cell r="I156">
            <v>614880.01120000007</v>
          </cell>
        </row>
        <row r="157">
          <cell r="D157" t="str">
            <v xml:space="preserve">    - dia. 200  mm</v>
          </cell>
          <cell r="E157" t="str">
            <v>m'</v>
          </cell>
          <cell r="F157">
            <v>3</v>
          </cell>
          <cell r="G157">
            <v>38100.004057142862</v>
          </cell>
          <cell r="H157">
            <v>0</v>
          </cell>
          <cell r="I157">
            <v>114300.01217142859</v>
          </cell>
        </row>
        <row r="158">
          <cell r="D158" t="str">
            <v xml:space="preserve">    - dia. 200  mm</v>
          </cell>
          <cell r="E158" t="str">
            <v>m'</v>
          </cell>
          <cell r="F158">
            <v>3</v>
          </cell>
          <cell r="G158">
            <v>38100.004057142862</v>
          </cell>
          <cell r="H158">
            <v>0</v>
          </cell>
          <cell r="I158">
            <v>114300.01217142859</v>
          </cell>
        </row>
        <row r="159">
          <cell r="D159" t="str">
            <v>b. Flexible Duct</v>
          </cell>
        </row>
        <row r="160">
          <cell r="D160" t="str">
            <v xml:space="preserve">    - dia. 125 mm (5")</v>
          </cell>
          <cell r="E160" t="str">
            <v>m'</v>
          </cell>
          <cell r="F160">
            <v>14</v>
          </cell>
          <cell r="G160">
            <v>97124.99500000001</v>
          </cell>
          <cell r="H160">
            <v>0</v>
          </cell>
          <cell r="I160">
            <v>1359749.9300000002</v>
          </cell>
        </row>
        <row r="161">
          <cell r="D161" t="str">
            <v xml:space="preserve">    - dia. 125 mm (5")</v>
          </cell>
          <cell r="E161" t="str">
            <v>m'</v>
          </cell>
          <cell r="F161">
            <v>14</v>
          </cell>
          <cell r="G161">
            <v>97124.99500000001</v>
          </cell>
          <cell r="H161">
            <v>0</v>
          </cell>
          <cell r="I161">
            <v>1359749.9300000002</v>
          </cell>
        </row>
        <row r="162">
          <cell r="B162" t="str">
            <v>1.2.3</v>
          </cell>
          <cell r="C162">
            <v>0</v>
          </cell>
          <cell r="D162" t="str">
            <v>Grille, size 300 x150 mm</v>
          </cell>
          <cell r="E162" t="str">
            <v>pc</v>
          </cell>
          <cell r="F162">
            <v>4</v>
          </cell>
          <cell r="G162">
            <v>87300</v>
          </cell>
          <cell r="H162">
            <v>0</v>
          </cell>
          <cell r="I162">
            <v>349200</v>
          </cell>
        </row>
        <row r="163">
          <cell r="B163" t="str">
            <v>1.2.4</v>
          </cell>
          <cell r="C163">
            <v>0</v>
          </cell>
          <cell r="D163" t="str">
            <v>Split Dumper (SD) dia. 125 mm (5")</v>
          </cell>
          <cell r="E163" t="str">
            <v>pc</v>
          </cell>
          <cell r="F163">
            <v>4</v>
          </cell>
          <cell r="G163">
            <v>93500</v>
          </cell>
          <cell r="H163">
            <v>0</v>
          </cell>
          <cell r="I163">
            <v>374000</v>
          </cell>
        </row>
        <row r="164">
          <cell r="B164" t="str">
            <v>1.2.4</v>
          </cell>
          <cell r="C164">
            <v>0</v>
          </cell>
          <cell r="D164" t="str">
            <v>Split Dumper (SD) dia. 125 mm (5")</v>
          </cell>
          <cell r="E164" t="str">
            <v>pc</v>
          </cell>
          <cell r="F164">
            <v>4</v>
          </cell>
          <cell r="G164">
            <v>93500</v>
          </cell>
          <cell r="H164">
            <v>0</v>
          </cell>
          <cell r="I164">
            <v>374000</v>
          </cell>
        </row>
        <row r="167">
          <cell r="I167">
            <v>374000</v>
          </cell>
        </row>
        <row r="168">
          <cell r="B168">
            <v>2</v>
          </cell>
          <cell r="C168">
            <v>0</v>
          </cell>
          <cell r="D168" t="str">
            <v xml:space="preserve">Plumbing </v>
          </cell>
        </row>
        <row r="169">
          <cell r="B169">
            <v>2.1</v>
          </cell>
          <cell r="C169">
            <v>0</v>
          </cell>
          <cell r="D169" t="str">
            <v>Cold Water System</v>
          </cell>
        </row>
        <row r="170">
          <cell r="B170">
            <v>2.1</v>
          </cell>
          <cell r="C170">
            <v>0</v>
          </cell>
          <cell r="D170" t="str">
            <v>Polivinyl Chloride Pipe, 10 kg/cm² class</v>
          </cell>
        </row>
        <row r="171">
          <cell r="D171" t="str">
            <v>-  PVC dia. 40 mm (1 1/2")</v>
          </cell>
          <cell r="E171" t="str">
            <v>m'</v>
          </cell>
          <cell r="F171">
            <v>18</v>
          </cell>
          <cell r="G171">
            <v>49220</v>
          </cell>
          <cell r="H171">
            <v>0</v>
          </cell>
          <cell r="I171">
            <v>885960</v>
          </cell>
        </row>
        <row r="172">
          <cell r="D172" t="str">
            <v>-  PVC dia. 32 mm (1 1/4")</v>
          </cell>
          <cell r="E172" t="str">
            <v>m'</v>
          </cell>
          <cell r="F172">
            <v>30</v>
          </cell>
          <cell r="G172">
            <v>42810</v>
          </cell>
          <cell r="H172">
            <v>0</v>
          </cell>
          <cell r="I172">
            <v>1284300</v>
          </cell>
        </row>
        <row r="173">
          <cell r="D173" t="str">
            <v>-  PVC dia. 25 mm (1")</v>
          </cell>
          <cell r="E173" t="str">
            <v>m'</v>
          </cell>
          <cell r="F173">
            <v>18</v>
          </cell>
          <cell r="G173">
            <v>33470</v>
          </cell>
          <cell r="H173">
            <v>0</v>
          </cell>
          <cell r="I173">
            <v>602460</v>
          </cell>
        </row>
        <row r="174">
          <cell r="D174" t="str">
            <v>-  PVC dia. 20 mm (3/4")</v>
          </cell>
          <cell r="E174" t="str">
            <v>m'</v>
          </cell>
          <cell r="F174">
            <v>18</v>
          </cell>
          <cell r="G174">
            <v>19680</v>
          </cell>
          <cell r="H174">
            <v>0</v>
          </cell>
          <cell r="I174">
            <v>354240</v>
          </cell>
        </row>
        <row r="175">
          <cell r="D175" t="str">
            <v>-  PVC dia. 15 mm (1/2")</v>
          </cell>
          <cell r="E175" t="str">
            <v>m'</v>
          </cell>
          <cell r="F175">
            <v>66</v>
          </cell>
          <cell r="G175">
            <v>15310</v>
          </cell>
          <cell r="H175">
            <v>0</v>
          </cell>
          <cell r="I175">
            <v>1010460</v>
          </cell>
        </row>
        <row r="176">
          <cell r="D176" t="str">
            <v>-  Fitting &amp; accessories</v>
          </cell>
          <cell r="E176" t="str">
            <v>ls</v>
          </cell>
          <cell r="F176">
            <v>1</v>
          </cell>
          <cell r="G176">
            <v>1448000</v>
          </cell>
          <cell r="H176">
            <v>0</v>
          </cell>
          <cell r="I176">
            <v>1448000</v>
          </cell>
        </row>
        <row r="177">
          <cell r="D177" t="str">
            <v>-  Fitting &amp; accessories</v>
          </cell>
          <cell r="E177" t="str">
            <v>ls</v>
          </cell>
          <cell r="F177">
            <v>1</v>
          </cell>
          <cell r="G177">
            <v>1448000</v>
          </cell>
          <cell r="H177">
            <v>0</v>
          </cell>
          <cell r="I177">
            <v>1448000</v>
          </cell>
        </row>
        <row r="178">
          <cell r="B178">
            <v>2.2000000000000002</v>
          </cell>
          <cell r="C178">
            <v>0</v>
          </cell>
          <cell r="D178" t="str">
            <v>Gate valve dia. 15 mm (1/2")</v>
          </cell>
          <cell r="E178" t="str">
            <v>ea</v>
          </cell>
          <cell r="F178">
            <v>1</v>
          </cell>
          <cell r="G178">
            <v>85800</v>
          </cell>
          <cell r="H178">
            <v>0</v>
          </cell>
          <cell r="I178">
            <v>85800</v>
          </cell>
        </row>
        <row r="179">
          <cell r="B179">
            <v>2.2999999999999998</v>
          </cell>
          <cell r="C179">
            <v>0</v>
          </cell>
          <cell r="D179" t="str">
            <v>Box valve</v>
          </cell>
          <cell r="E179" t="str">
            <v>ea</v>
          </cell>
          <cell r="F179">
            <v>1</v>
          </cell>
          <cell r="G179">
            <v>125000</v>
          </cell>
          <cell r="H179">
            <v>0</v>
          </cell>
          <cell r="I179">
            <v>125000</v>
          </cell>
        </row>
        <row r="180">
          <cell r="B180">
            <v>2.2999999999999998</v>
          </cell>
          <cell r="C180">
            <v>0</v>
          </cell>
          <cell r="D180" t="str">
            <v>Box valve</v>
          </cell>
          <cell r="E180" t="str">
            <v>ea</v>
          </cell>
          <cell r="F180">
            <v>1</v>
          </cell>
          <cell r="G180">
            <v>125000</v>
          </cell>
          <cell r="H180">
            <v>0</v>
          </cell>
          <cell r="I180">
            <v>125000</v>
          </cell>
        </row>
        <row r="181">
          <cell r="B181">
            <v>2.2000000000000002</v>
          </cell>
          <cell r="C181">
            <v>0</v>
          </cell>
          <cell r="D181" t="str">
            <v>Sewarage Water System</v>
          </cell>
        </row>
        <row r="182">
          <cell r="B182" t="str">
            <v>2.2.1</v>
          </cell>
          <cell r="C182">
            <v>0</v>
          </cell>
          <cell r="D182" t="str">
            <v>Polivinyl Chloride Pipe, 5 kg/cm² class</v>
          </cell>
        </row>
        <row r="183">
          <cell r="B183" t="str">
            <v>2.2.1</v>
          </cell>
          <cell r="C183">
            <v>0</v>
          </cell>
          <cell r="D183" t="str">
            <v>-  PVC dia. 125 mm (5")</v>
          </cell>
          <cell r="E183" t="str">
            <v>m'</v>
          </cell>
          <cell r="F183">
            <v>4</v>
          </cell>
          <cell r="G183">
            <v>68600</v>
          </cell>
          <cell r="H183">
            <v>0</v>
          </cell>
          <cell r="I183">
            <v>274400</v>
          </cell>
        </row>
        <row r="184">
          <cell r="D184" t="str">
            <v>-  PVC dia. 100 mm (4")</v>
          </cell>
          <cell r="E184" t="str">
            <v>m'</v>
          </cell>
          <cell r="F184">
            <v>36</v>
          </cell>
          <cell r="G184">
            <v>43550</v>
          </cell>
          <cell r="H184">
            <v>0</v>
          </cell>
          <cell r="I184">
            <v>1567800</v>
          </cell>
        </row>
        <row r="185">
          <cell r="D185" t="str">
            <v>-  PVC dia. 50 mm (2")</v>
          </cell>
          <cell r="E185" t="str">
            <v>m'</v>
          </cell>
          <cell r="F185">
            <v>56</v>
          </cell>
          <cell r="G185">
            <v>13070</v>
          </cell>
          <cell r="H185">
            <v>0</v>
          </cell>
          <cell r="I185">
            <v>731920</v>
          </cell>
        </row>
        <row r="186">
          <cell r="D186" t="str">
            <v>-  PVC dia. 40 mm (1 1/2")</v>
          </cell>
          <cell r="E186" t="str">
            <v>m'</v>
          </cell>
          <cell r="F186">
            <v>28</v>
          </cell>
          <cell r="G186">
            <v>10350</v>
          </cell>
          <cell r="H186">
            <v>0</v>
          </cell>
          <cell r="I186">
            <v>289800</v>
          </cell>
        </row>
        <row r="187">
          <cell r="D187" t="str">
            <v>-  PVC dia. 40, for vent</v>
          </cell>
          <cell r="E187" t="str">
            <v>m'</v>
          </cell>
          <cell r="F187">
            <v>8</v>
          </cell>
          <cell r="G187">
            <v>10350</v>
          </cell>
          <cell r="H187">
            <v>0</v>
          </cell>
          <cell r="I187">
            <v>82800</v>
          </cell>
        </row>
        <row r="188">
          <cell r="D188" t="str">
            <v>-  Fitting &amp; accessories</v>
          </cell>
          <cell r="E188" t="str">
            <v>ls</v>
          </cell>
          <cell r="F188">
            <v>1</v>
          </cell>
          <cell r="G188">
            <v>1031300</v>
          </cell>
          <cell r="H188">
            <v>0</v>
          </cell>
          <cell r="I188">
            <v>1031300</v>
          </cell>
        </row>
        <row r="189">
          <cell r="D189" t="str">
            <v>-  Fitting &amp; accessories</v>
          </cell>
          <cell r="E189" t="str">
            <v>ls</v>
          </cell>
          <cell r="F189">
            <v>1</v>
          </cell>
          <cell r="G189">
            <v>1031300</v>
          </cell>
          <cell r="H189">
            <v>0</v>
          </cell>
          <cell r="I189">
            <v>1031300</v>
          </cell>
        </row>
        <row r="190">
          <cell r="B190" t="str">
            <v>2.2.2</v>
          </cell>
          <cell r="C190">
            <v>0</v>
          </cell>
          <cell r="D190" t="str">
            <v>Floor drain</v>
          </cell>
          <cell r="E190" t="str">
            <v>ea</v>
          </cell>
          <cell r="F190">
            <v>10</v>
          </cell>
          <cell r="G190">
            <v>184800</v>
          </cell>
          <cell r="H190">
            <v>0</v>
          </cell>
          <cell r="I190">
            <v>1848000</v>
          </cell>
        </row>
        <row r="191">
          <cell r="B191" t="str">
            <v>2.2.3</v>
          </cell>
          <cell r="C191">
            <v>0</v>
          </cell>
          <cell r="D191" t="str">
            <v>Clean out</v>
          </cell>
          <cell r="E191" t="str">
            <v>ea</v>
          </cell>
          <cell r="F191">
            <v>12</v>
          </cell>
          <cell r="G191">
            <v>143100</v>
          </cell>
          <cell r="H191">
            <v>0</v>
          </cell>
          <cell r="I191">
            <v>1717200</v>
          </cell>
        </row>
        <row r="192">
          <cell r="B192" t="str">
            <v>2.2.4</v>
          </cell>
          <cell r="C192">
            <v>0</v>
          </cell>
          <cell r="D192" t="str">
            <v>External cully trap</v>
          </cell>
          <cell r="E192" t="str">
            <v>ea</v>
          </cell>
          <cell r="F192">
            <v>2</v>
          </cell>
          <cell r="G192">
            <v>125000</v>
          </cell>
          <cell r="H192">
            <v>0</v>
          </cell>
          <cell r="I192">
            <v>250000</v>
          </cell>
        </row>
        <row r="193">
          <cell r="B193" t="str">
            <v>2.2.5</v>
          </cell>
          <cell r="C193">
            <v>0</v>
          </cell>
          <cell r="D193" t="str">
            <v>Tundish 150x150 cm, condensate drain pipe</v>
          </cell>
          <cell r="E193" t="str">
            <v>ea</v>
          </cell>
          <cell r="F193">
            <v>5</v>
          </cell>
          <cell r="G193">
            <v>35000</v>
          </cell>
          <cell r="H193">
            <v>0</v>
          </cell>
          <cell r="I193">
            <v>175000</v>
          </cell>
        </row>
        <row r="194">
          <cell r="B194" t="str">
            <v>2.2.5</v>
          </cell>
          <cell r="C194">
            <v>0</v>
          </cell>
          <cell r="D194" t="str">
            <v>Tundish 150x150 cm, condensate drain pipe</v>
          </cell>
          <cell r="E194" t="str">
            <v>ea</v>
          </cell>
          <cell r="F194">
            <v>5</v>
          </cell>
          <cell r="G194">
            <v>35000</v>
          </cell>
          <cell r="H194">
            <v>0</v>
          </cell>
          <cell r="I194">
            <v>175000</v>
          </cell>
        </row>
        <row r="195">
          <cell r="B195">
            <v>2.2999999999999998</v>
          </cell>
          <cell r="C195">
            <v>0</v>
          </cell>
          <cell r="D195" t="str">
            <v>Hot Water System</v>
          </cell>
        </row>
        <row r="196">
          <cell r="B196" t="str">
            <v>2.3.1</v>
          </cell>
          <cell r="C196">
            <v>0</v>
          </cell>
          <cell r="D196" t="str">
            <v>Cooper pipe + insulation, for water heater</v>
          </cell>
        </row>
        <row r="197">
          <cell r="B197" t="str">
            <v>2.3.1</v>
          </cell>
          <cell r="C197">
            <v>0</v>
          </cell>
          <cell r="D197" t="str">
            <v>-  COP dia. 32 mm (1 1/4")</v>
          </cell>
          <cell r="E197" t="str">
            <v>m'</v>
          </cell>
          <cell r="F197">
            <v>6</v>
          </cell>
          <cell r="G197">
            <v>59770</v>
          </cell>
          <cell r="H197">
            <v>0</v>
          </cell>
          <cell r="I197">
            <v>358620</v>
          </cell>
        </row>
        <row r="198">
          <cell r="D198" t="str">
            <v>-  COP dia. 25 mm (1")</v>
          </cell>
          <cell r="E198" t="str">
            <v>m'</v>
          </cell>
          <cell r="F198">
            <v>6</v>
          </cell>
          <cell r="G198">
            <v>41330</v>
          </cell>
          <cell r="H198">
            <v>0</v>
          </cell>
          <cell r="I198">
            <v>247980</v>
          </cell>
        </row>
        <row r="199">
          <cell r="D199" t="str">
            <v>-  COP dia. 20 mm (3/4")</v>
          </cell>
          <cell r="E199" t="str">
            <v>m'</v>
          </cell>
          <cell r="F199">
            <v>12</v>
          </cell>
          <cell r="G199">
            <v>30020</v>
          </cell>
          <cell r="H199">
            <v>0</v>
          </cell>
          <cell r="I199">
            <v>360240</v>
          </cell>
        </row>
        <row r="200">
          <cell r="D200" t="str">
            <v>-  COP dia. 15 mm (1/2")</v>
          </cell>
          <cell r="E200" t="str">
            <v>m'</v>
          </cell>
          <cell r="F200">
            <v>54</v>
          </cell>
          <cell r="G200">
            <v>18560</v>
          </cell>
          <cell r="H200">
            <v>0</v>
          </cell>
          <cell r="I200">
            <v>1002240</v>
          </cell>
        </row>
        <row r="201">
          <cell r="D201" t="str">
            <v>-  Fitting &amp; accessories</v>
          </cell>
          <cell r="E201" t="str">
            <v>ls</v>
          </cell>
          <cell r="F201">
            <v>1</v>
          </cell>
          <cell r="G201">
            <v>689100</v>
          </cell>
          <cell r="H201">
            <v>0</v>
          </cell>
          <cell r="I201">
            <v>689100</v>
          </cell>
        </row>
        <row r="202">
          <cell r="D202" t="str">
            <v>-  Fitting &amp; accessories</v>
          </cell>
          <cell r="E202" t="str">
            <v>ls</v>
          </cell>
          <cell r="F202">
            <v>1</v>
          </cell>
          <cell r="G202">
            <v>689100</v>
          </cell>
          <cell r="H202">
            <v>0</v>
          </cell>
          <cell r="I202">
            <v>689100</v>
          </cell>
        </row>
        <row r="203">
          <cell r="B203" t="str">
            <v>2.3.2</v>
          </cell>
          <cell r="C203">
            <v>0</v>
          </cell>
          <cell r="D203" t="str">
            <v>Hot Water Heater, cap. 75 liter</v>
          </cell>
          <cell r="E203" t="str">
            <v>unit</v>
          </cell>
          <cell r="F203">
            <v>1</v>
          </cell>
          <cell r="G203">
            <v>3000400</v>
          </cell>
          <cell r="H203">
            <v>0</v>
          </cell>
          <cell r="I203">
            <v>3000400</v>
          </cell>
        </row>
        <row r="204">
          <cell r="B204" t="str">
            <v>2.3.2</v>
          </cell>
          <cell r="C204">
            <v>0</v>
          </cell>
          <cell r="D204" t="str">
            <v>Hot Water Heater, cap. 75 liter</v>
          </cell>
          <cell r="E204" t="str">
            <v>unit</v>
          </cell>
          <cell r="F204">
            <v>1</v>
          </cell>
          <cell r="G204">
            <v>3000400</v>
          </cell>
          <cell r="H204">
            <v>0</v>
          </cell>
          <cell r="I204">
            <v>27251249.953371428</v>
          </cell>
        </row>
        <row r="205">
          <cell r="I205">
            <v>215975449.95337144</v>
          </cell>
        </row>
        <row r="206">
          <cell r="I206">
            <v>215975449.95337144</v>
          </cell>
        </row>
        <row r="207">
          <cell r="B207" t="str">
            <v>IX.</v>
          </cell>
          <cell r="C207">
            <v>0</v>
          </cell>
          <cell r="D207" t="str">
            <v>ELECTRICAL WORKS</v>
          </cell>
        </row>
        <row r="208">
          <cell r="B208">
            <v>1</v>
          </cell>
          <cell r="C208">
            <v>0</v>
          </cell>
          <cell r="D208" t="str">
            <v>Electrical system</v>
          </cell>
        </row>
        <row r="209">
          <cell r="B209">
            <v>1</v>
          </cell>
          <cell r="C209">
            <v>0</v>
          </cell>
          <cell r="D209" t="str">
            <v>-  Lighting panel MSB-GH</v>
          </cell>
          <cell r="E209" t="str">
            <v>unit</v>
          </cell>
          <cell r="F209">
            <v>1</v>
          </cell>
          <cell r="G209">
            <v>14379390</v>
          </cell>
          <cell r="H209">
            <v>0</v>
          </cell>
          <cell r="I209">
            <v>14379390</v>
          </cell>
        </row>
        <row r="210">
          <cell r="D210" t="str">
            <v>-  Lighting panel MSB-GH</v>
          </cell>
          <cell r="E210" t="str">
            <v>unit</v>
          </cell>
          <cell r="F210">
            <v>1</v>
          </cell>
          <cell r="G210">
            <v>14379390</v>
          </cell>
          <cell r="H210">
            <v>0</v>
          </cell>
          <cell r="I210">
            <v>14379390</v>
          </cell>
        </row>
        <row r="211">
          <cell r="D211" t="str">
            <v>-  Switch</v>
          </cell>
        </row>
        <row r="212">
          <cell r="D212" t="str">
            <v xml:space="preserve">    - Single switch</v>
          </cell>
          <cell r="E212" t="str">
            <v>ea</v>
          </cell>
          <cell r="F212">
            <v>12</v>
          </cell>
          <cell r="G212">
            <v>28750</v>
          </cell>
          <cell r="H212">
            <v>0</v>
          </cell>
          <cell r="I212">
            <v>345000</v>
          </cell>
        </row>
        <row r="213">
          <cell r="D213" t="str">
            <v xml:space="preserve">    - Double switch</v>
          </cell>
          <cell r="E213" t="str">
            <v>ea</v>
          </cell>
          <cell r="F213">
            <v>18</v>
          </cell>
          <cell r="G213">
            <v>84880</v>
          </cell>
          <cell r="H213">
            <v>0</v>
          </cell>
          <cell r="I213">
            <v>1527840</v>
          </cell>
        </row>
        <row r="214">
          <cell r="D214" t="str">
            <v xml:space="preserve">    - Isolating switch 1 phasa</v>
          </cell>
          <cell r="E214" t="str">
            <v>ea</v>
          </cell>
          <cell r="F214">
            <v>7</v>
          </cell>
          <cell r="G214">
            <v>125000</v>
          </cell>
          <cell r="H214">
            <v>0</v>
          </cell>
          <cell r="I214">
            <v>875000</v>
          </cell>
        </row>
        <row r="215">
          <cell r="D215" t="str">
            <v xml:space="preserve">    - Isolating switch 3 phasa</v>
          </cell>
          <cell r="E215" t="str">
            <v>ea</v>
          </cell>
          <cell r="F215">
            <v>3</v>
          </cell>
          <cell r="G215">
            <v>175000</v>
          </cell>
          <cell r="H215">
            <v>0</v>
          </cell>
          <cell r="I215">
            <v>525000</v>
          </cell>
        </row>
        <row r="216">
          <cell r="D216" t="str">
            <v xml:space="preserve">    - Switch installation</v>
          </cell>
          <cell r="E216" t="str">
            <v>point</v>
          </cell>
          <cell r="F216">
            <v>40</v>
          </cell>
          <cell r="G216">
            <v>65000</v>
          </cell>
          <cell r="H216">
            <v>0</v>
          </cell>
          <cell r="I216">
            <v>2600000</v>
          </cell>
        </row>
        <row r="217">
          <cell r="D217" t="str">
            <v xml:space="preserve">    - Switch installation</v>
          </cell>
          <cell r="E217" t="str">
            <v>point</v>
          </cell>
          <cell r="F217">
            <v>40</v>
          </cell>
          <cell r="G217">
            <v>65000</v>
          </cell>
          <cell r="H217">
            <v>0</v>
          </cell>
          <cell r="I217">
            <v>2600000</v>
          </cell>
        </row>
        <row r="218">
          <cell r="D218" t="str">
            <v>-  Receptacle</v>
          </cell>
        </row>
        <row r="219">
          <cell r="D219" t="str">
            <v xml:space="preserve">    - Plug conector</v>
          </cell>
          <cell r="E219" t="str">
            <v>ea</v>
          </cell>
          <cell r="F219">
            <v>1</v>
          </cell>
          <cell r="G219">
            <v>25000</v>
          </cell>
          <cell r="H219">
            <v>0</v>
          </cell>
          <cell r="I219">
            <v>25000</v>
          </cell>
        </row>
        <row r="220">
          <cell r="D220" t="str">
            <v xml:space="preserve">    - Double receptacle 10 A</v>
          </cell>
          <cell r="E220" t="str">
            <v>ea</v>
          </cell>
          <cell r="F220">
            <v>47</v>
          </cell>
          <cell r="G220">
            <v>47360</v>
          </cell>
          <cell r="H220">
            <v>0</v>
          </cell>
          <cell r="I220">
            <v>2225920</v>
          </cell>
        </row>
        <row r="221">
          <cell r="D221" t="str">
            <v xml:space="preserve">    - Receptacle installation</v>
          </cell>
          <cell r="E221" t="str">
            <v>point</v>
          </cell>
          <cell r="F221">
            <v>48</v>
          </cell>
          <cell r="G221">
            <v>78830</v>
          </cell>
          <cell r="H221">
            <v>0</v>
          </cell>
          <cell r="I221">
            <v>3783840</v>
          </cell>
        </row>
        <row r="222">
          <cell r="D222" t="str">
            <v xml:space="preserve">    - Receptacle installation</v>
          </cell>
          <cell r="E222" t="str">
            <v>point</v>
          </cell>
          <cell r="F222">
            <v>48</v>
          </cell>
          <cell r="G222">
            <v>78830</v>
          </cell>
          <cell r="H222">
            <v>0</v>
          </cell>
          <cell r="I222">
            <v>3783840</v>
          </cell>
        </row>
        <row r="223">
          <cell r="B223">
            <v>2</v>
          </cell>
          <cell r="C223">
            <v>0</v>
          </cell>
          <cell r="D223" t="str">
            <v>Lighting system</v>
          </cell>
        </row>
        <row r="224">
          <cell r="B224">
            <v>2</v>
          </cell>
          <cell r="C224">
            <v>0</v>
          </cell>
          <cell r="D224" t="str">
            <v>-  TL 2 x 36 W recessed</v>
          </cell>
          <cell r="E224" t="str">
            <v>ea</v>
          </cell>
          <cell r="F224">
            <v>4</v>
          </cell>
          <cell r="G224">
            <v>231400</v>
          </cell>
          <cell r="H224">
            <v>0</v>
          </cell>
          <cell r="I224">
            <v>925600</v>
          </cell>
        </row>
        <row r="225">
          <cell r="D225" t="str">
            <v>-  TL 2 x 36 W surface</v>
          </cell>
          <cell r="E225" t="str">
            <v>ea</v>
          </cell>
          <cell r="F225">
            <v>2</v>
          </cell>
          <cell r="G225">
            <v>217890</v>
          </cell>
          <cell r="H225">
            <v>0</v>
          </cell>
          <cell r="I225">
            <v>435780</v>
          </cell>
        </row>
        <row r="226">
          <cell r="D226" t="str">
            <v>-  TL 1 x 18 W surface</v>
          </cell>
          <cell r="E226" t="str">
            <v>ea</v>
          </cell>
          <cell r="F226">
            <v>4</v>
          </cell>
          <cell r="G226">
            <v>125310</v>
          </cell>
          <cell r="H226">
            <v>0</v>
          </cell>
          <cell r="I226">
            <v>501240</v>
          </cell>
        </row>
        <row r="227">
          <cell r="D227" t="str">
            <v>-  PL 1 x 18 W surface baret</v>
          </cell>
          <cell r="E227" t="str">
            <v>ea</v>
          </cell>
          <cell r="F227">
            <v>4</v>
          </cell>
          <cell r="G227">
            <v>189070</v>
          </cell>
          <cell r="H227">
            <v>0</v>
          </cell>
          <cell r="I227">
            <v>756280</v>
          </cell>
        </row>
        <row r="228">
          <cell r="D228" t="str">
            <v>-  PL 1 x 18 W wall decorative lamp</v>
          </cell>
          <cell r="E228" t="str">
            <v>ea</v>
          </cell>
          <cell r="F228">
            <v>4</v>
          </cell>
          <cell r="G228">
            <v>110830</v>
          </cell>
          <cell r="H228">
            <v>0</v>
          </cell>
          <cell r="I228">
            <v>443320</v>
          </cell>
        </row>
        <row r="229">
          <cell r="D229" t="str">
            <v>-  IL 1 x 60 W surface baret</v>
          </cell>
          <cell r="E229" t="str">
            <v>ea</v>
          </cell>
          <cell r="F229">
            <v>8</v>
          </cell>
          <cell r="G229">
            <v>215150</v>
          </cell>
          <cell r="H229">
            <v>0</v>
          </cell>
          <cell r="I229">
            <v>1721200</v>
          </cell>
        </row>
        <row r="230">
          <cell r="D230" t="str">
            <v>-  SL 1 x 18 W recessed down light</v>
          </cell>
          <cell r="E230" t="str">
            <v>ea</v>
          </cell>
          <cell r="F230">
            <v>3</v>
          </cell>
          <cell r="G230">
            <v>170030</v>
          </cell>
          <cell r="H230">
            <v>0</v>
          </cell>
          <cell r="I230">
            <v>510090</v>
          </cell>
        </row>
      </sheetData>
      <sheetData sheetId="6" refreshError="1"/>
      <sheetData sheetId="7">
        <row r="14">
          <cell r="B14" t="str">
            <v>I.</v>
          </cell>
        </row>
      </sheetData>
      <sheetData sheetId="8">
        <row r="14">
          <cell r="B14" t="str">
            <v>I.</v>
          </cell>
        </row>
      </sheetData>
      <sheetData sheetId="9">
        <row r="14">
          <cell r="B14" t="str">
            <v>I.</v>
          </cell>
        </row>
      </sheetData>
      <sheetData sheetId="10">
        <row r="14">
          <cell r="B14" t="str">
            <v>I.</v>
          </cell>
        </row>
      </sheetData>
      <sheetData sheetId="11">
        <row r="14">
          <cell r="B14" t="str">
            <v>I.</v>
          </cell>
        </row>
      </sheetData>
      <sheetData sheetId="12">
        <row r="14">
          <cell r="B14" t="str">
            <v>I.</v>
          </cell>
        </row>
      </sheetData>
      <sheetData sheetId="13">
        <row r="14">
          <cell r="B14" t="str">
            <v>I.</v>
          </cell>
        </row>
      </sheetData>
      <sheetData sheetId="14">
        <row r="14">
          <cell r="B14" t="str">
            <v>I.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/>
      <sheetData sheetId="569"/>
      <sheetData sheetId="570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/>
      <sheetData sheetId="1461"/>
      <sheetData sheetId="1462"/>
      <sheetData sheetId="1463"/>
      <sheetData sheetId="1464"/>
      <sheetData sheetId="1465"/>
      <sheetData sheetId="1466">
        <row r="14">
          <cell r="B14" t="str">
            <v>I.</v>
          </cell>
        </row>
      </sheetData>
      <sheetData sheetId="1467">
        <row r="14">
          <cell r="B14" t="str">
            <v>I.</v>
          </cell>
        </row>
      </sheetData>
      <sheetData sheetId="1468"/>
      <sheetData sheetId="1469">
        <row r="14">
          <cell r="B14" t="str">
            <v>I.</v>
          </cell>
        </row>
      </sheetData>
      <sheetData sheetId="1470">
        <row r="14">
          <cell r="B14" t="str">
            <v>I.</v>
          </cell>
        </row>
      </sheetData>
      <sheetData sheetId="1471">
        <row r="14">
          <cell r="B14" t="str">
            <v>I.</v>
          </cell>
        </row>
      </sheetData>
      <sheetData sheetId="1472">
        <row r="14">
          <cell r="B14" t="str">
            <v>I.</v>
          </cell>
        </row>
      </sheetData>
      <sheetData sheetId="1473">
        <row r="14">
          <cell r="B14" t="str">
            <v>I.</v>
          </cell>
        </row>
      </sheetData>
      <sheetData sheetId="1474">
        <row r="14">
          <cell r="B14" t="str">
            <v>I.</v>
          </cell>
        </row>
      </sheetData>
      <sheetData sheetId="1475">
        <row r="14">
          <cell r="B14" t="str">
            <v>I.</v>
          </cell>
        </row>
      </sheetData>
      <sheetData sheetId="1476">
        <row r="14">
          <cell r="B14" t="str">
            <v>I.</v>
          </cell>
        </row>
      </sheetData>
      <sheetData sheetId="1477"/>
      <sheetData sheetId="1478"/>
      <sheetData sheetId="1479"/>
      <sheetData sheetId="1480"/>
      <sheetData sheetId="1481"/>
      <sheetData sheetId="1482"/>
      <sheetData sheetId="1483">
        <row r="14">
          <cell r="B14" t="str">
            <v>I.</v>
          </cell>
        </row>
      </sheetData>
      <sheetData sheetId="1484"/>
      <sheetData sheetId="1485"/>
      <sheetData sheetId="1486">
        <row r="14">
          <cell r="B14" t="str">
            <v>I.</v>
          </cell>
        </row>
      </sheetData>
      <sheetData sheetId="1487"/>
      <sheetData sheetId="1488">
        <row r="14">
          <cell r="B14" t="str">
            <v>I.</v>
          </cell>
        </row>
      </sheetData>
      <sheetData sheetId="1489"/>
      <sheetData sheetId="1490"/>
      <sheetData sheetId="1491">
        <row r="14">
          <cell r="B14" t="str">
            <v>I.</v>
          </cell>
        </row>
      </sheetData>
      <sheetData sheetId="1492"/>
      <sheetData sheetId="1493"/>
      <sheetData sheetId="1494"/>
      <sheetData sheetId="1495">
        <row r="14">
          <cell r="B14" t="str">
            <v>I.</v>
          </cell>
        </row>
      </sheetData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>
        <row r="14">
          <cell r="B14" t="str">
            <v>I.</v>
          </cell>
        </row>
      </sheetData>
      <sheetData sheetId="1513"/>
      <sheetData sheetId="1514">
        <row r="14">
          <cell r="B14" t="str">
            <v>I.</v>
          </cell>
        </row>
      </sheetData>
      <sheetData sheetId="1515">
        <row r="14">
          <cell r="B14" t="str">
            <v>I.</v>
          </cell>
        </row>
      </sheetData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>
        <row r="14">
          <cell r="B14" t="str">
            <v>I.</v>
          </cell>
        </row>
      </sheetData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>
        <row r="14">
          <cell r="B14" t="str">
            <v>I.</v>
          </cell>
        </row>
      </sheetData>
      <sheetData sheetId="2375"/>
      <sheetData sheetId="2376">
        <row r="14">
          <cell r="B14" t="str">
            <v>I.</v>
          </cell>
        </row>
      </sheetData>
      <sheetData sheetId="2377">
        <row r="14">
          <cell r="B14" t="str">
            <v>I.</v>
          </cell>
        </row>
      </sheetData>
      <sheetData sheetId="2378">
        <row r="14">
          <cell r="B14" t="str">
            <v>I.</v>
          </cell>
        </row>
      </sheetData>
      <sheetData sheetId="2379">
        <row r="14">
          <cell r="B14" t="str">
            <v>I.</v>
          </cell>
        </row>
      </sheetData>
      <sheetData sheetId="2380">
        <row r="14">
          <cell r="B14" t="str">
            <v>I.</v>
          </cell>
        </row>
      </sheetData>
      <sheetData sheetId="2381">
        <row r="14">
          <cell r="B14" t="str">
            <v>I.</v>
          </cell>
        </row>
      </sheetData>
      <sheetData sheetId="2382">
        <row r="14">
          <cell r="B14" t="str">
            <v>I.</v>
          </cell>
        </row>
      </sheetData>
      <sheetData sheetId="2383"/>
      <sheetData sheetId="2384"/>
      <sheetData sheetId="2385">
        <row r="14">
          <cell r="B14" t="str">
            <v>I.</v>
          </cell>
        </row>
      </sheetData>
      <sheetData sheetId="2386">
        <row r="14">
          <cell r="B14" t="str">
            <v>I.</v>
          </cell>
        </row>
      </sheetData>
      <sheetData sheetId="2387">
        <row r="14">
          <cell r="B14" t="str">
            <v>I.</v>
          </cell>
        </row>
      </sheetData>
      <sheetData sheetId="2388">
        <row r="14">
          <cell r="B14" t="str">
            <v>I.</v>
          </cell>
        </row>
      </sheetData>
      <sheetData sheetId="2389">
        <row r="14">
          <cell r="B14" t="str">
            <v>I.</v>
          </cell>
        </row>
      </sheetData>
      <sheetData sheetId="2390">
        <row r="14">
          <cell r="B14" t="str">
            <v>I.</v>
          </cell>
        </row>
      </sheetData>
      <sheetData sheetId="2391">
        <row r="14">
          <cell r="B14" t="str">
            <v>I.</v>
          </cell>
        </row>
      </sheetData>
      <sheetData sheetId="2392">
        <row r="14">
          <cell r="B14" t="str">
            <v>I.</v>
          </cell>
        </row>
      </sheetData>
      <sheetData sheetId="2393">
        <row r="14">
          <cell r="B14" t="str">
            <v>I.</v>
          </cell>
        </row>
      </sheetData>
      <sheetData sheetId="2394">
        <row r="14">
          <cell r="B14" t="str">
            <v>I.</v>
          </cell>
        </row>
      </sheetData>
      <sheetData sheetId="2395">
        <row r="14">
          <cell r="B14" t="str">
            <v>I.</v>
          </cell>
        </row>
      </sheetData>
      <sheetData sheetId="2396">
        <row r="14">
          <cell r="B14" t="str">
            <v>I.</v>
          </cell>
        </row>
      </sheetData>
      <sheetData sheetId="2397">
        <row r="14">
          <cell r="B14" t="str">
            <v>I.</v>
          </cell>
        </row>
      </sheetData>
      <sheetData sheetId="2398">
        <row r="14">
          <cell r="B14" t="str">
            <v>I.</v>
          </cell>
        </row>
      </sheetData>
      <sheetData sheetId="2399">
        <row r="14">
          <cell r="B14" t="str">
            <v>I.</v>
          </cell>
        </row>
      </sheetData>
      <sheetData sheetId="2400">
        <row r="14">
          <cell r="B14" t="str">
            <v>I.</v>
          </cell>
        </row>
      </sheetData>
      <sheetData sheetId="2401">
        <row r="14">
          <cell r="B14" t="str">
            <v>I.</v>
          </cell>
        </row>
      </sheetData>
      <sheetData sheetId="2402">
        <row r="14">
          <cell r="B14" t="str">
            <v>I.</v>
          </cell>
        </row>
      </sheetData>
      <sheetData sheetId="2403">
        <row r="14">
          <cell r="B14" t="str">
            <v>I.</v>
          </cell>
        </row>
      </sheetData>
      <sheetData sheetId="2404">
        <row r="14">
          <cell r="B14" t="str">
            <v>I.</v>
          </cell>
        </row>
      </sheetData>
      <sheetData sheetId="2405">
        <row r="14">
          <cell r="B14" t="str">
            <v>I.</v>
          </cell>
        </row>
      </sheetData>
      <sheetData sheetId="2406">
        <row r="14">
          <cell r="B14" t="str">
            <v>I.</v>
          </cell>
        </row>
      </sheetData>
      <sheetData sheetId="2407">
        <row r="14">
          <cell r="B14" t="str">
            <v>I.</v>
          </cell>
        </row>
      </sheetData>
      <sheetData sheetId="2408">
        <row r="14">
          <cell r="B14" t="str">
            <v>I.</v>
          </cell>
        </row>
      </sheetData>
      <sheetData sheetId="2409">
        <row r="14">
          <cell r="B14" t="str">
            <v>I.</v>
          </cell>
        </row>
      </sheetData>
      <sheetData sheetId="2410">
        <row r="14">
          <cell r="B14" t="str">
            <v>I.</v>
          </cell>
        </row>
      </sheetData>
      <sheetData sheetId="2411">
        <row r="14">
          <cell r="B14" t="str">
            <v>I.</v>
          </cell>
        </row>
      </sheetData>
      <sheetData sheetId="2412">
        <row r="14">
          <cell r="B14" t="str">
            <v>I.</v>
          </cell>
        </row>
      </sheetData>
      <sheetData sheetId="2413"/>
      <sheetData sheetId="2414">
        <row r="14">
          <cell r="B14" t="str">
            <v>I.</v>
          </cell>
        </row>
      </sheetData>
      <sheetData sheetId="2415">
        <row r="14">
          <cell r="B14" t="str">
            <v>I.</v>
          </cell>
        </row>
      </sheetData>
      <sheetData sheetId="2416"/>
      <sheetData sheetId="2417">
        <row r="14">
          <cell r="B14" t="str">
            <v>I.</v>
          </cell>
        </row>
      </sheetData>
      <sheetData sheetId="2418"/>
      <sheetData sheetId="2419"/>
      <sheetData sheetId="2420">
        <row r="14">
          <cell r="B14" t="str">
            <v>I.</v>
          </cell>
        </row>
      </sheetData>
      <sheetData sheetId="2421">
        <row r="14">
          <cell r="B14" t="str">
            <v>I.</v>
          </cell>
        </row>
      </sheetData>
      <sheetData sheetId="2422">
        <row r="14">
          <cell r="B14" t="str">
            <v>I.</v>
          </cell>
        </row>
      </sheetData>
      <sheetData sheetId="2423"/>
      <sheetData sheetId="2424"/>
      <sheetData sheetId="2425"/>
      <sheetData sheetId="2426">
        <row r="14">
          <cell r="B14" t="str">
            <v>I.</v>
          </cell>
        </row>
      </sheetData>
      <sheetData sheetId="2427">
        <row r="14">
          <cell r="B14" t="str">
            <v>I.</v>
          </cell>
        </row>
      </sheetData>
      <sheetData sheetId="2428"/>
      <sheetData sheetId="2429">
        <row r="14">
          <cell r="B14" t="str">
            <v>I.</v>
          </cell>
        </row>
      </sheetData>
      <sheetData sheetId="2430"/>
      <sheetData sheetId="2431"/>
      <sheetData sheetId="2432">
        <row r="14">
          <cell r="B14" t="str">
            <v>I.</v>
          </cell>
        </row>
      </sheetData>
      <sheetData sheetId="2433"/>
      <sheetData sheetId="2434">
        <row r="14">
          <cell r="B14" t="str">
            <v>I.</v>
          </cell>
        </row>
      </sheetData>
      <sheetData sheetId="2435">
        <row r="14">
          <cell r="B14" t="str">
            <v>I.</v>
          </cell>
        </row>
      </sheetData>
      <sheetData sheetId="2436"/>
      <sheetData sheetId="2437"/>
      <sheetData sheetId="2438"/>
      <sheetData sheetId="2439"/>
      <sheetData sheetId="2440">
        <row r="14">
          <cell r="B14" t="str">
            <v>I.</v>
          </cell>
        </row>
      </sheetData>
      <sheetData sheetId="2441"/>
      <sheetData sheetId="2442">
        <row r="14">
          <cell r="B14" t="str">
            <v>I.</v>
          </cell>
        </row>
      </sheetData>
      <sheetData sheetId="2443"/>
      <sheetData sheetId="2444"/>
      <sheetData sheetId="2445"/>
      <sheetData sheetId="2446"/>
      <sheetData sheetId="2447"/>
      <sheetData sheetId="2448">
        <row r="14">
          <cell r="B14" t="str">
            <v>I.</v>
          </cell>
        </row>
      </sheetData>
      <sheetData sheetId="2449"/>
      <sheetData sheetId="2450"/>
      <sheetData sheetId="2451"/>
      <sheetData sheetId="2452"/>
      <sheetData sheetId="2453"/>
      <sheetData sheetId="2454"/>
      <sheetData sheetId="2455"/>
      <sheetData sheetId="2456">
        <row r="14">
          <cell r="B14" t="str">
            <v>I.</v>
          </cell>
        </row>
      </sheetData>
      <sheetData sheetId="2457">
        <row r="14">
          <cell r="B14" t="str">
            <v>I.</v>
          </cell>
        </row>
      </sheetData>
      <sheetData sheetId="2458"/>
      <sheetData sheetId="2459"/>
      <sheetData sheetId="2460"/>
      <sheetData sheetId="2461">
        <row r="14">
          <cell r="B14" t="str">
            <v>I.</v>
          </cell>
        </row>
      </sheetData>
      <sheetData sheetId="2462"/>
      <sheetData sheetId="2463">
        <row r="14">
          <cell r="B14" t="str">
            <v>I.</v>
          </cell>
        </row>
      </sheetData>
      <sheetData sheetId="2464"/>
      <sheetData sheetId="2465">
        <row r="14">
          <cell r="B14" t="str">
            <v>I.</v>
          </cell>
        </row>
      </sheetData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>
        <row r="14">
          <cell r="B14" t="str">
            <v>I.</v>
          </cell>
        </row>
      </sheetData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>
        <row r="14">
          <cell r="B14" t="str">
            <v>I.</v>
          </cell>
        </row>
      </sheetData>
      <sheetData sheetId="2548"/>
      <sheetData sheetId="2549"/>
      <sheetData sheetId="2550">
        <row r="14">
          <cell r="B14" t="str">
            <v>I.</v>
          </cell>
        </row>
      </sheetData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 refreshError="1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>
        <row r="14">
          <cell r="B14" t="str">
            <v>I.</v>
          </cell>
        </row>
      </sheetData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>
        <row r="14">
          <cell r="B14" t="str">
            <v>I.</v>
          </cell>
        </row>
      </sheetData>
      <sheetData sheetId="275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>
        <row r="14">
          <cell r="B14" t="str">
            <v>I.</v>
          </cell>
        </row>
      </sheetData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>
        <row r="14">
          <cell r="B14" t="str">
            <v>I.</v>
          </cell>
        </row>
      </sheetData>
      <sheetData sheetId="2817"/>
      <sheetData sheetId="2818"/>
      <sheetData sheetId="2819"/>
      <sheetData sheetId="2820"/>
      <sheetData sheetId="2821">
        <row r="14">
          <cell r="B14" t="str">
            <v>I.</v>
          </cell>
        </row>
      </sheetData>
      <sheetData sheetId="2822"/>
      <sheetData sheetId="2823">
        <row r="14">
          <cell r="B14" t="str">
            <v>I.</v>
          </cell>
        </row>
      </sheetData>
      <sheetData sheetId="2824"/>
      <sheetData sheetId="2825">
        <row r="14">
          <cell r="B14" t="str">
            <v>I.</v>
          </cell>
        </row>
      </sheetData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>
        <row r="14">
          <cell r="B14" t="str">
            <v>I.</v>
          </cell>
        </row>
      </sheetData>
      <sheetData sheetId="2840"/>
      <sheetData sheetId="2841"/>
      <sheetData sheetId="2842"/>
      <sheetData sheetId="2843">
        <row r="14">
          <cell r="B14" t="str">
            <v>I.</v>
          </cell>
        </row>
      </sheetData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>
        <row r="14">
          <cell r="B14" t="str">
            <v>I.</v>
          </cell>
        </row>
      </sheetData>
      <sheetData sheetId="2858"/>
      <sheetData sheetId="2859"/>
      <sheetData sheetId="2860">
        <row r="14">
          <cell r="B14" t="str">
            <v>A</v>
          </cell>
        </row>
      </sheetData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>
        <row r="14">
          <cell r="B14" t="str">
            <v>A</v>
          </cell>
        </row>
      </sheetData>
      <sheetData sheetId="2880"/>
      <sheetData sheetId="2881">
        <row r="14">
          <cell r="B14" t="str">
            <v>I.</v>
          </cell>
        </row>
      </sheetData>
      <sheetData sheetId="2882"/>
      <sheetData sheetId="2883"/>
      <sheetData sheetId="2884"/>
      <sheetData sheetId="2885"/>
      <sheetData sheetId="2886"/>
      <sheetData sheetId="2887"/>
      <sheetData sheetId="2888"/>
      <sheetData sheetId="2889">
        <row r="14">
          <cell r="B14" t="str">
            <v>I.</v>
          </cell>
        </row>
      </sheetData>
      <sheetData sheetId="2890">
        <row r="14">
          <cell r="B14" t="str">
            <v>I.</v>
          </cell>
        </row>
      </sheetData>
      <sheetData sheetId="2891"/>
      <sheetData sheetId="2892"/>
      <sheetData sheetId="2893"/>
      <sheetData sheetId="2894"/>
      <sheetData sheetId="2895"/>
      <sheetData sheetId="2896">
        <row r="14">
          <cell r="B14" t="str">
            <v>I.</v>
          </cell>
        </row>
      </sheetData>
      <sheetData sheetId="2897"/>
      <sheetData sheetId="2898"/>
      <sheetData sheetId="2899">
        <row r="14">
          <cell r="B14" t="str">
            <v>I.</v>
          </cell>
        </row>
      </sheetData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>
        <row r="14">
          <cell r="B14" t="str">
            <v>A</v>
          </cell>
        </row>
      </sheetData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>
        <row r="14">
          <cell r="B14" t="str">
            <v>I.</v>
          </cell>
        </row>
      </sheetData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>
        <row r="14">
          <cell r="B14" t="str">
            <v>I.</v>
          </cell>
        </row>
      </sheetData>
      <sheetData sheetId="2966">
        <row r="14">
          <cell r="B14" t="str">
            <v>I.</v>
          </cell>
        </row>
      </sheetData>
      <sheetData sheetId="2967">
        <row r="14">
          <cell r="B14" t="str">
            <v>I.</v>
          </cell>
        </row>
      </sheetData>
      <sheetData sheetId="2968">
        <row r="14">
          <cell r="B14" t="str">
            <v>I.</v>
          </cell>
        </row>
      </sheetData>
      <sheetData sheetId="2969"/>
      <sheetData sheetId="2970"/>
      <sheetData sheetId="2971">
        <row r="14">
          <cell r="B14" t="str">
            <v>I.</v>
          </cell>
        </row>
      </sheetData>
      <sheetData sheetId="2972">
        <row r="14">
          <cell r="B14" t="str">
            <v>I.</v>
          </cell>
        </row>
      </sheetData>
      <sheetData sheetId="2973">
        <row r="14">
          <cell r="B14" t="str">
            <v>I.</v>
          </cell>
        </row>
      </sheetData>
      <sheetData sheetId="2974"/>
      <sheetData sheetId="2975">
        <row r="14">
          <cell r="B14" t="str">
            <v>I.</v>
          </cell>
        </row>
      </sheetData>
      <sheetData sheetId="2976">
        <row r="14">
          <cell r="B14" t="str">
            <v>I.</v>
          </cell>
        </row>
      </sheetData>
      <sheetData sheetId="2977">
        <row r="14">
          <cell r="B14" t="str">
            <v>I.</v>
          </cell>
        </row>
      </sheetData>
      <sheetData sheetId="2978">
        <row r="14">
          <cell r="B14" t="str">
            <v>I.</v>
          </cell>
        </row>
      </sheetData>
      <sheetData sheetId="2979">
        <row r="14">
          <cell r="B14" t="str">
            <v>I.</v>
          </cell>
        </row>
      </sheetData>
      <sheetData sheetId="2980">
        <row r="14">
          <cell r="B14" t="str">
            <v>I.</v>
          </cell>
        </row>
      </sheetData>
      <sheetData sheetId="2981">
        <row r="14">
          <cell r="B14" t="str">
            <v>I.</v>
          </cell>
        </row>
      </sheetData>
      <sheetData sheetId="2982">
        <row r="14">
          <cell r="B14" t="str">
            <v>I.</v>
          </cell>
        </row>
      </sheetData>
      <sheetData sheetId="2983"/>
      <sheetData sheetId="2984"/>
      <sheetData sheetId="2985">
        <row r="14">
          <cell r="B14" t="str">
            <v>I.</v>
          </cell>
        </row>
      </sheetData>
      <sheetData sheetId="2986"/>
      <sheetData sheetId="2987">
        <row r="14">
          <cell r="B14" t="str">
            <v>I.</v>
          </cell>
        </row>
      </sheetData>
      <sheetData sheetId="2988"/>
      <sheetData sheetId="2989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/>
      <sheetData sheetId="3012">
        <row r="14">
          <cell r="B14" t="str">
            <v>I.</v>
          </cell>
        </row>
      </sheetData>
      <sheetData sheetId="3013"/>
      <sheetData sheetId="3014"/>
      <sheetData sheetId="3015"/>
      <sheetData sheetId="3016"/>
      <sheetData sheetId="3017"/>
      <sheetData sheetId="3018">
        <row r="14">
          <cell r="B14" t="str">
            <v>I.</v>
          </cell>
        </row>
      </sheetData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>
        <row r="14">
          <cell r="B14" t="str">
            <v>I.</v>
          </cell>
        </row>
      </sheetData>
      <sheetData sheetId="3048">
        <row r="14">
          <cell r="B14" t="str">
            <v>A</v>
          </cell>
        </row>
      </sheetData>
      <sheetData sheetId="3049">
        <row r="14">
          <cell r="B14" t="str">
            <v>I.</v>
          </cell>
        </row>
      </sheetData>
      <sheetData sheetId="3050">
        <row r="14">
          <cell r="B14" t="str">
            <v>I.</v>
          </cell>
        </row>
      </sheetData>
      <sheetData sheetId="3051">
        <row r="14">
          <cell r="B14" t="str">
            <v>I.</v>
          </cell>
        </row>
      </sheetData>
      <sheetData sheetId="3052">
        <row r="14">
          <cell r="B14" t="str">
            <v>I.</v>
          </cell>
        </row>
      </sheetData>
      <sheetData sheetId="3053">
        <row r="14">
          <cell r="B14" t="str">
            <v>I.</v>
          </cell>
        </row>
      </sheetData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NewRAB"/>
      <sheetName val="RAB"/>
      <sheetName val="DAF.HRG"/>
      <sheetName val="Baru"/>
      <sheetName val="ANA.SAT"/>
      <sheetName val="TIME "/>
    </sheetNames>
    <sheetDataSet>
      <sheetData sheetId="0" refreshError="1">
        <row r="3">
          <cell r="E3" t="str">
            <v>PENINGKATAN SARANA AIR BERSIH</v>
          </cell>
        </row>
        <row r="6">
          <cell r="E6" t="str">
            <v>KABUPATEN DATI II BANYUWANGI -5 (SPABP)</v>
          </cell>
        </row>
        <row r="12">
          <cell r="E12" t="str">
            <v xml:space="preserve">I S N A I N I </v>
          </cell>
        </row>
        <row r="13">
          <cell r="E13" t="str">
            <v>Direktur</v>
          </cell>
        </row>
        <row r="15">
          <cell r="E15" t="str">
            <v>ddkw</v>
          </cell>
        </row>
      </sheetData>
      <sheetData sheetId="1" refreshError="1"/>
      <sheetData sheetId="2" refreshError="1">
        <row r="45">
          <cell r="AJ45">
            <v>157520.70000000001</v>
          </cell>
        </row>
        <row r="60">
          <cell r="AK60">
            <v>16270444.285795454</v>
          </cell>
        </row>
        <row r="280">
          <cell r="AK280">
            <v>1452761.1255000001</v>
          </cell>
        </row>
        <row r="452">
          <cell r="AK452">
            <v>305239310.6445908</v>
          </cell>
        </row>
        <row r="521">
          <cell r="AK521">
            <v>35417216.862931818</v>
          </cell>
        </row>
      </sheetData>
      <sheetData sheetId="3" refreshError="1"/>
      <sheetData sheetId="4" refreshError="1">
        <row r="1225">
          <cell r="K1225">
            <v>45568.179999999993</v>
          </cell>
        </row>
        <row r="1254">
          <cell r="K1254">
            <v>42652.596666666672</v>
          </cell>
        </row>
        <row r="1282">
          <cell r="K1282">
            <v>39737.013333333336</v>
          </cell>
        </row>
        <row r="1310">
          <cell r="K1310">
            <v>43630.380083333337</v>
          </cell>
        </row>
        <row r="1338">
          <cell r="K1338">
            <v>38441.647333333334</v>
          </cell>
        </row>
        <row r="1366">
          <cell r="K1366">
            <v>33243.783416666665</v>
          </cell>
        </row>
        <row r="1394">
          <cell r="K1394">
            <v>30666.83725</v>
          </cell>
        </row>
        <row r="1424">
          <cell r="K1424">
            <v>46672.046749999994</v>
          </cell>
        </row>
        <row r="1452">
          <cell r="K1452">
            <v>34285.45008333333</v>
          </cell>
        </row>
      </sheetData>
      <sheetData sheetId="5" refreshError="1">
        <row r="23">
          <cell r="K23">
            <v>13875</v>
          </cell>
        </row>
        <row r="49">
          <cell r="K49">
            <v>27750</v>
          </cell>
        </row>
        <row r="101">
          <cell r="K101">
            <v>19675</v>
          </cell>
        </row>
        <row r="127">
          <cell r="K127">
            <v>6952.5</v>
          </cell>
        </row>
        <row r="153">
          <cell r="K153">
            <v>28350</v>
          </cell>
        </row>
        <row r="179">
          <cell r="K179">
            <v>55860</v>
          </cell>
        </row>
        <row r="263">
          <cell r="K263">
            <v>39750</v>
          </cell>
        </row>
        <row r="292">
          <cell r="K292">
            <v>194820</v>
          </cell>
        </row>
        <row r="321">
          <cell r="K321">
            <v>268235</v>
          </cell>
        </row>
        <row r="350">
          <cell r="K350">
            <v>16390</v>
          </cell>
        </row>
        <row r="379">
          <cell r="K379">
            <v>243950</v>
          </cell>
        </row>
        <row r="410">
          <cell r="K410">
            <v>334570</v>
          </cell>
        </row>
        <row r="441">
          <cell r="K441">
            <v>322155</v>
          </cell>
        </row>
        <row r="468">
          <cell r="K468">
            <v>6843.181818181818</v>
          </cell>
        </row>
        <row r="496">
          <cell r="K496">
            <v>57392.5</v>
          </cell>
        </row>
        <row r="523">
          <cell r="K523">
            <v>23378</v>
          </cell>
        </row>
        <row r="1388">
          <cell r="K1388">
            <v>53520.232500000006</v>
          </cell>
        </row>
        <row r="1444">
          <cell r="K1444">
            <v>40608.314000000006</v>
          </cell>
        </row>
        <row r="1500">
          <cell r="K1500">
            <v>31416.83725</v>
          </cell>
        </row>
        <row r="1528">
          <cell r="K1528" t="e">
            <v>#REF!</v>
          </cell>
        </row>
        <row r="1556">
          <cell r="K1556">
            <v>26208.2</v>
          </cell>
        </row>
        <row r="1571">
          <cell r="K1571">
            <v>19713.8</v>
          </cell>
        </row>
        <row r="1586">
          <cell r="K1586">
            <v>12969.4</v>
          </cell>
        </row>
        <row r="1615">
          <cell r="K1615">
            <v>116751.125</v>
          </cell>
        </row>
        <row r="1630">
          <cell r="K1630">
            <v>70451.75</v>
          </cell>
        </row>
        <row r="1645">
          <cell r="K1645">
            <v>32520.7</v>
          </cell>
        </row>
        <row r="1671">
          <cell r="K1671">
            <v>81998.824999999997</v>
          </cell>
        </row>
        <row r="1680">
          <cell r="H1680">
            <v>28191.3</v>
          </cell>
        </row>
        <row r="1733">
          <cell r="K1733">
            <v>136629</v>
          </cell>
        </row>
        <row r="1764">
          <cell r="K1764">
            <v>30970.079249999999</v>
          </cell>
        </row>
      </sheetData>
      <sheetData sheetId="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2.5 M"/>
      <sheetName val="SUBRKP ARS"/>
      <sheetName val="rab ARS"/>
      <sheetName val="SUB REKAP ME"/>
      <sheetName val="rab ME"/>
      <sheetName val="analisa"/>
      <sheetName val="bahan "/>
      <sheetName val="Sheet1"/>
      <sheetName val="LENTUR"/>
      <sheetName val="GESER+TORSI"/>
      <sheetName val="BEGISTING"/>
      <sheetName val="VOL"/>
      <sheetName val="rab STR"/>
      <sheetName val="Harga P"/>
      <sheetName val="Analisa P"/>
      <sheetName val="RAB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58">
          <cell r="B158" t="str">
            <v>Kepala tukang</v>
          </cell>
        </row>
        <row r="160">
          <cell r="B160" t="str">
            <v>Tukang kayu</v>
          </cell>
        </row>
        <row r="162">
          <cell r="B162" t="str">
            <v>Tukang cat</v>
          </cell>
        </row>
        <row r="167">
          <cell r="B167" t="str">
            <v>Pekerja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2.5 M"/>
      <sheetName val="SUBRKP ARS"/>
      <sheetName val="rab ARS"/>
      <sheetName val="SUB REKAP ME"/>
      <sheetName val="rab ME"/>
      <sheetName val="analisa"/>
      <sheetName val="bahan "/>
      <sheetName val="Sheet1"/>
      <sheetName val="LENTUR"/>
      <sheetName val="GESER+TORSI"/>
      <sheetName val="BEGISTING"/>
      <sheetName val="VOL"/>
      <sheetName val="rab STR"/>
      <sheetName val="Harga P"/>
      <sheetName val="Analisa P"/>
      <sheetName val="RAB"/>
      <sheetName val="Rekap"/>
      <sheetName val="PRELIMINARIES"/>
      <sheetName val="GONDOLA"/>
      <sheetName val="PEK.TAMBAH KURANG"/>
      <sheetName val="BIAYA CADANGAN"/>
      <sheetName val="REKAPITULASI AKHIR"/>
      <sheetName val="COVER"/>
      <sheetName val="Sheet2"/>
      <sheetName val="Sheet3"/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Summary "/>
      <sheetName val="Cover-OP"/>
      <sheetName val="Summary-op"/>
      <sheetName val="Rb"/>
      <sheetName val="A"/>
      <sheetName val="Current"/>
      <sheetName val="PERTANYAAN"/>
      <sheetName val="Ana duct"/>
      <sheetName val="Hsd Duct"/>
      <sheetName val="Grille"/>
      <sheetName val="DM"/>
      <sheetName val="BQ"/>
      <sheetName val="Pipe"/>
      <sheetName val="valve"/>
      <sheetName val="Data Hitungan"/>
      <sheetName val="Aks Pipa"/>
      <sheetName val="AC"/>
      <sheetName val="K.TambahAC"/>
      <sheetName val="FH"/>
      <sheetName val="K.TambahFH"/>
      <sheetName val="valve 16k"/>
      <sheetName val="ASS-PL"/>
      <sheetName val="Fitting"/>
      <sheetName val="0000"/>
      <sheetName val="1000"/>
      <sheetName val="ELEKTRIKAL"/>
      <sheetName val="Plumbing"/>
      <sheetName val="Dafmat"/>
      <sheetName val="Pompa"/>
      <sheetName val="Ven Fan"/>
      <sheetName val="valve-20k"/>
      <sheetName val="valve-10k"/>
      <sheetName val="I_KAMAR"/>
      <sheetName val="B - Norelec"/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bq-pl"/>
      <sheetName val="Total"/>
      <sheetName val="Acessoris"/>
      <sheetName val="Apartement"/>
      <sheetName val="Jembatan"/>
      <sheetName val="MallAC"/>
      <sheetName val="Peghitungan"/>
      <sheetName val="MALL_K"/>
      <sheetName val="Item Tambahan"/>
      <sheetName val="APARTment_K"/>
      <sheetName val="Jembatan_K"/>
      <sheetName val="KOP"/>
      <sheetName val="FF"/>
      <sheetName val="MAIN"/>
      <sheetName val="BOLT-DATA"/>
      <sheetName val="BOLT"/>
      <sheetName val="MU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rap"/>
      <sheetName val="bhn"/>
      <sheetName val="spek"/>
      <sheetName val="altok"/>
      <sheetName val="bumok"/>
      <sheetName val="altprec"/>
      <sheetName val="bumprec"/>
      <sheetName val="B _ Norelec"/>
      <sheetName val="Elektronik"/>
      <sheetName val="rekap.evals"/>
      <sheetName val="elec.evals"/>
      <sheetName val="elka.evals"/>
      <sheetName val="AC.evals"/>
      <sheetName val="Plum.evals"/>
      <sheetName val="Amplop"/>
      <sheetName val="E1"/>
      <sheetName val="Cov"/>
      <sheetName val="OFF"/>
      <sheetName val="Rkp"/>
      <sheetName val="Anls"/>
      <sheetName val="AT"/>
      <sheetName val="Basic"/>
      <sheetName val="Anl-Eq"/>
      <sheetName val="Sched"/>
      <sheetName val="Subkon"/>
      <sheetName val="N-Kd"/>
      <sheetName val="Metode"/>
      <sheetName val="MM"/>
      <sheetName val="D-3 (M)"/>
      <sheetName val="D-7 (M)"/>
      <sheetName val=" R A B"/>
      <sheetName val="HRG BHN"/>
      <sheetName val="Daftar Harga"/>
      <sheetName val="blok 7"/>
      <sheetName val="har-sat"/>
      <sheetName val="AHSbj"/>
      <sheetName val="SUM"/>
      <sheetName val="D.1.7"/>
      <sheetName val="D.1.5"/>
      <sheetName val="D.2.3"/>
      <sheetName val="D.2.2"/>
      <sheetName val="anal"/>
      <sheetName val="BQ-E20-02(Rp)"/>
      <sheetName val="Wil 5 ST"/>
      <sheetName val="Harga Dasar"/>
      <sheetName val="Wil 1 ST"/>
      <sheetName val="Wil 4 ST"/>
      <sheetName val="JALAN"/>
      <sheetName val="REKAP-TOTAL"/>
      <sheetName val="Rekapitulasi-sipil"/>
      <sheetName val="rincian-11,67-M"/>
      <sheetName val="Daftar lisa-SESUAI PU"/>
      <sheetName val=".53].53].53].53].53].53].53].53"/>
      <sheetName val="Prasedimen add 1"/>
      <sheetName val="3 Aerator&amp;Prasedimen"/>
      <sheetName val="Rekap "/>
      <sheetName val="I. Pekerjaan Persiapan"/>
      <sheetName val="II. Pekerjaan Tanah"/>
      <sheetName val="volume"/>
      <sheetName val="LAMP MM"/>
      <sheetName val="III. Pekerjaan Beton"/>
      <sheetName val="IV. Pek Pasangan &amp; Plesteran"/>
      <sheetName val="V. Pek Kusen Pintu dan Jendela"/>
      <sheetName val="IV. Pekerjaan Cat"/>
      <sheetName val="10 ME"/>
      <sheetName val="Rekap add 1"/>
      <sheetName val="I.PEKERJAAN PERSIAPAN"/>
      <sheetName val="Site &amp; Landscape add 1"/>
      <sheetName val="12 SITE &amp; LANDSCAPE"/>
      <sheetName val="Peralatan Ktr, Lab &amp; WS MC 0"/>
      <sheetName val="13 Peralatan Ktr, Lab &amp; WS"/>
      <sheetName val="Bahan Bangunan"/>
      <sheetName val="Pipa Steel"/>
      <sheetName val="Pipa PVC &amp; Acc"/>
      <sheetName val="Pipa HDPE"/>
      <sheetName val="Acc HDPE 1"/>
      <sheetName val="Acc HDPE 2"/>
      <sheetName val="Hit. Reservoir"/>
      <sheetName val="Hit. Perlintasan"/>
      <sheetName val="B. IPAL"/>
      <sheetName val="Gardu PLN"/>
      <sheetName val="Site"/>
      <sheetName val="Pos Jaga"/>
      <sheetName val="Workshop"/>
      <sheetName val="RES. OFFTAKE 3000 M3"/>
      <sheetName val="PIPA JDU.Kota Palu"/>
      <sheetName val="POSJAGA"/>
      <sheetName val="B.KIMIA"/>
      <sheetName val="B.KANTOR, LAB, WORKSHOP (2)"/>
      <sheetName val="Acc Steel"/>
      <sheetName val="AHSP"/>
      <sheetName val="SISTEM SCADA"/>
      <sheetName val="ME"/>
      <sheetName val="Running Test"/>
      <sheetName val="PIPA JDU.Kab.Sigi"/>
      <sheetName val="PENATAAN SITE DAN LANDSCAPPING"/>
      <sheetName val="PER.KANTOR WORKSHOP"/>
      <sheetName val="B.KANTOR"/>
      <sheetName val="B. KIMIA"/>
      <sheetName val="B. CHLORIN"/>
      <sheetName val="IPAL"/>
      <sheetName val="POSJAGA (edit)"/>
      <sheetName val="R.GENSET"/>
      <sheetName val="IPA300LD"/>
      <sheetName val="IPA 300 lt"/>
      <sheetName val="RES. 5000 M3"/>
      <sheetName val="REKAP INDUK"/>
      <sheetName val="REKAP (2)"/>
      <sheetName val="REKAP (3)"/>
      <sheetName val="Rekap-Total 2008"/>
      <sheetName val="Rekap-Sipil-08"/>
      <sheetName val="rinci-14,5MU"/>
      <sheetName val="Daftar-lisa terpakai sesuai PU "/>
      <sheetName val="#REF"/>
      <sheetName val="AN.BETON"/>
      <sheetName val="ANALISA STR &amp; ARS"/>
      <sheetName val="DFT. HRG BHN &amp; UPAH"/>
      <sheetName val="DFT. HRG. SAT. PEK."/>
      <sheetName val="REKAP_STRUKTUR"/>
      <sheetName val="RAB_ASRAMA (7)"/>
      <sheetName val="RAB.SEKRETARIAT (1)"/>
      <sheetName val="RAB_KELAS (2)"/>
      <sheetName val="RAB.LAB.BAHASA (3)"/>
      <sheetName val="RAB.PERPUSTAKAAN (4)"/>
      <sheetName val="RAB.AULA UTAMA (5)"/>
      <sheetName val="RAB.AULA SEDANG (6)"/>
      <sheetName val="RAB_R. MAKAN (8)"/>
      <sheetName val="RAB.GUEST HOUSE (9)"/>
      <sheetName val="RAB.BANG.M&amp;E (10)"/>
      <sheetName val="RAB.RMH JBT T.54 (11)"/>
      <sheetName val="RAB.RMH JABATAN T.70 (12)"/>
      <sheetName val="RAB.TENNIS (13.A)"/>
      <sheetName val="RAB_LAP. BASKET (13.B)"/>
      <sheetName val="RAB_LAP. VOLLEY (13.C)"/>
      <sheetName val="RAB.LAP.UPACARA (13.D)"/>
      <sheetName val="RAB.SPORT CLUB (14)"/>
      <sheetName val="RAB_MASJID (15)"/>
      <sheetName val="RAB.LOUNDRY (16)"/>
      <sheetName val="RAB_KANTIN (17)"/>
      <sheetName val="RAB.R.PENJAGA (18)"/>
      <sheetName val="RAB_POS JAGA (19.A)"/>
      <sheetName val="RAB_POS JAGA (19.B)"/>
      <sheetName val="RAB.GARASI (20)"/>
      <sheetName val="RAB.POLIKLINIK (21)"/>
      <sheetName val="RAB.GRUND TANK (22)"/>
      <sheetName val="RAB.SEPTIC TANK (22.A)"/>
      <sheetName val="M-BOW"/>
      <sheetName val="h.satuan"/>
      <sheetName val="GEN-T36"/>
      <sheetName val="an-bow"/>
      <sheetName val="analisa beton"/>
      <sheetName val="rekap pinjaman"/>
      <sheetName val="RESERVOIR 1000 M3"/>
      <sheetName val="me blok p (2)"/>
      <sheetName val="ME BLOK P3"/>
      <sheetName val="ME Citra"/>
      <sheetName val="res-citra 600 M3"/>
      <sheetName val="JALUR BLOKP-CIKEAS  (2)"/>
      <sheetName val="jbt-blok-pCIKEAS)"/>
      <sheetName val="R.GENSET (citra)"/>
      <sheetName val="R.GENSET (blok P)"/>
      <sheetName val="BAK AIRVALVE"/>
      <sheetName val="Bak Meter Induk 250"/>
      <sheetName val="Bak Meter Induk 300"/>
      <sheetName val="jalur blok KTM-AGRO"/>
      <sheetName val="jalur blok P-KTM"/>
      <sheetName val="jbt-bpktm"/>
      <sheetName val="pipa distribusi"/>
      <sheetName val="RET. Permata Cibubur"/>
      <sheetName val="RET.Griya Permata"/>
      <sheetName val="RET.Taman Kenari Nus"/>
      <sheetName val="RET.Cileungsi Hijau"/>
      <sheetName val="RET.Cibubur Mansion"/>
      <sheetName val="RET.dUTA mEKAR aSRI"/>
      <sheetName val="an-sipil"/>
      <sheetName val="an-jln"/>
      <sheetName val="an-pipa"/>
      <sheetName val="alat"/>
      <sheetName val="satpek"/>
      <sheetName val="1"/>
      <sheetName val="000000"/>
      <sheetName val="100000"/>
      <sheetName val="RAB_PERSIAPAN"/>
      <sheetName val="RAB_K.GBNR"/>
      <sheetName val="DFT. HRG."/>
      <sheetName val="ANALISIS BESI KB"/>
      <sheetName val="RAB_K.DINAS."/>
      <sheetName val="ANALISIS BESI KD"/>
      <sheetName val="ALAT,UPAH&amp;MATERIAL"/>
      <sheetName val="GRAND 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>
        <row r="2">
          <cell r="B2" t="str">
            <v>PEMBANGUNAN SPAM REGIONAL PASIGALA PROVINSI SULAWESI TENGAH</v>
          </cell>
        </row>
      </sheetData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>
        <row r="9">
          <cell r="E9" t="str">
            <v>A007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>
        <row r="8">
          <cell r="C8" t="str">
            <v>A001</v>
          </cell>
        </row>
      </sheetData>
      <sheetData sheetId="283">
        <row r="9">
          <cell r="E9" t="str">
            <v>K001</v>
          </cell>
        </row>
      </sheetData>
      <sheetData sheetId="284">
        <row r="9">
          <cell r="F9" t="str">
            <v>P001</v>
          </cell>
        </row>
      </sheetData>
      <sheetData sheetId="285">
        <row r="7">
          <cell r="C7" t="str">
            <v>Asphalt Finisher 1820 mm (30 HP)</v>
          </cell>
        </row>
      </sheetData>
      <sheetData sheetId="286">
        <row r="10">
          <cell r="J10" t="str">
            <v>A001</v>
          </cell>
        </row>
      </sheetData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a"/>
      <sheetName val="2b"/>
      <sheetName val="3a"/>
      <sheetName val="3b"/>
      <sheetName val="5a"/>
      <sheetName val="5b"/>
      <sheetName val="6a"/>
      <sheetName val="6b"/>
      <sheetName val="7a"/>
      <sheetName val="7b"/>
      <sheetName val="10a"/>
      <sheetName val="10b"/>
      <sheetName val="Hrg Dasar"/>
      <sheetName val="Bahan"/>
      <sheetName val="Alat"/>
      <sheetName val="Tenaga"/>
      <sheetName val="Alatt"/>
      <sheetName val="Analisa Quarry"/>
      <sheetName val="Pav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BOQ EXTERN"/>
      <sheetName val="REKAPITULASI"/>
      <sheetName val="Preptr&amp;Gen_work(1)"/>
      <sheetName val="Divers_Tunne"/>
      <sheetName val="Spillway (2)"/>
      <sheetName val="In-Out (2)"/>
      <sheetName val="Headrace (2)"/>
      <sheetName val="Labour f CW"/>
      <sheetName val="Material f CW"/>
      <sheetName val="Equipment f CW"/>
      <sheetName val="Sheet1"/>
      <sheetName val="Electric"/>
      <sheetName val="Diversion"/>
      <sheetName val="Spillway-rad"/>
      <sheetName val="Spillway-stoplog"/>
      <sheetName val="IrrOut-AirPrss"/>
      <sheetName val="IrrOut-Trshrck1"/>
      <sheetName val="IrrOut-Trshrck2"/>
      <sheetName val="IrrOut-StpLog"/>
      <sheetName val="IrrOut-StpLog (2)"/>
      <sheetName val="IrrOut-EmrcGate"/>
      <sheetName val="IrrOut-GuardGat"/>
      <sheetName val="IrrOut-CtrGate"/>
      <sheetName val="PowGts-Trshrck"/>
      <sheetName val="PowGts-StpLog"/>
      <sheetName val="PowGts-GuardGat"/>
      <sheetName val="power-intake"/>
      <sheetName val="IrrStLnr"/>
      <sheetName val="power steel liner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FORMAL"/>
      <sheetName val="PEMBATAS MINGGUAN"/>
      <sheetName val="Rekap Mingguan I+II"/>
      <sheetName val="DAISI"/>
      <sheetName val="I Penjelasan Proyek "/>
      <sheetName val="II Penjelasan Pekerjaan"/>
      <sheetName val="III Evaluasi A"/>
      <sheetName val="IV Lap Bulanan A"/>
      <sheetName val="V Rencana Kerja Bulanan A"/>
      <sheetName val="VI. STRUKTUR"/>
      <sheetName val="VII Tenaga"/>
      <sheetName val="VIII PASUT"/>
      <sheetName val="IX BULAN 1"/>
      <sheetName val="BULAN 2"/>
      <sheetName val="BULAN 3"/>
      <sheetName val="VIII SCADULE KONTRAK BULANAN"/>
      <sheetName val="X PETA LOKASI"/>
      <sheetName val="MOBILISASI"/>
    </sheetNames>
    <sheetDataSet>
      <sheetData sheetId="0" refreshError="1">
        <row r="1">
          <cell r="C1" t="str">
            <v>BALAI BESAR WILAYAH SUNGAI CITARUM</v>
          </cell>
        </row>
        <row r="2">
          <cell r="C2" t="str">
            <v>PPK SUNGAI DAN PANTAI III</v>
          </cell>
        </row>
        <row r="3">
          <cell r="C3" t="str">
            <v>SNVT PELAKSANAAN JARINGAN SUMBER AIR CITARUM</v>
          </cell>
        </row>
        <row r="4">
          <cell r="C4" t="str">
            <v>PEMBANGUNAN TANGGUL LAUT PANTAI UJUNG GEBANG ( LANJUTAN )</v>
          </cell>
        </row>
        <row r="5">
          <cell r="C5" t="str">
            <v>Hassanudin Harris, S.ST</v>
          </cell>
        </row>
        <row r="6">
          <cell r="C6" t="str">
            <v>NIP. 195902111993021001</v>
          </cell>
        </row>
        <row r="7">
          <cell r="C7" t="str">
            <v>Istiarso</v>
          </cell>
        </row>
        <row r="9">
          <cell r="C9" t="str">
            <v>Aripin Supriadi</v>
          </cell>
        </row>
        <row r="11">
          <cell r="C11" t="str">
            <v>KU.08.08/PPK-SUNGAI DAN PANTAI III/SNVT-PJSAC/02</v>
          </cell>
        </row>
        <row r="12">
          <cell r="C12" t="str">
            <v>KU.08.08/PPK-SUNGAI DAN PANTAI III/SNVT-PJSAC/02-Add.01</v>
          </cell>
        </row>
        <row r="15">
          <cell r="C15" t="str">
            <v>CV. SWADAYA TEKNIK</v>
          </cell>
        </row>
        <row r="16">
          <cell r="C16" t="str">
            <v>Indramayu</v>
          </cell>
        </row>
        <row r="17">
          <cell r="C17" t="str">
            <v>INDRAMAYU</v>
          </cell>
        </row>
        <row r="18">
          <cell r="C18" t="str">
            <v>Imam Ash Shiddieqy Pohan, ST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mponen"/>
      <sheetName val="K"/>
      <sheetName val="K210"/>
      <sheetName val="K211"/>
      <sheetName val="K220"/>
      <sheetName val="K221"/>
      <sheetName val="K224"/>
      <sheetName val="K225"/>
      <sheetName val="K230"/>
      <sheetName val="K231"/>
      <sheetName val="K232"/>
      <sheetName val="K233"/>
      <sheetName val="K310"/>
      <sheetName val="K311"/>
      <sheetName val="K320"/>
      <sheetName val="K321"/>
    </sheetNames>
    <sheetDataSet>
      <sheetData sheetId="0" refreshError="1">
        <row r="7">
          <cell r="A7" t="str">
            <v>L061</v>
          </cell>
          <cell r="C7" t="str">
            <v>Mandor</v>
          </cell>
          <cell r="J7" t="str">
            <v>E001</v>
          </cell>
          <cell r="L7" t="str">
            <v>Bulldozer</v>
          </cell>
          <cell r="M7" t="str">
            <v>110HP</v>
          </cell>
        </row>
        <row r="8">
          <cell r="A8" t="str">
            <v>L071</v>
          </cell>
          <cell r="C8" t="str">
            <v>Mekanik Terampil</v>
          </cell>
          <cell r="J8" t="str">
            <v>E003</v>
          </cell>
          <cell r="L8" t="str">
            <v>Bulldozer</v>
          </cell>
          <cell r="M8" t="str">
            <v>65HP</v>
          </cell>
        </row>
        <row r="9">
          <cell r="A9" t="str">
            <v>L072</v>
          </cell>
          <cell r="C9" t="str">
            <v>Mekanik Semi Terampil</v>
          </cell>
          <cell r="J9" t="str">
            <v>E010</v>
          </cell>
          <cell r="L9" t="str">
            <v>Motor Grader</v>
          </cell>
          <cell r="M9" t="str">
            <v>100HP</v>
          </cell>
        </row>
        <row r="10">
          <cell r="A10" t="str">
            <v>L073</v>
          </cell>
          <cell r="C10" t="str">
            <v>Kepala Tukang</v>
          </cell>
          <cell r="J10" t="str">
            <v>E020</v>
          </cell>
          <cell r="L10" t="str">
            <v>Excavator Hydraulic</v>
          </cell>
          <cell r="M10" t="str">
            <v>1m3 - 90HP</v>
          </cell>
        </row>
        <row r="11">
          <cell r="A11" t="str">
            <v>L079</v>
          </cell>
          <cell r="C11" t="str">
            <v>Tukang</v>
          </cell>
          <cell r="J11" t="str">
            <v>E031</v>
          </cell>
          <cell r="L11" t="str">
            <v>Crusher/Screen</v>
          </cell>
          <cell r="M11" t="str">
            <v>30t/j - 185HP</v>
          </cell>
        </row>
        <row r="12">
          <cell r="A12" t="str">
            <v>L081</v>
          </cell>
          <cell r="C12" t="str">
            <v>Operator Terampil</v>
          </cell>
          <cell r="J12" t="str">
            <v>E032</v>
          </cell>
          <cell r="L12" t="str">
            <v>Crusher/Screen</v>
          </cell>
          <cell r="M12" t="str">
            <v>20t/j - 95HP</v>
          </cell>
        </row>
        <row r="13">
          <cell r="A13" t="str">
            <v>L082</v>
          </cell>
          <cell r="C13" t="str">
            <v>Operator Semi Terampil</v>
          </cell>
          <cell r="J13" t="str">
            <v>E033</v>
          </cell>
          <cell r="L13" t="str">
            <v>Crusher Mobile</v>
          </cell>
          <cell r="M13" t="str">
            <v>10t/j - 15HP</v>
          </cell>
        </row>
        <row r="14">
          <cell r="A14" t="str">
            <v>L083</v>
          </cell>
          <cell r="C14" t="str">
            <v>Pembantu Operator</v>
          </cell>
          <cell r="J14" t="str">
            <v>E040</v>
          </cell>
          <cell r="L14" t="str">
            <v>Screening Plant</v>
          </cell>
          <cell r="M14" t="str">
            <v>80HP</v>
          </cell>
        </row>
        <row r="15">
          <cell r="A15" t="str">
            <v>L091</v>
          </cell>
          <cell r="C15" t="str">
            <v>Supir Terampil</v>
          </cell>
          <cell r="J15" t="str">
            <v>E051</v>
          </cell>
          <cell r="L15" t="str">
            <v>Loader Tracked</v>
          </cell>
          <cell r="M15" t="str">
            <v>135HP</v>
          </cell>
        </row>
        <row r="16">
          <cell r="A16" t="str">
            <v>L092</v>
          </cell>
          <cell r="C16" t="str">
            <v>Supir Pribadi</v>
          </cell>
          <cell r="J16" t="str">
            <v>E052</v>
          </cell>
          <cell r="L16" t="str">
            <v>Loader Wheeled</v>
          </cell>
          <cell r="M16" t="str">
            <v>115HP</v>
          </cell>
        </row>
        <row r="17">
          <cell r="A17" t="str">
            <v>L099</v>
          </cell>
          <cell r="C17" t="str">
            <v>Pembantu Supir</v>
          </cell>
          <cell r="J17" t="str">
            <v>E053</v>
          </cell>
          <cell r="L17" t="str">
            <v>Tractor Wheeled</v>
          </cell>
          <cell r="M17" t="str">
            <v>60HP</v>
          </cell>
        </row>
        <row r="18">
          <cell r="A18" t="str">
            <v>L101</v>
          </cell>
          <cell r="C18" t="str">
            <v>Buruh Tak Terampil</v>
          </cell>
          <cell r="J18" t="str">
            <v>E080</v>
          </cell>
          <cell r="L18" t="str">
            <v>Roller, 3 wheeled</v>
          </cell>
          <cell r="M18" t="str">
            <v>6-8Ton</v>
          </cell>
        </row>
        <row r="19">
          <cell r="A19" t="str">
            <v>L103</v>
          </cell>
          <cell r="C19" t="str">
            <v>Buruh Semi Terampil</v>
          </cell>
          <cell r="J19" t="str">
            <v>E081</v>
          </cell>
          <cell r="L19" t="str">
            <v>Roller, tandem</v>
          </cell>
          <cell r="M19" t="str">
            <v>6-10Ton</v>
          </cell>
        </row>
        <row r="20">
          <cell r="A20" t="str">
            <v>L106</v>
          </cell>
          <cell r="C20" t="str">
            <v>Buruh Terampil</v>
          </cell>
          <cell r="J20" t="str">
            <v>E082</v>
          </cell>
          <cell r="L20" t="str">
            <v>Roller, vibratory</v>
          </cell>
          <cell r="M20" t="str">
            <v>Self-p6-7Ton</v>
          </cell>
        </row>
        <row r="21">
          <cell r="J21" t="str">
            <v>E083</v>
          </cell>
          <cell r="L21" t="str">
            <v>Roller, towed vibr.</v>
          </cell>
          <cell r="M21" t="str">
            <v>2-3Ton</v>
          </cell>
        </row>
        <row r="22">
          <cell r="J22" t="str">
            <v>E084</v>
          </cell>
          <cell r="L22" t="str">
            <v>Roller, pneumatic</v>
          </cell>
          <cell r="M22" t="str">
            <v>8-15Ton</v>
          </cell>
        </row>
        <row r="23">
          <cell r="J23" t="str">
            <v>E087</v>
          </cell>
          <cell r="L23" t="str">
            <v>Roller, vibratory ped.</v>
          </cell>
          <cell r="M23" t="str">
            <v>1Ton</v>
          </cell>
        </row>
        <row r="24">
          <cell r="J24" t="str">
            <v>E088</v>
          </cell>
          <cell r="L24" t="str">
            <v>Tamper, vibr. plate</v>
          </cell>
          <cell r="M24" t="str">
            <v>4HP</v>
          </cell>
        </row>
        <row r="25">
          <cell r="J25" t="str">
            <v>E089</v>
          </cell>
          <cell r="L25" t="str">
            <v>Concrete Vibrator</v>
          </cell>
          <cell r="M25" t="str">
            <v>4HP</v>
          </cell>
        </row>
        <row r="26">
          <cell r="J26" t="str">
            <v>E130</v>
          </cell>
          <cell r="L26" t="str">
            <v>Chip Spreader</v>
          </cell>
          <cell r="M26" t="str">
            <v>3Ton</v>
          </cell>
        </row>
        <row r="27">
          <cell r="J27" t="str">
            <v>E152</v>
          </cell>
          <cell r="L27" t="str">
            <v>Sprayer, selfprop</v>
          </cell>
          <cell r="M27" t="str">
            <v>4000Lt</v>
          </cell>
        </row>
        <row r="28">
          <cell r="J28" t="str">
            <v>E153</v>
          </cell>
          <cell r="L28" t="str">
            <v>Sprayer, selfprop</v>
          </cell>
          <cell r="M28" t="str">
            <v>1000Lt</v>
          </cell>
        </row>
        <row r="29">
          <cell r="J29" t="str">
            <v>E154</v>
          </cell>
          <cell r="L29" t="str">
            <v>Asp. Sprayer, towed</v>
          </cell>
          <cell r="M29" t="str">
            <v>400Lt</v>
          </cell>
        </row>
        <row r="30">
          <cell r="J30" t="str">
            <v>E155</v>
          </cell>
          <cell r="L30" t="str">
            <v>Asphalt Mixing Plant</v>
          </cell>
          <cell r="M30" t="str">
            <v>30t - jam</v>
          </cell>
        </row>
        <row r="31">
          <cell r="J31" t="str">
            <v>E156</v>
          </cell>
          <cell r="L31" t="str">
            <v>Asphalt Mixing Plant</v>
          </cell>
          <cell r="M31" t="str">
            <v>10t - jam</v>
          </cell>
        </row>
        <row r="32">
          <cell r="J32" t="str">
            <v>E157</v>
          </cell>
          <cell r="L32" t="str">
            <v>Asphalt Finisher</v>
          </cell>
          <cell r="M32" t="str">
            <v>1.82mm</v>
          </cell>
        </row>
        <row r="33">
          <cell r="J33" t="str">
            <v>E172</v>
          </cell>
          <cell r="L33" t="str">
            <v>Fuel Tank Truck</v>
          </cell>
          <cell r="M33" t="str">
            <v>115HP</v>
          </cell>
        </row>
        <row r="34">
          <cell r="J34" t="str">
            <v>E182</v>
          </cell>
          <cell r="L34" t="str">
            <v>Water Tank Truck</v>
          </cell>
          <cell r="M34" t="str">
            <v>115HP</v>
          </cell>
        </row>
        <row r="35">
          <cell r="J35" t="str">
            <v>E191</v>
          </cell>
          <cell r="L35" t="str">
            <v>Trailer, towed</v>
          </cell>
          <cell r="M35" t="str">
            <v>1Ton</v>
          </cell>
        </row>
        <row r="36">
          <cell r="J36" t="str">
            <v>E192</v>
          </cell>
          <cell r="L36" t="str">
            <v>Lowloader + Tractor</v>
          </cell>
          <cell r="M36" t="str">
            <v>175HP</v>
          </cell>
        </row>
        <row r="37">
          <cell r="J37" t="str">
            <v>E211</v>
          </cell>
          <cell r="L37" t="str">
            <v>Dump Truck</v>
          </cell>
          <cell r="M37" t="str">
            <v>3.5t - 115HP</v>
          </cell>
        </row>
        <row r="38">
          <cell r="J38" t="str">
            <v>E212</v>
          </cell>
          <cell r="L38" t="str">
            <v>Dump Truck</v>
          </cell>
          <cell r="M38" t="str">
            <v>5t - 145HP</v>
          </cell>
        </row>
        <row r="39">
          <cell r="J39" t="str">
            <v>E213</v>
          </cell>
          <cell r="L39" t="str">
            <v>Dump Truck</v>
          </cell>
          <cell r="M39" t="str">
            <v>8t - 175HP</v>
          </cell>
        </row>
        <row r="40">
          <cell r="J40" t="str">
            <v>E221</v>
          </cell>
          <cell r="L40" t="str">
            <v>Flat Bed Truck</v>
          </cell>
          <cell r="M40" t="str">
            <v>3.5t - 115HP</v>
          </cell>
        </row>
        <row r="41">
          <cell r="J41" t="str">
            <v>E222</v>
          </cell>
          <cell r="L41" t="str">
            <v>Pickup Truck</v>
          </cell>
          <cell r="M41" t="str">
            <v>61HP</v>
          </cell>
        </row>
        <row r="42">
          <cell r="J42" t="str">
            <v>E223</v>
          </cell>
          <cell r="L42" t="str">
            <v>Jeep 4 Wheel Drive</v>
          </cell>
          <cell r="M42" t="str">
            <v>61HP</v>
          </cell>
        </row>
        <row r="43">
          <cell r="J43" t="str">
            <v>E224</v>
          </cell>
          <cell r="L43" t="str">
            <v>Flat Bed Truck</v>
          </cell>
          <cell r="M43" t="str">
            <v>5t - 145HP</v>
          </cell>
        </row>
        <row r="44">
          <cell r="J44" t="str">
            <v>E225</v>
          </cell>
          <cell r="L44" t="str">
            <v>Flat Bed Truck/Crane</v>
          </cell>
          <cell r="M44" t="str">
            <v>148HP</v>
          </cell>
        </row>
        <row r="45">
          <cell r="J45" t="str">
            <v>E226</v>
          </cell>
          <cell r="L45" t="str">
            <v>Motor Cycle 125cc</v>
          </cell>
          <cell r="M45" t="str">
            <v>14HP</v>
          </cell>
        </row>
        <row r="46">
          <cell r="J46" t="str">
            <v>E231</v>
          </cell>
          <cell r="L46" t="str">
            <v>Mobile Workshop</v>
          </cell>
          <cell r="M46" t="str">
            <v>5t - 145HP</v>
          </cell>
        </row>
        <row r="47">
          <cell r="J47" t="str">
            <v>E232</v>
          </cell>
          <cell r="L47" t="str">
            <v>Lube Truck</v>
          </cell>
          <cell r="M47" t="str">
            <v>5t - 145HP</v>
          </cell>
        </row>
        <row r="48">
          <cell r="J48" t="str">
            <v>E251</v>
          </cell>
          <cell r="L48" t="str">
            <v>Concrete Mixer</v>
          </cell>
          <cell r="M48" t="str">
            <v>0.125m3/6HP</v>
          </cell>
        </row>
        <row r="49">
          <cell r="J49" t="str">
            <v>E252</v>
          </cell>
          <cell r="L49" t="str">
            <v>Concrete Mixer</v>
          </cell>
          <cell r="M49" t="str">
            <v>0.250m3/10HP</v>
          </cell>
        </row>
        <row r="50">
          <cell r="J50" t="str">
            <v>E253</v>
          </cell>
          <cell r="L50" t="str">
            <v>Concrete Mixer</v>
          </cell>
          <cell r="M50" t="str">
            <v>0.500m3/20HP</v>
          </cell>
        </row>
        <row r="51">
          <cell r="J51" t="str">
            <v>E301</v>
          </cell>
          <cell r="L51" t="str">
            <v>Compressor, air</v>
          </cell>
          <cell r="M51" t="str">
            <v>210m3/jam</v>
          </cell>
        </row>
        <row r="52">
          <cell r="J52" t="str">
            <v>E311</v>
          </cell>
          <cell r="L52" t="str">
            <v>Generator</v>
          </cell>
          <cell r="M52" t="str">
            <v>3-5KVA</v>
          </cell>
        </row>
        <row r="53">
          <cell r="J53" t="str">
            <v>E341</v>
          </cell>
          <cell r="L53" t="str">
            <v>Pump, water (5cm)</v>
          </cell>
          <cell r="M53" t="str">
            <v>30m3/jam</v>
          </cell>
        </row>
        <row r="54">
          <cell r="J54" t="str">
            <v>E342</v>
          </cell>
          <cell r="L54" t="str">
            <v>Pump, water (10cm)</v>
          </cell>
          <cell r="M54" t="str">
            <v>40m3/jam</v>
          </cell>
        </row>
        <row r="55">
          <cell r="J55" t="str">
            <v>E351</v>
          </cell>
          <cell r="L55" t="str">
            <v>Jackhammer Equip.</v>
          </cell>
          <cell r="M55" t="str">
            <v>-</v>
          </cell>
        </row>
        <row r="56">
          <cell r="J56" t="str">
            <v>E401</v>
          </cell>
          <cell r="L56" t="str">
            <v>Tractor Equipment</v>
          </cell>
          <cell r="M56" t="str">
            <v>-</v>
          </cell>
        </row>
      </sheetData>
      <sheetData sheetId="1" refreshError="1"/>
      <sheetData sheetId="2" refreshError="1">
        <row r="18">
          <cell r="I18" t="str">
            <v>Umur alat bantu rata-rata 1 bulan/orang/set @ 3 alat.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3"/>
      <sheetName val="PENAWARAN"/>
      <sheetName val="HARGA JADI"/>
      <sheetName val="analisa"/>
      <sheetName val="BAHAN"/>
      <sheetName val="UPAH"/>
      <sheetName val="ALAT"/>
      <sheetName val="HARGA ALAT"/>
      <sheetName val="Rincian Bobot"/>
      <sheetName val="Schedule"/>
      <sheetName val="SINDO"/>
      <sheetName val="STRUKTUR ORG SINDO"/>
      <sheetName val="BQ-E20-02(Rp)"/>
      <sheetName val="ANALISA BL"/>
      <sheetName val="BQ_E20_02_Rp_"/>
      <sheetName val="Notes"/>
      <sheetName val="Analisa Gabungan"/>
      <sheetName val="Sub"/>
      <sheetName val="FINISHING"/>
      <sheetName val="upah_borong"/>
      <sheetName val="satuan_pek"/>
      <sheetName val="Cover"/>
      <sheetName val="HARGA_JADI"/>
      <sheetName val="HARGA_ALAT"/>
      <sheetName val="Rincian_Bobot"/>
      <sheetName val="STRUKTUR_ORG_SINDO"/>
      <sheetName val="ANALISA_BL"/>
      <sheetName val="tgp-02"/>
      <sheetName val="Elektronik"/>
      <sheetName val="Plumbing"/>
      <sheetName val="Electrikal"/>
      <sheetName val="AC"/>
      <sheetName val="Fire Fighting"/>
      <sheetName val="Item Kompensasi"/>
      <sheetName val="HARSAT_BAH"/>
      <sheetName val="DAF-1"/>
      <sheetName val="Cash Flow"/>
      <sheetName val="Anls"/>
      <sheetName val="analisa_gedung"/>
      <sheetName val="DAFTAR HARGA SATUAN MATERIAL"/>
      <sheetName val="EQUIP-LIST"/>
      <sheetName val="MAT-LIST"/>
      <sheetName val="ANALISA BEKISTING PELAT"/>
      <sheetName val="ANALISA BEKISTING BALOK"/>
      <sheetName val="ANALISA BEKISTING R-WALL"/>
      <sheetName val="ANALISA BEKISTING TANGGA"/>
      <sheetName val="SUBKON"/>
      <sheetName val="MANP-LIST"/>
      <sheetName val="DATA"/>
      <sheetName val="ANALISA PEK.UMUM"/>
      <sheetName val="bahan "/>
      <sheetName val="BoQ "/>
      <sheetName val="NP"/>
      <sheetName val="atap"/>
      <sheetName val="H.Satuan"/>
      <sheetName val="Ws Jul-2004"/>
      <sheetName val="HARGA SATUAN"/>
      <sheetName val="Bill 1 - 9"/>
      <sheetName val="Bill 12"/>
      <sheetName val="Bill 10"/>
      <sheetName val="Analisa 2"/>
      <sheetName val="DHS"/>
      <sheetName val="REKAP"/>
      <sheetName val="Anal"/>
      <sheetName val="BoQ"/>
      <sheetName val="daftarbhn"/>
      <sheetName val="HRG BHN"/>
      <sheetName val="daf-3(OK)"/>
      <sheetName val="daf-7(OK)"/>
      <sheetName val="Kuantitas &amp; Harga"/>
      <sheetName val="mortar"/>
      <sheetName val="mc adam"/>
      <sheetName val="ps batu&amp;brjg"/>
      <sheetName val="DAFTAR HARGA"/>
      <sheetName val="Analisa_Gabungan"/>
      <sheetName val="Analisa_2"/>
      <sheetName val="Harga bahan"/>
      <sheetName val="Bangunan Utama"/>
      <sheetName val="SBDY"/>
      <sheetName val="DAPRO"/>
      <sheetName val="tgp_02"/>
      <sheetName val="AKP-1"/>
      <sheetName val="RBP-4"/>
      <sheetName val="RBP-1"/>
      <sheetName val="RBP- 2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VALUASI GD 1"/>
      <sheetName val="SAP"/>
      <sheetName val="REMUNERASISTANDAR"/>
      <sheetName val="TABEL-DETASIR"/>
      <sheetName val="bau"/>
      <sheetName val="MAPP"/>
      <sheetName val="rek det 1-3"/>
      <sheetName val="611"/>
      <sheetName val="Currency"/>
      <sheetName val="arab"/>
      <sheetName val="harga dasar T-M-A"/>
      <sheetName val="Tanggapan"/>
      <sheetName val="ELKP"/>
      <sheetName val="BAG-2"/>
      <sheetName val="Daf-Harga"/>
      <sheetName val="Hargamat"/>
      <sheetName val="Rkp1"/>
      <sheetName val="JK"/>
      <sheetName val="Sat. Alat"/>
      <sheetName val="Sat. Bahan"/>
      <sheetName val="Data Pekerjaan"/>
      <sheetName val="Data Input"/>
      <sheetName val="Data Rumus"/>
      <sheetName val="Sat. Upah"/>
      <sheetName val="RAB"/>
      <sheetName val="OH"/>
      <sheetName val="PERHITUNGAN"/>
      <sheetName val="COMBINE"/>
      <sheetName val="A-11 Steel Str (2)"/>
      <sheetName val="XXXX"/>
      <sheetName val="pldt"/>
      <sheetName val="Apr02"/>
      <sheetName val="PO-2"/>
      <sheetName val="Payment"/>
      <sheetName val="Antisipasi"/>
      <sheetName val="Rekap By"/>
      <sheetName val="PHU"/>
      <sheetName val="srt Pengantar shop"/>
      <sheetName val="srt Pengantar"/>
      <sheetName val="BA MOS"/>
      <sheetName val="Serah-1"/>
      <sheetName val="Mohon"/>
      <sheetName val="Periksa -Saphir"/>
      <sheetName val="Periksa"/>
      <sheetName val="Bayar"/>
      <sheetName val="Bayar (2)"/>
      <sheetName val="Kwitansi"/>
      <sheetName val="CEK"/>
      <sheetName val="MU"/>
      <sheetName val="RAPA"/>
      <sheetName val="RAPI"/>
      <sheetName val="PO2"/>
      <sheetName val="P02 H. Baru"/>
      <sheetName val="Sheet2"/>
      <sheetName val="LPP-101Agust 05"/>
      <sheetName val="REKAPRAB "/>
      <sheetName val="RABLembah"/>
      <sheetName val="RABRenang"/>
      <sheetName val="RABLab"/>
      <sheetName val="CASHFLOW"/>
      <sheetName val="SCHEDULE "/>
      <sheetName val="PO_2"/>
      <sheetName val="H Satuan Dasar"/>
      <sheetName val="Harga S Dasar"/>
      <sheetName val="ahs"/>
      <sheetName val="bhn,upah,alat"/>
      <sheetName val="Ans Kom Precast"/>
      <sheetName val="basic"/>
      <sheetName val="S_DAYA"/>
      <sheetName val="ESCON"/>
      <sheetName val="nama PT."/>
      <sheetName val="DAF-BAHAN"/>
      <sheetName val="DAF-UPAH"/>
      <sheetName val="daf_3_OK_"/>
      <sheetName val="daf_7_OK_"/>
      <sheetName val="Satuan"/>
      <sheetName val="RAP"/>
      <sheetName val="villa"/>
      <sheetName val="rekI"/>
      <sheetName val="anl"/>
      <sheetName val="umum"/>
      <sheetName val="H. Dasar"/>
      <sheetName val="SPK"/>
      <sheetName val="Ktitas_Hg"/>
      <sheetName val="Rkap Bya"/>
      <sheetName val="HARGA_JADI1"/>
      <sheetName val="HARGA_ALAT1"/>
      <sheetName val="Rincian_Bobot1"/>
      <sheetName val="STRUKTUR_ORG_SINDO1"/>
      <sheetName val="ANALISA_BL1"/>
      <sheetName val="Fire_Fighting"/>
      <sheetName val="Item_Kompensasi"/>
      <sheetName val="DAFTAR_HARGA_SATUAN_MATERIAL"/>
      <sheetName val="Rkap_Bya"/>
      <sheetName val="Harga"/>
      <sheetName val="keb-BHN"/>
      <sheetName val="HARGA DASAR"/>
      <sheetName val="Lambersering"/>
      <sheetName val="BQ-Str"/>
      <sheetName val="pricing"/>
      <sheetName val="HB"/>
      <sheetName val="HarSat"/>
      <sheetName val="Kuantitas _ Harga"/>
      <sheetName val="AHS Marka"/>
      <sheetName val="AHS Aspal"/>
      <sheetName val="resume"/>
      <sheetName val="HB "/>
      <sheetName val="Agregat Halus &amp; Kasar"/>
      <sheetName val="terbilang rp"/>
      <sheetName val="DAF-2"/>
      <sheetName val="Plumbing &amp; Fire"/>
      <sheetName val="Bill rekap"/>
      <sheetName val="Sheet1"/>
      <sheetName val="Harga ME "/>
      <sheetName val="rek det 1_3"/>
      <sheetName val="AR1"/>
      <sheetName val="BILL of QUANTITY"/>
      <sheetName val="DIV"/>
      <sheetName val="Met1"/>
      <sheetName val="Met2"/>
      <sheetName val="U-B-A"/>
      <sheetName val="Penwrn"/>
      <sheetName val="Scd_RAB"/>
      <sheetName val="Type"/>
      <sheetName val="Area"/>
      <sheetName val="Discipline"/>
      <sheetName val="Deliverable"/>
      <sheetName val="Form-7"/>
      <sheetName val="CAT_5"/>
      <sheetName val="harga lama"/>
      <sheetName val="FINAL"/>
      <sheetName val="THP PEK"/>
      <sheetName val="Analisa HSP"/>
      <sheetName val="Equipment f CW"/>
      <sheetName val="Material f CW"/>
      <sheetName val="Preptr&amp;Gen_work(1)"/>
      <sheetName val="AIR COM-490681-MRI"/>
      <sheetName val="RFP006"/>
      <sheetName val="RFP002"/>
      <sheetName val="RFP007"/>
      <sheetName val="RFP012"/>
      <sheetName val="RFP009"/>
      <sheetName val="RFP004"/>
      <sheetName val="Cost Summary"/>
      <sheetName val="Sat Upah"/>
      <sheetName val="Axial+bending"/>
      <sheetName val="Rot-Pack"/>
      <sheetName val="MATERIAL"/>
      <sheetName val="lINGKUP PEK"/>
      <sheetName val="DATA1"/>
      <sheetName val="Komponen"/>
      <sheetName val="K210"/>
      <sheetName val="div4"/>
      <sheetName val="div71"/>
      <sheetName val="div7"/>
      <sheetName val="div3"/>
      <sheetName val="bhn-upah"/>
      <sheetName val="Rekap "/>
      <sheetName val="Quantity"/>
      <sheetName val="ana_str"/>
      <sheetName val="Meto"/>
      <sheetName val="input"/>
      <sheetName val="Rkp"/>
      <sheetName val="bisidev-2"/>
      <sheetName val="Suit"/>
      <sheetName val="bahan, upah,alat"/>
      <sheetName val="SAT-BHN"/>
      <sheetName val="H.Alat"/>
      <sheetName val="Bill.2. PL - SUPPLY A"/>
      <sheetName val="SCH"/>
      <sheetName val="Analisa ME "/>
      <sheetName val="DIFFUSER _ GRILLE "/>
      <sheetName val="BOQ EXTERN"/>
      <sheetName val="REKAPITULASI"/>
      <sheetName val="sai"/>
      <sheetName val="hsd"/>
      <sheetName val="SAT"/>
      <sheetName val="tidak dipakai 1"/>
      <sheetName val="DASAR"/>
      <sheetName val="H-BHN"/>
      <sheetName val="RAB-VAC"/>
      <sheetName val="RAB-PK"/>
      <sheetName val="RAB-ELC"/>
      <sheetName val="RAB-PL"/>
      <sheetName val="RAB-EL"/>
      <sheetName val="MAP"/>
      <sheetName val="index"/>
      <sheetName val="faktor"/>
      <sheetName val="eskal"/>
      <sheetName val="ANAL2"/>
      <sheetName val="ANAL1"/>
      <sheetName val="BK-PU"/>
      <sheetName val="XL4Test5"/>
      <sheetName val="Rekap Prelim"/>
      <sheetName val="Rekap Direct Cost"/>
      <sheetName val="Wage &amp; Tool"/>
      <sheetName val="Bhn"/>
      <sheetName val="An-Ars"/>
      <sheetName val=" An-Str "/>
      <sheetName val="DAFT_HARG_SAT_PEK."/>
      <sheetName val="Daft Harsat"/>
      <sheetName val="Daft.Sewa Alat"/>
      <sheetName val="SNI"/>
      <sheetName val="Hrg Alat"/>
      <sheetName val="alat-1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dasboard"/>
      <sheetName val="bu alat"/>
      <sheetName val="Basic Price"/>
      <sheetName val="bu mat"/>
      <sheetName val="bu tenaga"/>
      <sheetName val="DAF.ALAT"/>
      <sheetName val="5ALAT"/>
      <sheetName val="3-4HSD"/>
      <sheetName val="ANALISA (5)"/>
      <sheetName val="DAFTAR 7"/>
      <sheetName val="DAFTAR_8"/>
      <sheetName val="info"/>
      <sheetName val="an-aspal"/>
      <sheetName val="mob"/>
      <sheetName val="an_alat"/>
      <sheetName val="Cover (x)"/>
      <sheetName val="Cor Apt"/>
      <sheetName val="Resume.1"/>
      <sheetName val="ADM"/>
      <sheetName val="Bank"/>
      <sheetName val="Rincian SIM"/>
      <sheetName val="PMS"/>
      <sheetName val="PP"/>
      <sheetName val="Break Down"/>
      <sheetName val="STR-PRD01-6"/>
      <sheetName val="PROD 15-5"/>
      <sheetName val="SchC"/>
      <sheetName val="SchA"/>
      <sheetName val="SewAlat"/>
      <sheetName val="SchB"/>
      <sheetName val="SchD"/>
      <sheetName val="BQ-1A prelim"/>
      <sheetName val="analisa harga satuan"/>
      <sheetName val="Agregat"/>
      <sheetName val="Quarry"/>
      <sheetName val="Harga Upah"/>
      <sheetName val="HSBU"/>
      <sheetName val="Analisa Alat Berat"/>
      <sheetName val="dt-1"/>
      <sheetName val="dt-2"/>
      <sheetName val="POS-4.1"/>
      <sheetName val="Bill-2"/>
      <sheetName val="H_Satuan"/>
      <sheetName val="rab - persiapan &amp; lantai-1"/>
      <sheetName val="8LT 12"/>
      <sheetName val="???1"/>
      <sheetName val="bq"/>
      <sheetName val="HSP(Perhitungan)"/>
      <sheetName val="AKTPRO"/>
      <sheetName val="SD"/>
      <sheetName val="RAB INTERN"/>
      <sheetName val="Jembatan"/>
      <sheetName val="Jalan"/>
      <sheetName val="Jln&amp;Jembtn"/>
      <sheetName val="Eva Conc"/>
      <sheetName val="Mat.Mek"/>
      <sheetName val="Mat.Elk"/>
      <sheetName val="Des-05"/>
      <sheetName val="SAT.UPAH"/>
      <sheetName val="AHS ARS"/>
      <sheetName val="UPAH &amp; BHN ARS"/>
      <sheetName val="Ana1"/>
      <sheetName val="satuan_pek_ars"/>
      <sheetName val="REFTABLE"/>
      <sheetName val="AKUN"/>
      <sheetName val="CH"/>
      <sheetName val="HarAlat"/>
      <sheetName val="Mat"/>
      <sheetName val="BL"/>
      <sheetName val="DSDY"/>
      <sheetName val="KET"/>
      <sheetName val="___1"/>
      <sheetName val="isian"/>
      <sheetName val="Harga Satuan (3)"/>
      <sheetName val="J.PERALATAN"/>
      <sheetName val="H.MATERIAL"/>
      <sheetName val="Lab E (FKU)"/>
      <sheetName val="UPAH BORONG"/>
      <sheetName val="Ana_Jembatan_Reklamasi"/>
      <sheetName val="REKLAMASI"/>
      <sheetName val="LAL - PASAR PAGI "/>
      <sheetName val="rumus"/>
      <sheetName val="Ikhtisar"/>
      <sheetName val="trans"/>
      <sheetName val="BTL-Persiapan"/>
      <sheetName val="BTL-alat"/>
      <sheetName val="BTL-Bau"/>
      <sheetName val="Alat_k3"/>
      <sheetName val="BTL-Rupa"/>
      <sheetName val="Bahan Bangunan"/>
      <sheetName val="BOOKING FORM"/>
      <sheetName val="Harga Mat"/>
      <sheetName val="3.LBK"/>
      <sheetName val="BOBOT MINGGUAN"/>
      <sheetName val="Cipinang"/>
      <sheetName val="Bek.Sloof"/>
      <sheetName val="Sheet3"/>
      <sheetName val="API610 Process Data"/>
      <sheetName val="615E101AB(CASE85F)"/>
      <sheetName val="DCS"/>
      <sheetName val="ANALYSER"/>
      <sheetName val="STEP"/>
      <sheetName val="Insts"/>
      <sheetName val="LAPIUT"/>
      <sheetName val="bayar_04_fak"/>
      <sheetName val="BQ-E20-02 (USD)"/>
      <sheetName val="B.U ARC"/>
      <sheetName val="B.U STR"/>
      <sheetName val="Pek. Besi &amp; Alumunium"/>
      <sheetName val="Pek. Beton"/>
      <sheetName val="Pek. Dinding"/>
      <sheetName val="Pek Keramik"/>
      <sheetName val="Pek. Kunci &amp; Kaca"/>
      <sheetName val="Pek. Kusen"/>
      <sheetName val="Pek. Landscape"/>
      <sheetName val="Pek. Cat"/>
      <sheetName val="Pek. Persiapan"/>
      <sheetName val="Pek. Plafond"/>
      <sheetName val="Pek. Plesteran"/>
      <sheetName val="Pek. Pondasi"/>
      <sheetName val="Pek. Sanitasi"/>
      <sheetName val="Pek. Tanah"/>
      <sheetName val="Hrg"/>
      <sheetName val="Rek-Analisa"/>
      <sheetName val="Equipment"/>
      <sheetName val="Materials"/>
      <sheetName val="Labour"/>
      <sheetName val="HARGA SAT"/>
      <sheetName val="Rekanan"/>
      <sheetName val="K2"/>
      <sheetName val="BP_Alat"/>
      <sheetName val="Analisa Bahan"/>
      <sheetName val="Div2"/>
      <sheetName val="Data Alat"/>
      <sheetName val="LS-Rutin"/>
      <sheetName val="filter"/>
      <sheetName val="Hrg.Sat"/>
      <sheetName val="Analisa STR"/>
      <sheetName val="dt"/>
      <sheetName val="CODE"/>
      <sheetName val="Jadwal"/>
      <sheetName val="Absen 4"/>
      <sheetName val="Kreteria"/>
      <sheetName val="Evaluasi Teknis _B_"/>
      <sheetName val="ALKAS (Komp) Akt"/>
      <sheetName val="Ratios"/>
      <sheetName val="P&amp;L"/>
      <sheetName val="FPM EMPLOYEE BASED ON DEPT"/>
      <sheetName val="EPF APPROVED"/>
      <sheetName val="EPF STILL IN PROCCESS"/>
      <sheetName val="D_3"/>
      <sheetName val="G.10x20"/>
      <sheetName val="Bengkel (Design RSPO)"/>
      <sheetName val="Bagan"/>
      <sheetName val="Schedulle Peralatan"/>
      <sheetName val="Stuktur"/>
      <sheetName val="PRICE"/>
      <sheetName val="Terbilang"/>
      <sheetName val="EK-JAN-07"/>
      <sheetName val="Assumsi"/>
      <sheetName val="slab"/>
      <sheetName val="Analysis"/>
      <sheetName val="5.0 Equip Price"/>
      <sheetName val="5.0 Consum Price"/>
      <sheetName val="5.0 Material Price"/>
      <sheetName val="Input Data"/>
      <sheetName val="Template"/>
      <sheetName val="USD 0207"/>
      <sheetName val="HARGA_JADI2"/>
      <sheetName val="HARGA_ALAT2"/>
      <sheetName val="Rincian_Bobot2"/>
      <sheetName val="STRUKTUR_ORG_SINDO2"/>
      <sheetName val="ANALISA_BL2"/>
      <sheetName val="Ws_Jul-2004"/>
      <sheetName val="Fire_Fighting1"/>
      <sheetName val="Item_Kompensasi1"/>
      <sheetName val="Cash_Flow"/>
      <sheetName val="Analisa_Gabungan1"/>
      <sheetName val="Analisa_21"/>
      <sheetName val="RBP-_2"/>
      <sheetName val="DAFTAR_HARGA_SATUAN_MATERIAL1"/>
      <sheetName val="bahan_"/>
      <sheetName val="Bangunan_Utama"/>
      <sheetName val="HARGA_SATUAN"/>
      <sheetName val="PERALATAN_AHU"/>
      <sheetName val="AIR_CURTAIN"/>
      <sheetName val="DUCTING_"/>
      <sheetName val="PERALATAN_FAN"/>
      <sheetName val="PIPA_CHILLER"/>
      <sheetName val="PIPA_DRAIN"/>
      <sheetName val="POMPA_CHILLER"/>
      <sheetName val="ANALISA_PEK_UMUM"/>
      <sheetName val="ANALISA_BEKISTING_PELAT"/>
      <sheetName val="ANALISA_BEKISTING_BALOK"/>
      <sheetName val="ANALISA_BEKISTING_R-WALL"/>
      <sheetName val="ANALISA_BEKISTING_TANGGA"/>
      <sheetName val="BoQ_"/>
      <sheetName val="DAFTAR_HARGA"/>
      <sheetName val="HRG_BHN"/>
      <sheetName val="rek_det_1-3"/>
      <sheetName val="EVALUASI_GD_1"/>
      <sheetName val="DIFFUSER_&amp;_GRILLE_"/>
      <sheetName val="PERALATAN_EVB+CU"/>
      <sheetName val="PIPA_REFRIGERANT"/>
      <sheetName val="CATU_DAYA_LISTRIK"/>
      <sheetName val="harga_dasar_T-M-A"/>
      <sheetName val="Sat__Alat"/>
      <sheetName val="Sat__Bahan"/>
      <sheetName val="Data_Pekerjaan"/>
      <sheetName val="Data_Input"/>
      <sheetName val="Data_Rumus"/>
      <sheetName val="Sat__Upah"/>
      <sheetName val="A-11_Steel_Str_(2)"/>
      <sheetName val="Rkap_Bya1"/>
      <sheetName val="H__Dasar"/>
      <sheetName val="HARGA_DASAR"/>
      <sheetName val="Harga_bahan"/>
      <sheetName val="Harga_S_Dasar"/>
      <sheetName val="Kuantitas___Harga"/>
      <sheetName val="AHS_Marka"/>
      <sheetName val="AHS_Aspal"/>
      <sheetName val="HB_"/>
      <sheetName val="Agregat_Halus_&amp;_Kasar"/>
      <sheetName val="terbilang_rp"/>
      <sheetName val="Plumbing_&amp;_Fire"/>
      <sheetName val="Bill_rekap"/>
      <sheetName val="Harga_ME_"/>
      <sheetName val="rek_det_1_3"/>
      <sheetName val="BILL_of_QUANTITY"/>
      <sheetName val="nama_PT_"/>
      <sheetName val="Ans_Kom_Precast"/>
      <sheetName val="bahan,_upah,alat"/>
      <sheetName val="Rekap_"/>
      <sheetName val="harga_lama"/>
      <sheetName val="THP_PEK"/>
      <sheetName val="Analisa_HSP"/>
      <sheetName val="Equipment_f_CW"/>
      <sheetName val="Material_f_CW"/>
      <sheetName val="H_Alat"/>
      <sheetName val="Bill_2__PL_-_SUPPLY_A"/>
      <sheetName val="Analisa_ME_"/>
      <sheetName val="DIFFUSER___GRILLE_"/>
      <sheetName val="BOQ_EXTERN"/>
      <sheetName val="Rekap_By"/>
      <sheetName val="srt_Pengantar_shop"/>
      <sheetName val="srt_Pengantar"/>
      <sheetName val="BA_MOS"/>
      <sheetName val="Periksa_-Saphir"/>
      <sheetName val="Bayar_(2)"/>
      <sheetName val="P02_H__Baru"/>
      <sheetName val="LPP-101Agust_05"/>
      <sheetName val="REKAPRAB_"/>
      <sheetName val="SCHEDULE_"/>
      <sheetName val="H_Satuan_Dasar"/>
      <sheetName val="tidak_dipakai_1"/>
      <sheetName val="AIR_COM-490681-MRI"/>
      <sheetName val="Cost_Summary"/>
      <sheetName val="BQ-1A_prelim"/>
      <sheetName val="Harga_Mat"/>
      <sheetName val="Daft_Harsat"/>
      <sheetName val="_An-Str_"/>
      <sheetName val="DAFT_HARG_SAT_PEK_"/>
      <sheetName val="API610_Process_Data"/>
      <sheetName val="Bek_Sloof"/>
      <sheetName val="Cover_(x)"/>
      <sheetName val="Cor_Apt"/>
      <sheetName val="Rekap_Prelim"/>
      <sheetName val="Rekap_Direct_Cost"/>
      <sheetName val="Wage_&amp;_Tool"/>
      <sheetName val="3_LBK"/>
      <sheetName val="BOBOT_MINGGUAN"/>
      <sheetName val="lINGKUP_PEK"/>
      <sheetName val="8LT_12"/>
      <sheetName val="rab_-_persiapan_&amp;_lantai-1"/>
      <sheetName val="HRG-DASAR"/>
      <sheetName val="Hrg Bah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SubArs"/>
      <sheetName val="wk prgs"/>
      <sheetName val="HrgUpahBahan"/>
      <sheetName val="Analisa Baku STR ARS"/>
      <sheetName val="MCSet4"/>
      <sheetName val="DAF-5"/>
      <sheetName val="URAIAN EE STRUKTUR"/>
      <sheetName val="Sales Parameter"/>
      <sheetName val="Parameter"/>
      <sheetName val="HSD Alat"/>
      <sheetName val="HSD Bahan"/>
      <sheetName val="Lamp 2"/>
      <sheetName val="Sum_If"/>
      <sheetName val="HSD Upah"/>
      <sheetName val="Pek. Kayu"/>
      <sheetName val="Pek. Penutup Atap"/>
      <sheetName val="Pek. Langit-langit"/>
      <sheetName val="Pek. Penutup Lantai &amp; dinding"/>
      <sheetName val="Pek. Pengecatan"/>
      <sheetName val="SAT_UPAH"/>
      <sheetName val="Mat_Mek"/>
      <sheetName val="Mat_Elk"/>
      <sheetName val="bu_alat"/>
      <sheetName val="Basic_Price"/>
      <sheetName val="bu_mat"/>
      <sheetName val="bu_tenaga"/>
      <sheetName val="Daft_Sewa_Alat"/>
      <sheetName val="Hrg_Alat"/>
      <sheetName val="Data_Alat"/>
      <sheetName val="Detail"/>
      <sheetName val="Detail by Cat"/>
      <sheetName val="Brick"/>
      <sheetName val="rate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HRG SAT. MATERIAL"/>
      <sheetName val="HRG SAT. UPAH"/>
      <sheetName val="TABEL"/>
      <sheetName val="Report detil kondisi"/>
      <sheetName val="detil kondisi"/>
      <sheetName val="HM"/>
      <sheetName val="Bahan &amp; Tenaga"/>
      <sheetName val="Sat Bah &amp; Up"/>
      <sheetName val="RinciBab1_Seksi1"/>
      <sheetName val="RinciBab1"/>
      <sheetName val="50+500-55+300"/>
      <sheetName val="fa"/>
      <sheetName val="listrik"/>
      <sheetName val="ELEVATOR"/>
      <sheetName val="GONDOLA"/>
      <sheetName val="cctv"/>
      <sheetName val="STP"/>
      <sheetName val="pemadam"/>
      <sheetName val="ts"/>
      <sheetName val="aircond &amp; vent"/>
      <sheetName val="telepon"/>
      <sheetName val="anaUTama"/>
      <sheetName val="AnaAlat"/>
      <sheetName val="anaMob"/>
      <sheetName val="Sandi laba rugi"/>
      <sheetName val="DIV 6"/>
      <sheetName val="DIV 5"/>
      <sheetName val="DIV 7"/>
      <sheetName val="DIV 3"/>
      <sheetName val="DIV 8"/>
      <sheetName val="DIV 2"/>
      <sheetName val="DIV 10"/>
      <sheetName val="DIV 1"/>
      <sheetName val="Actuals By AFE"/>
      <sheetName val="610.04"/>
      <sheetName val="Data FORMAL"/>
      <sheetName val="Operasional Kegiatan"/>
      <sheetName val="Peralatan"/>
      <sheetName val="RAB_INTERN"/>
      <sheetName val="Eva_Conc"/>
      <sheetName val="AHS_ARS"/>
      <sheetName val="UPAH_&amp;_BHN_ARS"/>
      <sheetName val="Analisa_Alat_Berat"/>
      <sheetName val="POS-4_1"/>
      <sheetName val="Break_Down"/>
      <sheetName val="PROD_15-5"/>
      <sheetName val="HARGA_JADI3"/>
      <sheetName val="HARGA_ALAT3"/>
      <sheetName val="Rincian_Bobot3"/>
      <sheetName val="STRUKTUR_ORG_SINDO3"/>
      <sheetName val="ANALISA_BL3"/>
      <sheetName val="Analisa_Gabungan2"/>
      <sheetName val="Cash_Flow1"/>
      <sheetName val="Fire_Fighting2"/>
      <sheetName val="Item_Kompensasi2"/>
      <sheetName val="DAFTAR_HARGA1"/>
      <sheetName val="bahan_1"/>
      <sheetName val="Analisa_22"/>
      <sheetName val="DAFTAR_HARGA_SATUAN_MATERIAL2"/>
      <sheetName val="ANALISA_BEKISTING_PELAT1"/>
      <sheetName val="ANALISA_BEKISTING_BALOK1"/>
      <sheetName val="ANALISA_BEKISTING_R-WALL1"/>
      <sheetName val="ANALISA_BEKISTING_TANGGA1"/>
      <sheetName val="ANALISA_PEK_UMUM1"/>
      <sheetName val="BoQ_1"/>
      <sheetName val="H_Satuan1"/>
      <sheetName val="Ws_Jul-20041"/>
      <sheetName val="HARGA_SATUAN1"/>
      <sheetName val="Bangunan_Utama1"/>
      <sheetName val="A-11_Steel_Str_(2)1"/>
      <sheetName val="RBP-_21"/>
      <sheetName val="nama_PT_1"/>
      <sheetName val="Ans_Kom_Precast1"/>
      <sheetName val="EVALUASI_GD_11"/>
      <sheetName val="Rekap_1"/>
      <sheetName val="Harga_bahan1"/>
      <sheetName val="harga_dasar_T-M-A1"/>
      <sheetName val="PERALATAN_AHU1"/>
      <sheetName val="AIR_CURTAIN1"/>
      <sheetName val="DUCTING_1"/>
      <sheetName val="PERALATAN_FAN1"/>
      <sheetName val="PIPA_CHILLER1"/>
      <sheetName val="PIPA_DRAIN1"/>
      <sheetName val="POMPA_CHILLER1"/>
      <sheetName val="rek_det_1-31"/>
      <sheetName val="HRG_BHN1"/>
      <sheetName val="DIFFUSER_&amp;_GRILLE_1"/>
      <sheetName val="PERALATAN_EVB+CU1"/>
      <sheetName val="PIPA_REFRIGERANT1"/>
      <sheetName val="CATU_DAYA_LISTRIK1"/>
      <sheetName val="Sat__Alat1"/>
      <sheetName val="Sat__Bahan1"/>
      <sheetName val="Data_Pekerjaan1"/>
      <sheetName val="Data_Input1"/>
      <sheetName val="Data_Rumus1"/>
      <sheetName val="Sat__Upah1"/>
      <sheetName val="HB_1"/>
      <sheetName val="Agregat_Halus_&amp;_Kasar1"/>
      <sheetName val="terbilang_rp1"/>
      <sheetName val="Rkap_Bya2"/>
      <sheetName val="H__Dasar1"/>
      <sheetName val="Daft_Harsat1"/>
      <sheetName val="Daft_Sewa_Alat1"/>
      <sheetName val="Hrg_Alat1"/>
      <sheetName val="RAB_INTERN1"/>
      <sheetName val="Eva_Conc1"/>
      <sheetName val="HARGA_DASAR1"/>
      <sheetName val="Harga_S_Dasar1"/>
      <sheetName val="Kuantitas___Harga1"/>
      <sheetName val="AHS_Marka1"/>
      <sheetName val="AHS_Aspal1"/>
      <sheetName val="BILL_of_QUANTITY1"/>
      <sheetName val="Plumbing_&amp;_Fire1"/>
      <sheetName val="Bill_rekap1"/>
      <sheetName val="Harga_ME_1"/>
      <sheetName val="rek_det_1_31"/>
      <sheetName val="harga_lama1"/>
      <sheetName val="THP_PEK1"/>
      <sheetName val="Analisa_HSP1"/>
      <sheetName val="Equipment_f_CW1"/>
      <sheetName val="Material_f_CW1"/>
      <sheetName val="Mat_Mek1"/>
      <sheetName val="Mat_Elk1"/>
      <sheetName val="Bill_2__PL_-_SUPPLY_A1"/>
      <sheetName val="Analisa_ME_1"/>
      <sheetName val="DIFFUSER___GRILLE_1"/>
      <sheetName val="Rekap_Prelim1"/>
      <sheetName val="Rekap_Direct_Cost1"/>
      <sheetName val="Wage_&amp;_Tool1"/>
      <sheetName val="SAT_UPAH1"/>
      <sheetName val="AHS_ARS1"/>
      <sheetName val="UPAH_&amp;_BHN_ARS1"/>
      <sheetName val="bahan,_upah,alat1"/>
      <sheetName val="H_Alat1"/>
      <sheetName val="BOQ_EXTERN1"/>
      <sheetName val="Analisa_Alat_Berat1"/>
      <sheetName val="POS-4_11"/>
      <sheetName val="AIR_COM-490681-MRI1"/>
      <sheetName val="Cost_Summary1"/>
      <sheetName val="BQ-1A_prelim1"/>
      <sheetName val="Break_Down1"/>
      <sheetName val="PROD_15-51"/>
      <sheetName val="tidak_dipakai_11"/>
      <sheetName val="Anal uph"/>
      <sheetName val="SEX"/>
      <sheetName val="Price Biaya Cadangan"/>
      <sheetName val="BQ.Rekapitulasi  Akhir"/>
      <sheetName val="Koefisien"/>
      <sheetName val="Pipe"/>
      <sheetName val="BAG_2"/>
      <sheetName val="ANALISA  (BARU)"/>
      <sheetName val="HSUB"/>
      <sheetName val="7"/>
      <sheetName val="BqSipil"/>
      <sheetName val="BqME"/>
      <sheetName val="hitungan"/>
      <sheetName val="lisbq"/>
      <sheetName val="Harmat Upah &amp; Bahan"/>
      <sheetName val="Rekap Ahs"/>
      <sheetName val="4-Basic Price"/>
      <sheetName val="Summary"/>
      <sheetName val="HAL-1"/>
      <sheetName val="UPH + BHN"/>
      <sheetName val="Mall"/>
      <sheetName val="ANALISA_BALOK"/>
      <sheetName val="ANALISA_C-WALL"/>
      <sheetName val="ANALISA_KOLOM_"/>
      <sheetName val="ANALISA_PILECAP"/>
      <sheetName val="ANALISA_PIT_LIFT"/>
      <sheetName val="ANALISA_RAMP"/>
      <sheetName val="ANALISA_R-WALL"/>
      <sheetName val="ANALISA_SLAB"/>
      <sheetName val="ANALISA_S-WALL_"/>
      <sheetName val="ANALISA_TANGGA"/>
      <sheetName val="ANALISA_TIE_BEAM_"/>
      <sheetName val="REKAP_besi,beton,bekisting"/>
      <sheetName val="ANALISA_PEK_TANAH"/>
      <sheetName val="ANALISA_PONDASI"/>
      <sheetName val="analisa_harga_satuan"/>
      <sheetName val="DAFTAR_7"/>
      <sheetName val="Resume_1"/>
      <sheetName val="Rincian_SIM"/>
      <sheetName val="Harga_Upah"/>
      <sheetName val="Harga_Satuan_(3)"/>
      <sheetName val="HSD_Alat"/>
      <sheetName val="HSD_Bahan"/>
      <sheetName val="Lamp_2"/>
      <sheetName val="HSD_Upah"/>
      <sheetName val="Analisa_Baku_STR_ARS"/>
      <sheetName val="Schedulle_Peralatan"/>
      <sheetName val="G_10x20"/>
      <sheetName val="Bengkel_(Design_RSPO)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H_Satuan2"/>
      <sheetName val="lINGKUP_PEK1"/>
      <sheetName val="Rekap_By1"/>
      <sheetName val="srt_Pengantar_shop1"/>
      <sheetName val="srt_Pengantar1"/>
      <sheetName val="BA_MOS1"/>
      <sheetName val="Periksa_-Saphir1"/>
      <sheetName val="Bayar_(2)1"/>
      <sheetName val="P02_H__Baru1"/>
      <sheetName val="LPP-101Agust_051"/>
      <sheetName val="REKAPRAB_1"/>
      <sheetName val="SCHEDULE_1"/>
      <sheetName val="H_Satuan_Dasar1"/>
      <sheetName val="8LT_121"/>
      <sheetName val="rab_-_persiapan_&amp;_lantai-11"/>
      <sheetName val="Harga_Mat1"/>
      <sheetName val="_An-Str_1"/>
      <sheetName val="DAFT_HARG_SAT_PEK_1"/>
      <sheetName val="ANALISA_BALOK1"/>
      <sheetName val="ANALISA_C-WALL1"/>
      <sheetName val="ANALISA_KOLOM_1"/>
      <sheetName val="ANALISA_PILECAP1"/>
      <sheetName val="ANALISA_PIT_LIFT1"/>
      <sheetName val="ANALISA_RAMP1"/>
      <sheetName val="ANALISA_R-WALL1"/>
      <sheetName val="ANALISA_SLAB1"/>
      <sheetName val="ANALISA_S-WALL_1"/>
      <sheetName val="ANALISA_TANGGA1"/>
      <sheetName val="ANALISA_TIE_BEAM_1"/>
      <sheetName val="REKAP_besi,beton,bekisting1"/>
      <sheetName val="ANALISA_PEK_TANAH1"/>
      <sheetName val="ANALISA_PONDASI1"/>
      <sheetName val="analisa_harga_satuan1"/>
      <sheetName val="DAFTAR_71"/>
      <sheetName val="Resume_11"/>
      <sheetName val="Rincian_SIM1"/>
      <sheetName val="Harga_Upah1"/>
      <sheetName val="Harga_Satuan_(3)1"/>
      <sheetName val="HSD_Alat1"/>
      <sheetName val="HSD_Bahan1"/>
      <sheetName val="Lamp_21"/>
      <sheetName val="HSD_Upah1"/>
      <sheetName val="Analisa_Baku_STR_ARS1"/>
      <sheetName val="BASIC_PRICE1"/>
      <sheetName val="Schedulle_Peralatan1"/>
      <sheetName val="G_10x201"/>
      <sheetName val="Bengkel_(Design_RSPO)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NERACA T"/>
      <sheetName val="URAIAN ALT"/>
      <sheetName val="Bahan Bangun &amp; Konstruksi"/>
      <sheetName val="HS Track"/>
      <sheetName val="MATERIAL UPAH DAN ALAT"/>
      <sheetName val="KOEF ESKALASI N WASTE"/>
      <sheetName val="UPH,BHN,ALT"/>
      <sheetName val="Analis harga"/>
      <sheetName val="Ven"/>
      <sheetName val="k341k612"/>
      <sheetName val="ahs_rutin"/>
      <sheetName val="rab-landscape"/>
      <sheetName val="DIVISI 3"/>
      <sheetName val="D4"/>
      <sheetName val="D5"/>
      <sheetName val="D6"/>
      <sheetName val="D7"/>
      <sheetName val="D8"/>
      <sheetName val="Bahan&amp;upah"/>
      <sheetName val="Kabel Data"/>
      <sheetName val="Luar"/>
      <sheetName val="MATV"/>
      <sheetName val="Sound"/>
      <sheetName val="Asumsi2"/>
      <sheetName val="SAA"/>
      <sheetName val="****00"/>
      <sheetName val="samsidb"/>
      <sheetName val="Salary"/>
      <sheetName val="REK"/>
      <sheetName val="BOQ STRUKTUR"/>
      <sheetName val="BOQ ARSEKTUR"/>
      <sheetName val="Lit"/>
      <sheetName val="F_bid"/>
      <sheetName val="INSTALASI PIPA"/>
      <sheetName val="HARDWARE"/>
      <sheetName val="ELEKTRIKAL"/>
      <sheetName val="Concrete"/>
      <sheetName val="BQ &amp; Harga"/>
      <sheetName val="KASUS8"/>
      <sheetName val="KASUS10"/>
      <sheetName val="H_Sat (WK)"/>
      <sheetName val="Harga Sat."/>
      <sheetName val="LBK"/>
      <sheetName val="Lapangan"/>
      <sheetName val="WI"/>
      <sheetName val="ALAT KAP PROD"/>
      <sheetName val="bahan dan upah"/>
      <sheetName val="(ANALISA-lain)"/>
      <sheetName val="Bab 6 -3(5)"/>
      <sheetName val="2.3(2) Gor"/>
      <sheetName val="8.4.2 Rambu"/>
      <sheetName val="TABEL LABOR"/>
      <sheetName val="NC-CM"/>
      <sheetName val="Analisa RAP"/>
      <sheetName val="CekList"/>
      <sheetName val="Sch Tender"/>
      <sheetName val="Analisa RAB"/>
      <sheetName val="Telusur"/>
      <sheetName val="Rekap RAP"/>
      <sheetName val="HSP UPAH&amp;BAHAN"/>
      <sheetName val="Data Sisa Bahan"/>
      <sheetName val="rab lt 2 bo"/>
      <sheetName val="L3 An H Sat Mob"/>
      <sheetName val="B"/>
      <sheetName val="HARGA MATERIAL"/>
      <sheetName val="UPY"/>
      <sheetName val="BOQ INTERN"/>
      <sheetName val="Sumber Daya"/>
      <sheetName val="K "/>
      <sheetName val="PercenDiv"/>
      <sheetName val="Manhours+FR+SR "/>
      <sheetName val="Manhours"/>
      <sheetName val="Grafik Insiden"/>
      <sheetName val="Rekap Penyakit"/>
      <sheetName val="Data Penyakit"/>
      <sheetName val="Data Kclkn"/>
      <sheetName val="Pemenuhan Persyaratan"/>
      <sheetName val="Dokumentasi"/>
      <sheetName val="A"/>
      <sheetName val="E"/>
      <sheetName val="D"/>
      <sheetName val="F"/>
      <sheetName val="G"/>
      <sheetName val="H"/>
      <sheetName val="Analisa.Hourly"/>
      <sheetName val="ANALISA ME"/>
      <sheetName val="Man Power"/>
      <sheetName val="Ai"/>
      <sheetName val="An_pdkg"/>
      <sheetName val="BQ ARS"/>
      <sheetName val="NP (2)"/>
      <sheetName val="DAFTAR TBL &amp; FORM"/>
      <sheetName val="Form 4 &amp; 4-A"/>
      <sheetName val="Penjualan"/>
      <sheetName val="GeneralInfo"/>
      <sheetName val="Iuran Nopember 2002"/>
      <sheetName val="Jumlah Karyawan "/>
      <sheetName val="Manhours+FR+SR"/>
      <sheetName val="Kecelakaan"/>
      <sheetName val="kode kec &amp; nearmiss"/>
      <sheetName val="Nearmiss"/>
      <sheetName val="Pencemaran Ling."/>
      <sheetName val="Pemantauan Lingk"/>
      <sheetName val="GTS I PS"/>
      <sheetName val="REKAP A BESAR"/>
      <sheetName val="AHTJDE"/>
      <sheetName val="HONDA"/>
      <sheetName val="DATA WP"/>
      <sheetName val="Ahs_2"/>
      <sheetName val="Ahs_1"/>
      <sheetName val="Harga Bahan &amp; Upah "/>
      <sheetName val="Anls SNI"/>
      <sheetName val="Rekap-Alat"/>
      <sheetName val="U_PRICE"/>
      <sheetName val="ANA.SAT"/>
      <sheetName val="Baru"/>
      <sheetName val="Vol Pek"/>
      <sheetName val="ANALIS-ALAT"/>
      <sheetName val="MASTER"/>
      <sheetName val="AN-HSD"/>
      <sheetName val="AN-Agregat"/>
      <sheetName val="Mobdemob"/>
      <sheetName val="Bek_Sloof1"/>
      <sheetName val="3_LBK1"/>
      <sheetName val="BOBOT_MINGGUAN1"/>
      <sheetName val="Cover_(x)1"/>
      <sheetName val="Cor_Apt1"/>
      <sheetName val="bu_alat1"/>
      <sheetName val="bu_mat1"/>
      <sheetName val="bu_tenaga1"/>
      <sheetName val="API610_Process_Data1"/>
      <sheetName val="Data_Alat1"/>
      <sheetName val="Labor"/>
      <sheetName val="Harga Pekerjaan"/>
      <sheetName val="LEMBAR4"/>
      <sheetName val="Df-Kuan"/>
      <sheetName val="Recovered_Sheet1"/>
      <sheetName val="Recovered_Sheet2"/>
      <sheetName val="Recovered_Sheet3"/>
      <sheetName val="Recovered_Sheet5"/>
      <sheetName val="Recovered_Sheet7"/>
      <sheetName val="Recovered_Sheet8"/>
      <sheetName val="Recovered_Sheet10"/>
      <sheetName val="Recovered_Sheet14"/>
      <sheetName val="#REF"/>
      <sheetName val="an rapi"/>
      <sheetName val="hardas"/>
      <sheetName val="RK"/>
      <sheetName val="Pekerjaan "/>
      <sheetName val="BoQ_Int"/>
      <sheetName val="RAB_ALT (2)"/>
      <sheetName val="GVL§CT"/>
      <sheetName val="DAFTAR TBL _ FORM"/>
      <sheetName val="Form 4 _ 4_A"/>
      <sheetName val="S_CURVE"/>
      <sheetName val="A-ars"/>
      <sheetName val="Rincian"/>
      <sheetName val="HARGA AT"/>
      <sheetName val="Camar ac opname"/>
      <sheetName val="KAKTUS KLAS A"/>
      <sheetName val="HargAlat-Upah"/>
      <sheetName val="Rinc. Harg.BHN"/>
      <sheetName val="HARGA BAHAN&amp;upah"/>
      <sheetName val="BQ INT"/>
      <sheetName val="9.07(3)c"/>
      <sheetName val="2.4"/>
      <sheetName val="8.01"/>
      <sheetName val="Material Ars"/>
      <sheetName val="Dapur"/>
      <sheetName val="PASAR+ TERMINAL"/>
      <sheetName val="SEWA ALAT"/>
      <sheetName val="metode"/>
      <sheetName val="Bdown"/>
      <sheetName val="BOQBAP"/>
      <sheetName val="Airy"/>
      <sheetName val="Up &amp; bhn"/>
      <sheetName val="DAFTAR ISI"/>
      <sheetName val="GKP"/>
      <sheetName val="GAJI"/>
      <sheetName val="REKAP_ALL"/>
      <sheetName val="Mapping Rugi Laba TPK"/>
      <sheetName val="MOS"/>
      <sheetName val="D6-1b"/>
      <sheetName val="Bill_2"/>
      <sheetName val="DatabaseBarang"/>
      <sheetName val="AHSSNI"/>
      <sheetName val="RAB "/>
      <sheetName val="HD-Alat"/>
      <sheetName val="HD-Bahan"/>
      <sheetName val="HD-Upah"/>
      <sheetName val="RENPEN"/>
      <sheetName val="BQ- Cawang - MRI"/>
      <sheetName val="RAB J18 "/>
      <sheetName val="HARGA J18"/>
      <sheetName val="ALT"/>
      <sheetName val="ANALS ARS"/>
      <sheetName val="ANALISA MEKANIKAL"/>
      <sheetName val="Kolom UT"/>
      <sheetName val="Har-mat"/>
      <sheetName val="CGS5 AIR H#648594"/>
      <sheetName val="hsp-STR-ARS"/>
      <sheetName val="B.UMUM"/>
      <sheetName val="LKVL-CK-HT-GD1"/>
      <sheetName val="TONG HOP VL-NC"/>
      <sheetName val="TH VL, NC, DDHT Thanhphuoc"/>
      <sheetName val="CHITIET VL-NC"/>
      <sheetName val="VCV-BE-TONG"/>
      <sheetName val="PAD-F"/>
      <sheetName val="Menu"/>
      <sheetName val="Bunga"/>
      <sheetName val="pivot"/>
      <sheetName val="upahbahan"/>
      <sheetName val="rab1"/>
      <sheetName val="OUTPUT"/>
      <sheetName val="STRUKTUR"/>
      <sheetName val="ARSITEKTUR"/>
      <sheetName val="DAF_3"/>
      <sheetName val="DAF_4"/>
      <sheetName val="TOWN"/>
      <sheetName val="divI"/>
      <sheetName val="Sat~Bahu"/>
      <sheetName val="divII"/>
      <sheetName val="Daf alat, bahan"/>
      <sheetName val="Sat Bah _ Up"/>
      <sheetName val="RAB TTB_ADM8"/>
      <sheetName val="Persiapan"/>
      <sheetName val="laporan"/>
      <sheetName val="B7"/>
      <sheetName val="Rekap Biaya"/>
      <sheetName val="Harga satuan sintel"/>
      <sheetName val="LIST ANHARSAT"/>
      <sheetName val="hs-str"/>
      <sheetName val="pro ra op"/>
      <sheetName val="grafik"/>
      <sheetName val="Rekap BQ-Pompong"/>
      <sheetName val="HARGA_JADI4"/>
      <sheetName val="HARGA_ALAT4"/>
      <sheetName val="Rincian_Bobot4"/>
      <sheetName val="STRUKTUR_ORG_SINDO4"/>
      <sheetName val="ANALISA_BL4"/>
      <sheetName val="Ws_Jul-20042"/>
      <sheetName val="RBP-_22"/>
      <sheetName val="Analisa_Gabungan3"/>
      <sheetName val="Analisa_23"/>
      <sheetName val="Fire_Fighting3"/>
      <sheetName val="Item_Kompensasi3"/>
      <sheetName val="Cash_Flow2"/>
      <sheetName val="Bangunan_Utama2"/>
      <sheetName val="DAFTAR_HARGA_SATUAN_MATERIAL3"/>
      <sheetName val="bahan_2"/>
      <sheetName val="H_Satuan3"/>
      <sheetName val="HARGA_SATUAN2"/>
      <sheetName val="ANALISA_BEKISTING_PELAT2"/>
      <sheetName val="ANALISA_BEKISTING_BALOK2"/>
      <sheetName val="ANALISA_BEKISTING_R-WALL2"/>
      <sheetName val="ANALISA_BEKISTING_TANGGA2"/>
      <sheetName val="ANALISA_PEK_UMUM2"/>
      <sheetName val="BoQ_2"/>
      <sheetName val="DAFTAR_HARGA2"/>
      <sheetName val="harga_dasar_T-M-A2"/>
      <sheetName val="rek_det_1-32"/>
      <sheetName val="PERALATAN_AHU2"/>
      <sheetName val="AIR_CURTAIN2"/>
      <sheetName val="DUCTING_2"/>
      <sheetName val="DIFFUSER_&amp;_GRILLE_2"/>
      <sheetName val="PERALATAN_EVB+CU2"/>
      <sheetName val="PERALATAN_FAN2"/>
      <sheetName val="PIPA_CHILLER2"/>
      <sheetName val="PIPA_DRAIN2"/>
      <sheetName val="PIPA_REFRIGERANT2"/>
      <sheetName val="POMPA_CHILLER2"/>
      <sheetName val="CATU_DAYA_LISTRIK2"/>
      <sheetName val="HRG_BHN2"/>
      <sheetName val="EVALUASI_GD_12"/>
      <sheetName val="Sat__Alat2"/>
      <sheetName val="Sat__Bahan2"/>
      <sheetName val="Data_Pekerjaan2"/>
      <sheetName val="Data_Input2"/>
      <sheetName val="Data_Rumus2"/>
      <sheetName val="Sat__Upah2"/>
      <sheetName val="A-11_Steel_Str_(2)2"/>
      <sheetName val="Rkap_Bya3"/>
      <sheetName val="H__Dasar2"/>
      <sheetName val="HARGA_DASAR2"/>
      <sheetName val="Harga_bahan2"/>
      <sheetName val="Harga_S_Dasar2"/>
      <sheetName val="Kuantitas___Harga2"/>
      <sheetName val="AHS_Marka2"/>
      <sheetName val="AHS_Aspal2"/>
      <sheetName val="HB_2"/>
      <sheetName val="Agregat_Halus_&amp;_Kasar2"/>
      <sheetName val="terbilang_rp2"/>
      <sheetName val="Plumbing_&amp;_Fire2"/>
      <sheetName val="Bill_rekap2"/>
      <sheetName val="Harga_ME_2"/>
      <sheetName val="rek_det_1_32"/>
      <sheetName val="BILL_of_QUANTITY2"/>
      <sheetName val="nama_PT_2"/>
      <sheetName val="Ans_Kom_Precast2"/>
      <sheetName val="THP_PEK2"/>
      <sheetName val="Analisa_HSP2"/>
      <sheetName val="Equipment_f_CW2"/>
      <sheetName val="Material_f_CW2"/>
      <sheetName val="harga_lama2"/>
      <sheetName val="Rekap_2"/>
      <sheetName val="bahan,_upah,alat2"/>
      <sheetName val="H_Alat2"/>
      <sheetName val="Bill_2__PL_-_SUPPLY_A2"/>
      <sheetName val="Analisa_ME_2"/>
      <sheetName val="DIFFUSER___GRILLE_2"/>
      <sheetName val="BOQ_EXTERN2"/>
      <sheetName val="Rekap_By2"/>
      <sheetName val="srt_Pengantar_shop2"/>
      <sheetName val="srt_Pengantar2"/>
      <sheetName val="BA_MOS2"/>
      <sheetName val="Periksa_-Saphir2"/>
      <sheetName val="Bayar_(2)2"/>
      <sheetName val="P02_H__Baru2"/>
      <sheetName val="LPP-101Agust_052"/>
      <sheetName val="REKAPRAB_2"/>
      <sheetName val="SCHEDULE_2"/>
      <sheetName val="H_Satuan_Dasar2"/>
      <sheetName val="tidak_dipakai_12"/>
      <sheetName val="AIR_COM-490681-MRI2"/>
      <sheetName val="Cost_Summary2"/>
      <sheetName val="BQ-1A_prelim2"/>
      <sheetName val="Harga_Mat2"/>
      <sheetName val="Daft_Harsat2"/>
      <sheetName val="_An-Str_2"/>
      <sheetName val="DAFT_HARG_SAT_PEK_2"/>
      <sheetName val="Rekap_Prelim2"/>
      <sheetName val="Rekap_Direct_Cost2"/>
      <sheetName val="Wage_&amp;_Tool2"/>
      <sheetName val="Daft_Sewa_Alat2"/>
      <sheetName val="Hrg_Alat2"/>
      <sheetName val="lINGKUP_PEK2"/>
      <sheetName val="8LT_122"/>
      <sheetName val="rab_-_persiapan_&amp;_lantai-12"/>
      <sheetName val="ANALISA_BALOK2"/>
      <sheetName val="ANALISA_C-WALL2"/>
      <sheetName val="ANALISA_KOLOM_2"/>
      <sheetName val="ANALISA_PILECAP2"/>
      <sheetName val="ANALISA_PIT_LIFT2"/>
      <sheetName val="ANALISA_RAMP2"/>
      <sheetName val="ANALISA_R-WALL2"/>
      <sheetName val="ANALISA_SLAB2"/>
      <sheetName val="ANALISA_S-WALL_2"/>
      <sheetName val="ANALISA_TANGGA2"/>
      <sheetName val="ANALISA_TIE_BEAM_2"/>
      <sheetName val="REKAP_besi,beton,bekisting2"/>
      <sheetName val="ANALISA_PEK_TANAH2"/>
      <sheetName val="ANALISA_PONDASI2"/>
      <sheetName val="analisa_harga_satuan2"/>
      <sheetName val="DAFTAR_72"/>
      <sheetName val="Resume_12"/>
      <sheetName val="Break_Down2"/>
      <sheetName val="PROD_15-52"/>
      <sheetName val="Rincian_SIM2"/>
      <sheetName val="Harga_Satuan_(3)2"/>
      <sheetName val="J_PERALATAN"/>
      <sheetName val="H_MATERIAL"/>
      <sheetName val="Lab_E_(FKU)"/>
      <sheetName val="Bill_1_-_9"/>
      <sheetName val="Bill_12"/>
      <sheetName val="Bill_10"/>
      <sheetName val="Kuantitas_&amp;_Harga"/>
      <sheetName val="mc_adam"/>
      <sheetName val="ps_batu&amp;brjg"/>
      <sheetName val="LAL_-_PASAR_PAGI_"/>
      <sheetName val="Absen_4"/>
      <sheetName val="Evaluasi_Teknis__B_"/>
      <sheetName val="ALKAS_(Komp)_Akt"/>
      <sheetName val="Bahan_Bangunan"/>
      <sheetName val="Schedulle_Peralatan2"/>
      <sheetName val="Harga_Upah2"/>
      <sheetName val="Analisa_Baku_STR_ARS2"/>
      <sheetName val="URAIAN_EE_STRUKTUR"/>
      <sheetName val="HSD_Alat2"/>
      <sheetName val="HSD_Bahan2"/>
      <sheetName val="Lamp_22"/>
      <sheetName val="HSD_Upah2"/>
      <sheetName val="G_10x202"/>
      <sheetName val="Bengkel_(Design_RSPO)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Hrg_Sat"/>
      <sheetName val="Analisa_STR"/>
      <sheetName val="DAF_ALAT"/>
      <sheetName val="wk_prgs"/>
      <sheetName val="Sales_Parameter"/>
      <sheetName val="UPH_+_BHN"/>
      <sheetName val="NERACA_T"/>
      <sheetName val="HARGA_SAT"/>
      <sheetName val="ANALISA_(5)"/>
      <sheetName val="FPM_EMPLOYEE_BASED_ON_DEPT"/>
      <sheetName val="EPF_APPROVED"/>
      <sheetName val="EPF_STILL_IN_PROCCESS"/>
      <sheetName val="5_0_Equip_Price"/>
      <sheetName val="5_0_Consum_Price"/>
      <sheetName val="5_0_Material_Price"/>
      <sheetName val="Input_Data"/>
      <sheetName val="USD_0207"/>
      <sheetName val="Data_FORMAL"/>
      <sheetName val="Analisa_Bahan"/>
      <sheetName val="URAIAN_ALT"/>
      <sheetName val="Bahan_&amp;_Tenaga"/>
      <sheetName val="Price_Biaya_Cadangan"/>
      <sheetName val="BQ_Rekapitulasi__Akhir"/>
      <sheetName val="Sat_Bah_&amp;_Up"/>
      <sheetName val="Anal_uph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HRG_SAT__MATERIAL"/>
      <sheetName val="HRG_SAT__UPAH"/>
      <sheetName val="Report_detil_kondisi"/>
      <sheetName val="detil_kondisi"/>
      <sheetName val="Analis_harga"/>
      <sheetName val="Harmat_Upah_&amp;_Bahan"/>
      <sheetName val="Rekap_Ahs"/>
      <sheetName val="DIV_6"/>
      <sheetName val="DIV_5"/>
      <sheetName val="DIV_7"/>
      <sheetName val="DIV_3"/>
      <sheetName val="DIV_8"/>
      <sheetName val="DIV_2"/>
      <sheetName val="DIV_10"/>
      <sheetName val="DIV_1"/>
      <sheetName val="Detail_by_Cat"/>
      <sheetName val="BOOKING_FORM"/>
      <sheetName val="BQ-E20-02_(USD)"/>
      <sheetName val="B_U_ARC"/>
      <sheetName val="B_U_STR"/>
      <sheetName val="Pek_Keramik"/>
      <sheetName val="Pek__Kusen"/>
      <sheetName val="Pek__Landscape"/>
      <sheetName val="Pek__Cat"/>
      <sheetName val="Pek__Persiapan"/>
      <sheetName val="Pek__Plafond"/>
      <sheetName val="Operasional_Kegiatan"/>
      <sheetName val="Bahan_Bangun_&amp;_Konstruksi"/>
      <sheetName val="HS_Track"/>
      <sheetName val="MATERIAL_UPAH_DAN_ALAT"/>
      <sheetName val="KOEF_ESKALASI_N_WASTE"/>
      <sheetName val="Analisa_RAP"/>
      <sheetName val="Sch_Tender"/>
      <sheetName val="Analisa_RAB"/>
      <sheetName val="Rekap_RAP"/>
      <sheetName val="HSP_UPAH&amp;BAHAN"/>
      <sheetName val="Data_Sisa_Bahan"/>
      <sheetName val="rab_lt_2_bo"/>
      <sheetName val="L3_An_H_Sat_Mob"/>
      <sheetName val="HARGA_MATERIAL"/>
      <sheetName val="BOQ_INTERN"/>
      <sheetName val="Sumber_Daya"/>
      <sheetName val="K_"/>
      <sheetName val="aircond_&amp;_vent"/>
      <sheetName val="Manhours+FR+SR_"/>
      <sheetName val="Grafik_Insiden"/>
      <sheetName val="Rekap_Penyakit"/>
      <sheetName val="Data_Penyakit"/>
      <sheetName val="Data_Kclkn"/>
      <sheetName val="Pemenuhan_Persyaratan"/>
      <sheetName val="Analisa_Hourly"/>
      <sheetName val="koef"/>
      <sheetName val="Doc Numbering"/>
      <sheetName val="Buku Besar 1"/>
      <sheetName val="AR"/>
      <sheetName val="Ex-Rate"/>
      <sheetName val="갑지"/>
      <sheetName val="Pri"/>
      <sheetName val="Qry"/>
      <sheetName val="Cur"/>
      <sheetName val="Harsat Bahan"/>
      <sheetName val="Harsat Upah"/>
      <sheetName val="#REF!"/>
      <sheetName val="Spec ME"/>
      <sheetName val="ANL_BETON"/>
      <sheetName val="ANL_BETON (2)"/>
      <sheetName val="BAHAN ME"/>
      <sheetName val="KG BESI &amp; LUAS BKST"/>
      <sheetName val="RAB  ARSITEKTUR"/>
      <sheetName val="RAB ELEKTRIKAL"/>
      <sheetName val="RAB LAIN2"/>
      <sheetName val="RAB MEKANIKAL &amp; PLUMBING"/>
      <sheetName val="RAB  PERSIAPAN"/>
      <sheetName val="RAB STRUKTUR"/>
      <sheetName val="RAB  TANAH DAN PONDASI"/>
      <sheetName val="RAB TEL,DATA&amp;EL SYS"/>
      <sheetName val="SAT_PEK_1"/>
      <sheetName val="SAT_PEK (2)"/>
      <sheetName val="SAT_PEK ME"/>
      <sheetName val="UPAH ME"/>
      <sheetName val="HSATUAN"/>
      <sheetName val="hRG Stn Bhn,Uph, perl"/>
      <sheetName val="Analisa FIX"/>
      <sheetName val="DPKlah"/>
      <sheetName val="ANALISA HARGA SAT."/>
      <sheetName val="time shedule"/>
      <sheetName val="SCHEDULE TENAGA"/>
      <sheetName val="CAPACITY"/>
      <sheetName val="BQ-Tenis"/>
      <sheetName val="BOQ_Aula"/>
      <sheetName val="Prelim"/>
      <sheetName val="Analisa harga"/>
      <sheetName val="NEGARA"/>
      <sheetName val="ALOKASI"/>
      <sheetName val="Isolasi Luar Dalam"/>
      <sheetName val="Isolasi Luar"/>
      <sheetName val="BACK"/>
      <sheetName val="Rawat Inap"/>
      <sheetName val="Daf.Harga-Upah"/>
      <sheetName val="Analisa SNI STANDART "/>
      <sheetName val="HSBU ANA"/>
      <sheetName val="SDM"/>
      <sheetName val="Bekisting"/>
      <sheetName val="Bab10"/>
      <sheetName val="Stressing bed"/>
      <sheetName val="HARVEST02"/>
      <sheetName val="Perm. Test"/>
      <sheetName val="Lamp-2 (Analisa)"/>
      <sheetName val="rekap-analis"/>
      <sheetName val="Public Area"/>
      <sheetName val="TB"/>
      <sheetName val="bahan upah"/>
      <sheetName val="ALLOWANCE"/>
      <sheetName val="MH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 refreshError="1"/>
      <sheetData sheetId="801" refreshError="1"/>
      <sheetData sheetId="802" refreshError="1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.Analisa"/>
      <sheetName val="A"/>
      <sheetName val="B"/>
      <sheetName val="C"/>
      <sheetName val="D"/>
      <sheetName val="F"/>
      <sheetName val="G"/>
      <sheetName val="utk nanjung"/>
      <sheetName val="H"/>
      <sheetName val="Bahan"/>
      <sheetName val="Alat"/>
      <sheetName val="Upah"/>
      <sheetName val="Analisa.Hourly (print)"/>
      <sheetName val="Soil USD"/>
      <sheetName val="Agg USD"/>
      <sheetName val="Con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itten in Word"/>
      <sheetName val="pnw"/>
      <sheetName val="FC"/>
      <sheetName val="SC_E&amp;M"/>
      <sheetName val="SC_lb"/>
      <sheetName val="TS"/>
      <sheetName val="Sum"/>
      <sheetName val="BoQ"/>
      <sheetName val="LoUP"/>
      <sheetName val="LoTA"/>
      <sheetName val="Unit Rate"/>
      <sheetName val="Test"/>
      <sheetName val="Test (2)"/>
      <sheetName val="ANPRO"/>
      <sheetName val="Major"/>
      <sheetName val="Gen"/>
      <sheetName val="AnProd"/>
      <sheetName val="Wage"/>
      <sheetName val="Mat"/>
      <sheetName val="Equip"/>
      <sheetName val="O&amp;O"/>
      <sheetName val="L_O&amp;O"/>
      <sheetName val="Antek"/>
      <sheetName val="Sub"/>
      <sheetName val="Used"/>
      <sheetName val="JK"/>
      <sheetName val="Prod"/>
      <sheetName val="T_UR"/>
      <sheetName val="Coef"/>
      <sheetName val="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DN-IPAL"/>
      <sheetName val="Tbl"/>
      <sheetName val="MAP-Duri"/>
      <sheetName val="MAP-Tom"/>
      <sheetName val="Rkp-Tom"/>
      <sheetName val="BQ-Tom"/>
      <sheetName val="Anal-Tom"/>
      <sheetName val="TKDN-Tomang"/>
      <sheetName val="Subkon-Pog"/>
      <sheetName val="Analisa TAmbh."/>
      <sheetName val="Harsat"/>
      <sheetName val="Rkp-Duri"/>
      <sheetName val="RAB ME-Duri"/>
      <sheetName val="TKDN-Duri"/>
      <sheetName val="BQ-Duri"/>
      <sheetName val="Analisa-Duri"/>
      <sheetName val="MAP"/>
      <sheetName val="61004"/>
      <sheetName val="61005"/>
      <sheetName val="61006"/>
      <sheetName val="61007"/>
      <sheetName val="61008"/>
      <sheetName val="Rkp"/>
      <sheetName val="RAB ME-Pog"/>
      <sheetName val="TKDN-Pog"/>
      <sheetName val="BQ"/>
      <sheetName val="Analisa BQ"/>
      <sheetName val="ASIANA"/>
      <sheetName val="Rkp-Ret"/>
      <sheetName val="RAB Sip-Ret"/>
      <sheetName val="RAB ME-Ret"/>
      <sheetName val="Analisa DC-Ret"/>
      <sheetName val="Analisa Cdng"/>
      <sheetName val="Prelim"/>
      <sheetName val="Mob"/>
      <sheetName val="H. Dasar"/>
      <sheetName val="Antek"/>
      <sheetName val="Analisa"/>
      <sheetName val="BottomPlate"/>
      <sheetName val="TopPlate"/>
      <sheetName val="BAR SCREEN"/>
      <sheetName val="RailTrack"/>
      <sheetName val="ME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1</v>
          </cell>
        </row>
        <row r="6">
          <cell r="E6">
            <v>1</v>
          </cell>
        </row>
        <row r="7">
          <cell r="E7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>
        <row r="55">
          <cell r="T55">
            <v>10900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I3">
            <v>1.0129999999999999</v>
          </cell>
        </row>
      </sheetData>
      <sheetData sheetId="36"/>
      <sheetData sheetId="37"/>
      <sheetData sheetId="38"/>
      <sheetData sheetId="39"/>
      <sheetData sheetId="40">
        <row r="3">
          <cell r="J3">
            <v>1</v>
          </cell>
        </row>
      </sheetData>
      <sheetData sheetId="41"/>
      <sheetData sheetId="42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total full"/>
      <sheetName val="Rkp Lt-1 full"/>
      <sheetName val=" Lt-1 Full"/>
      <sheetName val="Rekap Lt-2"/>
      <sheetName val="Finishing Lt-2"/>
      <sheetName val="Rekap - Lt-3"/>
      <sheetName val="Finishing Lt-3 &amp; Atap"/>
      <sheetName val="Rekap -sarana luar"/>
      <sheetName val="Sarana Luar"/>
      <sheetName val="Harga Satuan"/>
      <sheetName val="Analisa"/>
      <sheetName val="AGENDA"/>
      <sheetName val="LUAS LANTA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Satuan"/>
      <sheetName val="An. Pekerjaan"/>
      <sheetName val="Daftar Pekerjaan"/>
      <sheetName val="Kubikasi"/>
      <sheetName val="BOQ"/>
      <sheetName val="terbilang"/>
      <sheetName val="Sheet1"/>
      <sheetName val="RAB Dam Cibeusi"/>
      <sheetName val="RAB Dam Cibeusi (2)"/>
      <sheetName val="Sheet2"/>
    </sheetNames>
    <sheetDataSet>
      <sheetData sheetId="0">
        <row r="10">
          <cell r="B10" t="str">
            <v>UPAH</v>
          </cell>
        </row>
      </sheetData>
      <sheetData sheetId="1">
        <row r="7">
          <cell r="B7">
            <v>1</v>
          </cell>
          <cell r="C7" t="str">
            <v xml:space="preserve">Uraian Pekerjaan </v>
          </cell>
          <cell r="D7" t="str">
            <v>:</v>
          </cell>
          <cell r="E7" t="str">
            <v>Galian Tanah Biasa (M)</v>
          </cell>
          <cell r="F7">
            <v>0</v>
          </cell>
          <cell r="G7">
            <v>31824</v>
          </cell>
        </row>
        <row r="8">
          <cell r="B8" t="str">
            <v>1A</v>
          </cell>
          <cell r="C8" t="str">
            <v>Kuantitas Pekerjaan</v>
          </cell>
          <cell r="D8" t="str">
            <v>:</v>
          </cell>
          <cell r="E8">
            <v>0</v>
          </cell>
          <cell r="F8">
            <v>0</v>
          </cell>
          <cell r="G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</row>
        <row r="10">
          <cell r="B10">
            <v>0</v>
          </cell>
          <cell r="C10" t="str">
            <v>A. Upah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B11">
            <v>0</v>
          </cell>
          <cell r="C11" t="str">
            <v>buruh lapangan terlatih</v>
          </cell>
          <cell r="D11" t="str">
            <v>OH</v>
          </cell>
          <cell r="E11">
            <v>0.72</v>
          </cell>
          <cell r="F11">
            <v>37000</v>
          </cell>
          <cell r="G11">
            <v>26640</v>
          </cell>
        </row>
        <row r="12">
          <cell r="B12">
            <v>0</v>
          </cell>
          <cell r="C12" t="str">
            <v>Mandor Lapangan</v>
          </cell>
          <cell r="D12" t="str">
            <v>OH</v>
          </cell>
          <cell r="E12">
            <v>2.4E-2</v>
          </cell>
          <cell r="F12">
            <v>66000</v>
          </cell>
          <cell r="G12">
            <v>1584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>
            <v>0</v>
          </cell>
          <cell r="C14" t="str">
            <v>B. Bahan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>
            <v>0</v>
          </cell>
          <cell r="C16" t="str">
            <v>C. Alat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0</v>
          </cell>
          <cell r="C17" t="str">
            <v>Alat bantu</v>
          </cell>
          <cell r="D17" t="str">
            <v>LS</v>
          </cell>
          <cell r="E17">
            <v>7.1999999999999995E-2</v>
          </cell>
          <cell r="F17">
            <v>50000</v>
          </cell>
          <cell r="G17">
            <v>3599.9999999999995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>
            <v>2</v>
          </cell>
          <cell r="C19" t="str">
            <v xml:space="preserve">Uraian Pekerjaan </v>
          </cell>
          <cell r="D19" t="str">
            <v>:</v>
          </cell>
          <cell r="E19" t="str">
            <v>Galian Tanah Lumpur (M)</v>
          </cell>
          <cell r="F19">
            <v>0</v>
          </cell>
          <cell r="G19">
            <v>66300</v>
          </cell>
        </row>
        <row r="20">
          <cell r="B20" t="str">
            <v>2A</v>
          </cell>
          <cell r="C20" t="str">
            <v>Kuantitas Pekerjaan</v>
          </cell>
          <cell r="D20" t="str">
            <v>:</v>
          </cell>
          <cell r="E20">
            <v>0</v>
          </cell>
          <cell r="F20">
            <v>0</v>
          </cell>
          <cell r="G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>
            <v>0</v>
          </cell>
          <cell r="C22" t="str">
            <v>A. Upah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>
            <v>0</v>
          </cell>
          <cell r="C23" t="str">
            <v>buruh lapangan terlatih</v>
          </cell>
          <cell r="D23" t="str">
            <v>OH</v>
          </cell>
          <cell r="E23">
            <v>1.5</v>
          </cell>
          <cell r="F23">
            <v>37000</v>
          </cell>
          <cell r="G23">
            <v>55500</v>
          </cell>
        </row>
        <row r="24">
          <cell r="B24">
            <v>0</v>
          </cell>
          <cell r="C24" t="str">
            <v>Mandor lapangan</v>
          </cell>
          <cell r="D24" t="str">
            <v>OH</v>
          </cell>
          <cell r="E24">
            <v>0.05</v>
          </cell>
          <cell r="F24">
            <v>66000</v>
          </cell>
          <cell r="G24">
            <v>3300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>
            <v>0</v>
          </cell>
          <cell r="C26" t="str">
            <v>B. Bahan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>
            <v>0</v>
          </cell>
          <cell r="C28" t="str">
            <v>C. Alat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>
            <v>0</v>
          </cell>
          <cell r="C29" t="str">
            <v>Alat bantu</v>
          </cell>
          <cell r="D29" t="str">
            <v>LS</v>
          </cell>
          <cell r="E29">
            <v>0.15</v>
          </cell>
          <cell r="F29">
            <v>50000</v>
          </cell>
          <cell r="G29">
            <v>7500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>
            <v>3</v>
          </cell>
          <cell r="C31" t="str">
            <v xml:space="preserve">Uraian Pekerjaan </v>
          </cell>
          <cell r="D31" t="str">
            <v>:</v>
          </cell>
          <cell r="E31" t="str">
            <v>Galian Tanah Berbatu(M)</v>
          </cell>
          <cell r="F31">
            <v>0</v>
          </cell>
          <cell r="G31">
            <v>69558</v>
          </cell>
        </row>
        <row r="32">
          <cell r="B32" t="str">
            <v>3A</v>
          </cell>
          <cell r="C32" t="str">
            <v>Kuantitas Pekerjaan</v>
          </cell>
          <cell r="D32" t="str">
            <v>:</v>
          </cell>
          <cell r="E32">
            <v>0</v>
          </cell>
          <cell r="F32">
            <v>0</v>
          </cell>
          <cell r="G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>
            <v>0</v>
          </cell>
          <cell r="C34" t="str">
            <v>A. Upah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>
            <v>0</v>
          </cell>
          <cell r="C35" t="str">
            <v>buruh lapangan terlatih</v>
          </cell>
          <cell r="D35" t="str">
            <v>OH</v>
          </cell>
          <cell r="E35">
            <v>1.5649999999999999</v>
          </cell>
          <cell r="F35">
            <v>37000</v>
          </cell>
          <cell r="G35">
            <v>57905</v>
          </cell>
        </row>
        <row r="36">
          <cell r="B36">
            <v>0</v>
          </cell>
          <cell r="C36" t="str">
            <v>Mandor lapangan</v>
          </cell>
          <cell r="D36" t="str">
            <v>OH</v>
          </cell>
          <cell r="E36">
            <v>5.8000000000000003E-2</v>
          </cell>
          <cell r="F36">
            <v>66000</v>
          </cell>
          <cell r="G36">
            <v>3828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B38">
            <v>0</v>
          </cell>
          <cell r="C38" t="str">
            <v>B. Bahan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</row>
        <row r="40">
          <cell r="B40">
            <v>0</v>
          </cell>
          <cell r="C40" t="str">
            <v>C. Alat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  <row r="41">
          <cell r="B41">
            <v>0</v>
          </cell>
          <cell r="C41" t="str">
            <v>Alat bantu</v>
          </cell>
          <cell r="D41" t="str">
            <v>LS</v>
          </cell>
          <cell r="E41">
            <v>0.1565</v>
          </cell>
          <cell r="F41">
            <v>50000</v>
          </cell>
          <cell r="G41">
            <v>7825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B43">
            <v>4</v>
          </cell>
          <cell r="C43" t="str">
            <v xml:space="preserve">Uraian Pekerjaan </v>
          </cell>
          <cell r="D43" t="str">
            <v>:</v>
          </cell>
          <cell r="E43" t="str">
            <v>Galian Tanah Keras (M)</v>
          </cell>
          <cell r="F43">
            <v>0</v>
          </cell>
          <cell r="G43">
            <v>65514</v>
          </cell>
        </row>
        <row r="44">
          <cell r="B44" t="str">
            <v>4A</v>
          </cell>
          <cell r="C44" t="str">
            <v>Kuantitas Pekerjaan</v>
          </cell>
          <cell r="D44" t="str">
            <v>:</v>
          </cell>
          <cell r="E44">
            <v>0</v>
          </cell>
          <cell r="F44">
            <v>0</v>
          </cell>
          <cell r="G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</row>
        <row r="46">
          <cell r="B46">
            <v>0</v>
          </cell>
          <cell r="C46" t="str">
            <v>A. Upah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</row>
        <row r="47">
          <cell r="B47">
            <v>0</v>
          </cell>
          <cell r="C47" t="str">
            <v>buruh lapangan terlatih</v>
          </cell>
          <cell r="D47" t="str">
            <v>OH</v>
          </cell>
          <cell r="E47">
            <v>1.464</v>
          </cell>
          <cell r="F47">
            <v>37000</v>
          </cell>
          <cell r="G47">
            <v>54168</v>
          </cell>
        </row>
        <row r="48">
          <cell r="B48">
            <v>0</v>
          </cell>
          <cell r="C48" t="str">
            <v>Mandor Lapangan</v>
          </cell>
          <cell r="D48" t="str">
            <v>OH</v>
          </cell>
          <cell r="E48">
            <v>6.0999999999999999E-2</v>
          </cell>
          <cell r="F48">
            <v>66000</v>
          </cell>
          <cell r="G48">
            <v>4026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B50">
            <v>0</v>
          </cell>
          <cell r="C50" t="str">
            <v>B. Bahan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0</v>
          </cell>
          <cell r="C52" t="str">
            <v>C. Alat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</row>
        <row r="53">
          <cell r="B53">
            <v>0</v>
          </cell>
          <cell r="C53" t="str">
            <v>Alat bantu</v>
          </cell>
          <cell r="D53" t="str">
            <v>LS</v>
          </cell>
          <cell r="E53">
            <v>0.1464</v>
          </cell>
          <cell r="F53">
            <v>50000</v>
          </cell>
          <cell r="G53">
            <v>7320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B55">
            <v>5</v>
          </cell>
          <cell r="C55" t="str">
            <v xml:space="preserve">Uraian Pekerjaan </v>
          </cell>
          <cell r="D55" t="str">
            <v>:</v>
          </cell>
          <cell r="E55" t="str">
            <v>Galian Tanah Endapan (M)</v>
          </cell>
          <cell r="F55">
            <v>0</v>
          </cell>
          <cell r="G55">
            <v>42768</v>
          </cell>
        </row>
        <row r="56">
          <cell r="B56" t="str">
            <v>5A</v>
          </cell>
          <cell r="C56" t="str">
            <v>Kuantitas Pekerjaan</v>
          </cell>
          <cell r="D56" t="str">
            <v>:</v>
          </cell>
          <cell r="E56">
            <v>0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 t="str">
            <v>A. Upah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B59">
            <v>0</v>
          </cell>
          <cell r="C59" t="str">
            <v>buruh lapangan terlatih</v>
          </cell>
          <cell r="D59" t="str">
            <v>OH</v>
          </cell>
          <cell r="E59">
            <v>0.96799999999999997</v>
          </cell>
          <cell r="F59">
            <v>37000</v>
          </cell>
          <cell r="G59">
            <v>35816</v>
          </cell>
        </row>
        <row r="60">
          <cell r="B60">
            <v>0</v>
          </cell>
          <cell r="C60" t="str">
            <v>Mandor Lapangan</v>
          </cell>
          <cell r="D60" t="str">
            <v>OH</v>
          </cell>
          <cell r="E60">
            <v>3.2000000000000001E-2</v>
          </cell>
          <cell r="F60">
            <v>66000</v>
          </cell>
          <cell r="G60">
            <v>2112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B62">
            <v>0</v>
          </cell>
          <cell r="C62" t="str">
            <v>B. Bahan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</row>
        <row r="64">
          <cell r="B64">
            <v>0</v>
          </cell>
          <cell r="C64" t="str">
            <v>C. Alat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</row>
        <row r="65">
          <cell r="B65">
            <v>0</v>
          </cell>
          <cell r="C65" t="str">
            <v>Alat bantu</v>
          </cell>
          <cell r="D65" t="str">
            <v>LS</v>
          </cell>
          <cell r="E65">
            <v>9.6799999999999997E-2</v>
          </cell>
          <cell r="F65">
            <v>50000</v>
          </cell>
          <cell r="G65">
            <v>4840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</row>
        <row r="67">
          <cell r="B67">
            <v>6</v>
          </cell>
          <cell r="C67" t="str">
            <v xml:space="preserve">Uraian Pekerjaan </v>
          </cell>
          <cell r="D67" t="str">
            <v>:</v>
          </cell>
          <cell r="E67" t="str">
            <v>Galian Tanah berair / di sungai (M)</v>
          </cell>
          <cell r="F67">
            <v>0</v>
          </cell>
          <cell r="G67">
            <v>66300</v>
          </cell>
        </row>
        <row r="68">
          <cell r="B68" t="str">
            <v>6A</v>
          </cell>
          <cell r="C68" t="str">
            <v>Kuantitas Pekerjaan</v>
          </cell>
          <cell r="D68" t="str">
            <v>:</v>
          </cell>
          <cell r="E68">
            <v>0</v>
          </cell>
          <cell r="F68">
            <v>0</v>
          </cell>
          <cell r="G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</row>
        <row r="70">
          <cell r="B70">
            <v>0</v>
          </cell>
          <cell r="C70" t="str">
            <v>A. Upah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B71">
            <v>0</v>
          </cell>
          <cell r="C71" t="str">
            <v>buruh lapangan terlatih</v>
          </cell>
          <cell r="D71" t="str">
            <v>OH</v>
          </cell>
          <cell r="E71">
            <v>1.5</v>
          </cell>
          <cell r="F71">
            <v>37000</v>
          </cell>
          <cell r="G71">
            <v>55500</v>
          </cell>
        </row>
        <row r="72">
          <cell r="B72">
            <v>0</v>
          </cell>
          <cell r="C72" t="str">
            <v>Mandor lapangan</v>
          </cell>
          <cell r="D72" t="str">
            <v>OH</v>
          </cell>
          <cell r="E72">
            <v>0.05</v>
          </cell>
          <cell r="F72">
            <v>66000</v>
          </cell>
          <cell r="G72">
            <v>3300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</row>
        <row r="74">
          <cell r="B74">
            <v>0</v>
          </cell>
          <cell r="C74" t="str">
            <v>B. Bahan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</row>
        <row r="76">
          <cell r="B76">
            <v>0</v>
          </cell>
          <cell r="C76" t="str">
            <v>C. Alat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</row>
        <row r="77">
          <cell r="B77">
            <v>0</v>
          </cell>
          <cell r="C77" t="str">
            <v>Alat bantu</v>
          </cell>
          <cell r="D77" t="str">
            <v>LS</v>
          </cell>
          <cell r="E77">
            <v>0.15</v>
          </cell>
          <cell r="F77">
            <v>50000</v>
          </cell>
          <cell r="G77">
            <v>7500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</row>
        <row r="79">
          <cell r="B79">
            <v>7</v>
          </cell>
          <cell r="C79" t="str">
            <v xml:space="preserve">Uraian Pekerjaan </v>
          </cell>
          <cell r="D79" t="str">
            <v>:</v>
          </cell>
          <cell r="E79" t="str">
            <v>Galian Tanah Biasa (A) sekitar lokasi</v>
          </cell>
          <cell r="F79">
            <v>0</v>
          </cell>
          <cell r="G79">
            <v>10837.5</v>
          </cell>
        </row>
        <row r="80">
          <cell r="B80" t="str">
            <v>7A</v>
          </cell>
          <cell r="C80" t="str">
            <v>Kuantitas Pekerjaan</v>
          </cell>
          <cell r="D80" t="str">
            <v>:</v>
          </cell>
          <cell r="E80">
            <v>0</v>
          </cell>
          <cell r="F80">
            <v>0</v>
          </cell>
          <cell r="G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B82">
            <v>0</v>
          </cell>
          <cell r="C82" t="str">
            <v>A. Upah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</row>
        <row r="84">
          <cell r="B84">
            <v>0</v>
          </cell>
          <cell r="C84" t="str">
            <v>B. Bahan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</row>
        <row r="86">
          <cell r="B86">
            <v>0</v>
          </cell>
          <cell r="C86" t="str">
            <v>C. Alat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B87">
            <v>0</v>
          </cell>
          <cell r="C87" t="str">
            <v>Excavator</v>
          </cell>
          <cell r="D87" t="str">
            <v>Jam</v>
          </cell>
          <cell r="E87">
            <v>2.8899999999999999E-2</v>
          </cell>
          <cell r="F87">
            <v>375000</v>
          </cell>
          <cell r="G87">
            <v>10837.5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</row>
        <row r="89">
          <cell r="B89">
            <v>8</v>
          </cell>
          <cell r="C89" t="str">
            <v xml:space="preserve">Uraian Pekerjaan </v>
          </cell>
          <cell r="D89" t="str">
            <v>:</v>
          </cell>
          <cell r="E89" t="str">
            <v>Galian Tanah Biasa (A), buangan dengan jarak</v>
          </cell>
          <cell r="F89">
            <v>0</v>
          </cell>
          <cell r="G89">
            <v>18885.401460000001</v>
          </cell>
        </row>
        <row r="90">
          <cell r="B90" t="str">
            <v>8A</v>
          </cell>
          <cell r="C90" t="str">
            <v>Kuantitas Pekerjaan</v>
          </cell>
          <cell r="D90" t="str">
            <v>:</v>
          </cell>
          <cell r="E90">
            <v>0</v>
          </cell>
          <cell r="F90">
            <v>0</v>
          </cell>
          <cell r="G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</row>
        <row r="92">
          <cell r="B92">
            <v>0</v>
          </cell>
          <cell r="C92" t="str">
            <v>A. Upah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</row>
        <row r="94">
          <cell r="B94">
            <v>0</v>
          </cell>
          <cell r="C94" t="str">
            <v>B. Bahan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B96">
            <v>0</v>
          </cell>
          <cell r="C96" t="str">
            <v>C. Alat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</row>
        <row r="97">
          <cell r="B97">
            <v>0</v>
          </cell>
          <cell r="C97" t="str">
            <v>Excavator</v>
          </cell>
          <cell r="D97" t="str">
            <v>Jam</v>
          </cell>
          <cell r="E97">
            <v>2.8899999999999999E-2</v>
          </cell>
          <cell r="F97">
            <v>375000</v>
          </cell>
          <cell r="G97">
            <v>10837.5</v>
          </cell>
        </row>
        <row r="98">
          <cell r="B98">
            <v>0</v>
          </cell>
          <cell r="C98" t="str">
            <v>Dump Truck</v>
          </cell>
          <cell r="D98" t="str">
            <v>Jam</v>
          </cell>
          <cell r="E98">
            <v>5.8799999999999998E-2</v>
          </cell>
          <cell r="F98">
            <v>133000</v>
          </cell>
          <cell r="G98">
            <v>7820.4</v>
          </cell>
        </row>
        <row r="99">
          <cell r="B99">
            <v>0</v>
          </cell>
          <cell r="C99" t="str">
            <v>(jarak angkut 500m)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</row>
        <row r="100">
          <cell r="B100">
            <v>0</v>
          </cell>
          <cell r="C100" t="str">
            <v>Wheel Loader</v>
          </cell>
          <cell r="D100" t="str">
            <v>Jam</v>
          </cell>
          <cell r="E100">
            <v>5.4000000000000003E-3</v>
          </cell>
          <cell r="F100">
            <v>42129.9</v>
          </cell>
          <cell r="G100">
            <v>227.50146000000001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</row>
        <row r="102">
          <cell r="B102">
            <v>9</v>
          </cell>
          <cell r="C102" t="str">
            <v xml:space="preserve">Uraian Pekerjaan </v>
          </cell>
          <cell r="D102" t="str">
            <v>:</v>
          </cell>
          <cell r="E102" t="str">
            <v>Galian Tanah Lumpur (A)</v>
          </cell>
          <cell r="F102">
            <v>0</v>
          </cell>
          <cell r="G102">
            <v>20137.5</v>
          </cell>
        </row>
        <row r="103">
          <cell r="B103" t="str">
            <v>9A</v>
          </cell>
          <cell r="C103" t="str">
            <v>Kuantitas Pekerjaan</v>
          </cell>
          <cell r="D103" t="str">
            <v>:</v>
          </cell>
          <cell r="E103">
            <v>0</v>
          </cell>
          <cell r="F103">
            <v>0</v>
          </cell>
          <cell r="G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</row>
        <row r="105">
          <cell r="B105">
            <v>0</v>
          </cell>
          <cell r="C105" t="str">
            <v>A. Upah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</row>
        <row r="107">
          <cell r="B107">
            <v>0</v>
          </cell>
          <cell r="C107" t="str">
            <v>B. Bahan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</row>
        <row r="109">
          <cell r="B109">
            <v>0</v>
          </cell>
          <cell r="C109" t="str">
            <v>C. Alat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>
            <v>0</v>
          </cell>
          <cell r="C110" t="str">
            <v>Excavator</v>
          </cell>
          <cell r="D110" t="str">
            <v>Jam</v>
          </cell>
          <cell r="E110">
            <v>5.3699999999999998E-2</v>
          </cell>
          <cell r="F110">
            <v>375000</v>
          </cell>
          <cell r="G110">
            <v>20137.5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>
            <v>10</v>
          </cell>
          <cell r="C112" t="str">
            <v xml:space="preserve">Uraian Pekerjaan </v>
          </cell>
          <cell r="D112" t="str">
            <v>:</v>
          </cell>
          <cell r="E112" t="str">
            <v>Galian Tanah Berbatu (A), buangan dengan jarak</v>
          </cell>
          <cell r="F112">
            <v>0</v>
          </cell>
          <cell r="G112">
            <v>33008.013220000001</v>
          </cell>
        </row>
        <row r="113">
          <cell r="B113" t="str">
            <v>10A</v>
          </cell>
          <cell r="C113" t="str">
            <v>Kuantitas Pekerjaan</v>
          </cell>
          <cell r="D113" t="str">
            <v>:</v>
          </cell>
          <cell r="E113">
            <v>0</v>
          </cell>
          <cell r="F113">
            <v>0</v>
          </cell>
          <cell r="G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>
            <v>0</v>
          </cell>
          <cell r="C115" t="str">
            <v>A. Upah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>
            <v>0</v>
          </cell>
          <cell r="C117" t="str">
            <v>B. Bahan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>
            <v>0</v>
          </cell>
          <cell r="C119" t="str">
            <v>C. Alat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B120">
            <v>0</v>
          </cell>
          <cell r="C120" t="str">
            <v>Excavator</v>
          </cell>
          <cell r="D120" t="str">
            <v>Jam</v>
          </cell>
          <cell r="E120">
            <v>5.3699999999999998E-2</v>
          </cell>
          <cell r="F120">
            <v>375000</v>
          </cell>
          <cell r="G120">
            <v>20137.5</v>
          </cell>
        </row>
        <row r="121">
          <cell r="B121">
            <v>0</v>
          </cell>
          <cell r="C121" t="str">
            <v>Dump Truck</v>
          </cell>
          <cell r="D121" t="str">
            <v>Jam</v>
          </cell>
          <cell r="E121">
            <v>9.4299999999999995E-2</v>
          </cell>
          <cell r="F121">
            <v>133000</v>
          </cell>
          <cell r="G121">
            <v>12541.9</v>
          </cell>
        </row>
        <row r="122">
          <cell r="B122">
            <v>0</v>
          </cell>
          <cell r="C122" t="str">
            <v>Wheel Loader</v>
          </cell>
          <cell r="D122" t="str">
            <v>Jam</v>
          </cell>
          <cell r="E122">
            <v>7.7999999999999996E-3</v>
          </cell>
          <cell r="F122">
            <v>42129.9</v>
          </cell>
          <cell r="G122">
            <v>328.61322000000001</v>
          </cell>
        </row>
        <row r="123"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B124">
            <v>11</v>
          </cell>
          <cell r="C124" t="str">
            <v xml:space="preserve">Uraian Pekerjaan </v>
          </cell>
          <cell r="D124" t="str">
            <v>:</v>
          </cell>
          <cell r="E124" t="str">
            <v>Galian Tanah Berpasir (A)</v>
          </cell>
          <cell r="F124">
            <v>0</v>
          </cell>
          <cell r="G124">
            <v>20137.5</v>
          </cell>
        </row>
        <row r="125">
          <cell r="B125" t="str">
            <v>11A</v>
          </cell>
          <cell r="C125" t="str">
            <v>Kuantitas Pekerjaan</v>
          </cell>
          <cell r="D125" t="str">
            <v>:</v>
          </cell>
          <cell r="E125">
            <v>0</v>
          </cell>
          <cell r="F125">
            <v>0</v>
          </cell>
          <cell r="G125">
            <v>0</v>
          </cell>
        </row>
        <row r="126"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B127">
            <v>0</v>
          </cell>
          <cell r="C127" t="str">
            <v>A. Upah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B129">
            <v>0</v>
          </cell>
          <cell r="C129" t="str">
            <v>B. Bahan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>
            <v>0</v>
          </cell>
          <cell r="C131" t="str">
            <v>C. Alat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</row>
        <row r="132">
          <cell r="B132">
            <v>0</v>
          </cell>
          <cell r="C132" t="str">
            <v>Excavator</v>
          </cell>
          <cell r="D132" t="str">
            <v>Jam</v>
          </cell>
          <cell r="E132">
            <v>5.3699999999999998E-2</v>
          </cell>
          <cell r="F132">
            <v>375000</v>
          </cell>
          <cell r="G132">
            <v>20137.5</v>
          </cell>
        </row>
        <row r="133"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>
            <v>12</v>
          </cell>
          <cell r="C134" t="str">
            <v xml:space="preserve">Uraian Pekerjaan </v>
          </cell>
          <cell r="D134" t="str">
            <v>:</v>
          </cell>
          <cell r="E134" t="str">
            <v>Galian Tanah Endapan (A)</v>
          </cell>
          <cell r="F134">
            <v>0</v>
          </cell>
          <cell r="G134">
            <v>27528.413219999999</v>
          </cell>
        </row>
        <row r="135">
          <cell r="B135" t="str">
            <v>12A</v>
          </cell>
          <cell r="C135" t="str">
            <v>Kuantitas Pekerjaan</v>
          </cell>
          <cell r="D135" t="str">
            <v>:</v>
          </cell>
          <cell r="E135">
            <v>0</v>
          </cell>
          <cell r="F135">
            <v>0</v>
          </cell>
          <cell r="G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</row>
        <row r="137">
          <cell r="B137">
            <v>0</v>
          </cell>
          <cell r="C137" t="str">
            <v>A. Upah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B139">
            <v>0</v>
          </cell>
          <cell r="C139" t="str">
            <v>B. Bahan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</row>
        <row r="140"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>
            <v>0</v>
          </cell>
          <cell r="C141" t="str">
            <v>C. Alat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>
            <v>0</v>
          </cell>
          <cell r="C142" t="str">
            <v>Excavator</v>
          </cell>
          <cell r="D142" t="str">
            <v>Jam</v>
          </cell>
          <cell r="E142">
            <v>5.3699999999999998E-2</v>
          </cell>
          <cell r="F142">
            <v>375000</v>
          </cell>
          <cell r="G142">
            <v>20137.5</v>
          </cell>
        </row>
        <row r="143">
          <cell r="B143">
            <v>0</v>
          </cell>
          <cell r="C143" t="str">
            <v>Dump Truck</v>
          </cell>
          <cell r="D143" t="str">
            <v>Jam</v>
          </cell>
          <cell r="E143">
            <v>5.3100000000000001E-2</v>
          </cell>
          <cell r="F143">
            <v>133000</v>
          </cell>
          <cell r="G143">
            <v>7062.3</v>
          </cell>
        </row>
        <row r="144">
          <cell r="B144">
            <v>0</v>
          </cell>
          <cell r="C144" t="str">
            <v xml:space="preserve"> (jarak angkut 100m)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>
            <v>0</v>
          </cell>
          <cell r="C145" t="str">
            <v>Wheel Loader</v>
          </cell>
          <cell r="D145" t="str">
            <v>Jam</v>
          </cell>
          <cell r="E145">
            <v>7.7999999999999996E-3</v>
          </cell>
          <cell r="F145">
            <v>42129.9</v>
          </cell>
          <cell r="G145">
            <v>328.61322000000001</v>
          </cell>
        </row>
        <row r="146"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</row>
        <row r="147">
          <cell r="B147">
            <v>13</v>
          </cell>
          <cell r="C147" t="str">
            <v xml:space="preserve">Uraian Pekerjaan </v>
          </cell>
          <cell r="D147" t="str">
            <v>:</v>
          </cell>
          <cell r="E147" t="str">
            <v>Pembersihan Lahan Ringan</v>
          </cell>
          <cell r="F147">
            <v>0</v>
          </cell>
          <cell r="G147">
            <v>1215</v>
          </cell>
        </row>
        <row r="148">
          <cell r="B148" t="str">
            <v>13A</v>
          </cell>
          <cell r="C148" t="str">
            <v>Kuantitas Pekerjaan</v>
          </cell>
          <cell r="D148" t="str">
            <v>:</v>
          </cell>
          <cell r="E148">
            <v>0</v>
          </cell>
          <cell r="F148">
            <v>0</v>
          </cell>
          <cell r="G148">
            <v>0</v>
          </cell>
        </row>
        <row r="149"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</row>
        <row r="150">
          <cell r="B150">
            <v>0</v>
          </cell>
          <cell r="C150" t="str">
            <v>A. Upah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</row>
        <row r="151">
          <cell r="B151">
            <v>0</v>
          </cell>
          <cell r="C151" t="str">
            <v>buruh lapangan terlatih</v>
          </cell>
          <cell r="D151" t="str">
            <v>OH</v>
          </cell>
          <cell r="E151">
            <v>2.5000000000000001E-2</v>
          </cell>
          <cell r="F151">
            <v>37000</v>
          </cell>
          <cell r="G151">
            <v>925</v>
          </cell>
        </row>
        <row r="152">
          <cell r="B152">
            <v>0</v>
          </cell>
          <cell r="C152" t="str">
            <v>Mandor lapangan</v>
          </cell>
          <cell r="D152" t="str">
            <v>OH</v>
          </cell>
          <cell r="E152">
            <v>2.5000000000000001E-3</v>
          </cell>
          <cell r="F152">
            <v>66000</v>
          </cell>
          <cell r="G152">
            <v>165</v>
          </cell>
        </row>
        <row r="153"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</row>
        <row r="154">
          <cell r="B154">
            <v>0</v>
          </cell>
          <cell r="C154" t="str">
            <v>B. Bahan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>
            <v>0</v>
          </cell>
          <cell r="C156" t="str">
            <v>C. Alat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</row>
        <row r="157">
          <cell r="B157">
            <v>0</v>
          </cell>
          <cell r="C157" t="str">
            <v>Alat bantu</v>
          </cell>
          <cell r="D157" t="str">
            <v>LS</v>
          </cell>
          <cell r="E157">
            <v>2.5000000000000001E-3</v>
          </cell>
          <cell r="F157">
            <v>50000</v>
          </cell>
          <cell r="G157">
            <v>125</v>
          </cell>
        </row>
        <row r="158"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</row>
        <row r="159">
          <cell r="B159">
            <v>14</v>
          </cell>
          <cell r="C159" t="str">
            <v xml:space="preserve">Uraian Pekerjaan </v>
          </cell>
          <cell r="D159" t="str">
            <v>:</v>
          </cell>
          <cell r="E159" t="str">
            <v>Pembuatan Bouwplank</v>
          </cell>
          <cell r="F159">
            <v>0</v>
          </cell>
          <cell r="G159">
            <v>38145</v>
          </cell>
        </row>
        <row r="160">
          <cell r="B160" t="str">
            <v>14A</v>
          </cell>
          <cell r="C160" t="str">
            <v>Kuantitas Pekerjaan</v>
          </cell>
          <cell r="D160" t="str">
            <v>:</v>
          </cell>
          <cell r="E160" t="str">
            <v>m</v>
          </cell>
          <cell r="F160">
            <v>0</v>
          </cell>
          <cell r="G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</row>
        <row r="162">
          <cell r="B162">
            <v>0</v>
          </cell>
          <cell r="C162" t="str">
            <v>A. Upah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B163">
            <v>0</v>
          </cell>
          <cell r="C163" t="str">
            <v>buruh lapangan terlatih</v>
          </cell>
          <cell r="D163" t="str">
            <v>OH</v>
          </cell>
          <cell r="E163">
            <v>7.4999999999999997E-2</v>
          </cell>
          <cell r="F163">
            <v>37000</v>
          </cell>
          <cell r="G163">
            <v>2775</v>
          </cell>
        </row>
        <row r="164">
          <cell r="B164">
            <v>0</v>
          </cell>
          <cell r="C164" t="str">
            <v>Mandor lapangan</v>
          </cell>
          <cell r="D164" t="str">
            <v>OH</v>
          </cell>
          <cell r="E164">
            <v>7.4999999999999997E-3</v>
          </cell>
          <cell r="F164">
            <v>66000</v>
          </cell>
          <cell r="G164">
            <v>495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B166">
            <v>0</v>
          </cell>
          <cell r="C166" t="str">
            <v>B. Bahan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B167">
            <v>0</v>
          </cell>
          <cell r="C167" t="str">
            <v>Kayu Kelas II</v>
          </cell>
          <cell r="D167">
            <v>0</v>
          </cell>
          <cell r="E167">
            <v>1.4999999999999999E-2</v>
          </cell>
          <cell r="F167">
            <v>2300000</v>
          </cell>
          <cell r="G167">
            <v>34500</v>
          </cell>
        </row>
        <row r="168"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  <row r="169"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</row>
        <row r="170">
          <cell r="B170">
            <v>0</v>
          </cell>
          <cell r="C170" t="str">
            <v>C. Alat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</row>
        <row r="171">
          <cell r="B171">
            <v>0</v>
          </cell>
          <cell r="C171" t="str">
            <v>Alat bantu</v>
          </cell>
          <cell r="D171" t="str">
            <v>LS</v>
          </cell>
          <cell r="E171">
            <v>7.4999999999999997E-3</v>
          </cell>
          <cell r="F171">
            <v>50000</v>
          </cell>
          <cell r="G171">
            <v>375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</row>
        <row r="173">
          <cell r="B173">
            <v>15</v>
          </cell>
          <cell r="C173" t="str">
            <v xml:space="preserve">Uraian Pekerjaan </v>
          </cell>
          <cell r="D173" t="str">
            <v>:</v>
          </cell>
          <cell r="E173" t="str">
            <v>Timbrisan Tanah (M)</v>
          </cell>
          <cell r="F173">
            <v>0</v>
          </cell>
          <cell r="G173">
            <v>9060</v>
          </cell>
        </row>
        <row r="174">
          <cell r="B174" t="str">
            <v>15A</v>
          </cell>
          <cell r="C174" t="str">
            <v>Kuantitas Pekerjaan</v>
          </cell>
          <cell r="D174" t="str">
            <v>:</v>
          </cell>
          <cell r="E174">
            <v>0</v>
          </cell>
          <cell r="F174">
            <v>0</v>
          </cell>
          <cell r="G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</row>
        <row r="176">
          <cell r="B176">
            <v>0</v>
          </cell>
          <cell r="C176" t="str">
            <v>A. Upah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B177">
            <v>0</v>
          </cell>
          <cell r="C177" t="str">
            <v>buruh lapangan terlatih</v>
          </cell>
          <cell r="D177" t="str">
            <v>OH</v>
          </cell>
          <cell r="E177">
            <v>0.2</v>
          </cell>
          <cell r="F177">
            <v>37000</v>
          </cell>
          <cell r="G177">
            <v>7400</v>
          </cell>
        </row>
        <row r="178">
          <cell r="B178">
            <v>0</v>
          </cell>
          <cell r="C178" t="str">
            <v>Mandor lapangan</v>
          </cell>
          <cell r="D178" t="str">
            <v>OH</v>
          </cell>
          <cell r="E178">
            <v>0.01</v>
          </cell>
          <cell r="F178">
            <v>66000</v>
          </cell>
          <cell r="G178">
            <v>660</v>
          </cell>
        </row>
        <row r="179"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</row>
        <row r="180">
          <cell r="B180">
            <v>0</v>
          </cell>
          <cell r="C180" t="str">
            <v>B. Bahan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</row>
        <row r="182">
          <cell r="B182">
            <v>0</v>
          </cell>
          <cell r="C182" t="str">
            <v>C. Alat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B183">
            <v>0</v>
          </cell>
          <cell r="C183" t="str">
            <v>Alat bantu</v>
          </cell>
          <cell r="D183" t="str">
            <v>LS</v>
          </cell>
          <cell r="E183">
            <v>0.02</v>
          </cell>
          <cell r="F183">
            <v>50000</v>
          </cell>
          <cell r="G183">
            <v>1000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</row>
        <row r="185">
          <cell r="B185">
            <v>16</v>
          </cell>
          <cell r="C185" t="str">
            <v xml:space="preserve">Uraian Pekerjaan </v>
          </cell>
          <cell r="D185" t="str">
            <v>:</v>
          </cell>
          <cell r="E185" t="str">
            <v>Timbrisan Tanah (A)</v>
          </cell>
          <cell r="F185">
            <v>0</v>
          </cell>
          <cell r="G185">
            <v>4480.3</v>
          </cell>
        </row>
        <row r="186">
          <cell r="B186" t="str">
            <v>16A</v>
          </cell>
          <cell r="C186" t="str">
            <v>Kuantitas Pekerjaan</v>
          </cell>
          <cell r="D186" t="str">
            <v>:</v>
          </cell>
          <cell r="E186">
            <v>0</v>
          </cell>
          <cell r="F186">
            <v>0</v>
          </cell>
          <cell r="G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B188">
            <v>0</v>
          </cell>
          <cell r="C188" t="str">
            <v>A. Upah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B190">
            <v>0</v>
          </cell>
          <cell r="C190" t="str">
            <v>B. Bahan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B192">
            <v>0</v>
          </cell>
          <cell r="C192" t="str">
            <v>C. Alat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B193">
            <v>0</v>
          </cell>
          <cell r="C193" t="str">
            <v>Bulldoser</v>
          </cell>
          <cell r="D193" t="str">
            <v>Jam</v>
          </cell>
          <cell r="E193">
            <v>6.7000000000000002E-3</v>
          </cell>
          <cell r="F193">
            <v>403000</v>
          </cell>
          <cell r="G193">
            <v>2700.1</v>
          </cell>
        </row>
        <row r="194">
          <cell r="B194">
            <v>0</v>
          </cell>
          <cell r="C194" t="str">
            <v>Vibro Compactor</v>
          </cell>
          <cell r="D194" t="str">
            <v>Jam</v>
          </cell>
          <cell r="E194">
            <v>8.6E-3</v>
          </cell>
          <cell r="F194">
            <v>207000</v>
          </cell>
          <cell r="G194">
            <v>1780.2</v>
          </cell>
        </row>
        <row r="195"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B196">
            <v>17</v>
          </cell>
          <cell r="C196" t="str">
            <v xml:space="preserve">Uraian Pekerjaan </v>
          </cell>
          <cell r="D196" t="str">
            <v>:</v>
          </cell>
          <cell r="E196" t="str">
            <v>Timbrisan Batu Kosong</v>
          </cell>
          <cell r="F196">
            <v>0</v>
          </cell>
          <cell r="G196">
            <v>13955</v>
          </cell>
        </row>
        <row r="197">
          <cell r="B197" t="str">
            <v>17A</v>
          </cell>
          <cell r="C197" t="str">
            <v>Kuantitas Pekerjaan</v>
          </cell>
          <cell r="D197" t="str">
            <v>:</v>
          </cell>
          <cell r="E197">
            <v>0</v>
          </cell>
          <cell r="F197">
            <v>0</v>
          </cell>
          <cell r="G197">
            <v>0</v>
          </cell>
        </row>
        <row r="198"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B199">
            <v>0</v>
          </cell>
          <cell r="C199" t="str">
            <v>A. Upah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B200">
            <v>0</v>
          </cell>
          <cell r="C200" t="str">
            <v>buruh lapangan terlatih</v>
          </cell>
          <cell r="D200" t="str">
            <v>OH</v>
          </cell>
          <cell r="E200">
            <v>0.29499999999999998</v>
          </cell>
          <cell r="F200">
            <v>37000</v>
          </cell>
          <cell r="G200">
            <v>10915</v>
          </cell>
        </row>
        <row r="201">
          <cell r="B201">
            <v>0</v>
          </cell>
          <cell r="C201" t="str">
            <v>Mandor lapangan</v>
          </cell>
          <cell r="D201" t="str">
            <v>OH</v>
          </cell>
          <cell r="E201">
            <v>1.4999999999999999E-2</v>
          </cell>
          <cell r="F201">
            <v>66000</v>
          </cell>
          <cell r="G201">
            <v>990</v>
          </cell>
        </row>
        <row r="202">
          <cell r="B202">
            <v>0</v>
          </cell>
          <cell r="C202" t="str">
            <v>Tukang</v>
          </cell>
          <cell r="D202" t="str">
            <v>OH</v>
          </cell>
          <cell r="E202">
            <v>3.7999999999999999E-2</v>
          </cell>
          <cell r="F202">
            <v>47000</v>
          </cell>
          <cell r="G202">
            <v>1786</v>
          </cell>
        </row>
        <row r="203">
          <cell r="B203">
            <v>0</v>
          </cell>
          <cell r="C203" t="str">
            <v>Kepala Tukang</v>
          </cell>
          <cell r="D203" t="str">
            <v>OH</v>
          </cell>
          <cell r="E203">
            <v>4.0000000000000001E-3</v>
          </cell>
          <cell r="F203">
            <v>66000</v>
          </cell>
          <cell r="G203">
            <v>264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B205">
            <v>0</v>
          </cell>
          <cell r="C205" t="str">
            <v>B. Bahan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B207">
            <v>0</v>
          </cell>
          <cell r="C207" t="str">
            <v>C. Alat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B209">
            <v>18</v>
          </cell>
          <cell r="C209" t="str">
            <v xml:space="preserve">Uraian Pekerjaan </v>
          </cell>
          <cell r="D209" t="str">
            <v>:</v>
          </cell>
          <cell r="E209" t="str">
            <v>Hamparan Sirtu</v>
          </cell>
          <cell r="F209">
            <v>0</v>
          </cell>
          <cell r="G209">
            <v>149460</v>
          </cell>
        </row>
        <row r="210">
          <cell r="B210" t="str">
            <v>18A</v>
          </cell>
          <cell r="C210" t="str">
            <v>Kuantitas Pekerjaan</v>
          </cell>
          <cell r="D210" t="str">
            <v>:</v>
          </cell>
          <cell r="E210">
            <v>0</v>
          </cell>
          <cell r="F210">
            <v>0</v>
          </cell>
          <cell r="G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B212">
            <v>0</v>
          </cell>
          <cell r="C212" t="str">
            <v>A. Upah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B213">
            <v>0</v>
          </cell>
          <cell r="C213" t="str">
            <v>buruh lapangan terlatih</v>
          </cell>
          <cell r="D213" t="str">
            <v>OH</v>
          </cell>
          <cell r="E213">
            <v>0.84</v>
          </cell>
          <cell r="F213">
            <v>37000</v>
          </cell>
          <cell r="G213">
            <v>31080</v>
          </cell>
        </row>
        <row r="214">
          <cell r="B214">
            <v>0</v>
          </cell>
          <cell r="C214" t="str">
            <v>Mandor lapangan</v>
          </cell>
          <cell r="D214" t="str">
            <v>OH</v>
          </cell>
          <cell r="E214">
            <v>0.12</v>
          </cell>
          <cell r="F214">
            <v>66000</v>
          </cell>
          <cell r="G214">
            <v>7920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B216">
            <v>0</v>
          </cell>
          <cell r="C216" t="str">
            <v>B. Bahan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B217">
            <v>0</v>
          </cell>
          <cell r="C217" t="str">
            <v>Sirtu</v>
          </cell>
          <cell r="D217">
            <v>0</v>
          </cell>
          <cell r="E217">
            <v>1.2</v>
          </cell>
          <cell r="F217">
            <v>88550</v>
          </cell>
          <cell r="G217">
            <v>106260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B219">
            <v>0</v>
          </cell>
          <cell r="C219" t="str">
            <v>C. Alat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B220">
            <v>0</v>
          </cell>
          <cell r="C220" t="str">
            <v>Alat Bantu</v>
          </cell>
          <cell r="D220" t="str">
            <v>Ls</v>
          </cell>
          <cell r="E220">
            <v>8.3999999999999991E-2</v>
          </cell>
          <cell r="F220">
            <v>50000</v>
          </cell>
          <cell r="G220">
            <v>4200</v>
          </cell>
        </row>
        <row r="221"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B222">
            <v>19</v>
          </cell>
          <cell r="C222" t="str">
            <v xml:space="preserve">Uraian Pekerjaan </v>
          </cell>
          <cell r="D222" t="str">
            <v>:</v>
          </cell>
          <cell r="E222" t="str">
            <v>Timbunan Tanah Jarak Angkut &lt; 100m (A)</v>
          </cell>
          <cell r="F222">
            <v>0</v>
          </cell>
          <cell r="G222">
            <v>56003.601459999998</v>
          </cell>
        </row>
        <row r="223">
          <cell r="B223" t="str">
            <v>19A</v>
          </cell>
          <cell r="C223" t="str">
            <v>Kuantitas Pekerjaan</v>
          </cell>
          <cell r="D223" t="str">
            <v>:</v>
          </cell>
          <cell r="E223">
            <v>0</v>
          </cell>
          <cell r="F223">
            <v>0</v>
          </cell>
          <cell r="G223">
            <v>0</v>
          </cell>
        </row>
        <row r="224"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B225">
            <v>0</v>
          </cell>
          <cell r="C225" t="str">
            <v>A. Upah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B227">
            <v>0</v>
          </cell>
          <cell r="C227" t="str">
            <v>B. Bahan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B228">
            <v>0</v>
          </cell>
          <cell r="C228" t="str">
            <v>Bahan Timbunan Pilihan</v>
          </cell>
          <cell r="D228">
            <v>0</v>
          </cell>
          <cell r="E228">
            <v>1.2</v>
          </cell>
          <cell r="F228">
            <v>27830</v>
          </cell>
          <cell r="G228">
            <v>33396</v>
          </cell>
        </row>
        <row r="229"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B230">
            <v>0</v>
          </cell>
          <cell r="C230" t="str">
            <v>C. Alat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B231">
            <v>0</v>
          </cell>
          <cell r="C231" t="str">
            <v>Excavator</v>
          </cell>
          <cell r="D231" t="str">
            <v>Jam</v>
          </cell>
          <cell r="E231">
            <v>2.8899999999999999E-2</v>
          </cell>
          <cell r="F231">
            <v>375000</v>
          </cell>
          <cell r="G231">
            <v>10837.5</v>
          </cell>
        </row>
        <row r="232">
          <cell r="B232">
            <v>0</v>
          </cell>
          <cell r="C232" t="str">
            <v>Bulldoser</v>
          </cell>
          <cell r="D232" t="str">
            <v>Jam</v>
          </cell>
          <cell r="E232">
            <v>6.7000000000000002E-3</v>
          </cell>
          <cell r="F232">
            <v>403000</v>
          </cell>
          <cell r="G232">
            <v>2700.1</v>
          </cell>
        </row>
        <row r="233">
          <cell r="B233">
            <v>0</v>
          </cell>
          <cell r="C233" t="str">
            <v>Dump Truck</v>
          </cell>
          <cell r="D233" t="str">
            <v>Jam</v>
          </cell>
          <cell r="E233">
            <v>5.3100000000000001E-2</v>
          </cell>
          <cell r="F233">
            <v>133000</v>
          </cell>
          <cell r="G233">
            <v>7062.3</v>
          </cell>
        </row>
        <row r="234">
          <cell r="B234">
            <v>0</v>
          </cell>
          <cell r="C234" t="str">
            <v>Wheel Loader</v>
          </cell>
          <cell r="D234" t="str">
            <v>Jam</v>
          </cell>
          <cell r="E234">
            <v>5.4000000000000003E-3</v>
          </cell>
          <cell r="F234">
            <v>42129.9</v>
          </cell>
          <cell r="G234">
            <v>227.50146000000001</v>
          </cell>
        </row>
        <row r="235">
          <cell r="B235">
            <v>0</v>
          </cell>
          <cell r="C235" t="str">
            <v>Vibro Compactor</v>
          </cell>
          <cell r="D235" t="str">
            <v>Jam</v>
          </cell>
          <cell r="E235">
            <v>8.6E-3</v>
          </cell>
          <cell r="F235">
            <v>207000</v>
          </cell>
          <cell r="G235">
            <v>1780.2</v>
          </cell>
        </row>
        <row r="236"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B237">
            <v>20</v>
          </cell>
          <cell r="C237" t="str">
            <v xml:space="preserve">Uraian Pekerjaan </v>
          </cell>
          <cell r="D237" t="str">
            <v>:</v>
          </cell>
          <cell r="E237" t="str">
            <v>Timbunan Tanah Jarak Angkut &lt; 200m (A)</v>
          </cell>
          <cell r="F237">
            <v>0</v>
          </cell>
          <cell r="G237">
            <v>56189.801459999995</v>
          </cell>
        </row>
        <row r="238">
          <cell r="B238" t="str">
            <v>20A</v>
          </cell>
          <cell r="C238" t="str">
            <v>Kuantitas Pekerjaan</v>
          </cell>
          <cell r="D238" t="str">
            <v>:</v>
          </cell>
          <cell r="E238">
            <v>0</v>
          </cell>
          <cell r="F238">
            <v>0</v>
          </cell>
          <cell r="G238">
            <v>0</v>
          </cell>
        </row>
        <row r="239"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B240">
            <v>0</v>
          </cell>
          <cell r="C240" t="str">
            <v>A. Upah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B242">
            <v>0</v>
          </cell>
          <cell r="C242" t="str">
            <v>B. Bahan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B243">
            <v>0</v>
          </cell>
          <cell r="C243" t="str">
            <v>Bahan Timbunan Pilihan</v>
          </cell>
          <cell r="D243">
            <v>0</v>
          </cell>
          <cell r="E243">
            <v>1.2</v>
          </cell>
          <cell r="F243">
            <v>27830</v>
          </cell>
          <cell r="G243">
            <v>33396</v>
          </cell>
        </row>
        <row r="244"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B245">
            <v>0</v>
          </cell>
          <cell r="C245" t="str">
            <v>C. Alat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B246">
            <v>0</v>
          </cell>
          <cell r="C246" t="str">
            <v>Excavator</v>
          </cell>
          <cell r="D246" t="str">
            <v>Jam</v>
          </cell>
          <cell r="E246">
            <v>2.8899999999999999E-2</v>
          </cell>
          <cell r="F246">
            <v>375000</v>
          </cell>
          <cell r="G246">
            <v>10837.5</v>
          </cell>
        </row>
        <row r="247">
          <cell r="B247">
            <v>0</v>
          </cell>
          <cell r="C247" t="str">
            <v>Bulldoser</v>
          </cell>
          <cell r="D247" t="str">
            <v>Jam</v>
          </cell>
          <cell r="E247">
            <v>6.7000000000000002E-3</v>
          </cell>
          <cell r="F247">
            <v>403000</v>
          </cell>
          <cell r="G247">
            <v>2700.1</v>
          </cell>
        </row>
        <row r="248">
          <cell r="B248">
            <v>0</v>
          </cell>
          <cell r="C248" t="str">
            <v>Dump Truck</v>
          </cell>
          <cell r="D248" t="str">
            <v>Jam</v>
          </cell>
          <cell r="E248">
            <v>5.45E-2</v>
          </cell>
          <cell r="F248">
            <v>133000</v>
          </cell>
          <cell r="G248">
            <v>7248.5</v>
          </cell>
        </row>
        <row r="249">
          <cell r="B249">
            <v>0</v>
          </cell>
          <cell r="C249" t="str">
            <v>Wheel Loader</v>
          </cell>
          <cell r="D249" t="str">
            <v>Jam</v>
          </cell>
          <cell r="E249">
            <v>5.4000000000000003E-3</v>
          </cell>
          <cell r="F249">
            <v>42129.9</v>
          </cell>
          <cell r="G249">
            <v>227.50146000000001</v>
          </cell>
        </row>
        <row r="250">
          <cell r="B250">
            <v>0</v>
          </cell>
          <cell r="C250" t="str">
            <v>Vibro Compactor</v>
          </cell>
          <cell r="D250" t="str">
            <v>Jam</v>
          </cell>
          <cell r="E250">
            <v>8.6E-3</v>
          </cell>
          <cell r="F250">
            <v>207000</v>
          </cell>
          <cell r="G250">
            <v>1780.2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B252">
            <v>21</v>
          </cell>
          <cell r="C252" t="str">
            <v xml:space="preserve">Uraian Pekerjaan </v>
          </cell>
          <cell r="D252" t="str">
            <v>:</v>
          </cell>
          <cell r="E252" t="str">
            <v>Timbunan Tanah Jarak Angkut  200m &lt; L &lt; 500m(A)</v>
          </cell>
          <cell r="F252">
            <v>0</v>
          </cell>
          <cell r="G252">
            <v>48941.301459999995</v>
          </cell>
        </row>
        <row r="253">
          <cell r="B253" t="str">
            <v>21A</v>
          </cell>
          <cell r="C253" t="str">
            <v>Kuantitas Pekerjaan</v>
          </cell>
          <cell r="D253" t="str">
            <v>:</v>
          </cell>
          <cell r="E253">
            <v>0</v>
          </cell>
          <cell r="F253">
            <v>0</v>
          </cell>
          <cell r="G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B255">
            <v>0</v>
          </cell>
          <cell r="C255" t="str">
            <v>A. Upah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B257">
            <v>0</v>
          </cell>
          <cell r="C257" t="str">
            <v>B. Bahan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B258">
            <v>0</v>
          </cell>
          <cell r="C258" t="str">
            <v>Bahan Timbunan Pilihan</v>
          </cell>
          <cell r="D258">
            <v>0</v>
          </cell>
          <cell r="E258">
            <v>1.2</v>
          </cell>
          <cell r="F258">
            <v>27830</v>
          </cell>
          <cell r="G258">
            <v>33396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B260">
            <v>0</v>
          </cell>
          <cell r="C260" t="str">
            <v>C. Alat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B261">
            <v>0</v>
          </cell>
          <cell r="C261" t="str">
            <v>Excavator</v>
          </cell>
          <cell r="D261" t="str">
            <v>Jam</v>
          </cell>
          <cell r="E261">
            <v>2.8899999999999999E-2</v>
          </cell>
          <cell r="F261">
            <v>375000</v>
          </cell>
          <cell r="G261">
            <v>10837.5</v>
          </cell>
        </row>
        <row r="262">
          <cell r="B262">
            <v>0</v>
          </cell>
          <cell r="C262" t="str">
            <v>Bulldoser</v>
          </cell>
          <cell r="D262" t="str">
            <v>Jam</v>
          </cell>
          <cell r="E262">
            <v>6.7000000000000002E-3</v>
          </cell>
          <cell r="F262">
            <v>403000</v>
          </cell>
          <cell r="G262">
            <v>2700.1</v>
          </cell>
        </row>
        <row r="263">
          <cell r="B263">
            <v>0</v>
          </cell>
          <cell r="C263" t="str">
            <v>Dump Truck</v>
          </cell>
          <cell r="D263" t="str">
            <v>Jam</v>
          </cell>
          <cell r="E263" t="str">
            <v>0.0588</v>
          </cell>
          <cell r="F263">
            <v>0</v>
          </cell>
          <cell r="G263">
            <v>0</v>
          </cell>
        </row>
        <row r="264">
          <cell r="B264">
            <v>0</v>
          </cell>
          <cell r="C264" t="str">
            <v>Wheel Loader</v>
          </cell>
          <cell r="D264" t="str">
            <v>Jam</v>
          </cell>
          <cell r="E264">
            <v>5.4000000000000003E-3</v>
          </cell>
          <cell r="F264">
            <v>42129.9</v>
          </cell>
          <cell r="G264">
            <v>227.50146000000001</v>
          </cell>
        </row>
        <row r="265">
          <cell r="B265">
            <v>0</v>
          </cell>
          <cell r="C265" t="str">
            <v>Vibro Compactor</v>
          </cell>
          <cell r="D265" t="str">
            <v>Jam</v>
          </cell>
          <cell r="E265">
            <v>8.6E-3</v>
          </cell>
          <cell r="F265">
            <v>207000</v>
          </cell>
          <cell r="G265">
            <v>1780.2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B267">
            <v>22</v>
          </cell>
          <cell r="C267" t="str">
            <v xml:space="preserve">Uraian Pekerjaan </v>
          </cell>
          <cell r="D267" t="str">
            <v>:</v>
          </cell>
          <cell r="E267" t="str">
            <v>Timbunan Tanah Jarak Angkut 500m - 1000m(A)</v>
          </cell>
          <cell r="F267">
            <v>0</v>
          </cell>
          <cell r="G267">
            <v>57706.001459999999</v>
          </cell>
        </row>
        <row r="268">
          <cell r="B268" t="str">
            <v>22A</v>
          </cell>
          <cell r="C268" t="str">
            <v>Kuantitas Pekerjaan</v>
          </cell>
          <cell r="D268" t="str">
            <v>:</v>
          </cell>
          <cell r="E268">
            <v>0</v>
          </cell>
          <cell r="F268">
            <v>0</v>
          </cell>
          <cell r="G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B270">
            <v>0</v>
          </cell>
          <cell r="C270" t="str">
            <v>A. Upah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B272">
            <v>0</v>
          </cell>
          <cell r="C272" t="str">
            <v>B. Bahan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B273">
            <v>0</v>
          </cell>
          <cell r="C273" t="str">
            <v>Bahan Timbunan Pilihan</v>
          </cell>
          <cell r="D273">
            <v>0</v>
          </cell>
          <cell r="E273">
            <v>1.2</v>
          </cell>
          <cell r="F273">
            <v>27830</v>
          </cell>
          <cell r="G273">
            <v>33396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B275">
            <v>0</v>
          </cell>
          <cell r="C275" t="str">
            <v>C. Alat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B276">
            <v>0</v>
          </cell>
          <cell r="C276" t="str">
            <v>Excavator</v>
          </cell>
          <cell r="D276" t="str">
            <v>Jam</v>
          </cell>
          <cell r="E276">
            <v>2.8899999999999999E-2</v>
          </cell>
          <cell r="F276">
            <v>375000</v>
          </cell>
          <cell r="G276">
            <v>10837.5</v>
          </cell>
        </row>
        <row r="277">
          <cell r="B277">
            <v>0</v>
          </cell>
          <cell r="C277" t="str">
            <v>Bulldoser</v>
          </cell>
          <cell r="D277" t="str">
            <v>Jam</v>
          </cell>
          <cell r="E277">
            <v>6.7000000000000002E-3</v>
          </cell>
          <cell r="F277">
            <v>403000</v>
          </cell>
          <cell r="G277">
            <v>2700.1</v>
          </cell>
        </row>
        <row r="278">
          <cell r="B278">
            <v>0</v>
          </cell>
          <cell r="C278" t="str">
            <v>Dump Truck</v>
          </cell>
          <cell r="D278" t="str">
            <v>Jam</v>
          </cell>
          <cell r="E278">
            <v>6.59E-2</v>
          </cell>
          <cell r="F278">
            <v>133000</v>
          </cell>
          <cell r="G278">
            <v>8764.7000000000007</v>
          </cell>
        </row>
        <row r="279">
          <cell r="B279">
            <v>0</v>
          </cell>
          <cell r="C279" t="str">
            <v>Wheel Loader</v>
          </cell>
          <cell r="D279" t="str">
            <v>Jam</v>
          </cell>
          <cell r="E279">
            <v>5.4000000000000003E-3</v>
          </cell>
          <cell r="F279">
            <v>42129.9</v>
          </cell>
          <cell r="G279">
            <v>227.50146000000001</v>
          </cell>
        </row>
        <row r="280">
          <cell r="B280">
            <v>0</v>
          </cell>
          <cell r="C280" t="str">
            <v>Vibro Compactor</v>
          </cell>
          <cell r="D280" t="str">
            <v>Jam</v>
          </cell>
          <cell r="E280">
            <v>8.6E-3</v>
          </cell>
          <cell r="F280">
            <v>207000</v>
          </cell>
          <cell r="G280">
            <v>1780.2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B282">
            <v>23</v>
          </cell>
          <cell r="C282" t="str">
            <v xml:space="preserve">Uraian Pekerjaan </v>
          </cell>
          <cell r="D282" t="str">
            <v>:</v>
          </cell>
          <cell r="E282" t="str">
            <v>Timbunan Tanah Jarak Angkut 1000m - 2000m(A)</v>
          </cell>
          <cell r="F282">
            <v>0</v>
          </cell>
          <cell r="G282">
            <v>59594.601459999998</v>
          </cell>
        </row>
        <row r="283">
          <cell r="B283" t="str">
            <v>23A</v>
          </cell>
          <cell r="C283" t="str">
            <v>Kuantitas Pekerjaan</v>
          </cell>
          <cell r="D283" t="str">
            <v>:</v>
          </cell>
          <cell r="E283">
            <v>0</v>
          </cell>
          <cell r="F283">
            <v>0</v>
          </cell>
          <cell r="G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B285">
            <v>0</v>
          </cell>
          <cell r="C285" t="str">
            <v>A. Upah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B287">
            <v>0</v>
          </cell>
          <cell r="C287" t="str">
            <v>B. Bahan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B288">
            <v>0</v>
          </cell>
          <cell r="C288" t="str">
            <v>Bahan Timbunan Pilihan</v>
          </cell>
          <cell r="D288">
            <v>0</v>
          </cell>
          <cell r="E288">
            <v>1.2</v>
          </cell>
          <cell r="F288">
            <v>27830</v>
          </cell>
          <cell r="G288">
            <v>33396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B290">
            <v>0</v>
          </cell>
          <cell r="C290" t="str">
            <v>C. Alat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</row>
        <row r="291">
          <cell r="B291">
            <v>0</v>
          </cell>
          <cell r="C291" t="str">
            <v>Excavator</v>
          </cell>
          <cell r="D291" t="str">
            <v>Jam</v>
          </cell>
          <cell r="E291">
            <v>2.8899999999999999E-2</v>
          </cell>
          <cell r="F291">
            <v>375000</v>
          </cell>
          <cell r="G291">
            <v>10837.5</v>
          </cell>
        </row>
        <row r="292">
          <cell r="B292">
            <v>0</v>
          </cell>
          <cell r="C292" t="str">
            <v>Bulldoser</v>
          </cell>
          <cell r="D292" t="str">
            <v>Jam</v>
          </cell>
          <cell r="E292">
            <v>6.7000000000000002E-3</v>
          </cell>
          <cell r="F292">
            <v>403000</v>
          </cell>
          <cell r="G292">
            <v>2700.1</v>
          </cell>
        </row>
        <row r="293">
          <cell r="B293">
            <v>0</v>
          </cell>
          <cell r="C293" t="str">
            <v>Dump Truck</v>
          </cell>
          <cell r="D293" t="str">
            <v>Jam</v>
          </cell>
          <cell r="E293">
            <v>8.0100000000000005E-2</v>
          </cell>
          <cell r="F293">
            <v>133000</v>
          </cell>
          <cell r="G293">
            <v>10653.300000000001</v>
          </cell>
        </row>
        <row r="294">
          <cell r="B294">
            <v>0</v>
          </cell>
          <cell r="C294" t="str">
            <v>Wheel Loader</v>
          </cell>
          <cell r="D294" t="str">
            <v>Jam</v>
          </cell>
          <cell r="E294">
            <v>5.4000000000000003E-3</v>
          </cell>
          <cell r="F294">
            <v>42129.9</v>
          </cell>
          <cell r="G294">
            <v>227.50146000000001</v>
          </cell>
        </row>
        <row r="295">
          <cell r="B295">
            <v>0</v>
          </cell>
          <cell r="C295" t="str">
            <v>Vibro Compactor</v>
          </cell>
          <cell r="D295" t="str">
            <v>Jam</v>
          </cell>
          <cell r="E295">
            <v>8.6E-3</v>
          </cell>
          <cell r="F295">
            <v>207000</v>
          </cell>
          <cell r="G295">
            <v>1780.2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B297">
            <v>24</v>
          </cell>
          <cell r="C297" t="str">
            <v xml:space="preserve">Uraian Pekerjaan </v>
          </cell>
          <cell r="D297" t="str">
            <v>:</v>
          </cell>
          <cell r="E297" t="str">
            <v>Timbunan Tanah Jarak Angkut 2000m - 3000m(A)</v>
          </cell>
          <cell r="F297">
            <v>0</v>
          </cell>
          <cell r="G297">
            <v>61483.201459999997</v>
          </cell>
        </row>
        <row r="298">
          <cell r="B298" t="str">
            <v>24A</v>
          </cell>
          <cell r="C298" t="str">
            <v>Kuantitas Pekerjaan</v>
          </cell>
          <cell r="D298" t="str">
            <v>:</v>
          </cell>
          <cell r="E298">
            <v>0</v>
          </cell>
          <cell r="F298">
            <v>0</v>
          </cell>
          <cell r="G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</row>
        <row r="300">
          <cell r="B300">
            <v>0</v>
          </cell>
          <cell r="C300" t="str">
            <v>A. Upah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B302">
            <v>0</v>
          </cell>
          <cell r="C302" t="str">
            <v>B. Bahan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</row>
        <row r="303">
          <cell r="B303">
            <v>0</v>
          </cell>
          <cell r="C303" t="str">
            <v>Bahan Timbunan Pilihan</v>
          </cell>
          <cell r="D303">
            <v>0</v>
          </cell>
          <cell r="E303">
            <v>1.2</v>
          </cell>
          <cell r="F303">
            <v>27830</v>
          </cell>
          <cell r="G303">
            <v>33396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</row>
        <row r="305">
          <cell r="B305">
            <v>0</v>
          </cell>
          <cell r="C305" t="str">
            <v>C. Alat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</row>
        <row r="306">
          <cell r="B306">
            <v>0</v>
          </cell>
          <cell r="C306" t="str">
            <v>Excavator</v>
          </cell>
          <cell r="D306" t="str">
            <v>Jam</v>
          </cell>
          <cell r="E306">
            <v>2.8899999999999999E-2</v>
          </cell>
          <cell r="F306">
            <v>375000</v>
          </cell>
          <cell r="G306">
            <v>10837.5</v>
          </cell>
        </row>
        <row r="307">
          <cell r="B307">
            <v>0</v>
          </cell>
          <cell r="C307" t="str">
            <v>Bulldoser</v>
          </cell>
          <cell r="D307" t="str">
            <v>Jam</v>
          </cell>
          <cell r="E307">
            <v>6.7000000000000002E-3</v>
          </cell>
          <cell r="F307">
            <v>403000</v>
          </cell>
          <cell r="G307">
            <v>2700.1</v>
          </cell>
        </row>
        <row r="308">
          <cell r="B308">
            <v>0</v>
          </cell>
          <cell r="C308" t="str">
            <v>Dump Truck</v>
          </cell>
          <cell r="D308" t="str">
            <v>Jam</v>
          </cell>
          <cell r="E308">
            <v>9.4299999999999995E-2</v>
          </cell>
          <cell r="F308">
            <v>133000</v>
          </cell>
          <cell r="G308">
            <v>12541.9</v>
          </cell>
        </row>
        <row r="309">
          <cell r="B309">
            <v>0</v>
          </cell>
          <cell r="C309" t="str">
            <v>Wheel Loader</v>
          </cell>
          <cell r="D309" t="str">
            <v>Jam</v>
          </cell>
          <cell r="E309">
            <v>5.4000000000000003E-3</v>
          </cell>
          <cell r="F309">
            <v>42129.9</v>
          </cell>
          <cell r="G309">
            <v>227.50146000000001</v>
          </cell>
        </row>
        <row r="310">
          <cell r="B310">
            <v>0</v>
          </cell>
          <cell r="C310" t="str">
            <v>Vibro Compactor</v>
          </cell>
          <cell r="D310" t="str">
            <v>Jam</v>
          </cell>
          <cell r="E310">
            <v>8.6E-3</v>
          </cell>
          <cell r="F310">
            <v>207000</v>
          </cell>
          <cell r="G310">
            <v>1780.2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</row>
        <row r="312">
          <cell r="B312">
            <v>25</v>
          </cell>
          <cell r="C312" t="str">
            <v xml:space="preserve">Uraian Pekerjaan </v>
          </cell>
          <cell r="D312" t="str">
            <v>:</v>
          </cell>
          <cell r="E312" t="str">
            <v>Timbunan Tanah Jarak Angkut &gt; 3000m(A)</v>
          </cell>
          <cell r="F312">
            <v>0</v>
          </cell>
          <cell r="G312">
            <v>65273.701459999997</v>
          </cell>
        </row>
        <row r="313">
          <cell r="B313" t="str">
            <v>25A</v>
          </cell>
          <cell r="C313" t="str">
            <v>Kuantitas Pekerjaan</v>
          </cell>
          <cell r="D313" t="str">
            <v>:</v>
          </cell>
          <cell r="E313">
            <v>0</v>
          </cell>
          <cell r="F313">
            <v>0</v>
          </cell>
          <cell r="G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B315">
            <v>0</v>
          </cell>
          <cell r="C315" t="str">
            <v>A. Upah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B317">
            <v>0</v>
          </cell>
          <cell r="C317" t="str">
            <v>B. Bahan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B318">
            <v>0</v>
          </cell>
          <cell r="C318" t="str">
            <v>Bahan Timbunan Pilihan</v>
          </cell>
          <cell r="D318">
            <v>0</v>
          </cell>
          <cell r="E318">
            <v>1.2</v>
          </cell>
          <cell r="F318">
            <v>27830</v>
          </cell>
          <cell r="G318">
            <v>33396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B320">
            <v>0</v>
          </cell>
          <cell r="C320" t="str">
            <v>C. Alat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</row>
        <row r="321">
          <cell r="B321">
            <v>0</v>
          </cell>
          <cell r="C321" t="str">
            <v>Excavator</v>
          </cell>
          <cell r="D321" t="str">
            <v>Jam</v>
          </cell>
          <cell r="E321">
            <v>2.8899999999999999E-2</v>
          </cell>
          <cell r="F321">
            <v>375000</v>
          </cell>
          <cell r="G321">
            <v>10837.5</v>
          </cell>
        </row>
        <row r="322">
          <cell r="B322">
            <v>0</v>
          </cell>
          <cell r="C322" t="str">
            <v>Bulldoser</v>
          </cell>
          <cell r="D322" t="str">
            <v>Jam</v>
          </cell>
          <cell r="E322">
            <v>6.7000000000000002E-3</v>
          </cell>
          <cell r="F322">
            <v>403000</v>
          </cell>
          <cell r="G322">
            <v>2700.1</v>
          </cell>
        </row>
        <row r="323">
          <cell r="B323">
            <v>0</v>
          </cell>
          <cell r="C323" t="str">
            <v>Dump Truck</v>
          </cell>
          <cell r="D323" t="str">
            <v>Jam</v>
          </cell>
          <cell r="E323">
            <v>0.12280000000000001</v>
          </cell>
          <cell r="F323">
            <v>133000</v>
          </cell>
          <cell r="G323">
            <v>16332.400000000001</v>
          </cell>
        </row>
        <row r="324">
          <cell r="B324">
            <v>0</v>
          </cell>
          <cell r="C324" t="str">
            <v>Wheel Loader</v>
          </cell>
          <cell r="D324" t="str">
            <v>Jam</v>
          </cell>
          <cell r="E324">
            <v>5.4000000000000003E-3</v>
          </cell>
          <cell r="F324">
            <v>42129.9</v>
          </cell>
          <cell r="G324">
            <v>227.50146000000001</v>
          </cell>
        </row>
        <row r="325">
          <cell r="B325">
            <v>0</v>
          </cell>
          <cell r="C325" t="str">
            <v>Vibro Compactor</v>
          </cell>
          <cell r="D325" t="str">
            <v>Jam</v>
          </cell>
          <cell r="E325">
            <v>8.6E-3</v>
          </cell>
          <cell r="F325">
            <v>207000</v>
          </cell>
          <cell r="G325">
            <v>1780.2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</row>
        <row r="328">
          <cell r="B328">
            <v>26</v>
          </cell>
          <cell r="C328" t="str">
            <v xml:space="preserve">Uraian Pekerjaan </v>
          </cell>
          <cell r="D328" t="str">
            <v>:</v>
          </cell>
          <cell r="E328" t="str">
            <v>Timbunan Tanah(tanah didatangkan) (M)</v>
          </cell>
          <cell r="F328">
            <v>0</v>
          </cell>
          <cell r="G328">
            <v>48048</v>
          </cell>
        </row>
        <row r="329">
          <cell r="B329" t="str">
            <v>26A</v>
          </cell>
          <cell r="C329" t="str">
            <v>Kuantitas Pekerjaan</v>
          </cell>
          <cell r="D329" t="str">
            <v>:</v>
          </cell>
          <cell r="E329">
            <v>0</v>
          </cell>
          <cell r="F329">
            <v>0</v>
          </cell>
          <cell r="G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</row>
        <row r="331">
          <cell r="B331">
            <v>0</v>
          </cell>
          <cell r="C331" t="str">
            <v>A. Upah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</row>
        <row r="332">
          <cell r="B332">
            <v>0</v>
          </cell>
          <cell r="C332" t="str">
            <v>buruh lapangan terlatih</v>
          </cell>
          <cell r="D332" t="str">
            <v>OH</v>
          </cell>
          <cell r="E332">
            <v>0.33</v>
          </cell>
          <cell r="F332">
            <v>37000</v>
          </cell>
          <cell r="G332">
            <v>12210</v>
          </cell>
        </row>
        <row r="333">
          <cell r="B333">
            <v>0</v>
          </cell>
          <cell r="C333" t="str">
            <v>Mandor lapangan</v>
          </cell>
          <cell r="D333" t="str">
            <v>OH</v>
          </cell>
          <cell r="E333">
            <v>1.2E-2</v>
          </cell>
          <cell r="F333">
            <v>66000</v>
          </cell>
          <cell r="G333">
            <v>792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</row>
        <row r="335">
          <cell r="B335">
            <v>0</v>
          </cell>
          <cell r="C335" t="str">
            <v>B. Bahan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</row>
        <row r="336">
          <cell r="B336">
            <v>0</v>
          </cell>
          <cell r="C336" t="str">
            <v>Bahan Timbunan Pilihan</v>
          </cell>
          <cell r="D336">
            <v>0</v>
          </cell>
          <cell r="E336">
            <v>1.2</v>
          </cell>
          <cell r="F336">
            <v>27830</v>
          </cell>
          <cell r="G336">
            <v>33396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</row>
        <row r="338">
          <cell r="B338">
            <v>0</v>
          </cell>
          <cell r="C338" t="str">
            <v>C. Alat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</row>
        <row r="339">
          <cell r="B339">
            <v>0</v>
          </cell>
          <cell r="C339" t="str">
            <v>Alat Bantu</v>
          </cell>
          <cell r="D339" t="str">
            <v>Ls</v>
          </cell>
          <cell r="E339">
            <v>3.3000000000000002E-2</v>
          </cell>
          <cell r="F339">
            <v>50000</v>
          </cell>
          <cell r="G339">
            <v>1650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B341">
            <v>27</v>
          </cell>
          <cell r="C341" t="str">
            <v xml:space="preserve">Uraian Pekerjaan </v>
          </cell>
          <cell r="D341" t="str">
            <v>:</v>
          </cell>
          <cell r="E341" t="str">
            <v>Timbunan Tanah(tanah didatangkan) (A)</v>
          </cell>
          <cell r="F341">
            <v>0</v>
          </cell>
          <cell r="G341">
            <v>37876.299999999996</v>
          </cell>
        </row>
        <row r="342">
          <cell r="B342" t="str">
            <v>27A</v>
          </cell>
          <cell r="C342" t="str">
            <v>Kuantitas Pekerjaan</v>
          </cell>
          <cell r="D342" t="str">
            <v>:</v>
          </cell>
          <cell r="E342">
            <v>0</v>
          </cell>
          <cell r="F342">
            <v>0</v>
          </cell>
          <cell r="G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</row>
        <row r="344">
          <cell r="B344">
            <v>0</v>
          </cell>
          <cell r="C344" t="str">
            <v>A. Upah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</row>
        <row r="346">
          <cell r="B346">
            <v>0</v>
          </cell>
          <cell r="C346" t="str">
            <v>B. Bahan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</row>
        <row r="347">
          <cell r="B347">
            <v>0</v>
          </cell>
          <cell r="C347" t="str">
            <v>Bahan Timbunan Pilihan</v>
          </cell>
          <cell r="D347">
            <v>0</v>
          </cell>
          <cell r="E347">
            <v>1.2</v>
          </cell>
          <cell r="F347">
            <v>27830</v>
          </cell>
          <cell r="G347">
            <v>33396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</row>
        <row r="349">
          <cell r="B349">
            <v>0</v>
          </cell>
          <cell r="C349" t="str">
            <v>C. Alat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</row>
        <row r="350">
          <cell r="B350">
            <v>0</v>
          </cell>
          <cell r="C350" t="str">
            <v>Bulldoser</v>
          </cell>
          <cell r="D350" t="str">
            <v>jam</v>
          </cell>
          <cell r="E350">
            <v>6.7000000000000002E-3</v>
          </cell>
          <cell r="F350">
            <v>403000</v>
          </cell>
          <cell r="G350">
            <v>2700.1</v>
          </cell>
        </row>
        <row r="351">
          <cell r="B351">
            <v>0</v>
          </cell>
          <cell r="C351" t="str">
            <v>Vibro Compactor</v>
          </cell>
          <cell r="D351" t="str">
            <v>jam</v>
          </cell>
          <cell r="E351">
            <v>8.6E-3</v>
          </cell>
          <cell r="F351">
            <v>207000</v>
          </cell>
          <cell r="G351">
            <v>1780.2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</row>
        <row r="354">
          <cell r="B354" t="str">
            <v>PEKERJAAN BATU &amp; BETON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</row>
        <row r="355">
          <cell r="B355">
            <v>28</v>
          </cell>
          <cell r="C355" t="str">
            <v xml:space="preserve">Uraian Pekerjaan </v>
          </cell>
          <cell r="D355" t="str">
            <v>:</v>
          </cell>
          <cell r="E355" t="str">
            <v>Beton Cor 1 : 2 : 3</v>
          </cell>
          <cell r="F355">
            <v>0</v>
          </cell>
          <cell r="G355">
            <v>773458.14999999991</v>
          </cell>
        </row>
        <row r="356">
          <cell r="B356" t="str">
            <v>28A</v>
          </cell>
          <cell r="C356" t="str">
            <v>Kuantitas Pekerjaan</v>
          </cell>
          <cell r="D356" t="str">
            <v>:</v>
          </cell>
          <cell r="E356">
            <v>0</v>
          </cell>
          <cell r="F356">
            <v>0</v>
          </cell>
          <cell r="G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</row>
        <row r="358">
          <cell r="B358">
            <v>0</v>
          </cell>
          <cell r="C358" t="str">
            <v>A. Upah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</row>
        <row r="359">
          <cell r="B359">
            <v>0</v>
          </cell>
          <cell r="C359" t="str">
            <v>buruh lapangan terlatih</v>
          </cell>
          <cell r="D359" t="str">
            <v>OH</v>
          </cell>
          <cell r="E359">
            <v>4.8</v>
          </cell>
          <cell r="F359">
            <v>37000</v>
          </cell>
          <cell r="G359">
            <v>177600</v>
          </cell>
        </row>
        <row r="360">
          <cell r="B360">
            <v>0</v>
          </cell>
          <cell r="C360" t="str">
            <v>Mandor lapangan</v>
          </cell>
          <cell r="D360" t="str">
            <v>OH</v>
          </cell>
          <cell r="E360">
            <v>0.24</v>
          </cell>
          <cell r="F360">
            <v>66000</v>
          </cell>
          <cell r="G360">
            <v>15840</v>
          </cell>
        </row>
        <row r="361">
          <cell r="B361">
            <v>0</v>
          </cell>
          <cell r="C361" t="str">
            <v>Tukang</v>
          </cell>
          <cell r="D361" t="str">
            <v>OH</v>
          </cell>
          <cell r="E361">
            <v>0.4</v>
          </cell>
          <cell r="F361">
            <v>47000</v>
          </cell>
          <cell r="G361">
            <v>18800</v>
          </cell>
        </row>
        <row r="362">
          <cell r="B362">
            <v>0</v>
          </cell>
          <cell r="C362" t="str">
            <v>Kepala Tukang</v>
          </cell>
          <cell r="D362" t="str">
            <v>OH</v>
          </cell>
          <cell r="E362">
            <v>0.04</v>
          </cell>
          <cell r="F362">
            <v>66000</v>
          </cell>
          <cell r="G362">
            <v>2640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</row>
        <row r="365">
          <cell r="B365">
            <v>0</v>
          </cell>
          <cell r="C365" t="str">
            <v>B. Bahan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</row>
        <row r="366">
          <cell r="B366">
            <v>0</v>
          </cell>
          <cell r="C366" t="str">
            <v>batu pecah 3,5 cm</v>
          </cell>
          <cell r="D366">
            <v>0</v>
          </cell>
          <cell r="E366">
            <v>0.96</v>
          </cell>
          <cell r="F366">
            <v>126500</v>
          </cell>
          <cell r="G366">
            <v>121440</v>
          </cell>
        </row>
        <row r="367">
          <cell r="B367">
            <v>0</v>
          </cell>
          <cell r="C367" t="str">
            <v>Pasir Pasang</v>
          </cell>
          <cell r="D367">
            <v>0</v>
          </cell>
          <cell r="E367">
            <v>0.48</v>
          </cell>
          <cell r="F367">
            <v>130000</v>
          </cell>
          <cell r="G367">
            <v>62400</v>
          </cell>
        </row>
        <row r="368">
          <cell r="B368">
            <v>0</v>
          </cell>
          <cell r="C368" t="str">
            <v>Semen portland (PC)</v>
          </cell>
          <cell r="D368" t="str">
            <v>Zak</v>
          </cell>
          <cell r="E368">
            <v>5.97</v>
          </cell>
          <cell r="F368">
            <v>54395</v>
          </cell>
          <cell r="G368">
            <v>324738.14999999997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</row>
        <row r="370">
          <cell r="B370">
            <v>0</v>
          </cell>
          <cell r="C370" t="str">
            <v>C. Alat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</row>
        <row r="371">
          <cell r="B371">
            <v>0</v>
          </cell>
          <cell r="C371" t="str">
            <v>Concrete Mixer</v>
          </cell>
          <cell r="D371" t="str">
            <v>unit/hr</v>
          </cell>
          <cell r="E371">
            <v>0.2</v>
          </cell>
          <cell r="F371">
            <v>65000</v>
          </cell>
          <cell r="G371">
            <v>13000</v>
          </cell>
        </row>
        <row r="372">
          <cell r="B372">
            <v>0</v>
          </cell>
          <cell r="C372" t="str">
            <v>Vibro Concrete</v>
          </cell>
          <cell r="D372" t="str">
            <v>unit/hr</v>
          </cell>
          <cell r="E372">
            <v>0.2</v>
          </cell>
          <cell r="F372">
            <v>65000</v>
          </cell>
          <cell r="G372">
            <v>13000</v>
          </cell>
        </row>
        <row r="373">
          <cell r="B373">
            <v>0</v>
          </cell>
          <cell r="C373" t="str">
            <v>Alat Bantu</v>
          </cell>
          <cell r="D373" t="str">
            <v>Ls</v>
          </cell>
          <cell r="E373">
            <v>0.48</v>
          </cell>
          <cell r="F373">
            <v>50000</v>
          </cell>
          <cell r="G373">
            <v>24000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</row>
        <row r="375">
          <cell r="B375">
            <v>29</v>
          </cell>
          <cell r="C375" t="str">
            <v xml:space="preserve">Uraian Pekerjaan </v>
          </cell>
          <cell r="D375" t="str">
            <v>:</v>
          </cell>
          <cell r="E375" t="str">
            <v>Beton Cor 1 : 3 : 5</v>
          </cell>
          <cell r="F375">
            <v>0</v>
          </cell>
          <cell r="G375">
            <v>728355</v>
          </cell>
        </row>
        <row r="376">
          <cell r="B376" t="str">
            <v>29A</v>
          </cell>
          <cell r="C376" t="str">
            <v>Kuantitas Pekerjaan</v>
          </cell>
          <cell r="D376" t="str">
            <v>:</v>
          </cell>
          <cell r="E376">
            <v>0</v>
          </cell>
          <cell r="F376">
            <v>0</v>
          </cell>
          <cell r="G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</row>
        <row r="378">
          <cell r="B378">
            <v>0</v>
          </cell>
          <cell r="C378" t="str">
            <v>A. Upah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</row>
        <row r="379">
          <cell r="B379">
            <v>0</v>
          </cell>
          <cell r="C379" t="str">
            <v>buruh lapangan terlatih</v>
          </cell>
          <cell r="D379" t="str">
            <v>OH</v>
          </cell>
          <cell r="E379">
            <v>4.8</v>
          </cell>
          <cell r="F379">
            <v>37000</v>
          </cell>
          <cell r="G379">
            <v>177600</v>
          </cell>
        </row>
        <row r="380">
          <cell r="B380">
            <v>0</v>
          </cell>
          <cell r="C380" t="str">
            <v>Mandor lapangan</v>
          </cell>
          <cell r="D380" t="str">
            <v>OH</v>
          </cell>
          <cell r="E380">
            <v>0.24</v>
          </cell>
          <cell r="F380">
            <v>66000</v>
          </cell>
          <cell r="G380">
            <v>15840</v>
          </cell>
        </row>
        <row r="381">
          <cell r="B381">
            <v>0</v>
          </cell>
          <cell r="C381" t="str">
            <v>Tukang</v>
          </cell>
          <cell r="D381" t="str">
            <v>OH</v>
          </cell>
          <cell r="E381">
            <v>0.4</v>
          </cell>
          <cell r="F381">
            <v>47000</v>
          </cell>
          <cell r="G381">
            <v>18800</v>
          </cell>
        </row>
        <row r="382">
          <cell r="B382">
            <v>0</v>
          </cell>
          <cell r="C382" t="str">
            <v>Kepala Tukang</v>
          </cell>
          <cell r="D382" t="str">
            <v>OH</v>
          </cell>
          <cell r="E382">
            <v>0.04</v>
          </cell>
          <cell r="F382">
            <v>66000</v>
          </cell>
          <cell r="G382">
            <v>2640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B385">
            <v>0</v>
          </cell>
          <cell r="C385" t="str">
            <v>B. Bahan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</row>
        <row r="386">
          <cell r="B386">
            <v>0</v>
          </cell>
          <cell r="C386" t="str">
            <v>batu pecah 3,5 cm</v>
          </cell>
          <cell r="D386">
            <v>0</v>
          </cell>
          <cell r="E386">
            <v>1</v>
          </cell>
          <cell r="F386">
            <v>126500</v>
          </cell>
          <cell r="G386">
            <v>126500</v>
          </cell>
        </row>
        <row r="387">
          <cell r="B387">
            <v>0</v>
          </cell>
          <cell r="C387" t="str">
            <v>Pasir Pasang</v>
          </cell>
          <cell r="D387">
            <v>0</v>
          </cell>
          <cell r="E387">
            <v>0.5</v>
          </cell>
          <cell r="F387">
            <v>130000</v>
          </cell>
          <cell r="G387">
            <v>65000</v>
          </cell>
        </row>
        <row r="388">
          <cell r="B388">
            <v>0</v>
          </cell>
          <cell r="C388" t="str">
            <v>Semen portland (PC)</v>
          </cell>
          <cell r="D388" t="str">
            <v>Zak</v>
          </cell>
          <cell r="E388">
            <v>5</v>
          </cell>
          <cell r="F388">
            <v>54395</v>
          </cell>
          <cell r="G388">
            <v>271975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B390">
            <v>0</v>
          </cell>
          <cell r="C390" t="str">
            <v>C. Alat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B391">
            <v>0</v>
          </cell>
          <cell r="C391" t="str">
            <v>Concrete Mixer</v>
          </cell>
          <cell r="D391" t="str">
            <v>unit/hr</v>
          </cell>
          <cell r="E391">
            <v>0.2</v>
          </cell>
          <cell r="F391">
            <v>65000</v>
          </cell>
          <cell r="G391">
            <v>13000</v>
          </cell>
        </row>
        <row r="392">
          <cell r="B392">
            <v>0</v>
          </cell>
          <cell r="C392" t="str">
            <v>Vibro Concrete</v>
          </cell>
          <cell r="D392" t="str">
            <v>unit/hr</v>
          </cell>
          <cell r="E392">
            <v>0.2</v>
          </cell>
          <cell r="F392">
            <v>65000</v>
          </cell>
          <cell r="G392">
            <v>13000</v>
          </cell>
        </row>
        <row r="393">
          <cell r="B393">
            <v>0</v>
          </cell>
          <cell r="C393" t="str">
            <v>Alat Bantu</v>
          </cell>
          <cell r="D393" t="str">
            <v>Ls</v>
          </cell>
          <cell r="E393">
            <v>0.48</v>
          </cell>
          <cell r="F393">
            <v>50000</v>
          </cell>
          <cell r="G393">
            <v>24000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</row>
        <row r="395">
          <cell r="B395">
            <v>30</v>
          </cell>
          <cell r="C395" t="str">
            <v xml:space="preserve">Uraian Pekerjaan </v>
          </cell>
          <cell r="D395" t="str">
            <v>:</v>
          </cell>
          <cell r="E395" t="str">
            <v>Beton Bertulang K175 (1 : 2 : 3)</v>
          </cell>
          <cell r="F395">
            <v>0</v>
          </cell>
          <cell r="G395">
            <v>2395386.15</v>
          </cell>
        </row>
        <row r="396">
          <cell r="B396" t="str">
            <v>30A</v>
          </cell>
          <cell r="C396" t="str">
            <v>Kuantitas Pekerjaan</v>
          </cell>
          <cell r="D396" t="str">
            <v>:</v>
          </cell>
          <cell r="E396">
            <v>0</v>
          </cell>
          <cell r="F396">
            <v>0</v>
          </cell>
          <cell r="G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</row>
        <row r="398">
          <cell r="B398">
            <v>0</v>
          </cell>
          <cell r="C398" t="str">
            <v>A. Upah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</row>
        <row r="399">
          <cell r="B399">
            <v>0</v>
          </cell>
          <cell r="C399" t="str">
            <v>buruh lapangan terlatih</v>
          </cell>
          <cell r="D399" t="str">
            <v>OH</v>
          </cell>
          <cell r="E399">
            <v>4.8</v>
          </cell>
          <cell r="F399">
            <v>37000</v>
          </cell>
          <cell r="G399">
            <v>177600</v>
          </cell>
        </row>
        <row r="400">
          <cell r="B400">
            <v>0</v>
          </cell>
          <cell r="C400" t="str">
            <v>Mandor lapangan</v>
          </cell>
          <cell r="D400" t="str">
            <v>OH</v>
          </cell>
          <cell r="E400">
            <v>0.24</v>
          </cell>
          <cell r="F400">
            <v>66000</v>
          </cell>
          <cell r="G400">
            <v>15840</v>
          </cell>
        </row>
        <row r="401">
          <cell r="B401">
            <v>0</v>
          </cell>
          <cell r="C401" t="str">
            <v>Tukang</v>
          </cell>
          <cell r="D401" t="str">
            <v>OH</v>
          </cell>
          <cell r="E401">
            <v>0.4</v>
          </cell>
          <cell r="F401">
            <v>47000</v>
          </cell>
          <cell r="G401">
            <v>18800</v>
          </cell>
        </row>
        <row r="402">
          <cell r="B402">
            <v>0</v>
          </cell>
          <cell r="C402" t="str">
            <v>Tukang</v>
          </cell>
          <cell r="D402" t="str">
            <v>OH</v>
          </cell>
          <cell r="E402">
            <v>0.4</v>
          </cell>
          <cell r="F402">
            <v>47000</v>
          </cell>
          <cell r="G402">
            <v>18800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</row>
        <row r="405">
          <cell r="B405">
            <v>0</v>
          </cell>
          <cell r="C405" t="str">
            <v>B. Bahan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</row>
        <row r="406">
          <cell r="B406">
            <v>0</v>
          </cell>
          <cell r="C406" t="str">
            <v>batu pecah 3,5 cm</v>
          </cell>
          <cell r="D406">
            <v>0</v>
          </cell>
          <cell r="E406">
            <v>0.96</v>
          </cell>
          <cell r="F406">
            <v>126500</v>
          </cell>
          <cell r="G406">
            <v>121440</v>
          </cell>
        </row>
        <row r="407">
          <cell r="B407">
            <v>0</v>
          </cell>
          <cell r="C407" t="str">
            <v>Pasir Pasang</v>
          </cell>
          <cell r="D407">
            <v>0</v>
          </cell>
          <cell r="E407">
            <v>0.48</v>
          </cell>
          <cell r="F407">
            <v>130000</v>
          </cell>
          <cell r="G407">
            <v>62400</v>
          </cell>
        </row>
        <row r="408">
          <cell r="B408">
            <v>0</v>
          </cell>
          <cell r="C408" t="str">
            <v>Semen portland (PC)</v>
          </cell>
          <cell r="D408" t="str">
            <v>Zak</v>
          </cell>
          <cell r="E408">
            <v>5.97</v>
          </cell>
          <cell r="F408">
            <v>54395</v>
          </cell>
          <cell r="G408">
            <v>324738.14999999997</v>
          </cell>
        </row>
        <row r="409">
          <cell r="B409">
            <v>0</v>
          </cell>
          <cell r="C409" t="str">
            <v>Besi Beton</v>
          </cell>
          <cell r="D409" t="str">
            <v>kg</v>
          </cell>
          <cell r="E409">
            <v>110</v>
          </cell>
          <cell r="F409">
            <v>13662</v>
          </cell>
          <cell r="G409">
            <v>1502820</v>
          </cell>
        </row>
        <row r="410">
          <cell r="B410">
            <v>0</v>
          </cell>
          <cell r="C410" t="str">
            <v>Kawat Pengikat</v>
          </cell>
          <cell r="D410" t="str">
            <v>kg</v>
          </cell>
          <cell r="E410">
            <v>2</v>
          </cell>
          <cell r="F410">
            <v>12650</v>
          </cell>
          <cell r="G410">
            <v>25300</v>
          </cell>
        </row>
        <row r="411">
          <cell r="B411">
            <v>0</v>
          </cell>
          <cell r="C411" t="str">
            <v>Paku biasa</v>
          </cell>
          <cell r="D411" t="str">
            <v>kg</v>
          </cell>
          <cell r="E411">
            <v>0.4</v>
          </cell>
          <cell r="F411">
            <v>10120</v>
          </cell>
          <cell r="G411">
            <v>4048</v>
          </cell>
        </row>
        <row r="412">
          <cell r="B412">
            <v>0</v>
          </cell>
          <cell r="C412" t="str">
            <v>Kayu Kelas III</v>
          </cell>
          <cell r="D412">
            <v>0</v>
          </cell>
          <cell r="E412">
            <v>0.04</v>
          </cell>
          <cell r="F412">
            <v>1840000</v>
          </cell>
          <cell r="G412">
            <v>73600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</row>
        <row r="414">
          <cell r="B414">
            <v>0</v>
          </cell>
          <cell r="C414" t="str">
            <v>C. Alat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</row>
        <row r="415">
          <cell r="B415">
            <v>0</v>
          </cell>
          <cell r="C415" t="str">
            <v>Concrete Mixer</v>
          </cell>
          <cell r="D415" t="str">
            <v>unit/hr</v>
          </cell>
          <cell r="E415">
            <v>0.2</v>
          </cell>
          <cell r="F415">
            <v>65000</v>
          </cell>
          <cell r="G415">
            <v>13000</v>
          </cell>
        </row>
        <row r="416">
          <cell r="B416">
            <v>0</v>
          </cell>
          <cell r="C416" t="str">
            <v>Vibro Concrete</v>
          </cell>
          <cell r="D416" t="str">
            <v>unit/hr</v>
          </cell>
          <cell r="E416">
            <v>0.2</v>
          </cell>
          <cell r="F416">
            <v>65000</v>
          </cell>
          <cell r="G416">
            <v>13000</v>
          </cell>
        </row>
        <row r="417">
          <cell r="B417">
            <v>0</v>
          </cell>
          <cell r="C417" t="str">
            <v>Alat Bantu</v>
          </cell>
          <cell r="D417" t="str">
            <v>Ls</v>
          </cell>
          <cell r="E417">
            <v>0.48</v>
          </cell>
          <cell r="F417">
            <v>50000</v>
          </cell>
          <cell r="G417">
            <v>24000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</row>
        <row r="420">
          <cell r="B420">
            <v>31</v>
          </cell>
          <cell r="C420" t="str">
            <v xml:space="preserve">Uraian Pekerjaan </v>
          </cell>
          <cell r="D420" t="str">
            <v>:</v>
          </cell>
          <cell r="E420" t="str">
            <v>Beton Bertulang K 225  (1 : 11/2 : 21/2 )</v>
          </cell>
          <cell r="F420">
            <v>0</v>
          </cell>
          <cell r="G420">
            <v>2547036.0435510888</v>
          </cell>
        </row>
        <row r="421">
          <cell r="B421" t="str">
            <v>31A</v>
          </cell>
          <cell r="C421" t="str">
            <v>Kuantitas Pekerjaan</v>
          </cell>
          <cell r="D421" t="str">
            <v>:</v>
          </cell>
          <cell r="E421">
            <v>0</v>
          </cell>
          <cell r="F421">
            <v>0</v>
          </cell>
          <cell r="G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</row>
        <row r="423">
          <cell r="B423">
            <v>0</v>
          </cell>
          <cell r="C423" t="str">
            <v>A. Upah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B424">
            <v>0</v>
          </cell>
          <cell r="C424" t="str">
            <v>buruh lapangan terlatih</v>
          </cell>
          <cell r="D424" t="str">
            <v>OH</v>
          </cell>
          <cell r="E424">
            <v>4.8</v>
          </cell>
          <cell r="F424">
            <v>37000</v>
          </cell>
          <cell r="G424">
            <v>177600</v>
          </cell>
        </row>
        <row r="425">
          <cell r="B425">
            <v>0</v>
          </cell>
          <cell r="C425" t="str">
            <v>Mandor lapangan</v>
          </cell>
          <cell r="D425" t="str">
            <v>OH</v>
          </cell>
          <cell r="E425">
            <v>0.24</v>
          </cell>
          <cell r="F425">
            <v>66000</v>
          </cell>
          <cell r="G425">
            <v>15840</v>
          </cell>
        </row>
        <row r="426">
          <cell r="B426">
            <v>0</v>
          </cell>
          <cell r="C426" t="str">
            <v>Tukang</v>
          </cell>
          <cell r="D426" t="str">
            <v>OH</v>
          </cell>
          <cell r="E426">
            <v>2.4</v>
          </cell>
          <cell r="F426">
            <v>47000</v>
          </cell>
          <cell r="G426">
            <v>112800</v>
          </cell>
        </row>
        <row r="427">
          <cell r="B427">
            <v>0</v>
          </cell>
          <cell r="C427" t="str">
            <v>Kepala Tukang</v>
          </cell>
          <cell r="D427" t="str">
            <v>OH</v>
          </cell>
          <cell r="E427">
            <v>0.24</v>
          </cell>
          <cell r="F427">
            <v>66000</v>
          </cell>
          <cell r="G427">
            <v>15840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B430">
            <v>0</v>
          </cell>
          <cell r="C430" t="str">
            <v>B. Bahan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</row>
        <row r="431">
          <cell r="B431">
            <v>0</v>
          </cell>
          <cell r="C431" t="str">
            <v>Batu pecah 2,3 cm</v>
          </cell>
          <cell r="D431">
            <v>0</v>
          </cell>
          <cell r="E431">
            <v>0.91122278056951411</v>
          </cell>
          <cell r="F431">
            <v>141680</v>
          </cell>
          <cell r="G431">
            <v>129102.04355108876</v>
          </cell>
        </row>
        <row r="432">
          <cell r="B432">
            <v>0</v>
          </cell>
          <cell r="C432" t="str">
            <v>Pasir Pasang</v>
          </cell>
          <cell r="D432">
            <v>0</v>
          </cell>
          <cell r="E432">
            <v>0.54</v>
          </cell>
          <cell r="F432">
            <v>130000</v>
          </cell>
          <cell r="G432">
            <v>70200</v>
          </cell>
        </row>
        <row r="433">
          <cell r="B433">
            <v>0</v>
          </cell>
          <cell r="C433" t="str">
            <v>Semen Portland (PC)</v>
          </cell>
          <cell r="D433" t="str">
            <v>Zak</v>
          </cell>
          <cell r="E433">
            <v>6.8</v>
          </cell>
          <cell r="F433">
            <v>54395</v>
          </cell>
          <cell r="G433">
            <v>369886</v>
          </cell>
        </row>
        <row r="434">
          <cell r="B434">
            <v>0</v>
          </cell>
          <cell r="C434" t="str">
            <v>Besi Beton</v>
          </cell>
          <cell r="D434" t="str">
            <v>kg</v>
          </cell>
          <cell r="E434">
            <v>110</v>
          </cell>
          <cell r="F434">
            <v>13662</v>
          </cell>
          <cell r="G434">
            <v>1502820</v>
          </cell>
        </row>
        <row r="435">
          <cell r="B435">
            <v>0</v>
          </cell>
          <cell r="C435" t="str">
            <v>Kawat Pengikat</v>
          </cell>
          <cell r="D435" t="str">
            <v>kg</v>
          </cell>
          <cell r="E435">
            <v>2</v>
          </cell>
          <cell r="F435">
            <v>12650</v>
          </cell>
          <cell r="G435">
            <v>25300</v>
          </cell>
        </row>
        <row r="436">
          <cell r="B436">
            <v>0</v>
          </cell>
          <cell r="C436" t="str">
            <v>Paku biasa</v>
          </cell>
          <cell r="D436" t="str">
            <v>kg</v>
          </cell>
          <cell r="E436">
            <v>0.4</v>
          </cell>
          <cell r="F436">
            <v>10120</v>
          </cell>
          <cell r="G436">
            <v>4048</v>
          </cell>
        </row>
        <row r="437">
          <cell r="B437">
            <v>0</v>
          </cell>
          <cell r="C437" t="str">
            <v>Kayu Kelas III</v>
          </cell>
          <cell r="D437">
            <v>0</v>
          </cell>
          <cell r="E437">
            <v>0.04</v>
          </cell>
          <cell r="F437">
            <v>1840000</v>
          </cell>
          <cell r="G437">
            <v>73600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</row>
        <row r="439">
          <cell r="B439">
            <v>0</v>
          </cell>
          <cell r="C439" t="str">
            <v>C. Alat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</row>
        <row r="440">
          <cell r="B440">
            <v>0</v>
          </cell>
          <cell r="C440" t="str">
            <v>Concrete Mixer</v>
          </cell>
          <cell r="D440" t="str">
            <v>unit/hr</v>
          </cell>
          <cell r="E440">
            <v>0.2</v>
          </cell>
          <cell r="F440">
            <v>65000</v>
          </cell>
          <cell r="G440">
            <v>13000</v>
          </cell>
        </row>
        <row r="441">
          <cell r="B441">
            <v>0</v>
          </cell>
          <cell r="C441" t="str">
            <v>Vibro Concrete</v>
          </cell>
          <cell r="D441" t="str">
            <v>unit/hr</v>
          </cell>
          <cell r="E441">
            <v>0.2</v>
          </cell>
          <cell r="F441">
            <v>65000</v>
          </cell>
          <cell r="G441">
            <v>13000</v>
          </cell>
        </row>
        <row r="442">
          <cell r="B442">
            <v>0</v>
          </cell>
          <cell r="C442" t="str">
            <v>Alat Bantu</v>
          </cell>
          <cell r="D442" t="str">
            <v>Ls</v>
          </cell>
          <cell r="E442">
            <v>0.48</v>
          </cell>
          <cell r="F442">
            <v>50000</v>
          </cell>
          <cell r="G442">
            <v>24000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</row>
        <row r="444">
          <cell r="B444">
            <v>32</v>
          </cell>
          <cell r="C444" t="str">
            <v xml:space="preserve">Uraian Pekerjaan </v>
          </cell>
          <cell r="D444" t="str">
            <v>:</v>
          </cell>
          <cell r="E444" t="str">
            <v>Beton Cyclop</v>
          </cell>
          <cell r="F444">
            <v>0</v>
          </cell>
          <cell r="G444">
            <v>1158405.55</v>
          </cell>
        </row>
        <row r="445">
          <cell r="B445" t="str">
            <v>32A</v>
          </cell>
          <cell r="C445" t="str">
            <v>Kuantitas Pekerjaan</v>
          </cell>
          <cell r="D445" t="str">
            <v>:</v>
          </cell>
          <cell r="E445">
            <v>0</v>
          </cell>
          <cell r="F445">
            <v>0</v>
          </cell>
          <cell r="G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B447">
            <v>0</v>
          </cell>
          <cell r="C447" t="str">
            <v>A. Upah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</row>
        <row r="448">
          <cell r="B448">
            <v>0</v>
          </cell>
          <cell r="C448" t="str">
            <v>buruh lapangan terlatih</v>
          </cell>
          <cell r="D448" t="str">
            <v>OH</v>
          </cell>
          <cell r="E448">
            <v>1.2</v>
          </cell>
          <cell r="F448">
            <v>37000</v>
          </cell>
          <cell r="G448">
            <v>44400</v>
          </cell>
        </row>
        <row r="449">
          <cell r="B449">
            <v>0</v>
          </cell>
          <cell r="C449" t="str">
            <v>Mandor lapangan</v>
          </cell>
          <cell r="D449" t="str">
            <v>OH</v>
          </cell>
          <cell r="E449">
            <v>0.06</v>
          </cell>
          <cell r="F449">
            <v>66000</v>
          </cell>
          <cell r="G449">
            <v>3960</v>
          </cell>
        </row>
        <row r="450">
          <cell r="B450">
            <v>0</v>
          </cell>
          <cell r="C450" t="str">
            <v>Tukang</v>
          </cell>
          <cell r="D450" t="str">
            <v>OH</v>
          </cell>
          <cell r="E450">
            <v>0.4</v>
          </cell>
          <cell r="F450">
            <v>47000</v>
          </cell>
          <cell r="G450">
            <v>18800</v>
          </cell>
        </row>
        <row r="451">
          <cell r="B451">
            <v>0</v>
          </cell>
          <cell r="C451" t="str">
            <v>Kepala Tukang</v>
          </cell>
          <cell r="D451" t="str">
            <v>OH</v>
          </cell>
          <cell r="E451">
            <v>0.04</v>
          </cell>
          <cell r="F451">
            <v>66000</v>
          </cell>
          <cell r="G451">
            <v>2640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</row>
        <row r="454">
          <cell r="B454">
            <v>0</v>
          </cell>
          <cell r="C454" t="str">
            <v>B. Bahan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B455">
            <v>0</v>
          </cell>
          <cell r="C455" t="str">
            <v>Batu kali</v>
          </cell>
          <cell r="D455">
            <v>0</v>
          </cell>
          <cell r="E455">
            <v>0.27</v>
          </cell>
          <cell r="F455">
            <v>107525</v>
          </cell>
          <cell r="G455">
            <v>29031.750000000004</v>
          </cell>
        </row>
        <row r="456">
          <cell r="B456">
            <v>0</v>
          </cell>
          <cell r="C456" t="str">
            <v>Batu pecah 2,3 cm</v>
          </cell>
          <cell r="D456">
            <v>0</v>
          </cell>
          <cell r="E456">
            <v>0.3</v>
          </cell>
          <cell r="F456">
            <v>141680</v>
          </cell>
          <cell r="G456">
            <v>42504</v>
          </cell>
        </row>
        <row r="457">
          <cell r="B457">
            <v>0</v>
          </cell>
          <cell r="C457" t="str">
            <v>Pasir Pasang</v>
          </cell>
          <cell r="D457">
            <v>0</v>
          </cell>
          <cell r="E457">
            <v>0.23</v>
          </cell>
          <cell r="F457">
            <v>130000</v>
          </cell>
          <cell r="G457">
            <v>29900</v>
          </cell>
        </row>
        <row r="458">
          <cell r="B458">
            <v>0</v>
          </cell>
          <cell r="C458" t="str">
            <v>Semen Portland (PC)</v>
          </cell>
          <cell r="D458" t="str">
            <v>Zak</v>
          </cell>
          <cell r="E458">
            <v>5</v>
          </cell>
          <cell r="F458">
            <v>54395</v>
          </cell>
          <cell r="G458">
            <v>271975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</row>
        <row r="460">
          <cell r="B460">
            <v>0</v>
          </cell>
          <cell r="C460" t="str">
            <v>C. Alat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</row>
        <row r="461">
          <cell r="B461">
            <v>0</v>
          </cell>
          <cell r="C461" t="str">
            <v>Concrete Mixer</v>
          </cell>
          <cell r="D461" t="str">
            <v>jam</v>
          </cell>
          <cell r="E461">
            <v>0.4</v>
          </cell>
          <cell r="F461">
            <v>65000</v>
          </cell>
          <cell r="G461">
            <v>26000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B463">
            <v>0</v>
          </cell>
          <cell r="C463" t="str">
            <v>C. Alat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</row>
        <row r="464">
          <cell r="B464">
            <v>33</v>
          </cell>
          <cell r="C464" t="str">
            <v xml:space="preserve">Uraian Pekerjaan </v>
          </cell>
          <cell r="D464" t="str">
            <v>:</v>
          </cell>
          <cell r="E464" t="str">
            <v xml:space="preserve">Beton Tumbuk Campuran 1 : 3 : 6 </v>
          </cell>
          <cell r="F464">
            <v>0</v>
          </cell>
          <cell r="G464">
            <v>689194.8</v>
          </cell>
        </row>
        <row r="465">
          <cell r="B465" t="str">
            <v>33A</v>
          </cell>
          <cell r="C465" t="str">
            <v>Kuantitas Pekerjaan</v>
          </cell>
          <cell r="D465" t="str">
            <v>:</v>
          </cell>
          <cell r="E465">
            <v>0</v>
          </cell>
          <cell r="F465">
            <v>0</v>
          </cell>
          <cell r="G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B467">
            <v>0</v>
          </cell>
          <cell r="C467" t="str">
            <v>A. Upah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B468">
            <v>0</v>
          </cell>
          <cell r="C468" t="str">
            <v>buruh lapangan terlatih</v>
          </cell>
          <cell r="D468" t="str">
            <v>OH</v>
          </cell>
          <cell r="E468">
            <v>4.8</v>
          </cell>
          <cell r="F468">
            <v>37000</v>
          </cell>
          <cell r="G468">
            <v>177600</v>
          </cell>
        </row>
        <row r="469">
          <cell r="B469">
            <v>0</v>
          </cell>
          <cell r="C469" t="str">
            <v>Mandor lapangan</v>
          </cell>
          <cell r="D469" t="str">
            <v>OH</v>
          </cell>
          <cell r="E469">
            <v>0.24</v>
          </cell>
          <cell r="F469">
            <v>66000</v>
          </cell>
          <cell r="G469">
            <v>15840</v>
          </cell>
        </row>
        <row r="470">
          <cell r="B470">
            <v>0</v>
          </cell>
          <cell r="C470" t="str">
            <v>Tukang</v>
          </cell>
          <cell r="D470" t="str">
            <v>OH</v>
          </cell>
          <cell r="E470">
            <v>0.4</v>
          </cell>
          <cell r="F470">
            <v>47000</v>
          </cell>
          <cell r="G470">
            <v>18800</v>
          </cell>
        </row>
        <row r="471">
          <cell r="B471">
            <v>0</v>
          </cell>
          <cell r="C471" t="str">
            <v>Kepala Tukang</v>
          </cell>
          <cell r="D471" t="str">
            <v>OH</v>
          </cell>
          <cell r="E471">
            <v>0.04</v>
          </cell>
          <cell r="F471">
            <v>66000</v>
          </cell>
          <cell r="G471">
            <v>2640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</row>
        <row r="474">
          <cell r="B474">
            <v>0</v>
          </cell>
          <cell r="C474" t="str">
            <v>B. Bahan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B475">
            <v>0</v>
          </cell>
          <cell r="C475" t="str">
            <v>Batu pecah 2,3 cm</v>
          </cell>
          <cell r="D475">
            <v>0</v>
          </cell>
          <cell r="E475">
            <v>1</v>
          </cell>
          <cell r="F475">
            <v>141680</v>
          </cell>
          <cell r="G475">
            <v>141680</v>
          </cell>
        </row>
        <row r="476">
          <cell r="B476">
            <v>0</v>
          </cell>
          <cell r="C476" t="str">
            <v>Pasir Pasang</v>
          </cell>
          <cell r="D476">
            <v>0</v>
          </cell>
          <cell r="E476">
            <v>0.5</v>
          </cell>
          <cell r="F476">
            <v>130000</v>
          </cell>
          <cell r="G476">
            <v>65000</v>
          </cell>
        </row>
        <row r="477">
          <cell r="B477">
            <v>0</v>
          </cell>
          <cell r="C477" t="str">
            <v>Semen Portland (PC)</v>
          </cell>
          <cell r="D477" t="str">
            <v>Zak</v>
          </cell>
          <cell r="E477">
            <v>4.24</v>
          </cell>
          <cell r="F477">
            <v>54395</v>
          </cell>
          <cell r="G477">
            <v>230634.80000000002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</row>
        <row r="479">
          <cell r="B479">
            <v>0</v>
          </cell>
          <cell r="C479" t="str">
            <v>C. Alat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B480">
            <v>0</v>
          </cell>
          <cell r="C480" t="str">
            <v>Concrete Mixer</v>
          </cell>
          <cell r="D480" t="str">
            <v>unit/hr</v>
          </cell>
          <cell r="E480">
            <v>0.2</v>
          </cell>
          <cell r="F480">
            <v>65000</v>
          </cell>
          <cell r="G480">
            <v>13000</v>
          </cell>
        </row>
        <row r="481">
          <cell r="B481">
            <v>0</v>
          </cell>
          <cell r="C481" t="str">
            <v>Alat bantu</v>
          </cell>
          <cell r="D481" t="str">
            <v>Ls</v>
          </cell>
          <cell r="E481">
            <v>0.48</v>
          </cell>
          <cell r="F481">
            <v>50000</v>
          </cell>
          <cell r="G481">
            <v>24000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B483">
            <v>34</v>
          </cell>
          <cell r="C483" t="str">
            <v xml:space="preserve">Uraian Pekerjaan </v>
          </cell>
          <cell r="D483" t="str">
            <v>:</v>
          </cell>
          <cell r="E483" t="str">
            <v>Beton Tumbuk Campuran 1 : 2 : 3</v>
          </cell>
          <cell r="F483">
            <v>0</v>
          </cell>
          <cell r="G483">
            <v>768503.6</v>
          </cell>
        </row>
        <row r="484">
          <cell r="B484" t="str">
            <v>34A</v>
          </cell>
          <cell r="C484" t="str">
            <v>Kuantitas Pekerjaan</v>
          </cell>
          <cell r="D484" t="str">
            <v>:</v>
          </cell>
          <cell r="E484">
            <v>0</v>
          </cell>
          <cell r="F484">
            <v>0</v>
          </cell>
          <cell r="G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B486">
            <v>0</v>
          </cell>
          <cell r="C486" t="str">
            <v>A. Upah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B487">
            <v>0</v>
          </cell>
          <cell r="C487" t="str">
            <v>buruh lapangan terlatih</v>
          </cell>
          <cell r="D487" t="str">
            <v>OH</v>
          </cell>
          <cell r="E487">
            <v>4.8</v>
          </cell>
          <cell r="F487">
            <v>37000</v>
          </cell>
          <cell r="G487">
            <v>177600</v>
          </cell>
        </row>
        <row r="488">
          <cell r="B488">
            <v>0</v>
          </cell>
          <cell r="C488" t="str">
            <v>Mandor lapangan</v>
          </cell>
          <cell r="D488" t="str">
            <v>OH</v>
          </cell>
          <cell r="E488">
            <v>0.24</v>
          </cell>
          <cell r="F488">
            <v>66000</v>
          </cell>
          <cell r="G488">
            <v>15840</v>
          </cell>
        </row>
        <row r="489">
          <cell r="B489">
            <v>0</v>
          </cell>
          <cell r="C489" t="str">
            <v>Tukang</v>
          </cell>
          <cell r="D489" t="str">
            <v>OH</v>
          </cell>
          <cell r="E489">
            <v>0.4</v>
          </cell>
          <cell r="F489">
            <v>47000</v>
          </cell>
          <cell r="G489">
            <v>18800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B491">
            <v>0</v>
          </cell>
          <cell r="C491" t="str">
            <v>B. Bahan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</row>
        <row r="492">
          <cell r="B492">
            <v>0</v>
          </cell>
          <cell r="C492" t="str">
            <v>Batu pecah 2,3 cm</v>
          </cell>
          <cell r="D492">
            <v>0</v>
          </cell>
          <cell r="E492">
            <v>0.82</v>
          </cell>
          <cell r="F492">
            <v>141680</v>
          </cell>
          <cell r="G492">
            <v>116177.59999999999</v>
          </cell>
        </row>
        <row r="493">
          <cell r="B493">
            <v>0</v>
          </cell>
          <cell r="C493" t="str">
            <v>Pasir Pasang</v>
          </cell>
          <cell r="D493">
            <v>0</v>
          </cell>
          <cell r="E493">
            <v>0.54</v>
          </cell>
          <cell r="F493">
            <v>130000</v>
          </cell>
          <cell r="G493">
            <v>70200</v>
          </cell>
        </row>
        <row r="494">
          <cell r="B494">
            <v>0</v>
          </cell>
          <cell r="C494" t="str">
            <v>Semen Portland (PC)</v>
          </cell>
          <cell r="D494" t="str">
            <v>Zak</v>
          </cell>
          <cell r="E494">
            <v>6.8</v>
          </cell>
          <cell r="F494">
            <v>54395</v>
          </cell>
          <cell r="G494">
            <v>369886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</row>
        <row r="496">
          <cell r="B496">
            <v>0</v>
          </cell>
          <cell r="C496" t="str">
            <v>C. Alat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</row>
        <row r="499">
          <cell r="B499">
            <v>35</v>
          </cell>
          <cell r="C499" t="str">
            <v xml:space="preserve">Uraian Pekerjaan </v>
          </cell>
          <cell r="D499" t="str">
            <v>:</v>
          </cell>
          <cell r="E499" t="str">
            <v>Beton Pengisi Buis (K-125)</v>
          </cell>
          <cell r="F499">
            <v>0</v>
          </cell>
          <cell r="G499">
            <v>594144.9</v>
          </cell>
        </row>
        <row r="500">
          <cell r="B500" t="str">
            <v>35A</v>
          </cell>
          <cell r="C500" t="str">
            <v>Kuantitas Pekerjaan</v>
          </cell>
          <cell r="D500" t="str">
            <v>:</v>
          </cell>
          <cell r="E500">
            <v>0</v>
          </cell>
          <cell r="F500">
            <v>0</v>
          </cell>
          <cell r="G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</row>
        <row r="502">
          <cell r="B502">
            <v>0</v>
          </cell>
          <cell r="C502" t="str">
            <v>A. Upah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</row>
        <row r="503">
          <cell r="B503">
            <v>0</v>
          </cell>
          <cell r="C503" t="str">
            <v>buruh lapangan terlatih</v>
          </cell>
          <cell r="D503" t="str">
            <v>OH</v>
          </cell>
          <cell r="E503">
            <v>3</v>
          </cell>
          <cell r="F503">
            <v>37000</v>
          </cell>
          <cell r="G503">
            <v>111000</v>
          </cell>
        </row>
        <row r="504">
          <cell r="B504">
            <v>0</v>
          </cell>
          <cell r="C504" t="str">
            <v>Mandor Lapangan</v>
          </cell>
          <cell r="D504" t="str">
            <v>OH</v>
          </cell>
          <cell r="E504">
            <v>0.15</v>
          </cell>
          <cell r="F504">
            <v>66000</v>
          </cell>
          <cell r="G504">
            <v>9900</v>
          </cell>
        </row>
        <row r="505">
          <cell r="B505">
            <v>0</v>
          </cell>
          <cell r="C505" t="str">
            <v>Tukang</v>
          </cell>
          <cell r="D505" t="str">
            <v>OH</v>
          </cell>
          <cell r="E505">
            <v>1</v>
          </cell>
          <cell r="F505">
            <v>47000</v>
          </cell>
          <cell r="G505">
            <v>47000</v>
          </cell>
        </row>
        <row r="506">
          <cell r="B506">
            <v>0</v>
          </cell>
          <cell r="C506" t="str">
            <v>Kepala Tukang</v>
          </cell>
          <cell r="D506" t="str">
            <v>OH</v>
          </cell>
          <cell r="E506">
            <v>0.1</v>
          </cell>
          <cell r="F506">
            <v>66000</v>
          </cell>
          <cell r="G506">
            <v>6600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</row>
        <row r="508">
          <cell r="B508">
            <v>0</v>
          </cell>
          <cell r="C508" t="str">
            <v>B. Bahan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</row>
        <row r="509">
          <cell r="B509">
            <v>0</v>
          </cell>
          <cell r="C509" t="str">
            <v>Batu pecah 2,3 cm</v>
          </cell>
          <cell r="D509">
            <v>0</v>
          </cell>
          <cell r="E509">
            <v>0.93</v>
          </cell>
          <cell r="F509">
            <v>141680</v>
          </cell>
          <cell r="G509">
            <v>131762.4</v>
          </cell>
        </row>
        <row r="510">
          <cell r="B510">
            <v>0</v>
          </cell>
          <cell r="C510" t="str">
            <v>Pasir Pasang</v>
          </cell>
          <cell r="D510">
            <v>0</v>
          </cell>
          <cell r="E510">
            <v>0.55000000000000004</v>
          </cell>
          <cell r="F510">
            <v>130000</v>
          </cell>
          <cell r="G510">
            <v>71500</v>
          </cell>
        </row>
        <row r="511">
          <cell r="B511">
            <v>0</v>
          </cell>
          <cell r="C511" t="str">
            <v>Semen Portland (PC)</v>
          </cell>
          <cell r="D511" t="str">
            <v>Zak</v>
          </cell>
          <cell r="E511">
            <v>3.5</v>
          </cell>
          <cell r="F511">
            <v>54395</v>
          </cell>
          <cell r="G511">
            <v>190382.5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</row>
        <row r="513">
          <cell r="B513">
            <v>0</v>
          </cell>
          <cell r="C513" t="str">
            <v>C. Alat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</row>
        <row r="514">
          <cell r="B514">
            <v>0</v>
          </cell>
          <cell r="C514" t="str">
            <v>Concrete Mixer</v>
          </cell>
          <cell r="D514" t="str">
            <v>Jam</v>
          </cell>
          <cell r="E514">
            <v>0.4</v>
          </cell>
          <cell r="F514">
            <v>65000</v>
          </cell>
          <cell r="G514">
            <v>26000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</row>
        <row r="516">
          <cell r="B516">
            <v>36</v>
          </cell>
          <cell r="C516" t="str">
            <v xml:space="preserve">Uraian Pekerjaan </v>
          </cell>
          <cell r="D516" t="str">
            <v>:</v>
          </cell>
          <cell r="E516" t="str">
            <v>Linning Beton Campuran 1 : 3: 5</v>
          </cell>
          <cell r="F516">
            <v>0</v>
          </cell>
          <cell r="G516">
            <v>730535</v>
          </cell>
        </row>
        <row r="517">
          <cell r="B517" t="str">
            <v>36A</v>
          </cell>
          <cell r="C517" t="str">
            <v>Kuantitas Pekerjaan</v>
          </cell>
          <cell r="D517" t="str">
            <v>:</v>
          </cell>
          <cell r="E517">
            <v>0</v>
          </cell>
          <cell r="F517">
            <v>0</v>
          </cell>
          <cell r="G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</row>
        <row r="519">
          <cell r="B519">
            <v>0</v>
          </cell>
          <cell r="C519" t="str">
            <v>A. Upah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</row>
        <row r="520">
          <cell r="B520">
            <v>0</v>
          </cell>
          <cell r="C520" t="str">
            <v>buruh lapangan terlatih</v>
          </cell>
          <cell r="D520" t="str">
            <v>OH</v>
          </cell>
          <cell r="E520">
            <v>4.8</v>
          </cell>
          <cell r="F520">
            <v>37000</v>
          </cell>
          <cell r="G520">
            <v>177600</v>
          </cell>
        </row>
        <row r="521">
          <cell r="B521">
            <v>0</v>
          </cell>
          <cell r="C521" t="str">
            <v>Mandor lapangan</v>
          </cell>
          <cell r="D521" t="str">
            <v>OH</v>
          </cell>
          <cell r="E521">
            <v>0.24</v>
          </cell>
          <cell r="F521">
            <v>66000</v>
          </cell>
          <cell r="G521">
            <v>15840</v>
          </cell>
        </row>
        <row r="522">
          <cell r="B522">
            <v>0</v>
          </cell>
          <cell r="C522" t="str">
            <v>Tukang</v>
          </cell>
          <cell r="D522" t="str">
            <v>OH</v>
          </cell>
          <cell r="E522">
            <v>0.4</v>
          </cell>
          <cell r="F522">
            <v>47000</v>
          </cell>
          <cell r="G522">
            <v>18800</v>
          </cell>
        </row>
        <row r="523">
          <cell r="B523">
            <v>0</v>
          </cell>
          <cell r="C523" t="str">
            <v>Kepala Tukang</v>
          </cell>
          <cell r="D523" t="str">
            <v>OH</v>
          </cell>
          <cell r="E523">
            <v>0.04</v>
          </cell>
          <cell r="F523">
            <v>66000</v>
          </cell>
          <cell r="G523">
            <v>2640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</row>
        <row r="525">
          <cell r="B525">
            <v>0</v>
          </cell>
          <cell r="C525" t="str">
            <v>B. Bahan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</row>
        <row r="526">
          <cell r="B526">
            <v>0</v>
          </cell>
          <cell r="C526" t="str">
            <v>Batu pecah 2,3 cm</v>
          </cell>
          <cell r="D526">
            <v>0</v>
          </cell>
          <cell r="E526">
            <v>1</v>
          </cell>
          <cell r="F526">
            <v>141680</v>
          </cell>
          <cell r="G526">
            <v>141680</v>
          </cell>
        </row>
        <row r="527">
          <cell r="B527">
            <v>0</v>
          </cell>
          <cell r="C527" t="str">
            <v>Pasir Pasang</v>
          </cell>
          <cell r="D527">
            <v>0</v>
          </cell>
          <cell r="E527">
            <v>0.5</v>
          </cell>
          <cell r="F527">
            <v>130000</v>
          </cell>
          <cell r="G527">
            <v>65000</v>
          </cell>
        </row>
        <row r="528">
          <cell r="B528">
            <v>0</v>
          </cell>
          <cell r="C528" t="str">
            <v>Semen Portland (PC)</v>
          </cell>
          <cell r="D528" t="str">
            <v>Zak</v>
          </cell>
          <cell r="E528">
            <v>5</v>
          </cell>
          <cell r="F528">
            <v>54395</v>
          </cell>
          <cell r="G528">
            <v>271975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</row>
        <row r="530">
          <cell r="B530">
            <v>0</v>
          </cell>
          <cell r="C530" t="str">
            <v>C. Alat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</row>
        <row r="531">
          <cell r="B531">
            <v>0</v>
          </cell>
          <cell r="C531" t="str">
            <v>Concrete Mixer</v>
          </cell>
          <cell r="D531" t="str">
            <v>unit/hr</v>
          </cell>
          <cell r="E531">
            <v>0.2</v>
          </cell>
          <cell r="F531">
            <v>65000</v>
          </cell>
          <cell r="G531">
            <v>13000</v>
          </cell>
        </row>
        <row r="532">
          <cell r="B532">
            <v>0</v>
          </cell>
          <cell r="C532" t="str">
            <v>Alat bantu</v>
          </cell>
          <cell r="D532" t="str">
            <v>Ls</v>
          </cell>
          <cell r="E532">
            <v>0.48</v>
          </cell>
          <cell r="F532">
            <v>50000</v>
          </cell>
          <cell r="G532">
            <v>24000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</row>
        <row r="534">
          <cell r="B534">
            <v>37</v>
          </cell>
          <cell r="C534" t="str">
            <v xml:space="preserve">Uraian Pekerjaan </v>
          </cell>
          <cell r="D534" t="str">
            <v>:</v>
          </cell>
          <cell r="E534" t="str">
            <v>Pencetakan Block Beton  (K-175) (0,5 x 0,5 x 0,25)</v>
          </cell>
          <cell r="F534">
            <v>0</v>
          </cell>
          <cell r="G534">
            <v>121516.55900000001</v>
          </cell>
        </row>
        <row r="535">
          <cell r="B535" t="str">
            <v>37A</v>
          </cell>
          <cell r="C535" t="str">
            <v>Kuantitas Pekerjaan</v>
          </cell>
          <cell r="D535" t="str">
            <v>:</v>
          </cell>
          <cell r="E535" t="str">
            <v>bh</v>
          </cell>
          <cell r="F535">
            <v>0</v>
          </cell>
          <cell r="G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</row>
        <row r="537">
          <cell r="B537">
            <v>0</v>
          </cell>
          <cell r="C537" t="str">
            <v>A. Upah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</row>
        <row r="538">
          <cell r="B538">
            <v>0</v>
          </cell>
          <cell r="C538" t="str">
            <v>buruh lapangan terlatih</v>
          </cell>
          <cell r="D538" t="str">
            <v>OH</v>
          </cell>
          <cell r="E538">
            <v>0.375</v>
          </cell>
          <cell r="F538">
            <v>37000</v>
          </cell>
          <cell r="G538">
            <v>13875</v>
          </cell>
        </row>
        <row r="539">
          <cell r="B539">
            <v>0</v>
          </cell>
          <cell r="C539" t="str">
            <v>Mandor lapangan</v>
          </cell>
          <cell r="D539" t="str">
            <v>OH</v>
          </cell>
          <cell r="E539">
            <v>0.3125</v>
          </cell>
          <cell r="F539">
            <v>66000</v>
          </cell>
          <cell r="G539">
            <v>20625</v>
          </cell>
        </row>
        <row r="540">
          <cell r="B540">
            <v>0</v>
          </cell>
          <cell r="C540" t="str">
            <v>Tukang</v>
          </cell>
          <cell r="D540" t="str">
            <v>OH</v>
          </cell>
          <cell r="E540">
            <v>2.5000000000000001E-2</v>
          </cell>
          <cell r="F540">
            <v>47000</v>
          </cell>
          <cell r="G540">
            <v>1175</v>
          </cell>
        </row>
        <row r="541">
          <cell r="B541">
            <v>0</v>
          </cell>
          <cell r="C541" t="str">
            <v>Kepala Tukang</v>
          </cell>
          <cell r="D541" t="str">
            <v>OH</v>
          </cell>
          <cell r="E541">
            <v>3.7499999999999999E-2</v>
          </cell>
          <cell r="F541">
            <v>66000</v>
          </cell>
          <cell r="G541">
            <v>2475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</row>
        <row r="543">
          <cell r="B543">
            <v>0</v>
          </cell>
          <cell r="C543" t="str">
            <v>B. Bahan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</row>
        <row r="544">
          <cell r="B544">
            <v>0</v>
          </cell>
          <cell r="C544" t="str">
            <v>Batu pecah 2,3 cm</v>
          </cell>
          <cell r="D544">
            <v>0</v>
          </cell>
          <cell r="E544">
            <v>5.1299999999999998E-2</v>
          </cell>
          <cell r="F544">
            <v>141680</v>
          </cell>
          <cell r="G544">
            <v>7268.1840000000002</v>
          </cell>
        </row>
        <row r="545">
          <cell r="B545">
            <v>0</v>
          </cell>
          <cell r="C545" t="str">
            <v>Pasir Pasang</v>
          </cell>
          <cell r="D545">
            <v>0</v>
          </cell>
          <cell r="E545">
            <v>3.3799999999999997E-2</v>
          </cell>
          <cell r="F545">
            <v>130000</v>
          </cell>
          <cell r="G545">
            <v>4394</v>
          </cell>
        </row>
        <row r="546">
          <cell r="B546">
            <v>0</v>
          </cell>
          <cell r="C546" t="str">
            <v>Semen Portland (PC)</v>
          </cell>
          <cell r="D546" t="str">
            <v>Zak</v>
          </cell>
          <cell r="E546">
            <v>0.42499999999999999</v>
          </cell>
          <cell r="F546">
            <v>54395</v>
          </cell>
          <cell r="G546">
            <v>23117.875</v>
          </cell>
        </row>
        <row r="547">
          <cell r="B547">
            <v>0</v>
          </cell>
          <cell r="C547" t="str">
            <v>Kayu Kelas III</v>
          </cell>
          <cell r="D547">
            <v>0</v>
          </cell>
          <cell r="E547">
            <v>2.5000000000000001E-2</v>
          </cell>
          <cell r="F547">
            <v>1840000</v>
          </cell>
          <cell r="G547">
            <v>46000</v>
          </cell>
        </row>
        <row r="548">
          <cell r="B548">
            <v>0</v>
          </cell>
          <cell r="C548" t="str">
            <v>Paku biasa</v>
          </cell>
          <cell r="D548" t="str">
            <v>kg</v>
          </cell>
          <cell r="E548">
            <v>2.5000000000000001E-2</v>
          </cell>
          <cell r="F548">
            <v>10120</v>
          </cell>
          <cell r="G548">
            <v>253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</row>
        <row r="550">
          <cell r="B550">
            <v>0</v>
          </cell>
          <cell r="C550" t="str">
            <v>C. Alat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</row>
        <row r="551">
          <cell r="B551">
            <v>0</v>
          </cell>
          <cell r="C551" t="str">
            <v>Concrete Mixer</v>
          </cell>
          <cell r="D551" t="str">
            <v>jam</v>
          </cell>
          <cell r="E551">
            <v>2.5000000000000001E-2</v>
          </cell>
          <cell r="F551">
            <v>65000</v>
          </cell>
          <cell r="G551">
            <v>1625</v>
          </cell>
        </row>
        <row r="552">
          <cell r="B552">
            <v>0</v>
          </cell>
          <cell r="C552" t="str">
            <v>VibrO Concrete</v>
          </cell>
          <cell r="D552" t="str">
            <v>jam</v>
          </cell>
          <cell r="E552">
            <v>1.09E-2</v>
          </cell>
          <cell r="F552">
            <v>65000</v>
          </cell>
          <cell r="G552">
            <v>708.5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</row>
        <row r="554">
          <cell r="B554">
            <v>38</v>
          </cell>
          <cell r="C554" t="str">
            <v xml:space="preserve">Uraian Pekerjaan </v>
          </cell>
          <cell r="D554" t="str">
            <v>:</v>
          </cell>
          <cell r="E554" t="str">
            <v>Pemasangan Block Beton (0,5 x 0,5 x 0,25)</v>
          </cell>
          <cell r="F554">
            <v>0</v>
          </cell>
          <cell r="G554">
            <v>45467.1</v>
          </cell>
        </row>
        <row r="555">
          <cell r="B555" t="str">
            <v>38A</v>
          </cell>
          <cell r="C555" t="str">
            <v>Kuantitas Pekerjaan</v>
          </cell>
          <cell r="D555" t="str">
            <v>:</v>
          </cell>
          <cell r="E555" t="str">
            <v>bh</v>
          </cell>
          <cell r="F555">
            <v>0</v>
          </cell>
          <cell r="G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</row>
        <row r="557">
          <cell r="B557">
            <v>0</v>
          </cell>
          <cell r="C557" t="str">
            <v>A. Upah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</row>
        <row r="558">
          <cell r="B558">
            <v>0</v>
          </cell>
          <cell r="C558" t="str">
            <v>buruh lapangan terlatih</v>
          </cell>
          <cell r="D558" t="str">
            <v>OH</v>
          </cell>
          <cell r="E558">
            <v>0.1875</v>
          </cell>
          <cell r="F558">
            <v>37000</v>
          </cell>
          <cell r="G558">
            <v>6937.5</v>
          </cell>
        </row>
        <row r="559">
          <cell r="B559">
            <v>0</v>
          </cell>
          <cell r="C559" t="str">
            <v>Mandor lapangan</v>
          </cell>
          <cell r="D559" t="str">
            <v>OH</v>
          </cell>
          <cell r="E559">
            <v>1.5599999999999999E-2</v>
          </cell>
          <cell r="F559">
            <v>66000</v>
          </cell>
          <cell r="G559">
            <v>1029.5999999999999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</row>
        <row r="561">
          <cell r="B561">
            <v>0</v>
          </cell>
          <cell r="C561" t="str">
            <v>B. Bahan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</row>
        <row r="563">
          <cell r="B563">
            <v>0</v>
          </cell>
          <cell r="C563" t="str">
            <v>C. Alat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</row>
        <row r="564">
          <cell r="B564">
            <v>0</v>
          </cell>
          <cell r="C564" t="str">
            <v>Excavator</v>
          </cell>
          <cell r="D564" t="str">
            <v>jam</v>
          </cell>
          <cell r="E564">
            <v>0.1</v>
          </cell>
          <cell r="F564">
            <v>375000</v>
          </cell>
          <cell r="G564">
            <v>37500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</row>
        <row r="566">
          <cell r="B566">
            <v>39</v>
          </cell>
          <cell r="C566" t="str">
            <v xml:space="preserve">Uraian Pekerjaan </v>
          </cell>
          <cell r="D566" t="str">
            <v>:</v>
          </cell>
          <cell r="E566" t="str">
            <v>Pasangan Batu Kali / Belah 1:4</v>
          </cell>
          <cell r="F566">
            <v>0</v>
          </cell>
          <cell r="G566">
            <v>607978.69999999995</v>
          </cell>
        </row>
        <row r="567">
          <cell r="B567" t="str">
            <v>39A</v>
          </cell>
          <cell r="C567" t="str">
            <v>Kuantitas Pekerjaan</v>
          </cell>
          <cell r="D567" t="str">
            <v>:</v>
          </cell>
          <cell r="E567">
            <v>0</v>
          </cell>
          <cell r="F567">
            <v>0</v>
          </cell>
          <cell r="G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</row>
        <row r="569">
          <cell r="B569">
            <v>0</v>
          </cell>
          <cell r="C569" t="str">
            <v>A. Upah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</row>
        <row r="570">
          <cell r="B570">
            <v>0</v>
          </cell>
          <cell r="C570" t="str">
            <v>buruh lapangan terlatih</v>
          </cell>
          <cell r="D570" t="str">
            <v>OH</v>
          </cell>
          <cell r="E570">
            <v>2.88</v>
          </cell>
          <cell r="F570">
            <v>37000</v>
          </cell>
          <cell r="G570">
            <v>106560</v>
          </cell>
        </row>
        <row r="571">
          <cell r="B571">
            <v>0</v>
          </cell>
          <cell r="C571" t="str">
            <v>Mandor Lapangan</v>
          </cell>
          <cell r="D571" t="str">
            <v>OH</v>
          </cell>
          <cell r="E571">
            <v>0.14399999999999999</v>
          </cell>
          <cell r="F571">
            <v>66000</v>
          </cell>
          <cell r="G571">
            <v>9504</v>
          </cell>
        </row>
        <row r="572">
          <cell r="B572">
            <v>0</v>
          </cell>
          <cell r="C572" t="str">
            <v>Tukang</v>
          </cell>
          <cell r="D572" t="str">
            <v>OH</v>
          </cell>
          <cell r="E572">
            <v>0.96</v>
          </cell>
          <cell r="F572">
            <v>47000</v>
          </cell>
          <cell r="G572">
            <v>45120</v>
          </cell>
        </row>
        <row r="573">
          <cell r="B573">
            <v>0</v>
          </cell>
          <cell r="C573" t="str">
            <v>Kepala Tukang</v>
          </cell>
          <cell r="D573" t="str">
            <v>OH</v>
          </cell>
          <cell r="E573">
            <v>9.6000000000000002E-2</v>
          </cell>
          <cell r="F573">
            <v>66000</v>
          </cell>
          <cell r="G573">
            <v>6336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</row>
        <row r="575">
          <cell r="B575">
            <v>0</v>
          </cell>
          <cell r="C575" t="str">
            <v>B. Bahan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</row>
        <row r="576">
          <cell r="B576">
            <v>0</v>
          </cell>
          <cell r="C576" t="str">
            <v>Batu pecah 2,3 cm</v>
          </cell>
          <cell r="D576">
            <v>0</v>
          </cell>
          <cell r="E576">
            <v>1.2</v>
          </cell>
          <cell r="F576">
            <v>141680</v>
          </cell>
          <cell r="G576">
            <v>170016</v>
          </cell>
        </row>
        <row r="577">
          <cell r="B577">
            <v>0</v>
          </cell>
          <cell r="C577" t="str">
            <v>Pasir Pasang</v>
          </cell>
          <cell r="D577">
            <v>0</v>
          </cell>
          <cell r="E577">
            <v>0.52200000000000002</v>
          </cell>
          <cell r="F577">
            <v>130000</v>
          </cell>
          <cell r="G577">
            <v>67860</v>
          </cell>
        </row>
        <row r="578">
          <cell r="B578">
            <v>0</v>
          </cell>
          <cell r="C578" t="str">
            <v>Semen Portland (PC)</v>
          </cell>
          <cell r="D578" t="str">
            <v>Zak</v>
          </cell>
          <cell r="E578">
            <v>3.26</v>
          </cell>
          <cell r="F578">
            <v>54395</v>
          </cell>
          <cell r="G578">
            <v>177327.69999999998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</row>
        <row r="580">
          <cell r="B580">
            <v>0</v>
          </cell>
          <cell r="C580" t="str">
            <v>C. Alat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</row>
        <row r="581">
          <cell r="B581">
            <v>0</v>
          </cell>
          <cell r="C581" t="str">
            <v>Concrete Mixer</v>
          </cell>
          <cell r="D581" t="str">
            <v>unit/hr</v>
          </cell>
          <cell r="E581">
            <v>0.16700000000000001</v>
          </cell>
          <cell r="F581">
            <v>65000</v>
          </cell>
          <cell r="G581">
            <v>10855</v>
          </cell>
        </row>
        <row r="582">
          <cell r="B582">
            <v>0</v>
          </cell>
          <cell r="C582" t="str">
            <v>Alat bantu</v>
          </cell>
          <cell r="D582" t="str">
            <v>Ls</v>
          </cell>
          <cell r="E582">
            <v>0.28799999999999998</v>
          </cell>
          <cell r="F582">
            <v>50000</v>
          </cell>
          <cell r="G582">
            <v>14399.999999999998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</row>
        <row r="584">
          <cell r="B584">
            <v>40</v>
          </cell>
          <cell r="C584" t="str">
            <v xml:space="preserve">Uraian Pekerjaan </v>
          </cell>
          <cell r="D584" t="str">
            <v>:</v>
          </cell>
          <cell r="E584" t="str">
            <v>Pasangan Batu Kali / Belah 1:3</v>
          </cell>
          <cell r="F584">
            <v>0</v>
          </cell>
          <cell r="G584">
            <v>601384.75</v>
          </cell>
        </row>
        <row r="585">
          <cell r="B585" t="str">
            <v>40A</v>
          </cell>
          <cell r="C585" t="str">
            <v>Kuantitas Pekerjaan</v>
          </cell>
          <cell r="D585" t="str">
            <v>:</v>
          </cell>
          <cell r="E585">
            <v>0</v>
          </cell>
          <cell r="F585">
            <v>0</v>
          </cell>
          <cell r="G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</row>
        <row r="587">
          <cell r="B587">
            <v>0</v>
          </cell>
          <cell r="C587" t="str">
            <v>A. Upah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</row>
        <row r="588">
          <cell r="B588">
            <v>0</v>
          </cell>
          <cell r="C588" t="str">
            <v>buruh lapangan terlatih</v>
          </cell>
          <cell r="D588" t="str">
            <v>OH</v>
          </cell>
          <cell r="E588">
            <v>2.88</v>
          </cell>
          <cell r="F588">
            <v>37000</v>
          </cell>
          <cell r="G588">
            <v>106560</v>
          </cell>
        </row>
        <row r="589">
          <cell r="B589">
            <v>0</v>
          </cell>
          <cell r="C589" t="str">
            <v>Mandor Lapangan</v>
          </cell>
          <cell r="D589" t="str">
            <v>OH</v>
          </cell>
          <cell r="E589">
            <v>0.14399999999999999</v>
          </cell>
          <cell r="F589">
            <v>66000</v>
          </cell>
          <cell r="G589">
            <v>9504</v>
          </cell>
        </row>
        <row r="590">
          <cell r="B590">
            <v>0</v>
          </cell>
          <cell r="C590" t="str">
            <v>Tukang</v>
          </cell>
          <cell r="D590" t="str">
            <v>OH</v>
          </cell>
          <cell r="E590">
            <v>0.96</v>
          </cell>
          <cell r="F590">
            <v>47000</v>
          </cell>
          <cell r="G590">
            <v>45120</v>
          </cell>
        </row>
        <row r="591">
          <cell r="B591">
            <v>0</v>
          </cell>
          <cell r="C591" t="str">
            <v>Kepala Tukang</v>
          </cell>
          <cell r="D591" t="str">
            <v>OH</v>
          </cell>
          <cell r="E591">
            <v>9.6000000000000002E-2</v>
          </cell>
          <cell r="F591">
            <v>66000</v>
          </cell>
          <cell r="G591">
            <v>6336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</row>
        <row r="593">
          <cell r="B593">
            <v>0</v>
          </cell>
          <cell r="C593" t="str">
            <v>B. Bahan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</row>
        <row r="594">
          <cell r="B594">
            <v>0</v>
          </cell>
          <cell r="C594" t="str">
            <v>Batu kali</v>
          </cell>
          <cell r="D594">
            <v>0</v>
          </cell>
          <cell r="E594">
            <v>1.2</v>
          </cell>
          <cell r="F594">
            <v>107525</v>
          </cell>
          <cell r="G594">
            <v>129030</v>
          </cell>
        </row>
        <row r="595">
          <cell r="B595">
            <v>0</v>
          </cell>
          <cell r="C595" t="str">
            <v>Pasir Pasang</v>
          </cell>
          <cell r="D595">
            <v>0</v>
          </cell>
          <cell r="E595">
            <v>0.45600000000000002</v>
          </cell>
          <cell r="F595">
            <v>130000</v>
          </cell>
          <cell r="G595">
            <v>59280</v>
          </cell>
        </row>
        <row r="596">
          <cell r="B596">
            <v>0</v>
          </cell>
          <cell r="C596" t="str">
            <v>Semen portland (PC)</v>
          </cell>
          <cell r="D596" t="str">
            <v>Zak</v>
          </cell>
          <cell r="E596">
            <v>4.05</v>
          </cell>
          <cell r="F596">
            <v>54395</v>
          </cell>
          <cell r="G596">
            <v>220299.75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</row>
        <row r="598">
          <cell r="B598">
            <v>0</v>
          </cell>
          <cell r="C598" t="str">
            <v>C. Alat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</row>
        <row r="599">
          <cell r="B599">
            <v>0</v>
          </cell>
          <cell r="C599" t="str">
            <v>Concrete Mixer</v>
          </cell>
          <cell r="D599" t="str">
            <v>unit/hr</v>
          </cell>
          <cell r="E599">
            <v>0.16700000000000001</v>
          </cell>
          <cell r="F599">
            <v>65000</v>
          </cell>
          <cell r="G599">
            <v>10855</v>
          </cell>
        </row>
        <row r="600">
          <cell r="B600">
            <v>0</v>
          </cell>
          <cell r="C600" t="str">
            <v>Alat bantu</v>
          </cell>
          <cell r="D600" t="str">
            <v>Ls</v>
          </cell>
          <cell r="E600">
            <v>0.28799999999999998</v>
          </cell>
          <cell r="F600">
            <v>50000</v>
          </cell>
          <cell r="G600">
            <v>14399.999999999998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</row>
        <row r="602">
          <cell r="B602">
            <v>41</v>
          </cell>
          <cell r="C602" t="str">
            <v xml:space="preserve">Uraian Pekerjaan </v>
          </cell>
          <cell r="D602" t="str">
            <v>:</v>
          </cell>
          <cell r="E602" t="str">
            <v>Pasangan Batu Bata 1:4</v>
          </cell>
          <cell r="F602">
            <v>0</v>
          </cell>
          <cell r="G602">
            <v>106042.15</v>
          </cell>
        </row>
        <row r="603">
          <cell r="B603" t="str">
            <v>41A</v>
          </cell>
          <cell r="C603" t="str">
            <v>Kuantitas Pekerjaan</v>
          </cell>
          <cell r="D603" t="str">
            <v>:</v>
          </cell>
          <cell r="E603">
            <v>0</v>
          </cell>
          <cell r="F603">
            <v>0</v>
          </cell>
          <cell r="G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</row>
        <row r="605">
          <cell r="B605">
            <v>0</v>
          </cell>
          <cell r="C605" t="str">
            <v>A. Upah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</row>
        <row r="606">
          <cell r="B606">
            <v>0</v>
          </cell>
          <cell r="C606" t="str">
            <v>buruh lapangan terlatih</v>
          </cell>
          <cell r="D606" t="str">
            <v>OH</v>
          </cell>
          <cell r="E606">
            <v>0.75</v>
          </cell>
          <cell r="F606">
            <v>37000</v>
          </cell>
          <cell r="G606">
            <v>27750</v>
          </cell>
        </row>
        <row r="607">
          <cell r="B607">
            <v>0</v>
          </cell>
          <cell r="C607" t="str">
            <v>Tukang</v>
          </cell>
          <cell r="D607" t="str">
            <v>OH</v>
          </cell>
          <cell r="E607">
            <v>0.25</v>
          </cell>
          <cell r="F607">
            <v>47000</v>
          </cell>
          <cell r="G607">
            <v>11750</v>
          </cell>
        </row>
        <row r="608">
          <cell r="B608">
            <v>0</v>
          </cell>
          <cell r="C608" t="str">
            <v>Kepala Tukang</v>
          </cell>
          <cell r="D608" t="str">
            <v>OH</v>
          </cell>
          <cell r="E608">
            <v>2.5000000000000001E-2</v>
          </cell>
          <cell r="F608">
            <v>66000</v>
          </cell>
          <cell r="G608">
            <v>1650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</row>
        <row r="610">
          <cell r="B610">
            <v>0</v>
          </cell>
          <cell r="C610" t="str">
            <v>B. Bahan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</row>
        <row r="611">
          <cell r="B611">
            <v>0</v>
          </cell>
          <cell r="C611" t="str">
            <v>Batu Bata kecil</v>
          </cell>
          <cell r="D611" t="str">
            <v>bh</v>
          </cell>
          <cell r="E611">
            <v>75</v>
          </cell>
          <cell r="F611">
            <v>442.75</v>
          </cell>
          <cell r="G611">
            <v>33206.25</v>
          </cell>
        </row>
        <row r="612">
          <cell r="B612">
            <v>0</v>
          </cell>
          <cell r="C612" t="str">
            <v>Pasir Pasang</v>
          </cell>
          <cell r="D612">
            <v>0</v>
          </cell>
          <cell r="E612">
            <v>6.8000000000000005E-2</v>
          </cell>
          <cell r="F612">
            <v>130000</v>
          </cell>
          <cell r="G612">
            <v>8840</v>
          </cell>
        </row>
        <row r="613">
          <cell r="B613">
            <v>0</v>
          </cell>
          <cell r="C613" t="str">
            <v>Semen Portland (PC)</v>
          </cell>
          <cell r="D613" t="str">
            <v>Zak</v>
          </cell>
          <cell r="E613">
            <v>0.42</v>
          </cell>
          <cell r="F613">
            <v>54395</v>
          </cell>
          <cell r="G613">
            <v>22845.899999999998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</row>
        <row r="615">
          <cell r="B615">
            <v>0</v>
          </cell>
          <cell r="C615" t="str">
            <v>C. Alat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</row>
        <row r="617">
          <cell r="B617">
            <v>42</v>
          </cell>
          <cell r="C617" t="str">
            <v xml:space="preserve">Uraian Pekerjaan </v>
          </cell>
          <cell r="D617" t="str">
            <v>:</v>
          </cell>
          <cell r="E617" t="str">
            <v>Pasangan Batu Boulder (D=0,5m)</v>
          </cell>
          <cell r="F617">
            <v>0</v>
          </cell>
          <cell r="G617">
            <v>235785</v>
          </cell>
        </row>
        <row r="618">
          <cell r="B618" t="str">
            <v>42A</v>
          </cell>
          <cell r="C618" t="str">
            <v>Kuantitas Pekerjaan</v>
          </cell>
          <cell r="D618" t="str">
            <v>:</v>
          </cell>
          <cell r="E618">
            <v>0</v>
          </cell>
          <cell r="F618">
            <v>0</v>
          </cell>
          <cell r="G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</row>
        <row r="620">
          <cell r="B620">
            <v>0</v>
          </cell>
          <cell r="C620" t="str">
            <v>A. Upah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</row>
        <row r="621">
          <cell r="B621">
            <v>0</v>
          </cell>
          <cell r="C621" t="str">
            <v>buruh lapangan terlatih</v>
          </cell>
          <cell r="D621" t="str">
            <v>OH</v>
          </cell>
          <cell r="E621">
            <v>1.5</v>
          </cell>
          <cell r="F621">
            <v>37000</v>
          </cell>
          <cell r="G621">
            <v>55500</v>
          </cell>
        </row>
        <row r="622">
          <cell r="B622">
            <v>0</v>
          </cell>
          <cell r="C622" t="str">
            <v>Mandor lapangan</v>
          </cell>
          <cell r="D622" t="str">
            <v>OH</v>
          </cell>
          <cell r="E622">
            <v>7.4999999999999997E-2</v>
          </cell>
          <cell r="F622">
            <v>66000</v>
          </cell>
          <cell r="G622">
            <v>4950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</row>
        <row r="624">
          <cell r="B624">
            <v>0</v>
          </cell>
          <cell r="C624" t="str">
            <v>B. Bahan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</row>
        <row r="625">
          <cell r="B625">
            <v>0</v>
          </cell>
          <cell r="C625" t="str">
            <v>Batu gunung/ quary</v>
          </cell>
          <cell r="D625">
            <v>0</v>
          </cell>
          <cell r="E625">
            <v>1.2</v>
          </cell>
          <cell r="F625">
            <v>120175</v>
          </cell>
          <cell r="G625">
            <v>144210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</row>
        <row r="627">
          <cell r="B627">
            <v>0</v>
          </cell>
          <cell r="C627" t="str">
            <v>C. Alat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</row>
        <row r="628">
          <cell r="B628">
            <v>0</v>
          </cell>
          <cell r="C628" t="str">
            <v>Excavator</v>
          </cell>
          <cell r="D628" t="str">
            <v>Jam</v>
          </cell>
          <cell r="E628">
            <v>8.3000000000000004E-2</v>
          </cell>
          <cell r="F628">
            <v>375000</v>
          </cell>
          <cell r="G628">
            <v>31125</v>
          </cell>
        </row>
        <row r="629">
          <cell r="B629">
            <v>0</v>
          </cell>
          <cell r="C629" t="str">
            <v>(Kap. 1,2 m3)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</row>
        <row r="631">
          <cell r="B631">
            <v>43</v>
          </cell>
          <cell r="C631" t="str">
            <v xml:space="preserve">Uraian Pekerjaan </v>
          </cell>
          <cell r="D631" t="str">
            <v>:</v>
          </cell>
          <cell r="E631" t="str">
            <v>Plesteran Campuran 1:3</v>
          </cell>
          <cell r="F631">
            <v>0</v>
          </cell>
          <cell r="G631">
            <v>38269.839999999997</v>
          </cell>
        </row>
        <row r="632">
          <cell r="B632" t="str">
            <v>43A</v>
          </cell>
          <cell r="C632" t="str">
            <v>Kuantitas Pekerjaan</v>
          </cell>
          <cell r="D632" t="str">
            <v>:</v>
          </cell>
          <cell r="E632">
            <v>0</v>
          </cell>
          <cell r="F632">
            <v>0</v>
          </cell>
          <cell r="G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</row>
        <row r="634">
          <cell r="B634">
            <v>0</v>
          </cell>
          <cell r="C634" t="str">
            <v>A. Upah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</row>
        <row r="635">
          <cell r="B635">
            <v>0</v>
          </cell>
          <cell r="C635" t="str">
            <v>buruh lapangan terlatih</v>
          </cell>
          <cell r="D635" t="str">
            <v>OH</v>
          </cell>
          <cell r="E635">
            <v>0.38400000000000001</v>
          </cell>
          <cell r="F635">
            <v>37000</v>
          </cell>
          <cell r="G635">
            <v>14208</v>
          </cell>
        </row>
        <row r="636">
          <cell r="B636">
            <v>0</v>
          </cell>
          <cell r="C636" t="str">
            <v>Mandor lapangan</v>
          </cell>
          <cell r="D636" t="str">
            <v>OH</v>
          </cell>
          <cell r="E636">
            <v>1.9E-2</v>
          </cell>
          <cell r="F636">
            <v>66000</v>
          </cell>
          <cell r="G636">
            <v>1254</v>
          </cell>
        </row>
        <row r="637">
          <cell r="B637">
            <v>0</v>
          </cell>
          <cell r="C637" t="str">
            <v>Tukang</v>
          </cell>
          <cell r="D637" t="str">
            <v>OH</v>
          </cell>
          <cell r="E637">
            <v>0.19</v>
          </cell>
          <cell r="F637">
            <v>47000</v>
          </cell>
          <cell r="G637">
            <v>8930</v>
          </cell>
        </row>
        <row r="638">
          <cell r="B638">
            <v>0</v>
          </cell>
          <cell r="C638" t="str">
            <v>Kepala Tukang</v>
          </cell>
          <cell r="D638" t="str">
            <v>OH</v>
          </cell>
          <cell r="E638">
            <v>1.9E-2</v>
          </cell>
          <cell r="F638">
            <v>66000</v>
          </cell>
          <cell r="G638">
            <v>1254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</row>
        <row r="641">
          <cell r="B641">
            <v>0</v>
          </cell>
          <cell r="C641" t="str">
            <v>B. Bahan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</row>
        <row r="642">
          <cell r="B642">
            <v>0</v>
          </cell>
          <cell r="C642" t="str">
            <v>Pasir Pasang</v>
          </cell>
          <cell r="D642">
            <v>0</v>
          </cell>
          <cell r="E642">
            <v>2E-3</v>
          </cell>
          <cell r="F642">
            <v>130000</v>
          </cell>
          <cell r="G642">
            <v>260</v>
          </cell>
        </row>
        <row r="643">
          <cell r="B643">
            <v>0</v>
          </cell>
          <cell r="C643" t="str">
            <v>Semen portland (PC)</v>
          </cell>
          <cell r="D643" t="str">
            <v>Zak</v>
          </cell>
          <cell r="E643">
            <v>0.192</v>
          </cell>
          <cell r="F643">
            <v>54395</v>
          </cell>
          <cell r="G643">
            <v>10443.84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</row>
        <row r="645">
          <cell r="B645">
            <v>0</v>
          </cell>
          <cell r="C645" t="str">
            <v>C. Alat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</row>
        <row r="646">
          <cell r="B646">
            <v>0</v>
          </cell>
          <cell r="C646" t="str">
            <v>Alat bantu</v>
          </cell>
          <cell r="D646" t="str">
            <v>Ls</v>
          </cell>
          <cell r="E646">
            <v>3.8400000000000004E-2</v>
          </cell>
          <cell r="F646">
            <v>50000</v>
          </cell>
          <cell r="G646">
            <v>1920.0000000000002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</row>
        <row r="648">
          <cell r="B648">
            <v>44</v>
          </cell>
          <cell r="C648" t="str">
            <v xml:space="preserve">Uraian Pekerjaan </v>
          </cell>
          <cell r="D648" t="str">
            <v>:</v>
          </cell>
          <cell r="E648" t="str">
            <v>Siaran Campuran 1:2</v>
          </cell>
          <cell r="F648">
            <v>0</v>
          </cell>
          <cell r="G648">
            <v>30201.14</v>
          </cell>
        </row>
        <row r="649">
          <cell r="B649" t="str">
            <v>44A</v>
          </cell>
          <cell r="C649" t="str">
            <v>Kuantitas Pekerjaan</v>
          </cell>
          <cell r="D649" t="str">
            <v>:</v>
          </cell>
          <cell r="E649">
            <v>0</v>
          </cell>
          <cell r="F649">
            <v>0</v>
          </cell>
          <cell r="G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</row>
        <row r="651">
          <cell r="B651">
            <v>0</v>
          </cell>
          <cell r="C651" t="str">
            <v>A. Upah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</row>
        <row r="652">
          <cell r="B652">
            <v>0</v>
          </cell>
          <cell r="C652" t="str">
            <v>buruh lapangan terlatih</v>
          </cell>
          <cell r="D652" t="str">
            <v>OH</v>
          </cell>
          <cell r="E652">
            <v>0.34599999999999997</v>
          </cell>
          <cell r="F652">
            <v>37000</v>
          </cell>
          <cell r="G652">
            <v>12801.999999999998</v>
          </cell>
        </row>
        <row r="653">
          <cell r="B653">
            <v>0</v>
          </cell>
          <cell r="C653" t="str">
            <v>Mandor lapangan</v>
          </cell>
          <cell r="D653" t="str">
            <v>OH</v>
          </cell>
          <cell r="E653">
            <v>1.7000000000000001E-2</v>
          </cell>
          <cell r="F653">
            <v>66000</v>
          </cell>
          <cell r="G653">
            <v>1122</v>
          </cell>
        </row>
        <row r="654">
          <cell r="B654">
            <v>0</v>
          </cell>
          <cell r="C654" t="str">
            <v>Tukang</v>
          </cell>
          <cell r="D654" t="str">
            <v>OH</v>
          </cell>
          <cell r="E654">
            <v>0.115</v>
          </cell>
          <cell r="F654">
            <v>47000</v>
          </cell>
          <cell r="G654">
            <v>5405</v>
          </cell>
        </row>
        <row r="655">
          <cell r="B655">
            <v>0</v>
          </cell>
          <cell r="C655" t="str">
            <v>Kepala Tukang</v>
          </cell>
          <cell r="D655" t="str">
            <v>OH</v>
          </cell>
          <cell r="E655">
            <v>1.2E-2</v>
          </cell>
          <cell r="F655">
            <v>66000</v>
          </cell>
          <cell r="G655">
            <v>792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</row>
        <row r="658">
          <cell r="B658">
            <v>0</v>
          </cell>
          <cell r="C658" t="str">
            <v>B. Bahan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</row>
        <row r="659">
          <cell r="B659">
            <v>0</v>
          </cell>
          <cell r="C659" t="str">
            <v>Pasir Pasang</v>
          </cell>
          <cell r="D659">
            <v>0</v>
          </cell>
          <cell r="E659">
            <v>8.9999999999999993E-3</v>
          </cell>
          <cell r="F659">
            <v>130000</v>
          </cell>
          <cell r="G659">
            <v>1170</v>
          </cell>
        </row>
        <row r="660">
          <cell r="B660">
            <v>0</v>
          </cell>
          <cell r="C660" t="str">
            <v>Semen Portland (PC)</v>
          </cell>
          <cell r="D660" t="str">
            <v>Zak</v>
          </cell>
          <cell r="E660">
            <v>0.13200000000000001</v>
          </cell>
          <cell r="F660">
            <v>54395</v>
          </cell>
          <cell r="G660">
            <v>7180.14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</row>
        <row r="662">
          <cell r="B662">
            <v>0</v>
          </cell>
          <cell r="C662" t="str">
            <v>C. Alat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</row>
        <row r="663">
          <cell r="B663">
            <v>0</v>
          </cell>
          <cell r="C663" t="str">
            <v>Alat bantu</v>
          </cell>
          <cell r="D663" t="str">
            <v>Ls</v>
          </cell>
          <cell r="E663">
            <v>3.4599999999999999E-2</v>
          </cell>
          <cell r="F663">
            <v>50000</v>
          </cell>
          <cell r="G663">
            <v>1730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</row>
        <row r="665">
          <cell r="B665">
            <v>45</v>
          </cell>
          <cell r="C665" t="str">
            <v xml:space="preserve">Uraian Pekerjaan </v>
          </cell>
          <cell r="D665" t="str">
            <v>:</v>
          </cell>
          <cell r="E665" t="str">
            <v>Acian</v>
          </cell>
          <cell r="F665">
            <v>0</v>
          </cell>
          <cell r="G665">
            <v>5483.8250000000007</v>
          </cell>
        </row>
        <row r="666">
          <cell r="B666" t="str">
            <v>45A</v>
          </cell>
          <cell r="C666" t="str">
            <v>Kuantitas Pekerjaan</v>
          </cell>
          <cell r="D666" t="str">
            <v>:</v>
          </cell>
          <cell r="E666">
            <v>0</v>
          </cell>
          <cell r="F666">
            <v>0</v>
          </cell>
          <cell r="G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</row>
        <row r="668">
          <cell r="B668">
            <v>0</v>
          </cell>
          <cell r="C668" t="str">
            <v>A. Upah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</row>
        <row r="669">
          <cell r="B669">
            <v>0</v>
          </cell>
          <cell r="C669" t="str">
            <v>buruh lapangan terlatih</v>
          </cell>
          <cell r="D669" t="str">
            <v>OH</v>
          </cell>
          <cell r="E669">
            <v>6.5000000000000002E-2</v>
          </cell>
          <cell r="F669">
            <v>37000</v>
          </cell>
          <cell r="G669">
            <v>2405</v>
          </cell>
        </row>
        <row r="670">
          <cell r="B670">
            <v>0</v>
          </cell>
          <cell r="C670" t="str">
            <v>Tukang</v>
          </cell>
          <cell r="D670" t="str">
            <v>OH</v>
          </cell>
          <cell r="E670">
            <v>2.5000000000000001E-2</v>
          </cell>
          <cell r="F670">
            <v>47000</v>
          </cell>
          <cell r="G670">
            <v>1175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</row>
        <row r="673">
          <cell r="B673">
            <v>0</v>
          </cell>
          <cell r="C673" t="str">
            <v>B. Bahan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</row>
        <row r="674">
          <cell r="B674">
            <v>0</v>
          </cell>
          <cell r="C674" t="str">
            <v>Semen portland (PC)</v>
          </cell>
          <cell r="D674" t="str">
            <v>Zak</v>
          </cell>
          <cell r="E674">
            <v>3.5000000000000003E-2</v>
          </cell>
          <cell r="F674">
            <v>54395</v>
          </cell>
          <cell r="G674">
            <v>1903.8250000000003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</row>
        <row r="676">
          <cell r="B676">
            <v>0</v>
          </cell>
          <cell r="C676" t="str">
            <v>C. Alat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</row>
        <row r="678">
          <cell r="B678">
            <v>46</v>
          </cell>
          <cell r="C678" t="str">
            <v xml:space="preserve">Uraian Pekerjaan </v>
          </cell>
          <cell r="D678" t="str">
            <v>:</v>
          </cell>
          <cell r="E678" t="str">
            <v>Pasangan Bronjong Pabrikasi</v>
          </cell>
          <cell r="F678">
            <v>0</v>
          </cell>
          <cell r="G678">
            <v>580105.5</v>
          </cell>
        </row>
        <row r="679">
          <cell r="B679" t="str">
            <v>46A</v>
          </cell>
          <cell r="C679" t="str">
            <v>Kuantitas Pekerjaan</v>
          </cell>
          <cell r="D679" t="str">
            <v>:</v>
          </cell>
          <cell r="E679">
            <v>0</v>
          </cell>
          <cell r="F679">
            <v>0</v>
          </cell>
          <cell r="G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</row>
        <row r="681">
          <cell r="B681">
            <v>0</v>
          </cell>
          <cell r="C681" t="str">
            <v>A. Upah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</row>
        <row r="682">
          <cell r="B682">
            <v>0</v>
          </cell>
          <cell r="C682" t="str">
            <v>buruh lapangan terlatih</v>
          </cell>
          <cell r="D682" t="str">
            <v>OH</v>
          </cell>
          <cell r="E682">
            <v>2</v>
          </cell>
          <cell r="F682">
            <v>37000</v>
          </cell>
          <cell r="G682">
            <v>74000</v>
          </cell>
        </row>
        <row r="683">
          <cell r="B683">
            <v>0</v>
          </cell>
          <cell r="C683" t="str">
            <v>Mandor lapangan</v>
          </cell>
          <cell r="D683" t="str">
            <v>OH</v>
          </cell>
          <cell r="E683">
            <v>3.3000000000000002E-2</v>
          </cell>
          <cell r="F683">
            <v>66000</v>
          </cell>
          <cell r="G683">
            <v>2178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</row>
        <row r="685">
          <cell r="B685">
            <v>0</v>
          </cell>
          <cell r="C685" t="str">
            <v>B. Bahan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</row>
        <row r="686">
          <cell r="B686">
            <v>0</v>
          </cell>
          <cell r="C686" t="str">
            <v>Batu Kali</v>
          </cell>
          <cell r="D686">
            <v>0</v>
          </cell>
          <cell r="E686">
            <v>1.1000000000000001</v>
          </cell>
          <cell r="F686">
            <v>107525</v>
          </cell>
          <cell r="G686">
            <v>118277.50000000001</v>
          </cell>
        </row>
        <row r="687">
          <cell r="B687">
            <v>0</v>
          </cell>
          <cell r="C687" t="str">
            <v>Kawat Bronjong</v>
          </cell>
          <cell r="D687">
            <v>0</v>
          </cell>
          <cell r="E687">
            <v>1</v>
          </cell>
          <cell r="F687">
            <v>12650</v>
          </cell>
          <cell r="G687">
            <v>12650</v>
          </cell>
        </row>
        <row r="688">
          <cell r="B688">
            <v>0</v>
          </cell>
          <cell r="C688" t="str">
            <v>a. 3,00 mm</v>
          </cell>
          <cell r="D688">
            <v>0</v>
          </cell>
          <cell r="E688">
            <v>1</v>
          </cell>
          <cell r="F688">
            <v>373000</v>
          </cell>
          <cell r="G688">
            <v>373000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</row>
        <row r="690">
          <cell r="B690">
            <v>0</v>
          </cell>
          <cell r="C690" t="str">
            <v>C. Alat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</row>
        <row r="692">
          <cell r="B692">
            <v>47</v>
          </cell>
          <cell r="C692" t="str">
            <v xml:space="preserve">Uraian Pekerjaan </v>
          </cell>
          <cell r="D692" t="str">
            <v>:</v>
          </cell>
          <cell r="E692" t="str">
            <v>Pasangan Bronjong Anyaman</v>
          </cell>
          <cell r="F692">
            <v>0</v>
          </cell>
          <cell r="G692">
            <v>321733.5</v>
          </cell>
        </row>
        <row r="693">
          <cell r="B693" t="str">
            <v>47A</v>
          </cell>
          <cell r="C693" t="str">
            <v>Kuantitas Pekerjaan</v>
          </cell>
          <cell r="D693" t="str">
            <v>:</v>
          </cell>
          <cell r="E693">
            <v>0</v>
          </cell>
          <cell r="F693">
            <v>0</v>
          </cell>
          <cell r="G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</row>
        <row r="695">
          <cell r="B695">
            <v>0</v>
          </cell>
          <cell r="C695" t="str">
            <v>A. Upah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</row>
        <row r="696">
          <cell r="B696">
            <v>0</v>
          </cell>
          <cell r="C696" t="str">
            <v>buruh lapangan terlatih</v>
          </cell>
          <cell r="D696" t="str">
            <v>OH</v>
          </cell>
          <cell r="E696">
            <v>1.958</v>
          </cell>
          <cell r="F696">
            <v>37000</v>
          </cell>
          <cell r="G696">
            <v>72446</v>
          </cell>
        </row>
        <row r="697">
          <cell r="B697">
            <v>0</v>
          </cell>
          <cell r="C697" t="str">
            <v>Mandor lapangan</v>
          </cell>
          <cell r="D697" t="str">
            <v>OH</v>
          </cell>
          <cell r="E697">
            <v>0.05</v>
          </cell>
          <cell r="F697">
            <v>66000</v>
          </cell>
          <cell r="G697">
            <v>3300</v>
          </cell>
        </row>
        <row r="698">
          <cell r="B698">
            <v>0</v>
          </cell>
          <cell r="C698" t="str">
            <v>Tukang</v>
          </cell>
          <cell r="D698" t="str">
            <v>OH</v>
          </cell>
          <cell r="E698">
            <v>0.70399999999999996</v>
          </cell>
          <cell r="F698">
            <v>47000</v>
          </cell>
          <cell r="G698">
            <v>33088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</row>
        <row r="700">
          <cell r="B700">
            <v>0</v>
          </cell>
          <cell r="C700" t="str">
            <v>B. Bahan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</row>
        <row r="701">
          <cell r="B701">
            <v>0</v>
          </cell>
          <cell r="C701" t="str">
            <v>Batu Kali</v>
          </cell>
          <cell r="D701">
            <v>0</v>
          </cell>
          <cell r="E701">
            <v>1</v>
          </cell>
          <cell r="F701">
            <v>107525</v>
          </cell>
          <cell r="G701">
            <v>107525</v>
          </cell>
        </row>
        <row r="702">
          <cell r="B702">
            <v>0</v>
          </cell>
          <cell r="C702" t="str">
            <v>Kawat Bronjong</v>
          </cell>
          <cell r="D702">
            <v>0</v>
          </cell>
          <cell r="E702">
            <v>8.33</v>
          </cell>
          <cell r="F702">
            <v>12650</v>
          </cell>
          <cell r="G702">
            <v>105374.5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</row>
        <row r="704">
          <cell r="B704">
            <v>0</v>
          </cell>
          <cell r="C704" t="str">
            <v>C. Alat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</row>
        <row r="706">
          <cell r="B706">
            <v>48</v>
          </cell>
          <cell r="C706" t="str">
            <v xml:space="preserve">Uraian Pekerjaan </v>
          </cell>
          <cell r="D706" t="str">
            <v>:</v>
          </cell>
          <cell r="E706" t="str">
            <v>Pasangan Batu Kosong</v>
          </cell>
          <cell r="F706">
            <v>0</v>
          </cell>
          <cell r="G706">
            <v>194262</v>
          </cell>
        </row>
        <row r="707">
          <cell r="B707" t="str">
            <v>48A</v>
          </cell>
          <cell r="C707" t="str">
            <v>Kuantitas Pekerjaan</v>
          </cell>
          <cell r="D707" t="str">
            <v>:</v>
          </cell>
          <cell r="E707">
            <v>0</v>
          </cell>
          <cell r="F707">
            <v>0</v>
          </cell>
          <cell r="G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</row>
        <row r="709">
          <cell r="B709">
            <v>0</v>
          </cell>
          <cell r="C709" t="str">
            <v>A. Upah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</row>
        <row r="710">
          <cell r="B710">
            <v>0</v>
          </cell>
          <cell r="C710" t="str">
            <v>buruh lapangan terlatih</v>
          </cell>
          <cell r="D710" t="str">
            <v>OH</v>
          </cell>
          <cell r="E710">
            <v>1.44</v>
          </cell>
          <cell r="F710">
            <v>37000</v>
          </cell>
          <cell r="G710">
            <v>53280</v>
          </cell>
        </row>
        <row r="711">
          <cell r="B711">
            <v>0</v>
          </cell>
          <cell r="C711" t="str">
            <v>Mandor lapangan</v>
          </cell>
          <cell r="D711" t="str">
            <v>OH</v>
          </cell>
          <cell r="E711">
            <v>7.1999999999999995E-2</v>
          </cell>
          <cell r="F711">
            <v>66000</v>
          </cell>
          <cell r="G711">
            <v>4752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</row>
        <row r="713">
          <cell r="B713">
            <v>0</v>
          </cell>
          <cell r="C713" t="str">
            <v>B. Bahan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</row>
        <row r="714">
          <cell r="B714">
            <v>0</v>
          </cell>
          <cell r="C714" t="str">
            <v>Batu Kali</v>
          </cell>
          <cell r="D714">
            <v>0</v>
          </cell>
          <cell r="E714">
            <v>1.2</v>
          </cell>
          <cell r="F714">
            <v>107525</v>
          </cell>
          <cell r="G714">
            <v>129030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</row>
        <row r="716">
          <cell r="B716">
            <v>0</v>
          </cell>
          <cell r="C716" t="str">
            <v>C. Alat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</row>
        <row r="717">
          <cell r="B717">
            <v>0</v>
          </cell>
          <cell r="C717" t="str">
            <v>Alat bantu</v>
          </cell>
          <cell r="D717" t="str">
            <v>Ls</v>
          </cell>
          <cell r="E717">
            <v>0.14399999999999999</v>
          </cell>
          <cell r="F717">
            <v>50000</v>
          </cell>
          <cell r="G717">
            <v>7199.9999999999991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</row>
        <row r="719">
          <cell r="B719">
            <v>49</v>
          </cell>
          <cell r="C719" t="str">
            <v xml:space="preserve">Uraian Pekerjaan </v>
          </cell>
          <cell r="D719" t="str">
            <v>:</v>
          </cell>
          <cell r="E719" t="str">
            <v>Pembongkaran Pasangan Batu</v>
          </cell>
          <cell r="F719">
            <v>0</v>
          </cell>
          <cell r="G719">
            <v>121500</v>
          </cell>
        </row>
        <row r="720">
          <cell r="B720" t="str">
            <v>49A</v>
          </cell>
          <cell r="C720" t="str">
            <v>Kuantitas Pekerjaan</v>
          </cell>
          <cell r="D720" t="str">
            <v>:</v>
          </cell>
          <cell r="E720">
            <v>0</v>
          </cell>
          <cell r="F720">
            <v>0</v>
          </cell>
          <cell r="G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</row>
        <row r="722">
          <cell r="B722">
            <v>0</v>
          </cell>
          <cell r="C722" t="str">
            <v>A. Upah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</row>
        <row r="723">
          <cell r="B723">
            <v>0</v>
          </cell>
          <cell r="C723" t="str">
            <v>buruh lapangan terlatih</v>
          </cell>
          <cell r="D723" t="str">
            <v>OH</v>
          </cell>
          <cell r="E723">
            <v>2.5</v>
          </cell>
          <cell r="F723">
            <v>37000</v>
          </cell>
          <cell r="G723">
            <v>92500</v>
          </cell>
        </row>
        <row r="724">
          <cell r="B724">
            <v>0</v>
          </cell>
          <cell r="C724" t="str">
            <v>Mandor lapangan</v>
          </cell>
          <cell r="D724" t="str">
            <v>OH</v>
          </cell>
          <cell r="E724">
            <v>0.25</v>
          </cell>
          <cell r="F724">
            <v>66000</v>
          </cell>
          <cell r="G724">
            <v>16500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</row>
        <row r="726">
          <cell r="B726">
            <v>0</v>
          </cell>
          <cell r="C726" t="str">
            <v>B. Bahan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</row>
        <row r="728">
          <cell r="B728">
            <v>0</v>
          </cell>
          <cell r="C728" t="str">
            <v>C. Alat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</row>
        <row r="729">
          <cell r="B729">
            <v>0</v>
          </cell>
          <cell r="C729" t="str">
            <v>Alat bantu</v>
          </cell>
          <cell r="D729" t="str">
            <v>Ls</v>
          </cell>
          <cell r="E729">
            <v>0.25</v>
          </cell>
          <cell r="F729">
            <v>50000</v>
          </cell>
          <cell r="G729">
            <v>12500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</row>
        <row r="731">
          <cell r="B731">
            <v>50</v>
          </cell>
          <cell r="C731" t="str">
            <v xml:space="preserve">Uraian Pekerjaan </v>
          </cell>
          <cell r="D731" t="str">
            <v>:</v>
          </cell>
          <cell r="E731" t="str">
            <v>Pembongkaran Pasangan Bronjong</v>
          </cell>
          <cell r="F731">
            <v>0</v>
          </cell>
          <cell r="G731">
            <v>110400</v>
          </cell>
        </row>
        <row r="732">
          <cell r="B732" t="str">
            <v>50A</v>
          </cell>
          <cell r="C732" t="str">
            <v>Kuantitas Pekerjaan</v>
          </cell>
          <cell r="D732" t="str">
            <v>:</v>
          </cell>
          <cell r="E732">
            <v>0</v>
          </cell>
          <cell r="F732">
            <v>0</v>
          </cell>
          <cell r="G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</row>
        <row r="734">
          <cell r="B734">
            <v>0</v>
          </cell>
          <cell r="C734" t="str">
            <v>A. Upah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</row>
        <row r="735">
          <cell r="B735">
            <v>0</v>
          </cell>
          <cell r="C735" t="str">
            <v>buruh lapangan terlatih</v>
          </cell>
          <cell r="D735" t="str">
            <v>OH</v>
          </cell>
          <cell r="E735">
            <v>2</v>
          </cell>
          <cell r="F735">
            <v>37000</v>
          </cell>
          <cell r="G735">
            <v>74000</v>
          </cell>
        </row>
        <row r="736">
          <cell r="B736">
            <v>0</v>
          </cell>
          <cell r="C736" t="str">
            <v>Mandor lapangan</v>
          </cell>
          <cell r="D736" t="str">
            <v>OH</v>
          </cell>
          <cell r="E736">
            <v>0.4</v>
          </cell>
          <cell r="F736">
            <v>66000</v>
          </cell>
          <cell r="G736">
            <v>26400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</row>
        <row r="738">
          <cell r="B738">
            <v>0</v>
          </cell>
          <cell r="C738" t="str">
            <v>B. Bahan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</row>
        <row r="740">
          <cell r="B740">
            <v>0</v>
          </cell>
          <cell r="C740" t="str">
            <v>C. Alat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</row>
        <row r="741">
          <cell r="B741">
            <v>0</v>
          </cell>
          <cell r="C741" t="str">
            <v>Alat bantu</v>
          </cell>
          <cell r="D741" t="str">
            <v>Ls</v>
          </cell>
          <cell r="E741">
            <v>0.2</v>
          </cell>
          <cell r="F741">
            <v>50000</v>
          </cell>
          <cell r="G741">
            <v>10000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</row>
        <row r="743">
          <cell r="B743">
            <v>51</v>
          </cell>
          <cell r="C743" t="str">
            <v xml:space="preserve">Uraian Pekerjaan </v>
          </cell>
          <cell r="D743" t="str">
            <v>:</v>
          </cell>
          <cell r="E743" t="str">
            <v>Pengecatan Pintu</v>
          </cell>
          <cell r="F743">
            <v>0</v>
          </cell>
          <cell r="G743">
            <v>78950</v>
          </cell>
        </row>
        <row r="744">
          <cell r="B744" t="str">
            <v>51A</v>
          </cell>
          <cell r="C744" t="str">
            <v>Kuantitas Pekerjaan</v>
          </cell>
          <cell r="D744" t="str">
            <v>:</v>
          </cell>
          <cell r="E744">
            <v>0</v>
          </cell>
          <cell r="F744">
            <v>0</v>
          </cell>
          <cell r="G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</row>
        <row r="746">
          <cell r="B746">
            <v>0</v>
          </cell>
          <cell r="C746" t="str">
            <v>A. Upah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</row>
        <row r="747">
          <cell r="B747">
            <v>0</v>
          </cell>
          <cell r="C747" t="str">
            <v>buruh lapangan terlatih</v>
          </cell>
          <cell r="D747" t="str">
            <v>OH</v>
          </cell>
          <cell r="E747">
            <v>1.5</v>
          </cell>
          <cell r="F747">
            <v>37000</v>
          </cell>
          <cell r="G747">
            <v>55500</v>
          </cell>
        </row>
        <row r="748">
          <cell r="B748">
            <v>0</v>
          </cell>
          <cell r="C748" t="str">
            <v>Mandor lapangan</v>
          </cell>
          <cell r="D748" t="str">
            <v>OH</v>
          </cell>
          <cell r="E748">
            <v>0.05</v>
          </cell>
          <cell r="F748">
            <v>66000</v>
          </cell>
          <cell r="G748">
            <v>3300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</row>
        <row r="750">
          <cell r="B750">
            <v>0</v>
          </cell>
          <cell r="C750" t="str">
            <v>B. Bahan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</row>
        <row r="751">
          <cell r="B751">
            <v>0</v>
          </cell>
          <cell r="C751" t="str">
            <v>Cat Kayu</v>
          </cell>
          <cell r="D751" t="str">
            <v>kg</v>
          </cell>
          <cell r="E751">
            <v>0.4</v>
          </cell>
          <cell r="F751">
            <v>31625</v>
          </cell>
          <cell r="G751">
            <v>12650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</row>
        <row r="753">
          <cell r="B753">
            <v>0</v>
          </cell>
          <cell r="C753" t="str">
            <v>C. Alat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</row>
        <row r="754">
          <cell r="B754">
            <v>0</v>
          </cell>
          <cell r="C754" t="str">
            <v>Alat bantu</v>
          </cell>
          <cell r="D754" t="str">
            <v>Ls</v>
          </cell>
          <cell r="E754">
            <v>0.15</v>
          </cell>
          <cell r="F754">
            <v>50000</v>
          </cell>
          <cell r="G754">
            <v>7500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</row>
        <row r="756">
          <cell r="B756">
            <v>52</v>
          </cell>
          <cell r="C756" t="str">
            <v xml:space="preserve">Uraian Pekerjaan </v>
          </cell>
          <cell r="D756" t="str">
            <v>:</v>
          </cell>
          <cell r="E756" t="str">
            <v>Pengecetan Tembok</v>
          </cell>
          <cell r="F756">
            <v>0</v>
          </cell>
          <cell r="G756">
            <v>27747.7</v>
          </cell>
        </row>
        <row r="757">
          <cell r="B757" t="str">
            <v>52A</v>
          </cell>
          <cell r="C757" t="str">
            <v>Kuantitas Pekerjaan</v>
          </cell>
          <cell r="D757" t="str">
            <v>:</v>
          </cell>
          <cell r="E757">
            <v>0</v>
          </cell>
          <cell r="F757">
            <v>0</v>
          </cell>
          <cell r="G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</row>
        <row r="759">
          <cell r="B759">
            <v>0</v>
          </cell>
          <cell r="C759" t="str">
            <v>A. Upah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</row>
        <row r="760">
          <cell r="B760">
            <v>0</v>
          </cell>
          <cell r="C760" t="str">
            <v>buruh lapangan terlatih</v>
          </cell>
          <cell r="D760" t="str">
            <v>OH</v>
          </cell>
          <cell r="E760">
            <v>0.2</v>
          </cell>
          <cell r="F760">
            <v>37000</v>
          </cell>
          <cell r="G760">
            <v>7400</v>
          </cell>
        </row>
        <row r="761">
          <cell r="B761">
            <v>0</v>
          </cell>
          <cell r="C761" t="str">
            <v>Mandor lapangan</v>
          </cell>
          <cell r="D761" t="str">
            <v>OH</v>
          </cell>
          <cell r="E761">
            <v>0.01</v>
          </cell>
          <cell r="F761">
            <v>66000</v>
          </cell>
          <cell r="G761">
            <v>660</v>
          </cell>
        </row>
        <row r="762">
          <cell r="B762">
            <v>0</v>
          </cell>
          <cell r="C762" t="str">
            <v>Tukang</v>
          </cell>
          <cell r="D762" t="str">
            <v>OH</v>
          </cell>
          <cell r="E762">
            <v>0.25</v>
          </cell>
          <cell r="F762">
            <v>47000</v>
          </cell>
          <cell r="G762">
            <v>11750</v>
          </cell>
        </row>
        <row r="763">
          <cell r="B763">
            <v>0</v>
          </cell>
          <cell r="C763" t="str">
            <v>Kepala Tukang</v>
          </cell>
          <cell r="D763" t="str">
            <v>OH</v>
          </cell>
          <cell r="E763">
            <v>2.5000000000000001E-2</v>
          </cell>
          <cell r="F763">
            <v>66000</v>
          </cell>
          <cell r="G763">
            <v>1650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</row>
        <row r="765">
          <cell r="B765">
            <v>0</v>
          </cell>
          <cell r="C765" t="str">
            <v>B. Bahan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</row>
        <row r="766">
          <cell r="B766">
            <v>0</v>
          </cell>
          <cell r="C766" t="str">
            <v>Plamur tembok</v>
          </cell>
          <cell r="D766" t="str">
            <v>kg</v>
          </cell>
          <cell r="E766">
            <v>0.3</v>
          </cell>
          <cell r="F766">
            <v>5819</v>
          </cell>
          <cell r="G766">
            <v>1745.7</v>
          </cell>
        </row>
        <row r="767">
          <cell r="B767">
            <v>0</v>
          </cell>
          <cell r="C767" t="str">
            <v>Ampelas biasa</v>
          </cell>
          <cell r="D767" t="str">
            <v>lbr</v>
          </cell>
          <cell r="E767">
            <v>1</v>
          </cell>
          <cell r="F767">
            <v>2403.5</v>
          </cell>
          <cell r="G767">
            <v>2403.5</v>
          </cell>
        </row>
        <row r="768">
          <cell r="B768">
            <v>0</v>
          </cell>
          <cell r="C768" t="str">
            <v>Cat tembok</v>
          </cell>
          <cell r="D768" t="str">
            <v>kg</v>
          </cell>
          <cell r="E768">
            <v>0.2</v>
          </cell>
          <cell r="F768">
            <v>5692.5</v>
          </cell>
          <cell r="G768">
            <v>1138.5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</row>
        <row r="770">
          <cell r="B770">
            <v>0</v>
          </cell>
          <cell r="C770" t="str">
            <v>C. Alat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</row>
        <row r="771">
          <cell r="B771">
            <v>0</v>
          </cell>
          <cell r="C771" t="str">
            <v>Alat bantu</v>
          </cell>
          <cell r="D771" t="str">
            <v>Ls</v>
          </cell>
          <cell r="E771">
            <v>0.02</v>
          </cell>
          <cell r="F771">
            <v>50000</v>
          </cell>
          <cell r="G771">
            <v>1000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</row>
        <row r="773">
          <cell r="B773">
            <v>53</v>
          </cell>
          <cell r="C773" t="str">
            <v xml:space="preserve">Uraian Pekerjaan </v>
          </cell>
          <cell r="D773" t="str">
            <v>:</v>
          </cell>
          <cell r="E773" t="str">
            <v>Filter Cloth (Geotekstil)</v>
          </cell>
          <cell r="F773">
            <v>0</v>
          </cell>
          <cell r="G773">
            <v>12732</v>
          </cell>
        </row>
        <row r="774">
          <cell r="B774" t="str">
            <v>53A</v>
          </cell>
          <cell r="C774" t="str">
            <v>Kuantitas Pekerjaan</v>
          </cell>
          <cell r="D774" t="str">
            <v>:</v>
          </cell>
          <cell r="E774">
            <v>0</v>
          </cell>
          <cell r="F774">
            <v>0</v>
          </cell>
          <cell r="G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</row>
        <row r="776">
          <cell r="B776">
            <v>0</v>
          </cell>
          <cell r="C776" t="str">
            <v>A. Upah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</row>
        <row r="777">
          <cell r="B777">
            <v>0</v>
          </cell>
          <cell r="C777" t="str">
            <v>buruh lapangan terlatih</v>
          </cell>
          <cell r="D777" t="str">
            <v>OH</v>
          </cell>
          <cell r="E777">
            <v>0.05</v>
          </cell>
          <cell r="F777">
            <v>37000</v>
          </cell>
          <cell r="G777">
            <v>1850</v>
          </cell>
        </row>
        <row r="778">
          <cell r="B778">
            <v>0</v>
          </cell>
          <cell r="C778" t="str">
            <v>Mandor lapangan</v>
          </cell>
          <cell r="D778" t="str">
            <v>OH</v>
          </cell>
          <cell r="E778">
            <v>2E-3</v>
          </cell>
          <cell r="F778">
            <v>66000</v>
          </cell>
          <cell r="G778">
            <v>132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</row>
        <row r="780">
          <cell r="B780">
            <v>0</v>
          </cell>
          <cell r="C780" t="str">
            <v>B. Bahan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</row>
        <row r="781">
          <cell r="B781">
            <v>0</v>
          </cell>
          <cell r="C781" t="str">
            <v>Filter / Geotekstil</v>
          </cell>
          <cell r="D781">
            <v>0</v>
          </cell>
          <cell r="E781">
            <v>1</v>
          </cell>
          <cell r="F781">
            <v>10750</v>
          </cell>
          <cell r="G781">
            <v>10750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</row>
        <row r="783">
          <cell r="B783">
            <v>0</v>
          </cell>
          <cell r="C783" t="str">
            <v>C. Alat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</row>
        <row r="785">
          <cell r="B785">
            <v>54</v>
          </cell>
          <cell r="C785" t="str">
            <v xml:space="preserve">Uraian Pekerjaan </v>
          </cell>
          <cell r="D785" t="str">
            <v>:</v>
          </cell>
          <cell r="E785" t="str">
            <v>Gebalan Rumput (Grass Sodding)</v>
          </cell>
          <cell r="F785">
            <v>0</v>
          </cell>
          <cell r="G785">
            <v>6708</v>
          </cell>
        </row>
        <row r="786">
          <cell r="B786" t="str">
            <v>54A</v>
          </cell>
          <cell r="C786" t="str">
            <v>Kuantitas Pekerjaan</v>
          </cell>
          <cell r="D786" t="str">
            <v>:</v>
          </cell>
          <cell r="E786">
            <v>0</v>
          </cell>
          <cell r="F786">
            <v>0</v>
          </cell>
          <cell r="G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</row>
        <row r="788">
          <cell r="B788">
            <v>0</v>
          </cell>
          <cell r="C788" t="str">
            <v>A. Upah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</row>
        <row r="789">
          <cell r="B789">
            <v>0</v>
          </cell>
          <cell r="C789" t="str">
            <v>buruh lapangan terlatih</v>
          </cell>
          <cell r="D789" t="str">
            <v>OH</v>
          </cell>
          <cell r="E789">
            <v>0.14399999999999999</v>
          </cell>
          <cell r="F789">
            <v>37000</v>
          </cell>
          <cell r="G789">
            <v>5328</v>
          </cell>
        </row>
        <row r="790">
          <cell r="B790">
            <v>0</v>
          </cell>
          <cell r="C790" t="str">
            <v>Mandor lapangan</v>
          </cell>
          <cell r="D790" t="str">
            <v>OH</v>
          </cell>
          <cell r="E790">
            <v>0.01</v>
          </cell>
          <cell r="F790">
            <v>66000</v>
          </cell>
          <cell r="G790">
            <v>660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</row>
        <row r="792">
          <cell r="B792">
            <v>0</v>
          </cell>
          <cell r="C792" t="str">
            <v>B. Bahan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</row>
        <row r="794">
          <cell r="B794">
            <v>0</v>
          </cell>
          <cell r="C794" t="str">
            <v>C. Alat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</row>
        <row r="795">
          <cell r="B795">
            <v>0</v>
          </cell>
          <cell r="C795" t="str">
            <v>Alat bantu</v>
          </cell>
          <cell r="D795" t="str">
            <v>Ls</v>
          </cell>
          <cell r="E795">
            <v>1.44E-2</v>
          </cell>
          <cell r="F795">
            <v>50000</v>
          </cell>
          <cell r="G795">
            <v>720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</row>
        <row r="797">
          <cell r="B797">
            <v>55</v>
          </cell>
          <cell r="C797" t="str">
            <v xml:space="preserve">Uraian Pekerjaan </v>
          </cell>
          <cell r="D797" t="str">
            <v>:</v>
          </cell>
          <cell r="E797" t="str">
            <v>Pemasangan Buis Beton H=0,5 m</v>
          </cell>
          <cell r="F797">
            <v>0</v>
          </cell>
          <cell r="G797">
            <v>104743.6</v>
          </cell>
        </row>
        <row r="798">
          <cell r="B798">
            <v>0</v>
          </cell>
          <cell r="C798">
            <v>0</v>
          </cell>
          <cell r="D798">
            <v>0</v>
          </cell>
          <cell r="E798" t="str">
            <v>(Buis segi delapan dipasang di atas tumpukan pasangan</v>
          </cell>
          <cell r="F798">
            <v>0</v>
          </cell>
          <cell r="G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 t="str">
            <v>batu kosong)</v>
          </cell>
          <cell r="F799">
            <v>0</v>
          </cell>
          <cell r="G799">
            <v>0</v>
          </cell>
        </row>
        <row r="800">
          <cell r="B800" t="str">
            <v>55A</v>
          </cell>
          <cell r="C800" t="str">
            <v>Kuantitas Pekerjaan</v>
          </cell>
          <cell r="D800" t="str">
            <v>:</v>
          </cell>
          <cell r="E800" t="str">
            <v>bh</v>
          </cell>
          <cell r="F800">
            <v>0</v>
          </cell>
          <cell r="G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</row>
        <row r="802">
          <cell r="B802">
            <v>0</v>
          </cell>
          <cell r="C802" t="str">
            <v>A. Upah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</row>
        <row r="803">
          <cell r="B803">
            <v>0</v>
          </cell>
          <cell r="C803" t="str">
            <v>buruh lapangan terlatih</v>
          </cell>
          <cell r="D803" t="str">
            <v>OH</v>
          </cell>
          <cell r="E803">
            <v>1.141</v>
          </cell>
          <cell r="F803">
            <v>37000</v>
          </cell>
          <cell r="G803">
            <v>42217</v>
          </cell>
        </row>
        <row r="804">
          <cell r="B804">
            <v>0</v>
          </cell>
          <cell r="C804" t="str">
            <v>Mandor lapangan</v>
          </cell>
          <cell r="D804" t="str">
            <v>OH</v>
          </cell>
          <cell r="E804">
            <v>9.5100000000000004E-2</v>
          </cell>
          <cell r="F804">
            <v>66000</v>
          </cell>
          <cell r="G804">
            <v>6276.6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</row>
        <row r="806">
          <cell r="B806">
            <v>0</v>
          </cell>
          <cell r="C806" t="str">
            <v>B. Bahan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</row>
        <row r="808">
          <cell r="B808">
            <v>0</v>
          </cell>
          <cell r="C808" t="str">
            <v>C. Alat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</row>
        <row r="809">
          <cell r="B809">
            <v>0</v>
          </cell>
          <cell r="C809" t="str">
            <v>Excavator</v>
          </cell>
          <cell r="D809" t="str">
            <v>Jam</v>
          </cell>
          <cell r="E809">
            <v>0.15</v>
          </cell>
          <cell r="F809">
            <v>375000</v>
          </cell>
          <cell r="G809">
            <v>56250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</row>
        <row r="811">
          <cell r="B811">
            <v>56</v>
          </cell>
          <cell r="C811" t="str">
            <v xml:space="preserve">Uraian Pekerjaan </v>
          </cell>
          <cell r="D811" t="str">
            <v>:</v>
          </cell>
          <cell r="E811" t="str">
            <v xml:space="preserve">Pemasangan Buis Beton H=1,0 m </v>
          </cell>
          <cell r="F811">
            <v>0</v>
          </cell>
          <cell r="G811">
            <v>191362</v>
          </cell>
        </row>
        <row r="812">
          <cell r="B812" t="str">
            <v>56A</v>
          </cell>
          <cell r="C812" t="str">
            <v>Kuantitas Pekerjaan</v>
          </cell>
          <cell r="D812" t="str">
            <v>:</v>
          </cell>
          <cell r="E812" t="str">
            <v>bh</v>
          </cell>
          <cell r="F812">
            <v>0</v>
          </cell>
          <cell r="G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</row>
        <row r="814">
          <cell r="B814">
            <v>0</v>
          </cell>
          <cell r="C814" t="str">
            <v>A. Upah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</row>
        <row r="815">
          <cell r="B815">
            <v>0</v>
          </cell>
          <cell r="C815" t="str">
            <v>buruh lapangan terlatih</v>
          </cell>
          <cell r="D815" t="str">
            <v>OH</v>
          </cell>
          <cell r="E815">
            <v>2.74</v>
          </cell>
          <cell r="F815">
            <v>37000</v>
          </cell>
          <cell r="G815">
            <v>101380.00000000001</v>
          </cell>
        </row>
        <row r="816">
          <cell r="B816">
            <v>0</v>
          </cell>
          <cell r="C816" t="str">
            <v>Mandor lapangan</v>
          </cell>
          <cell r="D816" t="str">
            <v>OH</v>
          </cell>
          <cell r="E816">
            <v>0.22700000000000001</v>
          </cell>
          <cell r="F816">
            <v>66000</v>
          </cell>
          <cell r="G816">
            <v>14982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</row>
        <row r="818">
          <cell r="B818">
            <v>0</v>
          </cell>
          <cell r="C818" t="str">
            <v>B. Bahan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</row>
        <row r="820">
          <cell r="B820">
            <v>0</v>
          </cell>
          <cell r="C820" t="str">
            <v>C. Alat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</row>
        <row r="821">
          <cell r="B821">
            <v>0</v>
          </cell>
          <cell r="C821" t="str">
            <v>Excavator</v>
          </cell>
          <cell r="D821" t="str">
            <v>Jam</v>
          </cell>
          <cell r="E821">
            <v>0.2</v>
          </cell>
          <cell r="F821">
            <v>375000</v>
          </cell>
          <cell r="G821">
            <v>75000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</row>
        <row r="823">
          <cell r="B823">
            <v>57</v>
          </cell>
          <cell r="C823" t="str">
            <v xml:space="preserve">Uraian Pekerjaan </v>
          </cell>
          <cell r="D823" t="str">
            <v>:</v>
          </cell>
          <cell r="E823" t="str">
            <v>Pemasangan Buis Beton H=1,5 m</v>
          </cell>
          <cell r="F823">
            <v>0</v>
          </cell>
          <cell r="G823">
            <v>273266</v>
          </cell>
        </row>
        <row r="824">
          <cell r="B824" t="str">
            <v>57A</v>
          </cell>
          <cell r="C824" t="str">
            <v>Kuantitas Pekerjaan</v>
          </cell>
          <cell r="D824" t="str">
            <v>:</v>
          </cell>
          <cell r="E824" t="str">
            <v>bh</v>
          </cell>
          <cell r="F824">
            <v>0</v>
          </cell>
          <cell r="G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</row>
        <row r="826">
          <cell r="B826">
            <v>0</v>
          </cell>
          <cell r="C826" t="str">
            <v>A. Upah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</row>
        <row r="827">
          <cell r="B827">
            <v>0</v>
          </cell>
          <cell r="C827" t="str">
            <v>buruh lapangan terlatih</v>
          </cell>
          <cell r="D827" t="str">
            <v>OH</v>
          </cell>
          <cell r="E827">
            <v>4.67</v>
          </cell>
          <cell r="F827">
            <v>37000</v>
          </cell>
          <cell r="G827">
            <v>172790</v>
          </cell>
        </row>
        <row r="828">
          <cell r="B828">
            <v>0</v>
          </cell>
          <cell r="C828" t="str">
            <v>Mandor lapangan</v>
          </cell>
          <cell r="D828" t="str">
            <v>OH</v>
          </cell>
          <cell r="E828">
            <v>0.38600000000000001</v>
          </cell>
          <cell r="F828">
            <v>66000</v>
          </cell>
          <cell r="G828">
            <v>25476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</row>
        <row r="830">
          <cell r="B830">
            <v>0</v>
          </cell>
          <cell r="C830" t="str">
            <v>B. Bahan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</row>
        <row r="832">
          <cell r="B832">
            <v>0</v>
          </cell>
          <cell r="C832" t="str">
            <v>C. Alat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</row>
        <row r="833">
          <cell r="B833">
            <v>0</v>
          </cell>
          <cell r="C833" t="str">
            <v>Excavator</v>
          </cell>
          <cell r="D833" t="str">
            <v>Jam</v>
          </cell>
          <cell r="E833">
            <v>0.2</v>
          </cell>
          <cell r="F833">
            <v>375000</v>
          </cell>
          <cell r="G833">
            <v>75000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</row>
        <row r="835">
          <cell r="B835">
            <v>58</v>
          </cell>
          <cell r="C835" t="str">
            <v xml:space="preserve">Uraian Pekerjaan </v>
          </cell>
          <cell r="D835" t="str">
            <v>:</v>
          </cell>
          <cell r="E835" t="str">
            <v>Pencetakan Buis Beton H=0,50 m.  (K-175)</v>
          </cell>
          <cell r="F835">
            <v>0</v>
          </cell>
          <cell r="G835">
            <v>1030833.4280000001</v>
          </cell>
        </row>
        <row r="836">
          <cell r="B836" t="str">
            <v>58A</v>
          </cell>
          <cell r="C836" t="str">
            <v>Kuantitas Pekerjaan</v>
          </cell>
          <cell r="D836" t="str">
            <v>:</v>
          </cell>
          <cell r="E836" t="str">
            <v>bh</v>
          </cell>
          <cell r="F836">
            <v>0</v>
          </cell>
          <cell r="G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</row>
        <row r="838">
          <cell r="B838">
            <v>0</v>
          </cell>
          <cell r="C838" t="str">
            <v>A. Upah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</row>
        <row r="839">
          <cell r="B839">
            <v>0</v>
          </cell>
          <cell r="C839" t="str">
            <v>buruh lapangan terlatih</v>
          </cell>
          <cell r="D839" t="str">
            <v>OH</v>
          </cell>
          <cell r="E839">
            <v>4.2000000000000003E-2</v>
          </cell>
          <cell r="F839">
            <v>37000</v>
          </cell>
          <cell r="G839">
            <v>1554</v>
          </cell>
        </row>
        <row r="840">
          <cell r="B840">
            <v>0</v>
          </cell>
          <cell r="C840" t="str">
            <v>Mandor lapangan</v>
          </cell>
          <cell r="D840" t="str">
            <v>OH</v>
          </cell>
          <cell r="E840">
            <v>4.2000000000000003E-2</v>
          </cell>
          <cell r="F840">
            <v>66000</v>
          </cell>
          <cell r="G840">
            <v>2772</v>
          </cell>
        </row>
        <row r="841">
          <cell r="B841">
            <v>0</v>
          </cell>
          <cell r="C841" t="str">
            <v>Tukang</v>
          </cell>
          <cell r="D841" t="str">
            <v>OH</v>
          </cell>
          <cell r="E841">
            <v>0.14099999999999999</v>
          </cell>
          <cell r="F841">
            <v>47000</v>
          </cell>
          <cell r="G841">
            <v>6626.9999999999991</v>
          </cell>
        </row>
        <row r="842">
          <cell r="B842">
            <v>0</v>
          </cell>
          <cell r="C842" t="str">
            <v>Kepala Tukang</v>
          </cell>
          <cell r="D842" t="str">
            <v>OH</v>
          </cell>
          <cell r="E842">
            <v>14</v>
          </cell>
          <cell r="F842">
            <v>66000</v>
          </cell>
          <cell r="G842">
            <v>924000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</row>
        <row r="844">
          <cell r="B844">
            <v>0</v>
          </cell>
          <cell r="C844" t="str">
            <v>B. Bahan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</row>
        <row r="845">
          <cell r="B845">
            <v>0</v>
          </cell>
          <cell r="C845" t="str">
            <v>Batu pecah 2,3 cm</v>
          </cell>
          <cell r="D845">
            <v>0</v>
          </cell>
          <cell r="E845">
            <v>0.1159</v>
          </cell>
          <cell r="F845">
            <v>141680</v>
          </cell>
          <cell r="G845">
            <v>16420.712</v>
          </cell>
        </row>
        <row r="846">
          <cell r="B846">
            <v>0</v>
          </cell>
          <cell r="C846" t="str">
            <v>Pasir Pasang</v>
          </cell>
          <cell r="D846">
            <v>0</v>
          </cell>
          <cell r="E846">
            <v>7.6300000000000007E-2</v>
          </cell>
          <cell r="F846">
            <v>130000</v>
          </cell>
          <cell r="G846">
            <v>9919</v>
          </cell>
        </row>
        <row r="847">
          <cell r="B847">
            <v>0</v>
          </cell>
          <cell r="C847" t="str">
            <v>Semen portland (PC)</v>
          </cell>
          <cell r="D847" t="str">
            <v>Zak</v>
          </cell>
          <cell r="E847">
            <v>0.96079999999999999</v>
          </cell>
          <cell r="F847">
            <v>54395</v>
          </cell>
          <cell r="G847">
            <v>52262.716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</row>
        <row r="849">
          <cell r="B849">
            <v>0</v>
          </cell>
          <cell r="C849" t="str">
            <v>C. Alat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</row>
        <row r="850">
          <cell r="B850">
            <v>0</v>
          </cell>
          <cell r="C850" t="str">
            <v>Concrete mixer</v>
          </cell>
          <cell r="D850" t="str">
            <v>jam</v>
          </cell>
          <cell r="E850">
            <v>5.6500000000000002E-2</v>
          </cell>
          <cell r="F850">
            <v>65000</v>
          </cell>
          <cell r="G850">
            <v>3672.5</v>
          </cell>
        </row>
        <row r="851">
          <cell r="B851">
            <v>0</v>
          </cell>
          <cell r="C851" t="str">
            <v>Vibro Concrete</v>
          </cell>
          <cell r="D851" t="str">
            <v>jam</v>
          </cell>
          <cell r="E851">
            <v>2.47E-2</v>
          </cell>
          <cell r="F851">
            <v>65000</v>
          </cell>
          <cell r="G851">
            <v>1605.5</v>
          </cell>
        </row>
        <row r="852">
          <cell r="B852">
            <v>0</v>
          </cell>
          <cell r="C852" t="str">
            <v>Sewa Cetakan</v>
          </cell>
          <cell r="D852" t="str">
            <v>bh</v>
          </cell>
          <cell r="E852">
            <v>0.1</v>
          </cell>
          <cell r="F852">
            <v>120000</v>
          </cell>
          <cell r="G852">
            <v>12000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</row>
        <row r="854">
          <cell r="B854">
            <v>59</v>
          </cell>
          <cell r="C854" t="str">
            <v xml:space="preserve">Uraian Pekerjaan </v>
          </cell>
          <cell r="D854" t="str">
            <v>:</v>
          </cell>
          <cell r="E854" t="str">
            <v>Buis Beton d= 100 cm dan pemasangannya</v>
          </cell>
          <cell r="F854">
            <v>0</v>
          </cell>
          <cell r="G854">
            <v>86277.9</v>
          </cell>
        </row>
        <row r="855">
          <cell r="B855">
            <v>0</v>
          </cell>
          <cell r="C855">
            <v>0</v>
          </cell>
          <cell r="D855">
            <v>0</v>
          </cell>
          <cell r="E855" t="str">
            <v>(Buis bulat tanpa tulangan dipasang di atas tanah berpasir)</v>
          </cell>
          <cell r="F855">
            <v>0</v>
          </cell>
          <cell r="G855">
            <v>0</v>
          </cell>
        </row>
        <row r="856">
          <cell r="B856" t="str">
            <v>59A</v>
          </cell>
          <cell r="C856" t="str">
            <v>Kuantitas Pekerjaan</v>
          </cell>
          <cell r="D856" t="str">
            <v>:</v>
          </cell>
          <cell r="E856" t="str">
            <v>bh</v>
          </cell>
          <cell r="F856">
            <v>0</v>
          </cell>
          <cell r="G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</row>
        <row r="858">
          <cell r="B858">
            <v>0</v>
          </cell>
          <cell r="C858" t="str">
            <v>A. Upah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</row>
        <row r="859">
          <cell r="B859">
            <v>0</v>
          </cell>
          <cell r="C859" t="str">
            <v>buruh lapangan terlatih</v>
          </cell>
          <cell r="D859" t="str">
            <v>OH</v>
          </cell>
          <cell r="E859">
            <v>0.70650000000000002</v>
          </cell>
          <cell r="F859">
            <v>37000</v>
          </cell>
          <cell r="G859">
            <v>26140.5</v>
          </cell>
        </row>
        <row r="860">
          <cell r="B860">
            <v>0</v>
          </cell>
          <cell r="C860" t="str">
            <v>Mandor lapangan</v>
          </cell>
          <cell r="D860" t="str">
            <v>OH</v>
          </cell>
          <cell r="E860">
            <v>5.8900000000000001E-2</v>
          </cell>
          <cell r="F860">
            <v>66000</v>
          </cell>
          <cell r="G860">
            <v>3887.4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</row>
        <row r="862">
          <cell r="B862">
            <v>0</v>
          </cell>
          <cell r="C862" t="str">
            <v>B. Bahan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</row>
        <row r="864">
          <cell r="B864">
            <v>0</v>
          </cell>
          <cell r="C864" t="str">
            <v>C. Alat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</row>
        <row r="865">
          <cell r="B865">
            <v>0</v>
          </cell>
          <cell r="C865" t="str">
            <v>Excavator</v>
          </cell>
          <cell r="D865" t="str">
            <v>jam</v>
          </cell>
          <cell r="E865">
            <v>0.15</v>
          </cell>
          <cell r="F865">
            <v>375000</v>
          </cell>
          <cell r="G865">
            <v>56250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</row>
        <row r="867">
          <cell r="B867">
            <v>60</v>
          </cell>
          <cell r="C867" t="str">
            <v xml:space="preserve">Uraian Pekerjaan </v>
          </cell>
          <cell r="D867" t="str">
            <v>:</v>
          </cell>
          <cell r="E867" t="str">
            <v>Pencetakan Buis Beton H=0,50 m.  (K-225 Camp. 1:1½:2½ Tulangan)</v>
          </cell>
          <cell r="F867">
            <v>0</v>
          </cell>
          <cell r="G867">
            <v>493259.99550000002</v>
          </cell>
        </row>
        <row r="868">
          <cell r="B868" t="str">
            <v>60A</v>
          </cell>
          <cell r="C868" t="str">
            <v>Kuantitas Pekerjaan</v>
          </cell>
          <cell r="D868" t="str">
            <v>:</v>
          </cell>
          <cell r="E868" t="str">
            <v>bh</v>
          </cell>
          <cell r="F868">
            <v>0</v>
          </cell>
          <cell r="G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</row>
        <row r="870">
          <cell r="B870">
            <v>0</v>
          </cell>
          <cell r="C870" t="str">
            <v>A. Upah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</row>
        <row r="871">
          <cell r="B871">
            <v>0</v>
          </cell>
          <cell r="C871" t="str">
            <v>buruh lapangan terlatih</v>
          </cell>
          <cell r="D871" t="str">
            <v>OH</v>
          </cell>
          <cell r="E871">
            <v>1.8169999999999999</v>
          </cell>
          <cell r="F871">
            <v>37000</v>
          </cell>
          <cell r="G871">
            <v>67229</v>
          </cell>
        </row>
        <row r="872">
          <cell r="B872">
            <v>0</v>
          </cell>
          <cell r="C872" t="str">
            <v>Mandor lapangan</v>
          </cell>
          <cell r="D872" t="str">
            <v>OH</v>
          </cell>
          <cell r="E872">
            <v>2.4E-2</v>
          </cell>
          <cell r="F872">
            <v>66000</v>
          </cell>
          <cell r="G872">
            <v>1584</v>
          </cell>
        </row>
        <row r="873">
          <cell r="B873">
            <v>0</v>
          </cell>
          <cell r="C873" t="str">
            <v>Tukang</v>
          </cell>
          <cell r="D873" t="str">
            <v>OH</v>
          </cell>
          <cell r="E873">
            <v>1.4910000000000001</v>
          </cell>
          <cell r="F873">
            <v>47000</v>
          </cell>
          <cell r="G873">
            <v>70077</v>
          </cell>
        </row>
        <row r="874">
          <cell r="B874">
            <v>0</v>
          </cell>
          <cell r="C874" t="str">
            <v>Kepala Tukang</v>
          </cell>
          <cell r="D874" t="str">
            <v>OH</v>
          </cell>
          <cell r="E874">
            <v>0.45900000000000002</v>
          </cell>
          <cell r="F874">
            <v>66000</v>
          </cell>
          <cell r="G874">
            <v>30294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</row>
        <row r="876">
          <cell r="B876">
            <v>0</v>
          </cell>
          <cell r="C876" t="str">
            <v>B. Bahan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</row>
        <row r="877">
          <cell r="B877">
            <v>0</v>
          </cell>
          <cell r="C877" t="str">
            <v>Batu pecah 2,3 cm</v>
          </cell>
          <cell r="D877">
            <v>0</v>
          </cell>
          <cell r="E877">
            <v>0.13370000000000001</v>
          </cell>
          <cell r="F877">
            <v>141680</v>
          </cell>
          <cell r="G877">
            <v>18942.616000000002</v>
          </cell>
        </row>
        <row r="878">
          <cell r="B878">
            <v>0</v>
          </cell>
          <cell r="C878" t="str">
            <v>Pasir Pasang</v>
          </cell>
          <cell r="D878">
            <v>0</v>
          </cell>
          <cell r="E878">
            <v>7.9899999999999999E-2</v>
          </cell>
          <cell r="F878">
            <v>130000</v>
          </cell>
          <cell r="G878">
            <v>10387</v>
          </cell>
        </row>
        <row r="879">
          <cell r="B879">
            <v>0</v>
          </cell>
          <cell r="C879" t="str">
            <v>Semen portland (PC)</v>
          </cell>
          <cell r="D879" t="str">
            <v>Zak</v>
          </cell>
          <cell r="E879">
            <v>1.3187</v>
          </cell>
          <cell r="F879">
            <v>54395</v>
          </cell>
          <cell r="G879">
            <v>71730.686499999996</v>
          </cell>
        </row>
        <row r="880">
          <cell r="B880">
            <v>0</v>
          </cell>
          <cell r="C880" t="str">
            <v>Besi Beton</v>
          </cell>
          <cell r="D880" t="str">
            <v>kg</v>
          </cell>
          <cell r="E880">
            <v>14.7515</v>
          </cell>
          <cell r="F880">
            <v>13662</v>
          </cell>
          <cell r="G880">
            <v>201534.99299999999</v>
          </cell>
        </row>
        <row r="881">
          <cell r="B881">
            <v>0</v>
          </cell>
          <cell r="C881" t="str">
            <v>Kawat pengikat</v>
          </cell>
          <cell r="D881" t="str">
            <v>kg</v>
          </cell>
          <cell r="E881">
            <v>0.26800000000000002</v>
          </cell>
          <cell r="F881">
            <v>12650</v>
          </cell>
          <cell r="G881">
            <v>3390.2000000000003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</row>
        <row r="883">
          <cell r="B883">
            <v>0</v>
          </cell>
          <cell r="C883" t="str">
            <v>C. Alat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</row>
        <row r="884">
          <cell r="B884">
            <v>0</v>
          </cell>
          <cell r="C884" t="str">
            <v>Concrete mixer</v>
          </cell>
          <cell r="D884" t="str">
            <v>jam</v>
          </cell>
          <cell r="E884">
            <v>6.5199999999999994E-2</v>
          </cell>
          <cell r="F884">
            <v>65000</v>
          </cell>
          <cell r="G884">
            <v>4238</v>
          </cell>
        </row>
        <row r="885">
          <cell r="B885">
            <v>0</v>
          </cell>
          <cell r="C885" t="str">
            <v>Vibro Concrete</v>
          </cell>
          <cell r="D885" t="str">
            <v>jam</v>
          </cell>
          <cell r="E885">
            <v>2.8500000000000001E-2</v>
          </cell>
          <cell r="F885">
            <v>65000</v>
          </cell>
          <cell r="G885">
            <v>1852.5</v>
          </cell>
        </row>
        <row r="886">
          <cell r="B886">
            <v>0</v>
          </cell>
          <cell r="C886" t="str">
            <v>Sewa Cetakan</v>
          </cell>
          <cell r="D886" t="str">
            <v>bh</v>
          </cell>
          <cell r="E886">
            <v>0.1</v>
          </cell>
          <cell r="F886">
            <v>120000</v>
          </cell>
          <cell r="G886">
            <v>12000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</row>
        <row r="889">
          <cell r="B889" t="str">
            <v>PEKERJAAN LAINNYA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</row>
        <row r="890">
          <cell r="B890">
            <v>61</v>
          </cell>
          <cell r="C890" t="str">
            <v xml:space="preserve">Uraian Pekerjaan </v>
          </cell>
          <cell r="D890" t="str">
            <v>:</v>
          </cell>
          <cell r="E890" t="str">
            <v>Cerucuk Bambu</v>
          </cell>
          <cell r="F890">
            <v>0</v>
          </cell>
          <cell r="G890">
            <v>17810</v>
          </cell>
        </row>
        <row r="891">
          <cell r="B891" t="str">
            <v>61A</v>
          </cell>
          <cell r="C891" t="str">
            <v>Kuantitas Pekerjaan</v>
          </cell>
          <cell r="D891" t="str">
            <v>:</v>
          </cell>
          <cell r="E891" t="str">
            <v>bh</v>
          </cell>
          <cell r="F891">
            <v>0</v>
          </cell>
          <cell r="G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</row>
        <row r="893">
          <cell r="B893">
            <v>0</v>
          </cell>
          <cell r="C893" t="str">
            <v>A. Upah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</row>
        <row r="894">
          <cell r="B894">
            <v>0</v>
          </cell>
          <cell r="C894" t="str">
            <v>buruh lapangan terlatih</v>
          </cell>
          <cell r="D894" t="str">
            <v>OH</v>
          </cell>
          <cell r="E894">
            <v>0.25</v>
          </cell>
          <cell r="F894">
            <v>37000</v>
          </cell>
          <cell r="G894">
            <v>9250</v>
          </cell>
        </row>
        <row r="895">
          <cell r="B895">
            <v>0</v>
          </cell>
          <cell r="C895" t="str">
            <v>Mandor lapangan</v>
          </cell>
          <cell r="D895" t="str">
            <v>OH</v>
          </cell>
          <cell r="E895">
            <v>0.01</v>
          </cell>
          <cell r="F895">
            <v>66000</v>
          </cell>
          <cell r="G895">
            <v>660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</row>
        <row r="897">
          <cell r="B897">
            <v>0</v>
          </cell>
          <cell r="C897" t="str">
            <v>B. Bahan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</row>
        <row r="898">
          <cell r="B898">
            <v>0</v>
          </cell>
          <cell r="C898" t="str">
            <v>Cerucuk Bambu</v>
          </cell>
          <cell r="D898">
            <v>0</v>
          </cell>
          <cell r="E898">
            <v>1</v>
          </cell>
          <cell r="F898">
            <v>7900</v>
          </cell>
          <cell r="G898">
            <v>7900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</row>
        <row r="900">
          <cell r="B900">
            <v>0</v>
          </cell>
          <cell r="C900" t="str">
            <v>C. Alat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</row>
        <row r="902">
          <cell r="B902">
            <v>62</v>
          </cell>
          <cell r="C902" t="str">
            <v xml:space="preserve">Uraian Pekerjaan </v>
          </cell>
          <cell r="D902" t="str">
            <v>:</v>
          </cell>
          <cell r="E902" t="str">
            <v>Pasir Pengisi Buis dan Antara Buis</v>
          </cell>
          <cell r="F902">
            <v>0</v>
          </cell>
          <cell r="G902">
            <v>177660</v>
          </cell>
        </row>
        <row r="903">
          <cell r="B903" t="str">
            <v>62A</v>
          </cell>
          <cell r="C903" t="str">
            <v>Kuantitas Pekerjaan</v>
          </cell>
          <cell r="D903" t="str">
            <v>:</v>
          </cell>
          <cell r="E903">
            <v>0</v>
          </cell>
          <cell r="F903">
            <v>0</v>
          </cell>
          <cell r="G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</row>
        <row r="905">
          <cell r="B905">
            <v>0</v>
          </cell>
          <cell r="C905" t="str">
            <v>A. Upah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</row>
        <row r="906">
          <cell r="B906">
            <v>0</v>
          </cell>
          <cell r="C906" t="str">
            <v>buruh lapangan terlatih</v>
          </cell>
          <cell r="D906" t="str">
            <v>OH</v>
          </cell>
          <cell r="E906">
            <v>0.5</v>
          </cell>
          <cell r="F906">
            <v>37000</v>
          </cell>
          <cell r="G906">
            <v>18500</v>
          </cell>
        </row>
        <row r="907">
          <cell r="B907">
            <v>0</v>
          </cell>
          <cell r="C907" t="str">
            <v>Mandor lapangan</v>
          </cell>
          <cell r="D907" t="str">
            <v>OH</v>
          </cell>
          <cell r="E907">
            <v>0.01</v>
          </cell>
          <cell r="F907">
            <v>66000</v>
          </cell>
          <cell r="G907">
            <v>660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</row>
        <row r="909">
          <cell r="B909">
            <v>0</v>
          </cell>
          <cell r="C909" t="str">
            <v>B. Bahan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</row>
        <row r="910">
          <cell r="B910">
            <v>0</v>
          </cell>
          <cell r="C910" t="str">
            <v>Pasir Pasang</v>
          </cell>
          <cell r="D910">
            <v>0</v>
          </cell>
          <cell r="E910">
            <v>1.2</v>
          </cell>
          <cell r="F910">
            <v>130000</v>
          </cell>
          <cell r="G910">
            <v>156000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</row>
        <row r="912">
          <cell r="B912">
            <v>0</v>
          </cell>
          <cell r="C912" t="str">
            <v>C. Alat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</row>
        <row r="913">
          <cell r="B913">
            <v>0</v>
          </cell>
          <cell r="C913" t="str">
            <v>Alat bantu</v>
          </cell>
          <cell r="D913" t="str">
            <v>Ls</v>
          </cell>
          <cell r="E913">
            <v>0.05</v>
          </cell>
          <cell r="F913">
            <v>50000</v>
          </cell>
          <cell r="G913">
            <v>2500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</row>
        <row r="915">
          <cell r="B915">
            <v>63</v>
          </cell>
          <cell r="C915" t="str">
            <v xml:space="preserve">Uraian Pekerjaan </v>
          </cell>
          <cell r="D915" t="str">
            <v>:</v>
          </cell>
          <cell r="E915" t="str">
            <v>Matras anyaman bambu</v>
          </cell>
          <cell r="F915">
            <v>0</v>
          </cell>
          <cell r="G915">
            <v>27650</v>
          </cell>
        </row>
        <row r="916">
          <cell r="B916" t="str">
            <v>63A</v>
          </cell>
          <cell r="C916" t="str">
            <v>Kuantitas Pekerjaan</v>
          </cell>
          <cell r="D916" t="str">
            <v>:</v>
          </cell>
          <cell r="E916">
            <v>0</v>
          </cell>
          <cell r="F916">
            <v>0</v>
          </cell>
          <cell r="G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</row>
        <row r="918">
          <cell r="B918">
            <v>0</v>
          </cell>
          <cell r="C918" t="str">
            <v>A. Upah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</row>
        <row r="919">
          <cell r="B919">
            <v>0</v>
          </cell>
          <cell r="C919" t="str">
            <v>buruh lapangan terlatih</v>
          </cell>
          <cell r="D919" t="str">
            <v>OH</v>
          </cell>
          <cell r="E919">
            <v>0.5</v>
          </cell>
          <cell r="F919">
            <v>37000</v>
          </cell>
          <cell r="G919">
            <v>18500</v>
          </cell>
        </row>
        <row r="920">
          <cell r="B920">
            <v>0</v>
          </cell>
          <cell r="C920" t="str">
            <v>Mandor lapangan</v>
          </cell>
          <cell r="D920" t="str">
            <v>OH</v>
          </cell>
          <cell r="E920">
            <v>2.5000000000000001E-2</v>
          </cell>
          <cell r="F920">
            <v>66000</v>
          </cell>
          <cell r="G920">
            <v>1650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</row>
        <row r="922">
          <cell r="B922">
            <v>0</v>
          </cell>
          <cell r="C922" t="str">
            <v>B. Bahan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</row>
        <row r="923">
          <cell r="B923">
            <v>0</v>
          </cell>
          <cell r="C923" t="str">
            <v>Bambu Anyaman</v>
          </cell>
          <cell r="D923" t="str">
            <v>btg</v>
          </cell>
          <cell r="E923">
            <v>1.5</v>
          </cell>
          <cell r="F923">
            <v>5000</v>
          </cell>
          <cell r="G923">
            <v>7500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</row>
        <row r="925">
          <cell r="B925">
            <v>0</v>
          </cell>
          <cell r="C925" t="str">
            <v>C. Alat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</row>
        <row r="927">
          <cell r="B927">
            <v>64</v>
          </cell>
          <cell r="C927" t="str">
            <v xml:space="preserve">Uraian Pekerjaan </v>
          </cell>
          <cell r="D927" t="str">
            <v>:</v>
          </cell>
          <cell r="E927" t="str">
            <v>Hasil Galian Tanah Berpasir Dirapikan</v>
          </cell>
          <cell r="F927">
            <v>0</v>
          </cell>
          <cell r="G927">
            <v>3392.5</v>
          </cell>
        </row>
        <row r="928">
          <cell r="B928" t="str">
            <v>64A</v>
          </cell>
          <cell r="C928" t="str">
            <v>Kuantitas Pekerjaan</v>
          </cell>
          <cell r="D928" t="str">
            <v>:</v>
          </cell>
          <cell r="E928">
            <v>0</v>
          </cell>
          <cell r="F928">
            <v>0</v>
          </cell>
          <cell r="G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</row>
        <row r="930">
          <cell r="B930">
            <v>0</v>
          </cell>
          <cell r="C930" t="str">
            <v>A. Upah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</row>
        <row r="931">
          <cell r="B931">
            <v>0</v>
          </cell>
          <cell r="C931" t="str">
            <v>buruh lapangan terlatih</v>
          </cell>
          <cell r="D931" t="str">
            <v>OH</v>
          </cell>
          <cell r="E931">
            <v>2.5000000000000001E-3</v>
          </cell>
          <cell r="F931">
            <v>37000</v>
          </cell>
          <cell r="G931">
            <v>92.5</v>
          </cell>
        </row>
        <row r="932">
          <cell r="B932">
            <v>0</v>
          </cell>
          <cell r="C932" t="str">
            <v>Mandor lapangan</v>
          </cell>
          <cell r="D932" t="str">
            <v>OH</v>
          </cell>
          <cell r="E932">
            <v>0.05</v>
          </cell>
          <cell r="F932">
            <v>66000</v>
          </cell>
          <cell r="G932">
            <v>3300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</row>
        <row r="934">
          <cell r="B934">
            <v>0</v>
          </cell>
          <cell r="C934" t="str">
            <v>B. Bahan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</row>
        <row r="936">
          <cell r="B936">
            <v>0</v>
          </cell>
          <cell r="C936" t="str">
            <v>C. Alat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</row>
        <row r="938">
          <cell r="B938">
            <v>65</v>
          </cell>
          <cell r="C938" t="str">
            <v xml:space="preserve">Uraian Pekerjaan </v>
          </cell>
          <cell r="D938" t="str">
            <v>:</v>
          </cell>
          <cell r="E938" t="str">
            <v>Urugan Pasir</v>
          </cell>
          <cell r="F938">
            <v>0</v>
          </cell>
          <cell r="G938">
            <v>117910</v>
          </cell>
        </row>
        <row r="939">
          <cell r="B939" t="str">
            <v>65A</v>
          </cell>
          <cell r="C939" t="str">
            <v>Kuantitas Pekerjaan</v>
          </cell>
          <cell r="D939" t="str">
            <v>:</v>
          </cell>
          <cell r="E939">
            <v>0</v>
          </cell>
          <cell r="F939">
            <v>0</v>
          </cell>
          <cell r="G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</row>
        <row r="941">
          <cell r="B941">
            <v>0</v>
          </cell>
          <cell r="C941" t="str">
            <v>A. Upah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</row>
        <row r="942">
          <cell r="B942">
            <v>0</v>
          </cell>
          <cell r="C942" t="str">
            <v>buruh lapangan terlatih</v>
          </cell>
          <cell r="D942" t="str">
            <v>OH</v>
          </cell>
          <cell r="E942">
            <v>0.25</v>
          </cell>
          <cell r="F942">
            <v>37000</v>
          </cell>
          <cell r="G942">
            <v>9250</v>
          </cell>
        </row>
        <row r="943">
          <cell r="B943">
            <v>0</v>
          </cell>
          <cell r="C943" t="str">
            <v>Mandor lapangan</v>
          </cell>
          <cell r="D943" t="str">
            <v>OH</v>
          </cell>
          <cell r="E943">
            <v>0.01</v>
          </cell>
          <cell r="F943">
            <v>66000</v>
          </cell>
          <cell r="G943">
            <v>660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</row>
        <row r="945">
          <cell r="B945">
            <v>0</v>
          </cell>
          <cell r="C945" t="str">
            <v>B. Bahan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</row>
        <row r="946">
          <cell r="B946">
            <v>0</v>
          </cell>
          <cell r="C946" t="str">
            <v>Pasir urug</v>
          </cell>
          <cell r="D946" t="str">
            <v>m3</v>
          </cell>
          <cell r="E946">
            <v>1.2</v>
          </cell>
          <cell r="F946">
            <v>90000</v>
          </cell>
          <cell r="G946">
            <v>108000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</row>
        <row r="948">
          <cell r="B948">
            <v>66</v>
          </cell>
          <cell r="C948" t="str">
            <v xml:space="preserve">Uraian Pekerjaan </v>
          </cell>
          <cell r="D948" t="str">
            <v>:</v>
          </cell>
          <cell r="E948" t="str">
            <v>Tiang Pancang Pipa diam. 1", panjang 2 m</v>
          </cell>
          <cell r="F948">
            <v>0</v>
          </cell>
          <cell r="G948">
            <v>2008720</v>
          </cell>
        </row>
        <row r="949">
          <cell r="B949" t="str">
            <v>66A</v>
          </cell>
          <cell r="C949" t="str">
            <v>Kuantitas Pekerjaan</v>
          </cell>
          <cell r="D949" t="str">
            <v>:</v>
          </cell>
          <cell r="E949" t="str">
            <v>bh</v>
          </cell>
          <cell r="F949">
            <v>0</v>
          </cell>
          <cell r="G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</row>
        <row r="951">
          <cell r="B951">
            <v>0</v>
          </cell>
          <cell r="C951" t="str">
            <v>A. Upah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</row>
        <row r="952">
          <cell r="B952">
            <v>0</v>
          </cell>
          <cell r="C952" t="str">
            <v>buruh lapangan terlatih</v>
          </cell>
          <cell r="D952" t="str">
            <v>OH</v>
          </cell>
          <cell r="E952">
            <v>0.2</v>
          </cell>
          <cell r="F952">
            <v>37000</v>
          </cell>
          <cell r="G952">
            <v>7400</v>
          </cell>
        </row>
        <row r="953">
          <cell r="B953">
            <v>0</v>
          </cell>
          <cell r="C953" t="str">
            <v>Mandor lapangan</v>
          </cell>
          <cell r="D953" t="str">
            <v>OH</v>
          </cell>
          <cell r="E953">
            <v>0.02</v>
          </cell>
          <cell r="F953">
            <v>66000</v>
          </cell>
          <cell r="G953">
            <v>1320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</row>
        <row r="955">
          <cell r="B955">
            <v>0</v>
          </cell>
          <cell r="C955" t="str">
            <v>B. Bahan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</row>
        <row r="956">
          <cell r="B956">
            <v>0</v>
          </cell>
          <cell r="C956" t="str">
            <v>Tiang Pancang</v>
          </cell>
          <cell r="D956" t="str">
            <v>bh</v>
          </cell>
          <cell r="E956">
            <v>1</v>
          </cell>
          <cell r="F956">
            <v>2000000</v>
          </cell>
          <cell r="G956">
            <v>2000000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</row>
        <row r="958">
          <cell r="B958">
            <v>0</v>
          </cell>
          <cell r="C958" t="str">
            <v>C. Alat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</row>
        <row r="960">
          <cell r="B960">
            <v>67</v>
          </cell>
          <cell r="C960" t="str">
            <v xml:space="preserve">Uraian Pekerjaan </v>
          </cell>
          <cell r="D960" t="str">
            <v>:</v>
          </cell>
          <cell r="E960" t="str">
            <v>Pekerjaan Anker diam.16 mm + Pengikat diam.6 mm</v>
          </cell>
          <cell r="F960">
            <v>0</v>
          </cell>
          <cell r="G960">
            <v>63948.968399999998</v>
          </cell>
        </row>
        <row r="961">
          <cell r="B961" t="str">
            <v>67A</v>
          </cell>
          <cell r="C961" t="str">
            <v>Kuantitas Pekerjaan</v>
          </cell>
          <cell r="D961" t="str">
            <v>:</v>
          </cell>
          <cell r="E961" t="str">
            <v>bh</v>
          </cell>
          <cell r="F961">
            <v>0</v>
          </cell>
          <cell r="G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</row>
        <row r="963">
          <cell r="B963">
            <v>0</v>
          </cell>
          <cell r="C963" t="str">
            <v>A. Upah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</row>
        <row r="964">
          <cell r="B964">
            <v>0</v>
          </cell>
          <cell r="C964" t="str">
            <v>buruh lapangan terlatih</v>
          </cell>
          <cell r="D964" t="str">
            <v>OH</v>
          </cell>
          <cell r="E964">
            <v>0.2051</v>
          </cell>
          <cell r="F964">
            <v>37000</v>
          </cell>
          <cell r="G964">
            <v>7588.7</v>
          </cell>
        </row>
        <row r="965">
          <cell r="B965">
            <v>0</v>
          </cell>
          <cell r="C965" t="str">
            <v>Tukang</v>
          </cell>
          <cell r="D965" t="str">
            <v>OH</v>
          </cell>
          <cell r="E965">
            <v>0.2051</v>
          </cell>
          <cell r="F965">
            <v>47000</v>
          </cell>
          <cell r="G965">
            <v>9639.7000000000007</v>
          </cell>
        </row>
        <row r="966">
          <cell r="B966">
            <v>0</v>
          </cell>
          <cell r="C966" t="str">
            <v>Kepala Tukang</v>
          </cell>
          <cell r="D966" t="str">
            <v>OH</v>
          </cell>
          <cell r="E966">
            <v>6.8400000000000002E-2</v>
          </cell>
          <cell r="F966">
            <v>66000</v>
          </cell>
          <cell r="G966">
            <v>4514.4000000000005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</row>
        <row r="968">
          <cell r="B968">
            <v>0</v>
          </cell>
          <cell r="C968" t="str">
            <v>B. Bahan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</row>
        <row r="969">
          <cell r="B969">
            <v>0</v>
          </cell>
          <cell r="C969" t="str">
            <v>Besi beton</v>
          </cell>
          <cell r="D969" t="str">
            <v>kg</v>
          </cell>
          <cell r="E969">
            <v>3.0381999999999998</v>
          </cell>
          <cell r="F969">
            <v>13662</v>
          </cell>
          <cell r="G969">
            <v>41507.888399999996</v>
          </cell>
        </row>
        <row r="970">
          <cell r="B970">
            <v>0</v>
          </cell>
          <cell r="C970" t="str">
            <v>Kawat pengikat</v>
          </cell>
          <cell r="D970" t="str">
            <v>kg</v>
          </cell>
          <cell r="E970">
            <v>5.5199999999999999E-2</v>
          </cell>
          <cell r="F970">
            <v>12650</v>
          </cell>
          <cell r="G970">
            <v>698.28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</row>
        <row r="972">
          <cell r="B972">
            <v>0</v>
          </cell>
          <cell r="C972" t="str">
            <v>C. Alat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</row>
        <row r="974">
          <cell r="B974">
            <v>68</v>
          </cell>
          <cell r="C974" t="str">
            <v xml:space="preserve">Uraian Pekerjaan </v>
          </cell>
          <cell r="D974" t="str">
            <v>:</v>
          </cell>
          <cell r="E974" t="str">
            <v>Pekerjaan Anker diam. 22mm</v>
          </cell>
          <cell r="F974">
            <v>0</v>
          </cell>
          <cell r="G974">
            <v>52978.074000000001</v>
          </cell>
        </row>
        <row r="975">
          <cell r="B975" t="str">
            <v>68A</v>
          </cell>
          <cell r="C975" t="str">
            <v>Kuantitas Pekerjaan</v>
          </cell>
          <cell r="D975" t="str">
            <v>:</v>
          </cell>
          <cell r="E975" t="str">
            <v>bh</v>
          </cell>
          <cell r="F975">
            <v>0</v>
          </cell>
          <cell r="G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</row>
        <row r="977">
          <cell r="B977">
            <v>0</v>
          </cell>
          <cell r="C977" t="str">
            <v>A. Upah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</row>
        <row r="978">
          <cell r="B978">
            <v>0</v>
          </cell>
          <cell r="C978" t="str">
            <v>buruh lapangan terlatih</v>
          </cell>
          <cell r="D978" t="str">
            <v>OH</v>
          </cell>
          <cell r="E978">
            <v>0.161</v>
          </cell>
          <cell r="F978">
            <v>37000</v>
          </cell>
          <cell r="G978">
            <v>5957</v>
          </cell>
        </row>
        <row r="979">
          <cell r="B979">
            <v>0</v>
          </cell>
          <cell r="C979" t="str">
            <v>Tukang</v>
          </cell>
          <cell r="D979" t="str">
            <v>OH</v>
          </cell>
          <cell r="E979">
            <v>0.161</v>
          </cell>
          <cell r="F979">
            <v>47000</v>
          </cell>
          <cell r="G979">
            <v>7567</v>
          </cell>
        </row>
        <row r="980">
          <cell r="B980">
            <v>0</v>
          </cell>
          <cell r="C980" t="str">
            <v>Kepala Tukang</v>
          </cell>
          <cell r="D980" t="str">
            <v>OH</v>
          </cell>
          <cell r="E980">
            <v>5.3999999999999999E-2</v>
          </cell>
          <cell r="F980">
            <v>66000</v>
          </cell>
          <cell r="G980">
            <v>3564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</row>
        <row r="982">
          <cell r="B982">
            <v>0</v>
          </cell>
          <cell r="C982" t="str">
            <v>B. Bahan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</row>
        <row r="983">
          <cell r="B983">
            <v>0</v>
          </cell>
          <cell r="C983" t="str">
            <v>Besi beton</v>
          </cell>
          <cell r="D983" t="str">
            <v>kg</v>
          </cell>
          <cell r="E983">
            <v>2.6269999999999998</v>
          </cell>
          <cell r="F983">
            <v>13662</v>
          </cell>
          <cell r="G983">
            <v>35890.074000000001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</row>
        <row r="985">
          <cell r="B985">
            <v>0</v>
          </cell>
          <cell r="C985" t="str">
            <v>C. Alat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</row>
        <row r="987">
          <cell r="B987">
            <v>69</v>
          </cell>
          <cell r="C987" t="str">
            <v xml:space="preserve">Uraian Pekerjaan </v>
          </cell>
          <cell r="D987" t="str">
            <v>:</v>
          </cell>
          <cell r="E987" t="str">
            <v>Pasangan filter (ijuk)</v>
          </cell>
          <cell r="F987">
            <v>0</v>
          </cell>
          <cell r="G987">
            <v>11554.630000000001</v>
          </cell>
        </row>
        <row r="988">
          <cell r="B988" t="str">
            <v>69A</v>
          </cell>
          <cell r="C988" t="str">
            <v>Kuantitas Pekerjaan</v>
          </cell>
          <cell r="D988" t="str">
            <v>:</v>
          </cell>
          <cell r="E988">
            <v>0</v>
          </cell>
          <cell r="F988">
            <v>0</v>
          </cell>
          <cell r="G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</row>
        <row r="990">
          <cell r="B990">
            <v>0</v>
          </cell>
          <cell r="C990" t="str">
            <v>A. Upah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</row>
        <row r="991">
          <cell r="B991">
            <v>0</v>
          </cell>
          <cell r="C991" t="str">
            <v>buruh lapangan terlatih</v>
          </cell>
          <cell r="D991" t="str">
            <v>OH</v>
          </cell>
          <cell r="E991">
            <v>0.15</v>
          </cell>
          <cell r="F991">
            <v>37000</v>
          </cell>
          <cell r="G991">
            <v>5550</v>
          </cell>
        </row>
        <row r="992">
          <cell r="B992">
            <v>0</v>
          </cell>
          <cell r="C992" t="str">
            <v>Mandor lapangan</v>
          </cell>
          <cell r="D992" t="str">
            <v>OH</v>
          </cell>
          <cell r="E992">
            <v>0.01</v>
          </cell>
          <cell r="F992">
            <v>66000</v>
          </cell>
          <cell r="G992">
            <v>660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</row>
        <row r="994">
          <cell r="B994">
            <v>0</v>
          </cell>
          <cell r="C994" t="str">
            <v>B. Bahan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</row>
        <row r="995">
          <cell r="B995">
            <v>0</v>
          </cell>
          <cell r="C995" t="str">
            <v>Ijuk</v>
          </cell>
          <cell r="D995">
            <v>0</v>
          </cell>
          <cell r="E995">
            <v>1</v>
          </cell>
          <cell r="F995">
            <v>5344.63</v>
          </cell>
          <cell r="G995">
            <v>5344.63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</row>
        <row r="997">
          <cell r="B997">
            <v>0</v>
          </cell>
          <cell r="C997" t="str">
            <v>C. Alat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</row>
        <row r="1000">
          <cell r="B1000" t="str">
            <v>PEKERJAAN PEMASANGAN PIPA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</row>
        <row r="1001">
          <cell r="B1001">
            <v>70</v>
          </cell>
          <cell r="C1001" t="str">
            <v xml:space="preserve">Uraian Pekerjaan </v>
          </cell>
          <cell r="D1001" t="str">
            <v>:</v>
          </cell>
          <cell r="E1001" t="str">
            <v>Pemasangan Pipa HDPE diam. 3"</v>
          </cell>
          <cell r="F1001">
            <v>0</v>
          </cell>
          <cell r="G1001">
            <v>49347.199999999997</v>
          </cell>
        </row>
        <row r="1002">
          <cell r="B1002" t="str">
            <v>70A</v>
          </cell>
          <cell r="C1002" t="str">
            <v>Kuantitas Pekerjaan</v>
          </cell>
          <cell r="D1002" t="str">
            <v>:</v>
          </cell>
          <cell r="E1002" t="str">
            <v>m'</v>
          </cell>
          <cell r="F1002">
            <v>0</v>
          </cell>
          <cell r="G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</row>
        <row r="1004">
          <cell r="B1004">
            <v>0</v>
          </cell>
          <cell r="C1004" t="str">
            <v>A. Upah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</row>
        <row r="1005">
          <cell r="B1005">
            <v>0</v>
          </cell>
          <cell r="C1005" t="str">
            <v>buruh lapangan terlatih</v>
          </cell>
          <cell r="D1005" t="str">
            <v>OH</v>
          </cell>
          <cell r="E1005">
            <v>1.3299999999999999E-2</v>
          </cell>
          <cell r="F1005">
            <v>37000</v>
          </cell>
          <cell r="G1005">
            <v>492.09999999999997</v>
          </cell>
        </row>
        <row r="1006">
          <cell r="B1006">
            <v>0</v>
          </cell>
          <cell r="C1006" t="str">
            <v>Tukang</v>
          </cell>
          <cell r="D1006" t="str">
            <v>OH</v>
          </cell>
          <cell r="E1006">
            <v>3.3E-3</v>
          </cell>
          <cell r="F1006">
            <v>47000</v>
          </cell>
          <cell r="G1006">
            <v>155.1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</row>
        <row r="1008">
          <cell r="B1008">
            <v>0</v>
          </cell>
          <cell r="C1008" t="str">
            <v>B. Bahan</v>
          </cell>
          <cell r="D1008">
            <v>0</v>
          </cell>
          <cell r="E1008">
            <v>0</v>
          </cell>
          <cell r="F1008">
            <v>0</v>
          </cell>
          <cell r="G1008">
            <v>0</v>
          </cell>
        </row>
        <row r="1009">
          <cell r="B1009">
            <v>0</v>
          </cell>
          <cell r="C1009" t="str">
            <v>Pipa HDPE dia. 3"</v>
          </cell>
          <cell r="D1009" t="str">
            <v>m</v>
          </cell>
          <cell r="E1009">
            <v>1</v>
          </cell>
          <cell r="F1009">
            <v>48700</v>
          </cell>
          <cell r="G1009">
            <v>48700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</row>
        <row r="1011">
          <cell r="B1011">
            <v>0</v>
          </cell>
          <cell r="C1011" t="str">
            <v>C. Alat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</row>
        <row r="1013">
          <cell r="B1013">
            <v>71</v>
          </cell>
          <cell r="C1013" t="str">
            <v xml:space="preserve">Uraian Pekerjaan </v>
          </cell>
          <cell r="D1013" t="str">
            <v>:</v>
          </cell>
          <cell r="E1013" t="str">
            <v>Pemasangan Pipa HDPE diam. 5"</v>
          </cell>
          <cell r="F1013">
            <v>0</v>
          </cell>
          <cell r="G1013">
            <v>93515.3</v>
          </cell>
        </row>
        <row r="1014">
          <cell r="B1014" t="str">
            <v>71A</v>
          </cell>
          <cell r="C1014" t="str">
            <v>Kuantitas Pekerjaan</v>
          </cell>
          <cell r="D1014" t="str">
            <v>:</v>
          </cell>
          <cell r="E1014" t="str">
            <v>m'</v>
          </cell>
          <cell r="F1014">
            <v>0</v>
          </cell>
          <cell r="G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</row>
        <row r="1016">
          <cell r="B1016">
            <v>0</v>
          </cell>
          <cell r="C1016" t="str">
            <v>A. Upah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</row>
        <row r="1017">
          <cell r="B1017">
            <v>0</v>
          </cell>
          <cell r="C1017" t="str">
            <v>buruh lapangan terlatih</v>
          </cell>
          <cell r="D1017" t="str">
            <v>OH</v>
          </cell>
          <cell r="E1017">
            <v>1.67E-2</v>
          </cell>
          <cell r="F1017">
            <v>37000</v>
          </cell>
          <cell r="G1017">
            <v>617.9</v>
          </cell>
        </row>
        <row r="1018">
          <cell r="B1018">
            <v>0</v>
          </cell>
          <cell r="C1018" t="str">
            <v>Tukang</v>
          </cell>
          <cell r="D1018" t="str">
            <v>OH</v>
          </cell>
          <cell r="E1018">
            <v>4.1999999999999997E-3</v>
          </cell>
          <cell r="F1018">
            <v>47000</v>
          </cell>
          <cell r="G1018">
            <v>197.39999999999998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</row>
        <row r="1020">
          <cell r="B1020">
            <v>0</v>
          </cell>
          <cell r="C1020" t="str">
            <v>B. Bahan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</row>
        <row r="1021">
          <cell r="B1021">
            <v>0</v>
          </cell>
          <cell r="C1021" t="str">
            <v>Pipa HDPE dia. 5"</v>
          </cell>
          <cell r="D1021" t="str">
            <v>m</v>
          </cell>
          <cell r="E1021">
            <v>1</v>
          </cell>
          <cell r="F1021">
            <v>92700</v>
          </cell>
          <cell r="G1021">
            <v>92700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</row>
        <row r="1023">
          <cell r="B1023">
            <v>0</v>
          </cell>
          <cell r="C1023" t="str">
            <v>C. Alat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</row>
        <row r="1024">
          <cell r="B1024">
            <v>0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</row>
        <row r="1025">
          <cell r="B1025">
            <v>72</v>
          </cell>
          <cell r="C1025" t="str">
            <v xml:space="preserve">Uraian Pekerjaan </v>
          </cell>
          <cell r="D1025" t="str">
            <v>:</v>
          </cell>
          <cell r="E1025" t="str">
            <v>Pemasangan Pipa Galvanized diam. 2"</v>
          </cell>
          <cell r="F1025">
            <v>0</v>
          </cell>
          <cell r="G1025">
            <v>276008</v>
          </cell>
        </row>
        <row r="1026">
          <cell r="B1026" t="str">
            <v>72A</v>
          </cell>
          <cell r="C1026" t="str">
            <v>Kuantitas Pekerjaan</v>
          </cell>
          <cell r="D1026" t="str">
            <v>:</v>
          </cell>
          <cell r="E1026" t="str">
            <v>m'</v>
          </cell>
          <cell r="F1026">
            <v>0</v>
          </cell>
          <cell r="G1026">
            <v>0</v>
          </cell>
        </row>
        <row r="1027">
          <cell r="B1027">
            <v>0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</row>
        <row r="1028">
          <cell r="B1028">
            <v>0</v>
          </cell>
          <cell r="C1028" t="str">
            <v>A. Upah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</row>
        <row r="1029">
          <cell r="B1029">
            <v>0</v>
          </cell>
          <cell r="C1029" t="str">
            <v>buruh lapangan terlatih</v>
          </cell>
          <cell r="D1029" t="str">
            <v>OH</v>
          </cell>
          <cell r="E1029">
            <v>1.67E-2</v>
          </cell>
          <cell r="F1029">
            <v>37000</v>
          </cell>
          <cell r="G1029">
            <v>617.9</v>
          </cell>
        </row>
        <row r="1030">
          <cell r="B1030">
            <v>0</v>
          </cell>
          <cell r="C1030" t="str">
            <v>Tukang</v>
          </cell>
          <cell r="D1030" t="str">
            <v>OH</v>
          </cell>
          <cell r="E1030">
            <v>8.3000000000000001E-3</v>
          </cell>
          <cell r="F1030">
            <v>47000</v>
          </cell>
          <cell r="G1030">
            <v>390.1</v>
          </cell>
        </row>
        <row r="1031">
          <cell r="B1031">
            <v>0</v>
          </cell>
          <cell r="C1031">
            <v>0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</row>
        <row r="1032">
          <cell r="B1032">
            <v>0</v>
          </cell>
          <cell r="C1032" t="str">
            <v>B. Bahan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</row>
        <row r="1033">
          <cell r="B1033">
            <v>0</v>
          </cell>
          <cell r="C1033" t="str">
            <v>Pipa Galvanis dia. 2" (panjang 6 m)</v>
          </cell>
          <cell r="D1033" t="str">
            <v>m</v>
          </cell>
          <cell r="E1033">
            <v>1</v>
          </cell>
          <cell r="F1033">
            <v>275000</v>
          </cell>
          <cell r="G1033">
            <v>275000</v>
          </cell>
        </row>
        <row r="1034">
          <cell r="B1034">
            <v>0</v>
          </cell>
          <cell r="C1034">
            <v>0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</row>
        <row r="1035">
          <cell r="B1035">
            <v>0</v>
          </cell>
          <cell r="C1035" t="str">
            <v>C. Alat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</row>
        <row r="1036">
          <cell r="B1036">
            <v>0</v>
          </cell>
          <cell r="C1036">
            <v>0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</row>
        <row r="1037">
          <cell r="B1037">
            <v>73</v>
          </cell>
          <cell r="C1037" t="str">
            <v xml:space="preserve">Uraian Pekerjaan </v>
          </cell>
          <cell r="D1037" t="str">
            <v>:</v>
          </cell>
          <cell r="E1037" t="str">
            <v>Pemasangan Pipa Galvanized diam. 3"</v>
          </cell>
          <cell r="F1037">
            <v>0</v>
          </cell>
          <cell r="G1037">
            <v>72469.7</v>
          </cell>
        </row>
        <row r="1038">
          <cell r="B1038" t="str">
            <v>73A</v>
          </cell>
          <cell r="C1038" t="str">
            <v>Kuantitas Pekerjaan</v>
          </cell>
          <cell r="D1038" t="str">
            <v>:</v>
          </cell>
          <cell r="E1038" t="str">
            <v>m'</v>
          </cell>
          <cell r="F1038">
            <v>0</v>
          </cell>
          <cell r="G1038">
            <v>0</v>
          </cell>
        </row>
        <row r="1039">
          <cell r="B1039">
            <v>0</v>
          </cell>
          <cell r="C1039">
            <v>0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</row>
        <row r="1040">
          <cell r="B1040">
            <v>0</v>
          </cell>
          <cell r="C1040" t="str">
            <v>A. Upah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</row>
        <row r="1041">
          <cell r="B1041">
            <v>0</v>
          </cell>
          <cell r="C1041" t="str">
            <v>buruh lapangan terlatih</v>
          </cell>
          <cell r="D1041" t="str">
            <v>OH</v>
          </cell>
          <cell r="E1041">
            <v>3.3300000000000003E-2</v>
          </cell>
          <cell r="F1041">
            <v>37000</v>
          </cell>
          <cell r="G1041">
            <v>1232.1000000000001</v>
          </cell>
        </row>
        <row r="1042">
          <cell r="B1042">
            <v>0</v>
          </cell>
          <cell r="C1042" t="str">
            <v>Tukang</v>
          </cell>
          <cell r="D1042" t="str">
            <v>OH</v>
          </cell>
          <cell r="E1042">
            <v>8.3000000000000001E-3</v>
          </cell>
          <cell r="F1042">
            <v>47000</v>
          </cell>
          <cell r="G1042">
            <v>390.1</v>
          </cell>
        </row>
        <row r="1043">
          <cell r="B1043">
            <v>0</v>
          </cell>
          <cell r="C1043">
            <v>0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</row>
        <row r="1044">
          <cell r="B1044">
            <v>0</v>
          </cell>
          <cell r="C1044" t="str">
            <v>B. Bahan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</row>
        <row r="1045">
          <cell r="B1045">
            <v>0</v>
          </cell>
          <cell r="C1045" t="str">
            <v>Pipa Galvanis dia. 3" (panjang 6 m)</v>
          </cell>
          <cell r="D1045" t="str">
            <v>m</v>
          </cell>
          <cell r="E1045">
            <v>0.16669999999999999</v>
          </cell>
          <cell r="F1045">
            <v>425000</v>
          </cell>
          <cell r="G1045">
            <v>70847.5</v>
          </cell>
        </row>
        <row r="1046">
          <cell r="B1046">
            <v>0</v>
          </cell>
          <cell r="C1046">
            <v>0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</row>
        <row r="1047">
          <cell r="B1047">
            <v>0</v>
          </cell>
          <cell r="C1047" t="str">
            <v>C. Alat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</row>
        <row r="1048"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</row>
        <row r="1049">
          <cell r="B1049">
            <v>74</v>
          </cell>
          <cell r="C1049" t="str">
            <v xml:space="preserve">Uraian Pekerjaan </v>
          </cell>
          <cell r="D1049" t="str">
            <v>:</v>
          </cell>
          <cell r="E1049" t="str">
            <v>Pemasangan Pipa Galvanized diam. 5"</v>
          </cell>
          <cell r="F1049">
            <v>0</v>
          </cell>
          <cell r="G1049">
            <v>176119.6</v>
          </cell>
        </row>
        <row r="1050">
          <cell r="B1050" t="str">
            <v>74A</v>
          </cell>
          <cell r="C1050" t="str">
            <v>Kuantitas Pekerjaan</v>
          </cell>
          <cell r="D1050" t="str">
            <v>:</v>
          </cell>
          <cell r="E1050" t="str">
            <v>m'</v>
          </cell>
          <cell r="F1050">
            <v>0</v>
          </cell>
          <cell r="G1050">
            <v>0</v>
          </cell>
        </row>
        <row r="1051">
          <cell r="B1051">
            <v>0</v>
          </cell>
          <cell r="C1051">
            <v>0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</row>
        <row r="1052">
          <cell r="B1052">
            <v>0</v>
          </cell>
          <cell r="C1052" t="str">
            <v>A. Upah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</row>
        <row r="1053">
          <cell r="B1053">
            <v>0</v>
          </cell>
          <cell r="C1053" t="str">
            <v>buruh lapangan terlatih</v>
          </cell>
          <cell r="D1053" t="str">
            <v>OH</v>
          </cell>
          <cell r="E1053">
            <v>2.2200000000000001E-2</v>
          </cell>
          <cell r="F1053">
            <v>37000</v>
          </cell>
          <cell r="G1053">
            <v>821.40000000000009</v>
          </cell>
        </row>
        <row r="1054">
          <cell r="B1054">
            <v>0</v>
          </cell>
          <cell r="C1054" t="str">
            <v>Tukang</v>
          </cell>
          <cell r="D1054" t="str">
            <v>OH</v>
          </cell>
          <cell r="E1054">
            <v>5.5999999999999999E-3</v>
          </cell>
          <cell r="F1054">
            <v>47000</v>
          </cell>
          <cell r="G1054">
            <v>263.2</v>
          </cell>
        </row>
        <row r="1055"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</row>
        <row r="1056">
          <cell r="B1056">
            <v>0</v>
          </cell>
          <cell r="C1056" t="str">
            <v>B. Bahan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</row>
        <row r="1057">
          <cell r="B1057">
            <v>0</v>
          </cell>
          <cell r="C1057" t="str">
            <v>Pipa Galvanis dia. 5" (panjang 6 m)</v>
          </cell>
          <cell r="D1057" t="str">
            <v>m</v>
          </cell>
          <cell r="E1057">
            <v>0.16669999999999999</v>
          </cell>
          <cell r="F1057">
            <v>1050000</v>
          </cell>
          <cell r="G1057">
            <v>175035</v>
          </cell>
        </row>
        <row r="1058">
          <cell r="B1058">
            <v>0</v>
          </cell>
          <cell r="C1058">
            <v>0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</row>
        <row r="1059">
          <cell r="B1059">
            <v>0</v>
          </cell>
          <cell r="C1059" t="str">
            <v>C. Alat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</row>
        <row r="1060">
          <cell r="B1060">
            <v>0</v>
          </cell>
          <cell r="C1060">
            <v>0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</row>
        <row r="1061">
          <cell r="B1061">
            <v>75</v>
          </cell>
          <cell r="C1061" t="str">
            <v xml:space="preserve">Uraian Pekerjaan </v>
          </cell>
          <cell r="D1061" t="str">
            <v>:</v>
          </cell>
          <cell r="E1061" t="str">
            <v>Pemasangan Pipa PVC diam. 1"</v>
          </cell>
          <cell r="F1061">
            <v>0</v>
          </cell>
          <cell r="G1061">
            <v>5242</v>
          </cell>
        </row>
        <row r="1062">
          <cell r="B1062" t="str">
            <v>75A</v>
          </cell>
          <cell r="C1062" t="str">
            <v>Kuantitas Pekerjaan</v>
          </cell>
          <cell r="D1062" t="str">
            <v>:</v>
          </cell>
          <cell r="E1062" t="str">
            <v>m'</v>
          </cell>
          <cell r="F1062">
            <v>0</v>
          </cell>
          <cell r="G1062">
            <v>0</v>
          </cell>
        </row>
        <row r="1063">
          <cell r="B1063">
            <v>0</v>
          </cell>
          <cell r="C1063">
            <v>0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</row>
        <row r="1064">
          <cell r="B1064">
            <v>0</v>
          </cell>
          <cell r="C1064" t="str">
            <v>A. Upah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</row>
        <row r="1065">
          <cell r="B1065">
            <v>0</v>
          </cell>
          <cell r="C1065" t="str">
            <v>buruh lapangan terlatih</v>
          </cell>
          <cell r="D1065" t="str">
            <v>OH</v>
          </cell>
          <cell r="E1065">
            <v>4.0000000000000001E-3</v>
          </cell>
          <cell r="F1065">
            <v>37000</v>
          </cell>
          <cell r="G1065">
            <v>148</v>
          </cell>
        </row>
        <row r="1066">
          <cell r="B1066">
            <v>0</v>
          </cell>
          <cell r="C1066" t="str">
            <v>Tukang</v>
          </cell>
          <cell r="D1066" t="str">
            <v>OH</v>
          </cell>
          <cell r="E1066">
            <v>2E-3</v>
          </cell>
          <cell r="F1066">
            <v>47000</v>
          </cell>
          <cell r="G1066">
            <v>94</v>
          </cell>
        </row>
        <row r="1067">
          <cell r="B1067">
            <v>0</v>
          </cell>
          <cell r="C1067">
            <v>0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B1068">
            <v>0</v>
          </cell>
          <cell r="C1068" t="str">
            <v>B. Bahan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B1069">
            <v>0</v>
          </cell>
          <cell r="C1069" t="str">
            <v>Pipa PVC dia. 1" (panjang 4m)</v>
          </cell>
          <cell r="D1069" t="str">
            <v>m</v>
          </cell>
          <cell r="E1069">
            <v>0.25</v>
          </cell>
          <cell r="F1069">
            <v>20000</v>
          </cell>
          <cell r="G1069">
            <v>5000</v>
          </cell>
        </row>
        <row r="1070">
          <cell r="B1070">
            <v>0</v>
          </cell>
          <cell r="C1070">
            <v>0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B1071">
            <v>0</v>
          </cell>
          <cell r="C1071" t="str">
            <v>C. Alat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B1072">
            <v>0</v>
          </cell>
          <cell r="C1072">
            <v>0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B1073">
            <v>76</v>
          </cell>
          <cell r="C1073" t="str">
            <v xml:space="preserve">Uraian Pekerjaan </v>
          </cell>
          <cell r="D1073" t="str">
            <v>:</v>
          </cell>
          <cell r="E1073" t="str">
            <v>Pemasangan Pipa PVC diam. 1.5"</v>
          </cell>
          <cell r="F1073">
            <v>0</v>
          </cell>
          <cell r="G1073">
            <v>9052.5</v>
          </cell>
        </row>
        <row r="1074">
          <cell r="B1074" t="str">
            <v>76A</v>
          </cell>
          <cell r="C1074" t="str">
            <v>Kuantitas Pekerjaan</v>
          </cell>
          <cell r="D1074" t="str">
            <v>:</v>
          </cell>
          <cell r="E1074" t="str">
            <v>m'</v>
          </cell>
          <cell r="F1074">
            <v>0</v>
          </cell>
          <cell r="G1074">
            <v>0</v>
          </cell>
        </row>
        <row r="1075">
          <cell r="B1075">
            <v>0</v>
          </cell>
          <cell r="C1075">
            <v>0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B1076">
            <v>0</v>
          </cell>
          <cell r="C1076" t="str">
            <v>A. Upah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B1077">
            <v>0</v>
          </cell>
          <cell r="C1077" t="str">
            <v>buruh lapangan terlatih</v>
          </cell>
          <cell r="D1077" t="str">
            <v>OH</v>
          </cell>
          <cell r="E1077">
            <v>5.0000000000000001E-3</v>
          </cell>
          <cell r="F1077">
            <v>37000</v>
          </cell>
          <cell r="G1077">
            <v>185</v>
          </cell>
        </row>
        <row r="1078">
          <cell r="B1078">
            <v>0</v>
          </cell>
          <cell r="C1078" t="str">
            <v>Tukang</v>
          </cell>
          <cell r="D1078" t="str">
            <v>OH</v>
          </cell>
          <cell r="E1078">
            <v>2.5000000000000001E-3</v>
          </cell>
          <cell r="F1078">
            <v>47000</v>
          </cell>
          <cell r="G1078">
            <v>117.5</v>
          </cell>
        </row>
        <row r="1079">
          <cell r="B1079">
            <v>0</v>
          </cell>
          <cell r="C1079">
            <v>0</v>
          </cell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B1080">
            <v>0</v>
          </cell>
          <cell r="C1080" t="str">
            <v>B. Bahan</v>
          </cell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B1081">
            <v>0</v>
          </cell>
          <cell r="C1081" t="str">
            <v>Pipa PVC dia. 1.5" (panjang 4m)</v>
          </cell>
          <cell r="D1081" t="str">
            <v>m</v>
          </cell>
          <cell r="E1081">
            <v>0.25</v>
          </cell>
          <cell r="F1081">
            <v>35000</v>
          </cell>
          <cell r="G1081">
            <v>8750</v>
          </cell>
        </row>
        <row r="1082">
          <cell r="B1082">
            <v>0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B1083">
            <v>0</v>
          </cell>
          <cell r="C1083" t="str">
            <v>C. Alat</v>
          </cell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B1084">
            <v>0</v>
          </cell>
          <cell r="C1084">
            <v>0</v>
          </cell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B1085">
            <v>77</v>
          </cell>
          <cell r="C1085" t="str">
            <v xml:space="preserve">Uraian Pekerjaan </v>
          </cell>
          <cell r="D1085" t="str">
            <v>:</v>
          </cell>
          <cell r="E1085" t="str">
            <v>Pemasangan Pipa PVC diam. 2"</v>
          </cell>
          <cell r="F1085">
            <v>0</v>
          </cell>
          <cell r="G1085">
            <v>11552.5</v>
          </cell>
        </row>
        <row r="1086">
          <cell r="B1086" t="str">
            <v>77A</v>
          </cell>
          <cell r="C1086" t="str">
            <v>Kuantitas Pekerjaan</v>
          </cell>
          <cell r="D1086" t="str">
            <v>:</v>
          </cell>
          <cell r="E1086" t="str">
            <v>m'</v>
          </cell>
          <cell r="F1086">
            <v>0</v>
          </cell>
          <cell r="G1086">
            <v>0</v>
          </cell>
        </row>
        <row r="1087">
          <cell r="B1087">
            <v>0</v>
          </cell>
          <cell r="C1087">
            <v>0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B1088">
            <v>0</v>
          </cell>
          <cell r="C1088" t="str">
            <v>A. Upah</v>
          </cell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B1089">
            <v>0</v>
          </cell>
          <cell r="C1089" t="str">
            <v>buruh lapangan terlatih</v>
          </cell>
          <cell r="D1089" t="str">
            <v>OH</v>
          </cell>
          <cell r="E1089">
            <v>5.0000000000000001E-3</v>
          </cell>
          <cell r="F1089">
            <v>37000</v>
          </cell>
          <cell r="G1089">
            <v>185</v>
          </cell>
        </row>
        <row r="1090">
          <cell r="B1090">
            <v>0</v>
          </cell>
          <cell r="C1090" t="str">
            <v>Tukang</v>
          </cell>
          <cell r="D1090" t="str">
            <v>OH</v>
          </cell>
          <cell r="E1090">
            <v>2.5000000000000001E-3</v>
          </cell>
          <cell r="F1090">
            <v>47000</v>
          </cell>
          <cell r="G1090">
            <v>117.5</v>
          </cell>
        </row>
        <row r="1091">
          <cell r="B1091">
            <v>0</v>
          </cell>
          <cell r="C1091">
            <v>0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B1092">
            <v>0</v>
          </cell>
          <cell r="C1092" t="str">
            <v>B. Bahan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B1093">
            <v>0</v>
          </cell>
          <cell r="C1093" t="str">
            <v>Pipa PVC dia. 2" (panjang 4m)</v>
          </cell>
          <cell r="D1093" t="str">
            <v>m</v>
          </cell>
          <cell r="E1093">
            <v>0.25</v>
          </cell>
          <cell r="F1093">
            <v>45000</v>
          </cell>
          <cell r="G1093">
            <v>11250</v>
          </cell>
        </row>
        <row r="1094">
          <cell r="B1094">
            <v>0</v>
          </cell>
          <cell r="C1094">
            <v>0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B1095">
            <v>0</v>
          </cell>
          <cell r="C1095" t="str">
            <v>C. Alat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B1096">
            <v>0</v>
          </cell>
          <cell r="C1096">
            <v>0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B1097">
            <v>78</v>
          </cell>
          <cell r="C1097" t="str">
            <v xml:space="preserve">Uraian Pekerjaan </v>
          </cell>
          <cell r="D1097" t="str">
            <v>:</v>
          </cell>
          <cell r="E1097" t="str">
            <v>Pemasangan Pipa PVC diam. 2.5"</v>
          </cell>
          <cell r="F1097">
            <v>0</v>
          </cell>
          <cell r="G1097">
            <v>15927.5</v>
          </cell>
        </row>
        <row r="1098">
          <cell r="B1098" t="str">
            <v>78A</v>
          </cell>
          <cell r="C1098" t="str">
            <v>Kuantitas Pekerjaan</v>
          </cell>
          <cell r="D1098" t="str">
            <v>:</v>
          </cell>
          <cell r="E1098" t="str">
            <v>m'</v>
          </cell>
          <cell r="F1098">
            <v>0</v>
          </cell>
          <cell r="G1098">
            <v>0</v>
          </cell>
        </row>
        <row r="1099">
          <cell r="B1099">
            <v>0</v>
          </cell>
          <cell r="C1099">
            <v>0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B1100">
            <v>0</v>
          </cell>
          <cell r="C1100" t="str">
            <v>A. Upah</v>
          </cell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B1101">
            <v>0</v>
          </cell>
          <cell r="C1101" t="str">
            <v>buruh lapangan terlatih</v>
          </cell>
          <cell r="D1101" t="str">
            <v>OH</v>
          </cell>
          <cell r="E1101">
            <v>5.0000000000000001E-3</v>
          </cell>
          <cell r="F1101">
            <v>37000</v>
          </cell>
          <cell r="G1101">
            <v>185</v>
          </cell>
        </row>
        <row r="1102">
          <cell r="B1102">
            <v>0</v>
          </cell>
          <cell r="C1102" t="str">
            <v>Tukang</v>
          </cell>
          <cell r="D1102" t="str">
            <v>OH</v>
          </cell>
          <cell r="E1102">
            <v>2.5000000000000001E-3</v>
          </cell>
          <cell r="F1102">
            <v>47000</v>
          </cell>
          <cell r="G1102">
            <v>117.5</v>
          </cell>
        </row>
        <row r="1103">
          <cell r="B1103">
            <v>0</v>
          </cell>
          <cell r="C1103">
            <v>0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B1104">
            <v>0</v>
          </cell>
          <cell r="C1104" t="str">
            <v>B. Bahan</v>
          </cell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B1105">
            <v>0</v>
          </cell>
          <cell r="C1105" t="str">
            <v>Pipa PVC dia. 2.5" (panjang 4m)</v>
          </cell>
          <cell r="D1105" t="str">
            <v>m</v>
          </cell>
          <cell r="E1105">
            <v>0.25</v>
          </cell>
          <cell r="F1105">
            <v>62500</v>
          </cell>
          <cell r="G1105">
            <v>15625</v>
          </cell>
        </row>
        <row r="1106">
          <cell r="B1106">
            <v>0</v>
          </cell>
          <cell r="C1106">
            <v>0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B1107">
            <v>0</v>
          </cell>
          <cell r="C1107" t="str">
            <v>C. Alat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B1109">
            <v>79</v>
          </cell>
          <cell r="C1109" t="str">
            <v xml:space="preserve">Uraian Pekerjaan </v>
          </cell>
          <cell r="D1109" t="str">
            <v>:</v>
          </cell>
          <cell r="E1109">
            <v>0</v>
          </cell>
          <cell r="F1109">
            <v>0</v>
          </cell>
          <cell r="G1109">
            <v>279175</v>
          </cell>
        </row>
        <row r="1110">
          <cell r="B1110" t="str">
            <v>79A</v>
          </cell>
          <cell r="C1110" t="str">
            <v>Kuantitas Pekerjaan</v>
          </cell>
          <cell r="D1110" t="str">
            <v>:</v>
          </cell>
          <cell r="E1110" t="str">
            <v>bh</v>
          </cell>
          <cell r="F1110">
            <v>0</v>
          </cell>
          <cell r="G1110">
            <v>0</v>
          </cell>
        </row>
        <row r="1111">
          <cell r="B1111">
            <v>0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B1112">
            <v>0</v>
          </cell>
          <cell r="C1112" t="str">
            <v>A. Upah</v>
          </cell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B1113">
            <v>0</v>
          </cell>
          <cell r="C1113" t="str">
            <v>buruh lapangan terlatih</v>
          </cell>
          <cell r="D1113" t="str">
            <v>OH</v>
          </cell>
          <cell r="E1113">
            <v>0.3</v>
          </cell>
          <cell r="F1113">
            <v>37000</v>
          </cell>
          <cell r="G1113">
            <v>11100</v>
          </cell>
        </row>
        <row r="1114">
          <cell r="B1114">
            <v>0</v>
          </cell>
          <cell r="C1114" t="str">
            <v>Tukang</v>
          </cell>
          <cell r="D1114" t="str">
            <v>OH</v>
          </cell>
          <cell r="E1114">
            <v>0.1</v>
          </cell>
          <cell r="F1114">
            <v>47000</v>
          </cell>
          <cell r="G1114">
            <v>4700</v>
          </cell>
        </row>
        <row r="1115">
          <cell r="B1115">
            <v>0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B1116">
            <v>0</v>
          </cell>
          <cell r="C1116" t="str">
            <v>B. Bahan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B1117">
            <v>0</v>
          </cell>
          <cell r="C1117" t="str">
            <v>Socket / Coupling Pipa HDPE Dia. 3"</v>
          </cell>
          <cell r="D1117" t="str">
            <v>m</v>
          </cell>
          <cell r="E1117">
            <v>1</v>
          </cell>
          <cell r="F1117">
            <v>263375</v>
          </cell>
          <cell r="G1117">
            <v>263375</v>
          </cell>
        </row>
        <row r="1118">
          <cell r="B1118">
            <v>0</v>
          </cell>
          <cell r="C1118">
            <v>0</v>
          </cell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B1119">
            <v>0</v>
          </cell>
          <cell r="C1119" t="str">
            <v>C. Alat</v>
          </cell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B1121">
            <v>80</v>
          </cell>
          <cell r="C1121" t="str">
            <v xml:space="preserve">Uraian Pekerjaan </v>
          </cell>
          <cell r="D1121" t="str">
            <v>:</v>
          </cell>
          <cell r="E1121">
            <v>0</v>
          </cell>
          <cell r="F1121">
            <v>0</v>
          </cell>
          <cell r="G1121">
            <v>1246175</v>
          </cell>
        </row>
        <row r="1122">
          <cell r="B1122" t="str">
            <v>80A</v>
          </cell>
          <cell r="C1122" t="str">
            <v>Kuantitas Pekerjaan</v>
          </cell>
          <cell r="D1122" t="str">
            <v>:</v>
          </cell>
          <cell r="E1122" t="str">
            <v>bh</v>
          </cell>
          <cell r="F1122">
            <v>0</v>
          </cell>
          <cell r="G1122">
            <v>0</v>
          </cell>
        </row>
        <row r="1123">
          <cell r="B1123">
            <v>0</v>
          </cell>
          <cell r="C1123">
            <v>0</v>
          </cell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B1124">
            <v>0</v>
          </cell>
          <cell r="C1124" t="str">
            <v>A. Upah</v>
          </cell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B1125">
            <v>0</v>
          </cell>
          <cell r="C1125" t="str">
            <v>buruh lapangan terlatih</v>
          </cell>
          <cell r="D1125" t="str">
            <v>OH</v>
          </cell>
          <cell r="E1125">
            <v>0.3</v>
          </cell>
          <cell r="F1125">
            <v>37000</v>
          </cell>
          <cell r="G1125">
            <v>11100</v>
          </cell>
        </row>
        <row r="1126">
          <cell r="B1126">
            <v>0</v>
          </cell>
          <cell r="C1126" t="str">
            <v>Tukang</v>
          </cell>
          <cell r="D1126" t="str">
            <v>OH</v>
          </cell>
          <cell r="E1126">
            <v>0.1</v>
          </cell>
          <cell r="F1126">
            <v>47000</v>
          </cell>
          <cell r="G1126">
            <v>4700</v>
          </cell>
        </row>
        <row r="1127">
          <cell r="B1127">
            <v>0</v>
          </cell>
          <cell r="C1127">
            <v>0</v>
          </cell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B1128">
            <v>0</v>
          </cell>
          <cell r="C1128" t="str">
            <v>B. Bahan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B1129">
            <v>0</v>
          </cell>
          <cell r="C1129" t="str">
            <v>Socket / Coupling Pipa HDPE Dia. 5"</v>
          </cell>
          <cell r="D1129" t="str">
            <v>m</v>
          </cell>
          <cell r="E1129">
            <v>1</v>
          </cell>
          <cell r="F1129">
            <v>1230375</v>
          </cell>
          <cell r="G1129">
            <v>1230375</v>
          </cell>
        </row>
        <row r="1130">
          <cell r="B1130">
            <v>0</v>
          </cell>
          <cell r="C1130">
            <v>0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B1131">
            <v>0</v>
          </cell>
          <cell r="C1131" t="str">
            <v>C. Alat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B1132">
            <v>0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B1133">
            <v>81</v>
          </cell>
          <cell r="C1133" t="str">
            <v xml:space="preserve">Uraian Pekerjaan </v>
          </cell>
          <cell r="D1133" t="str">
            <v>:</v>
          </cell>
          <cell r="E1133" t="str">
            <v>Sambungan Lurus Pipa HDPE diam. 3" (pjg 6 m)</v>
          </cell>
          <cell r="F1133">
            <v>0</v>
          </cell>
          <cell r="G1133">
            <v>3969.3</v>
          </cell>
        </row>
        <row r="1134">
          <cell r="B1134" t="str">
            <v>81A</v>
          </cell>
          <cell r="C1134" t="str">
            <v>Kuantitas Pekerjaan</v>
          </cell>
          <cell r="D1134" t="str">
            <v>:</v>
          </cell>
          <cell r="E1134" t="str">
            <v>bh</v>
          </cell>
          <cell r="F1134">
            <v>0</v>
          </cell>
          <cell r="G1134">
            <v>0</v>
          </cell>
        </row>
        <row r="1135">
          <cell r="B1135">
            <v>0</v>
          </cell>
          <cell r="C1135">
            <v>0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B1136">
            <v>0</v>
          </cell>
          <cell r="C1136" t="str">
            <v>A. Upah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B1137">
            <v>0</v>
          </cell>
          <cell r="C1137" t="str">
            <v>buruh lapangan terlatih</v>
          </cell>
          <cell r="D1137" t="str">
            <v>OH</v>
          </cell>
          <cell r="E1137">
            <v>6.0600000000000001E-2</v>
          </cell>
          <cell r="F1137">
            <v>37000</v>
          </cell>
          <cell r="G1137">
            <v>2242.1999999999998</v>
          </cell>
        </row>
        <row r="1138">
          <cell r="B1138">
            <v>0</v>
          </cell>
          <cell r="C1138" t="str">
            <v>Tukang</v>
          </cell>
          <cell r="D1138" t="str">
            <v>OH</v>
          </cell>
          <cell r="E1138">
            <v>3.0300000000000001E-2</v>
          </cell>
          <cell r="F1138">
            <v>47000</v>
          </cell>
          <cell r="G1138">
            <v>1424.1000000000001</v>
          </cell>
        </row>
        <row r="1139">
          <cell r="B1139">
            <v>0</v>
          </cell>
          <cell r="C1139">
            <v>0</v>
          </cell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B1140">
            <v>0</v>
          </cell>
          <cell r="C1140" t="str">
            <v>B. Bahan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B1141">
            <v>0</v>
          </cell>
          <cell r="C1141">
            <v>0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B1142">
            <v>0</v>
          </cell>
          <cell r="C1142" t="str">
            <v>C. Alat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B1143">
            <v>0</v>
          </cell>
          <cell r="C1143" t="str">
            <v>Alat Bantu</v>
          </cell>
          <cell r="D1143" t="str">
            <v>hr</v>
          </cell>
          <cell r="E1143">
            <v>6.0600000000000003E-3</v>
          </cell>
          <cell r="F1143">
            <v>50000</v>
          </cell>
          <cell r="G1143">
            <v>303</v>
          </cell>
        </row>
        <row r="1144">
          <cell r="B1144">
            <v>0</v>
          </cell>
          <cell r="C1144">
            <v>0</v>
          </cell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B1145">
            <v>82</v>
          </cell>
          <cell r="C1145" t="str">
            <v xml:space="preserve">Uraian Pekerjaan </v>
          </cell>
          <cell r="D1145" t="str">
            <v>:</v>
          </cell>
          <cell r="E1145" t="str">
            <v>Sambungan Lurus Pipa HDPE diam. 5" (pjg 6 m)</v>
          </cell>
          <cell r="F1145">
            <v>0</v>
          </cell>
          <cell r="G1145">
            <v>4366.5</v>
          </cell>
        </row>
        <row r="1146">
          <cell r="B1146" t="str">
            <v>82A</v>
          </cell>
          <cell r="C1146" t="str">
            <v>Kuantitas Pekerjaan</v>
          </cell>
          <cell r="D1146" t="str">
            <v>:</v>
          </cell>
          <cell r="E1146" t="str">
            <v>bh</v>
          </cell>
          <cell r="F1146">
            <v>0</v>
          </cell>
          <cell r="G1146">
            <v>0</v>
          </cell>
        </row>
        <row r="1147">
          <cell r="B1147">
            <v>0</v>
          </cell>
          <cell r="C1147">
            <v>0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B1148">
            <v>0</v>
          </cell>
          <cell r="C1148" t="str">
            <v>A. Upah</v>
          </cell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B1149">
            <v>0</v>
          </cell>
          <cell r="C1149" t="str">
            <v>buruh lapangan terlatih</v>
          </cell>
          <cell r="D1149" t="str">
            <v>OH</v>
          </cell>
          <cell r="E1149">
            <v>6.6699999999999995E-2</v>
          </cell>
          <cell r="F1149">
            <v>37000</v>
          </cell>
          <cell r="G1149">
            <v>2467.8999999999996</v>
          </cell>
        </row>
        <row r="1150">
          <cell r="B1150">
            <v>0</v>
          </cell>
          <cell r="C1150" t="str">
            <v>Tukang</v>
          </cell>
          <cell r="D1150" t="str">
            <v>OH</v>
          </cell>
          <cell r="E1150">
            <v>3.3300000000000003E-2</v>
          </cell>
          <cell r="F1150">
            <v>47000</v>
          </cell>
          <cell r="G1150">
            <v>1565.1000000000001</v>
          </cell>
        </row>
        <row r="1151">
          <cell r="B1151">
            <v>0</v>
          </cell>
          <cell r="C1151">
            <v>0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B1152">
            <v>0</v>
          </cell>
          <cell r="C1152" t="str">
            <v>B. Bahan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B1153">
            <v>0</v>
          </cell>
          <cell r="C1153">
            <v>0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B1154">
            <v>0</v>
          </cell>
          <cell r="C1154" t="str">
            <v>C. Alat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B1155">
            <v>0</v>
          </cell>
          <cell r="C1155" t="str">
            <v>Alat Bantu</v>
          </cell>
          <cell r="D1155" t="str">
            <v>hr</v>
          </cell>
          <cell r="E1155">
            <v>6.6699999999999997E-3</v>
          </cell>
          <cell r="F1155">
            <v>50000</v>
          </cell>
          <cell r="G1155">
            <v>333.5</v>
          </cell>
        </row>
        <row r="1156">
          <cell r="B1156">
            <v>0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B1157">
            <v>83</v>
          </cell>
          <cell r="C1157" t="str">
            <v xml:space="preserve">Uraian Pekerjaan </v>
          </cell>
          <cell r="D1157" t="str">
            <v>:</v>
          </cell>
          <cell r="E1157" t="str">
            <v>Sambungan L Pipa Galvanized diam.  2"</v>
          </cell>
          <cell r="F1157">
            <v>0</v>
          </cell>
          <cell r="G1157">
            <v>21567</v>
          </cell>
        </row>
        <row r="1158">
          <cell r="B1158" t="str">
            <v>83A</v>
          </cell>
          <cell r="C1158" t="str">
            <v>Kuantitas Pekerjaan</v>
          </cell>
          <cell r="D1158" t="str">
            <v>:</v>
          </cell>
          <cell r="E1158" t="str">
            <v>bh</v>
          </cell>
          <cell r="F1158">
            <v>0</v>
          </cell>
          <cell r="G1158">
            <v>0</v>
          </cell>
        </row>
        <row r="1159">
          <cell r="B1159">
            <v>0</v>
          </cell>
          <cell r="C1159">
            <v>0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B1160">
            <v>0</v>
          </cell>
          <cell r="C1160" t="str">
            <v>A. Upah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B1161">
            <v>0</v>
          </cell>
          <cell r="C1161" t="str">
            <v>buruh lapangan terlatih</v>
          </cell>
          <cell r="D1161" t="str">
            <v>OH</v>
          </cell>
          <cell r="E1161">
            <v>0.1333</v>
          </cell>
          <cell r="F1161">
            <v>37000</v>
          </cell>
          <cell r="G1161">
            <v>4932.1000000000004</v>
          </cell>
        </row>
        <row r="1162">
          <cell r="B1162">
            <v>0</v>
          </cell>
          <cell r="C1162" t="str">
            <v>Tukang</v>
          </cell>
          <cell r="D1162" t="str">
            <v>OH</v>
          </cell>
          <cell r="E1162">
            <v>6.6699999999999995E-2</v>
          </cell>
          <cell r="F1162">
            <v>47000</v>
          </cell>
          <cell r="G1162">
            <v>3134.8999999999996</v>
          </cell>
        </row>
        <row r="1163">
          <cell r="B1163">
            <v>0</v>
          </cell>
          <cell r="C1163">
            <v>0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B1164">
            <v>0</v>
          </cell>
          <cell r="C1164" t="str">
            <v>B. Bahan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B1165">
            <v>0</v>
          </cell>
          <cell r="C1165" t="str">
            <v>L Socket Pipa Galvanized Dia. 2"</v>
          </cell>
          <cell r="D1165" t="str">
            <v>bh</v>
          </cell>
          <cell r="E1165">
            <v>1</v>
          </cell>
          <cell r="F1165">
            <v>13500</v>
          </cell>
          <cell r="G1165">
            <v>13500</v>
          </cell>
        </row>
        <row r="1166">
          <cell r="B1166">
            <v>0</v>
          </cell>
          <cell r="C1166">
            <v>0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B1167">
            <v>0</v>
          </cell>
          <cell r="C1167" t="str">
            <v>C. Alat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B1168">
            <v>0</v>
          </cell>
          <cell r="C1168">
            <v>0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B1169">
            <v>84</v>
          </cell>
          <cell r="C1169" t="str">
            <v xml:space="preserve">Uraian Pekerjaan </v>
          </cell>
          <cell r="D1169" t="str">
            <v>:</v>
          </cell>
          <cell r="E1169" t="str">
            <v>Sambungan L Pipa Galvanized diam.  3"</v>
          </cell>
          <cell r="F1169">
            <v>0</v>
          </cell>
          <cell r="G1169">
            <v>50083</v>
          </cell>
        </row>
        <row r="1170">
          <cell r="B1170" t="str">
            <v>84A</v>
          </cell>
          <cell r="C1170" t="str">
            <v>Kuantitas Pekerjaan</v>
          </cell>
          <cell r="D1170" t="str">
            <v>:</v>
          </cell>
          <cell r="E1170" t="str">
            <v>bh</v>
          </cell>
          <cell r="F1170">
            <v>0</v>
          </cell>
          <cell r="G1170">
            <v>0</v>
          </cell>
        </row>
        <row r="1171">
          <cell r="B1171">
            <v>0</v>
          </cell>
          <cell r="C1171">
            <v>0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B1172">
            <v>0</v>
          </cell>
          <cell r="C1172" t="str">
            <v>A. Upah</v>
          </cell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B1173">
            <v>0</v>
          </cell>
          <cell r="C1173" t="str">
            <v>buruh lapangan terlatih</v>
          </cell>
          <cell r="D1173" t="str">
            <v>OH</v>
          </cell>
          <cell r="E1173">
            <v>0.16669999999999999</v>
          </cell>
          <cell r="F1173">
            <v>37000</v>
          </cell>
          <cell r="G1173">
            <v>6167.9</v>
          </cell>
        </row>
        <row r="1174">
          <cell r="B1174">
            <v>0</v>
          </cell>
          <cell r="C1174" t="str">
            <v>Tukang</v>
          </cell>
          <cell r="D1174" t="str">
            <v>OH</v>
          </cell>
          <cell r="E1174">
            <v>8.3299999999999999E-2</v>
          </cell>
          <cell r="F1174">
            <v>47000</v>
          </cell>
          <cell r="G1174">
            <v>3915.1</v>
          </cell>
        </row>
        <row r="1175">
          <cell r="B1175">
            <v>0</v>
          </cell>
          <cell r="C1175">
            <v>0</v>
          </cell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B1176">
            <v>0</v>
          </cell>
          <cell r="C1176" t="str">
            <v>B. Bahan</v>
          </cell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B1177">
            <v>0</v>
          </cell>
          <cell r="C1177" t="str">
            <v>L Socket Pipa Galvanized Dia. 3"</v>
          </cell>
          <cell r="D1177" t="str">
            <v>bh</v>
          </cell>
          <cell r="E1177">
            <v>1</v>
          </cell>
          <cell r="F1177">
            <v>40000</v>
          </cell>
          <cell r="G1177">
            <v>40000</v>
          </cell>
        </row>
        <row r="1178">
          <cell r="B1178">
            <v>0</v>
          </cell>
          <cell r="C1178">
            <v>0</v>
          </cell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B1179">
            <v>0</v>
          </cell>
          <cell r="C1179" t="str">
            <v>C. Alat</v>
          </cell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B1180">
            <v>0</v>
          </cell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B1181">
            <v>85</v>
          </cell>
          <cell r="C1181" t="str">
            <v xml:space="preserve">Uraian Pekerjaan </v>
          </cell>
          <cell r="D1181" t="str">
            <v>:</v>
          </cell>
          <cell r="E1181" t="str">
            <v>Sambungan L Pipa Galvanized diam.  5"</v>
          </cell>
          <cell r="F1181">
            <v>0</v>
          </cell>
          <cell r="G1181">
            <v>197100</v>
          </cell>
        </row>
        <row r="1182">
          <cell r="B1182" t="str">
            <v>85A</v>
          </cell>
          <cell r="C1182" t="str">
            <v>Kuantitas Pekerjaan</v>
          </cell>
          <cell r="D1182" t="str">
            <v>:</v>
          </cell>
          <cell r="E1182" t="str">
            <v>bh</v>
          </cell>
          <cell r="F1182">
            <v>0</v>
          </cell>
          <cell r="G1182">
            <v>0</v>
          </cell>
        </row>
        <row r="1183">
          <cell r="B1183">
            <v>0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B1184">
            <v>0</v>
          </cell>
          <cell r="C1184" t="str">
            <v>A. Upah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B1185">
            <v>0</v>
          </cell>
          <cell r="C1185" t="str">
            <v>buruh lapangan terlatih</v>
          </cell>
          <cell r="D1185" t="str">
            <v>OH</v>
          </cell>
          <cell r="E1185">
            <v>0.2</v>
          </cell>
          <cell r="F1185">
            <v>37000</v>
          </cell>
          <cell r="G1185">
            <v>7400</v>
          </cell>
        </row>
        <row r="1186">
          <cell r="B1186">
            <v>0</v>
          </cell>
          <cell r="C1186" t="str">
            <v>Tukang</v>
          </cell>
          <cell r="D1186" t="str">
            <v>OH</v>
          </cell>
          <cell r="E1186">
            <v>0.1</v>
          </cell>
          <cell r="F1186">
            <v>47000</v>
          </cell>
          <cell r="G1186">
            <v>4700</v>
          </cell>
        </row>
        <row r="1187">
          <cell r="B1187">
            <v>0</v>
          </cell>
          <cell r="C1187">
            <v>0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B1188">
            <v>0</v>
          </cell>
          <cell r="C1188" t="str">
            <v>B. Bahan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B1189">
            <v>0</v>
          </cell>
          <cell r="C1189" t="str">
            <v>L Socket Pipa Galvanized Dia. 5"</v>
          </cell>
          <cell r="D1189" t="str">
            <v>bh</v>
          </cell>
          <cell r="E1189">
            <v>1</v>
          </cell>
          <cell r="F1189">
            <v>185000</v>
          </cell>
          <cell r="G1189">
            <v>185000</v>
          </cell>
        </row>
        <row r="1190">
          <cell r="B1190">
            <v>0</v>
          </cell>
          <cell r="C1190">
            <v>0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B1191">
            <v>0</v>
          </cell>
          <cell r="C1191" t="str">
            <v>C. Alat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B1192">
            <v>0</v>
          </cell>
          <cell r="C1192">
            <v>0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B1193">
            <v>86</v>
          </cell>
          <cell r="C1193" t="str">
            <v xml:space="preserve">Uraian Pekerjaan </v>
          </cell>
          <cell r="D1193" t="str">
            <v>:</v>
          </cell>
          <cell r="E1193" t="str">
            <v>Sambungan T Pipa Galvanized diam.  3"</v>
          </cell>
          <cell r="F1193">
            <v>0</v>
          </cell>
          <cell r="G1193">
            <v>63165.1</v>
          </cell>
        </row>
        <row r="1194">
          <cell r="B1194" t="str">
            <v>86A</v>
          </cell>
          <cell r="C1194" t="str">
            <v>Kuantitas Pekerjaan</v>
          </cell>
          <cell r="D1194" t="str">
            <v>:</v>
          </cell>
          <cell r="E1194" t="str">
            <v>bh</v>
          </cell>
          <cell r="F1194">
            <v>0</v>
          </cell>
          <cell r="G1194">
            <v>0</v>
          </cell>
        </row>
        <row r="1195">
          <cell r="B1195">
            <v>0</v>
          </cell>
          <cell r="C1195">
            <v>0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B1196">
            <v>0</v>
          </cell>
          <cell r="C1196" t="str">
            <v>A. Upah</v>
          </cell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B1197">
            <v>0</v>
          </cell>
          <cell r="C1197" t="str">
            <v>buruh lapangan terlatih</v>
          </cell>
          <cell r="D1197" t="str">
            <v>OH</v>
          </cell>
          <cell r="E1197">
            <v>0.25</v>
          </cell>
          <cell r="F1197">
            <v>37000</v>
          </cell>
          <cell r="G1197">
            <v>9250</v>
          </cell>
        </row>
        <row r="1198">
          <cell r="B1198">
            <v>0</v>
          </cell>
          <cell r="C1198" t="str">
            <v>Tukang</v>
          </cell>
          <cell r="D1198" t="str">
            <v>OH</v>
          </cell>
          <cell r="E1198">
            <v>8.3299999999999999E-2</v>
          </cell>
          <cell r="F1198">
            <v>47000</v>
          </cell>
          <cell r="G1198">
            <v>3915.1</v>
          </cell>
        </row>
        <row r="1199">
          <cell r="B1199">
            <v>0</v>
          </cell>
          <cell r="C1199">
            <v>0</v>
          </cell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B1200">
            <v>0</v>
          </cell>
          <cell r="C1200" t="str">
            <v>B. Bahan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B1201">
            <v>0</v>
          </cell>
          <cell r="C1201" t="str">
            <v>T Socket Pipa Galvanized Dia. 3"</v>
          </cell>
          <cell r="D1201" t="str">
            <v>bh</v>
          </cell>
          <cell r="E1201">
            <v>1</v>
          </cell>
          <cell r="F1201">
            <v>50000</v>
          </cell>
          <cell r="G1201">
            <v>50000</v>
          </cell>
        </row>
        <row r="1202">
          <cell r="B1202">
            <v>0</v>
          </cell>
          <cell r="C1202">
            <v>0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B1203">
            <v>0</v>
          </cell>
          <cell r="C1203" t="str">
            <v>C. Alat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B1204">
            <v>0</v>
          </cell>
          <cell r="C1204">
            <v>0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B1205">
            <v>87</v>
          </cell>
          <cell r="C1205" t="str">
            <v xml:space="preserve">Uraian Pekerjaan </v>
          </cell>
          <cell r="D1205" t="str">
            <v>:</v>
          </cell>
          <cell r="E1205" t="str">
            <v>Sambungan Lurus  Socket Pipa PVC diam. 1"</v>
          </cell>
          <cell r="F1205">
            <v>0</v>
          </cell>
          <cell r="G1205">
            <v>6850</v>
          </cell>
        </row>
        <row r="1206">
          <cell r="B1206" t="str">
            <v>87A</v>
          </cell>
          <cell r="C1206" t="str">
            <v>Kuantitas Pekerjaan</v>
          </cell>
          <cell r="D1206" t="str">
            <v>:</v>
          </cell>
          <cell r="E1206" t="str">
            <v>bh</v>
          </cell>
          <cell r="F1206">
            <v>0</v>
          </cell>
          <cell r="G1206">
            <v>0</v>
          </cell>
        </row>
        <row r="1207">
          <cell r="B1207">
            <v>0</v>
          </cell>
          <cell r="C1207">
            <v>0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B1208">
            <v>0</v>
          </cell>
          <cell r="C1208" t="str">
            <v>A. Upah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B1209">
            <v>0</v>
          </cell>
          <cell r="C1209" t="str">
            <v>buruh lapangan terlatih</v>
          </cell>
          <cell r="D1209" t="str">
            <v>OH</v>
          </cell>
          <cell r="E1209">
            <v>0.1</v>
          </cell>
          <cell r="F1209">
            <v>37000</v>
          </cell>
          <cell r="G1209">
            <v>3700</v>
          </cell>
        </row>
        <row r="1210">
          <cell r="B1210">
            <v>0</v>
          </cell>
          <cell r="C1210" t="str">
            <v>Tukang</v>
          </cell>
          <cell r="D1210" t="str">
            <v>OH</v>
          </cell>
          <cell r="E1210">
            <v>0.05</v>
          </cell>
          <cell r="F1210">
            <v>47000</v>
          </cell>
          <cell r="G1210">
            <v>2350</v>
          </cell>
        </row>
        <row r="1211">
          <cell r="B1211">
            <v>0</v>
          </cell>
          <cell r="C1211">
            <v>0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B1212">
            <v>0</v>
          </cell>
          <cell r="C1212" t="str">
            <v>B. Bahan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B1213">
            <v>0</v>
          </cell>
          <cell r="C1213" t="str">
            <v>Socket Pipa PVC Dia. 1"</v>
          </cell>
          <cell r="D1213" t="str">
            <v>bh</v>
          </cell>
          <cell r="E1213">
            <v>1</v>
          </cell>
          <cell r="F1213">
            <v>800</v>
          </cell>
          <cell r="G1213">
            <v>800</v>
          </cell>
        </row>
        <row r="1214"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B1215">
            <v>0</v>
          </cell>
          <cell r="C1215" t="str">
            <v>C. Alat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B1216">
            <v>0</v>
          </cell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B1217">
            <v>88</v>
          </cell>
          <cell r="C1217" t="str">
            <v xml:space="preserve">Uraian Pekerjaan </v>
          </cell>
          <cell r="D1217" t="str">
            <v>:</v>
          </cell>
          <cell r="E1217" t="str">
            <v>Sambungan Lurus  Socket Pipa PVC diam. 1.5"</v>
          </cell>
          <cell r="F1217">
            <v>0</v>
          </cell>
          <cell r="G1217">
            <v>10217</v>
          </cell>
        </row>
        <row r="1218">
          <cell r="B1218" t="str">
            <v>88A</v>
          </cell>
          <cell r="C1218" t="str">
            <v>Kuantitas Pekerjaan</v>
          </cell>
          <cell r="D1218" t="str">
            <v>:</v>
          </cell>
          <cell r="E1218" t="str">
            <v>bh</v>
          </cell>
          <cell r="F1218">
            <v>0</v>
          </cell>
          <cell r="G1218">
            <v>0</v>
          </cell>
        </row>
        <row r="1219">
          <cell r="B1219">
            <v>0</v>
          </cell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B1220">
            <v>0</v>
          </cell>
          <cell r="C1220" t="str">
            <v>A. Upah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B1221">
            <v>0</v>
          </cell>
          <cell r="C1221" t="str">
            <v>buruh lapangan terlatih</v>
          </cell>
          <cell r="D1221" t="str">
            <v>OH</v>
          </cell>
          <cell r="E1221">
            <v>0.1333</v>
          </cell>
          <cell r="F1221">
            <v>37000</v>
          </cell>
          <cell r="G1221">
            <v>4932.1000000000004</v>
          </cell>
        </row>
        <row r="1222">
          <cell r="B1222">
            <v>0</v>
          </cell>
          <cell r="C1222" t="str">
            <v>Tukang</v>
          </cell>
          <cell r="D1222" t="str">
            <v>OH</v>
          </cell>
          <cell r="E1222">
            <v>6.6699999999999995E-2</v>
          </cell>
          <cell r="F1222">
            <v>47000</v>
          </cell>
          <cell r="G1222">
            <v>3134.8999999999996</v>
          </cell>
        </row>
        <row r="1223">
          <cell r="B1223">
            <v>0</v>
          </cell>
          <cell r="C1223">
            <v>0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B1224">
            <v>0</v>
          </cell>
          <cell r="C1224" t="str">
            <v>B. Bahan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B1225">
            <v>0</v>
          </cell>
          <cell r="C1225" t="str">
            <v>Socket Pipa PVC Dia 1.5"</v>
          </cell>
          <cell r="D1225" t="str">
            <v>bh</v>
          </cell>
          <cell r="E1225">
            <v>1</v>
          </cell>
          <cell r="F1225">
            <v>2150</v>
          </cell>
          <cell r="G1225">
            <v>2150</v>
          </cell>
        </row>
        <row r="1226">
          <cell r="B1226">
            <v>0</v>
          </cell>
          <cell r="C1226">
            <v>0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B1227">
            <v>0</v>
          </cell>
          <cell r="C1227" t="str">
            <v>C. Alat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B1228">
            <v>0</v>
          </cell>
          <cell r="C1228">
            <v>0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B1229">
            <v>89</v>
          </cell>
          <cell r="C1229" t="str">
            <v xml:space="preserve">Uraian Pekerjaan </v>
          </cell>
          <cell r="D1229" t="str">
            <v>:</v>
          </cell>
          <cell r="E1229" t="str">
            <v>Sambungan Lurus  Socket Pipa PVC diam. 2"</v>
          </cell>
          <cell r="F1229">
            <v>0</v>
          </cell>
          <cell r="G1229">
            <v>11567</v>
          </cell>
        </row>
        <row r="1230">
          <cell r="B1230" t="str">
            <v>89A</v>
          </cell>
          <cell r="C1230" t="str">
            <v>Kuantitas Pekerjaan</v>
          </cell>
          <cell r="D1230" t="str">
            <v>:</v>
          </cell>
          <cell r="E1230" t="str">
            <v>bh</v>
          </cell>
          <cell r="F1230">
            <v>0</v>
          </cell>
          <cell r="G1230">
            <v>0</v>
          </cell>
        </row>
        <row r="1231">
          <cell r="B1231">
            <v>0</v>
          </cell>
          <cell r="C1231">
            <v>0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B1232">
            <v>0</v>
          </cell>
          <cell r="C1232" t="str">
            <v>A. Upah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B1233">
            <v>0</v>
          </cell>
          <cell r="C1233" t="str">
            <v>buruh lapangan terlatih</v>
          </cell>
          <cell r="D1233" t="str">
            <v>OH</v>
          </cell>
          <cell r="E1233">
            <v>0.1333</v>
          </cell>
          <cell r="F1233">
            <v>37000</v>
          </cell>
          <cell r="G1233">
            <v>4932.1000000000004</v>
          </cell>
        </row>
        <row r="1234">
          <cell r="B1234">
            <v>0</v>
          </cell>
          <cell r="C1234" t="str">
            <v>Tukang</v>
          </cell>
          <cell r="D1234" t="str">
            <v>OH</v>
          </cell>
          <cell r="E1234">
            <v>6.6699999999999995E-2</v>
          </cell>
          <cell r="F1234">
            <v>47000</v>
          </cell>
          <cell r="G1234">
            <v>3134.8999999999996</v>
          </cell>
        </row>
        <row r="1235">
          <cell r="B1235">
            <v>0</v>
          </cell>
          <cell r="C1235">
            <v>0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B1236">
            <v>0</v>
          </cell>
          <cell r="C1236" t="str">
            <v>B. Bahan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B1237">
            <v>0</v>
          </cell>
          <cell r="C1237" t="str">
            <v>Socket Pipa PVC Dia. 2"</v>
          </cell>
          <cell r="D1237" t="str">
            <v>bh</v>
          </cell>
          <cell r="E1237">
            <v>1</v>
          </cell>
          <cell r="F1237">
            <v>3500</v>
          </cell>
          <cell r="G1237">
            <v>3500</v>
          </cell>
        </row>
        <row r="1238">
          <cell r="B1238">
            <v>0</v>
          </cell>
          <cell r="C1238">
            <v>0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B1239">
            <v>0</v>
          </cell>
          <cell r="C1239" t="str">
            <v>C. Alat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B1240">
            <v>0</v>
          </cell>
          <cell r="C1240">
            <v>0</v>
          </cell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B1241">
            <v>90</v>
          </cell>
          <cell r="C1241" t="str">
            <v xml:space="preserve">Uraian Pekerjaan </v>
          </cell>
          <cell r="D1241" t="str">
            <v>:</v>
          </cell>
          <cell r="E1241" t="str">
            <v>Sambungan Lurus  Socket Pipa PVC diam. 2.5"</v>
          </cell>
          <cell r="F1241">
            <v>0</v>
          </cell>
          <cell r="G1241">
            <v>13367</v>
          </cell>
        </row>
        <row r="1242">
          <cell r="B1242" t="str">
            <v>90A</v>
          </cell>
          <cell r="C1242" t="str">
            <v>Kuantitas Pekerjaan</v>
          </cell>
          <cell r="D1242" t="str">
            <v>:</v>
          </cell>
          <cell r="E1242" t="str">
            <v>bh</v>
          </cell>
          <cell r="F1242">
            <v>0</v>
          </cell>
          <cell r="G1242">
            <v>0</v>
          </cell>
        </row>
        <row r="1243">
          <cell r="B1243">
            <v>0</v>
          </cell>
          <cell r="C1243">
            <v>0</v>
          </cell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B1244">
            <v>0</v>
          </cell>
          <cell r="C1244" t="str">
            <v>A. Upah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B1245">
            <v>0</v>
          </cell>
          <cell r="C1245" t="str">
            <v>buruh lapangan terlatih</v>
          </cell>
          <cell r="D1245" t="str">
            <v>OH</v>
          </cell>
          <cell r="E1245">
            <v>0.1333</v>
          </cell>
          <cell r="F1245">
            <v>37000</v>
          </cell>
          <cell r="G1245">
            <v>4932.1000000000004</v>
          </cell>
        </row>
        <row r="1246">
          <cell r="B1246">
            <v>0</v>
          </cell>
          <cell r="C1246" t="str">
            <v>Tukang</v>
          </cell>
          <cell r="D1246" t="str">
            <v>OH</v>
          </cell>
          <cell r="E1246">
            <v>6.6699999999999995E-2</v>
          </cell>
          <cell r="F1246">
            <v>47000</v>
          </cell>
          <cell r="G1246">
            <v>3134.8999999999996</v>
          </cell>
        </row>
        <row r="1247">
          <cell r="B1247">
            <v>0</v>
          </cell>
          <cell r="C1247">
            <v>0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B1248">
            <v>0</v>
          </cell>
          <cell r="C1248" t="str">
            <v>B. Bahan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B1249">
            <v>0</v>
          </cell>
          <cell r="C1249" t="str">
            <v>Socket Pipa PVC Dia. 2.5"</v>
          </cell>
          <cell r="D1249" t="str">
            <v>bh</v>
          </cell>
          <cell r="E1249">
            <v>1</v>
          </cell>
          <cell r="F1249">
            <v>5300</v>
          </cell>
          <cell r="G1249">
            <v>5300</v>
          </cell>
        </row>
        <row r="1250">
          <cell r="B1250">
            <v>0</v>
          </cell>
          <cell r="C1250">
            <v>0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B1251">
            <v>0</v>
          </cell>
          <cell r="C1251" t="str">
            <v>C. Alat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B1252">
            <v>0</v>
          </cell>
          <cell r="C1252">
            <v>0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B1253">
            <v>91</v>
          </cell>
          <cell r="C1253" t="str">
            <v xml:space="preserve">Uraian Pekerjaan </v>
          </cell>
          <cell r="D1253" t="str">
            <v>:</v>
          </cell>
          <cell r="E1253" t="str">
            <v>Sambungan L Pipa PVC diam. 1"</v>
          </cell>
          <cell r="F1253">
            <v>0</v>
          </cell>
          <cell r="G1253">
            <v>7600</v>
          </cell>
        </row>
        <row r="1254">
          <cell r="B1254" t="str">
            <v>91A</v>
          </cell>
          <cell r="C1254" t="str">
            <v>Kuantitas Pekerjaan</v>
          </cell>
          <cell r="D1254" t="str">
            <v>:</v>
          </cell>
          <cell r="E1254" t="str">
            <v>bh</v>
          </cell>
          <cell r="F1254">
            <v>0</v>
          </cell>
          <cell r="G1254">
            <v>0</v>
          </cell>
        </row>
        <row r="1255">
          <cell r="B1255">
            <v>0</v>
          </cell>
          <cell r="C1255">
            <v>0</v>
          </cell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B1256">
            <v>0</v>
          </cell>
          <cell r="C1256" t="str">
            <v>A. Upah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B1257">
            <v>0</v>
          </cell>
          <cell r="C1257" t="str">
            <v>buruh lapangan terlatih</v>
          </cell>
          <cell r="D1257" t="str">
            <v>OH</v>
          </cell>
          <cell r="E1257">
            <v>0.1</v>
          </cell>
          <cell r="F1257">
            <v>37000</v>
          </cell>
          <cell r="G1257">
            <v>3700</v>
          </cell>
        </row>
        <row r="1258">
          <cell r="B1258">
            <v>0</v>
          </cell>
          <cell r="C1258" t="str">
            <v>Tukang</v>
          </cell>
          <cell r="D1258" t="str">
            <v>OH</v>
          </cell>
          <cell r="E1258">
            <v>0.05</v>
          </cell>
          <cell r="F1258">
            <v>47000</v>
          </cell>
          <cell r="G1258">
            <v>2350</v>
          </cell>
        </row>
        <row r="1259">
          <cell r="B1259">
            <v>0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B1260">
            <v>0</v>
          </cell>
          <cell r="C1260" t="str">
            <v>B. Bahan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B1261">
            <v>0</v>
          </cell>
          <cell r="C1261" t="str">
            <v>L Socket Pipa PVC Dia. 1"</v>
          </cell>
          <cell r="D1261" t="str">
            <v>bh</v>
          </cell>
          <cell r="E1261">
            <v>1</v>
          </cell>
          <cell r="F1261">
            <v>1550</v>
          </cell>
          <cell r="G1261">
            <v>1550</v>
          </cell>
        </row>
        <row r="1262">
          <cell r="B1262">
            <v>0</v>
          </cell>
          <cell r="C1262">
            <v>0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B1263">
            <v>0</v>
          </cell>
          <cell r="C1263" t="str">
            <v>C. Alat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B1264">
            <v>0</v>
          </cell>
          <cell r="C1264">
            <v>0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B1265">
            <v>92</v>
          </cell>
          <cell r="C1265" t="str">
            <v xml:space="preserve">Uraian Pekerjaan </v>
          </cell>
          <cell r="D1265" t="str">
            <v>:</v>
          </cell>
          <cell r="E1265" t="str">
            <v>Sambungan L Pipa PVC diam. 1.5"</v>
          </cell>
          <cell r="F1265">
            <v>0</v>
          </cell>
          <cell r="G1265">
            <v>11067</v>
          </cell>
        </row>
        <row r="1266">
          <cell r="B1266" t="str">
            <v>92A</v>
          </cell>
          <cell r="C1266" t="str">
            <v>Kuantitas Pekerjaan</v>
          </cell>
          <cell r="D1266" t="str">
            <v>:</v>
          </cell>
          <cell r="E1266" t="str">
            <v>bh</v>
          </cell>
          <cell r="F1266">
            <v>0</v>
          </cell>
          <cell r="G1266">
            <v>0</v>
          </cell>
        </row>
        <row r="1267">
          <cell r="B1267">
            <v>0</v>
          </cell>
          <cell r="C1267">
            <v>0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B1268">
            <v>0</v>
          </cell>
          <cell r="C1268" t="str">
            <v>A. Upah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B1269">
            <v>0</v>
          </cell>
          <cell r="C1269" t="str">
            <v>buruh lapangan terlatih</v>
          </cell>
          <cell r="D1269" t="str">
            <v>OH</v>
          </cell>
          <cell r="E1269">
            <v>0.1333</v>
          </cell>
          <cell r="F1269">
            <v>37000</v>
          </cell>
          <cell r="G1269">
            <v>4932.1000000000004</v>
          </cell>
        </row>
        <row r="1270">
          <cell r="B1270">
            <v>0</v>
          </cell>
          <cell r="C1270" t="str">
            <v>Tukang</v>
          </cell>
          <cell r="D1270" t="str">
            <v>OH</v>
          </cell>
          <cell r="E1270">
            <v>6.6699999999999995E-2</v>
          </cell>
          <cell r="F1270">
            <v>47000</v>
          </cell>
          <cell r="G1270">
            <v>3134.8999999999996</v>
          </cell>
        </row>
        <row r="1271">
          <cell r="B1271">
            <v>0</v>
          </cell>
          <cell r="C1271">
            <v>0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B1272">
            <v>0</v>
          </cell>
          <cell r="C1272" t="str">
            <v>B. Bahan</v>
          </cell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B1273">
            <v>0</v>
          </cell>
          <cell r="C1273" t="str">
            <v>L Socket Pipa PVC Dia. 1.5"</v>
          </cell>
          <cell r="D1273" t="str">
            <v>bh</v>
          </cell>
          <cell r="E1273">
            <v>1</v>
          </cell>
          <cell r="F1273">
            <v>3000</v>
          </cell>
          <cell r="G1273">
            <v>3000</v>
          </cell>
        </row>
        <row r="1274">
          <cell r="B1274">
            <v>0</v>
          </cell>
          <cell r="C1274">
            <v>0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B1275">
            <v>0</v>
          </cell>
          <cell r="C1275" t="str">
            <v>C. Alat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B1276">
            <v>0</v>
          </cell>
          <cell r="C1276">
            <v>0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B1277">
            <v>93</v>
          </cell>
          <cell r="C1277" t="str">
            <v xml:space="preserve">Uraian Pekerjaan </v>
          </cell>
          <cell r="D1277" t="str">
            <v>:</v>
          </cell>
          <cell r="E1277" t="str">
            <v>Sambungan L Pipa PVC diam. 2"</v>
          </cell>
          <cell r="F1277">
            <v>0</v>
          </cell>
          <cell r="G1277">
            <v>13367</v>
          </cell>
        </row>
        <row r="1278">
          <cell r="B1278" t="str">
            <v>93A</v>
          </cell>
          <cell r="C1278" t="str">
            <v>Kuantitas Pekerjaan</v>
          </cell>
          <cell r="D1278" t="str">
            <v>:</v>
          </cell>
          <cell r="E1278" t="str">
            <v>bh</v>
          </cell>
          <cell r="F1278">
            <v>0</v>
          </cell>
          <cell r="G1278">
            <v>0</v>
          </cell>
        </row>
        <row r="1279">
          <cell r="B1279">
            <v>0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B1280">
            <v>0</v>
          </cell>
          <cell r="C1280" t="str">
            <v>A. Upah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B1281">
            <v>0</v>
          </cell>
          <cell r="C1281" t="str">
            <v>buruh lapangan terlatih</v>
          </cell>
          <cell r="D1281" t="str">
            <v>OH</v>
          </cell>
          <cell r="E1281">
            <v>0.1333</v>
          </cell>
          <cell r="F1281">
            <v>37000</v>
          </cell>
          <cell r="G1281">
            <v>4932.1000000000004</v>
          </cell>
        </row>
        <row r="1282">
          <cell r="B1282">
            <v>0</v>
          </cell>
          <cell r="C1282" t="str">
            <v>Tukang</v>
          </cell>
          <cell r="D1282" t="str">
            <v>OH</v>
          </cell>
          <cell r="E1282">
            <v>6.6699999999999995E-2</v>
          </cell>
          <cell r="F1282">
            <v>47000</v>
          </cell>
          <cell r="G1282">
            <v>3134.8999999999996</v>
          </cell>
        </row>
        <row r="1283">
          <cell r="B1283">
            <v>0</v>
          </cell>
          <cell r="C1283">
            <v>0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B1284">
            <v>0</v>
          </cell>
          <cell r="C1284" t="str">
            <v>B. Bahan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B1285">
            <v>0</v>
          </cell>
          <cell r="C1285" t="str">
            <v>L Socket Pipa PVC Dia. 2"</v>
          </cell>
          <cell r="D1285" t="str">
            <v>bh</v>
          </cell>
          <cell r="E1285">
            <v>1</v>
          </cell>
          <cell r="F1285">
            <v>5300</v>
          </cell>
          <cell r="G1285">
            <v>5300</v>
          </cell>
        </row>
        <row r="1286">
          <cell r="B1286">
            <v>0</v>
          </cell>
          <cell r="C1286">
            <v>0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B1287">
            <v>0</v>
          </cell>
          <cell r="C1287" t="str">
            <v>C. Alat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B1288">
            <v>0</v>
          </cell>
          <cell r="C1288">
            <v>0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B1289">
            <v>94</v>
          </cell>
          <cell r="C1289" t="str">
            <v xml:space="preserve">Uraian Pekerjaan </v>
          </cell>
          <cell r="D1289" t="str">
            <v>:</v>
          </cell>
          <cell r="E1289" t="str">
            <v>Sambungan L Pipa PVC diam. 2.5"</v>
          </cell>
          <cell r="F1289">
            <v>0</v>
          </cell>
          <cell r="G1289">
            <v>16067</v>
          </cell>
        </row>
        <row r="1290">
          <cell r="B1290" t="str">
            <v>94A</v>
          </cell>
          <cell r="C1290" t="str">
            <v>Kuantitas Pekerjaan</v>
          </cell>
          <cell r="D1290" t="str">
            <v>:</v>
          </cell>
          <cell r="E1290" t="str">
            <v>bh</v>
          </cell>
          <cell r="F1290">
            <v>0</v>
          </cell>
          <cell r="G1290">
            <v>0</v>
          </cell>
        </row>
        <row r="1291">
          <cell r="B1291">
            <v>0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B1292">
            <v>0</v>
          </cell>
          <cell r="C1292" t="str">
            <v>A. Upah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B1293">
            <v>0</v>
          </cell>
          <cell r="C1293" t="str">
            <v>buruh lapangan terlatih</v>
          </cell>
          <cell r="D1293" t="str">
            <v>OH</v>
          </cell>
          <cell r="E1293">
            <v>0.1333</v>
          </cell>
          <cell r="F1293">
            <v>37000</v>
          </cell>
          <cell r="G1293">
            <v>4932.1000000000004</v>
          </cell>
        </row>
        <row r="1294">
          <cell r="B1294">
            <v>0</v>
          </cell>
          <cell r="C1294" t="str">
            <v>Tukang</v>
          </cell>
          <cell r="D1294" t="str">
            <v>OH</v>
          </cell>
          <cell r="E1294">
            <v>6.6699999999999995E-2</v>
          </cell>
          <cell r="F1294">
            <v>47000</v>
          </cell>
          <cell r="G1294">
            <v>3134.8999999999996</v>
          </cell>
        </row>
        <row r="1295">
          <cell r="B1295">
            <v>0</v>
          </cell>
          <cell r="C1295">
            <v>0</v>
          </cell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B1296">
            <v>0</v>
          </cell>
          <cell r="C1296" t="str">
            <v>B. Bahan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B1297">
            <v>0</v>
          </cell>
          <cell r="C1297" t="str">
            <v>L Socket Pipa PVC Dia. 2.5"</v>
          </cell>
          <cell r="D1297" t="str">
            <v>bh</v>
          </cell>
          <cell r="E1297">
            <v>1</v>
          </cell>
          <cell r="F1297">
            <v>8000</v>
          </cell>
          <cell r="G1297">
            <v>8000</v>
          </cell>
        </row>
        <row r="1298">
          <cell r="B1298">
            <v>0</v>
          </cell>
          <cell r="C1298">
            <v>0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B1299">
            <v>0</v>
          </cell>
          <cell r="C1299" t="str">
            <v>C. Alat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B1300">
            <v>0</v>
          </cell>
          <cell r="C1300">
            <v>0</v>
          </cell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B1301">
            <v>95</v>
          </cell>
          <cell r="C1301" t="str">
            <v xml:space="preserve">Uraian Pekerjaan </v>
          </cell>
          <cell r="D1301" t="str">
            <v>:</v>
          </cell>
          <cell r="E1301" t="str">
            <v>Sambungan T Pipa PVC diam. 1"</v>
          </cell>
          <cell r="F1301">
            <v>0</v>
          </cell>
          <cell r="G1301">
            <v>10217</v>
          </cell>
        </row>
        <row r="1302">
          <cell r="B1302" t="str">
            <v>95A</v>
          </cell>
          <cell r="C1302" t="str">
            <v>Kuantitas Pekerjaan</v>
          </cell>
          <cell r="D1302" t="str">
            <v>:</v>
          </cell>
          <cell r="E1302" t="str">
            <v>bh</v>
          </cell>
          <cell r="F1302">
            <v>0</v>
          </cell>
          <cell r="G1302">
            <v>0</v>
          </cell>
        </row>
        <row r="1303">
          <cell r="B1303">
            <v>0</v>
          </cell>
          <cell r="C1303">
            <v>0</v>
          </cell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B1304">
            <v>0</v>
          </cell>
          <cell r="C1304" t="str">
            <v>A. Upah</v>
          </cell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B1305">
            <v>0</v>
          </cell>
          <cell r="C1305" t="str">
            <v>buruh lapangan terlatih</v>
          </cell>
          <cell r="D1305" t="str">
            <v>OH</v>
          </cell>
          <cell r="E1305">
            <v>0.1333</v>
          </cell>
          <cell r="F1305">
            <v>37000</v>
          </cell>
          <cell r="G1305">
            <v>4932.1000000000004</v>
          </cell>
        </row>
        <row r="1306">
          <cell r="B1306">
            <v>0</v>
          </cell>
          <cell r="C1306" t="str">
            <v>Tukang</v>
          </cell>
          <cell r="D1306" t="str">
            <v>OH</v>
          </cell>
          <cell r="E1306">
            <v>6.6699999999999995E-2</v>
          </cell>
          <cell r="F1306">
            <v>47000</v>
          </cell>
          <cell r="G1306">
            <v>3134.8999999999996</v>
          </cell>
        </row>
        <row r="1307">
          <cell r="B1307">
            <v>0</v>
          </cell>
          <cell r="C1307">
            <v>0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B1308">
            <v>0</v>
          </cell>
          <cell r="C1308" t="str">
            <v>B. Bahan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B1309">
            <v>0</v>
          </cell>
          <cell r="C1309" t="str">
            <v>T Socket Pipa PVC Dia. 1"</v>
          </cell>
          <cell r="D1309" t="str">
            <v>bh</v>
          </cell>
          <cell r="E1309">
            <v>1</v>
          </cell>
          <cell r="F1309">
            <v>2150</v>
          </cell>
          <cell r="G1309">
            <v>2150</v>
          </cell>
        </row>
        <row r="1310">
          <cell r="B1310">
            <v>0</v>
          </cell>
          <cell r="C1310">
            <v>0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B1311">
            <v>0</v>
          </cell>
          <cell r="C1311" t="str">
            <v>C. Alat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B1312">
            <v>0</v>
          </cell>
          <cell r="C1312">
            <v>0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B1313">
            <v>96</v>
          </cell>
          <cell r="C1313" t="str">
            <v xml:space="preserve">Uraian Pekerjaan </v>
          </cell>
          <cell r="D1313" t="str">
            <v>:</v>
          </cell>
          <cell r="E1313" t="str">
            <v>Sambungan T Pipa PVC diam. 1.5"</v>
          </cell>
          <cell r="F1313">
            <v>0</v>
          </cell>
          <cell r="G1313">
            <v>14083</v>
          </cell>
        </row>
        <row r="1314">
          <cell r="B1314" t="str">
            <v>96A</v>
          </cell>
          <cell r="C1314" t="str">
            <v>Kuantitas Pekerjaan</v>
          </cell>
          <cell r="D1314" t="str">
            <v>:</v>
          </cell>
          <cell r="E1314" t="str">
            <v>bh</v>
          </cell>
          <cell r="F1314">
            <v>0</v>
          </cell>
          <cell r="G1314">
            <v>0</v>
          </cell>
        </row>
        <row r="1315">
          <cell r="B1315">
            <v>0</v>
          </cell>
          <cell r="C1315">
            <v>0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B1316">
            <v>0</v>
          </cell>
          <cell r="C1316" t="str">
            <v>A. Upah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B1317">
            <v>0</v>
          </cell>
          <cell r="C1317" t="str">
            <v>buruh lapangan terlatih</v>
          </cell>
          <cell r="D1317" t="str">
            <v>OH</v>
          </cell>
          <cell r="E1317">
            <v>0.16669999999999999</v>
          </cell>
          <cell r="F1317">
            <v>37000</v>
          </cell>
          <cell r="G1317">
            <v>6167.9</v>
          </cell>
        </row>
        <row r="1318">
          <cell r="B1318">
            <v>0</v>
          </cell>
          <cell r="C1318" t="str">
            <v>Tukang</v>
          </cell>
          <cell r="D1318" t="str">
            <v>OH</v>
          </cell>
          <cell r="E1318">
            <v>8.3299999999999999E-2</v>
          </cell>
          <cell r="F1318">
            <v>47000</v>
          </cell>
          <cell r="G1318">
            <v>3915.1</v>
          </cell>
        </row>
        <row r="1319">
          <cell r="B1319">
            <v>0</v>
          </cell>
          <cell r="C1319">
            <v>0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B1320">
            <v>0</v>
          </cell>
          <cell r="C1320" t="str">
            <v>B. Bahan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B1321">
            <v>0</v>
          </cell>
          <cell r="C1321" t="str">
            <v>T Socket Pipa PVC Dia. 1.5"</v>
          </cell>
          <cell r="D1321" t="str">
            <v>bh</v>
          </cell>
          <cell r="E1321">
            <v>1</v>
          </cell>
          <cell r="F1321">
            <v>4000</v>
          </cell>
          <cell r="G1321">
            <v>4000</v>
          </cell>
        </row>
        <row r="1322">
          <cell r="B1322">
            <v>0</v>
          </cell>
          <cell r="C1322">
            <v>0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B1323">
            <v>0</v>
          </cell>
          <cell r="C1323" t="str">
            <v>C. Alat</v>
          </cell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B1324">
            <v>0</v>
          </cell>
          <cell r="C1324">
            <v>0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B1325">
            <v>97</v>
          </cell>
          <cell r="C1325" t="str">
            <v xml:space="preserve">Uraian Pekerjaan </v>
          </cell>
          <cell r="D1325" t="str">
            <v>:</v>
          </cell>
          <cell r="E1325" t="str">
            <v>Sambungan T Pipa PVC diam. 2"</v>
          </cell>
          <cell r="F1325">
            <v>0</v>
          </cell>
          <cell r="G1325">
            <v>17583</v>
          </cell>
        </row>
        <row r="1326">
          <cell r="B1326" t="str">
            <v>97A</v>
          </cell>
          <cell r="C1326" t="str">
            <v>Kuantitas Pekerjaan</v>
          </cell>
          <cell r="D1326" t="str">
            <v>:</v>
          </cell>
          <cell r="E1326" t="str">
            <v>bh</v>
          </cell>
          <cell r="F1326">
            <v>0</v>
          </cell>
          <cell r="G1326">
            <v>0</v>
          </cell>
        </row>
        <row r="1327">
          <cell r="B1327">
            <v>0</v>
          </cell>
          <cell r="C1327">
            <v>0</v>
          </cell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B1328">
            <v>0</v>
          </cell>
          <cell r="C1328" t="str">
            <v>A. Upah</v>
          </cell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B1329">
            <v>0</v>
          </cell>
          <cell r="C1329" t="str">
            <v>buruh lapangan terlatih</v>
          </cell>
          <cell r="D1329" t="str">
            <v>OH</v>
          </cell>
          <cell r="E1329">
            <v>0.16669999999999999</v>
          </cell>
          <cell r="F1329">
            <v>37000</v>
          </cell>
          <cell r="G1329">
            <v>6167.9</v>
          </cell>
        </row>
        <row r="1330">
          <cell r="B1330">
            <v>0</v>
          </cell>
          <cell r="C1330" t="str">
            <v>Tukang</v>
          </cell>
          <cell r="D1330" t="str">
            <v>OH</v>
          </cell>
          <cell r="E1330">
            <v>8.3299999999999999E-2</v>
          </cell>
          <cell r="F1330">
            <v>47000</v>
          </cell>
          <cell r="G1330">
            <v>3915.1</v>
          </cell>
        </row>
        <row r="1331">
          <cell r="B1331">
            <v>0</v>
          </cell>
          <cell r="C1331">
            <v>0</v>
          </cell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B1332">
            <v>0</v>
          </cell>
          <cell r="C1332" t="str">
            <v>B. Bahan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B1333">
            <v>0</v>
          </cell>
          <cell r="C1333" t="str">
            <v>T Socket Pipa PVC Dia. 2"</v>
          </cell>
          <cell r="D1333" t="str">
            <v>bh</v>
          </cell>
          <cell r="E1333">
            <v>1</v>
          </cell>
          <cell r="F1333">
            <v>7500</v>
          </cell>
          <cell r="G1333">
            <v>7500</v>
          </cell>
        </row>
        <row r="1334">
          <cell r="B1334">
            <v>0</v>
          </cell>
          <cell r="C1334">
            <v>0</v>
          </cell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B1335">
            <v>0</v>
          </cell>
          <cell r="C1335" t="str">
            <v>C. Alat</v>
          </cell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B1336">
            <v>0</v>
          </cell>
          <cell r="C1336">
            <v>0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B1337">
            <v>98</v>
          </cell>
          <cell r="C1337" t="str">
            <v xml:space="preserve">Uraian Pekerjaan </v>
          </cell>
          <cell r="D1337" t="str">
            <v>:</v>
          </cell>
          <cell r="E1337" t="str">
            <v>Sambungan T Pipa PVC diam. 2.5"</v>
          </cell>
          <cell r="F1337">
            <v>0</v>
          </cell>
          <cell r="G1337">
            <v>20083</v>
          </cell>
        </row>
        <row r="1338">
          <cell r="B1338" t="str">
            <v>98A</v>
          </cell>
          <cell r="C1338" t="str">
            <v>Kuantitas Pekerjaan</v>
          </cell>
          <cell r="D1338" t="str">
            <v>:</v>
          </cell>
          <cell r="E1338" t="str">
            <v>bh</v>
          </cell>
          <cell r="F1338">
            <v>0</v>
          </cell>
          <cell r="G1338">
            <v>0</v>
          </cell>
        </row>
        <row r="1339">
          <cell r="B1339">
            <v>0</v>
          </cell>
          <cell r="C1339">
            <v>0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B1340">
            <v>0</v>
          </cell>
          <cell r="C1340" t="str">
            <v>A. Upah</v>
          </cell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B1341">
            <v>0</v>
          </cell>
          <cell r="C1341" t="str">
            <v>buruh lapangan terlatih</v>
          </cell>
          <cell r="D1341" t="str">
            <v>OH</v>
          </cell>
          <cell r="E1341">
            <v>0.16669999999999999</v>
          </cell>
          <cell r="F1341">
            <v>37000</v>
          </cell>
          <cell r="G1341">
            <v>6167.9</v>
          </cell>
        </row>
        <row r="1342">
          <cell r="B1342">
            <v>0</v>
          </cell>
          <cell r="C1342" t="str">
            <v>Tukang</v>
          </cell>
          <cell r="D1342" t="str">
            <v>OH</v>
          </cell>
          <cell r="E1342">
            <v>8.3299999999999999E-2</v>
          </cell>
          <cell r="F1342">
            <v>47000</v>
          </cell>
          <cell r="G1342">
            <v>3915.1</v>
          </cell>
        </row>
        <row r="1343">
          <cell r="B1343">
            <v>0</v>
          </cell>
          <cell r="C1343">
            <v>0</v>
          </cell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B1344">
            <v>0</v>
          </cell>
          <cell r="C1344" t="str">
            <v>B. Bahan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B1345">
            <v>0</v>
          </cell>
          <cell r="C1345" t="str">
            <v>T Socket Pipa PVC Dia. 2.5"</v>
          </cell>
          <cell r="D1345" t="str">
            <v>bh</v>
          </cell>
          <cell r="E1345">
            <v>1</v>
          </cell>
          <cell r="F1345">
            <v>10000</v>
          </cell>
          <cell r="G1345">
            <v>10000</v>
          </cell>
        </row>
        <row r="1346">
          <cell r="B1346">
            <v>0</v>
          </cell>
          <cell r="C1346">
            <v>0</v>
          </cell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B1347">
            <v>0</v>
          </cell>
          <cell r="C1347" t="str">
            <v>C. Alat</v>
          </cell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B1348">
            <v>0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B1349">
            <v>99</v>
          </cell>
          <cell r="C1349" t="str">
            <v xml:space="preserve">Uraian Pekerjaan </v>
          </cell>
          <cell r="D1349" t="str">
            <v>:</v>
          </cell>
          <cell r="E1349" t="str">
            <v>Pemasangan Stop Kran diam. 2"</v>
          </cell>
          <cell r="F1349">
            <v>0</v>
          </cell>
          <cell r="G1349">
            <v>163650</v>
          </cell>
        </row>
        <row r="1350">
          <cell r="B1350" t="str">
            <v>99A</v>
          </cell>
          <cell r="C1350" t="str">
            <v>Kuantitas Pekerjaan</v>
          </cell>
          <cell r="D1350" t="str">
            <v>:</v>
          </cell>
          <cell r="E1350" t="str">
            <v>bh</v>
          </cell>
          <cell r="F1350">
            <v>0</v>
          </cell>
          <cell r="G1350">
            <v>0</v>
          </cell>
        </row>
        <row r="1351">
          <cell r="B1351">
            <v>0</v>
          </cell>
          <cell r="C1351">
            <v>0</v>
          </cell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B1352">
            <v>0</v>
          </cell>
          <cell r="C1352" t="str">
            <v>A. Upah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B1353">
            <v>0</v>
          </cell>
          <cell r="C1353" t="str">
            <v>buruh lapangan terlatih</v>
          </cell>
          <cell r="D1353" t="str">
            <v>OH</v>
          </cell>
          <cell r="E1353">
            <v>6.25E-2</v>
          </cell>
          <cell r="F1353">
            <v>37000</v>
          </cell>
          <cell r="G1353">
            <v>2312.5</v>
          </cell>
        </row>
        <row r="1354">
          <cell r="B1354">
            <v>0</v>
          </cell>
          <cell r="C1354" t="str">
            <v>Tukang</v>
          </cell>
          <cell r="D1354" t="str">
            <v>OH</v>
          </cell>
          <cell r="E1354">
            <v>6.25E-2</v>
          </cell>
          <cell r="F1354">
            <v>47000</v>
          </cell>
          <cell r="G1354">
            <v>2937.5</v>
          </cell>
        </row>
        <row r="1355">
          <cell r="B1355">
            <v>0</v>
          </cell>
          <cell r="C1355">
            <v>0</v>
          </cell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B1356">
            <v>0</v>
          </cell>
          <cell r="C1356" t="str">
            <v>B. Bahan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B1357">
            <v>0</v>
          </cell>
          <cell r="C1357" t="str">
            <v>Stop Kran Dia. 2"</v>
          </cell>
          <cell r="D1357" t="str">
            <v>bh</v>
          </cell>
          <cell r="E1357">
            <v>1</v>
          </cell>
          <cell r="F1357">
            <v>158400</v>
          </cell>
          <cell r="G1357">
            <v>158400</v>
          </cell>
        </row>
        <row r="1358">
          <cell r="B1358">
            <v>0</v>
          </cell>
          <cell r="C1358">
            <v>0</v>
          </cell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B1359">
            <v>0</v>
          </cell>
          <cell r="C1359" t="str">
            <v>C. Alat</v>
          </cell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B1360">
            <v>0</v>
          </cell>
          <cell r="C1360">
            <v>0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B1361">
            <v>100</v>
          </cell>
          <cell r="C1361" t="str">
            <v xml:space="preserve">Uraian Pekerjaan </v>
          </cell>
          <cell r="D1361" t="str">
            <v>:</v>
          </cell>
          <cell r="E1361" t="str">
            <v>Pemasangan Stop Kran diam. 3"</v>
          </cell>
          <cell r="F1361">
            <v>0</v>
          </cell>
          <cell r="G1361">
            <v>577250</v>
          </cell>
        </row>
        <row r="1362">
          <cell r="B1362" t="str">
            <v>100A</v>
          </cell>
          <cell r="C1362" t="str">
            <v>Kuantitas Pekerjaan</v>
          </cell>
          <cell r="D1362" t="str">
            <v>:</v>
          </cell>
          <cell r="E1362" t="str">
            <v>bh</v>
          </cell>
          <cell r="F1362">
            <v>0</v>
          </cell>
          <cell r="G1362">
            <v>0</v>
          </cell>
        </row>
        <row r="1363">
          <cell r="B1363">
            <v>0</v>
          </cell>
          <cell r="C1363">
            <v>0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B1364">
            <v>0</v>
          </cell>
          <cell r="C1364" t="str">
            <v>A. Upah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B1365">
            <v>0</v>
          </cell>
          <cell r="C1365" t="str">
            <v>buruh lapangan terlatih</v>
          </cell>
          <cell r="D1365" t="str">
            <v>OH</v>
          </cell>
          <cell r="E1365">
            <v>6.25E-2</v>
          </cell>
          <cell r="F1365">
            <v>37000</v>
          </cell>
          <cell r="G1365">
            <v>2312.5</v>
          </cell>
        </row>
        <row r="1366">
          <cell r="B1366">
            <v>0</v>
          </cell>
          <cell r="C1366" t="str">
            <v>Tukang</v>
          </cell>
          <cell r="D1366" t="str">
            <v>OH</v>
          </cell>
          <cell r="E1366">
            <v>6.25E-2</v>
          </cell>
          <cell r="F1366">
            <v>47000</v>
          </cell>
          <cell r="G1366">
            <v>2937.5</v>
          </cell>
        </row>
        <row r="1367">
          <cell r="B1367">
            <v>0</v>
          </cell>
          <cell r="C1367">
            <v>0</v>
          </cell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B1368">
            <v>0</v>
          </cell>
          <cell r="C1368" t="str">
            <v>B. Bahan</v>
          </cell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B1369">
            <v>0</v>
          </cell>
          <cell r="C1369" t="str">
            <v>Stop Kran Dia. 3"</v>
          </cell>
          <cell r="D1369" t="str">
            <v>bh</v>
          </cell>
          <cell r="E1369">
            <v>1</v>
          </cell>
          <cell r="F1369">
            <v>572000</v>
          </cell>
          <cell r="G1369">
            <v>572000</v>
          </cell>
        </row>
        <row r="1370">
          <cell r="B1370">
            <v>0</v>
          </cell>
          <cell r="C1370">
            <v>0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B1371">
            <v>0</v>
          </cell>
          <cell r="C1371" t="str">
            <v>C. Alat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B1372">
            <v>0</v>
          </cell>
          <cell r="C1372">
            <v>0</v>
          </cell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B1373">
            <v>101</v>
          </cell>
          <cell r="C1373" t="str">
            <v xml:space="preserve">Uraian Pekerjaan </v>
          </cell>
          <cell r="D1373" t="str">
            <v>:</v>
          </cell>
          <cell r="E1373" t="str">
            <v>Pemasangan Stop Kran diam. 5"</v>
          </cell>
          <cell r="F1373">
            <v>0</v>
          </cell>
          <cell r="G1373">
            <v>2010083</v>
          </cell>
        </row>
        <row r="1374">
          <cell r="B1374" t="str">
            <v>101A</v>
          </cell>
          <cell r="C1374" t="str">
            <v>Kuantitas Pekerjaan</v>
          </cell>
          <cell r="D1374" t="str">
            <v>:</v>
          </cell>
          <cell r="E1374" t="str">
            <v>bh</v>
          </cell>
          <cell r="F1374">
            <v>0</v>
          </cell>
          <cell r="G1374">
            <v>0</v>
          </cell>
        </row>
        <row r="1375">
          <cell r="B1375">
            <v>0</v>
          </cell>
          <cell r="C1375">
            <v>0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B1376">
            <v>0</v>
          </cell>
          <cell r="C1376" t="str">
            <v>A. Upah</v>
          </cell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B1377">
            <v>0</v>
          </cell>
          <cell r="C1377" t="str">
            <v>buruh lapangan terlatih</v>
          </cell>
          <cell r="D1377" t="str">
            <v>OH</v>
          </cell>
          <cell r="E1377">
            <v>0.16669999999999999</v>
          </cell>
          <cell r="F1377">
            <v>37000</v>
          </cell>
          <cell r="G1377">
            <v>6167.9</v>
          </cell>
        </row>
        <row r="1378">
          <cell r="B1378">
            <v>0</v>
          </cell>
          <cell r="C1378" t="str">
            <v>Tukang</v>
          </cell>
          <cell r="D1378" t="str">
            <v>OH</v>
          </cell>
          <cell r="E1378">
            <v>8.3299999999999999E-2</v>
          </cell>
          <cell r="F1378">
            <v>47000</v>
          </cell>
          <cell r="G1378">
            <v>3915.1</v>
          </cell>
        </row>
        <row r="1379">
          <cell r="B1379">
            <v>0</v>
          </cell>
          <cell r="C1379">
            <v>0</v>
          </cell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B1380">
            <v>0</v>
          </cell>
          <cell r="C1380" t="str">
            <v>B. Bahan</v>
          </cell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B1381">
            <v>0</v>
          </cell>
          <cell r="C1381" t="str">
            <v>Stop Kran Dia. 5"</v>
          </cell>
          <cell r="D1381" t="str">
            <v>bh</v>
          </cell>
          <cell r="E1381">
            <v>1</v>
          </cell>
          <cell r="F1381">
            <v>2000000</v>
          </cell>
          <cell r="G1381">
            <v>2000000</v>
          </cell>
        </row>
        <row r="1382">
          <cell r="B1382">
            <v>0</v>
          </cell>
          <cell r="C1382">
            <v>0</v>
          </cell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B1383">
            <v>0</v>
          </cell>
          <cell r="C1383" t="str">
            <v>C. Alat</v>
          </cell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B1384">
            <v>0</v>
          </cell>
          <cell r="C1384">
            <v>0</v>
          </cell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B1385">
            <v>102</v>
          </cell>
          <cell r="C1385" t="str">
            <v xml:space="preserve">Uraian Pekerjaan </v>
          </cell>
          <cell r="D1385" t="str">
            <v>:</v>
          </cell>
          <cell r="E1385" t="str">
            <v>Pemasangan Klem/Sadel</v>
          </cell>
          <cell r="F1385">
            <v>0</v>
          </cell>
          <cell r="G1385">
            <v>15700</v>
          </cell>
        </row>
        <row r="1386">
          <cell r="B1386" t="str">
            <v>102A</v>
          </cell>
          <cell r="C1386" t="str">
            <v>Kuantitas Pekerjaan</v>
          </cell>
          <cell r="D1386" t="str">
            <v>:</v>
          </cell>
          <cell r="E1386" t="str">
            <v>bh</v>
          </cell>
          <cell r="F1386">
            <v>0</v>
          </cell>
          <cell r="G1386">
            <v>0</v>
          </cell>
        </row>
        <row r="1387">
          <cell r="B1387">
            <v>0</v>
          </cell>
          <cell r="C1387">
            <v>0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B1388">
            <v>0</v>
          </cell>
          <cell r="C1388" t="str">
            <v>A. Upah</v>
          </cell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B1389">
            <v>0</v>
          </cell>
          <cell r="C1389" t="str">
            <v>Tukang</v>
          </cell>
          <cell r="D1389" t="str">
            <v>OH</v>
          </cell>
          <cell r="E1389">
            <v>0.1</v>
          </cell>
          <cell r="F1389">
            <v>47000</v>
          </cell>
          <cell r="G1389">
            <v>4700</v>
          </cell>
        </row>
        <row r="1390">
          <cell r="B1390">
            <v>0</v>
          </cell>
          <cell r="C1390">
            <v>0</v>
          </cell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B1391">
            <v>0</v>
          </cell>
          <cell r="C1391" t="str">
            <v>B. Bahan</v>
          </cell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B1392">
            <v>0</v>
          </cell>
          <cell r="C1392" t="str">
            <v>Klem/Sadel dan Assesorisnya</v>
          </cell>
          <cell r="D1392" t="str">
            <v>bh</v>
          </cell>
          <cell r="E1392">
            <v>1</v>
          </cell>
          <cell r="F1392">
            <v>11000</v>
          </cell>
          <cell r="G1392">
            <v>11000</v>
          </cell>
        </row>
        <row r="1393">
          <cell r="B1393">
            <v>0</v>
          </cell>
          <cell r="C1393">
            <v>0</v>
          </cell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B1394">
            <v>0</v>
          </cell>
          <cell r="C1394" t="str">
            <v>C. Alat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B1395">
            <v>0</v>
          </cell>
          <cell r="C1395">
            <v>0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B1396">
            <v>103</v>
          </cell>
          <cell r="C1396" t="str">
            <v xml:space="preserve">Uraian Pekerjaan </v>
          </cell>
          <cell r="D1396" t="str">
            <v>:</v>
          </cell>
          <cell r="E1396" t="str">
            <v>Mata Kran diam. 0,5"</v>
          </cell>
          <cell r="F1396">
            <v>0</v>
          </cell>
          <cell r="G1396">
            <v>32350</v>
          </cell>
        </row>
        <row r="1397">
          <cell r="B1397" t="str">
            <v>103A</v>
          </cell>
          <cell r="C1397" t="str">
            <v>Kuantitas Pekerjaan</v>
          </cell>
          <cell r="D1397" t="str">
            <v>:</v>
          </cell>
          <cell r="E1397" t="str">
            <v>bh</v>
          </cell>
          <cell r="F1397">
            <v>0</v>
          </cell>
          <cell r="G1397">
            <v>0</v>
          </cell>
        </row>
        <row r="1398">
          <cell r="B1398">
            <v>0</v>
          </cell>
          <cell r="C1398">
            <v>0</v>
          </cell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B1399">
            <v>0</v>
          </cell>
          <cell r="C1399" t="str">
            <v>A. Upah</v>
          </cell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B1400">
            <v>0</v>
          </cell>
          <cell r="C1400" t="str">
            <v>Tukang</v>
          </cell>
          <cell r="D1400" t="str">
            <v>OH</v>
          </cell>
          <cell r="E1400">
            <v>0.05</v>
          </cell>
          <cell r="F1400">
            <v>47000</v>
          </cell>
          <cell r="G1400">
            <v>2350</v>
          </cell>
        </row>
        <row r="1401">
          <cell r="B1401">
            <v>0</v>
          </cell>
          <cell r="C1401">
            <v>0</v>
          </cell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B1402">
            <v>0</v>
          </cell>
          <cell r="C1402" t="str">
            <v>B. Bahan</v>
          </cell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B1403">
            <v>0</v>
          </cell>
          <cell r="C1403" t="str">
            <v>Mata Kran diam. 0,5"</v>
          </cell>
          <cell r="D1403" t="str">
            <v>bh</v>
          </cell>
          <cell r="E1403">
            <v>1</v>
          </cell>
          <cell r="F1403">
            <v>30000</v>
          </cell>
          <cell r="G1403">
            <v>30000</v>
          </cell>
        </row>
        <row r="1404">
          <cell r="B1404">
            <v>0</v>
          </cell>
          <cell r="C1404">
            <v>0</v>
          </cell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B1405">
            <v>0</v>
          </cell>
          <cell r="C1405" t="str">
            <v>C. Alat</v>
          </cell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B1406">
            <v>0</v>
          </cell>
          <cell r="C1406">
            <v>0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B1407">
            <v>0</v>
          </cell>
          <cell r="C1407">
            <v>0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B1408" t="str">
            <v>PEKERJAAN UTILITAS</v>
          </cell>
          <cell r="C1408">
            <v>0</v>
          </cell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B1409">
            <v>104</v>
          </cell>
          <cell r="C1409" t="str">
            <v xml:space="preserve">Uraian Pekerjaan </v>
          </cell>
          <cell r="D1409" t="str">
            <v>:</v>
          </cell>
          <cell r="E1409" t="str">
            <v>Pemasangan Tangga Monyet</v>
          </cell>
          <cell r="F1409">
            <v>0</v>
          </cell>
          <cell r="G1409">
            <v>48324</v>
          </cell>
        </row>
        <row r="1410">
          <cell r="B1410" t="str">
            <v>104A</v>
          </cell>
          <cell r="C1410" t="str">
            <v>Kuantitas Pekerjaan</v>
          </cell>
          <cell r="D1410" t="str">
            <v>:</v>
          </cell>
          <cell r="E1410" t="str">
            <v>unit</v>
          </cell>
          <cell r="F1410">
            <v>0</v>
          </cell>
          <cell r="G1410">
            <v>0</v>
          </cell>
        </row>
        <row r="1411">
          <cell r="B1411">
            <v>0</v>
          </cell>
          <cell r="C1411">
            <v>0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B1412">
            <v>0</v>
          </cell>
          <cell r="C1412" t="str">
            <v>A. Upah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B1413">
            <v>0</v>
          </cell>
          <cell r="C1413" t="str">
            <v>buruh lapangan terlatih</v>
          </cell>
          <cell r="D1413" t="str">
            <v>OH</v>
          </cell>
          <cell r="E1413">
            <v>0.25</v>
          </cell>
          <cell r="F1413">
            <v>37000</v>
          </cell>
          <cell r="G1413">
            <v>9250</v>
          </cell>
        </row>
        <row r="1414">
          <cell r="B1414">
            <v>0</v>
          </cell>
          <cell r="C1414" t="str">
            <v>Tukang</v>
          </cell>
          <cell r="D1414" t="str">
            <v>OH</v>
          </cell>
          <cell r="E1414">
            <v>0.25</v>
          </cell>
          <cell r="F1414">
            <v>47000</v>
          </cell>
          <cell r="G1414">
            <v>11750</v>
          </cell>
        </row>
        <row r="1415">
          <cell r="B1415">
            <v>0</v>
          </cell>
          <cell r="C1415">
            <v>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B1416">
            <v>0</v>
          </cell>
          <cell r="C1416" t="str">
            <v>B. Bahan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B1417">
            <v>0</v>
          </cell>
          <cell r="C1417" t="str">
            <v>Besi Beton</v>
          </cell>
          <cell r="D1417" t="str">
            <v>kg</v>
          </cell>
          <cell r="E1417">
            <v>2</v>
          </cell>
          <cell r="F1417">
            <v>13662</v>
          </cell>
          <cell r="G1417">
            <v>27324</v>
          </cell>
        </row>
        <row r="1418">
          <cell r="B1418">
            <v>0</v>
          </cell>
          <cell r="C1418">
            <v>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B1419">
            <v>0</v>
          </cell>
          <cell r="C1419" t="str">
            <v>C. Alat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B1420">
            <v>0</v>
          </cell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B1421">
            <v>105</v>
          </cell>
          <cell r="C1421" t="str">
            <v xml:space="preserve">Uraian Pekerjaan </v>
          </cell>
          <cell r="D1421" t="str">
            <v>:</v>
          </cell>
          <cell r="E1421" t="str">
            <v>Pemasangan Ventilasi T</v>
          </cell>
          <cell r="F1421">
            <v>0</v>
          </cell>
          <cell r="G1421">
            <v>114700</v>
          </cell>
        </row>
        <row r="1422">
          <cell r="B1422" t="str">
            <v>105A</v>
          </cell>
          <cell r="C1422" t="str">
            <v>Kuantitas Pekerjaan</v>
          </cell>
          <cell r="D1422" t="str">
            <v>:</v>
          </cell>
          <cell r="E1422" t="str">
            <v>bh</v>
          </cell>
          <cell r="F1422">
            <v>0</v>
          </cell>
          <cell r="G1422">
            <v>0</v>
          </cell>
        </row>
        <row r="1423">
          <cell r="B1423">
            <v>0</v>
          </cell>
          <cell r="C1423">
            <v>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B1424">
            <v>0</v>
          </cell>
          <cell r="C1424" t="str">
            <v>A. Upah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B1425">
            <v>0</v>
          </cell>
          <cell r="C1425" t="str">
            <v>Tukang</v>
          </cell>
          <cell r="D1425" t="str">
            <v>OH</v>
          </cell>
          <cell r="E1425">
            <v>0.1</v>
          </cell>
          <cell r="F1425">
            <v>47000</v>
          </cell>
          <cell r="G1425">
            <v>4700</v>
          </cell>
        </row>
        <row r="1426">
          <cell r="B1426">
            <v>0</v>
          </cell>
          <cell r="C1426">
            <v>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B1427">
            <v>0</v>
          </cell>
          <cell r="C1427" t="str">
            <v>B. Bahan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B1428">
            <v>0</v>
          </cell>
          <cell r="C1428" t="str">
            <v>Ventilasi</v>
          </cell>
          <cell r="D1428" t="str">
            <v>bh</v>
          </cell>
          <cell r="E1428">
            <v>1</v>
          </cell>
          <cell r="F1428">
            <v>110000</v>
          </cell>
          <cell r="G1428">
            <v>110000</v>
          </cell>
        </row>
        <row r="1429">
          <cell r="B1429">
            <v>0</v>
          </cell>
          <cell r="C1429">
            <v>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B1430">
            <v>0</v>
          </cell>
          <cell r="C1430" t="str">
            <v>C. Alat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B1431">
            <v>0</v>
          </cell>
          <cell r="C1431">
            <v>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B1432">
            <v>106</v>
          </cell>
          <cell r="C1432" t="str">
            <v xml:space="preserve">Uraian Pekerjaan </v>
          </cell>
          <cell r="D1432" t="str">
            <v>:</v>
          </cell>
          <cell r="E1432" t="str">
            <v>Pemasangan Saringan WTP, 4 lapisan, t = 1,0 m</v>
          </cell>
          <cell r="F1432">
            <v>0</v>
          </cell>
          <cell r="G1432">
            <v>147746.06</v>
          </cell>
        </row>
        <row r="1433">
          <cell r="B1433" t="str">
            <v>106A</v>
          </cell>
          <cell r="C1433" t="str">
            <v>Kuantitas Pekerjaan</v>
          </cell>
          <cell r="D1433" t="str">
            <v>:</v>
          </cell>
          <cell r="E1433" t="str">
            <v>m2</v>
          </cell>
          <cell r="F1433">
            <v>0</v>
          </cell>
          <cell r="G1433">
            <v>0</v>
          </cell>
        </row>
        <row r="1434">
          <cell r="B1434">
            <v>0</v>
          </cell>
          <cell r="C1434">
            <v>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B1435">
            <v>0</v>
          </cell>
          <cell r="C1435" t="str">
            <v>A. Upah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B1436">
            <v>0</v>
          </cell>
          <cell r="C1436" t="str">
            <v>buruh lapangan terlatih</v>
          </cell>
          <cell r="D1436" t="str">
            <v>OH</v>
          </cell>
          <cell r="E1436">
            <v>0.33300000000000002</v>
          </cell>
          <cell r="F1436">
            <v>37000</v>
          </cell>
          <cell r="G1436">
            <v>12321</v>
          </cell>
        </row>
        <row r="1437">
          <cell r="B1437">
            <v>0</v>
          </cell>
          <cell r="C1437" t="str">
            <v>Mandor lapangan</v>
          </cell>
          <cell r="D1437" t="str">
            <v>OH</v>
          </cell>
          <cell r="E1437">
            <v>0.16700000000000001</v>
          </cell>
          <cell r="F1437">
            <v>66000</v>
          </cell>
          <cell r="G1437">
            <v>11022</v>
          </cell>
        </row>
        <row r="1438">
          <cell r="B1438">
            <v>0</v>
          </cell>
          <cell r="C1438">
            <v>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B1439">
            <v>0</v>
          </cell>
          <cell r="C1439" t="str">
            <v>B. Bahan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B1440">
            <v>0</v>
          </cell>
          <cell r="C1440" t="str">
            <v>Ijuk</v>
          </cell>
          <cell r="D1440" t="str">
            <v>m2</v>
          </cell>
          <cell r="E1440">
            <v>12</v>
          </cell>
          <cell r="F1440">
            <v>5344.63</v>
          </cell>
          <cell r="G1440">
            <v>64135.56</v>
          </cell>
        </row>
        <row r="1441">
          <cell r="B1441">
            <v>0</v>
          </cell>
          <cell r="C1441" t="str">
            <v>batu pecah 5,7 cm</v>
          </cell>
          <cell r="D1441" t="str">
            <v>m3</v>
          </cell>
          <cell r="E1441">
            <v>0.5</v>
          </cell>
          <cell r="F1441">
            <v>120175</v>
          </cell>
          <cell r="G1441">
            <v>60087.5</v>
          </cell>
        </row>
        <row r="1442">
          <cell r="B1442">
            <v>0</v>
          </cell>
          <cell r="C1442" t="str">
            <v>Arang Tampurung</v>
          </cell>
          <cell r="D1442" t="str">
            <v>m3</v>
          </cell>
          <cell r="E1442">
            <v>0.18</v>
          </cell>
          <cell r="F1442">
            <v>1000</v>
          </cell>
          <cell r="G1442">
            <v>180</v>
          </cell>
        </row>
        <row r="1443">
          <cell r="B1443">
            <v>0</v>
          </cell>
          <cell r="C1443">
            <v>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B1445">
            <v>0</v>
          </cell>
          <cell r="C1445" t="str">
            <v>C. Alat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B1447">
            <v>107</v>
          </cell>
          <cell r="C1447" t="str">
            <v xml:space="preserve">Uraian Pekerjaan </v>
          </cell>
          <cell r="D1447" t="str">
            <v>:</v>
          </cell>
          <cell r="E1447" t="str">
            <v>Pemasangan Saringan Pipa Outlet Bangunan Pengendap</v>
          </cell>
          <cell r="F1447">
            <v>0</v>
          </cell>
          <cell r="G1447">
            <v>48772.315000000002</v>
          </cell>
        </row>
        <row r="1448">
          <cell r="B1448" t="str">
            <v>107A</v>
          </cell>
          <cell r="C1448" t="str">
            <v>Kuantitas Pekerjaan</v>
          </cell>
          <cell r="D1448" t="str">
            <v>:</v>
          </cell>
          <cell r="E1448" t="str">
            <v>bh</v>
          </cell>
          <cell r="F1448">
            <v>0</v>
          </cell>
          <cell r="G1448">
            <v>0</v>
          </cell>
        </row>
        <row r="1449">
          <cell r="B1449">
            <v>0</v>
          </cell>
          <cell r="C1449">
            <v>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B1450">
            <v>0</v>
          </cell>
          <cell r="C1450" t="str">
            <v>A. Upah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B1451">
            <v>0</v>
          </cell>
          <cell r="C1451" t="str">
            <v>buruh lapangan terlatih</v>
          </cell>
          <cell r="D1451" t="str">
            <v>OH</v>
          </cell>
          <cell r="E1451">
            <v>0.2</v>
          </cell>
          <cell r="F1451">
            <v>37000</v>
          </cell>
          <cell r="G1451">
            <v>7400</v>
          </cell>
        </row>
        <row r="1452">
          <cell r="B1452">
            <v>0</v>
          </cell>
          <cell r="C1452" t="str">
            <v>Mandor lapangan</v>
          </cell>
          <cell r="D1452" t="str">
            <v>OH</v>
          </cell>
          <cell r="E1452">
            <v>0.2</v>
          </cell>
          <cell r="F1452">
            <v>66000</v>
          </cell>
          <cell r="G1452">
            <v>13200</v>
          </cell>
        </row>
        <row r="1453">
          <cell r="B1453">
            <v>0</v>
          </cell>
          <cell r="C1453">
            <v>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B1454">
            <v>0</v>
          </cell>
          <cell r="C1454" t="str">
            <v>B. Bahan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B1455">
            <v>0</v>
          </cell>
          <cell r="C1455" t="str">
            <v>Ijuk</v>
          </cell>
          <cell r="D1455" t="str">
            <v>m2</v>
          </cell>
          <cell r="E1455">
            <v>0.5</v>
          </cell>
          <cell r="F1455">
            <v>5344.63</v>
          </cell>
          <cell r="G1455">
            <v>2672.3150000000001</v>
          </cell>
        </row>
        <row r="1456">
          <cell r="B1456">
            <v>0</v>
          </cell>
          <cell r="C1456" t="str">
            <v>Pipa PVC dia. 3" (panjang 4m)</v>
          </cell>
          <cell r="D1456" t="str">
            <v>m</v>
          </cell>
          <cell r="E1456">
            <v>0.1</v>
          </cell>
          <cell r="F1456">
            <v>85000</v>
          </cell>
          <cell r="G1456">
            <v>8500</v>
          </cell>
        </row>
        <row r="1457">
          <cell r="B1457">
            <v>0</v>
          </cell>
          <cell r="C1457" t="str">
            <v>Penutup Pipa</v>
          </cell>
          <cell r="D1457" t="str">
            <v>Bh</v>
          </cell>
          <cell r="E1457">
            <v>2</v>
          </cell>
          <cell r="F1457">
            <v>8500</v>
          </cell>
          <cell r="G1457">
            <v>17000</v>
          </cell>
        </row>
        <row r="1458">
          <cell r="B1458">
            <v>0</v>
          </cell>
          <cell r="C1458" t="str">
            <v>Tali Nilon</v>
          </cell>
          <cell r="D1458" t="str">
            <v>kg</v>
          </cell>
          <cell r="E1458">
            <v>0.02</v>
          </cell>
          <cell r="F1458">
            <v>13500</v>
          </cell>
          <cell r="G1458">
            <v>270</v>
          </cell>
        </row>
        <row r="1459">
          <cell r="B1459">
            <v>0</v>
          </cell>
          <cell r="C1459">
            <v>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B1460">
            <v>0</v>
          </cell>
          <cell r="C1460" t="str">
            <v>C. Alat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B1462">
            <v>108</v>
          </cell>
          <cell r="C1462" t="str">
            <v xml:space="preserve">Uraian Pekerjaan </v>
          </cell>
          <cell r="D1462" t="str">
            <v>:</v>
          </cell>
          <cell r="E1462" t="str">
            <v>Pemasangan Pintu Sorong (b=0.5m)</v>
          </cell>
          <cell r="F1462">
            <v>0</v>
          </cell>
          <cell r="G1462">
            <v>13118000</v>
          </cell>
        </row>
        <row r="1463">
          <cell r="B1463" t="str">
            <v>108A</v>
          </cell>
          <cell r="C1463" t="str">
            <v>Kuantitas Pekerjaan</v>
          </cell>
          <cell r="D1463" t="str">
            <v>:</v>
          </cell>
          <cell r="E1463" t="str">
            <v>unit</v>
          </cell>
          <cell r="F1463">
            <v>0</v>
          </cell>
          <cell r="G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B1465">
            <v>0</v>
          </cell>
          <cell r="C1465" t="str">
            <v>A. Upah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B1466">
            <v>0</v>
          </cell>
          <cell r="C1466" t="str">
            <v>buruh lapangan terlatih</v>
          </cell>
          <cell r="D1466" t="str">
            <v>OH</v>
          </cell>
          <cell r="E1466">
            <v>4</v>
          </cell>
          <cell r="F1466">
            <v>37000</v>
          </cell>
          <cell r="G1466">
            <v>148000</v>
          </cell>
        </row>
        <row r="1467">
          <cell r="B1467">
            <v>0</v>
          </cell>
          <cell r="C1467" t="str">
            <v>Tukang</v>
          </cell>
          <cell r="D1467" t="str">
            <v>OH</v>
          </cell>
          <cell r="E1467">
            <v>2</v>
          </cell>
          <cell r="F1467">
            <v>47000</v>
          </cell>
          <cell r="G1467">
            <v>94000</v>
          </cell>
        </row>
        <row r="1468">
          <cell r="B1468">
            <v>0</v>
          </cell>
          <cell r="C1468" t="str">
            <v>Kepala Tukang</v>
          </cell>
          <cell r="D1468" t="str">
            <v>OH</v>
          </cell>
          <cell r="E1468">
            <v>1</v>
          </cell>
          <cell r="F1468">
            <v>66000</v>
          </cell>
          <cell r="G1468">
            <v>66000</v>
          </cell>
        </row>
        <row r="1469">
          <cell r="B1469">
            <v>0</v>
          </cell>
          <cell r="C1469">
            <v>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B1470">
            <v>0</v>
          </cell>
          <cell r="C1470" t="str">
            <v>B. Bahan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B1471">
            <v>0</v>
          </cell>
          <cell r="C1471" t="str">
            <v>Pintu Sorong Kayu Stang Tunggal (Vertikal)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B1472">
            <v>0</v>
          </cell>
          <cell r="C1472" t="str">
            <v>c.)  b = 0.50 - 0.60 m</v>
          </cell>
          <cell r="D1472" t="str">
            <v>unit</v>
          </cell>
          <cell r="E1472">
            <v>1</v>
          </cell>
          <cell r="F1472">
            <v>12810000</v>
          </cell>
          <cell r="G1472">
            <v>12810000</v>
          </cell>
        </row>
        <row r="1473">
          <cell r="B1473">
            <v>0</v>
          </cell>
          <cell r="C1473">
            <v>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B1474">
            <v>0</v>
          </cell>
          <cell r="C1474" t="str">
            <v>C. Alat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B1476">
            <v>109</v>
          </cell>
          <cell r="C1476" t="str">
            <v xml:space="preserve">Uraian Pekerjaan </v>
          </cell>
          <cell r="D1476" t="str">
            <v>:</v>
          </cell>
          <cell r="E1476" t="str">
            <v>Pemasangan Pintu Sorong (b=1m)</v>
          </cell>
          <cell r="F1476">
            <v>0</v>
          </cell>
          <cell r="G1476">
            <v>21732000</v>
          </cell>
        </row>
        <row r="1477">
          <cell r="B1477" t="str">
            <v>109A</v>
          </cell>
          <cell r="C1477" t="str">
            <v>Kuantitas Pekerjaan</v>
          </cell>
          <cell r="D1477" t="str">
            <v>:</v>
          </cell>
          <cell r="E1477" t="str">
            <v>unit</v>
          </cell>
          <cell r="F1477">
            <v>0</v>
          </cell>
          <cell r="G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B1479">
            <v>0</v>
          </cell>
          <cell r="C1479" t="str">
            <v>A. Upah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B1480">
            <v>0</v>
          </cell>
          <cell r="C1480" t="str">
            <v>buruh lapangan terlatih</v>
          </cell>
          <cell r="D1480" t="str">
            <v>OH</v>
          </cell>
          <cell r="E1480">
            <v>6</v>
          </cell>
          <cell r="F1480">
            <v>37000</v>
          </cell>
          <cell r="G1480">
            <v>222000</v>
          </cell>
        </row>
        <row r="1481">
          <cell r="B1481">
            <v>0</v>
          </cell>
          <cell r="C1481" t="str">
            <v>Tukang</v>
          </cell>
          <cell r="D1481" t="str">
            <v>OH</v>
          </cell>
          <cell r="E1481">
            <v>2</v>
          </cell>
          <cell r="F1481">
            <v>47000</v>
          </cell>
          <cell r="G1481">
            <v>94000</v>
          </cell>
        </row>
        <row r="1482">
          <cell r="B1482">
            <v>0</v>
          </cell>
          <cell r="C1482" t="str">
            <v>Kepala Tukang</v>
          </cell>
          <cell r="D1482" t="str">
            <v>OH</v>
          </cell>
          <cell r="E1482">
            <v>1</v>
          </cell>
          <cell r="F1482">
            <v>66000</v>
          </cell>
          <cell r="G1482">
            <v>66000</v>
          </cell>
        </row>
        <row r="1483">
          <cell r="B1483">
            <v>0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B1484">
            <v>0</v>
          </cell>
          <cell r="C1484" t="str">
            <v>B. Bahan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B1485">
            <v>0</v>
          </cell>
          <cell r="C1485" t="str">
            <v>Pintu Sorong Kayu Stang Ganda (Vertikal)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B1486">
            <v>0</v>
          </cell>
          <cell r="C1486" t="str">
            <v>c.)  b = 1.00 - 1.20 m</v>
          </cell>
          <cell r="D1486" t="str">
            <v>unit</v>
          </cell>
          <cell r="E1486">
            <v>1</v>
          </cell>
          <cell r="F1486">
            <v>21350000</v>
          </cell>
          <cell r="G1486">
            <v>21350000</v>
          </cell>
        </row>
        <row r="1487">
          <cell r="B1487">
            <v>0</v>
          </cell>
          <cell r="C1487">
            <v>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B1488">
            <v>0</v>
          </cell>
          <cell r="C1488" t="str">
            <v>C. Alat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B1489">
            <v>0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B1490">
            <v>110</v>
          </cell>
          <cell r="C1490" t="str">
            <v xml:space="preserve">Uraian Pekerjaan </v>
          </cell>
          <cell r="D1490" t="str">
            <v>:</v>
          </cell>
          <cell r="E1490" t="str">
            <v>Pemasangan Pintu Manhole (60cm x 60cm)</v>
          </cell>
          <cell r="F1490">
            <v>0</v>
          </cell>
          <cell r="G1490">
            <v>164750</v>
          </cell>
        </row>
        <row r="1491">
          <cell r="B1491" t="str">
            <v>110A</v>
          </cell>
          <cell r="C1491" t="str">
            <v>Kuantitas Pekerjaan</v>
          </cell>
          <cell r="D1491" t="str">
            <v>:</v>
          </cell>
          <cell r="E1491" t="str">
            <v>bh</v>
          </cell>
          <cell r="F1491">
            <v>0</v>
          </cell>
          <cell r="G1491">
            <v>0</v>
          </cell>
        </row>
        <row r="1492">
          <cell r="B1492">
            <v>0</v>
          </cell>
          <cell r="C1492">
            <v>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B1493">
            <v>0</v>
          </cell>
          <cell r="C1493" t="str">
            <v>A. Upah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B1494">
            <v>0</v>
          </cell>
          <cell r="C1494" t="str">
            <v>buruh lapangan terlatih</v>
          </cell>
          <cell r="D1494" t="str">
            <v>OH</v>
          </cell>
          <cell r="E1494">
            <v>0.25</v>
          </cell>
          <cell r="F1494">
            <v>37000</v>
          </cell>
          <cell r="G1494">
            <v>9250</v>
          </cell>
        </row>
        <row r="1495">
          <cell r="B1495">
            <v>0</v>
          </cell>
          <cell r="C1495" t="str">
            <v>Tukang</v>
          </cell>
          <cell r="D1495" t="str">
            <v>OH</v>
          </cell>
          <cell r="E1495">
            <v>0.25</v>
          </cell>
          <cell r="F1495">
            <v>47000</v>
          </cell>
          <cell r="G1495">
            <v>11750</v>
          </cell>
        </row>
        <row r="1496">
          <cell r="B1496">
            <v>0</v>
          </cell>
          <cell r="C1496">
            <v>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B1497">
            <v>0</v>
          </cell>
          <cell r="C1497" t="str">
            <v>B. Bahan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B1498">
            <v>0</v>
          </cell>
          <cell r="C1498" t="str">
            <v>Pintu Manhole (60cm x 60cm)</v>
          </cell>
          <cell r="D1498" t="str">
            <v>unit</v>
          </cell>
          <cell r="E1498">
            <v>1</v>
          </cell>
          <cell r="F1498">
            <v>143750</v>
          </cell>
          <cell r="G1498">
            <v>143750</v>
          </cell>
        </row>
        <row r="1499">
          <cell r="B1499">
            <v>0</v>
          </cell>
          <cell r="C1499">
            <v>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B1500">
            <v>0</v>
          </cell>
          <cell r="C1500" t="str">
            <v>C. Alat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B1501">
            <v>0</v>
          </cell>
          <cell r="C1501">
            <v>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B1502">
            <v>111</v>
          </cell>
          <cell r="C1502" t="str">
            <v xml:space="preserve">Uraian Pekerjaan </v>
          </cell>
          <cell r="D1502" t="str">
            <v>:</v>
          </cell>
          <cell r="E1502" t="str">
            <v>Pemasangan Trashrack</v>
          </cell>
          <cell r="F1502">
            <v>0</v>
          </cell>
          <cell r="G1502">
            <v>480333</v>
          </cell>
        </row>
        <row r="1503">
          <cell r="B1503" t="str">
            <v>111A</v>
          </cell>
          <cell r="C1503" t="str">
            <v>Kuantitas Pekerjaan</v>
          </cell>
          <cell r="D1503" t="str">
            <v>:</v>
          </cell>
          <cell r="E1503" t="str">
            <v>unit</v>
          </cell>
          <cell r="F1503">
            <v>0</v>
          </cell>
          <cell r="G1503">
            <v>0</v>
          </cell>
        </row>
        <row r="1504">
          <cell r="B1504">
            <v>0</v>
          </cell>
          <cell r="C1504">
            <v>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B1505">
            <v>0</v>
          </cell>
          <cell r="C1505" t="str">
            <v>A. Upah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B1506">
            <v>0</v>
          </cell>
          <cell r="C1506" t="str">
            <v>buruh lapangan terlatih</v>
          </cell>
          <cell r="D1506" t="str">
            <v>OH</v>
          </cell>
          <cell r="E1506">
            <v>0.66669999999999996</v>
          </cell>
          <cell r="F1506">
            <v>37000</v>
          </cell>
          <cell r="G1506">
            <v>24667.899999999998</v>
          </cell>
        </row>
        <row r="1507">
          <cell r="B1507">
            <v>0</v>
          </cell>
          <cell r="C1507" t="str">
            <v>Tukang</v>
          </cell>
          <cell r="D1507" t="str">
            <v>OH</v>
          </cell>
          <cell r="E1507">
            <v>0.33329999999999999</v>
          </cell>
          <cell r="F1507">
            <v>47000</v>
          </cell>
          <cell r="G1507">
            <v>15665.099999999999</v>
          </cell>
        </row>
        <row r="1508">
          <cell r="B1508">
            <v>0</v>
          </cell>
          <cell r="C1508">
            <v>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B1509">
            <v>0</v>
          </cell>
          <cell r="C1509" t="str">
            <v>B. Bahan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B1510">
            <v>0</v>
          </cell>
          <cell r="C1510" t="str">
            <v>Trash Rack</v>
          </cell>
          <cell r="D1510" t="str">
            <v>bh</v>
          </cell>
          <cell r="E1510">
            <v>1</v>
          </cell>
          <cell r="F1510">
            <v>440000</v>
          </cell>
          <cell r="G1510">
            <v>440000</v>
          </cell>
        </row>
        <row r="1511">
          <cell r="B1511">
            <v>0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B1512">
            <v>0</v>
          </cell>
          <cell r="C1512" t="str">
            <v>C. Alat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</sheetData>
      <sheetData sheetId="2">
        <row r="4">
          <cell r="B4">
            <v>1</v>
          </cell>
          <cell r="C4" t="str">
            <v>Galian Tanah Biasa (M)</v>
          </cell>
          <cell r="D4" t="str">
            <v>m3</v>
          </cell>
          <cell r="E4">
            <v>31824</v>
          </cell>
        </row>
        <row r="5">
          <cell r="B5">
            <v>2</v>
          </cell>
          <cell r="C5" t="str">
            <v>Galian Tanah Lumpur (M)</v>
          </cell>
          <cell r="D5" t="str">
            <v>m3</v>
          </cell>
          <cell r="E5">
            <v>66300</v>
          </cell>
        </row>
        <row r="6">
          <cell r="B6">
            <v>3</v>
          </cell>
          <cell r="C6" t="str">
            <v>Galian Tanah Berbatu(M)</v>
          </cell>
          <cell r="D6" t="str">
            <v>m3</v>
          </cell>
          <cell r="E6">
            <v>69558</v>
          </cell>
        </row>
        <row r="7">
          <cell r="B7">
            <v>4</v>
          </cell>
          <cell r="C7" t="str">
            <v>Galian Tanah Keras (M)</v>
          </cell>
          <cell r="D7" t="str">
            <v>m3</v>
          </cell>
          <cell r="E7">
            <v>65514</v>
          </cell>
        </row>
        <row r="8">
          <cell r="B8">
            <v>5</v>
          </cell>
          <cell r="C8" t="str">
            <v>Galian Tanah Endapan (M)</v>
          </cell>
          <cell r="D8" t="str">
            <v>m3</v>
          </cell>
          <cell r="E8">
            <v>42768</v>
          </cell>
        </row>
        <row r="9">
          <cell r="B9">
            <v>6</v>
          </cell>
          <cell r="C9" t="str">
            <v>Galian Tanah berair / di sungai (M)</v>
          </cell>
          <cell r="D9" t="str">
            <v>m3</v>
          </cell>
          <cell r="E9">
            <v>66300</v>
          </cell>
        </row>
        <row r="10">
          <cell r="B10">
            <v>7</v>
          </cell>
          <cell r="C10" t="str">
            <v>Galian Tanah Biasa (A) sekitar lokasi</v>
          </cell>
          <cell r="D10" t="str">
            <v>m3</v>
          </cell>
          <cell r="E10">
            <v>10837.5</v>
          </cell>
        </row>
        <row r="11">
          <cell r="B11">
            <v>8</v>
          </cell>
          <cell r="C11" t="str">
            <v>Galian Tanah Biasa (A), buangan dengan jarak</v>
          </cell>
          <cell r="D11" t="str">
            <v>m3</v>
          </cell>
          <cell r="E11">
            <v>18885.401460000001</v>
          </cell>
        </row>
        <row r="12">
          <cell r="B12">
            <v>9</v>
          </cell>
          <cell r="C12" t="str">
            <v>Galian Tanah Lumpur (A)</v>
          </cell>
          <cell r="D12" t="str">
            <v>m3</v>
          </cell>
          <cell r="E12">
            <v>20137.5</v>
          </cell>
        </row>
        <row r="13">
          <cell r="B13">
            <v>10</v>
          </cell>
          <cell r="C13" t="str">
            <v>Galian Tanah Berbatu (A), buangan dengan jarak</v>
          </cell>
          <cell r="D13" t="str">
            <v>m3</v>
          </cell>
          <cell r="E13">
            <v>33008.013220000001</v>
          </cell>
        </row>
        <row r="14">
          <cell r="B14">
            <v>11</v>
          </cell>
          <cell r="C14" t="str">
            <v>Galian Tanah Berpasir (A)</v>
          </cell>
          <cell r="D14" t="str">
            <v>m3</v>
          </cell>
          <cell r="E14">
            <v>20137.5</v>
          </cell>
        </row>
        <row r="15">
          <cell r="B15">
            <v>12</v>
          </cell>
          <cell r="C15" t="str">
            <v>Galian Tanah Endapan (A)</v>
          </cell>
          <cell r="D15" t="str">
            <v>m3</v>
          </cell>
          <cell r="E15">
            <v>27528.413219999999</v>
          </cell>
        </row>
        <row r="16">
          <cell r="B16">
            <v>13</v>
          </cell>
          <cell r="C16" t="str">
            <v>Pembersihan Lahan Ringan</v>
          </cell>
          <cell r="D16" t="str">
            <v>m2</v>
          </cell>
          <cell r="E16">
            <v>1215</v>
          </cell>
        </row>
        <row r="17">
          <cell r="B17">
            <v>14</v>
          </cell>
          <cell r="C17" t="str">
            <v>Pembuatan Bouwplank</v>
          </cell>
          <cell r="D17" t="str">
            <v>m</v>
          </cell>
          <cell r="E17">
            <v>38145</v>
          </cell>
        </row>
        <row r="18">
          <cell r="B18">
            <v>15</v>
          </cell>
          <cell r="C18" t="str">
            <v>Timbrisan Tanah (M)</v>
          </cell>
          <cell r="D18" t="str">
            <v>m3</v>
          </cell>
          <cell r="E18">
            <v>9060</v>
          </cell>
        </row>
        <row r="19">
          <cell r="B19">
            <v>16</v>
          </cell>
          <cell r="C19" t="str">
            <v>Timbrisan Tanah (A)</v>
          </cell>
          <cell r="D19" t="str">
            <v>m3</v>
          </cell>
          <cell r="E19">
            <v>4480.3</v>
          </cell>
        </row>
        <row r="20">
          <cell r="B20">
            <v>17</v>
          </cell>
          <cell r="C20" t="str">
            <v>Timbrisan Batu Kosong</v>
          </cell>
          <cell r="D20" t="str">
            <v>m3</v>
          </cell>
          <cell r="E20">
            <v>13955</v>
          </cell>
        </row>
        <row r="21">
          <cell r="B21">
            <v>18</v>
          </cell>
          <cell r="C21" t="str">
            <v>Hamparan Sirtu</v>
          </cell>
          <cell r="D21" t="str">
            <v>m3</v>
          </cell>
          <cell r="E21">
            <v>149460</v>
          </cell>
        </row>
        <row r="22">
          <cell r="B22">
            <v>19</v>
          </cell>
          <cell r="C22" t="str">
            <v>Timbunan Tanah Jarak Angkut &lt; 100m (A)</v>
          </cell>
          <cell r="D22" t="str">
            <v>m3</v>
          </cell>
          <cell r="E22">
            <v>56003.601459999998</v>
          </cell>
        </row>
        <row r="23">
          <cell r="B23">
            <v>20</v>
          </cell>
          <cell r="C23" t="str">
            <v>Timbunan Tanah Jarak Angkut &lt; 200m (A)</v>
          </cell>
          <cell r="D23" t="str">
            <v>m3</v>
          </cell>
          <cell r="E23">
            <v>56189.801459999995</v>
          </cell>
        </row>
        <row r="24">
          <cell r="B24">
            <v>21</v>
          </cell>
          <cell r="C24" t="str">
            <v>Timbunan Tanah Jarak Angkut  200m &lt; L &lt; 500m(A)</v>
          </cell>
          <cell r="D24" t="str">
            <v>m3</v>
          </cell>
          <cell r="E24">
            <v>48941.301459999995</v>
          </cell>
        </row>
        <row r="25">
          <cell r="B25">
            <v>22</v>
          </cell>
          <cell r="C25" t="str">
            <v>Timbunan Tanah Jarak Angkut 500m - 1000m(A)</v>
          </cell>
          <cell r="D25" t="str">
            <v>m3</v>
          </cell>
          <cell r="E25">
            <v>57706.001459999999</v>
          </cell>
        </row>
        <row r="26">
          <cell r="B26">
            <v>23</v>
          </cell>
          <cell r="C26" t="str">
            <v>Timbunan Tanah Jarak Angkut 1000m - 2000m(A)</v>
          </cell>
          <cell r="D26" t="str">
            <v>m3</v>
          </cell>
          <cell r="E26">
            <v>59594.601459999998</v>
          </cell>
        </row>
        <row r="27">
          <cell r="B27">
            <v>24</v>
          </cell>
          <cell r="C27" t="str">
            <v>Timbunan Tanah Jarak Angkut 2000m - 3000m(A)</v>
          </cell>
          <cell r="D27" t="str">
            <v>m3</v>
          </cell>
          <cell r="E27">
            <v>61483.201459999997</v>
          </cell>
        </row>
        <row r="28">
          <cell r="B28">
            <v>25</v>
          </cell>
          <cell r="C28" t="str">
            <v>Timbunan Tanah Jarak Angkut &gt; 3000m(A)</v>
          </cell>
          <cell r="D28" t="str">
            <v>m3</v>
          </cell>
          <cell r="E28">
            <v>65273.701459999997</v>
          </cell>
        </row>
        <row r="29">
          <cell r="B29">
            <v>26</v>
          </cell>
          <cell r="C29" t="str">
            <v>Timbunan Tanah(tanah didatangkan) (M)</v>
          </cell>
          <cell r="D29" t="str">
            <v>m3</v>
          </cell>
          <cell r="E29">
            <v>48048</v>
          </cell>
        </row>
        <row r="30">
          <cell r="B30">
            <v>27</v>
          </cell>
          <cell r="C30" t="str">
            <v>Timbunan Tanah(tanah didatangkan) (A)</v>
          </cell>
          <cell r="D30" t="str">
            <v>m3</v>
          </cell>
          <cell r="E30">
            <v>37876.299999999996</v>
          </cell>
        </row>
        <row r="31">
          <cell r="B31">
            <v>28</v>
          </cell>
          <cell r="C31" t="str">
            <v>Beton Cor 1 : 2 : 3</v>
          </cell>
          <cell r="D31" t="str">
            <v>m3</v>
          </cell>
          <cell r="E31">
            <v>773458.14999999991</v>
          </cell>
        </row>
        <row r="32">
          <cell r="B32">
            <v>29</v>
          </cell>
          <cell r="C32" t="str">
            <v>Beton Cor 1 : 3 : 5</v>
          </cell>
          <cell r="D32" t="str">
            <v>m3</v>
          </cell>
          <cell r="E32">
            <v>728355</v>
          </cell>
        </row>
        <row r="33">
          <cell r="B33">
            <v>30</v>
          </cell>
          <cell r="C33" t="str">
            <v>Beton Bertulang K175 (1 : 2 : 3)</v>
          </cell>
          <cell r="D33" t="str">
            <v>m3</v>
          </cell>
          <cell r="E33">
            <v>2395386.15</v>
          </cell>
        </row>
        <row r="34">
          <cell r="B34">
            <v>31</v>
          </cell>
          <cell r="C34" t="str">
            <v>Beton Bertulang K 225  (1 : 11/2 : 21/2 )</v>
          </cell>
          <cell r="D34" t="str">
            <v>m3</v>
          </cell>
          <cell r="E34">
            <v>2547036.0435510888</v>
          </cell>
        </row>
        <row r="35">
          <cell r="B35">
            <v>32</v>
          </cell>
          <cell r="C35" t="str">
            <v>Beton Cyclop</v>
          </cell>
          <cell r="D35" t="str">
            <v>m3</v>
          </cell>
          <cell r="E35">
            <v>1158405.55</v>
          </cell>
        </row>
        <row r="36">
          <cell r="B36">
            <v>33</v>
          </cell>
          <cell r="C36" t="str">
            <v xml:space="preserve">Beton Tumbuk Campuran 1 : 3 : 6 </v>
          </cell>
          <cell r="D36" t="str">
            <v>m3</v>
          </cell>
          <cell r="E36">
            <v>689194.8</v>
          </cell>
        </row>
        <row r="37">
          <cell r="B37">
            <v>34</v>
          </cell>
          <cell r="C37" t="str">
            <v>Beton Tumbuk Campuran 1 : 2 : 3</v>
          </cell>
          <cell r="D37" t="str">
            <v>m3</v>
          </cell>
          <cell r="E37">
            <v>768503.6</v>
          </cell>
        </row>
        <row r="38">
          <cell r="B38">
            <v>35</v>
          </cell>
          <cell r="C38" t="str">
            <v>Beton Pengisi Buis (K-125)</v>
          </cell>
          <cell r="D38" t="str">
            <v>m3</v>
          </cell>
          <cell r="E38">
            <v>594144.9</v>
          </cell>
        </row>
        <row r="39">
          <cell r="B39">
            <v>36</v>
          </cell>
          <cell r="C39" t="str">
            <v>Linning Beton Campuran 1 : 3: 5</v>
          </cell>
          <cell r="D39" t="str">
            <v>m3</v>
          </cell>
          <cell r="E39">
            <v>730535</v>
          </cell>
        </row>
        <row r="40">
          <cell r="B40">
            <v>37</v>
          </cell>
          <cell r="C40" t="str">
            <v>Pencetakan Block Beton  (K-175) (0,5 x 0,5 x 0,25)</v>
          </cell>
          <cell r="D40" t="str">
            <v>bh</v>
          </cell>
          <cell r="E40">
            <v>121516.55900000001</v>
          </cell>
        </row>
        <row r="41">
          <cell r="B41">
            <v>38</v>
          </cell>
          <cell r="C41" t="str">
            <v>Pemasangan Block Beton (0,5 x 0,5 x 0,25)</v>
          </cell>
          <cell r="D41" t="str">
            <v>bh</v>
          </cell>
          <cell r="E41">
            <v>45467.1</v>
          </cell>
        </row>
        <row r="42">
          <cell r="B42">
            <v>39</v>
          </cell>
          <cell r="C42" t="str">
            <v>Pasangan Batu Kali / Belah 1:4</v>
          </cell>
          <cell r="D42" t="str">
            <v>m3</v>
          </cell>
          <cell r="E42">
            <v>607978.69999999995</v>
          </cell>
        </row>
        <row r="43">
          <cell r="B43">
            <v>40</v>
          </cell>
          <cell r="C43" t="str">
            <v>Pasangan Batu Kali / Belah 1:3</v>
          </cell>
          <cell r="D43" t="str">
            <v>m3</v>
          </cell>
          <cell r="E43">
            <v>601384.75</v>
          </cell>
        </row>
        <row r="44">
          <cell r="B44">
            <v>41</v>
          </cell>
          <cell r="C44" t="str">
            <v>Pasangan Batu Bata 1:4</v>
          </cell>
          <cell r="D44" t="str">
            <v>m2</v>
          </cell>
          <cell r="E44">
            <v>106042.15</v>
          </cell>
        </row>
        <row r="45">
          <cell r="B45">
            <v>42</v>
          </cell>
          <cell r="C45" t="str">
            <v>Pasangan Batu Boulder (D=0,5m)</v>
          </cell>
          <cell r="D45" t="str">
            <v>m3</v>
          </cell>
          <cell r="E45">
            <v>235785</v>
          </cell>
        </row>
        <row r="46">
          <cell r="B46">
            <v>43</v>
          </cell>
          <cell r="C46" t="str">
            <v>Plesteran Campuran 1:3</v>
          </cell>
          <cell r="D46" t="str">
            <v>m3</v>
          </cell>
          <cell r="E46">
            <v>38269.839999999997</v>
          </cell>
        </row>
        <row r="47">
          <cell r="B47">
            <v>44</v>
          </cell>
          <cell r="C47" t="str">
            <v>Siaran Campuran 1:2</v>
          </cell>
          <cell r="D47" t="str">
            <v>m3</v>
          </cell>
          <cell r="E47">
            <v>30201.14</v>
          </cell>
        </row>
        <row r="48">
          <cell r="B48">
            <v>45</v>
          </cell>
          <cell r="C48" t="str">
            <v>Acian</v>
          </cell>
          <cell r="D48" t="str">
            <v>m3</v>
          </cell>
          <cell r="E48">
            <v>5483.8250000000007</v>
          </cell>
        </row>
        <row r="49">
          <cell r="B49">
            <v>46</v>
          </cell>
          <cell r="C49" t="str">
            <v>Pasangan Bronjong Pabrikasi</v>
          </cell>
          <cell r="D49" t="str">
            <v>m3</v>
          </cell>
          <cell r="E49">
            <v>580105.5</v>
          </cell>
        </row>
        <row r="50">
          <cell r="B50">
            <v>47</v>
          </cell>
          <cell r="C50" t="str">
            <v>Pasangan Bronjong Anyaman</v>
          </cell>
          <cell r="D50" t="str">
            <v>m3</v>
          </cell>
          <cell r="E50">
            <v>321733.5</v>
          </cell>
        </row>
        <row r="51">
          <cell r="B51">
            <v>48</v>
          </cell>
          <cell r="C51" t="str">
            <v>Pasangan Batu Kosong</v>
          </cell>
          <cell r="D51" t="str">
            <v>m3</v>
          </cell>
          <cell r="E51">
            <v>194262</v>
          </cell>
        </row>
        <row r="52">
          <cell r="B52">
            <v>49</v>
          </cell>
          <cell r="C52" t="str">
            <v>Pembongkaran Pasangan Batu</v>
          </cell>
          <cell r="D52" t="str">
            <v>m3</v>
          </cell>
          <cell r="E52">
            <v>121500</v>
          </cell>
        </row>
        <row r="53">
          <cell r="B53">
            <v>50</v>
          </cell>
          <cell r="C53" t="str">
            <v>Pembongkaran Pasangan Bronjong</v>
          </cell>
          <cell r="D53" t="str">
            <v>m3</v>
          </cell>
          <cell r="E53">
            <v>110400</v>
          </cell>
        </row>
        <row r="54">
          <cell r="B54">
            <v>51</v>
          </cell>
          <cell r="C54" t="str">
            <v>Pengecatan Pintu</v>
          </cell>
          <cell r="D54" t="str">
            <v>m2</v>
          </cell>
          <cell r="E54">
            <v>78950</v>
          </cell>
        </row>
        <row r="55">
          <cell r="B55">
            <v>52</v>
          </cell>
          <cell r="C55" t="str">
            <v>Pengecetan Tembok</v>
          </cell>
          <cell r="D55" t="str">
            <v>m2</v>
          </cell>
          <cell r="E55">
            <v>27747.7</v>
          </cell>
        </row>
        <row r="56">
          <cell r="B56">
            <v>53</v>
          </cell>
          <cell r="C56" t="str">
            <v>Filter Cloth (Geotekstil)</v>
          </cell>
          <cell r="D56" t="str">
            <v>m2</v>
          </cell>
          <cell r="E56">
            <v>12732</v>
          </cell>
        </row>
        <row r="57">
          <cell r="B57">
            <v>54</v>
          </cell>
          <cell r="C57" t="str">
            <v>Gebalan Rumput (Grass Sodding)</v>
          </cell>
          <cell r="D57" t="str">
            <v>m2</v>
          </cell>
          <cell r="E57">
            <v>6708</v>
          </cell>
        </row>
        <row r="58">
          <cell r="B58">
            <v>55</v>
          </cell>
          <cell r="C58" t="str">
            <v>Pemasangan Buis Beton H=0,5 m</v>
          </cell>
          <cell r="D58" t="str">
            <v>bh</v>
          </cell>
          <cell r="E58">
            <v>104743.6</v>
          </cell>
        </row>
        <row r="59">
          <cell r="B59">
            <v>56</v>
          </cell>
          <cell r="C59" t="str">
            <v xml:space="preserve">Pemasangan Buis Beton H=1,0 m </v>
          </cell>
          <cell r="D59" t="str">
            <v>bh</v>
          </cell>
          <cell r="E59">
            <v>191362</v>
          </cell>
        </row>
        <row r="60">
          <cell r="B60">
            <v>57</v>
          </cell>
          <cell r="C60" t="str">
            <v>Pemasangan Buis Beton H=1,5 m</v>
          </cell>
          <cell r="D60" t="str">
            <v>bh</v>
          </cell>
          <cell r="E60">
            <v>273266</v>
          </cell>
        </row>
        <row r="61">
          <cell r="B61">
            <v>58</v>
          </cell>
          <cell r="C61" t="str">
            <v>Pencetakan Buis Beton H=0,50 m.  (K-175)</v>
          </cell>
          <cell r="D61" t="str">
            <v>bh</v>
          </cell>
          <cell r="E61">
            <v>1030833.4280000001</v>
          </cell>
        </row>
        <row r="62">
          <cell r="B62">
            <v>59</v>
          </cell>
          <cell r="C62" t="str">
            <v>Buis Beton d= 100 cm dan pemasangannya</v>
          </cell>
          <cell r="D62" t="str">
            <v>bh</v>
          </cell>
          <cell r="E62">
            <v>86277.9</v>
          </cell>
        </row>
        <row r="63">
          <cell r="B63">
            <v>60</v>
          </cell>
          <cell r="C63" t="str">
            <v>Pencetakan Buis Beton H=0,50 m.  (K-225 Camp. 1:1½:2½ Tulangan)</v>
          </cell>
          <cell r="D63" t="str">
            <v>bh</v>
          </cell>
          <cell r="E63">
            <v>493259.99550000002</v>
          </cell>
        </row>
        <row r="64">
          <cell r="B64">
            <v>61</v>
          </cell>
          <cell r="C64" t="str">
            <v>Cerucuk Bambu</v>
          </cell>
          <cell r="D64" t="str">
            <v>bh</v>
          </cell>
          <cell r="E64">
            <v>17810</v>
          </cell>
        </row>
        <row r="65">
          <cell r="B65">
            <v>62</v>
          </cell>
          <cell r="C65" t="str">
            <v>Pasir Pengisi Buis dan Antara Buis</v>
          </cell>
          <cell r="D65" t="str">
            <v>m3</v>
          </cell>
          <cell r="E65">
            <v>177660</v>
          </cell>
        </row>
        <row r="66">
          <cell r="B66">
            <v>63</v>
          </cell>
          <cell r="C66" t="str">
            <v>Matras anyaman bambu</v>
          </cell>
          <cell r="D66" t="str">
            <v>m2</v>
          </cell>
          <cell r="E66">
            <v>27650</v>
          </cell>
        </row>
        <row r="67">
          <cell r="B67">
            <v>64</v>
          </cell>
          <cell r="C67" t="str">
            <v>Hasil Galian Tanah Berpasir Dirapikan</v>
          </cell>
          <cell r="D67" t="str">
            <v>m3</v>
          </cell>
          <cell r="E67">
            <v>3392.5</v>
          </cell>
        </row>
        <row r="68">
          <cell r="B68">
            <v>65</v>
          </cell>
          <cell r="C68" t="str">
            <v>Urugan Pasir</v>
          </cell>
          <cell r="D68" t="str">
            <v>m3</v>
          </cell>
          <cell r="E68">
            <v>117910</v>
          </cell>
        </row>
        <row r="69">
          <cell r="B69">
            <v>66</v>
          </cell>
          <cell r="C69" t="str">
            <v>Tiang Pancang Pipa diam. 1", panjang 2 m</v>
          </cell>
          <cell r="D69" t="str">
            <v>bh</v>
          </cell>
          <cell r="E69">
            <v>2008720</v>
          </cell>
        </row>
        <row r="70">
          <cell r="B70">
            <v>67</v>
          </cell>
          <cell r="C70" t="str">
            <v>Pekerjaan Anker diam.16 mm + Pengikat diam.6 mm</v>
          </cell>
          <cell r="D70" t="str">
            <v>bh</v>
          </cell>
          <cell r="E70">
            <v>63948.968399999998</v>
          </cell>
        </row>
        <row r="71">
          <cell r="B71">
            <v>68</v>
          </cell>
          <cell r="C71" t="str">
            <v>Pekerjaan Anker diam. 22mm</v>
          </cell>
          <cell r="D71" t="str">
            <v>bh</v>
          </cell>
          <cell r="E71">
            <v>52978.074000000001</v>
          </cell>
        </row>
        <row r="72">
          <cell r="B72">
            <v>69</v>
          </cell>
          <cell r="C72" t="str">
            <v>Pasangan filter (ijuk)</v>
          </cell>
          <cell r="D72" t="str">
            <v>m2</v>
          </cell>
          <cell r="E72">
            <v>11554.630000000001</v>
          </cell>
        </row>
        <row r="73">
          <cell r="B73">
            <v>70</v>
          </cell>
          <cell r="C73" t="str">
            <v>Pemasangan Pipa HDPE diam. 3"</v>
          </cell>
          <cell r="D73" t="str">
            <v>m'</v>
          </cell>
          <cell r="E73">
            <v>49347.199999999997</v>
          </cell>
        </row>
        <row r="74">
          <cell r="B74">
            <v>71</v>
          </cell>
          <cell r="C74" t="str">
            <v>Pemasangan Pipa HDPE diam. 5"</v>
          </cell>
          <cell r="D74" t="str">
            <v>m'</v>
          </cell>
          <cell r="E74">
            <v>93515.3</v>
          </cell>
        </row>
        <row r="75">
          <cell r="B75">
            <v>72</v>
          </cell>
          <cell r="C75" t="str">
            <v>Pemasangan Pipa Galvanized diam. 2"</v>
          </cell>
          <cell r="D75" t="str">
            <v>m'</v>
          </cell>
          <cell r="E75">
            <v>276008</v>
          </cell>
        </row>
        <row r="76">
          <cell r="B76">
            <v>73</v>
          </cell>
          <cell r="C76" t="str">
            <v>Pemasangan Pipa Galvanized diam. 3"</v>
          </cell>
          <cell r="D76" t="str">
            <v>m'</v>
          </cell>
          <cell r="E76">
            <v>72469.7</v>
          </cell>
        </row>
        <row r="77">
          <cell r="B77">
            <v>74</v>
          </cell>
          <cell r="C77" t="str">
            <v>Pemasangan Pipa Galvanized diam. 5"</v>
          </cell>
          <cell r="D77" t="str">
            <v>m'</v>
          </cell>
          <cell r="E77">
            <v>176119.6</v>
          </cell>
        </row>
        <row r="78">
          <cell r="B78">
            <v>75</v>
          </cell>
          <cell r="C78" t="str">
            <v>Pemasangan Pipa PVC diam. 1"</v>
          </cell>
          <cell r="D78" t="str">
            <v>m'</v>
          </cell>
          <cell r="E78">
            <v>5242</v>
          </cell>
        </row>
        <row r="79">
          <cell r="B79">
            <v>76</v>
          </cell>
          <cell r="C79" t="str">
            <v>Pemasangan Pipa PVC diam. 1.5"</v>
          </cell>
          <cell r="D79" t="str">
            <v>m'</v>
          </cell>
          <cell r="E79">
            <v>9052.5</v>
          </cell>
        </row>
        <row r="80">
          <cell r="B80">
            <v>77</v>
          </cell>
          <cell r="C80" t="str">
            <v>Pemasangan Pipa PVC diam. 2"</v>
          </cell>
          <cell r="D80" t="str">
            <v>m'</v>
          </cell>
          <cell r="E80">
            <v>11552.5</v>
          </cell>
        </row>
        <row r="81">
          <cell r="B81">
            <v>78</v>
          </cell>
          <cell r="C81" t="str">
            <v>Pemasangan Pipa PVC diam. 2.5"</v>
          </cell>
          <cell r="D81" t="str">
            <v>m'</v>
          </cell>
          <cell r="E81">
            <v>15927.5</v>
          </cell>
        </row>
        <row r="82">
          <cell r="B82">
            <v>79</v>
          </cell>
          <cell r="C82" t="str">
            <v>Sambungan Lurus Pipa HDPE diam. 3" (pjg &gt; 50 m)</v>
          </cell>
          <cell r="D82" t="str">
            <v>bh</v>
          </cell>
          <cell r="E82">
            <v>279175</v>
          </cell>
        </row>
        <row r="83">
          <cell r="B83">
            <v>80</v>
          </cell>
          <cell r="C83" t="str">
            <v>Sambungan Lurus Pipa HDPE diam. 5" (pjg &gt; 50 m)</v>
          </cell>
          <cell r="D83" t="str">
            <v>bh</v>
          </cell>
          <cell r="E83">
            <v>1246175</v>
          </cell>
        </row>
        <row r="84">
          <cell r="B84">
            <v>81</v>
          </cell>
          <cell r="C84" t="str">
            <v>Sambungan Lurus Pipa HDPE diam. 3" (pjg 6 m)</v>
          </cell>
          <cell r="D84" t="str">
            <v>bh</v>
          </cell>
          <cell r="E84">
            <v>3969.3</v>
          </cell>
        </row>
        <row r="85">
          <cell r="B85">
            <v>82</v>
          </cell>
          <cell r="C85" t="str">
            <v>Sambungan Lurus Pipa HDPE diam. 5" (pjg 6 m)</v>
          </cell>
          <cell r="D85" t="str">
            <v>bh</v>
          </cell>
          <cell r="E85">
            <v>4366.5</v>
          </cell>
        </row>
        <row r="86">
          <cell r="B86">
            <v>83</v>
          </cell>
          <cell r="C86" t="str">
            <v>Sambungan L Pipa Galvanized diam.  2"</v>
          </cell>
          <cell r="D86" t="str">
            <v>bh</v>
          </cell>
          <cell r="E86">
            <v>21567</v>
          </cell>
        </row>
        <row r="87">
          <cell r="B87">
            <v>84</v>
          </cell>
          <cell r="C87" t="str">
            <v>Sambungan L Pipa Galvanized diam.  3"</v>
          </cell>
          <cell r="D87" t="str">
            <v>bh</v>
          </cell>
          <cell r="E87">
            <v>50083</v>
          </cell>
        </row>
        <row r="88">
          <cell r="B88">
            <v>85</v>
          </cell>
          <cell r="C88" t="str">
            <v>Sambungan L Pipa Galvanized diam.  5"</v>
          </cell>
          <cell r="D88" t="str">
            <v>bh</v>
          </cell>
          <cell r="E88">
            <v>197100</v>
          </cell>
        </row>
        <row r="89">
          <cell r="B89">
            <v>86</v>
          </cell>
          <cell r="C89" t="str">
            <v>Sambungan T Pipa Galvanized diam.  3"</v>
          </cell>
          <cell r="D89" t="str">
            <v>bh</v>
          </cell>
          <cell r="E89">
            <v>63165.1</v>
          </cell>
        </row>
        <row r="90">
          <cell r="B90">
            <v>87</v>
          </cell>
          <cell r="C90" t="str">
            <v>Sambungan Lurus  Socket Pipa PVC diam. 1"</v>
          </cell>
          <cell r="D90" t="str">
            <v>bh</v>
          </cell>
          <cell r="E90">
            <v>6850</v>
          </cell>
        </row>
        <row r="91">
          <cell r="B91">
            <v>88</v>
          </cell>
          <cell r="C91" t="str">
            <v>Sambungan Lurus  Socket Pipa PVC diam. 1.5"</v>
          </cell>
          <cell r="D91" t="str">
            <v>bh</v>
          </cell>
          <cell r="E91">
            <v>10217</v>
          </cell>
        </row>
        <row r="92">
          <cell r="B92">
            <v>89</v>
          </cell>
          <cell r="C92" t="str">
            <v>Sambungan Lurus  Socket Pipa PVC diam. 2"</v>
          </cell>
          <cell r="D92" t="str">
            <v>bh</v>
          </cell>
          <cell r="E92">
            <v>11567</v>
          </cell>
        </row>
        <row r="93">
          <cell r="B93">
            <v>90</v>
          </cell>
          <cell r="C93" t="str">
            <v>Sambungan Lurus  Socket Pipa PVC diam. 2.5"</v>
          </cell>
          <cell r="D93" t="str">
            <v>bh</v>
          </cell>
          <cell r="E93">
            <v>13367</v>
          </cell>
        </row>
        <row r="94">
          <cell r="B94">
            <v>91</v>
          </cell>
          <cell r="C94" t="str">
            <v>Sambungan L Pipa PVC diam. 1"</v>
          </cell>
          <cell r="D94" t="str">
            <v>bh</v>
          </cell>
          <cell r="E94">
            <v>7600</v>
          </cell>
        </row>
        <row r="95">
          <cell r="B95">
            <v>92</v>
          </cell>
          <cell r="C95" t="str">
            <v>Sambungan L Pipa PVC diam. 1.5"</v>
          </cell>
          <cell r="D95" t="str">
            <v>bh</v>
          </cell>
          <cell r="E95">
            <v>11067</v>
          </cell>
        </row>
        <row r="96">
          <cell r="B96">
            <v>93</v>
          </cell>
          <cell r="C96" t="str">
            <v>Sambungan L Pipa PVC diam. 2"</v>
          </cell>
          <cell r="D96" t="str">
            <v>bh</v>
          </cell>
          <cell r="E96">
            <v>13367</v>
          </cell>
        </row>
        <row r="97">
          <cell r="B97">
            <v>94</v>
          </cell>
          <cell r="C97" t="str">
            <v>Sambungan L Pipa PVC diam. 2.5"</v>
          </cell>
          <cell r="D97" t="str">
            <v>bh</v>
          </cell>
          <cell r="E97">
            <v>16067</v>
          </cell>
        </row>
        <row r="98">
          <cell r="B98">
            <v>95</v>
          </cell>
          <cell r="C98" t="str">
            <v>Sambungan T Pipa PVC diam. 1"</v>
          </cell>
          <cell r="D98" t="str">
            <v>bh</v>
          </cell>
          <cell r="E98">
            <v>10217</v>
          </cell>
        </row>
        <row r="99">
          <cell r="B99">
            <v>96</v>
          </cell>
          <cell r="C99" t="str">
            <v>Sambungan T Pipa PVC diam. 1.5"</v>
          </cell>
          <cell r="D99" t="str">
            <v>bh</v>
          </cell>
          <cell r="E99">
            <v>14083</v>
          </cell>
        </row>
        <row r="100">
          <cell r="B100">
            <v>97</v>
          </cell>
          <cell r="C100" t="str">
            <v>Sambungan T Pipa PVC diam. 2"</v>
          </cell>
          <cell r="D100" t="str">
            <v>bh</v>
          </cell>
          <cell r="E100">
            <v>17583</v>
          </cell>
        </row>
        <row r="101">
          <cell r="B101">
            <v>98</v>
          </cell>
          <cell r="C101" t="str">
            <v>Sambungan T Pipa PVC diam. 2.5"</v>
          </cell>
          <cell r="D101" t="str">
            <v>bh</v>
          </cell>
          <cell r="E101">
            <v>20083</v>
          </cell>
        </row>
        <row r="102">
          <cell r="B102">
            <v>99</v>
          </cell>
          <cell r="C102" t="str">
            <v>Pemasangan Stop Kran diam. 2"</v>
          </cell>
          <cell r="D102" t="str">
            <v>bh</v>
          </cell>
          <cell r="E102">
            <v>163650</v>
          </cell>
        </row>
        <row r="103">
          <cell r="B103">
            <v>100</v>
          </cell>
          <cell r="C103" t="str">
            <v>Pemasangan Stop Kran diam. 3"</v>
          </cell>
          <cell r="D103" t="str">
            <v>bh</v>
          </cell>
          <cell r="E103">
            <v>577250</v>
          </cell>
        </row>
        <row r="104">
          <cell r="B104">
            <v>101</v>
          </cell>
          <cell r="C104" t="str">
            <v>Pemasangan Stop Kran diam. 5"</v>
          </cell>
          <cell r="D104" t="str">
            <v>bh</v>
          </cell>
          <cell r="E104">
            <v>2010083</v>
          </cell>
        </row>
        <row r="105">
          <cell r="B105">
            <v>102</v>
          </cell>
          <cell r="C105" t="str">
            <v>Pemasangan Klem/Sadel</v>
          </cell>
          <cell r="D105" t="str">
            <v>bh</v>
          </cell>
          <cell r="E105">
            <v>15700</v>
          </cell>
        </row>
        <row r="106">
          <cell r="B106">
            <v>103</v>
          </cell>
          <cell r="C106" t="str">
            <v>Mata Kran diam. 0,5"</v>
          </cell>
          <cell r="D106" t="str">
            <v>bh</v>
          </cell>
          <cell r="E106">
            <v>32350</v>
          </cell>
        </row>
        <row r="107">
          <cell r="B107">
            <v>104</v>
          </cell>
          <cell r="C107" t="str">
            <v>Pemasangan Tangga Monyet</v>
          </cell>
          <cell r="D107" t="str">
            <v>unit</v>
          </cell>
          <cell r="E107">
            <v>48324</v>
          </cell>
        </row>
        <row r="108">
          <cell r="B108">
            <v>105</v>
          </cell>
          <cell r="C108" t="str">
            <v>Pemasangan Ventilasi T</v>
          </cell>
          <cell r="D108" t="str">
            <v>bh</v>
          </cell>
          <cell r="E108">
            <v>114700</v>
          </cell>
        </row>
        <row r="109">
          <cell r="B109">
            <v>106</v>
          </cell>
          <cell r="C109" t="str">
            <v>Pemasangan Saringan WTP, 4 lapisan, t = 1,0 m</v>
          </cell>
          <cell r="D109" t="str">
            <v>m2</v>
          </cell>
          <cell r="E109">
            <v>147746.06</v>
          </cell>
        </row>
        <row r="110">
          <cell r="B110">
            <v>107</v>
          </cell>
          <cell r="C110" t="str">
            <v>Pemasangan Saringan Pipa Outlet Bangunan Pengendap</v>
          </cell>
          <cell r="D110" t="str">
            <v>bh</v>
          </cell>
          <cell r="E110">
            <v>48772.315000000002</v>
          </cell>
        </row>
        <row r="111">
          <cell r="B111">
            <v>108</v>
          </cell>
          <cell r="C111" t="str">
            <v>Pemasangan Pintu Sorong (b=0.5m)</v>
          </cell>
          <cell r="D111" t="str">
            <v>unit</v>
          </cell>
          <cell r="E111">
            <v>13118000</v>
          </cell>
        </row>
        <row r="112">
          <cell r="B112">
            <v>109</v>
          </cell>
          <cell r="C112" t="str">
            <v>Pemasangan Pintu Sorong (b=1m)</v>
          </cell>
          <cell r="D112" t="str">
            <v>unit</v>
          </cell>
          <cell r="E112">
            <v>21732000</v>
          </cell>
        </row>
        <row r="113">
          <cell r="B113">
            <v>110</v>
          </cell>
          <cell r="C113" t="str">
            <v>Pemasangan Pintu Manhole (60cm x 60cm)</v>
          </cell>
          <cell r="D113" t="str">
            <v>bh</v>
          </cell>
          <cell r="E113">
            <v>164750</v>
          </cell>
        </row>
        <row r="114">
          <cell r="B114">
            <v>111</v>
          </cell>
          <cell r="C114" t="str">
            <v>Pemasangan Trashrack</v>
          </cell>
          <cell r="D114" t="str">
            <v>unit</v>
          </cell>
          <cell r="E114">
            <v>480333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>
        <row r="12">
          <cell r="D12" t="str">
            <v>: 10.1 (1)</v>
          </cell>
        </row>
      </sheetData>
      <sheetData sheetId="1"/>
      <sheetData sheetId="2">
        <row r="51">
          <cell r="U51">
            <v>293903.78821279213</v>
          </cell>
        </row>
        <row r="231">
          <cell r="U231">
            <v>659065.41063473583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4"/>
      <sheetName val="Sheet3"/>
      <sheetName val="LS-Rutin"/>
      <sheetName val="Kuantitas"/>
      <sheetName val="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BasicPrice"/>
      <sheetName val="REKAP"/>
      <sheetName val="BQ"/>
      <sheetName val="Analisa LS"/>
      <sheetName val="AnEarthW"/>
      <sheetName val="AnLandW"/>
      <sheetName val="AnConW"/>
      <sheetName val="AnPrecastW"/>
      <sheetName val="AnStoneW"/>
      <sheetName val="Enc14"/>
      <sheetName val="Estimated CF"/>
      <sheetName val="AntekLCB"/>
      <sheetName val="ProdukAlat"/>
      <sheetName val="Input Data"/>
      <sheetName val="SUPPLE"/>
      <sheetName val="OwnEq"/>
      <sheetName val="Carmix"/>
      <sheetName val="EquipProduct"/>
      <sheetName val="Daft Alat"/>
      <sheetName val="LS Item"/>
      <sheetName val="AnaBetMortar"/>
      <sheetName val="Rumus"/>
      <sheetName val="KoefAlat"/>
      <sheetName val="Owning Cost"/>
      <sheetName val="AnMisc"/>
      <sheetName val="AnFonPiling"/>
      <sheetName val="Rekap Alat"/>
      <sheetName val="Road"/>
      <sheetName val="Sub Tnh"/>
      <sheetName val="Summary"/>
      <sheetName val="Section I"/>
      <sheetName val="Section I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-Aresitrktur"/>
      <sheetName val="RAB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HARGA ALAT"/>
      <sheetName val="har-sat"/>
      <sheetName val="struktur tdk dipakai"/>
      <sheetName val="Macro1"/>
      <sheetName val="Sheet1"/>
      <sheetName val="Bill-2"/>
      <sheetName val="Analisa HSP"/>
      <sheetName val="Material"/>
      <sheetName val="Breakdown Structure"/>
      <sheetName val="Breakdown Architecture"/>
      <sheetName val="Harga Satuan"/>
      <sheetName val="Bill rekap"/>
      <sheetName val="anal"/>
      <sheetName val="harsat"/>
      <sheetName val="Upah"/>
      <sheetName val="BAHAN UPAH"/>
      <sheetName val="rekap"/>
      <sheetName val="FINISHING"/>
      <sheetName val="HRG BHN"/>
      <sheetName val="DivVI"/>
      <sheetName val="bahan"/>
      <sheetName val="huruf"/>
      <sheetName val="RAB_DK"/>
      <sheetName val="Ahs.1"/>
      <sheetName val="Ahs.2"/>
      <sheetName val="BAG_2"/>
      <sheetName val="BQ-1A prelim"/>
      <sheetName val="ANA"/>
      <sheetName val="meth hsl nego"/>
      <sheetName val="Anl"/>
      <sheetName val="BQ-Tenis"/>
      <sheetName val="Arsitektur"/>
      <sheetName val="H-BHN"/>
      <sheetName val="BOQ_Aula"/>
      <sheetName val="Prelim"/>
      <sheetName val="daftar_harga"/>
      <sheetName val="BTL_tahap_1"/>
      <sheetName val="BTL_total"/>
      <sheetName val="struktur_tdk_dipakai"/>
      <sheetName val="HARGA_ALAT"/>
      <sheetName val="B&amp;U"/>
      <sheetName val="BQ_E20_02_Rp_"/>
      <sheetName val="Cover"/>
      <sheetName val="Analisa 2"/>
      <sheetName val="Harga Upah"/>
      <sheetName val="DIVI6"/>
      <sheetName val="DIVI5"/>
      <sheetName val="ALT"/>
      <sheetName val="DIVI8"/>
      <sheetName val="DIVI7"/>
      <sheetName val="BOQ"/>
      <sheetName val="DIVI3"/>
      <sheetName val="DIVI2"/>
      <sheetName val="BASC"/>
      <sheetName val="DIVI1"/>
      <sheetName val="Bill of Qty"/>
      <sheetName val="Koef"/>
      <sheetName val="AN-PAS.&amp;PLESTR"/>
      <sheetName val="AN-CAT"/>
      <sheetName val="AN-GRC"/>
      <sheetName val="AN-KUSEN"/>
      <sheetName val="AN-LANTAI"/>
      <sheetName val="AN-PLAFOND"/>
      <sheetName val="AN-SANITAIR"/>
      <sheetName val="AN-LAIN-LAIN"/>
      <sheetName val="AN-RAILING"/>
      <sheetName val="AN-SKIMCOAT"/>
      <sheetName val="Persiapan"/>
      <sheetName val="villa"/>
      <sheetName val="Ana_har_sat 1"/>
      <sheetName val="Upah, Bahan, Alat"/>
      <sheetName val="I-KAMAR"/>
      <sheetName val="BQ-E20-02(Rp)"/>
      <sheetName val="daf-3(OK)"/>
      <sheetName val="daf-7(OK)"/>
      <sheetName val="LS-Rutin"/>
      <sheetName val="rincian A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Lain-Lain"/>
      <sheetName val="RAP"/>
      <sheetName val="Telusur"/>
      <sheetName val="Penyebaran M"/>
      <sheetName val="Rekap RAP"/>
      <sheetName val="BUL"/>
      <sheetName val="BAG-2"/>
      <sheetName val="Input"/>
      <sheetName val="A2"/>
      <sheetName val="NAMES"/>
      <sheetName val="dft-harga"/>
      <sheetName val="Tabels"/>
      <sheetName val="ANALISA SOFT"/>
      <sheetName val="Analisa-1"/>
      <sheetName val="HB me"/>
      <sheetName val="Rekap. ME"/>
      <sheetName val="TS"/>
      <sheetName val="Surat Penw. "/>
      <sheetName val="Pek. Elektrikal"/>
      <sheetName val="Pek-ARS"/>
      <sheetName val="LIFT DAN TRAVELATOR"/>
      <sheetName val="Instalasi Tata Udara"/>
      <sheetName val="Plumbing"/>
      <sheetName val="CH"/>
      <sheetName val="J"/>
      <sheetName val="Ven"/>
      <sheetName val="Upah_Bahan"/>
      <sheetName val="PIPA"/>
      <sheetName val="Daf 1"/>
      <sheetName val="MAPP"/>
      <sheetName val="rek det 1-3"/>
      <sheetName val="概総括1"/>
      <sheetName val="har_sat"/>
      <sheetName val="PENAWARAN"/>
      <sheetName val="KWIT"/>
      <sheetName val="Daf-Harga"/>
      <sheetName val="H.Satuan"/>
      <sheetName val="Div2"/>
      <sheetName val="BTL-Persiapan"/>
      <sheetName val="BTL-Bau"/>
      <sheetName val="BTL-alat"/>
      <sheetName val="BTL-Rupa"/>
      <sheetName val="say"/>
      <sheetName val="a.h ars sum"/>
      <sheetName val="Sanitair"/>
      <sheetName val="a.h str"/>
      <sheetName val="a.h ars"/>
      <sheetName val="Isolasi Luar Dalam"/>
      <sheetName val="Isolasi Luar"/>
      <sheetName val="Sat. Pek."/>
      <sheetName val="갑지"/>
      <sheetName val="harga"/>
      <sheetName val="bobot"/>
      <sheetName val="#REF!"/>
      <sheetName val="Kwitansi"/>
      <sheetName val="ISIAN (2)"/>
      <sheetName val="BEK-UP-OVERLEY"/>
      <sheetName val="sal &amp; galian"/>
      <sheetName val="LPA"/>
      <sheetName val="bahu jalan"/>
      <sheetName val="HARSAT_BAH"/>
      <sheetName val="Elektronik"/>
      <sheetName val="Electrikal"/>
      <sheetName val="Fire Fighting"/>
      <sheetName val="Item Kompensasi"/>
      <sheetName val="AC"/>
      <sheetName val="rp"/>
      <sheetName val="R P"/>
      <sheetName val="I_KAMAR"/>
      <sheetName val="Sheet1 (2)"/>
      <sheetName val="HB "/>
      <sheetName val="RAB "/>
      <sheetName val="RAB  CIP"/>
      <sheetName val="RAB  LANDSCAPE"/>
      <sheetName val="REKAP CIP"/>
      <sheetName val="RAB  SERVER"/>
      <sheetName val="Analisa HS"/>
      <sheetName val="RAB  TERMINAL"/>
      <sheetName val="BahanUpah"/>
      <sheetName val="Bill_2"/>
      <sheetName val="ANALISA BALOK"/>
      <sheetName val="ANALISA C-WALL"/>
      <sheetName val="ANALISA KOLOM "/>
      <sheetName val="ANALISA PILECAP"/>
      <sheetName val="ANALISA PIT LIFT"/>
      <sheetName val="ANALISA RAMP"/>
      <sheetName val="ANALISA R-WALL"/>
      <sheetName val="ANALISA SLAB"/>
      <sheetName val="ANALISA S-WALL "/>
      <sheetName val="ANALISA TANGGA"/>
      <sheetName val="ANALISA TIE BEAM "/>
      <sheetName val="REKAP besi,beton,bekisting"/>
      <sheetName val="ANALISA PEK.TANAH"/>
      <sheetName val="ANALISA PONDASI"/>
      <sheetName val="SUBKON"/>
      <sheetName val="analisa harga satuan"/>
      <sheetName val="ANALISA ARS"/>
      <sheetName val="ANALISA STR"/>
      <sheetName val="REKAP GSE ROAD"/>
      <sheetName val="DATA"/>
      <sheetName val="MONITORING SUBKON"/>
      <sheetName val="UPAH BORONG"/>
      <sheetName val="an.mek"/>
      <sheetName val="an.lstrk"/>
      <sheetName val="Bahan1"/>
      <sheetName val="Sat Bah &amp; Up"/>
      <sheetName val="RAB LMA'2005 EE"/>
      <sheetName val="KH-Q1,Q2,01"/>
      <sheetName val="Harga Satuan Bahan"/>
      <sheetName val="Daftar Harga Pekerjaan"/>
      <sheetName val="Upah Tenaga Kerja"/>
      <sheetName val="5"/>
      <sheetName val="6"/>
      <sheetName val=" R A B"/>
      <sheetName val="Vibro_Roller"/>
      <sheetName val="ANALISA KOEFF ESKALASI"/>
      <sheetName val="16-AC-27JULI"/>
      <sheetName val="C. Analisa "/>
      <sheetName val="Hrg_Sat"/>
      <sheetName val="Summary IP"/>
      <sheetName val="HS Alat"/>
      <sheetName val="HS Upah"/>
      <sheetName val="HS Bahan"/>
      <sheetName val="Analisa Gabungan"/>
      <sheetName val="Agregat Halus &amp; Kasar"/>
      <sheetName val="BAHAN BANGUNAN"/>
      <sheetName val="Sat Bah _ Up"/>
      <sheetName val="DATABASE 20122012"/>
      <sheetName val="Bangunan Utama"/>
      <sheetName val="K1 Durp"/>
      <sheetName val="Rekap ANLS 08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5">
          <cell r="F15">
            <v>0</v>
          </cell>
          <cell r="G15">
            <v>0</v>
          </cell>
        </row>
        <row r="16">
          <cell r="F16">
            <v>1</v>
          </cell>
          <cell r="G16" t="str">
            <v xml:space="preserve">satu </v>
          </cell>
        </row>
        <row r="17">
          <cell r="F17">
            <v>2</v>
          </cell>
          <cell r="G17" t="str">
            <v xml:space="preserve">dua </v>
          </cell>
        </row>
        <row r="18">
          <cell r="F18">
            <v>3</v>
          </cell>
          <cell r="G18" t="str">
            <v xml:space="preserve">tiga </v>
          </cell>
        </row>
        <row r="19">
          <cell r="F19">
            <v>4</v>
          </cell>
          <cell r="G19" t="str">
            <v xml:space="preserve">empat </v>
          </cell>
        </row>
        <row r="20">
          <cell r="F20">
            <v>5</v>
          </cell>
          <cell r="G20" t="str">
            <v xml:space="preserve">lima </v>
          </cell>
        </row>
        <row r="21">
          <cell r="F21">
            <v>6</v>
          </cell>
          <cell r="G21" t="str">
            <v xml:space="preserve">enam </v>
          </cell>
        </row>
        <row r="22">
          <cell r="F22">
            <v>7</v>
          </cell>
          <cell r="G22" t="str">
            <v xml:space="preserve">tujuh </v>
          </cell>
        </row>
        <row r="23">
          <cell r="F23">
            <v>8</v>
          </cell>
          <cell r="G23" t="str">
            <v xml:space="preserve">delapan </v>
          </cell>
        </row>
        <row r="24">
          <cell r="F24">
            <v>9</v>
          </cell>
          <cell r="G24" t="str">
            <v xml:space="preserve">sembilan </v>
          </cell>
        </row>
      </sheetData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Rekap"/>
      <sheetName val="BOQ"/>
      <sheetName val="MPU"/>
      <sheetName val="aNALIS PAKAI"/>
      <sheetName val="UPAH"/>
      <sheetName val="SUBKON"/>
      <sheetName val="JADUAL"/>
      <sheetName val="DAFTAR PERSONIL"/>
      <sheetName val="DAFATR ALAT"/>
      <sheetName val="ANTEK"/>
      <sheetName val="A. Alat"/>
      <sheetName val="METODE"/>
      <sheetName val="Analisa Alat"/>
      <sheetName val="TKDN"/>
      <sheetName val="SUBKON1"/>
      <sheetName val="SPEK"/>
      <sheetName val="OP Ala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lumb"/>
      <sheetName val="Fire "/>
      <sheetName val="AC"/>
      <sheetName val="Elekt"/>
      <sheetName val="FA"/>
      <sheetName val="SS"/>
      <sheetName val="TLP"/>
      <sheetName val="MATV"/>
      <sheetName val="CCTV"/>
      <sheetName val="Elv"/>
      <sheetName val="BAS 2"/>
      <sheetName val="Traf&amp;Genst"/>
      <sheetName val="List"/>
      <sheetName val="anl pp"/>
      <sheetName val="inst"/>
      <sheetName val="anl duct"/>
      <sheetName val="anl l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UPAH"/>
      <sheetName val="BAHAN"/>
      <sheetName val="ANLDASAR"/>
      <sheetName val="REKANLDSR"/>
      <sheetName val="Dusaspun"/>
    </sheetNames>
    <sheetDataSet>
      <sheetData sheetId="0" refreshError="1"/>
      <sheetData sheetId="1" refreshError="1">
        <row r="9">
          <cell r="A9">
            <v>1</v>
          </cell>
          <cell r="B9">
            <v>1</v>
          </cell>
          <cell r="D9" t="str">
            <v>Pekerja</v>
          </cell>
          <cell r="F9">
            <v>42000</v>
          </cell>
          <cell r="I9" t="str">
            <v>O H</v>
          </cell>
        </row>
        <row r="10">
          <cell r="A10">
            <v>3</v>
          </cell>
          <cell r="B10">
            <v>3</v>
          </cell>
          <cell r="D10" t="str">
            <v>Pekerja  Terampil</v>
          </cell>
          <cell r="F10">
            <v>42000</v>
          </cell>
          <cell r="I10" t="str">
            <v>O H</v>
          </cell>
        </row>
        <row r="11">
          <cell r="A11">
            <v>4</v>
          </cell>
          <cell r="B11">
            <v>4</v>
          </cell>
          <cell r="D11" t="str">
            <v>Tukang  Gali</v>
          </cell>
          <cell r="F11">
            <v>42000</v>
          </cell>
          <cell r="I11" t="str">
            <v>O H</v>
          </cell>
        </row>
        <row r="12">
          <cell r="A12">
            <v>6</v>
          </cell>
          <cell r="B12">
            <v>6</v>
          </cell>
          <cell r="D12" t="str">
            <v xml:space="preserve">Tukang  Batu  </v>
          </cell>
          <cell r="F12">
            <v>56000</v>
          </cell>
          <cell r="I12" t="str">
            <v>O H</v>
          </cell>
        </row>
        <row r="13">
          <cell r="A13">
            <v>7</v>
          </cell>
          <cell r="B13">
            <v>7</v>
          </cell>
          <cell r="D13" t="str">
            <v>Kepala  Tukang  Batu</v>
          </cell>
          <cell r="F13">
            <v>60000</v>
          </cell>
          <cell r="I13" t="str">
            <v>O H</v>
          </cell>
        </row>
        <row r="14">
          <cell r="A14">
            <v>9</v>
          </cell>
          <cell r="B14">
            <v>9</v>
          </cell>
          <cell r="D14" t="str">
            <v xml:space="preserve">Tukang  Kayu  </v>
          </cell>
          <cell r="F14">
            <v>56000</v>
          </cell>
          <cell r="I14" t="str">
            <v>O H</v>
          </cell>
        </row>
        <row r="15">
          <cell r="A15">
            <v>10</v>
          </cell>
          <cell r="B15">
            <v>10</v>
          </cell>
          <cell r="D15" t="str">
            <v>Kepala  Tukang  Kayu</v>
          </cell>
          <cell r="F15">
            <v>60000</v>
          </cell>
          <cell r="I15" t="str">
            <v>O H</v>
          </cell>
        </row>
        <row r="16">
          <cell r="A16">
            <v>15</v>
          </cell>
          <cell r="B16">
            <v>15</v>
          </cell>
          <cell r="D16" t="str">
            <v xml:space="preserve">Tukang  Besi  Beton  </v>
          </cell>
          <cell r="F16">
            <v>56000</v>
          </cell>
          <cell r="I16" t="str">
            <v>O H</v>
          </cell>
        </row>
        <row r="17">
          <cell r="A17">
            <v>16</v>
          </cell>
          <cell r="B17">
            <v>16</v>
          </cell>
          <cell r="D17" t="str">
            <v>Kepala  Tukang  Besi  Beton</v>
          </cell>
          <cell r="F17">
            <v>60000</v>
          </cell>
          <cell r="I17" t="str">
            <v>O H</v>
          </cell>
        </row>
        <row r="18">
          <cell r="A18">
            <v>18</v>
          </cell>
          <cell r="B18">
            <v>18</v>
          </cell>
          <cell r="D18" t="str">
            <v xml:space="preserve">Tukang  Besi  Profil  </v>
          </cell>
          <cell r="F18">
            <v>56000</v>
          </cell>
          <cell r="I18" t="str">
            <v>O H</v>
          </cell>
        </row>
        <row r="19">
          <cell r="A19">
            <v>19</v>
          </cell>
          <cell r="B19">
            <v>19</v>
          </cell>
          <cell r="D19" t="str">
            <v>Kepala  Tukang  Besi  Profil</v>
          </cell>
          <cell r="F19">
            <v>60000</v>
          </cell>
          <cell r="I19" t="str">
            <v>O H</v>
          </cell>
        </row>
        <row r="20">
          <cell r="A20">
            <v>20</v>
          </cell>
          <cell r="B20">
            <v>20</v>
          </cell>
          <cell r="D20" t="str">
            <v>M a n d o r</v>
          </cell>
          <cell r="F20">
            <v>70000</v>
          </cell>
          <cell r="I20" t="str">
            <v>O H</v>
          </cell>
        </row>
        <row r="21">
          <cell r="A21">
            <v>25</v>
          </cell>
          <cell r="B21">
            <v>25</v>
          </cell>
          <cell r="D21" t="str">
            <v>Penjaga  Malam</v>
          </cell>
          <cell r="F21">
            <v>40000</v>
          </cell>
          <cell r="I21" t="str">
            <v>O H</v>
          </cell>
        </row>
        <row r="22">
          <cell r="A22">
            <v>27</v>
          </cell>
          <cell r="B22">
            <v>27</v>
          </cell>
          <cell r="D22" t="str">
            <v xml:space="preserve">Tukang  Las  </v>
          </cell>
          <cell r="F22">
            <v>56000</v>
          </cell>
          <cell r="I22" t="str">
            <v>O H</v>
          </cell>
        </row>
        <row r="23">
          <cell r="A23">
            <v>28</v>
          </cell>
          <cell r="B23">
            <v>28</v>
          </cell>
          <cell r="D23" t="str">
            <v>Kepala  Tukang  Las</v>
          </cell>
          <cell r="F23">
            <v>60000</v>
          </cell>
          <cell r="I23" t="str">
            <v>O H</v>
          </cell>
        </row>
        <row r="24">
          <cell r="A24">
            <v>29</v>
          </cell>
          <cell r="B24">
            <v>29</v>
          </cell>
          <cell r="D24" t="str">
            <v>Supir truk</v>
          </cell>
          <cell r="F24">
            <v>70000</v>
          </cell>
          <cell r="I24" t="str">
            <v>O H</v>
          </cell>
        </row>
        <row r="25">
          <cell r="A25">
            <v>30</v>
          </cell>
          <cell r="B25">
            <v>30</v>
          </cell>
          <cell r="D25" t="str">
            <v>Pembantu sopir</v>
          </cell>
          <cell r="F25">
            <v>46000</v>
          </cell>
          <cell r="I25" t="str">
            <v>O H</v>
          </cell>
        </row>
        <row r="26">
          <cell r="A26">
            <v>31</v>
          </cell>
          <cell r="B26">
            <v>31</v>
          </cell>
          <cell r="D26" t="str">
            <v>Operator</v>
          </cell>
          <cell r="F26">
            <v>46000</v>
          </cell>
          <cell r="I26" t="str">
            <v>O H</v>
          </cell>
        </row>
        <row r="27">
          <cell r="A27">
            <v>32</v>
          </cell>
          <cell r="B27">
            <v>32</v>
          </cell>
          <cell r="D27" t="str">
            <v>Pembantu operator</v>
          </cell>
          <cell r="F27">
            <v>41000</v>
          </cell>
          <cell r="I27" t="str">
            <v>O H</v>
          </cell>
        </row>
      </sheetData>
      <sheetData sheetId="2" refreshError="1">
        <row r="10">
          <cell r="A10">
            <v>1</v>
          </cell>
          <cell r="B10">
            <v>1</v>
          </cell>
          <cell r="D10" t="str">
            <v>Pasir  Urug</v>
          </cell>
          <cell r="I10" t="str">
            <v>m3</v>
          </cell>
          <cell r="K10">
            <v>108000</v>
          </cell>
        </row>
        <row r="11">
          <cell r="A11">
            <v>2</v>
          </cell>
          <cell r="B11">
            <v>2</v>
          </cell>
          <cell r="D11" t="str">
            <v>S i r t u</v>
          </cell>
          <cell r="I11" t="str">
            <v>m3</v>
          </cell>
          <cell r="K11">
            <v>103000</v>
          </cell>
        </row>
        <row r="12">
          <cell r="A12">
            <v>3</v>
          </cell>
          <cell r="B12">
            <v>3</v>
          </cell>
          <cell r="D12" t="str">
            <v>Pasir  Pasang</v>
          </cell>
          <cell r="I12" t="str">
            <v>m3</v>
          </cell>
          <cell r="K12">
            <v>129000</v>
          </cell>
        </row>
        <row r="13">
          <cell r="A13">
            <v>4</v>
          </cell>
          <cell r="B13">
            <v>4</v>
          </cell>
          <cell r="D13" t="str">
            <v>Pasir  Beton</v>
          </cell>
          <cell r="I13" t="str">
            <v>m3</v>
          </cell>
          <cell r="K13">
            <v>147000</v>
          </cell>
        </row>
        <row r="14">
          <cell r="A14">
            <v>5</v>
          </cell>
          <cell r="B14">
            <v>5</v>
          </cell>
          <cell r="D14" t="str">
            <v>Batu  Pecah  Mesin  1/2</v>
          </cell>
          <cell r="I14" t="str">
            <v>m3</v>
          </cell>
          <cell r="K14">
            <v>180000</v>
          </cell>
        </row>
        <row r="15">
          <cell r="A15">
            <v>6</v>
          </cell>
          <cell r="B15">
            <v>6</v>
          </cell>
          <cell r="D15" t="str">
            <v>Batu  Pecah  Mesin  2/3</v>
          </cell>
          <cell r="I15" t="str">
            <v>m3</v>
          </cell>
          <cell r="K15">
            <v>180000</v>
          </cell>
        </row>
        <row r="16">
          <cell r="A16">
            <v>7</v>
          </cell>
          <cell r="B16">
            <v>7</v>
          </cell>
          <cell r="D16" t="str">
            <v>Batu  Pecah Mesin 3/5</v>
          </cell>
          <cell r="I16" t="str">
            <v>m3</v>
          </cell>
          <cell r="K16">
            <v>180000</v>
          </cell>
        </row>
        <row r="17">
          <cell r="A17">
            <v>8</v>
          </cell>
          <cell r="B17">
            <v>8</v>
          </cell>
          <cell r="D17" t="str">
            <v>Batu  Bata Merah</v>
          </cell>
          <cell r="I17" t="str">
            <v>m3</v>
          </cell>
          <cell r="K17">
            <v>450</v>
          </cell>
        </row>
        <row r="18">
          <cell r="A18">
            <v>9</v>
          </cell>
          <cell r="B18">
            <v>9</v>
          </cell>
          <cell r="D18" t="str">
            <v>Batu  Kali  15/20 cm</v>
          </cell>
          <cell r="I18" t="str">
            <v>m3</v>
          </cell>
          <cell r="K18">
            <v>114000</v>
          </cell>
        </row>
        <row r="19">
          <cell r="A19">
            <v>10</v>
          </cell>
          <cell r="B19">
            <v>10</v>
          </cell>
          <cell r="D19" t="str">
            <v>Batu  Koral  Kali/Kerikil</v>
          </cell>
          <cell r="I19" t="str">
            <v>m3</v>
          </cell>
          <cell r="K19">
            <v>101000</v>
          </cell>
        </row>
        <row r="20">
          <cell r="A20">
            <v>11</v>
          </cell>
          <cell r="B20">
            <v>11</v>
          </cell>
          <cell r="D20" t="str">
            <v>Pipa  beton  dia. 1100 mm   Type  CL</v>
          </cell>
          <cell r="I20" t="str">
            <v>m</v>
          </cell>
          <cell r="K20">
            <v>1154000</v>
          </cell>
        </row>
        <row r="21">
          <cell r="A21">
            <v>12</v>
          </cell>
          <cell r="B21">
            <v>12</v>
          </cell>
          <cell r="D21" t="str">
            <v>Pipa  beton  dia. 1100 mm   Type  jacking</v>
          </cell>
          <cell r="I21" t="str">
            <v>m</v>
          </cell>
          <cell r="K21">
            <v>2100000</v>
          </cell>
        </row>
        <row r="22">
          <cell r="A22">
            <v>13</v>
          </cell>
          <cell r="B22">
            <v>13</v>
          </cell>
          <cell r="D22" t="str">
            <v>Semen  ( Portland  Cemment ) 50  kg.</v>
          </cell>
          <cell r="I22" t="str">
            <v>kg.</v>
          </cell>
          <cell r="K22">
            <v>1000</v>
          </cell>
        </row>
        <row r="23">
          <cell r="A23">
            <v>14</v>
          </cell>
          <cell r="B23">
            <v>14</v>
          </cell>
          <cell r="D23" t="str">
            <v>Hotmix jadi + alat besar , tenaga dan bahan bakar</v>
          </cell>
          <cell r="I23" t="str">
            <v>ton</v>
          </cell>
          <cell r="K23">
            <v>1000000</v>
          </cell>
        </row>
        <row r="24">
          <cell r="A24">
            <v>15</v>
          </cell>
          <cell r="B24">
            <v>15</v>
          </cell>
          <cell r="D24" t="str">
            <v>Readymix  Beton  K - 225  tanpa  pompa ( selang )</v>
          </cell>
          <cell r="I24" t="str">
            <v>m3</v>
          </cell>
          <cell r="K24">
            <v>630000</v>
          </cell>
        </row>
        <row r="25">
          <cell r="A25">
            <v>16</v>
          </cell>
          <cell r="B25">
            <v>16</v>
          </cell>
          <cell r="D25" t="str">
            <v>Seng gelombang 3 " -  5 "</v>
          </cell>
          <cell r="I25" t="str">
            <v>lbr</v>
          </cell>
          <cell r="K25">
            <v>78000</v>
          </cell>
        </row>
        <row r="26">
          <cell r="A26">
            <v>17</v>
          </cell>
          <cell r="B26">
            <v>17</v>
          </cell>
          <cell r="D26" t="str">
            <v>Meni besi</v>
          </cell>
          <cell r="I26" t="str">
            <v>kg.</v>
          </cell>
          <cell r="K26">
            <v>22000</v>
          </cell>
        </row>
        <row r="27">
          <cell r="A27">
            <v>18</v>
          </cell>
          <cell r="B27">
            <v>18</v>
          </cell>
          <cell r="D27" t="str">
            <v>Kayu  Kamper  Samarinda ( Klas II )</v>
          </cell>
          <cell r="I27" t="str">
            <v>m3</v>
          </cell>
          <cell r="K27">
            <v>6000000</v>
          </cell>
        </row>
        <row r="28">
          <cell r="A28">
            <v>19</v>
          </cell>
          <cell r="B28">
            <v>19</v>
          </cell>
          <cell r="D28" t="str">
            <v>Kayu  Borneo  Super</v>
          </cell>
          <cell r="F28" t="str">
            <v>( Balok )</v>
          </cell>
          <cell r="I28" t="str">
            <v>m3</v>
          </cell>
          <cell r="K28">
            <v>2800000</v>
          </cell>
        </row>
        <row r="29">
          <cell r="A29">
            <v>20</v>
          </cell>
          <cell r="B29">
            <v>20</v>
          </cell>
          <cell r="D29" t="str">
            <v>Kayu  Borneo  Super</v>
          </cell>
          <cell r="F29" t="str">
            <v>( Papan )</v>
          </cell>
          <cell r="I29" t="str">
            <v>m3</v>
          </cell>
          <cell r="K29">
            <v>3060000</v>
          </cell>
        </row>
        <row r="30">
          <cell r="A30">
            <v>21</v>
          </cell>
          <cell r="B30">
            <v>21</v>
          </cell>
          <cell r="D30" t="str">
            <v>Kayu  Rasamala</v>
          </cell>
          <cell r="I30" t="str">
            <v>m3</v>
          </cell>
          <cell r="K30">
            <v>2000000</v>
          </cell>
        </row>
        <row r="31">
          <cell r="A31">
            <v>22</v>
          </cell>
          <cell r="B31">
            <v>22</v>
          </cell>
          <cell r="D31" t="str">
            <v>Kayu  Hutan  Kls. I  ( Sengon, Mahoni, Laban )</v>
          </cell>
          <cell r="I31" t="str">
            <v>m3</v>
          </cell>
          <cell r="K31">
            <v>1600000</v>
          </cell>
        </row>
        <row r="32">
          <cell r="A32">
            <v>23</v>
          </cell>
          <cell r="B32">
            <v>23</v>
          </cell>
          <cell r="D32" t="str">
            <v>Kayu  Albasia</v>
          </cell>
          <cell r="I32" t="str">
            <v>m3</v>
          </cell>
          <cell r="K32">
            <v>1600000</v>
          </cell>
        </row>
        <row r="33">
          <cell r="A33">
            <v>24</v>
          </cell>
          <cell r="B33">
            <v>24</v>
          </cell>
          <cell r="D33" t="str">
            <v>Dolken  5 s/d 7</v>
          </cell>
          <cell r="I33" t="str">
            <v>bt</v>
          </cell>
          <cell r="K33">
            <v>21000</v>
          </cell>
        </row>
        <row r="34">
          <cell r="A34">
            <v>25</v>
          </cell>
          <cell r="B34">
            <v>25</v>
          </cell>
          <cell r="D34" t="str">
            <v>Dolken  8 s/d 10</v>
          </cell>
          <cell r="I34" t="str">
            <v>bt</v>
          </cell>
          <cell r="K34">
            <v>35000</v>
          </cell>
        </row>
        <row r="35">
          <cell r="A35">
            <v>26</v>
          </cell>
          <cell r="B35">
            <v>26</v>
          </cell>
          <cell r="D35" t="str">
            <v>Multiplek   9 mm  120 x 240</v>
          </cell>
          <cell r="I35" t="str">
            <v>lbr</v>
          </cell>
          <cell r="K35">
            <v>165000</v>
          </cell>
        </row>
        <row r="36">
          <cell r="A36">
            <v>27</v>
          </cell>
          <cell r="B36">
            <v>27</v>
          </cell>
          <cell r="D36" t="str">
            <v>Triplek tebal 4 mm</v>
          </cell>
          <cell r="I36" t="str">
            <v>lbr</v>
          </cell>
          <cell r="K36">
            <v>85000</v>
          </cell>
        </row>
        <row r="37">
          <cell r="A37">
            <v>28</v>
          </cell>
          <cell r="B37">
            <v>28</v>
          </cell>
          <cell r="D37" t="str">
            <v xml:space="preserve">Beton  dinding manhole ( free cast )  K 350 </v>
          </cell>
          <cell r="F37" t="str">
            <v>`</v>
          </cell>
          <cell r="I37" t="str">
            <v>m</v>
          </cell>
          <cell r="K37">
            <v>3500000</v>
          </cell>
        </row>
        <row r="38">
          <cell r="A38">
            <v>29</v>
          </cell>
          <cell r="B38">
            <v>29</v>
          </cell>
          <cell r="D38" t="str">
            <v>Besi  Beton  U - 24  rata-rata</v>
          </cell>
          <cell r="I38" t="str">
            <v>kg.</v>
          </cell>
          <cell r="K38">
            <v>9000</v>
          </cell>
        </row>
        <row r="39">
          <cell r="A39">
            <v>30</v>
          </cell>
          <cell r="B39">
            <v>30</v>
          </cell>
          <cell r="D39" t="str">
            <v>Besi  Beton  U - 39 / U - 32  rata-rata</v>
          </cell>
          <cell r="I39" t="str">
            <v>kg.</v>
          </cell>
          <cell r="K39">
            <v>9000</v>
          </cell>
        </row>
        <row r="40">
          <cell r="A40">
            <v>31</v>
          </cell>
          <cell r="B40">
            <v>31</v>
          </cell>
          <cell r="D40" t="str">
            <v>Plat baja  tebal   20 mm</v>
          </cell>
          <cell r="I40" t="str">
            <v>kg.</v>
          </cell>
          <cell r="K40">
            <v>16000</v>
          </cell>
        </row>
        <row r="41">
          <cell r="A41">
            <v>32</v>
          </cell>
          <cell r="B41">
            <v>32</v>
          </cell>
          <cell r="D41" t="str">
            <v>IWF  Ex  LN</v>
          </cell>
          <cell r="I41" t="str">
            <v>kg.</v>
          </cell>
          <cell r="K41">
            <v>13500</v>
          </cell>
        </row>
        <row r="42">
          <cell r="A42">
            <v>33</v>
          </cell>
          <cell r="B42">
            <v>33</v>
          </cell>
          <cell r="D42" t="str">
            <v>Besi  Profil  L  Ex  DN  SII</v>
          </cell>
          <cell r="I42" t="str">
            <v>kg.</v>
          </cell>
          <cell r="K42">
            <v>12000</v>
          </cell>
        </row>
        <row r="43">
          <cell r="A43">
            <v>34</v>
          </cell>
          <cell r="B43">
            <v>34</v>
          </cell>
          <cell r="D43" t="str">
            <v>Besi  Profil  L  Ex  LN</v>
          </cell>
          <cell r="I43" t="str">
            <v>kg.</v>
          </cell>
          <cell r="K43">
            <v>12000</v>
          </cell>
        </row>
        <row r="44">
          <cell r="A44">
            <v>35</v>
          </cell>
          <cell r="B44">
            <v>35</v>
          </cell>
          <cell r="D44" t="str">
            <v>Besi  C  Lip  Chanel</v>
          </cell>
          <cell r="I44" t="str">
            <v>kg.</v>
          </cell>
          <cell r="K44">
            <v>12000</v>
          </cell>
        </row>
        <row r="45">
          <cell r="A45">
            <v>36</v>
          </cell>
          <cell r="B45">
            <v>36</v>
          </cell>
          <cell r="D45" t="str">
            <v>Pipa dia  1" ( 32 mm )PVC</v>
          </cell>
          <cell r="I45" t="str">
            <v>m</v>
          </cell>
          <cell r="K45">
            <v>4000</v>
          </cell>
        </row>
        <row r="46">
          <cell r="A46">
            <v>37</v>
          </cell>
          <cell r="B46">
            <v>37</v>
          </cell>
          <cell r="D46" t="str">
            <v>Kawat  Beton</v>
          </cell>
          <cell r="I46" t="str">
            <v>kg.</v>
          </cell>
          <cell r="K46">
            <v>22000</v>
          </cell>
        </row>
        <row r="47">
          <cell r="A47">
            <v>38</v>
          </cell>
          <cell r="B47">
            <v>38</v>
          </cell>
          <cell r="D47" t="str">
            <v>Pipa dia. 50mm PVC</v>
          </cell>
          <cell r="I47" t="str">
            <v>m</v>
          </cell>
          <cell r="K47">
            <v>7300</v>
          </cell>
        </row>
        <row r="48">
          <cell r="A48">
            <v>39</v>
          </cell>
          <cell r="B48">
            <v>39</v>
          </cell>
          <cell r="D48" t="str">
            <v>Plat  Besi  Tipis  1 mm</v>
          </cell>
          <cell r="I48" t="str">
            <v>kg.</v>
          </cell>
          <cell r="K48">
            <v>16000</v>
          </cell>
        </row>
        <row r="49">
          <cell r="A49">
            <v>40</v>
          </cell>
          <cell r="B49">
            <v>40</v>
          </cell>
          <cell r="D49" t="str">
            <v>Plat  Besi  2 mm  s/d  5 mm</v>
          </cell>
          <cell r="I49" t="str">
            <v>kg.</v>
          </cell>
          <cell r="K49">
            <v>16000</v>
          </cell>
        </row>
        <row r="50">
          <cell r="A50">
            <v>41</v>
          </cell>
          <cell r="B50">
            <v>41</v>
          </cell>
          <cell r="D50" t="str">
            <v>Plat  Besi  5 mm  s/d  10 mm</v>
          </cell>
          <cell r="I50" t="str">
            <v>kg.</v>
          </cell>
          <cell r="K50">
            <v>16000</v>
          </cell>
        </row>
        <row r="51">
          <cell r="A51">
            <v>42</v>
          </cell>
          <cell r="B51">
            <v>42</v>
          </cell>
          <cell r="D51" t="str">
            <v>Dop dia. 1"  ( 32 mm ) PVC</v>
          </cell>
          <cell r="I51" t="str">
            <v>bh</v>
          </cell>
          <cell r="K51">
            <v>2000</v>
          </cell>
        </row>
        <row r="52">
          <cell r="A52">
            <v>43</v>
          </cell>
          <cell r="B52">
            <v>43</v>
          </cell>
          <cell r="D52" t="str">
            <v>Paku  1 Cm s/d  3 Cm</v>
          </cell>
          <cell r="I52" t="str">
            <v>kg.</v>
          </cell>
          <cell r="K52">
            <v>17000</v>
          </cell>
        </row>
        <row r="53">
          <cell r="A53">
            <v>44</v>
          </cell>
          <cell r="B53">
            <v>44</v>
          </cell>
          <cell r="D53" t="str">
            <v>Paku  4 Cm s/d  7 Cm</v>
          </cell>
          <cell r="I53" t="str">
            <v>kg.</v>
          </cell>
          <cell r="K53">
            <v>17000</v>
          </cell>
        </row>
        <row r="54">
          <cell r="A54">
            <v>45</v>
          </cell>
          <cell r="B54">
            <v>45</v>
          </cell>
          <cell r="D54" t="str">
            <v>Paku  8 Cm s/d 12 Cm</v>
          </cell>
          <cell r="I54" t="str">
            <v>kg.</v>
          </cell>
          <cell r="K54">
            <v>17000</v>
          </cell>
        </row>
        <row r="55">
          <cell r="A55">
            <v>46</v>
          </cell>
          <cell r="B55">
            <v>46</v>
          </cell>
          <cell r="D55" t="str">
            <v>Solar</v>
          </cell>
          <cell r="I55" t="str">
            <v>liter</v>
          </cell>
          <cell r="K55">
            <v>5000</v>
          </cell>
        </row>
        <row r="56">
          <cell r="A56">
            <v>47</v>
          </cell>
          <cell r="B56">
            <v>47</v>
          </cell>
          <cell r="D56" t="str">
            <v>Truck  3  /4</v>
          </cell>
          <cell r="I56" t="str">
            <v>hari</v>
          </cell>
          <cell r="K56">
            <v>315000</v>
          </cell>
        </row>
        <row r="57">
          <cell r="A57">
            <v>48</v>
          </cell>
          <cell r="B57">
            <v>48</v>
          </cell>
          <cell r="D57" t="str">
            <v>Mesin gilas getar  1 Ton</v>
          </cell>
          <cell r="I57" t="str">
            <v>hari</v>
          </cell>
          <cell r="K57">
            <v>285000</v>
          </cell>
        </row>
        <row r="58">
          <cell r="A58">
            <v>49</v>
          </cell>
          <cell r="B58">
            <v>49</v>
          </cell>
          <cell r="D58" t="str">
            <v>Temper ,vibrator  plate</v>
          </cell>
          <cell r="I58" t="str">
            <v>hari</v>
          </cell>
          <cell r="K58">
            <v>160000</v>
          </cell>
        </row>
        <row r="59">
          <cell r="A59">
            <v>50</v>
          </cell>
          <cell r="B59">
            <v>50</v>
          </cell>
          <cell r="D59" t="str">
            <v>Exavator Bachoe ( Long )</v>
          </cell>
          <cell r="I59" t="str">
            <v>hari</v>
          </cell>
          <cell r="K59">
            <v>2800000</v>
          </cell>
        </row>
        <row r="60">
          <cell r="A60">
            <v>51</v>
          </cell>
          <cell r="B60">
            <v>51</v>
          </cell>
          <cell r="D60" t="str">
            <v>Ijuk</v>
          </cell>
          <cell r="F60" t="str">
            <v>`</v>
          </cell>
          <cell r="I60" t="str">
            <v>kg.</v>
          </cell>
          <cell r="K60">
            <v>5500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Harsat Upah"/>
      <sheetName val="Harsat Bahan"/>
      <sheetName val="alat"/>
      <sheetName val="Analisa"/>
      <sheetName val="Harsat Pekerjaan"/>
      <sheetName val="Perhit Beton"/>
      <sheetName val="Perhitungan Besi"/>
      <sheetName val="BERAT_BESI"/>
      <sheetName val="bahan-semua daerah"/>
      <sheetName val="upah-semua daerah"/>
    </sheetNames>
    <sheetDataSet>
      <sheetData sheetId="0" refreshError="1"/>
      <sheetData sheetId="1" refreshError="1"/>
      <sheetData sheetId="2">
        <row r="5">
          <cell r="A5" t="str">
            <v>kode</v>
          </cell>
          <cell r="E5" t="str">
            <v>Rp.</v>
          </cell>
        </row>
        <row r="6">
          <cell r="A6" t="str">
            <v>PK01</v>
          </cell>
          <cell r="B6">
            <v>1</v>
          </cell>
          <cell r="C6" t="str">
            <v>PEKERJA</v>
          </cell>
          <cell r="E6">
            <v>20750</v>
          </cell>
        </row>
        <row r="7">
          <cell r="A7" t="str">
            <v>PK02</v>
          </cell>
          <cell r="B7">
            <v>2</v>
          </cell>
          <cell r="C7" t="str">
            <v>PEKERJA SETENGAH TERAMPIL</v>
          </cell>
          <cell r="E7">
            <v>23000</v>
          </cell>
        </row>
        <row r="8">
          <cell r="A8" t="str">
            <v>PK03</v>
          </cell>
          <cell r="B8">
            <v>3</v>
          </cell>
          <cell r="C8" t="str">
            <v>PEKERJA TERAMPIL</v>
          </cell>
          <cell r="E8">
            <v>24500</v>
          </cell>
        </row>
        <row r="9">
          <cell r="A9" t="str">
            <v>PK03A</v>
          </cell>
          <cell r="B9">
            <v>4</v>
          </cell>
          <cell r="C9" t="str">
            <v>TUKANG GALI</v>
          </cell>
          <cell r="E9">
            <v>26500</v>
          </cell>
        </row>
        <row r="10">
          <cell r="A10" t="str">
            <v>PK04</v>
          </cell>
          <cell r="B10">
            <v>5</v>
          </cell>
          <cell r="C10" t="str">
            <v>TUKANG BATU SETENGAH TERAMPIL</v>
          </cell>
          <cell r="E10">
            <v>26500</v>
          </cell>
        </row>
        <row r="11">
          <cell r="A11" t="str">
            <v>PK05</v>
          </cell>
          <cell r="B11">
            <v>6</v>
          </cell>
          <cell r="C11" t="str">
            <v>TUKANG BATU TERAMPIL</v>
          </cell>
          <cell r="E11">
            <v>28250</v>
          </cell>
        </row>
        <row r="12">
          <cell r="A12" t="str">
            <v>PK06</v>
          </cell>
          <cell r="B12">
            <v>7</v>
          </cell>
          <cell r="C12" t="str">
            <v>KEPALA TUKANG BATU</v>
          </cell>
          <cell r="E12">
            <v>30500</v>
          </cell>
        </row>
        <row r="13">
          <cell r="A13" t="str">
            <v>PK07</v>
          </cell>
          <cell r="B13">
            <v>8</v>
          </cell>
          <cell r="C13" t="str">
            <v>TUKANG KAYU SETENGAH TERAMPIL</v>
          </cell>
          <cell r="E13">
            <v>28000</v>
          </cell>
        </row>
        <row r="14">
          <cell r="A14" t="str">
            <v>PK08</v>
          </cell>
          <cell r="B14">
            <v>9</v>
          </cell>
          <cell r="C14" t="str">
            <v xml:space="preserve">TUKANG KAYU TERAMPIL </v>
          </cell>
          <cell r="E14">
            <v>29750</v>
          </cell>
        </row>
        <row r="15">
          <cell r="A15" t="str">
            <v>PK09</v>
          </cell>
          <cell r="B15">
            <v>10</v>
          </cell>
          <cell r="C15" t="str">
            <v>KEPALA TUKANG KAYU</v>
          </cell>
          <cell r="E15">
            <v>32000</v>
          </cell>
        </row>
        <row r="16">
          <cell r="A16" t="str">
            <v>PK10</v>
          </cell>
          <cell r="B16">
            <v>11</v>
          </cell>
          <cell r="C16" t="str">
            <v>TUKANG CAT / PELITUR SETENGAH TERAMPIL</v>
          </cell>
          <cell r="E16">
            <v>28000</v>
          </cell>
        </row>
        <row r="17">
          <cell r="A17" t="str">
            <v>PK11</v>
          </cell>
          <cell r="B17">
            <v>12</v>
          </cell>
          <cell r="C17" t="str">
            <v xml:space="preserve">TUKANG CAT </v>
          </cell>
          <cell r="E17">
            <v>29750</v>
          </cell>
        </row>
        <row r="18">
          <cell r="A18" t="str">
            <v>PK12</v>
          </cell>
          <cell r="B18">
            <v>13</v>
          </cell>
          <cell r="C18" t="str">
            <v>KEPALA TUKANG CAT / PELITUR</v>
          </cell>
          <cell r="E18">
            <v>32000</v>
          </cell>
        </row>
        <row r="19">
          <cell r="A19" t="str">
            <v>PK13</v>
          </cell>
          <cell r="B19">
            <v>14</v>
          </cell>
          <cell r="C19" t="str">
            <v>TUKANG BESI SETENGAH TERAMPIL</v>
          </cell>
          <cell r="E19">
            <v>27750</v>
          </cell>
        </row>
        <row r="20">
          <cell r="A20" t="str">
            <v>PK14</v>
          </cell>
          <cell r="B20">
            <v>15</v>
          </cell>
          <cell r="C20" t="str">
            <v xml:space="preserve">TUKANG BESI </v>
          </cell>
          <cell r="E20">
            <v>30250</v>
          </cell>
        </row>
        <row r="21">
          <cell r="A21" t="str">
            <v>PK15</v>
          </cell>
          <cell r="B21">
            <v>16</v>
          </cell>
          <cell r="C21" t="str">
            <v>KEPALA TUKANG BESI BETON</v>
          </cell>
          <cell r="E21">
            <v>33000</v>
          </cell>
        </row>
        <row r="22">
          <cell r="A22" t="str">
            <v>PK16</v>
          </cell>
          <cell r="B22">
            <v>17</v>
          </cell>
          <cell r="C22" t="str">
            <v>TUKANG BESI PROFIL SETENGAH TERAMPIL</v>
          </cell>
          <cell r="E22">
            <v>29250</v>
          </cell>
        </row>
        <row r="23">
          <cell r="A23" t="str">
            <v>PK17</v>
          </cell>
          <cell r="B23">
            <v>18</v>
          </cell>
          <cell r="C23" t="str">
            <v>TUKANG BESI PROFIL TERAMPIL</v>
          </cell>
          <cell r="E23">
            <v>32000</v>
          </cell>
        </row>
        <row r="24">
          <cell r="A24" t="str">
            <v>PK18</v>
          </cell>
          <cell r="B24">
            <v>19</v>
          </cell>
          <cell r="C24" t="str">
            <v>KEPALA TUKANG BESI PROFIL</v>
          </cell>
          <cell r="E24">
            <v>36000</v>
          </cell>
        </row>
        <row r="25">
          <cell r="A25" t="str">
            <v>PK19</v>
          </cell>
          <cell r="B25">
            <v>20</v>
          </cell>
          <cell r="C25" t="str">
            <v>MANDOR</v>
          </cell>
          <cell r="E25">
            <v>33000</v>
          </cell>
        </row>
        <row r="26">
          <cell r="A26" t="str">
            <v>PK20</v>
          </cell>
          <cell r="B26">
            <v>21</v>
          </cell>
          <cell r="C26" t="str">
            <v>OPERATOR ALAT BESAR</v>
          </cell>
          <cell r="E26">
            <v>39500</v>
          </cell>
        </row>
        <row r="27">
          <cell r="A27" t="str">
            <v>PK21</v>
          </cell>
          <cell r="B27">
            <v>22</v>
          </cell>
          <cell r="C27" t="str">
            <v>PEMBANTU OPERATOR / MEKANIK</v>
          </cell>
          <cell r="E27">
            <v>37500</v>
          </cell>
        </row>
        <row r="28">
          <cell r="A28" t="str">
            <v>PK22</v>
          </cell>
          <cell r="B28">
            <v>23</v>
          </cell>
          <cell r="C28" t="str">
            <v>SUPIR TRUK</v>
          </cell>
          <cell r="E28">
            <v>35000</v>
          </cell>
        </row>
        <row r="29">
          <cell r="A29" t="str">
            <v>PK23</v>
          </cell>
          <cell r="B29">
            <v>24</v>
          </cell>
          <cell r="C29" t="str">
            <v>KENEK TRUK</v>
          </cell>
          <cell r="E29">
            <v>23000</v>
          </cell>
        </row>
        <row r="30">
          <cell r="A30" t="str">
            <v>PK24</v>
          </cell>
          <cell r="B30">
            <v>25</v>
          </cell>
          <cell r="C30" t="str">
            <v>PENJAGA MALAM</v>
          </cell>
          <cell r="E30">
            <v>20000</v>
          </cell>
        </row>
      </sheetData>
      <sheetData sheetId="3">
        <row r="4">
          <cell r="A4" t="str">
            <v>KODE</v>
          </cell>
        </row>
        <row r="5">
          <cell r="E5" t="str">
            <v>Rp.</v>
          </cell>
        </row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</row>
        <row r="7">
          <cell r="B7" t="str">
            <v>A</v>
          </cell>
          <cell r="C7" t="str">
            <v>AGREGAT KASAR, BAHAN PEREKAT &amp; BAHAN JADINYA</v>
          </cell>
        </row>
        <row r="8">
          <cell r="A8" t="str">
            <v>BA01</v>
          </cell>
          <cell r="B8">
            <v>1</v>
          </cell>
          <cell r="C8" t="str">
            <v>Pasir Urug</v>
          </cell>
          <cell r="D8" t="str">
            <v>m³</v>
          </cell>
        </row>
        <row r="9">
          <cell r="A9" t="str">
            <v>BA02</v>
          </cell>
          <cell r="B9">
            <v>2</v>
          </cell>
          <cell r="C9" t="str">
            <v>Sirtu</v>
          </cell>
          <cell r="D9" t="str">
            <v>m³</v>
          </cell>
        </row>
        <row r="10">
          <cell r="A10" t="str">
            <v>BA03</v>
          </cell>
          <cell r="B10">
            <v>3</v>
          </cell>
          <cell r="C10" t="str">
            <v>Pasir Teras</v>
          </cell>
          <cell r="D10" t="str">
            <v>m³</v>
          </cell>
        </row>
        <row r="11">
          <cell r="A11" t="str">
            <v>BA04</v>
          </cell>
          <cell r="B11">
            <v>4</v>
          </cell>
          <cell r="C11" t="str">
            <v>Pasir Pasang Kali</v>
          </cell>
          <cell r="D11" t="str">
            <v>m³</v>
          </cell>
        </row>
        <row r="12">
          <cell r="A12" t="str">
            <v>BA05</v>
          </cell>
          <cell r="B12">
            <v>5</v>
          </cell>
          <cell r="C12" t="str">
            <v>Pasir Beton I</v>
          </cell>
          <cell r="D12" t="str">
            <v>m³</v>
          </cell>
        </row>
        <row r="13">
          <cell r="A13" t="str">
            <v>BA06</v>
          </cell>
          <cell r="B13">
            <v>6</v>
          </cell>
          <cell r="C13" t="str">
            <v>Abu Batu</v>
          </cell>
          <cell r="D13" t="str">
            <v>m³</v>
          </cell>
        </row>
        <row r="14">
          <cell r="A14" t="str">
            <v>BA07</v>
          </cell>
          <cell r="B14">
            <v>7</v>
          </cell>
          <cell r="C14" t="str">
            <v>Batu Gosok ( Apung )</v>
          </cell>
          <cell r="D14" t="str">
            <v>kg</v>
          </cell>
        </row>
        <row r="15">
          <cell r="A15" t="str">
            <v>BA08</v>
          </cell>
          <cell r="B15">
            <v>8</v>
          </cell>
          <cell r="C15" t="str">
            <v>Batu Pecah Mesin  1/2</v>
          </cell>
          <cell r="D15" t="str">
            <v>m³</v>
          </cell>
        </row>
        <row r="16">
          <cell r="A16" t="str">
            <v>BA09</v>
          </cell>
          <cell r="B16">
            <v>9</v>
          </cell>
          <cell r="C16" t="str">
            <v>Batu Pecah Mesin  2/3</v>
          </cell>
          <cell r="D16" t="str">
            <v>m³</v>
          </cell>
        </row>
        <row r="17">
          <cell r="A17" t="str">
            <v>BA10</v>
          </cell>
          <cell r="B17">
            <v>10</v>
          </cell>
          <cell r="C17" t="str">
            <v>Batu Pecah Mesin  3/5</v>
          </cell>
          <cell r="D17" t="str">
            <v>m³</v>
          </cell>
        </row>
        <row r="18">
          <cell r="A18" t="str">
            <v>BA11</v>
          </cell>
          <cell r="B18">
            <v>11</v>
          </cell>
          <cell r="C18" t="str">
            <v>Batu Pecah Mesin  5/7</v>
          </cell>
          <cell r="D18" t="str">
            <v>m³</v>
          </cell>
        </row>
        <row r="19">
          <cell r="A19" t="str">
            <v>BA12</v>
          </cell>
          <cell r="B19">
            <v>12</v>
          </cell>
          <cell r="C19" t="str">
            <v>Batu Belah Pondasi</v>
          </cell>
          <cell r="D19" t="str">
            <v>m³</v>
          </cell>
        </row>
        <row r="20">
          <cell r="A20" t="str">
            <v>BA13</v>
          </cell>
          <cell r="B20">
            <v>13</v>
          </cell>
          <cell r="C20" t="str">
            <v>Batu Bronjol ( Untuk Bronjong )</v>
          </cell>
          <cell r="D20" t="str">
            <v>m³</v>
          </cell>
        </row>
        <row r="21">
          <cell r="A21" t="str">
            <v>BA14</v>
          </cell>
          <cell r="B21">
            <v>14</v>
          </cell>
          <cell r="C21" t="str">
            <v>Batu Koral Beton Kali</v>
          </cell>
          <cell r="D21" t="str">
            <v>m³</v>
          </cell>
        </row>
        <row r="22">
          <cell r="A22" t="str">
            <v>BA19</v>
          </cell>
          <cell r="B22">
            <v>15</v>
          </cell>
          <cell r="C22" t="str">
            <v>Batako kecil 8 x 10 x 20</v>
          </cell>
          <cell r="D22" t="str">
            <v>bh</v>
          </cell>
        </row>
        <row r="23">
          <cell r="A23" t="str">
            <v>BA20</v>
          </cell>
          <cell r="B23">
            <v>16</v>
          </cell>
          <cell r="C23" t="str">
            <v>Batako Besar 8 x 20 x 30</v>
          </cell>
          <cell r="D23" t="str">
            <v>bh</v>
          </cell>
        </row>
        <row r="24">
          <cell r="A24" t="str">
            <v>BA21</v>
          </cell>
          <cell r="B24">
            <v>17</v>
          </cell>
          <cell r="C24" t="str">
            <v>Con Blok 8 x 20 x 40</v>
          </cell>
          <cell r="D24" t="str">
            <v>bh</v>
          </cell>
        </row>
        <row r="25">
          <cell r="A25" t="str">
            <v>BA22</v>
          </cell>
          <cell r="B25">
            <v>18</v>
          </cell>
          <cell r="C25" t="str">
            <v>Bata Merah Bakar Kelas I</v>
          </cell>
          <cell r="D25" t="str">
            <v>bh</v>
          </cell>
        </row>
        <row r="26">
          <cell r="A26" t="str">
            <v>BA23</v>
          </cell>
          <cell r="B26">
            <v>19</v>
          </cell>
          <cell r="C26" t="str">
            <v>Bata Merah Bakar Kelas II</v>
          </cell>
          <cell r="D26" t="str">
            <v>bh</v>
          </cell>
        </row>
        <row r="27">
          <cell r="A27" t="str">
            <v>BA24</v>
          </cell>
          <cell r="B27">
            <v>20</v>
          </cell>
          <cell r="C27" t="str">
            <v>Bata Merah Oven ( Klingker )</v>
          </cell>
          <cell r="D27" t="str">
            <v>bh</v>
          </cell>
        </row>
        <row r="28">
          <cell r="A28" t="str">
            <v>BA29</v>
          </cell>
          <cell r="B28">
            <v>21</v>
          </cell>
          <cell r="C28" t="str">
            <v>Paving Blok Natural 8 cm</v>
          </cell>
          <cell r="D28" t="str">
            <v>m²</v>
          </cell>
        </row>
        <row r="29">
          <cell r="A29" t="str">
            <v>BA30</v>
          </cell>
          <cell r="B29">
            <v>22</v>
          </cell>
          <cell r="C29" t="str">
            <v>Paving Blok Warna 8 cm</v>
          </cell>
          <cell r="D29" t="str">
            <v>m²</v>
          </cell>
        </row>
        <row r="30">
          <cell r="A30" t="str">
            <v>BA31</v>
          </cell>
          <cell r="B30">
            <v>23</v>
          </cell>
          <cell r="C30" t="str">
            <v>Paving Blok Natural 6 cm</v>
          </cell>
          <cell r="D30" t="str">
            <v>m²</v>
          </cell>
        </row>
        <row r="31">
          <cell r="A31" t="str">
            <v>BA32</v>
          </cell>
          <cell r="B31">
            <v>24</v>
          </cell>
          <cell r="C31" t="str">
            <v>Paving Blok Warna 6 cm</v>
          </cell>
          <cell r="D31" t="str">
            <v>m²</v>
          </cell>
        </row>
        <row r="32">
          <cell r="A32" t="str">
            <v>BA33</v>
          </cell>
          <cell r="B32">
            <v>25</v>
          </cell>
          <cell r="C32" t="str">
            <v>Kanstin Paving Blok</v>
          </cell>
          <cell r="D32" t="str">
            <v>m1</v>
          </cell>
        </row>
        <row r="33">
          <cell r="A33" t="str">
            <v>BA34</v>
          </cell>
          <cell r="B33">
            <v>26</v>
          </cell>
          <cell r="C33" t="str">
            <v>Semen PC Tiga Roda / 50 kg</v>
          </cell>
          <cell r="D33" t="str">
            <v>zak</v>
          </cell>
        </row>
        <row r="34">
          <cell r="A34" t="str">
            <v>BA35</v>
          </cell>
          <cell r="B34">
            <v>27</v>
          </cell>
          <cell r="C34" t="str">
            <v>Semen Putih</v>
          </cell>
          <cell r="D34" t="str">
            <v>zak</v>
          </cell>
        </row>
        <row r="35">
          <cell r="A35" t="str">
            <v>BA36</v>
          </cell>
          <cell r="B35">
            <v>28</v>
          </cell>
          <cell r="C35" t="str">
            <v>Kanstin Jalan ukuran Besar ( bina Marga ) 1 bh = 60 cm</v>
          </cell>
          <cell r="D35" t="str">
            <v>m³</v>
          </cell>
        </row>
        <row r="36">
          <cell r="A36" t="str">
            <v>BA37</v>
          </cell>
          <cell r="B36">
            <v>29</v>
          </cell>
          <cell r="C36" t="str">
            <v>Readymix Beton K 300, tanpa pompa ( selang )</v>
          </cell>
          <cell r="D36" t="str">
            <v>m³</v>
          </cell>
        </row>
        <row r="37">
          <cell r="A37" t="str">
            <v>BA38</v>
          </cell>
          <cell r="B37">
            <v>30</v>
          </cell>
          <cell r="C37" t="str">
            <v>Readymix Beton K 225, tanpa pompa ( selang )</v>
          </cell>
          <cell r="D37" t="str">
            <v>m³</v>
          </cell>
        </row>
        <row r="38">
          <cell r="A38" t="str">
            <v>BA39</v>
          </cell>
          <cell r="B38">
            <v>31</v>
          </cell>
          <cell r="C38" t="str">
            <v>Readymix Beton K 175, tanpa pompa ( selang )</v>
          </cell>
          <cell r="D38" t="str">
            <v>m³</v>
          </cell>
        </row>
        <row r="39">
          <cell r="A39" t="str">
            <v>BA40</v>
          </cell>
          <cell r="B39">
            <v>32</v>
          </cell>
          <cell r="C39" t="str">
            <v>Kapur Pasang/ kapur tembok</v>
          </cell>
          <cell r="D39" t="str">
            <v>m³</v>
          </cell>
        </row>
        <row r="40">
          <cell r="A40" t="str">
            <v>BA41</v>
          </cell>
          <cell r="B40">
            <v>33</v>
          </cell>
          <cell r="C40" t="str">
            <v>Kapur Sirih</v>
          </cell>
          <cell r="D40" t="str">
            <v>kg</v>
          </cell>
        </row>
        <row r="41">
          <cell r="A41" t="str">
            <v>BA42</v>
          </cell>
          <cell r="B41">
            <v>34</v>
          </cell>
          <cell r="C41" t="str">
            <v>Semen Warna</v>
          </cell>
          <cell r="D41" t="str">
            <v>kg</v>
          </cell>
        </row>
        <row r="42">
          <cell r="A42" t="str">
            <v>BA43</v>
          </cell>
          <cell r="B42">
            <v>35</v>
          </cell>
          <cell r="C42" t="str">
            <v>Tanah Liat</v>
          </cell>
          <cell r="D42" t="str">
            <v>m³</v>
          </cell>
        </row>
        <row r="43">
          <cell r="B43" t="str">
            <v>B</v>
          </cell>
          <cell r="C43" t="str">
            <v xml:space="preserve">BAHAN FINISHING  : </v>
          </cell>
        </row>
        <row r="44">
          <cell r="C44" t="str">
            <v>LABURAN, PENGISI DAN ALATNYA</v>
          </cell>
        </row>
        <row r="45">
          <cell r="A45" t="str">
            <v>BD01</v>
          </cell>
          <cell r="B45">
            <v>36</v>
          </cell>
          <cell r="C45" t="str">
            <v>Plamir Tembok</v>
          </cell>
          <cell r="D45" t="str">
            <v>kg</v>
          </cell>
        </row>
        <row r="46">
          <cell r="A46" t="str">
            <v>BD02</v>
          </cell>
          <cell r="B46">
            <v>37</v>
          </cell>
          <cell r="C46" t="str">
            <v>Cat Tembok ICI Eksterior ( BETON )</v>
          </cell>
          <cell r="D46" t="str">
            <v>lt</v>
          </cell>
        </row>
        <row r="47">
          <cell r="A47" t="str">
            <v>BD03</v>
          </cell>
          <cell r="B47">
            <v>38</v>
          </cell>
          <cell r="C47" t="str">
            <v>Cat Tembok ICI Interior ( PLAFOND DAN DINDING )</v>
          </cell>
          <cell r="D47" t="str">
            <v>lt</v>
          </cell>
        </row>
        <row r="48">
          <cell r="A48" t="str">
            <v>BD04</v>
          </cell>
          <cell r="B48">
            <v>39</v>
          </cell>
          <cell r="C48" t="str">
            <v>Cat Tembok Vinilex</v>
          </cell>
          <cell r="D48" t="str">
            <v>kg</v>
          </cell>
        </row>
        <row r="49">
          <cell r="A49" t="str">
            <v>BD05</v>
          </cell>
          <cell r="B49">
            <v>40</v>
          </cell>
          <cell r="C49" t="str">
            <v>Cat Dasar ICI untuk Interior ( 2 Pelapis )</v>
          </cell>
          <cell r="D49" t="str">
            <v>lt</v>
          </cell>
        </row>
        <row r="50">
          <cell r="A50" t="str">
            <v>BD06</v>
          </cell>
          <cell r="B50">
            <v>41</v>
          </cell>
          <cell r="C50" t="str">
            <v>Cat Tembok Sanlex</v>
          </cell>
          <cell r="D50" t="str">
            <v>kg</v>
          </cell>
        </row>
        <row r="51">
          <cell r="A51" t="str">
            <v>BD12</v>
          </cell>
          <cell r="B51">
            <v>42</v>
          </cell>
          <cell r="C51" t="str">
            <v>Rool Cat Tembok</v>
          </cell>
          <cell r="D51" t="str">
            <v>bh</v>
          </cell>
        </row>
        <row r="52">
          <cell r="A52" t="str">
            <v>BD13</v>
          </cell>
          <cell r="B52">
            <v>43</v>
          </cell>
          <cell r="C52" t="str">
            <v>Kape Tembok</v>
          </cell>
          <cell r="D52" t="str">
            <v>bh</v>
          </cell>
        </row>
        <row r="53">
          <cell r="A53" t="str">
            <v>BD14</v>
          </cell>
          <cell r="B53">
            <v>44</v>
          </cell>
          <cell r="C53" t="str">
            <v>Kape Kayu</v>
          </cell>
          <cell r="D53" t="str">
            <v>bh</v>
          </cell>
        </row>
        <row r="54">
          <cell r="A54" t="str">
            <v>BD15</v>
          </cell>
          <cell r="B54">
            <v>45</v>
          </cell>
          <cell r="C54" t="str">
            <v>Soligneum 1 blek</v>
          </cell>
          <cell r="D54" t="str">
            <v>5 lt</v>
          </cell>
        </row>
        <row r="55">
          <cell r="A55" t="str">
            <v>BD16</v>
          </cell>
          <cell r="B55">
            <v>46</v>
          </cell>
          <cell r="C55" t="str">
            <v>Plincote</v>
          </cell>
          <cell r="D55" t="str">
            <v>kg</v>
          </cell>
        </row>
        <row r="56">
          <cell r="A56" t="str">
            <v>BD17</v>
          </cell>
          <cell r="B56">
            <v>47</v>
          </cell>
          <cell r="C56" t="str">
            <v>Pengawetan Kayu</v>
          </cell>
          <cell r="D56" t="str">
            <v>m³</v>
          </cell>
        </row>
        <row r="57">
          <cell r="A57" t="str">
            <v>BD18</v>
          </cell>
          <cell r="B57">
            <v>48</v>
          </cell>
          <cell r="C57" t="str">
            <v>Pengopenan Kayu</v>
          </cell>
          <cell r="D57" t="str">
            <v>m³</v>
          </cell>
        </row>
        <row r="58">
          <cell r="A58" t="str">
            <v>BD19</v>
          </cell>
          <cell r="B58">
            <v>49</v>
          </cell>
          <cell r="C58" t="str">
            <v>Kwas 3"</v>
          </cell>
          <cell r="D58" t="str">
            <v>bh</v>
          </cell>
        </row>
        <row r="59">
          <cell r="A59" t="str">
            <v>BD24</v>
          </cell>
          <cell r="B59">
            <v>50</v>
          </cell>
          <cell r="C59" t="str">
            <v>Bahan Plitur Kripik ( Sirlak India )</v>
          </cell>
          <cell r="D59" t="str">
            <v>kg</v>
          </cell>
        </row>
        <row r="60">
          <cell r="A60" t="str">
            <v>BD25</v>
          </cell>
          <cell r="B60">
            <v>51</v>
          </cell>
          <cell r="C60" t="str">
            <v>Dempul Lilin</v>
          </cell>
          <cell r="D60" t="str">
            <v>kg</v>
          </cell>
        </row>
        <row r="61">
          <cell r="A61" t="str">
            <v>BD26</v>
          </cell>
          <cell r="B61">
            <v>52</v>
          </cell>
          <cell r="C61" t="str">
            <v>Dempul Plitur</v>
          </cell>
          <cell r="D61" t="str">
            <v>kg</v>
          </cell>
        </row>
        <row r="62">
          <cell r="A62" t="str">
            <v>BD27</v>
          </cell>
          <cell r="B62">
            <v>53</v>
          </cell>
          <cell r="C62" t="str">
            <v>Dempul Halus / Imfra ( Wood Filler )</v>
          </cell>
          <cell r="D62" t="str">
            <v>kg</v>
          </cell>
        </row>
        <row r="63">
          <cell r="A63" t="str">
            <v>BD28</v>
          </cell>
          <cell r="B63">
            <v>54</v>
          </cell>
          <cell r="C63" t="str">
            <v>Terpentin</v>
          </cell>
          <cell r="D63" t="str">
            <v>lt</v>
          </cell>
        </row>
        <row r="64">
          <cell r="A64" t="str">
            <v>BD29</v>
          </cell>
          <cell r="B64">
            <v>55</v>
          </cell>
          <cell r="C64" t="str">
            <v>Tiner A</v>
          </cell>
          <cell r="D64" t="str">
            <v>lt</v>
          </cell>
        </row>
        <row r="65">
          <cell r="A65" t="str">
            <v>BD30</v>
          </cell>
          <cell r="B65">
            <v>56</v>
          </cell>
          <cell r="C65" t="str">
            <v>Tiner B</v>
          </cell>
          <cell r="D65" t="str">
            <v>lt</v>
          </cell>
        </row>
        <row r="66">
          <cell r="A66" t="str">
            <v>BD31</v>
          </cell>
          <cell r="B66">
            <v>57</v>
          </cell>
          <cell r="C66" t="str">
            <v>Kumpon</v>
          </cell>
          <cell r="D66" t="str">
            <v>kg</v>
          </cell>
        </row>
        <row r="67">
          <cell r="A67" t="str">
            <v>BD32</v>
          </cell>
          <cell r="B67">
            <v>58</v>
          </cell>
          <cell r="C67" t="str">
            <v>Melamik</v>
          </cell>
          <cell r="D67" t="str">
            <v>kg</v>
          </cell>
        </row>
        <row r="68">
          <cell r="A68" t="str">
            <v>BD33</v>
          </cell>
          <cell r="B68">
            <v>59</v>
          </cell>
          <cell r="C68" t="str">
            <v>Dempul Plastik</v>
          </cell>
          <cell r="D68" t="str">
            <v>kg</v>
          </cell>
        </row>
        <row r="69">
          <cell r="A69" t="str">
            <v>BD34</v>
          </cell>
          <cell r="B69">
            <v>60</v>
          </cell>
          <cell r="C69" t="str">
            <v>Dempul Duco</v>
          </cell>
          <cell r="D69" t="str">
            <v>kg</v>
          </cell>
        </row>
        <row r="70">
          <cell r="A70" t="str">
            <v>BD35</v>
          </cell>
          <cell r="B70">
            <v>61</v>
          </cell>
          <cell r="C70" t="str">
            <v>Ampelas</v>
          </cell>
          <cell r="D70" t="str">
            <v>lbr</v>
          </cell>
        </row>
        <row r="71">
          <cell r="A71" t="str">
            <v>BD36</v>
          </cell>
          <cell r="B71">
            <v>62</v>
          </cell>
          <cell r="C71" t="str">
            <v>Dempul Kayu Cap Kucing</v>
          </cell>
          <cell r="D71" t="str">
            <v>kg</v>
          </cell>
        </row>
        <row r="72">
          <cell r="A72" t="str">
            <v>BD37</v>
          </cell>
          <cell r="B72">
            <v>63</v>
          </cell>
          <cell r="C72" t="str">
            <v>Meni Kayu / Besi</v>
          </cell>
          <cell r="D72" t="str">
            <v>kg</v>
          </cell>
        </row>
        <row r="73">
          <cell r="A73" t="str">
            <v>BD38</v>
          </cell>
          <cell r="B73">
            <v>64</v>
          </cell>
          <cell r="C73" t="str">
            <v>Sincromat</v>
          </cell>
          <cell r="D73" t="str">
            <v>kg</v>
          </cell>
        </row>
        <row r="74">
          <cell r="A74" t="str">
            <v>BD39</v>
          </cell>
          <cell r="B74">
            <v>65</v>
          </cell>
          <cell r="C74" t="str">
            <v>Cat Kayu Sieve</v>
          </cell>
          <cell r="D74" t="str">
            <v>kg</v>
          </cell>
        </row>
        <row r="75">
          <cell r="A75" t="str">
            <v>BD40</v>
          </cell>
          <cell r="B75">
            <v>66</v>
          </cell>
          <cell r="C75" t="str">
            <v>Cat Besi Sieve</v>
          </cell>
          <cell r="D75" t="str">
            <v>kg</v>
          </cell>
        </row>
        <row r="76">
          <cell r="A76" t="str">
            <v>BD41</v>
          </cell>
          <cell r="B76">
            <v>67</v>
          </cell>
          <cell r="C76" t="str">
            <v>Cat Besi Duco Danaglos/ICI</v>
          </cell>
          <cell r="D76" t="str">
            <v>kg</v>
          </cell>
        </row>
        <row r="77">
          <cell r="A77" t="str">
            <v>BD42</v>
          </cell>
          <cell r="B77">
            <v>68</v>
          </cell>
          <cell r="C77" t="str">
            <v>Cat Bron</v>
          </cell>
          <cell r="D77" t="str">
            <v>kg</v>
          </cell>
        </row>
        <row r="79">
          <cell r="B79" t="str">
            <v>C</v>
          </cell>
          <cell r="C79" t="str">
            <v>BAHAN KAYU BERIKUT BAHAN JADINYA</v>
          </cell>
        </row>
        <row r="80">
          <cell r="A80" t="str">
            <v>BF01</v>
          </cell>
          <cell r="B80">
            <v>86</v>
          </cell>
          <cell r="C80" t="str">
            <v>Bambu Ø 5 s.d 7</v>
          </cell>
          <cell r="D80" t="str">
            <v>bt</v>
          </cell>
        </row>
        <row r="81">
          <cell r="A81" t="str">
            <v>BF02</v>
          </cell>
          <cell r="B81">
            <v>87</v>
          </cell>
          <cell r="C81" t="str">
            <v>Bambu Ø 7 s.d 10</v>
          </cell>
          <cell r="D81" t="str">
            <v>bt</v>
          </cell>
        </row>
        <row r="82">
          <cell r="A82" t="str">
            <v>BF03</v>
          </cell>
          <cell r="B82">
            <v>88</v>
          </cell>
          <cell r="C82" t="str">
            <v>Bambu Gombong</v>
          </cell>
          <cell r="D82" t="str">
            <v>bt</v>
          </cell>
        </row>
        <row r="83">
          <cell r="A83" t="str">
            <v>BF04</v>
          </cell>
          <cell r="B83">
            <v>89</v>
          </cell>
          <cell r="C83" t="str">
            <v>Kayu Kamper Singkil / Kapur (K. Samarinda Klas II)</v>
          </cell>
          <cell r="D83" t="str">
            <v>m³</v>
          </cell>
        </row>
        <row r="84">
          <cell r="A84" t="str">
            <v>BF05</v>
          </cell>
          <cell r="B84">
            <v>90</v>
          </cell>
          <cell r="C84" t="str">
            <v>Kayu Balok Borneo Super</v>
          </cell>
          <cell r="D84" t="str">
            <v>m³</v>
          </cell>
        </row>
        <row r="85">
          <cell r="A85" t="str">
            <v>BF06</v>
          </cell>
          <cell r="B85">
            <v>91</v>
          </cell>
          <cell r="C85" t="str">
            <v>Kayu Papan Borneo Super</v>
          </cell>
          <cell r="D85" t="str">
            <v>m³</v>
          </cell>
        </row>
        <row r="86">
          <cell r="A86" t="str">
            <v>BF07</v>
          </cell>
          <cell r="B86">
            <v>92</v>
          </cell>
          <cell r="C86" t="str">
            <v>Kayu Balok Kamper Medan (kruing)</v>
          </cell>
          <cell r="D86" t="str">
            <v>m³</v>
          </cell>
        </row>
        <row r="87">
          <cell r="A87" t="str">
            <v>BF08</v>
          </cell>
          <cell r="B87">
            <v>93</v>
          </cell>
          <cell r="C87" t="str">
            <v>Kayu Papan Kamper Medan (Kruing)</v>
          </cell>
          <cell r="D87" t="str">
            <v>m³</v>
          </cell>
        </row>
        <row r="88">
          <cell r="A88" t="str">
            <v>BF09</v>
          </cell>
          <cell r="B88">
            <v>94</v>
          </cell>
          <cell r="C88" t="str">
            <v>Kayu Balok Kamper Banjar</v>
          </cell>
          <cell r="D88" t="str">
            <v>m³</v>
          </cell>
        </row>
        <row r="89">
          <cell r="A89" t="str">
            <v>BF10</v>
          </cell>
          <cell r="B89">
            <v>95</v>
          </cell>
          <cell r="C89" t="str">
            <v>Kayu Papan Kamper Banjar</v>
          </cell>
          <cell r="D89" t="str">
            <v>m³</v>
          </cell>
        </row>
        <row r="90">
          <cell r="A90" t="str">
            <v>BF11</v>
          </cell>
          <cell r="B90">
            <v>96</v>
          </cell>
          <cell r="C90" t="str">
            <v>Kayu Balok Kamper Samarinda</v>
          </cell>
          <cell r="D90" t="str">
            <v>m³</v>
          </cell>
        </row>
        <row r="91">
          <cell r="A91" t="str">
            <v>BF12</v>
          </cell>
          <cell r="B91">
            <v>97</v>
          </cell>
          <cell r="C91" t="str">
            <v>Kayu Papan Kamper Samarinda</v>
          </cell>
          <cell r="D91" t="str">
            <v>m³</v>
          </cell>
        </row>
        <row r="92">
          <cell r="A92" t="str">
            <v>BF13</v>
          </cell>
          <cell r="B92">
            <v>98</v>
          </cell>
          <cell r="C92" t="str">
            <v>Kayu Balok Rasamala</v>
          </cell>
          <cell r="D92" t="str">
            <v>m³</v>
          </cell>
        </row>
        <row r="93">
          <cell r="A93" t="str">
            <v>BF19</v>
          </cell>
          <cell r="B93">
            <v>104</v>
          </cell>
          <cell r="C93" t="str">
            <v>Kayu Albasia</v>
          </cell>
          <cell r="D93" t="str">
            <v>m³</v>
          </cell>
        </row>
        <row r="94">
          <cell r="A94" t="str">
            <v>BF20</v>
          </cell>
          <cell r="B94">
            <v>105</v>
          </cell>
          <cell r="C94" t="str">
            <v>Dolken 5 s/d 7</v>
          </cell>
          <cell r="D94" t="str">
            <v>bt</v>
          </cell>
        </row>
        <row r="95">
          <cell r="A95" t="str">
            <v>BF21</v>
          </cell>
          <cell r="B95">
            <v>106</v>
          </cell>
          <cell r="C95" t="str">
            <v>Dolken 7 s/d 10</v>
          </cell>
          <cell r="D95" t="str">
            <v>bt</v>
          </cell>
        </row>
        <row r="96">
          <cell r="A96" t="str">
            <v>BF22</v>
          </cell>
          <cell r="B96">
            <v>107</v>
          </cell>
          <cell r="C96" t="str">
            <v>List profil kamper 1 cm</v>
          </cell>
          <cell r="D96" t="str">
            <v>m1</v>
          </cell>
        </row>
        <row r="97">
          <cell r="A97" t="str">
            <v>BF23</v>
          </cell>
          <cell r="B97">
            <v>108</v>
          </cell>
          <cell r="C97" t="str">
            <v>List profil kamper 2 cm</v>
          </cell>
          <cell r="D97" t="str">
            <v>m1</v>
          </cell>
        </row>
        <row r="98">
          <cell r="A98" t="str">
            <v>BF24</v>
          </cell>
          <cell r="B98">
            <v>109</v>
          </cell>
          <cell r="C98" t="str">
            <v>List profil kamper 4 cm</v>
          </cell>
          <cell r="D98" t="str">
            <v>m1</v>
          </cell>
        </row>
        <row r="99">
          <cell r="A99" t="str">
            <v>BF25</v>
          </cell>
          <cell r="B99">
            <v>110</v>
          </cell>
          <cell r="C99" t="str">
            <v>List profil kamper 5 cm</v>
          </cell>
          <cell r="D99" t="str">
            <v>m1</v>
          </cell>
        </row>
        <row r="100">
          <cell r="A100" t="str">
            <v>BF26</v>
          </cell>
          <cell r="B100">
            <v>111</v>
          </cell>
          <cell r="C100" t="str">
            <v>List profil kamper 10 cm</v>
          </cell>
          <cell r="D100" t="str">
            <v>m1</v>
          </cell>
        </row>
        <row r="101">
          <cell r="A101" t="str">
            <v>BF27</v>
          </cell>
          <cell r="B101">
            <v>112</v>
          </cell>
          <cell r="C101" t="str">
            <v>Pegangan Tangga profil Jati</v>
          </cell>
          <cell r="D101" t="str">
            <v>m1</v>
          </cell>
        </row>
        <row r="102">
          <cell r="A102" t="str">
            <v>BF28</v>
          </cell>
          <cell r="B102">
            <v>113</v>
          </cell>
          <cell r="C102" t="str">
            <v>Pegangan Tangga profil Kamper</v>
          </cell>
          <cell r="D102" t="str">
            <v>m1</v>
          </cell>
        </row>
        <row r="103">
          <cell r="A103" t="str">
            <v>BF29</v>
          </cell>
          <cell r="B103">
            <v>114</v>
          </cell>
          <cell r="C103" t="str">
            <v>Kayu Reng 2/3 Borneo Super</v>
          </cell>
          <cell r="D103" t="str">
            <v>m1</v>
          </cell>
        </row>
        <row r="104">
          <cell r="A104" t="str">
            <v>BF30</v>
          </cell>
          <cell r="B104">
            <v>115</v>
          </cell>
          <cell r="C104" t="str">
            <v>Kayu Reng 2/3 Kamper Banjar</v>
          </cell>
          <cell r="D104" t="str">
            <v>m1</v>
          </cell>
        </row>
        <row r="105">
          <cell r="A105" t="str">
            <v>BF31</v>
          </cell>
          <cell r="B105">
            <v>116</v>
          </cell>
          <cell r="C105" t="str">
            <v>Kayu Reng 3/4 Kamper Banjar</v>
          </cell>
          <cell r="D105" t="str">
            <v>m1</v>
          </cell>
        </row>
        <row r="107">
          <cell r="B107" t="str">
            <v>D</v>
          </cell>
          <cell r="C107" t="str">
            <v>BAHAN PENUTUP RANGKA PLAFOND</v>
          </cell>
        </row>
        <row r="108">
          <cell r="A108" t="str">
            <v>BH01</v>
          </cell>
          <cell r="B108">
            <v>117</v>
          </cell>
          <cell r="C108" t="str">
            <v>Bahan plafond Enternit 4 mm</v>
          </cell>
          <cell r="D108" t="str">
            <v>m²</v>
          </cell>
        </row>
        <row r="109">
          <cell r="A109" t="str">
            <v>BH02</v>
          </cell>
          <cell r="B109">
            <v>118</v>
          </cell>
          <cell r="C109" t="str">
            <v>Bahan plafond hardpleks 5 mm 120 x 240</v>
          </cell>
          <cell r="D109" t="str">
            <v>lbr</v>
          </cell>
        </row>
        <row r="110">
          <cell r="A110" t="str">
            <v>BH03</v>
          </cell>
          <cell r="B110">
            <v>119</v>
          </cell>
          <cell r="C110" t="str">
            <v>Bahan plafond Asbes Semen 5 mm</v>
          </cell>
          <cell r="D110" t="str">
            <v>m²</v>
          </cell>
        </row>
        <row r="111">
          <cell r="A111" t="str">
            <v>BH04</v>
          </cell>
          <cell r="B111">
            <v>120</v>
          </cell>
          <cell r="C111" t="str">
            <v>Gypsum 120 x 240  t = 9 mm ex DN</v>
          </cell>
          <cell r="D111" t="str">
            <v>lbr</v>
          </cell>
        </row>
        <row r="112">
          <cell r="A112" t="str">
            <v>BH05</v>
          </cell>
          <cell r="B112">
            <v>121</v>
          </cell>
          <cell r="C112" t="str">
            <v>Gypsum 120 x 240  t = 9 mm ex Luar</v>
          </cell>
          <cell r="D112" t="str">
            <v>lbr</v>
          </cell>
        </row>
        <row r="113">
          <cell r="A113" t="str">
            <v>BH06</v>
          </cell>
          <cell r="B113">
            <v>122</v>
          </cell>
          <cell r="C113" t="str">
            <v xml:space="preserve">Acustik Amstrong 60 x 120 </v>
          </cell>
          <cell r="D113" t="str">
            <v>lbr</v>
          </cell>
        </row>
        <row r="115">
          <cell r="B115" t="str">
            <v>E</v>
          </cell>
          <cell r="C115" t="str">
            <v>BAHAN KAYU LAPIS</v>
          </cell>
        </row>
        <row r="116">
          <cell r="A116" t="str">
            <v>BJ01</v>
          </cell>
          <cell r="B116">
            <v>123</v>
          </cell>
          <cell r="C116" t="str">
            <v>Triplek 3 mm 120 x 240</v>
          </cell>
          <cell r="D116" t="str">
            <v>lbr</v>
          </cell>
        </row>
        <row r="117">
          <cell r="A117" t="str">
            <v>BJ02</v>
          </cell>
          <cell r="B117">
            <v>124</v>
          </cell>
          <cell r="C117" t="str">
            <v>Triplek 4 mm 120 x 240</v>
          </cell>
          <cell r="D117" t="str">
            <v>lbr</v>
          </cell>
        </row>
        <row r="118">
          <cell r="A118" t="str">
            <v>BJ03</v>
          </cell>
          <cell r="B118">
            <v>125</v>
          </cell>
          <cell r="C118" t="str">
            <v>Triplek 4 mm Ukuran Pintu</v>
          </cell>
          <cell r="D118" t="str">
            <v>lbr</v>
          </cell>
        </row>
        <row r="119">
          <cell r="A119" t="str">
            <v>BJ04</v>
          </cell>
          <cell r="B119">
            <v>126</v>
          </cell>
          <cell r="C119" t="str">
            <v>Triplek 6 mm 120 x 240</v>
          </cell>
          <cell r="D119" t="str">
            <v>lbr</v>
          </cell>
        </row>
        <row r="120">
          <cell r="A120" t="str">
            <v>BJ05</v>
          </cell>
          <cell r="B120">
            <v>127</v>
          </cell>
          <cell r="C120" t="str">
            <v>Triplek 9 mm 120 x 240</v>
          </cell>
          <cell r="D120" t="str">
            <v>lbr</v>
          </cell>
        </row>
        <row r="121">
          <cell r="A121" t="str">
            <v>BJ11</v>
          </cell>
          <cell r="B121">
            <v>133</v>
          </cell>
          <cell r="C121" t="str">
            <v>Multiplek 9 mm 120 x 240</v>
          </cell>
          <cell r="D121" t="str">
            <v>lbr</v>
          </cell>
        </row>
        <row r="122">
          <cell r="A122" t="str">
            <v>BJ12</v>
          </cell>
          <cell r="B122">
            <v>134</v>
          </cell>
          <cell r="C122" t="str">
            <v>Multiplek 12 mm 120 x 240</v>
          </cell>
          <cell r="D122" t="str">
            <v>lbr</v>
          </cell>
        </row>
        <row r="123">
          <cell r="A123" t="str">
            <v>BJ13</v>
          </cell>
          <cell r="B123">
            <v>135</v>
          </cell>
          <cell r="C123" t="str">
            <v>Multiplek 18 mm 120 x 240</v>
          </cell>
          <cell r="D123" t="str">
            <v>lbr</v>
          </cell>
        </row>
        <row r="124">
          <cell r="A124" t="str">
            <v>BJ14</v>
          </cell>
          <cell r="B124">
            <v>136</v>
          </cell>
          <cell r="C124" t="str">
            <v>Play Wood 18 mm 120 x 240</v>
          </cell>
          <cell r="D124" t="str">
            <v>lbr</v>
          </cell>
        </row>
        <row r="125">
          <cell r="A125" t="str">
            <v>BJ15</v>
          </cell>
          <cell r="B125">
            <v>137</v>
          </cell>
          <cell r="C125" t="str">
            <v>Teak Wood 3 mm 120 x 240</v>
          </cell>
          <cell r="D125" t="str">
            <v>lbr</v>
          </cell>
        </row>
        <row r="126">
          <cell r="A126" t="str">
            <v>BJ16</v>
          </cell>
          <cell r="B126">
            <v>138</v>
          </cell>
          <cell r="C126" t="str">
            <v>Teak Wood 4 mm 120 x 240</v>
          </cell>
          <cell r="D126" t="str">
            <v>lbr</v>
          </cell>
        </row>
        <row r="127">
          <cell r="A127" t="str">
            <v>BJ17</v>
          </cell>
          <cell r="B127">
            <v>139</v>
          </cell>
          <cell r="C127" t="str">
            <v xml:space="preserve">Teak Wood 3 mm 120 x 240 Ukuran Pintu </v>
          </cell>
          <cell r="D127" t="str">
            <v>lbr</v>
          </cell>
        </row>
        <row r="128">
          <cell r="A128" t="str">
            <v>BJ18</v>
          </cell>
          <cell r="B128">
            <v>140</v>
          </cell>
          <cell r="C128" t="str">
            <v>Teak Wood ukuran Pintu 4 mm</v>
          </cell>
          <cell r="D128" t="str">
            <v>lbr</v>
          </cell>
        </row>
        <row r="130">
          <cell r="B130" t="str">
            <v>F</v>
          </cell>
          <cell r="C130" t="str">
            <v>BAHAN LANTAI DAN PELAPIS DINDING</v>
          </cell>
        </row>
        <row r="131">
          <cell r="A131" t="str">
            <v>BL01</v>
          </cell>
          <cell r="B131">
            <v>147</v>
          </cell>
          <cell r="C131" t="str">
            <v>Tegel PC 20 x 20</v>
          </cell>
          <cell r="D131" t="str">
            <v>bh</v>
          </cell>
        </row>
        <row r="132">
          <cell r="A132" t="str">
            <v>BL02</v>
          </cell>
          <cell r="B132">
            <v>148</v>
          </cell>
          <cell r="C132" t="str">
            <v>Plin Tegel PC 10 x 20</v>
          </cell>
          <cell r="D132" t="str">
            <v>bh</v>
          </cell>
        </row>
        <row r="133">
          <cell r="A133" t="str">
            <v>BL03</v>
          </cell>
          <cell r="B133">
            <v>149</v>
          </cell>
          <cell r="C133" t="str">
            <v>Tegel PC 30 x 30</v>
          </cell>
          <cell r="D133" t="str">
            <v>bh</v>
          </cell>
        </row>
        <row r="134">
          <cell r="A134" t="str">
            <v>BL04</v>
          </cell>
          <cell r="B134">
            <v>150</v>
          </cell>
          <cell r="C134" t="str">
            <v>Plin Tegel PC 15 x 30</v>
          </cell>
          <cell r="D134" t="str">
            <v>bh</v>
          </cell>
        </row>
        <row r="135">
          <cell r="A135" t="str">
            <v>BL14</v>
          </cell>
          <cell r="B135">
            <v>151</v>
          </cell>
          <cell r="C135" t="str">
            <v>Keramik 10 x 20 dan 20 x 20 KW I DN Putih  / Polos</v>
          </cell>
          <cell r="D135" t="str">
            <v>m²</v>
          </cell>
        </row>
        <row r="136">
          <cell r="A136" t="str">
            <v>BL15</v>
          </cell>
          <cell r="B136">
            <v>152</v>
          </cell>
          <cell r="C136" t="str">
            <v>Keramik 10 x 20 KW I DN Corak / Warna / Anti Slip</v>
          </cell>
          <cell r="D136" t="str">
            <v>m²</v>
          </cell>
        </row>
        <row r="137">
          <cell r="A137" t="str">
            <v>BL16</v>
          </cell>
          <cell r="B137">
            <v>153</v>
          </cell>
          <cell r="C137" t="str">
            <v>Keramik 20 x 20 (KM) KW I DN Corak / Warna / Anti Slip</v>
          </cell>
          <cell r="D137" t="str">
            <v>m²</v>
          </cell>
        </row>
        <row r="138">
          <cell r="A138" t="str">
            <v>BL17</v>
          </cell>
          <cell r="B138">
            <v>154</v>
          </cell>
          <cell r="C138" t="str">
            <v xml:space="preserve">Keramik 20 x 20 (KM) KWI DN Putih Polos </v>
          </cell>
          <cell r="D138" t="str">
            <v>m²</v>
          </cell>
        </row>
        <row r="139">
          <cell r="A139" t="str">
            <v>BL18</v>
          </cell>
          <cell r="B139">
            <v>155</v>
          </cell>
          <cell r="C139" t="str">
            <v xml:space="preserve">Keramik 20 x 25 Dinding KM KWI DN Corak </v>
          </cell>
          <cell r="D139" t="str">
            <v>m²</v>
          </cell>
        </row>
        <row r="140">
          <cell r="A140" t="str">
            <v>BL19</v>
          </cell>
          <cell r="B140">
            <v>156</v>
          </cell>
          <cell r="C140" t="str">
            <v>Keramik 30 x 30 KW I DN putih polos</v>
          </cell>
          <cell r="D140" t="str">
            <v>m²</v>
          </cell>
        </row>
        <row r="141">
          <cell r="A141" t="str">
            <v>BL20</v>
          </cell>
          <cell r="B141">
            <v>157</v>
          </cell>
          <cell r="C141" t="str">
            <v>Keramik 30 x 30 KW I DN Warna/Corak ( ANTI SLIP )</v>
          </cell>
          <cell r="D141" t="str">
            <v>m²</v>
          </cell>
        </row>
        <row r="142">
          <cell r="A142" t="str">
            <v>BL21</v>
          </cell>
          <cell r="B142">
            <v>158</v>
          </cell>
          <cell r="C142" t="str">
            <v>Vinyl Lantai standar</v>
          </cell>
          <cell r="D142" t="str">
            <v>m²</v>
          </cell>
        </row>
        <row r="143">
          <cell r="A143" t="str">
            <v>BL22</v>
          </cell>
          <cell r="B143">
            <v>159</v>
          </cell>
          <cell r="C143" t="str">
            <v>Karpet Kelas Baik LN</v>
          </cell>
          <cell r="D143" t="str">
            <v>m²</v>
          </cell>
        </row>
        <row r="144">
          <cell r="A144" t="str">
            <v>BL23</v>
          </cell>
          <cell r="B144">
            <v>160</v>
          </cell>
          <cell r="C144" t="str">
            <v>Karpet Kelas Sedang LN</v>
          </cell>
          <cell r="D144" t="str">
            <v>m²</v>
          </cell>
        </row>
        <row r="145">
          <cell r="A145" t="str">
            <v>BL24</v>
          </cell>
          <cell r="B145">
            <v>161</v>
          </cell>
          <cell r="C145" t="str">
            <v>Stairnosing keramik 10/20</v>
          </cell>
          <cell r="D145" t="str">
            <v>bh</v>
          </cell>
        </row>
        <row r="146">
          <cell r="A146" t="str">
            <v>BL25</v>
          </cell>
          <cell r="B146">
            <v>162</v>
          </cell>
          <cell r="C146" t="str">
            <v>Stairnosing fiber</v>
          </cell>
          <cell r="D146" t="str">
            <v>m'</v>
          </cell>
        </row>
        <row r="147">
          <cell r="A147" t="str">
            <v>BL26</v>
          </cell>
          <cell r="B147">
            <v>163</v>
          </cell>
          <cell r="C147" t="str">
            <v>Taraso Kerang 30 x 30</v>
          </cell>
          <cell r="D147" t="str">
            <v>m²</v>
          </cell>
        </row>
        <row r="148">
          <cell r="A148" t="str">
            <v>BL27</v>
          </cell>
          <cell r="B148">
            <v>164</v>
          </cell>
          <cell r="C148" t="str">
            <v>Plin Taraso 10 x 30</v>
          </cell>
          <cell r="D148" t="str">
            <v>bh</v>
          </cell>
        </row>
        <row r="149">
          <cell r="A149" t="str">
            <v>BL41</v>
          </cell>
          <cell r="B149">
            <v>165</v>
          </cell>
          <cell r="C149" t="str">
            <v xml:space="preserve">Bata Karawang </v>
          </cell>
          <cell r="D149" t="str">
            <v>bh</v>
          </cell>
        </row>
        <row r="150">
          <cell r="A150" t="str">
            <v>BL42</v>
          </cell>
          <cell r="B150">
            <v>166</v>
          </cell>
          <cell r="C150" t="str">
            <v>Campuran untuk Kedap Air (AM)</v>
          </cell>
          <cell r="D150" t="str">
            <v>ltr</v>
          </cell>
        </row>
        <row r="152">
          <cell r="B152" t="str">
            <v>G</v>
          </cell>
          <cell r="C152" t="str">
            <v>BAHAN SALURAN AIR KOTOR / BERSIH</v>
          </cell>
        </row>
        <row r="153">
          <cell r="A153" t="str">
            <v>BN01</v>
          </cell>
          <cell r="B153">
            <v>167</v>
          </cell>
          <cell r="C153" t="str">
            <v>Grafel U 20 cm'</v>
          </cell>
          <cell r="D153" t="str">
            <v>m1</v>
          </cell>
        </row>
        <row r="154">
          <cell r="A154" t="str">
            <v>BN02</v>
          </cell>
          <cell r="B154">
            <v>168</v>
          </cell>
          <cell r="C154" t="str">
            <v>Grafel U 30 cm'</v>
          </cell>
          <cell r="D154" t="str">
            <v>m1</v>
          </cell>
        </row>
        <row r="155">
          <cell r="A155" t="str">
            <v>BN03</v>
          </cell>
          <cell r="B155">
            <v>169</v>
          </cell>
          <cell r="C155" t="str">
            <v>Grafel U 40 cm'</v>
          </cell>
          <cell r="D155" t="str">
            <v>m1</v>
          </cell>
        </row>
        <row r="156">
          <cell r="A156" t="str">
            <v>BN15</v>
          </cell>
          <cell r="B156">
            <v>170</v>
          </cell>
          <cell r="C156" t="str">
            <v>Injuk</v>
          </cell>
          <cell r="D156" t="str">
            <v>kg</v>
          </cell>
        </row>
        <row r="158">
          <cell r="B158" t="str">
            <v>H</v>
          </cell>
          <cell r="C158" t="str">
            <v>BAHAN LOGAM DAN BAHAN JADINYA</v>
          </cell>
        </row>
        <row r="159">
          <cell r="A159" t="str">
            <v>BP01</v>
          </cell>
          <cell r="B159">
            <v>171</v>
          </cell>
          <cell r="C159" t="str">
            <v>Besi Beton U-24 Rata - Rata</v>
          </cell>
          <cell r="D159" t="str">
            <v>kg</v>
          </cell>
        </row>
        <row r="160">
          <cell r="A160" t="str">
            <v>BP02</v>
          </cell>
          <cell r="B160">
            <v>172</v>
          </cell>
          <cell r="C160" t="str">
            <v>Besi Beton U-39 / U-32 Rata - Rata</v>
          </cell>
          <cell r="D160" t="str">
            <v>kg</v>
          </cell>
        </row>
        <row r="161">
          <cell r="A161" t="str">
            <v>BP10</v>
          </cell>
          <cell r="B161">
            <v>173</v>
          </cell>
          <cell r="C161" t="str">
            <v>Ongkos Galfanis Besi</v>
          </cell>
          <cell r="D161" t="str">
            <v>kg</v>
          </cell>
        </row>
        <row r="162">
          <cell r="A162" t="str">
            <v>BP11</v>
          </cell>
          <cell r="B162">
            <v>174</v>
          </cell>
          <cell r="C162" t="str">
            <v>Kawat Beton</v>
          </cell>
          <cell r="D162" t="str">
            <v>kg</v>
          </cell>
        </row>
        <row r="163">
          <cell r="A163" t="str">
            <v>BP12</v>
          </cell>
          <cell r="B163">
            <v>175</v>
          </cell>
          <cell r="C163" t="str">
            <v>Kawat Duri</v>
          </cell>
          <cell r="D163" t="str">
            <v>m1</v>
          </cell>
        </row>
        <row r="164">
          <cell r="A164" t="str">
            <v>BP13</v>
          </cell>
          <cell r="B164">
            <v>176</v>
          </cell>
          <cell r="C164" t="str">
            <v xml:space="preserve">Kawat Pengikat </v>
          </cell>
          <cell r="D164" t="str">
            <v>m1</v>
          </cell>
        </row>
        <row r="165">
          <cell r="A165" t="str">
            <v>BP14</v>
          </cell>
          <cell r="B165">
            <v>177</v>
          </cell>
          <cell r="C165" t="str">
            <v>Kawat Bronjong 4 mm</v>
          </cell>
          <cell r="D165" t="str">
            <v>kg</v>
          </cell>
        </row>
        <row r="166">
          <cell r="A166" t="str">
            <v>BP15</v>
          </cell>
          <cell r="B166">
            <v>178</v>
          </cell>
          <cell r="C166" t="str">
            <v>Kawat Tembaga</v>
          </cell>
          <cell r="D166" t="str">
            <v>kg</v>
          </cell>
        </row>
        <row r="167">
          <cell r="A167" t="str">
            <v>BP16</v>
          </cell>
          <cell r="B167">
            <v>179</v>
          </cell>
          <cell r="C167" t="str">
            <v>Ram Nyamuk Hijau</v>
          </cell>
          <cell r="D167" t="str">
            <v>m²</v>
          </cell>
        </row>
        <row r="168">
          <cell r="A168" t="str">
            <v>BP17</v>
          </cell>
          <cell r="B168">
            <v>180</v>
          </cell>
          <cell r="C168" t="str">
            <v>Ram Kawat 1 x 1 cm</v>
          </cell>
          <cell r="D168" t="str">
            <v>m²</v>
          </cell>
        </row>
        <row r="169">
          <cell r="A169" t="str">
            <v>BP18</v>
          </cell>
          <cell r="B169">
            <v>181</v>
          </cell>
          <cell r="C169" t="str">
            <v>Ram Ayam</v>
          </cell>
          <cell r="D169" t="str">
            <v>m²</v>
          </cell>
        </row>
        <row r="170">
          <cell r="A170" t="str">
            <v>BP19</v>
          </cell>
          <cell r="B170">
            <v>182</v>
          </cell>
          <cell r="C170" t="str">
            <v xml:space="preserve">Kawat Kasa 1 x 1 cm ( Putih ) </v>
          </cell>
          <cell r="D170" t="str">
            <v>m²</v>
          </cell>
        </row>
        <row r="171">
          <cell r="A171" t="str">
            <v>BP20</v>
          </cell>
          <cell r="B171">
            <v>183</v>
          </cell>
          <cell r="C171" t="str">
            <v>Kawat Harmonika 4 cm</v>
          </cell>
          <cell r="D171" t="str">
            <v>m²</v>
          </cell>
        </row>
        <row r="172">
          <cell r="A172" t="str">
            <v>BP21</v>
          </cell>
          <cell r="B172">
            <v>184</v>
          </cell>
          <cell r="C172" t="str">
            <v>Kawat Harmonika 2 cm</v>
          </cell>
          <cell r="D172" t="str">
            <v>m²</v>
          </cell>
        </row>
        <row r="173">
          <cell r="A173" t="str">
            <v>BP22</v>
          </cell>
          <cell r="B173">
            <v>185</v>
          </cell>
          <cell r="C173" t="str">
            <v>Kawat Las Listrik</v>
          </cell>
          <cell r="D173" t="str">
            <v>kg</v>
          </cell>
        </row>
        <row r="174">
          <cell r="A174" t="str">
            <v>BP23</v>
          </cell>
          <cell r="B174">
            <v>186</v>
          </cell>
          <cell r="C174" t="str">
            <v>Wiremesh M8</v>
          </cell>
          <cell r="D174" t="str">
            <v>m²</v>
          </cell>
        </row>
        <row r="175">
          <cell r="A175" t="str">
            <v>BP30</v>
          </cell>
          <cell r="B175">
            <v>187</v>
          </cell>
          <cell r="C175" t="str">
            <v>Plat Alumunium 0.2 mm</v>
          </cell>
          <cell r="D175" t="str">
            <v>m²</v>
          </cell>
        </row>
        <row r="176">
          <cell r="A176" t="str">
            <v>BP36</v>
          </cell>
          <cell r="B176">
            <v>188</v>
          </cell>
          <cell r="C176" t="str">
            <v>Kusen Alumunium Natural 1.3 mm  t=1,3 mm ( 4 " )</v>
          </cell>
          <cell r="D176" t="str">
            <v>m1</v>
          </cell>
        </row>
        <row r="177">
          <cell r="A177" t="str">
            <v>BP37</v>
          </cell>
          <cell r="B177">
            <v>189</v>
          </cell>
          <cell r="C177" t="str">
            <v>Kusen Alumunium Warna 1.3 mm t=1,3 mm ( 4 " )</v>
          </cell>
          <cell r="D177" t="str">
            <v>m1</v>
          </cell>
        </row>
        <row r="178">
          <cell r="A178" t="str">
            <v>BP38</v>
          </cell>
          <cell r="B178">
            <v>190</v>
          </cell>
          <cell r="C178" t="str">
            <v xml:space="preserve">Daun Jendela Alumunium Natural ( Tanpa Kaca dan accessories ) </v>
          </cell>
          <cell r="D178" t="str">
            <v>m²</v>
          </cell>
        </row>
        <row r="179">
          <cell r="A179" t="str">
            <v>BP39</v>
          </cell>
          <cell r="B179">
            <v>191</v>
          </cell>
          <cell r="C179" t="str">
            <v>Daun Jendela Alumunium Warna ( Tanpa Kaca dan accessories )</v>
          </cell>
          <cell r="D179" t="str">
            <v>m²</v>
          </cell>
        </row>
        <row r="180">
          <cell r="A180" t="str">
            <v>BP40</v>
          </cell>
          <cell r="B180">
            <v>192</v>
          </cell>
          <cell r="C180" t="str">
            <v>Daun Pintu Alumunium Natural ( tanpa kaca dan accessories )</v>
          </cell>
          <cell r="D180" t="str">
            <v>m²</v>
          </cell>
        </row>
        <row r="181">
          <cell r="A181" t="str">
            <v>BP41</v>
          </cell>
          <cell r="B181">
            <v>193</v>
          </cell>
          <cell r="C181" t="str">
            <v>Daun Pintu Alumunium Warna ( tanpa kaca dan accessories )</v>
          </cell>
          <cell r="D181" t="str">
            <v>m²</v>
          </cell>
        </row>
        <row r="182">
          <cell r="A182" t="str">
            <v>BP42</v>
          </cell>
          <cell r="B182">
            <v>194</v>
          </cell>
          <cell r="C182" t="str">
            <v xml:space="preserve">Handle Alumunium ( Tarikan Pintu Alumunium ) </v>
          </cell>
          <cell r="D182" t="str">
            <v>bh</v>
          </cell>
        </row>
        <row r="183">
          <cell r="A183" t="str">
            <v>BP43</v>
          </cell>
          <cell r="B183">
            <v>195</v>
          </cell>
          <cell r="C183" t="str">
            <v xml:space="preserve">Kait Angin alumunium </v>
          </cell>
          <cell r="D183" t="str">
            <v>ps</v>
          </cell>
        </row>
        <row r="184">
          <cell r="A184" t="str">
            <v>BP44</v>
          </cell>
          <cell r="B184">
            <v>196</v>
          </cell>
          <cell r="C184" t="str">
            <v xml:space="preserve">Karet Asisoris Kusen / Pintu Alumunium </v>
          </cell>
          <cell r="D184" t="str">
            <v>m1</v>
          </cell>
        </row>
        <row r="185">
          <cell r="A185" t="str">
            <v>BP45</v>
          </cell>
          <cell r="B185">
            <v>197</v>
          </cell>
          <cell r="C185" t="str">
            <v>Seng Plat BJLS 30 dia. 60 cm  ( 100 m1 )</v>
          </cell>
          <cell r="D185" t="str">
            <v>rool</v>
          </cell>
        </row>
        <row r="186">
          <cell r="A186" t="str">
            <v>BP46</v>
          </cell>
          <cell r="B186">
            <v>198</v>
          </cell>
          <cell r="C186" t="str">
            <v>Seng Plat BJLS 30 dia. 90 cm ( 100 m1 )</v>
          </cell>
          <cell r="D186" t="str">
            <v>rool</v>
          </cell>
        </row>
        <row r="187">
          <cell r="A187" t="str">
            <v>BP52</v>
          </cell>
          <cell r="B187">
            <v>199</v>
          </cell>
          <cell r="C187" t="str">
            <v>Lem Kuning (aibond)</v>
          </cell>
          <cell r="D187" t="str">
            <v>kg</v>
          </cell>
        </row>
        <row r="188">
          <cell r="A188" t="str">
            <v>BP53</v>
          </cell>
          <cell r="B188">
            <v>200</v>
          </cell>
          <cell r="C188" t="str">
            <v>Lem Fox</v>
          </cell>
          <cell r="D188" t="str">
            <v>kg</v>
          </cell>
        </row>
        <row r="190">
          <cell r="B190" t="str">
            <v>I</v>
          </cell>
          <cell r="C190" t="str">
            <v>BAHAN  KACA</v>
          </cell>
        </row>
        <row r="191">
          <cell r="A191" t="str">
            <v>BR01</v>
          </cell>
          <cell r="B191">
            <v>201</v>
          </cell>
          <cell r="C191" t="str">
            <v>Kaca Polos 2 mm ( ASAHI )</v>
          </cell>
          <cell r="D191" t="str">
            <v>m²</v>
          </cell>
        </row>
        <row r="192">
          <cell r="A192" t="str">
            <v>BR02</v>
          </cell>
          <cell r="B192">
            <v>202</v>
          </cell>
          <cell r="C192" t="str">
            <v>Kaca Polos 3 mm ( ASAHI )</v>
          </cell>
          <cell r="D192" t="str">
            <v>m²</v>
          </cell>
        </row>
        <row r="193">
          <cell r="A193" t="str">
            <v>BR03</v>
          </cell>
          <cell r="B193">
            <v>203</v>
          </cell>
          <cell r="C193" t="str">
            <v>Kaca Polos 5 mm ( ASAHI )</v>
          </cell>
          <cell r="D193" t="str">
            <v>m²</v>
          </cell>
        </row>
        <row r="195">
          <cell r="B195" t="str">
            <v>J</v>
          </cell>
          <cell r="C195" t="str">
            <v>BAHAN PAKU DAN MUR BAUT</v>
          </cell>
        </row>
        <row r="196">
          <cell r="A196" t="str">
            <v>BS01</v>
          </cell>
          <cell r="B196">
            <v>204</v>
          </cell>
          <cell r="C196" t="str">
            <v>Paku 1 cm s/d 3 cm</v>
          </cell>
          <cell r="D196" t="str">
            <v>kg</v>
          </cell>
        </row>
        <row r="197">
          <cell r="A197" t="str">
            <v>BS02</v>
          </cell>
          <cell r="B197">
            <v>205</v>
          </cell>
          <cell r="C197" t="str">
            <v>Paku 4 cm s/d 7 cm</v>
          </cell>
          <cell r="D197" t="str">
            <v>kg</v>
          </cell>
        </row>
        <row r="198">
          <cell r="A198" t="str">
            <v>BS03</v>
          </cell>
          <cell r="B198">
            <v>206</v>
          </cell>
          <cell r="C198" t="str">
            <v>Paku 8 cm s/d 12 cm</v>
          </cell>
          <cell r="D198" t="str">
            <v>kg</v>
          </cell>
        </row>
        <row r="199">
          <cell r="A199" t="str">
            <v>BS04</v>
          </cell>
          <cell r="B199">
            <v>207</v>
          </cell>
          <cell r="C199" t="str">
            <v>Paku Beton 2 cm s/d 5 cm</v>
          </cell>
          <cell r="D199" t="str">
            <v>bh</v>
          </cell>
        </row>
        <row r="200">
          <cell r="A200" t="str">
            <v>BS05</v>
          </cell>
          <cell r="B200">
            <v>208</v>
          </cell>
          <cell r="C200" t="str">
            <v>Paku Kait Lengkap</v>
          </cell>
          <cell r="D200" t="str">
            <v>bh</v>
          </cell>
        </row>
        <row r="201">
          <cell r="A201" t="str">
            <v>BS06</v>
          </cell>
          <cell r="B201">
            <v>209</v>
          </cell>
          <cell r="C201" t="str">
            <v>Paku Cacing</v>
          </cell>
          <cell r="D201" t="str">
            <v>kg</v>
          </cell>
        </row>
        <row r="202">
          <cell r="A202" t="str">
            <v>BS07</v>
          </cell>
          <cell r="B202">
            <v>210</v>
          </cell>
          <cell r="C202" t="str">
            <v>Besi Beugel kuda - kuda</v>
          </cell>
          <cell r="D202" t="str">
            <v>kg</v>
          </cell>
        </row>
        <row r="203">
          <cell r="A203" t="str">
            <v>BS08</v>
          </cell>
          <cell r="B203">
            <v>211</v>
          </cell>
          <cell r="C203" t="str">
            <v>Duk Angker</v>
          </cell>
          <cell r="D203" t="str">
            <v>bh</v>
          </cell>
        </row>
        <row r="204">
          <cell r="A204" t="str">
            <v>BS09</v>
          </cell>
          <cell r="B204">
            <v>212</v>
          </cell>
          <cell r="C204" t="str">
            <v>Angker Mur Baut dia.19 / panjang 60 cm</v>
          </cell>
          <cell r="D204" t="str">
            <v>bh</v>
          </cell>
        </row>
        <row r="205">
          <cell r="A205" t="str">
            <v>BS10</v>
          </cell>
          <cell r="B205">
            <v>213</v>
          </cell>
          <cell r="C205" t="str">
            <v>Mur Baut HTB dia. 19 s/d 16 (5 cm)</v>
          </cell>
          <cell r="D205" t="str">
            <v>bh</v>
          </cell>
        </row>
        <row r="206">
          <cell r="A206" t="str">
            <v>BS11</v>
          </cell>
          <cell r="B206">
            <v>214</v>
          </cell>
          <cell r="C206" t="str">
            <v>Mur Baut Biasa dia.19 s/d 16 (5 cm)</v>
          </cell>
          <cell r="D206" t="str">
            <v>bh</v>
          </cell>
        </row>
        <row r="207">
          <cell r="A207" t="str">
            <v>BS12</v>
          </cell>
          <cell r="B207">
            <v>215</v>
          </cell>
          <cell r="C207" t="str">
            <v>Piser dia. 12 s/d 20 cm</v>
          </cell>
          <cell r="D207" t="str">
            <v>bh</v>
          </cell>
        </row>
        <row r="209">
          <cell r="B209" t="str">
            <v>K</v>
          </cell>
          <cell r="C209" t="str">
            <v>BAHAN PERPIPAAN</v>
          </cell>
          <cell r="D209" t="str">
            <v>1.²</v>
          </cell>
        </row>
        <row r="210">
          <cell r="A210" t="str">
            <v>BT50</v>
          </cell>
          <cell r="B210">
            <v>216</v>
          </cell>
          <cell r="C210" t="str">
            <v>Pipa PVC  MASPION ABU Ø 2" (AW)</v>
          </cell>
          <cell r="D210" t="str">
            <v>bt</v>
          </cell>
        </row>
        <row r="211">
          <cell r="A211" t="str">
            <v>BT51</v>
          </cell>
          <cell r="B211">
            <v>217</v>
          </cell>
          <cell r="C211" t="str">
            <v>Pipa PVC  MASPION ABU Ø 2 1/2" (AW)</v>
          </cell>
          <cell r="D211" t="str">
            <v>bt</v>
          </cell>
        </row>
        <row r="212">
          <cell r="A212" t="str">
            <v>BT52</v>
          </cell>
          <cell r="B212">
            <v>218</v>
          </cell>
          <cell r="C212" t="str">
            <v>Pipa PVC  MASPION ABU Ø 3" (AW)</v>
          </cell>
          <cell r="D212" t="str">
            <v>bt</v>
          </cell>
        </row>
        <row r="213">
          <cell r="A213" t="str">
            <v>BT53</v>
          </cell>
          <cell r="B213">
            <v>219</v>
          </cell>
          <cell r="C213" t="str">
            <v>Pipa PVC  MASPION ABU Ø 4" (AW)</v>
          </cell>
          <cell r="D213" t="str">
            <v>bt</v>
          </cell>
        </row>
        <row r="214">
          <cell r="A214" t="str">
            <v>BT54</v>
          </cell>
          <cell r="B214">
            <v>220</v>
          </cell>
          <cell r="C214" t="str">
            <v>Macam2 Sambungan Paralon Ø 1/2"</v>
          </cell>
          <cell r="D214" t="str">
            <v>bh</v>
          </cell>
        </row>
        <row r="215">
          <cell r="A215" t="str">
            <v>BT67</v>
          </cell>
          <cell r="B215">
            <v>221</v>
          </cell>
          <cell r="C215" t="str">
            <v>Pipa PVC 4" berlobang jenis AW</v>
          </cell>
          <cell r="D215" t="str">
            <v>m1</v>
          </cell>
        </row>
        <row r="217">
          <cell r="B217" t="str">
            <v>L</v>
          </cell>
          <cell r="C217" t="str">
            <v>BAHAN SANITAIR</v>
          </cell>
        </row>
        <row r="218">
          <cell r="A218" t="str">
            <v>BV23</v>
          </cell>
          <cell r="B218">
            <v>222</v>
          </cell>
          <cell r="C218" t="str">
            <v xml:space="preserve">Wastafel Lengkap TOTO LW 230 </v>
          </cell>
          <cell r="D218" t="str">
            <v>unit</v>
          </cell>
        </row>
        <row r="219">
          <cell r="A219" t="str">
            <v>BV24</v>
          </cell>
          <cell r="B219">
            <v>223</v>
          </cell>
          <cell r="C219" t="str">
            <v>Wastafel Lengkap INA</v>
          </cell>
          <cell r="D219" t="str">
            <v>unit</v>
          </cell>
        </row>
        <row r="220">
          <cell r="A220" t="str">
            <v>BV25</v>
          </cell>
          <cell r="B220">
            <v>224</v>
          </cell>
          <cell r="C220" t="str">
            <v>Closet Jongkok Poslin warna  TOTO</v>
          </cell>
          <cell r="D220" t="str">
            <v>unit</v>
          </cell>
        </row>
        <row r="221">
          <cell r="A221" t="str">
            <v>BV26</v>
          </cell>
          <cell r="B221">
            <v>225</v>
          </cell>
          <cell r="C221" t="str">
            <v>Closet Jongkok Standard Putih Poslin TOTO</v>
          </cell>
          <cell r="D221" t="str">
            <v>unit</v>
          </cell>
        </row>
        <row r="222">
          <cell r="A222" t="str">
            <v>BV27</v>
          </cell>
          <cell r="B222">
            <v>226</v>
          </cell>
          <cell r="C222" t="str">
            <v>Closet Jongkok Lengkap Sistem Jet TOTO</v>
          </cell>
          <cell r="D222" t="str">
            <v>unit</v>
          </cell>
        </row>
        <row r="223">
          <cell r="A223" t="str">
            <v>BV28</v>
          </cell>
          <cell r="B223">
            <v>227</v>
          </cell>
          <cell r="C223" t="str">
            <v>Closet Duduk Warna Standard  TOTO C 240 Lengkap</v>
          </cell>
          <cell r="D223" t="str">
            <v>unit</v>
          </cell>
        </row>
        <row r="225">
          <cell r="B225" t="str">
            <v>M</v>
          </cell>
          <cell r="C225" t="str">
            <v>BAHAN PENUTUP ATAP</v>
          </cell>
        </row>
        <row r="226">
          <cell r="A226" t="str">
            <v>BX01</v>
          </cell>
          <cell r="B226">
            <v>228</v>
          </cell>
          <cell r="C226" t="str">
            <v>Atap Plastik Gelombang 80 x 180</v>
          </cell>
          <cell r="D226" t="str">
            <v>lbr</v>
          </cell>
        </row>
        <row r="227">
          <cell r="A227" t="str">
            <v>BX02</v>
          </cell>
          <cell r="B227">
            <v>229</v>
          </cell>
          <cell r="C227" t="str">
            <v>Atap Fiber Glass Tipis 80 x 180 (gelombang)</v>
          </cell>
          <cell r="D227" t="str">
            <v>lbr</v>
          </cell>
        </row>
        <row r="228">
          <cell r="A228" t="str">
            <v>BX03</v>
          </cell>
          <cell r="B228">
            <v>230</v>
          </cell>
          <cell r="C228" t="str">
            <v>Atap Fiber Glass Tebal 80 x 180 (gelombang)</v>
          </cell>
          <cell r="D228" t="str">
            <v>lbr</v>
          </cell>
        </row>
        <row r="229">
          <cell r="A229" t="str">
            <v>BX04</v>
          </cell>
          <cell r="B229">
            <v>231</v>
          </cell>
          <cell r="C229" t="str">
            <v>Atap Aluminium Natural USR 26 ( JAINDO )</v>
          </cell>
          <cell r="D229" t="str">
            <v>m²</v>
          </cell>
        </row>
        <row r="230">
          <cell r="A230" t="str">
            <v>BX05</v>
          </cell>
          <cell r="B230">
            <v>232</v>
          </cell>
          <cell r="C230" t="str">
            <v>Atap Aluminium Warna USR 26 ( JAINDO )</v>
          </cell>
          <cell r="D230" t="str">
            <v>m²</v>
          </cell>
        </row>
        <row r="231">
          <cell r="A231" t="str">
            <v>BX06</v>
          </cell>
          <cell r="B231">
            <v>233</v>
          </cell>
          <cell r="C231" t="str">
            <v>Atap Asbes Gel. Kecil 4 mm 80 x 180</v>
          </cell>
          <cell r="D231" t="str">
            <v>lbr</v>
          </cell>
        </row>
        <row r="232">
          <cell r="A232" t="str">
            <v>BX07</v>
          </cell>
          <cell r="B232">
            <v>234</v>
          </cell>
          <cell r="C232" t="str">
            <v>Atap Asbes Gel. Besar 5 mm 80 x 180</v>
          </cell>
          <cell r="D232" t="str">
            <v>lbr</v>
          </cell>
        </row>
        <row r="233">
          <cell r="A233" t="str">
            <v>BX08</v>
          </cell>
          <cell r="B233">
            <v>235</v>
          </cell>
          <cell r="C233" t="str">
            <v>Atap Tegola Kubota, lengkap</v>
          </cell>
          <cell r="D233" t="str">
            <v>m²</v>
          </cell>
        </row>
        <row r="234">
          <cell r="A234" t="str">
            <v>BX09</v>
          </cell>
          <cell r="B234">
            <v>236</v>
          </cell>
          <cell r="C234" t="str">
            <v>Atap Tegola Kwalitas Sedang</v>
          </cell>
          <cell r="D234" t="str">
            <v>m²</v>
          </cell>
        </row>
        <row r="235">
          <cell r="A235" t="str">
            <v>BX10</v>
          </cell>
          <cell r="B235">
            <v>237</v>
          </cell>
          <cell r="C235" t="str">
            <v>Aluminium foile</v>
          </cell>
          <cell r="D235" t="str">
            <v>m²</v>
          </cell>
        </row>
        <row r="236">
          <cell r="A236" t="str">
            <v>BX11</v>
          </cell>
          <cell r="B236">
            <v>238</v>
          </cell>
          <cell r="C236" t="str">
            <v>Atap Genteng Plentong pres Bakar KW 1</v>
          </cell>
          <cell r="D236" t="str">
            <v>bh</v>
          </cell>
        </row>
        <row r="237">
          <cell r="A237" t="str">
            <v>BX12</v>
          </cell>
          <cell r="B237">
            <v>239</v>
          </cell>
          <cell r="C237" t="str">
            <v xml:space="preserve">Atap Genteng Plentong pres Molen Oven KW1 </v>
          </cell>
          <cell r="D237" t="str">
            <v>bh</v>
          </cell>
        </row>
        <row r="238">
          <cell r="A238" t="str">
            <v>BX13</v>
          </cell>
          <cell r="B238">
            <v>240</v>
          </cell>
          <cell r="C238" t="str">
            <v>Atap Genteng Flam pres Molen Oven Jatiwangi</v>
          </cell>
          <cell r="D238" t="str">
            <v>bh</v>
          </cell>
        </row>
        <row r="239">
          <cell r="A239" t="str">
            <v>BX14</v>
          </cell>
          <cell r="B239">
            <v>241</v>
          </cell>
          <cell r="C239" t="str">
            <v>Genteng bubungan  marundo</v>
          </cell>
          <cell r="D239" t="str">
            <v>bh</v>
          </cell>
        </row>
        <row r="240">
          <cell r="A240" t="str">
            <v>BX15</v>
          </cell>
          <cell r="B240">
            <v>242</v>
          </cell>
          <cell r="C240" t="str">
            <v>Genteng Bubungan Ex Jatiwangi Segi Tiga</v>
          </cell>
          <cell r="D240" t="str">
            <v>bh</v>
          </cell>
        </row>
        <row r="241">
          <cell r="A241" t="str">
            <v>BX16</v>
          </cell>
          <cell r="B241">
            <v>243</v>
          </cell>
          <cell r="C241" t="str">
            <v>Genteng Bubungan Beton</v>
          </cell>
          <cell r="D241" t="str">
            <v>bh</v>
          </cell>
        </row>
        <row r="242">
          <cell r="A242" t="str">
            <v>BX17</v>
          </cell>
          <cell r="B242">
            <v>244</v>
          </cell>
          <cell r="C242" t="str">
            <v>Genteng Metal  ( Rainbow Roof )</v>
          </cell>
          <cell r="D242" t="str">
            <v>m²</v>
          </cell>
        </row>
        <row r="243">
          <cell r="A243" t="str">
            <v>BX18</v>
          </cell>
          <cell r="B243">
            <v>245</v>
          </cell>
          <cell r="C243" t="str">
            <v xml:space="preserve">Genteng Metal Hana </v>
          </cell>
          <cell r="D243" t="str">
            <v>m²</v>
          </cell>
        </row>
        <row r="244">
          <cell r="A244" t="str">
            <v>BX19</v>
          </cell>
          <cell r="B244">
            <v>246</v>
          </cell>
          <cell r="C244" t="str">
            <v>Nok Atas Metal ( Rainbow Roof )</v>
          </cell>
          <cell r="D244" t="str">
            <v>m1</v>
          </cell>
        </row>
        <row r="245">
          <cell r="A245" t="str">
            <v>BX29</v>
          </cell>
          <cell r="B245">
            <v>247</v>
          </cell>
          <cell r="C245" t="str">
            <v>Genteng Keramik Glasur Standard 14,5 / m2</v>
          </cell>
          <cell r="D245" t="str">
            <v>m²</v>
          </cell>
        </row>
        <row r="246">
          <cell r="A246" t="str">
            <v>BX30</v>
          </cell>
          <cell r="B246">
            <v>248</v>
          </cell>
          <cell r="C246" t="str">
            <v>Genteng Keramik Glasur Special 14,5 / m2</v>
          </cell>
          <cell r="D246" t="str">
            <v>m²</v>
          </cell>
        </row>
        <row r="247">
          <cell r="A247" t="str">
            <v>BX31</v>
          </cell>
          <cell r="B247">
            <v>249</v>
          </cell>
          <cell r="C247" t="str">
            <v>Genteng Keramik Glasur Premium 14,5 / m2</v>
          </cell>
          <cell r="D247" t="str">
            <v>m²</v>
          </cell>
        </row>
        <row r="248">
          <cell r="A248" t="str">
            <v>BX32</v>
          </cell>
          <cell r="B248">
            <v>250</v>
          </cell>
          <cell r="C248" t="str">
            <v>Genteng Murando Natural 1m2 = 20 bh</v>
          </cell>
          <cell r="D248" t="str">
            <v>bh</v>
          </cell>
        </row>
        <row r="249">
          <cell r="A249" t="str">
            <v>BX33</v>
          </cell>
          <cell r="B249">
            <v>251</v>
          </cell>
          <cell r="C249" t="str">
            <v>Genteng Murando Glasur 1m2 = 20 bh</v>
          </cell>
          <cell r="D249" t="str">
            <v>bh</v>
          </cell>
        </row>
        <row r="250">
          <cell r="A250" t="str">
            <v>BX34</v>
          </cell>
          <cell r="B250">
            <v>252</v>
          </cell>
          <cell r="C250" t="str">
            <v>Bubung Murando Natural</v>
          </cell>
          <cell r="D250" t="str">
            <v>bh</v>
          </cell>
        </row>
        <row r="251">
          <cell r="A251" t="str">
            <v>BX35</v>
          </cell>
          <cell r="B251">
            <v>253</v>
          </cell>
          <cell r="C251" t="str">
            <v>Bubung Murando Glasur</v>
          </cell>
          <cell r="D251" t="str">
            <v>bh</v>
          </cell>
        </row>
        <row r="252">
          <cell r="A252" t="str">
            <v>BX36</v>
          </cell>
          <cell r="B252">
            <v>254</v>
          </cell>
          <cell r="C252" t="str">
            <v>Bubungan Genteng Keramik</v>
          </cell>
          <cell r="D252" t="str">
            <v>bh</v>
          </cell>
        </row>
        <row r="254">
          <cell r="B254" t="str">
            <v>N</v>
          </cell>
          <cell r="C254" t="str">
            <v>BAHAN ELEKTRIKAL</v>
          </cell>
        </row>
        <row r="255">
          <cell r="A255" t="str">
            <v>BZ16</v>
          </cell>
          <cell r="B255">
            <v>255</v>
          </cell>
          <cell r="C255" t="str">
            <v>Kabel NYA  1x 1.5  Prima (1 rol = 50 m')</v>
          </cell>
          <cell r="D255" t="str">
            <v>ROLL</v>
          </cell>
        </row>
        <row r="256">
          <cell r="A256" t="str">
            <v>BZ17</v>
          </cell>
          <cell r="B256">
            <v>256</v>
          </cell>
          <cell r="C256" t="str">
            <v>Kabel NYA  1x 2.5  Prima (1 rol = 50 m')</v>
          </cell>
          <cell r="D256" t="str">
            <v>ROLL</v>
          </cell>
        </row>
        <row r="257">
          <cell r="A257" t="str">
            <v>BZ18</v>
          </cell>
          <cell r="B257">
            <v>257</v>
          </cell>
          <cell r="C257" t="str">
            <v>Kabel NYM 2 x 1.5 Prima (1 rol = 50 m')</v>
          </cell>
          <cell r="D257" t="str">
            <v>m'</v>
          </cell>
        </row>
        <row r="258">
          <cell r="A258" t="str">
            <v>BZ19</v>
          </cell>
          <cell r="B258">
            <v>258</v>
          </cell>
          <cell r="C258" t="str">
            <v>Kabel NYM 3 x 1.5 Prima (1 rol = 50 m')</v>
          </cell>
          <cell r="D258" t="str">
            <v>m'</v>
          </cell>
        </row>
        <row r="259">
          <cell r="A259" t="str">
            <v>BZ24</v>
          </cell>
          <cell r="B259">
            <v>259</v>
          </cell>
          <cell r="C259" t="str">
            <v>Kabel NYM 3 x 4    Prima (1 rol = 50 m')</v>
          </cell>
          <cell r="D259" t="str">
            <v>m'</v>
          </cell>
        </row>
        <row r="260">
          <cell r="A260" t="str">
            <v>BZ25</v>
          </cell>
          <cell r="B260">
            <v>260</v>
          </cell>
          <cell r="C260" t="str">
            <v>Kabel NYM 4 x 4    Prima (1 rol = 50 m')</v>
          </cell>
          <cell r="D260" t="str">
            <v>m'</v>
          </cell>
        </row>
        <row r="261">
          <cell r="A261" t="str">
            <v>BZ45</v>
          </cell>
          <cell r="B261">
            <v>261</v>
          </cell>
          <cell r="C261" t="str">
            <v>Rumah Panel 30 x 60 cm (kosong)</v>
          </cell>
          <cell r="D261" t="str">
            <v>unt</v>
          </cell>
        </row>
        <row r="262">
          <cell r="A262" t="str">
            <v>BZ46</v>
          </cell>
          <cell r="B262">
            <v>262</v>
          </cell>
          <cell r="C262" t="str">
            <v>Skring Kas 2 grop Biasa</v>
          </cell>
          <cell r="D262" t="str">
            <v>unt</v>
          </cell>
        </row>
        <row r="263">
          <cell r="A263" t="str">
            <v>BZ47</v>
          </cell>
          <cell r="B263">
            <v>263</v>
          </cell>
          <cell r="C263" t="str">
            <v>Skring Kas 3 grop Biasa</v>
          </cell>
          <cell r="D263" t="str">
            <v>unt</v>
          </cell>
        </row>
        <row r="264">
          <cell r="A264" t="str">
            <v>BZ48</v>
          </cell>
          <cell r="B264">
            <v>264</v>
          </cell>
          <cell r="C264" t="str">
            <v>Skring Kas 5 grop Biasa</v>
          </cell>
          <cell r="D264" t="str">
            <v>unt</v>
          </cell>
        </row>
        <row r="265">
          <cell r="A265" t="str">
            <v>BZ49</v>
          </cell>
          <cell r="B265">
            <v>265</v>
          </cell>
          <cell r="C265" t="str">
            <v>MCB 1 PAS</v>
          </cell>
          <cell r="D265" t="str">
            <v>bh</v>
          </cell>
        </row>
        <row r="266">
          <cell r="A266" t="str">
            <v>BZ50</v>
          </cell>
          <cell r="B266">
            <v>266</v>
          </cell>
          <cell r="C266" t="str">
            <v>MCB 3 PAS</v>
          </cell>
          <cell r="D266" t="str">
            <v>bh</v>
          </cell>
        </row>
        <row r="267">
          <cell r="A267" t="str">
            <v>BZ51</v>
          </cell>
          <cell r="B267">
            <v>267</v>
          </cell>
          <cell r="C267" t="str">
            <v>Tahanan 50 A Merk Fuji</v>
          </cell>
          <cell r="D267" t="str">
            <v>bh</v>
          </cell>
        </row>
        <row r="268">
          <cell r="A268" t="str">
            <v>BZ53</v>
          </cell>
          <cell r="B268">
            <v>268</v>
          </cell>
          <cell r="C268" t="str">
            <v>Saklar Broko Tunggal Standard ( 1 Phase )</v>
          </cell>
          <cell r="D268" t="str">
            <v>bh</v>
          </cell>
        </row>
        <row r="269">
          <cell r="A269" t="str">
            <v>BZ54</v>
          </cell>
          <cell r="B269">
            <v>269</v>
          </cell>
          <cell r="C269" t="str">
            <v>Saklar Broko Seri Standard ( 1 Phase )</v>
          </cell>
          <cell r="D269" t="str">
            <v>bh</v>
          </cell>
        </row>
        <row r="270">
          <cell r="A270" t="str">
            <v>BZ55</v>
          </cell>
          <cell r="B270">
            <v>270</v>
          </cell>
          <cell r="C270" t="str">
            <v>Stop Kontak Broko Standard ( 1 Phase )</v>
          </cell>
          <cell r="D270" t="str">
            <v>bh</v>
          </cell>
        </row>
        <row r="271">
          <cell r="A271" t="str">
            <v>BZ56</v>
          </cell>
          <cell r="B271">
            <v>271</v>
          </cell>
          <cell r="C271" t="str">
            <v xml:space="preserve">Stop Kontak Broko 3 Phase ( Out Bow )  </v>
          </cell>
          <cell r="D271" t="str">
            <v>bh</v>
          </cell>
        </row>
        <row r="272">
          <cell r="A272" t="str">
            <v>BZ57</v>
          </cell>
          <cell r="B272">
            <v>272</v>
          </cell>
          <cell r="C272" t="str">
            <v xml:space="preserve">Stop Kontak Broko 3 Phase ( In Bow )  </v>
          </cell>
          <cell r="D272" t="str">
            <v>bh</v>
          </cell>
        </row>
        <row r="273">
          <cell r="A273" t="str">
            <v>BZ58</v>
          </cell>
          <cell r="B273">
            <v>273</v>
          </cell>
          <cell r="C273" t="str">
            <v xml:space="preserve">Stop Kontak Handle 3 Phase  </v>
          </cell>
          <cell r="D273" t="str">
            <v>bh</v>
          </cell>
        </row>
        <row r="274">
          <cell r="A274" t="str">
            <v>BZ59</v>
          </cell>
          <cell r="B274">
            <v>274</v>
          </cell>
          <cell r="C274" t="str">
            <v>Instalasi Titik Lampu / Stop Kontak ( Upah dan Alat )</v>
          </cell>
          <cell r="D274" t="str">
            <v>ttk</v>
          </cell>
        </row>
        <row r="275">
          <cell r="A275" t="str">
            <v>BZ60</v>
          </cell>
          <cell r="B275">
            <v>275</v>
          </cell>
          <cell r="C275" t="str">
            <v>Lampu pijar 25 Watt s/d 100 Watt</v>
          </cell>
          <cell r="D275" t="str">
            <v>bh</v>
          </cell>
        </row>
        <row r="276">
          <cell r="A276" t="str">
            <v>BZ61</v>
          </cell>
          <cell r="B276">
            <v>276</v>
          </cell>
          <cell r="C276" t="str">
            <v>Lampu Neon TL Philip 20 W</v>
          </cell>
          <cell r="D276" t="str">
            <v>bh</v>
          </cell>
        </row>
        <row r="277">
          <cell r="A277" t="str">
            <v>BZ62</v>
          </cell>
          <cell r="B277">
            <v>277</v>
          </cell>
          <cell r="C277" t="str">
            <v>Lampu Neon TL Philip 40 W</v>
          </cell>
          <cell r="D277" t="str">
            <v>bh</v>
          </cell>
        </row>
        <row r="278">
          <cell r="A278" t="str">
            <v>BZ63</v>
          </cell>
          <cell r="B278">
            <v>278</v>
          </cell>
          <cell r="C278" t="str">
            <v>Trapo TL 20 W ( Philip )</v>
          </cell>
          <cell r="D278" t="str">
            <v>bh</v>
          </cell>
        </row>
        <row r="279">
          <cell r="A279" t="str">
            <v>BZ64</v>
          </cell>
          <cell r="B279">
            <v>279</v>
          </cell>
          <cell r="C279" t="str">
            <v>Trapo TL 40 W ( Philip )</v>
          </cell>
          <cell r="D279" t="str">
            <v>bh</v>
          </cell>
        </row>
        <row r="280">
          <cell r="A280" t="str">
            <v>BZ65</v>
          </cell>
          <cell r="B280">
            <v>280</v>
          </cell>
          <cell r="C280" t="str">
            <v>Trapo TL 20 W ( Sinar )</v>
          </cell>
          <cell r="D280" t="str">
            <v>bh</v>
          </cell>
        </row>
        <row r="281">
          <cell r="A281" t="str">
            <v>BZ66</v>
          </cell>
          <cell r="B281">
            <v>281</v>
          </cell>
          <cell r="C281" t="str">
            <v>Trapo TL 40 W ( Sinar )</v>
          </cell>
          <cell r="D281" t="str">
            <v>bh</v>
          </cell>
        </row>
        <row r="282">
          <cell r="A282" t="str">
            <v>BZ67</v>
          </cell>
          <cell r="B282">
            <v>282</v>
          </cell>
          <cell r="C282" t="str">
            <v>Stater Neon Philip</v>
          </cell>
          <cell r="D282" t="str">
            <v>bh</v>
          </cell>
        </row>
        <row r="283">
          <cell r="A283" t="str">
            <v>BZ68</v>
          </cell>
          <cell r="B283">
            <v>283</v>
          </cell>
          <cell r="C283" t="str">
            <v>Stater Neon Biasa</v>
          </cell>
          <cell r="D283" t="str">
            <v>bh</v>
          </cell>
        </row>
        <row r="284">
          <cell r="A284" t="str">
            <v>BZ69</v>
          </cell>
          <cell r="B284">
            <v>284</v>
          </cell>
          <cell r="C284" t="str">
            <v>Rumah TL In Bow / Out Bow 2 x 20 W ( Kosongan )</v>
          </cell>
          <cell r="D284" t="str">
            <v>bh</v>
          </cell>
        </row>
        <row r="285">
          <cell r="A285" t="str">
            <v>BZ70</v>
          </cell>
          <cell r="B285">
            <v>285</v>
          </cell>
          <cell r="C285" t="str">
            <v>Down Light + SL 25 W</v>
          </cell>
          <cell r="D285" t="str">
            <v>bh</v>
          </cell>
        </row>
        <row r="286">
          <cell r="A286" t="str">
            <v>BZ71</v>
          </cell>
          <cell r="B286">
            <v>286</v>
          </cell>
          <cell r="C286" t="str">
            <v>Lampu SL Philip 25 W</v>
          </cell>
          <cell r="D286" t="str">
            <v>bh</v>
          </cell>
        </row>
        <row r="288">
          <cell r="B288" t="str">
            <v>O</v>
          </cell>
          <cell r="C288" t="str">
            <v>BAHAN ALAT PENGANTUNG DAN KUNCI</v>
          </cell>
        </row>
        <row r="289">
          <cell r="A289" t="str">
            <v>CC01</v>
          </cell>
          <cell r="B289">
            <v>287</v>
          </cell>
          <cell r="C289" t="str">
            <v>Kunci Silinder ALFA untuk Pintu Alumunium</v>
          </cell>
          <cell r="D289" t="str">
            <v>bh</v>
          </cell>
        </row>
        <row r="290">
          <cell r="A290" t="str">
            <v>CC02</v>
          </cell>
          <cell r="B290">
            <v>288</v>
          </cell>
          <cell r="C290" t="str">
            <v>Tarikan Pintu Alumunium</v>
          </cell>
          <cell r="D290" t="str">
            <v>bh</v>
          </cell>
        </row>
        <row r="291">
          <cell r="A291" t="str">
            <v>CC03</v>
          </cell>
          <cell r="B291">
            <v>289</v>
          </cell>
          <cell r="C291" t="str">
            <v xml:space="preserve">Kunci 2 Slaag ROYAL </v>
          </cell>
          <cell r="D291" t="str">
            <v>bh</v>
          </cell>
        </row>
        <row r="292">
          <cell r="A292" t="str">
            <v>CC06</v>
          </cell>
          <cell r="B292">
            <v>290</v>
          </cell>
          <cell r="C292" t="str">
            <v xml:space="preserve">Kunci 2 Slaag Silinder SEIS Asli type 210 s/d type 226 </v>
          </cell>
          <cell r="D292" t="str">
            <v>bh</v>
          </cell>
        </row>
        <row r="293">
          <cell r="A293" t="str">
            <v>CC07</v>
          </cell>
          <cell r="B293">
            <v>291</v>
          </cell>
          <cell r="C293" t="str">
            <v>Kunci 2 Slaag Ancor Asli</v>
          </cell>
          <cell r="D293" t="str">
            <v>bh</v>
          </cell>
        </row>
        <row r="294">
          <cell r="A294" t="str">
            <v>CC08</v>
          </cell>
          <cell r="B294">
            <v>292</v>
          </cell>
          <cell r="C294" t="str">
            <v>Kunci 2 Slaag ISO</v>
          </cell>
          <cell r="D294" t="str">
            <v>bh</v>
          </cell>
        </row>
        <row r="295">
          <cell r="A295" t="str">
            <v>CC09</v>
          </cell>
          <cell r="B295">
            <v>293</v>
          </cell>
          <cell r="C295" t="str">
            <v xml:space="preserve">Kunci KM Bulat Kualitas Biasa </v>
          </cell>
          <cell r="D295" t="str">
            <v>bh</v>
          </cell>
        </row>
        <row r="296">
          <cell r="A296" t="str">
            <v>CC10</v>
          </cell>
          <cell r="B296">
            <v>294</v>
          </cell>
          <cell r="C296" t="str">
            <v xml:space="preserve">Kunci  KM Bulat ALFA </v>
          </cell>
          <cell r="D296" t="str">
            <v>bh</v>
          </cell>
        </row>
        <row r="297">
          <cell r="A297" t="str">
            <v>CC11</v>
          </cell>
          <cell r="B297">
            <v>295</v>
          </cell>
          <cell r="C297" t="str">
            <v xml:space="preserve">Kunci 2 Slaag Silinder Utama Standard </v>
          </cell>
          <cell r="D297" t="str">
            <v>bh</v>
          </cell>
        </row>
        <row r="298">
          <cell r="A298" t="str">
            <v>CC12</v>
          </cell>
          <cell r="B298">
            <v>296</v>
          </cell>
          <cell r="C298" t="str">
            <v xml:space="preserve">Kunci Gembok Besar </v>
          </cell>
          <cell r="D298" t="str">
            <v>bh</v>
          </cell>
        </row>
        <row r="299">
          <cell r="A299" t="str">
            <v>CC13</v>
          </cell>
          <cell r="B299">
            <v>297</v>
          </cell>
          <cell r="C299" t="str">
            <v xml:space="preserve">Kunci 2 Slaag Kuda Terbang </v>
          </cell>
          <cell r="D299" t="str">
            <v>bh</v>
          </cell>
        </row>
        <row r="300">
          <cell r="A300" t="str">
            <v>CC14</v>
          </cell>
          <cell r="B300">
            <v>298</v>
          </cell>
          <cell r="C300" t="str">
            <v>Espangolet</v>
          </cell>
          <cell r="D300" t="str">
            <v>ps</v>
          </cell>
        </row>
        <row r="301">
          <cell r="A301" t="str">
            <v>CC15</v>
          </cell>
          <cell r="B301">
            <v>299</v>
          </cell>
          <cell r="C301" t="str">
            <v>Grendel 15 cm</v>
          </cell>
          <cell r="D301" t="str">
            <v>bh</v>
          </cell>
        </row>
        <row r="302">
          <cell r="A302" t="str">
            <v>CC16</v>
          </cell>
          <cell r="B302">
            <v>300</v>
          </cell>
          <cell r="C302" t="str">
            <v>Grendel 5 cm</v>
          </cell>
          <cell r="D302" t="str">
            <v>bh</v>
          </cell>
        </row>
        <row r="303">
          <cell r="A303" t="str">
            <v>CC17</v>
          </cell>
          <cell r="B303">
            <v>301</v>
          </cell>
          <cell r="C303" t="str">
            <v>Hak Angin Kait Jendela Biasa</v>
          </cell>
          <cell r="D303" t="str">
            <v>ps</v>
          </cell>
        </row>
        <row r="304">
          <cell r="A304" t="str">
            <v>CC21</v>
          </cell>
          <cell r="B304">
            <v>302</v>
          </cell>
          <cell r="C304" t="str">
            <v>Slot Pintu berikut  Rantai</v>
          </cell>
          <cell r="D304" t="str">
            <v>bh</v>
          </cell>
        </row>
        <row r="305">
          <cell r="A305" t="str">
            <v>CC22</v>
          </cell>
          <cell r="B305">
            <v>303</v>
          </cell>
          <cell r="C305" t="str">
            <v>Slot Jendela Tunggal</v>
          </cell>
          <cell r="D305" t="str">
            <v>bh</v>
          </cell>
        </row>
        <row r="306">
          <cell r="A306" t="str">
            <v>CC23</v>
          </cell>
          <cell r="B306">
            <v>304</v>
          </cell>
          <cell r="C306" t="str">
            <v>Engsel Pintu Unilon Standard</v>
          </cell>
          <cell r="D306" t="str">
            <v>ps</v>
          </cell>
        </row>
        <row r="307">
          <cell r="A307" t="str">
            <v>CC24</v>
          </cell>
          <cell r="B307">
            <v>305</v>
          </cell>
          <cell r="C307" t="str">
            <v>Engsel Jendela Unilon</v>
          </cell>
          <cell r="D307" t="str">
            <v>ps</v>
          </cell>
        </row>
        <row r="308">
          <cell r="A308" t="str">
            <v>CC25</v>
          </cell>
          <cell r="B308">
            <v>306</v>
          </cell>
          <cell r="C308" t="str">
            <v>Engsel Patrun</v>
          </cell>
          <cell r="D308" t="str">
            <v>ps</v>
          </cell>
        </row>
        <row r="309">
          <cell r="A309" t="str">
            <v>CC26</v>
          </cell>
          <cell r="B309">
            <v>307</v>
          </cell>
          <cell r="C309" t="str">
            <v>Engsel Harmonika</v>
          </cell>
          <cell r="D309" t="str">
            <v>m1</v>
          </cell>
        </row>
        <row r="312">
          <cell r="A312" t="str">
            <v>ZZ99</v>
          </cell>
        </row>
      </sheetData>
      <sheetData sheetId="4">
        <row r="1">
          <cell r="A1" t="str">
            <v>DAFTAR SATUAN ALAT / JAM</v>
          </cell>
        </row>
      </sheetData>
      <sheetData sheetId="5"/>
      <sheetData sheetId="6"/>
      <sheetData sheetId="7"/>
      <sheetData sheetId="8">
        <row r="1">
          <cell r="A1" t="str">
            <v>BERAT BESI BETON</v>
          </cell>
        </row>
      </sheetData>
      <sheetData sheetId="9">
        <row r="1">
          <cell r="A1" t="str">
            <v xml:space="preserve">DAFTAR BERAT BESI </v>
          </cell>
        </row>
      </sheetData>
      <sheetData sheetId="10" refreshError="1"/>
      <sheetData sheetId="1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REKAP TOTAL"/>
      <sheetName val="RAB  (3)"/>
      <sheetName val="ANKOMP"/>
      <sheetName val="RKNDSR-CCO"/>
      <sheetName val="RKNDSR1"/>
      <sheetName val="ANLDASAR CCO"/>
      <sheetName val="ANLDASAR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8">
          <cell r="A8">
            <v>1</v>
          </cell>
          <cell r="C8" t="str">
            <v>Tanah Urug</v>
          </cell>
          <cell r="G8" t="str">
            <v>m3</v>
          </cell>
          <cell r="I8">
            <v>71531</v>
          </cell>
        </row>
        <row r="9">
          <cell r="A9">
            <v>3</v>
          </cell>
          <cell r="C9" t="str">
            <v>Pasir Urug</v>
          </cell>
          <cell r="G9" t="str">
            <v>m3</v>
          </cell>
          <cell r="I9">
            <v>131140</v>
          </cell>
        </row>
        <row r="10">
          <cell r="A10">
            <v>6</v>
          </cell>
          <cell r="C10" t="str">
            <v>Pasir Pasang</v>
          </cell>
          <cell r="G10" t="str">
            <v>m3</v>
          </cell>
          <cell r="I10">
            <v>226514</v>
          </cell>
        </row>
        <row r="11">
          <cell r="A11">
            <v>7</v>
          </cell>
          <cell r="C11" t="str">
            <v>Pasir Beton</v>
          </cell>
          <cell r="G11" t="str">
            <v>m3</v>
          </cell>
          <cell r="I11">
            <v>238436</v>
          </cell>
        </row>
        <row r="12">
          <cell r="A12">
            <v>10</v>
          </cell>
          <cell r="C12" t="str">
            <v>Kerikil</v>
          </cell>
          <cell r="G12" t="str">
            <v>m3</v>
          </cell>
          <cell r="I12">
            <v>196710</v>
          </cell>
        </row>
        <row r="13">
          <cell r="A13">
            <v>18</v>
          </cell>
          <cell r="C13" t="str">
            <v>Batu Belah Pondasi</v>
          </cell>
          <cell r="G13" t="str">
            <v>m3</v>
          </cell>
          <cell r="I13">
            <v>177635</v>
          </cell>
        </row>
        <row r="14">
          <cell r="A14">
            <v>21</v>
          </cell>
          <cell r="C14" t="str">
            <v xml:space="preserve">Batu Tempel </v>
          </cell>
          <cell r="G14" t="str">
            <v>m2</v>
          </cell>
          <cell r="I14">
            <v>250358</v>
          </cell>
        </row>
        <row r="15">
          <cell r="A15">
            <v>23</v>
          </cell>
          <cell r="C15" t="str">
            <v>Batu Pinggir Beton 15x35x60 (K - 225)</v>
          </cell>
          <cell r="G15" t="str">
            <v>buah</v>
          </cell>
          <cell r="I15">
            <v>71531</v>
          </cell>
        </row>
        <row r="16">
          <cell r="A16">
            <v>34</v>
          </cell>
          <cell r="C16" t="str">
            <v>Paving Block Natural 6 cm</v>
          </cell>
          <cell r="G16" t="str">
            <v>m2</v>
          </cell>
          <cell r="I16">
            <v>53648</v>
          </cell>
        </row>
        <row r="17">
          <cell r="A17">
            <v>37</v>
          </cell>
          <cell r="C17" t="str">
            <v>Semen PC 50kg</v>
          </cell>
          <cell r="G17" t="str">
            <v>Kg</v>
          </cell>
          <cell r="I17">
            <v>1621.36</v>
          </cell>
        </row>
        <row r="18">
          <cell r="A18">
            <v>72</v>
          </cell>
          <cell r="C18" t="str">
            <v xml:space="preserve">Kape Tembok </v>
          </cell>
          <cell r="G18" t="str">
            <v>buah</v>
          </cell>
          <cell r="I18">
            <v>17000</v>
          </cell>
        </row>
        <row r="19">
          <cell r="A19">
            <v>73</v>
          </cell>
          <cell r="C19" t="str">
            <v>kape Kayu</v>
          </cell>
          <cell r="G19" t="str">
            <v>buah</v>
          </cell>
          <cell r="I19">
            <v>10000</v>
          </cell>
        </row>
        <row r="20">
          <cell r="A20">
            <v>74</v>
          </cell>
          <cell r="C20" t="str">
            <v>Scarp</v>
          </cell>
          <cell r="G20" t="str">
            <v>buah</v>
          </cell>
          <cell r="I20">
            <v>17000</v>
          </cell>
        </row>
        <row r="21">
          <cell r="A21">
            <v>75</v>
          </cell>
          <cell r="C21" t="str">
            <v>Soligneum 1 Blek (5 ltr)</v>
          </cell>
          <cell r="G21" t="str">
            <v>Blek</v>
          </cell>
          <cell r="I21">
            <v>46000</v>
          </cell>
        </row>
        <row r="22">
          <cell r="A22">
            <v>76</v>
          </cell>
          <cell r="C22" t="str">
            <v>Plincoat</v>
          </cell>
          <cell r="G22" t="str">
            <v>kg</v>
          </cell>
          <cell r="I22">
            <v>37000</v>
          </cell>
        </row>
        <row r="23">
          <cell r="A23">
            <v>77</v>
          </cell>
          <cell r="C23" t="str">
            <v>Kwas 3"</v>
          </cell>
          <cell r="G23" t="str">
            <v>buah</v>
          </cell>
          <cell r="I23">
            <v>12500</v>
          </cell>
        </row>
        <row r="24">
          <cell r="A24">
            <v>78</v>
          </cell>
          <cell r="C24" t="str">
            <v>Dempul Halus / Impra ( Wood Filler )</v>
          </cell>
          <cell r="G24" t="str">
            <v>kg</v>
          </cell>
          <cell r="I24">
            <v>29000</v>
          </cell>
        </row>
        <row r="25">
          <cell r="A25">
            <v>79</v>
          </cell>
          <cell r="C25" t="str">
            <v xml:space="preserve">Terpentin </v>
          </cell>
          <cell r="G25" t="str">
            <v>lt</v>
          </cell>
          <cell r="I25">
            <v>14000</v>
          </cell>
        </row>
        <row r="26">
          <cell r="A26">
            <v>81</v>
          </cell>
          <cell r="C26" t="str">
            <v>Thiner B</v>
          </cell>
          <cell r="G26" t="str">
            <v>lt</v>
          </cell>
          <cell r="I26">
            <v>23000</v>
          </cell>
        </row>
        <row r="27">
          <cell r="A27">
            <v>85</v>
          </cell>
          <cell r="C27" t="str">
            <v>Meni Kayu / Besi</v>
          </cell>
          <cell r="G27" t="str">
            <v>kg</v>
          </cell>
          <cell r="I27">
            <v>25500</v>
          </cell>
        </row>
        <row r="28">
          <cell r="A28">
            <v>88</v>
          </cell>
          <cell r="C28" t="str">
            <v>Cat Besi</v>
          </cell>
          <cell r="G28" t="str">
            <v>kg</v>
          </cell>
          <cell r="I28">
            <v>46000</v>
          </cell>
        </row>
        <row r="29">
          <cell r="A29">
            <v>89</v>
          </cell>
          <cell r="C29" t="str">
            <v>Bambu</v>
          </cell>
          <cell r="G29" t="str">
            <v>m'</v>
          </cell>
          <cell r="I29">
            <v>5000</v>
          </cell>
        </row>
        <row r="30">
          <cell r="A30">
            <v>116</v>
          </cell>
          <cell r="C30" t="str">
            <v>Kayu Kelas III</v>
          </cell>
          <cell r="G30" t="str">
            <v>m3</v>
          </cell>
          <cell r="I30">
            <v>1617000</v>
          </cell>
        </row>
        <row r="31">
          <cell r="A31">
            <v>117</v>
          </cell>
          <cell r="C31" t="str">
            <v>Kayu Balok Albasiah Kecil</v>
          </cell>
          <cell r="G31" t="str">
            <v>m3</v>
          </cell>
          <cell r="I31">
            <v>1501000</v>
          </cell>
        </row>
        <row r="32">
          <cell r="A32">
            <v>118</v>
          </cell>
          <cell r="C32" t="str">
            <v>Balok Kayu Kelas III</v>
          </cell>
          <cell r="G32" t="str">
            <v>m3</v>
          </cell>
          <cell r="I32">
            <v>1617000</v>
          </cell>
        </row>
        <row r="33">
          <cell r="A33">
            <v>120</v>
          </cell>
          <cell r="C33" t="str">
            <v>Dolken 7 – 10</v>
          </cell>
          <cell r="G33" t="str">
            <v>batang</v>
          </cell>
          <cell r="I33">
            <v>28000</v>
          </cell>
        </row>
        <row r="34">
          <cell r="A34">
            <v>121</v>
          </cell>
          <cell r="C34" t="str">
            <v>List Profil Kamper 1 cm</v>
          </cell>
          <cell r="G34" t="str">
            <v>m'</v>
          </cell>
          <cell r="I34">
            <v>4500</v>
          </cell>
        </row>
        <row r="35">
          <cell r="A35">
            <v>122</v>
          </cell>
          <cell r="C35" t="str">
            <v>List Profil Kamper 2 cm</v>
          </cell>
          <cell r="G35" t="str">
            <v>m'</v>
          </cell>
          <cell r="I35">
            <v>6000</v>
          </cell>
        </row>
        <row r="36">
          <cell r="A36">
            <v>123</v>
          </cell>
          <cell r="C36" t="str">
            <v>List Profil Kamper 4 cm</v>
          </cell>
          <cell r="G36" t="str">
            <v>m'</v>
          </cell>
          <cell r="I36">
            <v>11500</v>
          </cell>
        </row>
        <row r="37">
          <cell r="A37">
            <v>124</v>
          </cell>
          <cell r="C37" t="str">
            <v>List Profil Kamper 5 cm</v>
          </cell>
          <cell r="G37" t="str">
            <v>m'</v>
          </cell>
          <cell r="I37">
            <v>16500</v>
          </cell>
        </row>
        <row r="38">
          <cell r="A38">
            <v>126</v>
          </cell>
          <cell r="C38" t="str">
            <v xml:space="preserve">Pegangan Tangga Profil Jati </v>
          </cell>
          <cell r="G38" t="str">
            <v>m'</v>
          </cell>
          <cell r="I38">
            <v>88000</v>
          </cell>
        </row>
        <row r="39">
          <cell r="A39">
            <v>127</v>
          </cell>
          <cell r="C39" t="str">
            <v>Buis Beton dia 20 panjang 1m</v>
          </cell>
          <cell r="G39" t="str">
            <v>buah</v>
          </cell>
          <cell r="I39">
            <v>96000</v>
          </cell>
        </row>
        <row r="40">
          <cell r="A40">
            <v>133</v>
          </cell>
          <cell r="C40" t="str">
            <v>Minyak Bekisting</v>
          </cell>
          <cell r="G40" t="str">
            <v>liter</v>
          </cell>
          <cell r="I40">
            <v>10000</v>
          </cell>
        </row>
        <row r="41">
          <cell r="A41">
            <v>134</v>
          </cell>
          <cell r="C41" t="str">
            <v>Eternit 4 mm 100x100 cm</v>
          </cell>
          <cell r="G41" t="str">
            <v>m2</v>
          </cell>
          <cell r="I41">
            <v>13000</v>
          </cell>
        </row>
        <row r="42">
          <cell r="A42">
            <v>135</v>
          </cell>
          <cell r="C42" t="str">
            <v>Hardfleks/GRC  5mm 120 x 240 cm</v>
          </cell>
          <cell r="G42" t="str">
            <v>lbr</v>
          </cell>
          <cell r="I42">
            <v>50500</v>
          </cell>
        </row>
        <row r="43">
          <cell r="A43">
            <v>136</v>
          </cell>
          <cell r="C43" t="str">
            <v>Gypsum 120 x 240 cm ex. DN</v>
          </cell>
          <cell r="G43" t="str">
            <v>lbr</v>
          </cell>
          <cell r="I43">
            <v>64000</v>
          </cell>
        </row>
        <row r="44">
          <cell r="A44">
            <v>137</v>
          </cell>
          <cell r="C44" t="str">
            <v>Gypsum 120 x 240 cm ex. Luar</v>
          </cell>
          <cell r="G44" t="str">
            <v>lbr</v>
          </cell>
          <cell r="I44">
            <v>72500</v>
          </cell>
        </row>
        <row r="45">
          <cell r="A45">
            <v>138</v>
          </cell>
          <cell r="C45" t="str">
            <v>List Gypsum C – 7 Profil</v>
          </cell>
          <cell r="G45" t="str">
            <v>m'</v>
          </cell>
          <cell r="I45">
            <v>15500</v>
          </cell>
        </row>
        <row r="46">
          <cell r="A46">
            <v>140</v>
          </cell>
          <cell r="C46" t="str">
            <v>Asbes Semen 5mm</v>
          </cell>
          <cell r="G46" t="str">
            <v>M2</v>
          </cell>
          <cell r="I46">
            <v>16500</v>
          </cell>
        </row>
        <row r="47">
          <cell r="A47">
            <v>153</v>
          </cell>
          <cell r="C47" t="str">
            <v>Plywood 18 mm 120 x 240</v>
          </cell>
          <cell r="G47" t="str">
            <v>lbr</v>
          </cell>
          <cell r="I47">
            <v>250000</v>
          </cell>
        </row>
        <row r="48">
          <cell r="A48">
            <v>432</v>
          </cell>
          <cell r="C48" t="str">
            <v>Baja Tulangan U 24 Polos</v>
          </cell>
          <cell r="G48" t="str">
            <v>kg</v>
          </cell>
          <cell r="I48">
            <v>13534</v>
          </cell>
        </row>
        <row r="49">
          <cell r="A49">
            <v>434</v>
          </cell>
          <cell r="C49" t="str">
            <v>Pagar BRC Lengkap Tiang (Tanpa Pondasi)</v>
          </cell>
          <cell r="G49" t="str">
            <v>m2</v>
          </cell>
          <cell r="I49">
            <v>156000</v>
          </cell>
        </row>
        <row r="50">
          <cell r="A50">
            <v>440</v>
          </cell>
          <cell r="C50" t="str">
            <v>IWF Ex. DN SII</v>
          </cell>
          <cell r="G50" t="str">
            <v>kg</v>
          </cell>
          <cell r="I50">
            <v>16000</v>
          </cell>
        </row>
        <row r="51">
          <cell r="A51">
            <v>443</v>
          </cell>
          <cell r="C51" t="str">
            <v>Besi C Lip Chanel</v>
          </cell>
          <cell r="G51" t="str">
            <v>kg</v>
          </cell>
          <cell r="I51">
            <v>14000</v>
          </cell>
        </row>
        <row r="52">
          <cell r="A52">
            <v>450</v>
          </cell>
          <cell r="C52" t="str">
            <v>Kawat Harmonika 3 mm</v>
          </cell>
          <cell r="G52" t="str">
            <v>m2</v>
          </cell>
          <cell r="I52">
            <v>90000</v>
          </cell>
        </row>
        <row r="53">
          <cell r="A53">
            <v>485</v>
          </cell>
          <cell r="C53" t="str">
            <v>Paku 4 s/d 7 cm</v>
          </cell>
          <cell r="G53" t="str">
            <v>kg</v>
          </cell>
          <cell r="I53">
            <v>20000</v>
          </cell>
        </row>
        <row r="54">
          <cell r="A54">
            <v>488</v>
          </cell>
          <cell r="C54" t="str">
            <v>Paku Fisher</v>
          </cell>
          <cell r="G54" t="str">
            <v>buah</v>
          </cell>
          <cell r="I54">
            <v>2000</v>
          </cell>
        </row>
        <row r="55">
          <cell r="A55" t="str">
            <v>518a</v>
          </cell>
          <cell r="C55" t="str">
            <v>Atap Spandek 0,4mm</v>
          </cell>
          <cell r="G55" t="str">
            <v>m2</v>
          </cell>
          <cell r="I55">
            <v>98000</v>
          </cell>
        </row>
        <row r="56">
          <cell r="A56">
            <v>607</v>
          </cell>
          <cell r="C56" t="str">
            <v>Plastik Kedap Air</v>
          </cell>
          <cell r="G56" t="str">
            <v>m2</v>
          </cell>
          <cell r="I56">
            <v>5000</v>
          </cell>
        </row>
        <row r="57">
          <cell r="A57">
            <v>651</v>
          </cell>
          <cell r="C57" t="str">
            <v>Kawat Beton</v>
          </cell>
          <cell r="G57" t="str">
            <v>kg</v>
          </cell>
          <cell r="I57">
            <v>35000</v>
          </cell>
        </row>
        <row r="58">
          <cell r="A58">
            <v>658</v>
          </cell>
          <cell r="C58" t="str">
            <v>Las Listrik</v>
          </cell>
          <cell r="G58" t="str">
            <v>Kg</v>
          </cell>
          <cell r="I58">
            <v>44100</v>
          </cell>
        </row>
        <row r="59">
          <cell r="A59">
            <v>659</v>
          </cell>
          <cell r="C59" t="str">
            <v>Pelumas</v>
          </cell>
          <cell r="G59" t="str">
            <v>liter</v>
          </cell>
          <cell r="I59">
            <v>30600</v>
          </cell>
        </row>
        <row r="60">
          <cell r="A60">
            <v>668</v>
          </cell>
          <cell r="C60" t="str">
            <v>Plat Besi Tipis 6 mm s/d 10 mm</v>
          </cell>
          <cell r="G60" t="str">
            <v>kg</v>
          </cell>
          <cell r="I60">
            <v>16500</v>
          </cell>
        </row>
        <row r="61">
          <cell r="A61">
            <v>672</v>
          </cell>
          <cell r="C61" t="str">
            <v>Paku 8 s/d 12 cm</v>
          </cell>
          <cell r="G61" t="str">
            <v>kg</v>
          </cell>
          <cell r="I61">
            <v>20500</v>
          </cell>
        </row>
        <row r="62">
          <cell r="A62">
            <v>676</v>
          </cell>
          <cell r="C62" t="str">
            <v>Semen Abu-abu</v>
          </cell>
          <cell r="G62" t="str">
            <v>Kg</v>
          </cell>
          <cell r="I62">
            <v>1621.36</v>
          </cell>
        </row>
        <row r="63">
          <cell r="A63">
            <v>677</v>
          </cell>
          <cell r="C63" t="str">
            <v>Kabel NYM 2 x 1,5</v>
          </cell>
          <cell r="G63" t="str">
            <v>m'</v>
          </cell>
          <cell r="I63">
            <v>6500</v>
          </cell>
        </row>
        <row r="64">
          <cell r="A64">
            <v>678</v>
          </cell>
          <cell r="C64" t="str">
            <v>Solatip Kabel</v>
          </cell>
          <cell r="G64" t="str">
            <v>rol</v>
          </cell>
          <cell r="I64">
            <v>16900</v>
          </cell>
        </row>
        <row r="65">
          <cell r="A65">
            <v>679</v>
          </cell>
          <cell r="C65" t="str">
            <v>Pipa Listrik</v>
          </cell>
          <cell r="G65" t="str">
            <v>batang</v>
          </cell>
          <cell r="I65">
            <v>26180</v>
          </cell>
        </row>
        <row r="66">
          <cell r="A66">
            <v>680</v>
          </cell>
          <cell r="C66" t="str">
            <v>T. Doze</v>
          </cell>
          <cell r="G66" t="str">
            <v>bh</v>
          </cell>
          <cell r="I66">
            <v>5460</v>
          </cell>
        </row>
        <row r="67">
          <cell r="A67">
            <v>681</v>
          </cell>
          <cell r="C67" t="str">
            <v>Saklar</v>
          </cell>
          <cell r="G67" t="str">
            <v>bh</v>
          </cell>
          <cell r="I67">
            <v>26260</v>
          </cell>
        </row>
        <row r="68">
          <cell r="A68">
            <v>682</v>
          </cell>
          <cell r="C68" t="str">
            <v>Lampu TL 40 Watt ( Lengkap)</v>
          </cell>
          <cell r="G68" t="str">
            <v>bh</v>
          </cell>
          <cell r="I68">
            <v>120000</v>
          </cell>
        </row>
        <row r="69">
          <cell r="A69">
            <v>683</v>
          </cell>
          <cell r="C69" t="str">
            <v>Pipa GI Medium Class dia 4"</v>
          </cell>
          <cell r="G69" t="str">
            <v>m'</v>
          </cell>
          <cell r="I69">
            <v>163333.33333333334</v>
          </cell>
        </row>
        <row r="70">
          <cell r="A70">
            <v>684</v>
          </cell>
          <cell r="C70" t="str">
            <v>Fisher 10</v>
          </cell>
          <cell r="G70" t="str">
            <v>bh</v>
          </cell>
          <cell r="I70">
            <v>2000</v>
          </cell>
        </row>
        <row r="71">
          <cell r="A71">
            <v>685</v>
          </cell>
        </row>
      </sheetData>
      <sheetData sheetId="10">
        <row r="10">
          <cell r="B10">
            <v>1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arsat"/>
      <sheetName val="Sch"/>
      <sheetName val="methode"/>
      <sheetName val="Spek Barang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"/>
      <sheetName val="D1"/>
      <sheetName val="D2a"/>
      <sheetName val="D2b"/>
      <sheetName val="D3a"/>
      <sheetName val="D3b"/>
      <sheetName val="D5a"/>
      <sheetName val="D5b"/>
      <sheetName val="D6a"/>
      <sheetName val="D6b"/>
      <sheetName val="D7a"/>
      <sheetName val="D7b"/>
      <sheetName val="D10a"/>
      <sheetName val="D10b"/>
      <sheetName val="Tng"/>
      <sheetName val="Al"/>
      <sheetName val="Bh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.PERLINTASAN PIPA"/>
      <sheetName val="III.IPA 10 LPD"/>
      <sheetName val="1.Neo_pbersih-lap"/>
      <sheetName val="2.Neo_Galian"/>
      <sheetName val="3.Neo_Timb-tanah"/>
      <sheetName val="4.Neo_UrugPsr-aans-btkali"/>
      <sheetName val="5.Neo_PsBta"/>
      <sheetName val="6.Neo_StmpBtn123"/>
      <sheetName val="7.Neo_pipework"/>
      <sheetName val="II.BANG SIPIL"/>
      <sheetName val="BETON BERTULANG"/>
      <sheetName val="rekap harga satua"/>
      <sheetName val="Upah-Bahan"/>
      <sheetName val="Sewa Peralatan"/>
      <sheetName val="I.PIPA"/>
      <sheetName val="SAT PIPE"/>
      <sheetName val="."/>
      <sheetName val=".."/>
      <sheetName val="..."/>
      <sheetName val="...."/>
      <sheetName val="........."/>
      <sheetName val="......."/>
      <sheetName val=".....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RWT. Inap wedok"/>
      <sheetName val="RWT. Inap Laki"/>
      <sheetName val="RWT. Inap VIP"/>
      <sheetName val="RUMAH DINAS "/>
      <sheetName val="MEKANIK 2M"/>
      <sheetName val="MEKANIK 4M"/>
      <sheetName val="MEKANIK usulan 2004"/>
      <sheetName val="R MEKANIK (2)"/>
      <sheetName val="R MEKA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UPAH"/>
      <sheetName val="BAHAN"/>
      <sheetName val="ANALISA DASAR"/>
      <sheetName val="HARGA SATUAN"/>
      <sheetName val="BETON BERTULANG "/>
      <sheetName val="DAFTAR BESI"/>
      <sheetName val="BERAT BESI"/>
      <sheetName val="Ay08067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A10">
            <v>10</v>
          </cell>
        </row>
        <row r="11">
          <cell r="A11">
            <v>11</v>
          </cell>
          <cell r="B11" t="str">
            <v>A001</v>
          </cell>
          <cell r="D11">
            <v>1</v>
          </cell>
          <cell r="E11" t="str">
            <v>m2</v>
          </cell>
          <cell r="G11" t="str">
            <v>PEK. PENGUKURAN  KEMBALI ( SITE )</v>
          </cell>
          <cell r="L11">
            <v>940</v>
          </cell>
        </row>
        <row r="12">
          <cell r="A12">
            <v>12</v>
          </cell>
          <cell r="B12" t="str">
            <v>A002</v>
          </cell>
          <cell r="D12">
            <v>1</v>
          </cell>
          <cell r="E12" t="str">
            <v>m2</v>
          </cell>
          <cell r="G12" t="str">
            <v>PEK. PASANGAN  BOUWPLANK</v>
          </cell>
          <cell r="L12">
            <v>17730</v>
          </cell>
        </row>
        <row r="13">
          <cell r="A13">
            <v>13</v>
          </cell>
          <cell r="B13" t="str">
            <v>A003</v>
          </cell>
          <cell r="C13">
            <v>0</v>
          </cell>
          <cell r="D13">
            <v>1</v>
          </cell>
          <cell r="E13" t="str">
            <v>m2</v>
          </cell>
          <cell r="G13" t="str">
            <v>PEK. LOS  KERJA / GUDANG</v>
          </cell>
          <cell r="L13">
            <v>258630</v>
          </cell>
        </row>
        <row r="14">
          <cell r="A14">
            <v>14</v>
          </cell>
          <cell r="B14" t="str">
            <v>A004</v>
          </cell>
          <cell r="C14">
            <v>0</v>
          </cell>
          <cell r="D14">
            <v>1</v>
          </cell>
          <cell r="E14" t="str">
            <v>m2</v>
          </cell>
          <cell r="G14" t="str">
            <v>PEK. KANTOR  DIREKSI</v>
          </cell>
          <cell r="L14">
            <v>289400</v>
          </cell>
        </row>
        <row r="15">
          <cell r="A15">
            <v>15</v>
          </cell>
          <cell r="B15" t="str">
            <v>A005</v>
          </cell>
          <cell r="C15">
            <v>0</v>
          </cell>
          <cell r="D15">
            <v>1</v>
          </cell>
          <cell r="E15" t="str">
            <v>m2</v>
          </cell>
          <cell r="G15" t="str">
            <v>PEK. PAPAN  NAMA  PROYEK</v>
          </cell>
          <cell r="L15">
            <v>284150</v>
          </cell>
        </row>
        <row r="16">
          <cell r="A16">
            <v>16</v>
          </cell>
          <cell r="B16" t="str">
            <v>A006</v>
          </cell>
          <cell r="C16">
            <v>0</v>
          </cell>
          <cell r="D16">
            <v>1</v>
          </cell>
          <cell r="E16" t="str">
            <v>m2</v>
          </cell>
          <cell r="G16" t="str">
            <v>PEK. PAGAR  PENGAMAN  PROYEK</v>
          </cell>
          <cell r="L16">
            <v>169260</v>
          </cell>
        </row>
        <row r="17">
          <cell r="A17">
            <v>17</v>
          </cell>
          <cell r="B17" t="str">
            <v>A007</v>
          </cell>
          <cell r="C17">
            <v>0</v>
          </cell>
          <cell r="D17">
            <v>1</v>
          </cell>
          <cell r="E17" t="str">
            <v>m3</v>
          </cell>
          <cell r="G17" t="str">
            <v>PEK. GALIAN  TANAH  BIASA  MAX.  KEDALAMAN 1 M1</v>
          </cell>
          <cell r="L17">
            <v>10390</v>
          </cell>
        </row>
        <row r="18">
          <cell r="A18">
            <v>18</v>
          </cell>
          <cell r="B18" t="str">
            <v>A008</v>
          </cell>
          <cell r="C18">
            <v>0</v>
          </cell>
          <cell r="D18">
            <v>1</v>
          </cell>
          <cell r="E18" t="str">
            <v>m3</v>
          </cell>
          <cell r="G18" t="str">
            <v>PEK. GALIAN  TANAH  BIASA  MAX.  KEDALAMAN 2 M1</v>
          </cell>
          <cell r="L18">
            <v>13650</v>
          </cell>
        </row>
        <row r="19">
          <cell r="A19">
            <v>19</v>
          </cell>
          <cell r="B19" t="str">
            <v>A009</v>
          </cell>
          <cell r="C19">
            <v>0</v>
          </cell>
          <cell r="D19">
            <v>1</v>
          </cell>
          <cell r="E19" t="str">
            <v>m3</v>
          </cell>
          <cell r="G19" t="str">
            <v>PEK. GALIAN  TANAH  BIASA  MAX.  KEDALAMAN 3 M1</v>
          </cell>
          <cell r="L19">
            <v>19080</v>
          </cell>
        </row>
        <row r="20">
          <cell r="A20">
            <v>20</v>
          </cell>
          <cell r="B20" t="str">
            <v>A010</v>
          </cell>
          <cell r="C20">
            <v>0</v>
          </cell>
          <cell r="D20">
            <v>1</v>
          </cell>
          <cell r="E20" t="str">
            <v>m3</v>
          </cell>
          <cell r="G20" t="str">
            <v>PEK. GALIAN  TANAH  BIASA  MAX.  KEDALAMAN 4 M1</v>
          </cell>
          <cell r="L20">
            <v>24520</v>
          </cell>
        </row>
        <row r="21">
          <cell r="A21">
            <v>21</v>
          </cell>
          <cell r="B21" t="str">
            <v>A011</v>
          </cell>
          <cell r="C21">
            <v>0</v>
          </cell>
          <cell r="D21">
            <v>1</v>
          </cell>
          <cell r="E21" t="str">
            <v>m3</v>
          </cell>
          <cell r="G21" t="str">
            <v>PEK. GALIAN  TANAH  BIASA  MAX.  KEDALAMAN 5 M1</v>
          </cell>
          <cell r="L21">
            <v>29950</v>
          </cell>
        </row>
        <row r="22">
          <cell r="A22">
            <v>22</v>
          </cell>
          <cell r="B22" t="str">
            <v>A012</v>
          </cell>
          <cell r="C22">
            <v>0</v>
          </cell>
          <cell r="D22">
            <v>1</v>
          </cell>
          <cell r="E22" t="str">
            <v>m3</v>
          </cell>
          <cell r="G22" t="str">
            <v>PEK. GALIAN  TANAH  SUMURAN  MAX.  KEDALAMAN 10 m1</v>
          </cell>
          <cell r="L22">
            <v>31180</v>
          </cell>
        </row>
        <row r="23">
          <cell r="A23">
            <v>23</v>
          </cell>
          <cell r="B23" t="str">
            <v>A013</v>
          </cell>
          <cell r="C23">
            <v>0</v>
          </cell>
          <cell r="D23">
            <v>1</v>
          </cell>
          <cell r="E23" t="str">
            <v>m3</v>
          </cell>
          <cell r="G23" t="str">
            <v>PEK. GALIAN  TANAH BERBATU / TANAH KERAS / ASPAL  MAX.  KEDALAMAN 1 M1</v>
          </cell>
          <cell r="L23">
            <v>21480</v>
          </cell>
        </row>
        <row r="24">
          <cell r="A24">
            <v>24</v>
          </cell>
          <cell r="B24" t="str">
            <v>A014</v>
          </cell>
          <cell r="C24">
            <v>0</v>
          </cell>
          <cell r="D24">
            <v>1</v>
          </cell>
          <cell r="E24" t="str">
            <v>m3</v>
          </cell>
          <cell r="G24" t="str">
            <v>PEK. GALIAN  TANAH CADAS  MAX.  KEDALAMAN 1 M1</v>
          </cell>
          <cell r="L24">
            <v>21480</v>
          </cell>
        </row>
        <row r="25">
          <cell r="A25">
            <v>25</v>
          </cell>
          <cell r="B25" t="str">
            <v>A015</v>
          </cell>
          <cell r="C25">
            <v>0</v>
          </cell>
          <cell r="D25">
            <v>1</v>
          </cell>
          <cell r="E25" t="str">
            <v>m3</v>
          </cell>
          <cell r="G25" t="str">
            <v>PEK. GALIAN  TANAH LUMPUR  MAX.  KEDALAMAN 1 M1</v>
          </cell>
          <cell r="L25">
            <v>18730</v>
          </cell>
        </row>
        <row r="26">
          <cell r="A26">
            <v>26</v>
          </cell>
          <cell r="B26" t="str">
            <v>A016</v>
          </cell>
          <cell r="C26">
            <v>0</v>
          </cell>
          <cell r="D26">
            <v>1</v>
          </cell>
          <cell r="E26" t="str">
            <v>m2</v>
          </cell>
          <cell r="G26" t="str">
            <v>PEK. STRIPING TANAH  ( TEBAL = 20 Cm )</v>
          </cell>
          <cell r="L26">
            <v>1670</v>
          </cell>
        </row>
        <row r="27">
          <cell r="A27">
            <v>27</v>
          </cell>
          <cell r="B27" t="str">
            <v>A017</v>
          </cell>
          <cell r="C27">
            <v>0</v>
          </cell>
          <cell r="D27">
            <v>1</v>
          </cell>
          <cell r="E27" t="str">
            <v>m3</v>
          </cell>
          <cell r="G27" t="str">
            <v>PEK. PEMBUANGAN &gt;= 150 M1</v>
          </cell>
          <cell r="L27">
            <v>7560</v>
          </cell>
        </row>
        <row r="28">
          <cell r="A28">
            <v>28</v>
          </cell>
          <cell r="B28" t="str">
            <v>A018</v>
          </cell>
          <cell r="C28">
            <v>0</v>
          </cell>
          <cell r="D28">
            <v>1</v>
          </cell>
          <cell r="E28" t="str">
            <v>m3</v>
          </cell>
          <cell r="G28" t="str">
            <v>PEK. URUGAN  TANAH  KEMBALI</v>
          </cell>
          <cell r="L28">
            <v>5220</v>
          </cell>
        </row>
        <row r="29">
          <cell r="A29">
            <v>29</v>
          </cell>
          <cell r="B29" t="str">
            <v>A019</v>
          </cell>
          <cell r="C29">
            <v>0</v>
          </cell>
          <cell r="D29">
            <v>1</v>
          </cell>
          <cell r="E29" t="str">
            <v>m3</v>
          </cell>
          <cell r="G29" t="str">
            <v>PEK. URUGAN  PASIR  URUG</v>
          </cell>
          <cell r="L29">
            <v>51070</v>
          </cell>
        </row>
        <row r="30">
          <cell r="A30">
            <v>30</v>
          </cell>
          <cell r="B30" t="str">
            <v>A020</v>
          </cell>
          <cell r="C30">
            <v>0</v>
          </cell>
          <cell r="D30">
            <v>1</v>
          </cell>
          <cell r="E30" t="str">
            <v>m3</v>
          </cell>
          <cell r="G30" t="str">
            <v>PEK. URUGAN  TANAH  DARI  LUAR  DIPADATKAN  DENGAN  ALAT  BERAT</v>
          </cell>
          <cell r="L30">
            <v>73140</v>
          </cell>
        </row>
        <row r="31">
          <cell r="A31">
            <v>31</v>
          </cell>
          <cell r="B31" t="str">
            <v>A021</v>
          </cell>
          <cell r="C31">
            <v>0</v>
          </cell>
          <cell r="D31">
            <v>1</v>
          </cell>
          <cell r="E31" t="str">
            <v>m3</v>
          </cell>
          <cell r="G31" t="str">
            <v>PEK. PEMADATAN  TANAH  SETIAP  20 Cm</v>
          </cell>
          <cell r="L31">
            <v>13110</v>
          </cell>
        </row>
        <row r="32">
          <cell r="A32">
            <v>32</v>
          </cell>
          <cell r="B32" t="str">
            <v>A022</v>
          </cell>
          <cell r="C32">
            <v>0</v>
          </cell>
          <cell r="D32">
            <v>1</v>
          </cell>
          <cell r="E32" t="str">
            <v>m3</v>
          </cell>
          <cell r="G32" t="str">
            <v>PEK. PERKERASAN  SIRTU  DIPADATKAN  SETIAP  20 Cm</v>
          </cell>
          <cell r="L32">
            <v>55760</v>
          </cell>
        </row>
        <row r="33">
          <cell r="A33">
            <v>33</v>
          </cell>
          <cell r="B33" t="str">
            <v>A023</v>
          </cell>
          <cell r="C33">
            <v>0</v>
          </cell>
          <cell r="D33">
            <v>1</v>
          </cell>
          <cell r="E33" t="str">
            <v>m2</v>
          </cell>
          <cell r="G33" t="str">
            <v>PEK. PEMBUATAN  JALAN  SEMENTARA  TEBAL  20 Cm</v>
          </cell>
          <cell r="L33">
            <v>30980</v>
          </cell>
        </row>
        <row r="34">
          <cell r="A34">
            <v>34</v>
          </cell>
          <cell r="B34" t="str">
            <v>A024</v>
          </cell>
          <cell r="C34">
            <v>0</v>
          </cell>
          <cell r="D34">
            <v>1</v>
          </cell>
          <cell r="E34" t="str">
            <v>m2</v>
          </cell>
          <cell r="G34" t="str">
            <v>PEK. PEMASANGAN  LAPISAN  INJUK TEBAL  10 Cm</v>
          </cell>
          <cell r="L34">
            <v>19510</v>
          </cell>
        </row>
        <row r="35">
          <cell r="A35">
            <v>35</v>
          </cell>
          <cell r="B35" t="str">
            <v>A025</v>
          </cell>
          <cell r="C35">
            <v>0</v>
          </cell>
          <cell r="D35">
            <v>1</v>
          </cell>
          <cell r="E35" t="str">
            <v>m3</v>
          </cell>
          <cell r="G35" t="str">
            <v>PEK.  LAPISAN  PUDEL  1KP : 3PP : 7TL</v>
          </cell>
          <cell r="L35">
            <v>60260</v>
          </cell>
        </row>
        <row r="36">
          <cell r="A36">
            <v>36</v>
          </cell>
          <cell r="B36" t="str">
            <v>A026</v>
          </cell>
          <cell r="C36">
            <v>0</v>
          </cell>
          <cell r="D36">
            <v>1</v>
          </cell>
          <cell r="E36" t="str">
            <v>m3</v>
          </cell>
          <cell r="G36" t="str">
            <v>PEK.  LAPISAN  PUDEL  1KP : 5TL</v>
          </cell>
          <cell r="L36">
            <v>53360</v>
          </cell>
        </row>
        <row r="37">
          <cell r="A37">
            <v>37</v>
          </cell>
          <cell r="B37" t="str">
            <v>A027</v>
          </cell>
          <cell r="C37">
            <v>0</v>
          </cell>
          <cell r="D37">
            <v>1</v>
          </cell>
          <cell r="E37" t="str">
            <v>m3</v>
          </cell>
          <cell r="G37" t="str">
            <v>PEK.  LAPISAN  PUDEL  1KP : 5PP</v>
          </cell>
          <cell r="L37">
            <v>91860</v>
          </cell>
        </row>
        <row r="38">
          <cell r="A38">
            <v>38</v>
          </cell>
          <cell r="B38" t="str">
            <v>A028</v>
          </cell>
          <cell r="C38">
            <v>0</v>
          </cell>
          <cell r="D38">
            <v>1</v>
          </cell>
          <cell r="E38" t="str">
            <v>m3</v>
          </cell>
          <cell r="G38" t="str">
            <v>PEK.  LANTAI  KERJA  1PC : 3PB : 5 KRL</v>
          </cell>
          <cell r="L38">
            <v>264330</v>
          </cell>
        </row>
        <row r="39">
          <cell r="A39">
            <v>39</v>
          </cell>
          <cell r="B39" t="str">
            <v>A029</v>
          </cell>
          <cell r="C39">
            <v>0</v>
          </cell>
          <cell r="D39">
            <v>1</v>
          </cell>
          <cell r="E39" t="str">
            <v>m3</v>
          </cell>
          <cell r="G39" t="str">
            <v>PEK.  COR  BETON  SITE  MIX  K - 175</v>
          </cell>
          <cell r="L39">
            <v>324750</v>
          </cell>
        </row>
        <row r="40">
          <cell r="A40">
            <v>40</v>
          </cell>
          <cell r="B40" t="str">
            <v>A030</v>
          </cell>
          <cell r="C40">
            <v>0</v>
          </cell>
          <cell r="D40">
            <v>1</v>
          </cell>
          <cell r="E40" t="str">
            <v>m3</v>
          </cell>
          <cell r="G40" t="str">
            <v>PEK.  COR  BETON  SITE  MIX  K - 225</v>
          </cell>
          <cell r="L40">
            <v>350240</v>
          </cell>
        </row>
        <row r="41">
          <cell r="A41">
            <v>41</v>
          </cell>
          <cell r="B41" t="str">
            <v>A031</v>
          </cell>
          <cell r="C41">
            <v>0</v>
          </cell>
          <cell r="D41">
            <v>1</v>
          </cell>
          <cell r="E41" t="str">
            <v>m3</v>
          </cell>
          <cell r="G41" t="str">
            <v>PEK.  COR  BETON  SITE  MIX  K - 300</v>
          </cell>
          <cell r="L41">
            <v>372370</v>
          </cell>
        </row>
        <row r="42">
          <cell r="A42">
            <v>42</v>
          </cell>
          <cell r="B42" t="str">
            <v>A032</v>
          </cell>
          <cell r="C42">
            <v>0</v>
          </cell>
          <cell r="D42">
            <v>1</v>
          </cell>
          <cell r="E42" t="str">
            <v>m3</v>
          </cell>
          <cell r="G42" t="str">
            <v>PEK.  COR  BETON  READY  MIX  K - 175  ( MIN  6 m3  BERIKUT  SLANG )</v>
          </cell>
          <cell r="L42">
            <v>364240</v>
          </cell>
        </row>
        <row r="43">
          <cell r="A43">
            <v>43</v>
          </cell>
          <cell r="B43" t="str">
            <v>A033</v>
          </cell>
          <cell r="C43">
            <v>0</v>
          </cell>
          <cell r="D43">
            <v>1</v>
          </cell>
          <cell r="E43" t="str">
            <v>m3</v>
          </cell>
          <cell r="G43" t="str">
            <v>PEK.  COR  BETON  READY  MIX  K - 225  ( MIN  6 m3  BERIKUT  SLANG )</v>
          </cell>
          <cell r="L43">
            <v>391830</v>
          </cell>
        </row>
        <row r="44">
          <cell r="A44">
            <v>44</v>
          </cell>
          <cell r="B44" t="str">
            <v>A034</v>
          </cell>
          <cell r="C44">
            <v>0</v>
          </cell>
          <cell r="D44">
            <v>1</v>
          </cell>
          <cell r="E44" t="str">
            <v>m3</v>
          </cell>
          <cell r="G44" t="str">
            <v>PEK.  COR  BETON  READY  MIX  K -300  ( MIN  6 m3  BERIKUT  SLANG )</v>
          </cell>
          <cell r="L44">
            <v>419420</v>
          </cell>
        </row>
        <row r="45">
          <cell r="A45">
            <v>45</v>
          </cell>
          <cell r="B45" t="str">
            <v>A035</v>
          </cell>
          <cell r="C45">
            <v>0</v>
          </cell>
          <cell r="D45">
            <v>1</v>
          </cell>
          <cell r="E45" t="str">
            <v>m3</v>
          </cell>
          <cell r="G45" t="str">
            <v>PEK.  PASANG  BETON  CYCLOOF + 40%  BATU  BELAH</v>
          </cell>
          <cell r="L45">
            <v>227350</v>
          </cell>
        </row>
        <row r="46">
          <cell r="A46">
            <v>46</v>
          </cell>
          <cell r="B46" t="str">
            <v>A036</v>
          </cell>
          <cell r="C46">
            <v>0</v>
          </cell>
          <cell r="D46">
            <v>1</v>
          </cell>
          <cell r="E46" t="str">
            <v>kg.</v>
          </cell>
          <cell r="G46" t="str">
            <v>PEK.  BESI  BETON  TERPASANG  U - 24</v>
          </cell>
          <cell r="L46">
            <v>4830</v>
          </cell>
        </row>
        <row r="47">
          <cell r="A47">
            <v>47</v>
          </cell>
          <cell r="B47" t="str">
            <v>A037</v>
          </cell>
          <cell r="C47">
            <v>0</v>
          </cell>
          <cell r="D47">
            <v>1</v>
          </cell>
          <cell r="E47" t="str">
            <v>kg.</v>
          </cell>
          <cell r="G47" t="str">
            <v>PEK.  BESI  BETON  TERPASANG  U - 39</v>
          </cell>
          <cell r="L47">
            <v>5250</v>
          </cell>
        </row>
        <row r="48">
          <cell r="A48">
            <v>48</v>
          </cell>
          <cell r="B48" t="str">
            <v>A038</v>
          </cell>
          <cell r="C48">
            <v>0</v>
          </cell>
          <cell r="D48">
            <v>1</v>
          </cell>
          <cell r="E48" t="str">
            <v>kg.</v>
          </cell>
          <cell r="G48" t="str">
            <v>PEK.  ERECTION  KONSTRUKSI  KUDA-KUDA  BESI</v>
          </cell>
          <cell r="L48">
            <v>4410</v>
          </cell>
        </row>
        <row r="49">
          <cell r="A49">
            <v>49</v>
          </cell>
          <cell r="B49" t="str">
            <v>A039</v>
          </cell>
          <cell r="C49">
            <v>0</v>
          </cell>
          <cell r="D49">
            <v>1</v>
          </cell>
          <cell r="E49" t="str">
            <v>kg.</v>
          </cell>
          <cell r="G49" t="str">
            <v>PEK.  BAJA  IWF  EX  DN</v>
          </cell>
          <cell r="L49">
            <v>6430</v>
          </cell>
        </row>
        <row r="50">
          <cell r="A50">
            <v>50</v>
          </cell>
          <cell r="B50" t="str">
            <v>A040</v>
          </cell>
          <cell r="C50">
            <v>0</v>
          </cell>
          <cell r="D50">
            <v>1</v>
          </cell>
          <cell r="E50" t="str">
            <v>kg.</v>
          </cell>
          <cell r="G50" t="str">
            <v>PEK.  BAJA  IWF  EX  LN</v>
          </cell>
          <cell r="L50">
            <v>6690</v>
          </cell>
        </row>
        <row r="51">
          <cell r="A51">
            <v>51</v>
          </cell>
          <cell r="B51" t="str">
            <v>A041</v>
          </cell>
          <cell r="C51">
            <v>0</v>
          </cell>
          <cell r="D51">
            <v>1</v>
          </cell>
          <cell r="E51" t="str">
            <v>kg.</v>
          </cell>
          <cell r="G51" t="str">
            <v>PEK.  BAJA  L  EX  DN</v>
          </cell>
          <cell r="L51">
            <v>5650</v>
          </cell>
        </row>
        <row r="52">
          <cell r="A52">
            <v>52</v>
          </cell>
          <cell r="B52" t="str">
            <v>A042</v>
          </cell>
          <cell r="C52">
            <v>0</v>
          </cell>
          <cell r="D52">
            <v>1</v>
          </cell>
          <cell r="E52" t="str">
            <v>kg.</v>
          </cell>
          <cell r="G52" t="str">
            <v>PEK.  BAJA  L  EX  LN</v>
          </cell>
          <cell r="L52">
            <v>5910</v>
          </cell>
        </row>
        <row r="53">
          <cell r="A53">
            <v>53</v>
          </cell>
          <cell r="B53" t="str">
            <v>A043</v>
          </cell>
          <cell r="C53">
            <v>0</v>
          </cell>
          <cell r="D53">
            <v>1</v>
          </cell>
          <cell r="E53" t="str">
            <v>cm1</v>
          </cell>
          <cell r="G53" t="str">
            <v>PEK.  LAS  LISTRIK</v>
          </cell>
          <cell r="L53">
            <v>1850</v>
          </cell>
        </row>
        <row r="54">
          <cell r="A54">
            <v>54</v>
          </cell>
          <cell r="B54" t="str">
            <v>A044</v>
          </cell>
          <cell r="C54">
            <v>0</v>
          </cell>
          <cell r="D54">
            <v>1</v>
          </cell>
          <cell r="E54" t="str">
            <v>ttk.</v>
          </cell>
          <cell r="G54" t="str">
            <v>MELOBANGI  KONSTRUKSI  BESI  DENGAN  BOR</v>
          </cell>
          <cell r="L54">
            <v>1800</v>
          </cell>
        </row>
        <row r="55">
          <cell r="A55">
            <v>55</v>
          </cell>
          <cell r="B55" t="str">
            <v>A045</v>
          </cell>
          <cell r="C55">
            <v>0</v>
          </cell>
          <cell r="D55">
            <v>1</v>
          </cell>
          <cell r="E55" t="str">
            <v>m2</v>
          </cell>
          <cell r="G55" t="str">
            <v>PEK.  BONDEX</v>
          </cell>
          <cell r="L55">
            <v>89410</v>
          </cell>
        </row>
        <row r="56">
          <cell r="A56">
            <v>56</v>
          </cell>
          <cell r="B56" t="str">
            <v>A046</v>
          </cell>
          <cell r="C56">
            <v>0</v>
          </cell>
          <cell r="D56">
            <v>1</v>
          </cell>
          <cell r="E56" t="str">
            <v>m2</v>
          </cell>
          <cell r="G56" t="str">
            <v>PEK.  WIREMESH  M8</v>
          </cell>
          <cell r="L56">
            <v>28310</v>
          </cell>
        </row>
        <row r="57">
          <cell r="A57">
            <v>57</v>
          </cell>
          <cell r="B57" t="str">
            <v>A047</v>
          </cell>
          <cell r="C57">
            <v>0</v>
          </cell>
          <cell r="D57">
            <v>1</v>
          </cell>
          <cell r="E57" t="str">
            <v>m2</v>
          </cell>
          <cell r="G57" t="str">
            <v>PEK.  BEKISTING  DENGAN  PAPAN</v>
          </cell>
          <cell r="L57">
            <v>82340</v>
          </cell>
        </row>
        <row r="58">
          <cell r="A58">
            <v>58</v>
          </cell>
          <cell r="B58" t="str">
            <v>A048</v>
          </cell>
          <cell r="C58">
            <v>0</v>
          </cell>
          <cell r="D58">
            <v>1</v>
          </cell>
          <cell r="E58" t="str">
            <v>m2</v>
          </cell>
          <cell r="G58" t="str">
            <v>PEK.  BEKISTING  DENGAN  MULTIPLEX  9 mm</v>
          </cell>
          <cell r="L58">
            <v>49360</v>
          </cell>
        </row>
        <row r="59">
          <cell r="A59">
            <v>59</v>
          </cell>
          <cell r="B59" t="str">
            <v>A049</v>
          </cell>
          <cell r="C59">
            <v>0</v>
          </cell>
          <cell r="D59">
            <v>1</v>
          </cell>
          <cell r="E59" t="str">
            <v>m2</v>
          </cell>
          <cell r="G59" t="str">
            <v>PEK.  BEKISTING  DENGAN  MULTIPLEX  12 mm</v>
          </cell>
          <cell r="L59">
            <v>55490</v>
          </cell>
        </row>
        <row r="60">
          <cell r="A60">
            <v>60</v>
          </cell>
          <cell r="B60" t="str">
            <v>A050</v>
          </cell>
          <cell r="C60">
            <v>0</v>
          </cell>
          <cell r="D60">
            <v>1</v>
          </cell>
          <cell r="E60" t="str">
            <v>m2</v>
          </cell>
          <cell r="G60" t="str">
            <v>PEK.  PASANGAN  STOOT  WERK</v>
          </cell>
          <cell r="L60">
            <v>122980</v>
          </cell>
        </row>
        <row r="61">
          <cell r="A61">
            <v>61</v>
          </cell>
          <cell r="B61" t="str">
            <v>A051</v>
          </cell>
          <cell r="C61">
            <v>0</v>
          </cell>
          <cell r="D61">
            <v>1</v>
          </cell>
          <cell r="E61" t="str">
            <v>m3</v>
          </cell>
          <cell r="G61" t="str">
            <v>PEK.  PASANGAN  AANSTAMPING</v>
          </cell>
          <cell r="L61">
            <v>83070</v>
          </cell>
        </row>
        <row r="62">
          <cell r="A62">
            <v>62</v>
          </cell>
          <cell r="B62" t="str">
            <v>A052</v>
          </cell>
          <cell r="C62">
            <v>0</v>
          </cell>
          <cell r="D62">
            <v>1</v>
          </cell>
          <cell r="E62" t="str">
            <v>m3</v>
          </cell>
          <cell r="G62" t="str">
            <v>PEK.  PASANGAN  BATU  BRONJONG</v>
          </cell>
          <cell r="L62">
            <v>96160</v>
          </cell>
        </row>
        <row r="63">
          <cell r="A63">
            <v>63</v>
          </cell>
          <cell r="B63" t="str">
            <v>A053</v>
          </cell>
          <cell r="C63">
            <v>0</v>
          </cell>
          <cell r="D63">
            <v>1</v>
          </cell>
          <cell r="E63" t="str">
            <v>m2</v>
          </cell>
          <cell r="G63" t="str">
            <v>PEK.  PASANGAN  GEBALAN  RUMPUT  SAMPAI  TUMBUH</v>
          </cell>
          <cell r="L63">
            <v>2980</v>
          </cell>
        </row>
        <row r="64">
          <cell r="A64">
            <v>64</v>
          </cell>
          <cell r="B64" t="str">
            <v>A054</v>
          </cell>
          <cell r="C64">
            <v>0</v>
          </cell>
          <cell r="D64">
            <v>1</v>
          </cell>
          <cell r="E64" t="str">
            <v>m3</v>
          </cell>
          <cell r="G64" t="str">
            <v>PEK.  PASANGAN  BATU  1 : 6</v>
          </cell>
          <cell r="L64">
            <v>141480</v>
          </cell>
        </row>
        <row r="65">
          <cell r="A65">
            <v>65</v>
          </cell>
          <cell r="B65" t="str">
            <v>A055</v>
          </cell>
          <cell r="C65">
            <v>0</v>
          </cell>
          <cell r="D65">
            <v>1</v>
          </cell>
          <cell r="E65" t="str">
            <v>m3</v>
          </cell>
          <cell r="G65" t="str">
            <v>PEK.  PASANGAN  BATU  1 : 5</v>
          </cell>
          <cell r="L65">
            <v>144500</v>
          </cell>
        </row>
        <row r="66">
          <cell r="A66">
            <v>66</v>
          </cell>
          <cell r="B66" t="str">
            <v>A056</v>
          </cell>
          <cell r="C66">
            <v>0</v>
          </cell>
          <cell r="D66">
            <v>1</v>
          </cell>
          <cell r="E66" t="str">
            <v>m3</v>
          </cell>
          <cell r="G66" t="str">
            <v>PEK.  PASANGAN  BATU  1 : 4</v>
          </cell>
          <cell r="L66">
            <v>148400</v>
          </cell>
        </row>
        <row r="67">
          <cell r="A67">
            <v>67</v>
          </cell>
          <cell r="B67" t="str">
            <v>A057</v>
          </cell>
          <cell r="C67">
            <v>0</v>
          </cell>
          <cell r="D67">
            <v>1</v>
          </cell>
          <cell r="E67" t="str">
            <v>m3</v>
          </cell>
          <cell r="G67" t="str">
            <v>PEK.  PASANGAN  BATU  1 : 3</v>
          </cell>
          <cell r="L67">
            <v>151810</v>
          </cell>
        </row>
        <row r="68">
          <cell r="A68">
            <v>68</v>
          </cell>
          <cell r="B68" t="str">
            <v>A058</v>
          </cell>
          <cell r="C68">
            <v>0</v>
          </cell>
          <cell r="D68">
            <v>1</v>
          </cell>
          <cell r="E68" t="str">
            <v>m3</v>
          </cell>
          <cell r="G68" t="str">
            <v>PEK.  PASANGAN  BATU  1 : 2.5</v>
          </cell>
          <cell r="L68">
            <v>155210</v>
          </cell>
        </row>
        <row r="69">
          <cell r="A69">
            <v>69</v>
          </cell>
          <cell r="B69" t="str">
            <v>A059</v>
          </cell>
          <cell r="C69">
            <v>0</v>
          </cell>
          <cell r="D69">
            <v>1</v>
          </cell>
          <cell r="E69" t="str">
            <v>m3</v>
          </cell>
          <cell r="G69" t="str">
            <v>PEK.  PASANGAN  BATU  1 : 2</v>
          </cell>
          <cell r="L69">
            <v>158620</v>
          </cell>
        </row>
        <row r="70">
          <cell r="A70">
            <v>70</v>
          </cell>
          <cell r="B70" t="str">
            <v>A060</v>
          </cell>
          <cell r="C70">
            <v>0</v>
          </cell>
          <cell r="D70">
            <v>1</v>
          </cell>
          <cell r="E70" t="str">
            <v>m3</v>
          </cell>
          <cell r="G70" t="str">
            <v>PEK.  PASANGAN  BATU  1 : 1</v>
          </cell>
          <cell r="L70">
            <v>162020</v>
          </cell>
        </row>
        <row r="71">
          <cell r="A71">
            <v>71</v>
          </cell>
          <cell r="B71" t="str">
            <v>A061</v>
          </cell>
          <cell r="C71">
            <v>0</v>
          </cell>
          <cell r="D71">
            <v>1</v>
          </cell>
          <cell r="E71" t="str">
            <v>m3</v>
          </cell>
          <cell r="G71" t="str">
            <v>PEK.  PASANGAN  BATU  1 : 4  PAKAI  BATU  MUKA  SEGI  ENAM  DAN  SIARAN</v>
          </cell>
          <cell r="L71">
            <v>177770</v>
          </cell>
        </row>
        <row r="72">
          <cell r="A72">
            <v>72</v>
          </cell>
          <cell r="B72" t="str">
            <v>A062</v>
          </cell>
          <cell r="C72">
            <v>0</v>
          </cell>
          <cell r="D72">
            <v>1</v>
          </cell>
          <cell r="E72" t="str">
            <v>m2</v>
          </cell>
          <cell r="G72" t="str">
            <v>PEK.  PASANGAN  BATU  TEMPEL  DAN  SIARAN</v>
          </cell>
          <cell r="L72">
            <v>29430</v>
          </cell>
        </row>
        <row r="73">
          <cell r="A73">
            <v>73</v>
          </cell>
          <cell r="B73" t="str">
            <v>A063</v>
          </cell>
          <cell r="C73">
            <v>0</v>
          </cell>
          <cell r="D73">
            <v>1</v>
          </cell>
          <cell r="E73" t="str">
            <v>m2</v>
          </cell>
          <cell r="G73" t="str">
            <v>PEK.  PASANGAN  DINDING  KERAMIK  PUTIH</v>
          </cell>
          <cell r="L73">
            <v>47050</v>
          </cell>
        </row>
        <row r="74">
          <cell r="A74">
            <v>74</v>
          </cell>
          <cell r="B74" t="str">
            <v>A064</v>
          </cell>
          <cell r="C74">
            <v>0</v>
          </cell>
          <cell r="D74">
            <v>1</v>
          </cell>
          <cell r="E74" t="str">
            <v>m2</v>
          </cell>
          <cell r="G74" t="str">
            <v>PEK.  PASANGAN  DINDING  KERAMIK  BERCORAK</v>
          </cell>
          <cell r="L74">
            <v>50380</v>
          </cell>
        </row>
        <row r="75">
          <cell r="A75">
            <v>75</v>
          </cell>
          <cell r="B75" t="str">
            <v>A065</v>
          </cell>
          <cell r="C75">
            <v>0</v>
          </cell>
          <cell r="D75">
            <v>1</v>
          </cell>
          <cell r="E75" t="str">
            <v>m2</v>
          </cell>
          <cell r="G75" t="str">
            <v>PEK.  PASANGAN  DINDING  KERAMIK  BERCORAK  ( 20/25 )</v>
          </cell>
          <cell r="L75">
            <v>59830</v>
          </cell>
        </row>
        <row r="76">
          <cell r="A76">
            <v>76</v>
          </cell>
          <cell r="B76" t="str">
            <v>A066</v>
          </cell>
          <cell r="C76">
            <v>0</v>
          </cell>
          <cell r="D76">
            <v>1</v>
          </cell>
          <cell r="E76" t="str">
            <v>m2</v>
          </cell>
          <cell r="G76" t="str">
            <v>PEK.  PASANGAN  LANTAI  KERAMIK  PUTIH  ( 20/20 )</v>
          </cell>
          <cell r="L76">
            <v>49830</v>
          </cell>
        </row>
        <row r="77">
          <cell r="A77">
            <v>77</v>
          </cell>
          <cell r="B77" t="str">
            <v>A067</v>
          </cell>
          <cell r="C77">
            <v>0</v>
          </cell>
          <cell r="D77">
            <v>1</v>
          </cell>
          <cell r="E77" t="str">
            <v>m2</v>
          </cell>
          <cell r="G77" t="str">
            <v>PEK.  PASANGAN  LANTAI  KERAMIK  PUTIH  ( 30/30 )</v>
          </cell>
          <cell r="L77">
            <v>50380</v>
          </cell>
        </row>
        <row r="78">
          <cell r="A78">
            <v>78</v>
          </cell>
          <cell r="B78" t="str">
            <v>A068</v>
          </cell>
          <cell r="C78">
            <v>0</v>
          </cell>
          <cell r="D78">
            <v>1</v>
          </cell>
          <cell r="E78" t="str">
            <v>m2</v>
          </cell>
          <cell r="G78" t="str">
            <v>PEK.  PASANGAN  LANTAI  KERAMIK  CORAK  ( 30/30 )</v>
          </cell>
          <cell r="L78">
            <v>60940</v>
          </cell>
        </row>
        <row r="79">
          <cell r="A79">
            <v>79</v>
          </cell>
          <cell r="B79" t="str">
            <v>A069</v>
          </cell>
          <cell r="C79">
            <v>0</v>
          </cell>
          <cell r="D79">
            <v>1</v>
          </cell>
          <cell r="E79" t="str">
            <v>m2</v>
          </cell>
          <cell r="G79" t="str">
            <v>PEK.  PASANGAN  LANTAI  KERAMIK  CORAK  ( 20/20 ) UNTUK  KAMAR  MANDI</v>
          </cell>
          <cell r="L79">
            <v>55860</v>
          </cell>
        </row>
        <row r="80">
          <cell r="A80">
            <v>80</v>
          </cell>
          <cell r="B80" t="str">
            <v>A070</v>
          </cell>
          <cell r="C80">
            <v>0</v>
          </cell>
          <cell r="D80">
            <v>1</v>
          </cell>
          <cell r="E80" t="str">
            <v>m2</v>
          </cell>
          <cell r="G80" t="str">
            <v>PEK.  PASANGAN  LANTAI  GRANIT  UKURAN  BESAR  ( EX  LN )</v>
          </cell>
          <cell r="L80">
            <v>1152460</v>
          </cell>
        </row>
        <row r="81">
          <cell r="A81">
            <v>81</v>
          </cell>
          <cell r="B81" t="str">
            <v>A071</v>
          </cell>
          <cell r="C81">
            <v>0</v>
          </cell>
          <cell r="D81">
            <v>1</v>
          </cell>
          <cell r="E81" t="str">
            <v>m2</v>
          </cell>
          <cell r="G81" t="str">
            <v>PEK.  PASANGAN  LANTAI  GRANIT  UKURAN  BESAR  ( EX DN )</v>
          </cell>
          <cell r="L81">
            <v>868660</v>
          </cell>
        </row>
        <row r="82">
          <cell r="A82">
            <v>82</v>
          </cell>
          <cell r="B82" t="str">
            <v>A072</v>
          </cell>
          <cell r="C82">
            <v>0</v>
          </cell>
          <cell r="D82">
            <v>1</v>
          </cell>
          <cell r="E82" t="str">
            <v>m2</v>
          </cell>
          <cell r="G82" t="str">
            <v>PEK.  PASANGAN  LANTAI  GRANIT  UKURAN  KECIL  ( EX LN )</v>
          </cell>
          <cell r="L82">
            <v>983460</v>
          </cell>
        </row>
        <row r="83">
          <cell r="A83">
            <v>83</v>
          </cell>
          <cell r="B83" t="str">
            <v>A073</v>
          </cell>
          <cell r="C83">
            <v>0</v>
          </cell>
          <cell r="D83">
            <v>1</v>
          </cell>
          <cell r="E83" t="str">
            <v>m2</v>
          </cell>
          <cell r="G83" t="str">
            <v>PEK.  PASANGAN  LANTAI  GRANIT  UKURAN  KECIL  ( EX DN )</v>
          </cell>
          <cell r="L83">
            <v>813180</v>
          </cell>
        </row>
        <row r="84">
          <cell r="A84">
            <v>84</v>
          </cell>
          <cell r="B84" t="str">
            <v>A074</v>
          </cell>
          <cell r="C84">
            <v>0</v>
          </cell>
          <cell r="D84">
            <v>1</v>
          </cell>
          <cell r="E84" t="str">
            <v>m2</v>
          </cell>
          <cell r="G84" t="str">
            <v>PEK.  PASANGAN  DINDING  GRANIT  UKURAN  BESAR  ( EX LN )</v>
          </cell>
          <cell r="L84">
            <v>1223070</v>
          </cell>
        </row>
        <row r="85">
          <cell r="A85">
            <v>85</v>
          </cell>
          <cell r="B85" t="str">
            <v>A075</v>
          </cell>
          <cell r="C85">
            <v>0</v>
          </cell>
          <cell r="D85">
            <v>1</v>
          </cell>
          <cell r="E85" t="str">
            <v>m2</v>
          </cell>
          <cell r="G85" t="str">
            <v>PEK.  PASANGAN  DINDING  GRANIT  UKURAN  BESAR  ( EX DN )</v>
          </cell>
          <cell r="L85">
            <v>934870</v>
          </cell>
        </row>
        <row r="86">
          <cell r="A86">
            <v>86</v>
          </cell>
          <cell r="B86" t="str">
            <v>A076</v>
          </cell>
          <cell r="C86">
            <v>0</v>
          </cell>
          <cell r="D86">
            <v>1</v>
          </cell>
          <cell r="E86" t="str">
            <v>m2</v>
          </cell>
          <cell r="G86" t="str">
            <v>PEK.  PASANGAN  DINDING  GRANIT  UKURAN  KECIL  ( EX LN )</v>
          </cell>
          <cell r="L86">
            <v>1048710</v>
          </cell>
        </row>
        <row r="87">
          <cell r="A87">
            <v>87</v>
          </cell>
          <cell r="B87" t="str">
            <v>A077</v>
          </cell>
          <cell r="C87">
            <v>0</v>
          </cell>
          <cell r="D87">
            <v>1</v>
          </cell>
          <cell r="E87" t="str">
            <v>m2</v>
          </cell>
          <cell r="G87" t="str">
            <v>PEK.  PASANGAN  DINDING  GRANIT  UKURAN  KECIL  ( EX DN )</v>
          </cell>
          <cell r="L87">
            <v>875790</v>
          </cell>
        </row>
        <row r="88">
          <cell r="A88">
            <v>88</v>
          </cell>
          <cell r="B88" t="str">
            <v>A078</v>
          </cell>
          <cell r="C88">
            <v>0</v>
          </cell>
          <cell r="D88">
            <v>1</v>
          </cell>
          <cell r="E88" t="str">
            <v>m2</v>
          </cell>
          <cell r="G88" t="str">
            <v>PEK.  PASANGAN  LANTAI  GRANITO  TILE  ESSENZA  60 x 60 POLISHED</v>
          </cell>
          <cell r="L88">
            <v>227310</v>
          </cell>
        </row>
        <row r="89">
          <cell r="A89">
            <v>89</v>
          </cell>
          <cell r="B89" t="str">
            <v>A079</v>
          </cell>
          <cell r="C89">
            <v>0</v>
          </cell>
          <cell r="D89">
            <v>1</v>
          </cell>
          <cell r="E89" t="str">
            <v>m2</v>
          </cell>
          <cell r="G89" t="str">
            <v>PEK.  PASANGAN  LANTAI  GRANITO  TILE  ESSENZA  40 x 40 POLISHED</v>
          </cell>
          <cell r="L89">
            <v>193520</v>
          </cell>
        </row>
        <row r="90">
          <cell r="A90">
            <v>90</v>
          </cell>
          <cell r="B90" t="str">
            <v>A080</v>
          </cell>
          <cell r="C90">
            <v>0</v>
          </cell>
          <cell r="D90">
            <v>1</v>
          </cell>
          <cell r="E90" t="str">
            <v>m2</v>
          </cell>
          <cell r="G90" t="str">
            <v>PEK.  PASANGAN  DINDING  GRANITO  TILE  ESSENZA  60 x 60 POLISHED</v>
          </cell>
          <cell r="L90">
            <v>233270</v>
          </cell>
        </row>
        <row r="91">
          <cell r="A91">
            <v>91</v>
          </cell>
          <cell r="B91" t="str">
            <v>A081</v>
          </cell>
          <cell r="C91">
            <v>0</v>
          </cell>
          <cell r="D91">
            <v>1</v>
          </cell>
          <cell r="E91" t="str">
            <v>m2</v>
          </cell>
          <cell r="G91" t="str">
            <v>PEK.  PASANGAN  DINDING  GRANITO  TILE  ESSENZA  40 x 40 POLISHED</v>
          </cell>
          <cell r="L91">
            <v>198950</v>
          </cell>
        </row>
        <row r="92">
          <cell r="A92">
            <v>92</v>
          </cell>
          <cell r="B92" t="str">
            <v>A082</v>
          </cell>
          <cell r="C92">
            <v>0</v>
          </cell>
          <cell r="D92">
            <v>1</v>
          </cell>
          <cell r="E92" t="str">
            <v>m2</v>
          </cell>
          <cell r="G92" t="str">
            <v>PEK.  PASANGAN  LANTAI  MARMER  LAMPUNG  UKURAN  BESAR</v>
          </cell>
          <cell r="L92">
            <v>306740</v>
          </cell>
        </row>
        <row r="93">
          <cell r="A93">
            <v>93</v>
          </cell>
          <cell r="B93" t="str">
            <v>A083</v>
          </cell>
          <cell r="C93">
            <v>0</v>
          </cell>
          <cell r="D93">
            <v>1</v>
          </cell>
          <cell r="E93" t="str">
            <v>m2</v>
          </cell>
          <cell r="G93" t="str">
            <v>PEK.  PASANGAN  LANTAI  MARMER  LAMPUNG  UKURAN  KECIL</v>
          </cell>
          <cell r="L93">
            <v>268280</v>
          </cell>
        </row>
        <row r="94">
          <cell r="A94">
            <v>94</v>
          </cell>
          <cell r="B94" t="str">
            <v>A084</v>
          </cell>
          <cell r="C94">
            <v>0</v>
          </cell>
          <cell r="D94">
            <v>1</v>
          </cell>
          <cell r="E94" t="str">
            <v>m2</v>
          </cell>
          <cell r="G94" t="str">
            <v>PEK.  PASANGAN  LANTAI  MARMER  CITATAH  UKURAN  BESAR</v>
          </cell>
          <cell r="L94">
            <v>198890</v>
          </cell>
        </row>
        <row r="95">
          <cell r="A95">
            <v>95</v>
          </cell>
          <cell r="B95" t="str">
            <v>A085</v>
          </cell>
          <cell r="C95">
            <v>0</v>
          </cell>
          <cell r="D95">
            <v>1</v>
          </cell>
          <cell r="E95" t="str">
            <v>m2</v>
          </cell>
          <cell r="G95" t="str">
            <v>PEK.  PASANGAN  LANTAI  MARMER  CITATAH  UKURAN  KECIL</v>
          </cell>
          <cell r="L95">
            <v>170660</v>
          </cell>
        </row>
        <row r="96">
          <cell r="A96">
            <v>96</v>
          </cell>
          <cell r="B96" t="str">
            <v>A086</v>
          </cell>
          <cell r="C96">
            <v>0</v>
          </cell>
          <cell r="D96">
            <v>1</v>
          </cell>
          <cell r="E96" t="str">
            <v>m2</v>
          </cell>
          <cell r="G96" t="str">
            <v>PEK.  PASANGAN  DINDING  MARMER  LAMPUNG  UKURAN  BESAR</v>
          </cell>
          <cell r="L96">
            <v>362070</v>
          </cell>
        </row>
        <row r="97">
          <cell r="A97">
            <v>97</v>
          </cell>
          <cell r="B97" t="str">
            <v>A087</v>
          </cell>
          <cell r="C97">
            <v>0</v>
          </cell>
          <cell r="D97">
            <v>1</v>
          </cell>
          <cell r="E97" t="str">
            <v>m2</v>
          </cell>
          <cell r="G97" t="str">
            <v>PEK.  PASANGAN  DINDING  MARMER  LAMPUNG  UKURAN  KECIL</v>
          </cell>
          <cell r="L97">
            <v>321720</v>
          </cell>
        </row>
        <row r="98">
          <cell r="A98">
            <v>98</v>
          </cell>
          <cell r="B98" t="str">
            <v>A088</v>
          </cell>
          <cell r="C98">
            <v>0</v>
          </cell>
          <cell r="D98">
            <v>1</v>
          </cell>
          <cell r="E98" t="str">
            <v>m2</v>
          </cell>
          <cell r="G98" t="str">
            <v>PEK.  PASANGAN  DINDING  MARMER  CITATAH  UKURAN  BESAR</v>
          </cell>
          <cell r="L98">
            <v>252560</v>
          </cell>
        </row>
        <row r="99">
          <cell r="A99">
            <v>99</v>
          </cell>
          <cell r="B99" t="str">
            <v>A089</v>
          </cell>
          <cell r="C99">
            <v>0</v>
          </cell>
          <cell r="D99">
            <v>1</v>
          </cell>
          <cell r="E99" t="str">
            <v>m2</v>
          </cell>
          <cell r="G99" t="str">
            <v>PEK.  PASANGAN  DINDING  MARMER  CITATAH  UKURAN  KECIL</v>
          </cell>
          <cell r="L99">
            <v>222580</v>
          </cell>
        </row>
        <row r="100">
          <cell r="A100">
            <v>100</v>
          </cell>
          <cell r="B100" t="str">
            <v>A090</v>
          </cell>
          <cell r="C100">
            <v>0</v>
          </cell>
          <cell r="D100">
            <v>1</v>
          </cell>
          <cell r="E100" t="str">
            <v>m2</v>
          </cell>
          <cell r="G100" t="str">
            <v>PEK.  PASANGAN  BATA  MERAH  1 : 2</v>
          </cell>
          <cell r="L100">
            <v>38560</v>
          </cell>
        </row>
        <row r="101">
          <cell r="A101">
            <v>101</v>
          </cell>
          <cell r="B101" t="str">
            <v>A091</v>
          </cell>
          <cell r="C101">
            <v>0</v>
          </cell>
          <cell r="D101">
            <v>1</v>
          </cell>
          <cell r="E101" t="str">
            <v>m2</v>
          </cell>
          <cell r="G101" t="str">
            <v>PEK.  PASANGAN  BATA  MERAH  1 : 3</v>
          </cell>
          <cell r="L101">
            <v>35700</v>
          </cell>
        </row>
        <row r="102">
          <cell r="A102">
            <v>102</v>
          </cell>
          <cell r="B102" t="str">
            <v>A092</v>
          </cell>
          <cell r="C102">
            <v>0</v>
          </cell>
          <cell r="D102">
            <v>1</v>
          </cell>
          <cell r="E102" t="str">
            <v>m2</v>
          </cell>
          <cell r="G102" t="str">
            <v>PEK.  PASANGAN  BATA  MERAH  1 : 4</v>
          </cell>
          <cell r="L102">
            <v>30720</v>
          </cell>
        </row>
        <row r="103">
          <cell r="A103">
            <v>103</v>
          </cell>
          <cell r="B103" t="str">
            <v>A093</v>
          </cell>
          <cell r="C103">
            <v>0</v>
          </cell>
          <cell r="D103">
            <v>1</v>
          </cell>
          <cell r="E103" t="str">
            <v>m2</v>
          </cell>
          <cell r="G103" t="str">
            <v>PEK.  PASANGAN  BATA  MERAH  1 : 5</v>
          </cell>
          <cell r="L103">
            <v>27510</v>
          </cell>
        </row>
        <row r="104">
          <cell r="A104">
            <v>104</v>
          </cell>
          <cell r="B104" t="str">
            <v>A094</v>
          </cell>
          <cell r="C104">
            <v>0</v>
          </cell>
          <cell r="D104">
            <v>1</v>
          </cell>
          <cell r="E104" t="str">
            <v>m2</v>
          </cell>
          <cell r="G104" t="str">
            <v>PEK.  PLESTERAN  1 : 2  ( + ACIAN )</v>
          </cell>
          <cell r="L104">
            <v>18030</v>
          </cell>
        </row>
        <row r="105">
          <cell r="A105">
            <v>105</v>
          </cell>
          <cell r="B105" t="str">
            <v>A095</v>
          </cell>
          <cell r="C105">
            <v>0</v>
          </cell>
          <cell r="D105">
            <v>1</v>
          </cell>
          <cell r="E105" t="str">
            <v>m2</v>
          </cell>
          <cell r="G105" t="str">
            <v>PEK.  PLESTERAN  1 : 3  ( + ACIAN )</v>
          </cell>
          <cell r="L105">
            <v>16040</v>
          </cell>
        </row>
        <row r="106">
          <cell r="A106">
            <v>106</v>
          </cell>
          <cell r="B106" t="str">
            <v>A096</v>
          </cell>
          <cell r="C106">
            <v>0</v>
          </cell>
          <cell r="D106">
            <v>1</v>
          </cell>
          <cell r="E106" t="str">
            <v>m2</v>
          </cell>
          <cell r="G106" t="str">
            <v>PEK.  PLESTERAN  1 : 4  ( + ACIAN )</v>
          </cell>
          <cell r="L106">
            <v>15530</v>
          </cell>
        </row>
        <row r="107">
          <cell r="A107">
            <v>107</v>
          </cell>
          <cell r="B107" t="str">
            <v>A097</v>
          </cell>
          <cell r="C107">
            <v>0</v>
          </cell>
          <cell r="D107">
            <v>1</v>
          </cell>
          <cell r="E107" t="str">
            <v>m2</v>
          </cell>
          <cell r="G107" t="str">
            <v>PEK.  PLESTERAN  1 : 5  ( + ACIAN )</v>
          </cell>
          <cell r="L107">
            <v>14490</v>
          </cell>
        </row>
        <row r="108">
          <cell r="A108">
            <v>108</v>
          </cell>
          <cell r="B108" t="str">
            <v>A098</v>
          </cell>
          <cell r="C108">
            <v>0</v>
          </cell>
          <cell r="D108">
            <v>1</v>
          </cell>
          <cell r="E108" t="str">
            <v>m2</v>
          </cell>
          <cell r="G108" t="str">
            <v>PEK.  ACIAN  PC</v>
          </cell>
          <cell r="L108">
            <v>7550</v>
          </cell>
        </row>
        <row r="109">
          <cell r="A109">
            <v>109</v>
          </cell>
          <cell r="B109" t="str">
            <v>A099</v>
          </cell>
          <cell r="C109">
            <v>0</v>
          </cell>
          <cell r="D109">
            <v>1</v>
          </cell>
          <cell r="E109" t="str">
            <v>m2</v>
          </cell>
          <cell r="G109" t="str">
            <v>PEK.  PASANGAN  PLAFOND  TRIPLEX  6 mm  DAN  RANGKA  KAMPER  BANJAR</v>
          </cell>
          <cell r="L109">
            <v>84550</v>
          </cell>
        </row>
        <row r="110">
          <cell r="A110">
            <v>110</v>
          </cell>
          <cell r="B110" t="str">
            <v>A100</v>
          </cell>
          <cell r="C110">
            <v>0</v>
          </cell>
          <cell r="D110">
            <v>1</v>
          </cell>
          <cell r="E110" t="str">
            <v>m2</v>
          </cell>
          <cell r="G110" t="str">
            <v>PEK.  PASANGAN  PLAFOND  TRIPLEX  4 mm  DAN  RANGKA  BORNEO  SUPER</v>
          </cell>
          <cell r="L110">
            <v>61640</v>
          </cell>
        </row>
        <row r="111">
          <cell r="A111">
            <v>111</v>
          </cell>
          <cell r="B111" t="str">
            <v>A101</v>
          </cell>
          <cell r="C111">
            <v>0</v>
          </cell>
          <cell r="D111">
            <v>1</v>
          </cell>
          <cell r="E111" t="str">
            <v>m2</v>
          </cell>
          <cell r="G111" t="str">
            <v>PEK.  PASANGAN  PLAFOND  GYPSUM  9 mm  DAN  RANGKA  KAMPER  BANJAR</v>
          </cell>
          <cell r="L111">
            <v>76690</v>
          </cell>
        </row>
        <row r="112">
          <cell r="A112">
            <v>112</v>
          </cell>
          <cell r="B112" t="str">
            <v>A102</v>
          </cell>
          <cell r="C112">
            <v>0</v>
          </cell>
          <cell r="D112">
            <v>1</v>
          </cell>
          <cell r="E112" t="str">
            <v>m2</v>
          </cell>
          <cell r="G112" t="str">
            <v>PEK.  PASANGAN  RANGKA  PLAFOND  KAMPER  BANJAR  ( DIMENI )</v>
          </cell>
          <cell r="L112">
            <v>56770</v>
          </cell>
        </row>
        <row r="113">
          <cell r="A113">
            <v>113</v>
          </cell>
          <cell r="B113" t="str">
            <v>A103</v>
          </cell>
          <cell r="C113">
            <v>0</v>
          </cell>
          <cell r="D113">
            <v>1</v>
          </cell>
          <cell r="E113" t="str">
            <v>m2</v>
          </cell>
          <cell r="G113" t="str">
            <v>PEK.  PASANGAN  RANGKA  PLAFOND  BORNEO  SUPER  ( DIMENI )</v>
          </cell>
          <cell r="L113">
            <v>34890</v>
          </cell>
        </row>
        <row r="114">
          <cell r="A114">
            <v>114</v>
          </cell>
          <cell r="B114" t="str">
            <v>A104</v>
          </cell>
          <cell r="C114">
            <v>0</v>
          </cell>
          <cell r="D114">
            <v>1</v>
          </cell>
          <cell r="E114" t="str">
            <v>m2</v>
          </cell>
          <cell r="G114" t="str">
            <v>PEK.  PASANGAN  PENUTUP  PLAFOND  HARDPLEKS  5 mm</v>
          </cell>
          <cell r="L114">
            <v>22740</v>
          </cell>
        </row>
        <row r="115">
          <cell r="A115">
            <v>115</v>
          </cell>
          <cell r="B115" t="str">
            <v>A105</v>
          </cell>
          <cell r="C115">
            <v>0</v>
          </cell>
          <cell r="D115">
            <v>1</v>
          </cell>
          <cell r="E115" t="str">
            <v>m2</v>
          </cell>
          <cell r="G115" t="str">
            <v>PEK.  PASANGAN  PENUTUP  PLAFOND  ASBES  SEMEN  5 mm</v>
          </cell>
          <cell r="L115">
            <v>16420</v>
          </cell>
        </row>
        <row r="116">
          <cell r="A116">
            <v>116</v>
          </cell>
          <cell r="B116" t="str">
            <v>A106</v>
          </cell>
          <cell r="C116">
            <v>0</v>
          </cell>
          <cell r="D116">
            <v>1</v>
          </cell>
          <cell r="E116" t="str">
            <v>m2</v>
          </cell>
          <cell r="G116" t="str">
            <v>PEK.  PASANGAN  PENUTUP  PLAFOND  ETERNIT  4 mm</v>
          </cell>
          <cell r="L116">
            <v>10300</v>
          </cell>
        </row>
        <row r="117">
          <cell r="A117">
            <v>117</v>
          </cell>
          <cell r="B117" t="str">
            <v>A107</v>
          </cell>
          <cell r="C117">
            <v>0</v>
          </cell>
          <cell r="D117">
            <v>1</v>
          </cell>
          <cell r="E117" t="str">
            <v>m1</v>
          </cell>
          <cell r="G117" t="str">
            <v>PEK.  LISPLANK  KAMPER  BANJAR  3/30</v>
          </cell>
          <cell r="L117">
            <v>32600</v>
          </cell>
        </row>
        <row r="118">
          <cell r="A118">
            <v>118</v>
          </cell>
          <cell r="B118" t="str">
            <v>A108</v>
          </cell>
          <cell r="C118">
            <v>0</v>
          </cell>
          <cell r="D118">
            <v>1</v>
          </cell>
          <cell r="E118" t="str">
            <v>m1</v>
          </cell>
          <cell r="G118" t="str">
            <v>PEK.  LISPLANK  KAMPER  BANJAR  3/20</v>
          </cell>
          <cell r="L118">
            <v>24790</v>
          </cell>
        </row>
        <row r="119">
          <cell r="A119">
            <v>119</v>
          </cell>
          <cell r="B119" t="str">
            <v>A109</v>
          </cell>
          <cell r="C119">
            <v>0</v>
          </cell>
          <cell r="D119">
            <v>1</v>
          </cell>
          <cell r="E119" t="str">
            <v>m3</v>
          </cell>
          <cell r="G119" t="str">
            <v>PEK.  KUSEN  KAMPER  BANJAR</v>
          </cell>
          <cell r="L119">
            <v>3415830</v>
          </cell>
        </row>
        <row r="120">
          <cell r="A120">
            <v>120</v>
          </cell>
          <cell r="B120" t="str">
            <v>A110</v>
          </cell>
          <cell r="C120">
            <v>0</v>
          </cell>
          <cell r="D120">
            <v>1</v>
          </cell>
          <cell r="E120" t="str">
            <v>m3</v>
          </cell>
          <cell r="G120" t="str">
            <v>PEK.  KUSEN  BORNEO  SUPER</v>
          </cell>
          <cell r="L120">
            <v>2217930</v>
          </cell>
        </row>
        <row r="121">
          <cell r="A121">
            <v>121</v>
          </cell>
          <cell r="B121" t="str">
            <v>A111</v>
          </cell>
          <cell r="C121">
            <v>0</v>
          </cell>
          <cell r="D121">
            <v>1</v>
          </cell>
          <cell r="E121" t="str">
            <v>m3</v>
          </cell>
          <cell r="G121" t="str">
            <v>PEK.  KUSEN  KAMPER  SAMARINDA</v>
          </cell>
          <cell r="L121">
            <v>5146130</v>
          </cell>
        </row>
        <row r="122">
          <cell r="A122">
            <v>122</v>
          </cell>
          <cell r="B122" t="str">
            <v>A112</v>
          </cell>
          <cell r="C122">
            <v>0</v>
          </cell>
          <cell r="D122">
            <v>1</v>
          </cell>
          <cell r="E122" t="str">
            <v>m3</v>
          </cell>
          <cell r="G122" t="str">
            <v>PEK.  KUSEN  JATI  JAWA  BARAT  KELAS 2</v>
          </cell>
          <cell r="L122">
            <v>5515180</v>
          </cell>
        </row>
        <row r="123">
          <cell r="A123">
            <v>123</v>
          </cell>
          <cell r="B123" t="str">
            <v>A113</v>
          </cell>
          <cell r="C123">
            <v>0</v>
          </cell>
          <cell r="D123">
            <v>1</v>
          </cell>
          <cell r="E123" t="str">
            <v>bh.</v>
          </cell>
          <cell r="G123" t="str">
            <v>PEK.  DAUN  PINTU  PANEL  KAMPER  SAMARINDA</v>
          </cell>
          <cell r="L123">
            <v>239960</v>
          </cell>
        </row>
        <row r="124">
          <cell r="A124">
            <v>124</v>
          </cell>
          <cell r="B124" t="str">
            <v>A114</v>
          </cell>
          <cell r="C124">
            <v>0</v>
          </cell>
          <cell r="D124">
            <v>1</v>
          </cell>
          <cell r="E124" t="str">
            <v>bh.</v>
          </cell>
          <cell r="G124" t="str">
            <v>PEK.  DAUN  PINTU  PANEL  JATI  JAWA BARAT  KELAS 2</v>
          </cell>
          <cell r="L124">
            <v>317240</v>
          </cell>
        </row>
        <row r="125">
          <cell r="A125">
            <v>125</v>
          </cell>
          <cell r="B125" t="str">
            <v>A115</v>
          </cell>
          <cell r="C125">
            <v>0</v>
          </cell>
          <cell r="D125">
            <v>1</v>
          </cell>
          <cell r="E125" t="str">
            <v>bh.</v>
          </cell>
          <cell r="G125" t="str">
            <v>PEK.  DAUN  PINTU  PANEL  TEAKWOOD</v>
          </cell>
          <cell r="L125">
            <v>251830</v>
          </cell>
        </row>
        <row r="126">
          <cell r="A126">
            <v>126</v>
          </cell>
          <cell r="B126" t="str">
            <v>A116</v>
          </cell>
          <cell r="C126">
            <v>0</v>
          </cell>
          <cell r="D126">
            <v>1</v>
          </cell>
          <cell r="E126" t="str">
            <v>bh.</v>
          </cell>
          <cell r="G126" t="str">
            <v>PEK.  DAUN  PINTU  DOUBLE  TEAKWOOD</v>
          </cell>
          <cell r="L126">
            <v>203840</v>
          </cell>
        </row>
        <row r="127">
          <cell r="A127">
            <v>127</v>
          </cell>
          <cell r="B127" t="str">
            <v>A117</v>
          </cell>
          <cell r="C127">
            <v>0</v>
          </cell>
          <cell r="D127">
            <v>1</v>
          </cell>
          <cell r="E127" t="str">
            <v>bh.</v>
          </cell>
          <cell r="G127" t="str">
            <v>PEK.  DAUN  PINTU  TRIPLEK  LAPIS  ALUMUNIUM  ( KM/WC )</v>
          </cell>
          <cell r="L127">
            <v>238880</v>
          </cell>
        </row>
        <row r="128">
          <cell r="A128">
            <v>128</v>
          </cell>
          <cell r="B128" t="str">
            <v>A118</v>
          </cell>
          <cell r="C128">
            <v>0</v>
          </cell>
          <cell r="D128">
            <v>1</v>
          </cell>
          <cell r="E128" t="str">
            <v>bh.</v>
          </cell>
          <cell r="G128" t="str">
            <v>PEK.  DAUN  PINTU  TRIPLEK  LAPIS  FORMIKA  ( KM/WC )</v>
          </cell>
          <cell r="L128">
            <v>213710</v>
          </cell>
        </row>
        <row r="129">
          <cell r="A129">
            <v>129</v>
          </cell>
          <cell r="B129" t="str">
            <v>A119</v>
          </cell>
          <cell r="C129">
            <v>0</v>
          </cell>
          <cell r="D129">
            <v>1</v>
          </cell>
          <cell r="E129" t="str">
            <v>bh.</v>
          </cell>
          <cell r="G129" t="str">
            <v>PEK.  DAUN  PINTU  TRIPLEK  LAPIS  SENG  PLAT  ( KM/WC )</v>
          </cell>
          <cell r="L129">
            <v>180050</v>
          </cell>
        </row>
        <row r="130">
          <cell r="A130">
            <v>130</v>
          </cell>
          <cell r="B130" t="str">
            <v>A120</v>
          </cell>
          <cell r="C130">
            <v>0</v>
          </cell>
          <cell r="D130">
            <v>1</v>
          </cell>
          <cell r="E130" t="str">
            <v>bh.</v>
          </cell>
          <cell r="G130" t="str">
            <v>PEK.  DAUN  PINTU  KACA ( TANPA  KACA )</v>
          </cell>
          <cell r="L130">
            <v>141190</v>
          </cell>
        </row>
        <row r="131">
          <cell r="A131">
            <v>131</v>
          </cell>
          <cell r="B131" t="str">
            <v>A121</v>
          </cell>
          <cell r="C131">
            <v>0</v>
          </cell>
          <cell r="D131">
            <v>1</v>
          </cell>
          <cell r="E131" t="str">
            <v>bh.</v>
          </cell>
          <cell r="G131" t="str">
            <v>PEK.  DAUN  JENDELA  KACA ( TANPA  KACA )</v>
          </cell>
          <cell r="L131">
            <v>119020</v>
          </cell>
        </row>
        <row r="132">
          <cell r="A132">
            <v>132</v>
          </cell>
          <cell r="B132" t="str">
            <v>A122</v>
          </cell>
          <cell r="C132">
            <v>0</v>
          </cell>
          <cell r="D132">
            <v>1</v>
          </cell>
          <cell r="E132" t="str">
            <v>bh.</v>
          </cell>
          <cell r="G132" t="str">
            <v>PEK.  DAUN  PINTU / JENDELA  JALUSI</v>
          </cell>
          <cell r="L132">
            <v>238470</v>
          </cell>
        </row>
        <row r="133">
          <cell r="A133">
            <v>133</v>
          </cell>
          <cell r="B133" t="str">
            <v>A123</v>
          </cell>
          <cell r="C133">
            <v>0</v>
          </cell>
          <cell r="D133">
            <v>1</v>
          </cell>
          <cell r="E133" t="str">
            <v>m3</v>
          </cell>
          <cell r="G133" t="str">
            <v>PEK.  KUDA-KUDA  OVERSTEK / KONSOL  EXSPOSE  ( KAMPER  BANJAR )</v>
          </cell>
          <cell r="L133">
            <v>3501630</v>
          </cell>
        </row>
        <row r="134">
          <cell r="A134">
            <v>134</v>
          </cell>
          <cell r="B134" t="str">
            <v>A124</v>
          </cell>
          <cell r="C134">
            <v>0</v>
          </cell>
          <cell r="D134">
            <v>1</v>
          </cell>
          <cell r="E134" t="str">
            <v>m3</v>
          </cell>
          <cell r="G134" t="str">
            <v>PEK.  KUDA-KUDA  ( BORNEO  SUPER )</v>
          </cell>
          <cell r="L134">
            <v>1924500</v>
          </cell>
        </row>
        <row r="135">
          <cell r="A135">
            <v>135</v>
          </cell>
          <cell r="B135" t="str">
            <v>A125</v>
          </cell>
          <cell r="C135">
            <v>0</v>
          </cell>
          <cell r="D135">
            <v>1</v>
          </cell>
          <cell r="E135" t="str">
            <v>m3</v>
          </cell>
          <cell r="G135" t="str">
            <v>PEK.  KUDA-KUDA  ( KAMPER  MEDAN / KRUING )</v>
          </cell>
          <cell r="L135">
            <v>2656550</v>
          </cell>
        </row>
        <row r="136">
          <cell r="A136">
            <v>136</v>
          </cell>
          <cell r="B136" t="str">
            <v>A126</v>
          </cell>
          <cell r="C136">
            <v>0</v>
          </cell>
          <cell r="D136">
            <v>1</v>
          </cell>
          <cell r="E136" t="str">
            <v>m3</v>
          </cell>
          <cell r="G136" t="str">
            <v>PEK.  KUDA-KUDA  ( KAMPER  BANJAR )</v>
          </cell>
          <cell r="L136">
            <v>3122400</v>
          </cell>
        </row>
        <row r="137">
          <cell r="A137">
            <v>137</v>
          </cell>
          <cell r="B137" t="str">
            <v>A127</v>
          </cell>
          <cell r="C137">
            <v>0</v>
          </cell>
          <cell r="D137">
            <v>1</v>
          </cell>
          <cell r="E137" t="str">
            <v>m3</v>
          </cell>
          <cell r="G137" t="str">
            <v>PEK.  KUDA-KUDA  ( KAMPER  SAMARINDA )</v>
          </cell>
          <cell r="L137">
            <v>4852700</v>
          </cell>
        </row>
        <row r="138">
          <cell r="A138">
            <v>138</v>
          </cell>
          <cell r="B138" t="str">
            <v>A128</v>
          </cell>
          <cell r="C138">
            <v>0</v>
          </cell>
          <cell r="D138">
            <v>1</v>
          </cell>
          <cell r="E138" t="str">
            <v>m2</v>
          </cell>
          <cell r="G138" t="str">
            <v>PEK.  RANGKA  ATAP  GENTENG  BETON/KERAMIK  ( KAMPER  BANJAR )</v>
          </cell>
          <cell r="L138">
            <v>59000</v>
          </cell>
        </row>
        <row r="139">
          <cell r="A139">
            <v>139</v>
          </cell>
          <cell r="B139" t="str">
            <v>A129</v>
          </cell>
          <cell r="C139">
            <v>0</v>
          </cell>
          <cell r="D139">
            <v>1</v>
          </cell>
          <cell r="E139" t="str">
            <v>m2</v>
          </cell>
          <cell r="G139" t="str">
            <v>PEK.  RANGKA  ATAP  GENTENG  PELENTONG  ( KAMPER  BANJAR )</v>
          </cell>
          <cell r="L139">
            <v>57240</v>
          </cell>
        </row>
        <row r="140">
          <cell r="A140">
            <v>140</v>
          </cell>
          <cell r="B140" t="str">
            <v>A130</v>
          </cell>
          <cell r="C140">
            <v>0</v>
          </cell>
          <cell r="D140">
            <v>1</v>
          </cell>
          <cell r="E140" t="str">
            <v>m2</v>
          </cell>
          <cell r="G140" t="str">
            <v>PEK.  RANGKA  ATAP  GENTENG  PELENTONG  ( BORNEO  SUPER )</v>
          </cell>
          <cell r="L140">
            <v>36750</v>
          </cell>
        </row>
        <row r="141">
          <cell r="A141">
            <v>141</v>
          </cell>
          <cell r="B141" t="str">
            <v>A131</v>
          </cell>
          <cell r="C141">
            <v>0</v>
          </cell>
          <cell r="D141">
            <v>1</v>
          </cell>
          <cell r="E141" t="str">
            <v>m2</v>
          </cell>
          <cell r="G141" t="str">
            <v>PEK.  PENUTUP  ATAP  SIRAP + RANGKA  ( 4 LAPIS )</v>
          </cell>
          <cell r="L141">
            <v>66360</v>
          </cell>
        </row>
        <row r="142">
          <cell r="A142">
            <v>142</v>
          </cell>
          <cell r="B142" t="str">
            <v>A132</v>
          </cell>
          <cell r="C142">
            <v>0</v>
          </cell>
          <cell r="D142">
            <v>1</v>
          </cell>
          <cell r="E142" t="str">
            <v>m1</v>
          </cell>
          <cell r="G142" t="str">
            <v>PEK.  BUBUNGAN  ATAP  GENTENG  PELENTONG  ( EX  JATIWANGI )</v>
          </cell>
          <cell r="L142">
            <v>32730</v>
          </cell>
        </row>
        <row r="143">
          <cell r="A143">
            <v>143</v>
          </cell>
          <cell r="B143" t="str">
            <v>A133</v>
          </cell>
          <cell r="C143">
            <v>0</v>
          </cell>
          <cell r="D143">
            <v>1</v>
          </cell>
          <cell r="E143" t="str">
            <v>m1</v>
          </cell>
          <cell r="G143" t="str">
            <v>PEK.  BUBUNGAN  ATAP  GENTENG  BETON</v>
          </cell>
          <cell r="L143">
            <v>40690</v>
          </cell>
        </row>
        <row r="144">
          <cell r="A144">
            <v>144</v>
          </cell>
          <cell r="B144" t="str">
            <v>A134</v>
          </cell>
          <cell r="C144">
            <v>0</v>
          </cell>
          <cell r="D144">
            <v>1</v>
          </cell>
          <cell r="E144" t="str">
            <v>m1</v>
          </cell>
          <cell r="G144" t="str">
            <v>PEK.  BUBUNGAN  ATAP  GENTENG  KERAMIK</v>
          </cell>
          <cell r="L144">
            <v>34810</v>
          </cell>
        </row>
        <row r="145">
          <cell r="A145">
            <v>145</v>
          </cell>
          <cell r="B145" t="str">
            <v>A135</v>
          </cell>
          <cell r="C145">
            <v>0</v>
          </cell>
          <cell r="D145">
            <v>1</v>
          </cell>
          <cell r="E145" t="str">
            <v>m2</v>
          </cell>
          <cell r="G145" t="str">
            <v>PEK.  PENGECATAN  TEMBOK  EXTERIOR  ( EX  ICI )</v>
          </cell>
          <cell r="L145">
            <v>28890</v>
          </cell>
        </row>
        <row r="146">
          <cell r="A146">
            <v>146</v>
          </cell>
          <cell r="B146" t="str">
            <v>A136</v>
          </cell>
          <cell r="C146">
            <v>0</v>
          </cell>
          <cell r="D146">
            <v>1</v>
          </cell>
          <cell r="E146" t="str">
            <v>m2</v>
          </cell>
          <cell r="G146" t="str">
            <v>PEK.  PENGECATAN  TEMBOK  DINDING / PLAFOND  INTERIOR  ( EX  ICI )</v>
          </cell>
          <cell r="L146">
            <v>32660</v>
          </cell>
        </row>
        <row r="147">
          <cell r="A147">
            <v>147</v>
          </cell>
          <cell r="B147" t="str">
            <v>A137</v>
          </cell>
          <cell r="C147">
            <v>0</v>
          </cell>
          <cell r="D147">
            <v>1</v>
          </cell>
          <cell r="E147" t="str">
            <v>m2</v>
          </cell>
          <cell r="G147" t="str">
            <v>PEK.  PENGECATAN  TEMBOK  DINDING 3x  ( EX  VINILEX )</v>
          </cell>
          <cell r="L147">
            <v>14940</v>
          </cell>
        </row>
        <row r="148">
          <cell r="A148">
            <v>148</v>
          </cell>
          <cell r="B148" t="str">
            <v>A138</v>
          </cell>
          <cell r="C148">
            <v>0</v>
          </cell>
          <cell r="D148">
            <v>1</v>
          </cell>
          <cell r="E148" t="str">
            <v>m2</v>
          </cell>
          <cell r="G148" t="str">
            <v>PEK.  PENGECATAN  PLAFOND 3x  ( EX  VINILEX )</v>
          </cell>
          <cell r="L148">
            <v>15940</v>
          </cell>
        </row>
        <row r="149">
          <cell r="A149">
            <v>149</v>
          </cell>
          <cell r="B149" t="str">
            <v>A139</v>
          </cell>
          <cell r="C149">
            <v>0</v>
          </cell>
          <cell r="D149">
            <v>1</v>
          </cell>
          <cell r="E149" t="str">
            <v>m2</v>
          </cell>
          <cell r="G149" t="str">
            <v>PEK.  PENGECATAN  TEMBOK  DINDING 3x  ( EX  SANLEX )</v>
          </cell>
          <cell r="L149">
            <v>10660</v>
          </cell>
        </row>
        <row r="150">
          <cell r="A150">
            <v>150</v>
          </cell>
          <cell r="B150" t="str">
            <v>A140</v>
          </cell>
          <cell r="C150">
            <v>0</v>
          </cell>
          <cell r="D150">
            <v>1</v>
          </cell>
          <cell r="E150" t="str">
            <v>m2</v>
          </cell>
          <cell r="G150" t="str">
            <v>PEK.  PENGECATAN  PLAFOND 3x  ( EX  SANLEX )</v>
          </cell>
          <cell r="L150">
            <v>10830</v>
          </cell>
        </row>
        <row r="151">
          <cell r="A151">
            <v>151</v>
          </cell>
          <cell r="B151" t="str">
            <v>A141</v>
          </cell>
          <cell r="C151">
            <v>0</v>
          </cell>
          <cell r="D151">
            <v>1</v>
          </cell>
          <cell r="E151" t="str">
            <v>m2</v>
          </cell>
          <cell r="G151" t="str">
            <v>PEK.  PENGECATAN BERIKUT MENIE  KAYU  3x</v>
          </cell>
          <cell r="L151">
            <v>20240</v>
          </cell>
        </row>
        <row r="152">
          <cell r="A152">
            <v>152</v>
          </cell>
          <cell r="B152" t="str">
            <v>A142</v>
          </cell>
          <cell r="C152">
            <v>0</v>
          </cell>
          <cell r="D152">
            <v>1</v>
          </cell>
          <cell r="E152" t="str">
            <v>m2</v>
          </cell>
          <cell r="G152" t="str">
            <v>PEK.  PENGECATAN BERIKUT MENIE  BESI  3x</v>
          </cell>
          <cell r="L152">
            <v>21400</v>
          </cell>
        </row>
        <row r="153">
          <cell r="A153">
            <v>153</v>
          </cell>
          <cell r="B153" t="str">
            <v>A143</v>
          </cell>
          <cell r="C153">
            <v>0</v>
          </cell>
          <cell r="D153">
            <v>1</v>
          </cell>
          <cell r="E153" t="str">
            <v>m2</v>
          </cell>
          <cell r="G153" t="str">
            <v>PEK.  PELITURAN  BANGUNAN  ( BIASA )</v>
          </cell>
          <cell r="L153">
            <v>29740</v>
          </cell>
        </row>
        <row r="154">
          <cell r="A154">
            <v>154</v>
          </cell>
          <cell r="B154" t="str">
            <v>A144</v>
          </cell>
          <cell r="C154">
            <v>0</v>
          </cell>
          <cell r="D154">
            <v>1</v>
          </cell>
          <cell r="E154" t="str">
            <v>m2</v>
          </cell>
          <cell r="G154" t="str">
            <v>PEK.  PELITURAN  MEUBEULAIR</v>
          </cell>
          <cell r="L154">
            <v>38370</v>
          </cell>
        </row>
        <row r="155">
          <cell r="A155">
            <v>155</v>
          </cell>
          <cell r="B155" t="str">
            <v>A145</v>
          </cell>
          <cell r="C155">
            <v>0</v>
          </cell>
          <cell r="D155">
            <v>1</v>
          </cell>
          <cell r="E155" t="str">
            <v>m2</v>
          </cell>
          <cell r="G155" t="str">
            <v>PEK.  PASANGAN  ONDERLAG  BATU  BELAH  T = 20 Cm</v>
          </cell>
          <cell r="L155">
            <v>25500</v>
          </cell>
        </row>
        <row r="156">
          <cell r="A156">
            <v>156</v>
          </cell>
          <cell r="B156" t="str">
            <v>A146</v>
          </cell>
          <cell r="C156">
            <v>0</v>
          </cell>
          <cell r="D156">
            <v>1</v>
          </cell>
          <cell r="E156" t="str">
            <v>m2</v>
          </cell>
          <cell r="G156" t="str">
            <v>PEK.  AMPARAN  BATU  PECAH  MESIN  5/7  T = 10 Cm</v>
          </cell>
          <cell r="L156">
            <v>11580</v>
          </cell>
        </row>
        <row r="157">
          <cell r="A157">
            <v>157</v>
          </cell>
          <cell r="B157" t="str">
            <v>A147</v>
          </cell>
          <cell r="C157">
            <v>0</v>
          </cell>
          <cell r="D157">
            <v>1</v>
          </cell>
          <cell r="E157" t="str">
            <v>m2</v>
          </cell>
          <cell r="G157" t="str">
            <v>PEK.  AMPARAN  BATU  PECAH  MESIN  2/3  T = 5 Cm</v>
          </cell>
          <cell r="L157">
            <v>8310</v>
          </cell>
        </row>
        <row r="158">
          <cell r="A158">
            <v>158</v>
          </cell>
          <cell r="B158" t="str">
            <v>A148</v>
          </cell>
          <cell r="C158">
            <v>0</v>
          </cell>
          <cell r="D158">
            <v>1</v>
          </cell>
          <cell r="E158" t="str">
            <v>m2</v>
          </cell>
          <cell r="G158" t="str">
            <v>PEK.  LAPISAN  PENGISI / PENUTUP</v>
          </cell>
          <cell r="L158">
            <v>4840</v>
          </cell>
        </row>
        <row r="159">
          <cell r="A159">
            <v>159</v>
          </cell>
          <cell r="B159" t="str">
            <v>A149</v>
          </cell>
          <cell r="C159">
            <v>0</v>
          </cell>
          <cell r="D159">
            <v>1</v>
          </cell>
          <cell r="E159" t="str">
            <v>m2</v>
          </cell>
          <cell r="G159" t="str">
            <v>PEK.  PENGASPALAN  MANUAL</v>
          </cell>
          <cell r="L159">
            <v>16400</v>
          </cell>
        </row>
        <row r="160">
          <cell r="A160">
            <v>160</v>
          </cell>
          <cell r="B160" t="str">
            <v>A150</v>
          </cell>
          <cell r="C160">
            <v>0</v>
          </cell>
          <cell r="D160">
            <v>1</v>
          </cell>
          <cell r="E160" t="str">
            <v>m2</v>
          </cell>
          <cell r="G160" t="str">
            <v>PEK.  HOTMIX  TANGAN  T = 3 Cm  ( KELAS  6  TON  KEBAWAH )</v>
          </cell>
          <cell r="L160">
            <v>19900</v>
          </cell>
        </row>
        <row r="161">
          <cell r="A161">
            <v>161</v>
          </cell>
          <cell r="B161" t="str">
            <v>A151</v>
          </cell>
          <cell r="C161">
            <v>0</v>
          </cell>
          <cell r="D161">
            <v>1</v>
          </cell>
          <cell r="E161" t="str">
            <v>m2</v>
          </cell>
          <cell r="G161" t="str">
            <v>PEK.  HOTMIX  PAKAI  ALAT  BERAT   T = 5 Cm  ( KELAS  8  TON  KEATAS )</v>
          </cell>
          <cell r="L161">
            <v>32260</v>
          </cell>
        </row>
        <row r="162">
          <cell r="A162">
            <v>162</v>
          </cell>
          <cell r="B162" t="str">
            <v>A152</v>
          </cell>
          <cell r="C162">
            <v>0</v>
          </cell>
          <cell r="D162">
            <v>1</v>
          </cell>
          <cell r="E162" t="str">
            <v>m2</v>
          </cell>
          <cell r="G162" t="str">
            <v>PEK.  KONSTRUKSI  PENETRASI  LENGKAP</v>
          </cell>
          <cell r="L162">
            <v>41150</v>
          </cell>
        </row>
        <row r="163">
          <cell r="A163">
            <v>163</v>
          </cell>
          <cell r="B163" t="str">
            <v>A153</v>
          </cell>
          <cell r="C163">
            <v>0</v>
          </cell>
          <cell r="D163">
            <v>1</v>
          </cell>
          <cell r="E163" t="str">
            <v>m1</v>
          </cell>
          <cell r="G163" t="str">
            <v>PEK.  SALURAN  GRAVEL  BETON  DIA.  1/2 x 20  Cm</v>
          </cell>
          <cell r="L163">
            <v>72200</v>
          </cell>
        </row>
        <row r="164">
          <cell r="A164">
            <v>164</v>
          </cell>
          <cell r="B164" t="str">
            <v>A154</v>
          </cell>
          <cell r="C164">
            <v>0</v>
          </cell>
          <cell r="D164">
            <v>1</v>
          </cell>
          <cell r="E164" t="str">
            <v>m1</v>
          </cell>
          <cell r="G164" t="str">
            <v>PEK.  SALURAN  GRAVEL  BETON  DIA.  1/2 x 30  Cm</v>
          </cell>
          <cell r="L164">
            <v>92320</v>
          </cell>
        </row>
        <row r="165">
          <cell r="A165">
            <v>165</v>
          </cell>
          <cell r="B165" t="str">
            <v>A155</v>
          </cell>
          <cell r="C165">
            <v>0</v>
          </cell>
          <cell r="D165">
            <v>1</v>
          </cell>
          <cell r="E165" t="str">
            <v>m2</v>
          </cell>
          <cell r="G165" t="str">
            <v>PEK.  PASANGAN  PAVING  BLOK  WARNA  6 Cm</v>
          </cell>
          <cell r="L165">
            <v>59910</v>
          </cell>
        </row>
        <row r="166">
          <cell r="A166">
            <v>166</v>
          </cell>
          <cell r="B166" t="str">
            <v>A156</v>
          </cell>
          <cell r="C166">
            <v>0</v>
          </cell>
          <cell r="D166">
            <v>1</v>
          </cell>
          <cell r="E166" t="str">
            <v>m2</v>
          </cell>
          <cell r="G166" t="str">
            <v>PEK.  PASANGAN  PAVING  BLOK  WARNA  8 Cm</v>
          </cell>
          <cell r="L166">
            <v>66910</v>
          </cell>
        </row>
        <row r="167">
          <cell r="A167">
            <v>167</v>
          </cell>
          <cell r="B167" t="str">
            <v>A157</v>
          </cell>
          <cell r="C167">
            <v>0</v>
          </cell>
          <cell r="D167">
            <v>1</v>
          </cell>
          <cell r="E167" t="str">
            <v>m2</v>
          </cell>
          <cell r="G167" t="str">
            <v>PEK.  PASANGAN  PAVING  BLOK  NATURAL  6 Cm</v>
          </cell>
          <cell r="L167">
            <v>55240</v>
          </cell>
        </row>
        <row r="168">
          <cell r="A168">
            <v>168</v>
          </cell>
          <cell r="B168" t="str">
            <v>A158</v>
          </cell>
          <cell r="C168">
            <v>0</v>
          </cell>
          <cell r="D168">
            <v>1</v>
          </cell>
          <cell r="E168" t="str">
            <v>m2</v>
          </cell>
          <cell r="G168" t="str">
            <v>PEK.  PASANGAN  PAVING  BLOK  NATURAL 8 Cm</v>
          </cell>
          <cell r="L168">
            <v>59910</v>
          </cell>
        </row>
        <row r="169">
          <cell r="A169">
            <v>169</v>
          </cell>
          <cell r="B169" t="str">
            <v>A159</v>
          </cell>
          <cell r="C169">
            <v>0</v>
          </cell>
          <cell r="D169">
            <v>1</v>
          </cell>
          <cell r="E169" t="str">
            <v>m3</v>
          </cell>
          <cell r="G169" t="str">
            <v>PEK.  MEMBONGKAR  BETON  BERTULANG</v>
          </cell>
          <cell r="L169">
            <v>81030</v>
          </cell>
        </row>
        <row r="170">
          <cell r="A170">
            <v>170</v>
          </cell>
          <cell r="B170" t="str">
            <v>A160</v>
          </cell>
          <cell r="C170">
            <v>0</v>
          </cell>
          <cell r="D170">
            <v>1</v>
          </cell>
          <cell r="E170" t="str">
            <v>m3</v>
          </cell>
          <cell r="G170" t="str">
            <v>PEK.  MEMBONGKAR  BETON  TANPA  TULANGAN</v>
          </cell>
          <cell r="L170">
            <v>70640</v>
          </cell>
        </row>
        <row r="171">
          <cell r="A171">
            <v>171</v>
          </cell>
          <cell r="B171" t="str">
            <v>A161</v>
          </cell>
          <cell r="C171">
            <v>0</v>
          </cell>
          <cell r="D171">
            <v>1</v>
          </cell>
          <cell r="E171" t="str">
            <v>m2</v>
          </cell>
          <cell r="G171" t="str">
            <v>PEK.  MEMBONGKAR  DINDING  BATA  ( DIPAKAI  LAGI )</v>
          </cell>
          <cell r="L171">
            <v>39550</v>
          </cell>
        </row>
        <row r="172">
          <cell r="A172">
            <v>172</v>
          </cell>
          <cell r="B172" t="str">
            <v>A162</v>
          </cell>
          <cell r="C172">
            <v>0</v>
          </cell>
          <cell r="D172">
            <v>1</v>
          </cell>
          <cell r="E172" t="str">
            <v>m2</v>
          </cell>
          <cell r="G172" t="str">
            <v>PEK.  MEMBONGKAR  DINDING  BATA  ( TIDAK  DIPAKAI  LAGI )</v>
          </cell>
          <cell r="L172">
            <v>21030</v>
          </cell>
        </row>
        <row r="173">
          <cell r="A173">
            <v>173</v>
          </cell>
          <cell r="B173" t="str">
            <v>A163</v>
          </cell>
          <cell r="C173">
            <v>0</v>
          </cell>
          <cell r="D173">
            <v>1</v>
          </cell>
          <cell r="E173" t="str">
            <v>m2</v>
          </cell>
          <cell r="G173" t="str">
            <v>PEK.  MEMBONGKAR  PLESTERAN  DINDING</v>
          </cell>
          <cell r="L173">
            <v>1610</v>
          </cell>
        </row>
        <row r="174">
          <cell r="A174">
            <v>174</v>
          </cell>
          <cell r="B174" t="str">
            <v>A164</v>
          </cell>
          <cell r="C174">
            <v>0</v>
          </cell>
          <cell r="D174">
            <v>1</v>
          </cell>
          <cell r="E174" t="str">
            <v>m2</v>
          </cell>
          <cell r="G174" t="str">
            <v>PEK.  MEMBONGKAR  GENTENG / SIRAP  ( DIPAKAI  LAGI )</v>
          </cell>
          <cell r="L174">
            <v>1010</v>
          </cell>
        </row>
        <row r="175">
          <cell r="A175">
            <v>175</v>
          </cell>
          <cell r="B175" t="str">
            <v>A165</v>
          </cell>
          <cell r="C175">
            <v>0</v>
          </cell>
          <cell r="D175">
            <v>1</v>
          </cell>
          <cell r="E175" t="str">
            <v>m2</v>
          </cell>
          <cell r="G175" t="str">
            <v>PEK.  MEMBONGKAR  GENTENG / SIRAP  ( TIDAK  DIPAKAI  LAGI )</v>
          </cell>
          <cell r="L175">
            <v>640</v>
          </cell>
        </row>
        <row r="176">
          <cell r="A176">
            <v>176</v>
          </cell>
          <cell r="B176" t="str">
            <v>A166</v>
          </cell>
          <cell r="C176">
            <v>0</v>
          </cell>
          <cell r="D176">
            <v>1</v>
          </cell>
          <cell r="E176" t="str">
            <v>m2</v>
          </cell>
          <cell r="G176" t="str">
            <v>PEK.  MEMBONGKAR  RANGKA  ATAP  DAN  RENG  ( DIPAKAI  LAGI )</v>
          </cell>
          <cell r="L176">
            <v>5260</v>
          </cell>
        </row>
        <row r="177">
          <cell r="A177">
            <v>177</v>
          </cell>
          <cell r="B177" t="str">
            <v>A167</v>
          </cell>
          <cell r="C177">
            <v>0</v>
          </cell>
          <cell r="D177">
            <v>1</v>
          </cell>
          <cell r="E177" t="str">
            <v>m2</v>
          </cell>
          <cell r="G177" t="str">
            <v>PEK.  MEMBONGKAR  RANGKA  ATAP  DAN  RENG  ( TIDAK  DIPAKAI  LAGI )</v>
          </cell>
          <cell r="L177">
            <v>2630</v>
          </cell>
        </row>
        <row r="178">
          <cell r="A178">
            <v>178</v>
          </cell>
          <cell r="B178" t="str">
            <v>A168</v>
          </cell>
          <cell r="C178">
            <v>0</v>
          </cell>
          <cell r="D178">
            <v>1</v>
          </cell>
          <cell r="E178" t="str">
            <v>m3</v>
          </cell>
          <cell r="G178" t="str">
            <v>PEK.  MEMBONGKAR  KUDA-KUDA / GORDING  ( DIPAKAI  LAGI )</v>
          </cell>
          <cell r="L178">
            <v>233650</v>
          </cell>
        </row>
        <row r="179">
          <cell r="A179">
            <v>179</v>
          </cell>
          <cell r="B179" t="str">
            <v>A169</v>
          </cell>
          <cell r="C179">
            <v>0</v>
          </cell>
          <cell r="D179">
            <v>1</v>
          </cell>
          <cell r="E179" t="str">
            <v>m3</v>
          </cell>
          <cell r="G179" t="str">
            <v>PEK.  MEMBONGKAR  KUDA-KUDA / GORDING  ( TIDAK  DIPAKAI  LAGI )</v>
          </cell>
          <cell r="L179">
            <v>145290</v>
          </cell>
        </row>
        <row r="180">
          <cell r="A180">
            <v>180</v>
          </cell>
          <cell r="B180" t="str">
            <v>A170</v>
          </cell>
          <cell r="C180">
            <v>0</v>
          </cell>
          <cell r="D180">
            <v>1</v>
          </cell>
          <cell r="E180" t="str">
            <v>m2</v>
          </cell>
          <cell r="G180" t="str">
            <v>PEK.  MEMBONGKAR PLAFOND  ( DIPAKAI  LAGI )</v>
          </cell>
          <cell r="L180">
            <v>8360</v>
          </cell>
        </row>
        <row r="181">
          <cell r="A181">
            <v>181</v>
          </cell>
          <cell r="B181" t="str">
            <v>A171</v>
          </cell>
          <cell r="C181">
            <v>0</v>
          </cell>
          <cell r="D181">
            <v>1</v>
          </cell>
          <cell r="E181" t="str">
            <v>m2</v>
          </cell>
          <cell r="G181" t="str">
            <v>PEK.  MEMBONGKAR PLAFOND  ( TIDAK  DIPAKAI  LAGI )</v>
          </cell>
          <cell r="L181">
            <v>2330</v>
          </cell>
        </row>
      </sheetData>
      <sheetData sheetId="5">
        <row r="1">
          <cell r="B1" t="str">
            <v>CONTOH  PERHITUNGAN</v>
          </cell>
        </row>
        <row r="2">
          <cell r="B2" t="str">
            <v>BETON  BERTULANG</v>
          </cell>
        </row>
        <row r="3">
          <cell r="B3" t="str">
            <v>TAHUN  ANGGARAN  2002</v>
          </cell>
        </row>
        <row r="6">
          <cell r="B6" t="str">
            <v>A.</v>
          </cell>
          <cell r="C6" t="str">
            <v>K O L O M</v>
          </cell>
        </row>
        <row r="7">
          <cell r="A7" t="str">
            <v>a1</v>
          </cell>
          <cell r="B7" t="str">
            <v>1.</v>
          </cell>
          <cell r="C7" t="str">
            <v>KOLOM  30 x 30  ( 300 kg./m3  U.39 )  K - 300  READY  MIX  BEKISTING  MULTIPLEX  12  mm</v>
          </cell>
          <cell r="AU7" t="str">
            <v>m3</v>
          </cell>
          <cell r="AV7">
            <v>2990495.0000000005</v>
          </cell>
        </row>
        <row r="9">
          <cell r="A9">
            <v>44</v>
          </cell>
          <cell r="D9" t="str">
            <v>-</v>
          </cell>
          <cell r="E9" t="str">
            <v>PEK.  COR  BETON  READY  MIX  K -300  ( MIN  6 m3  BERIKUT  SLANG )</v>
          </cell>
          <cell r="AT9" t="str">
            <v>A034</v>
          </cell>
          <cell r="AU9">
            <v>1</v>
          </cell>
          <cell r="AV9">
            <v>419420</v>
          </cell>
        </row>
        <row r="10">
          <cell r="A10">
            <v>47</v>
          </cell>
          <cell r="D10" t="str">
            <v>-</v>
          </cell>
          <cell r="E10" t="str">
            <v>PEK.  BESI  BETON  TERPASANG  U - 39</v>
          </cell>
          <cell r="U10" t="str">
            <v>;</v>
          </cell>
          <cell r="V10">
            <v>300</v>
          </cell>
          <cell r="W10" t="str">
            <v>x</v>
          </cell>
          <cell r="X10" t="str">
            <v xml:space="preserve">Hasil  Analisa  </v>
          </cell>
          <cell r="AT10" t="str">
            <v>A037</v>
          </cell>
          <cell r="AU10">
            <v>300</v>
          </cell>
          <cell r="AV10">
            <v>1575000</v>
          </cell>
        </row>
        <row r="11">
          <cell r="A11">
            <v>59</v>
          </cell>
          <cell r="D11" t="str">
            <v>-</v>
          </cell>
          <cell r="E11" t="str">
            <v>PEK.  BEKISTING  DENGAN  MULTIPLEX  12 mm</v>
          </cell>
          <cell r="W11" t="str">
            <v>(</v>
          </cell>
          <cell r="X11">
            <v>1</v>
          </cell>
          <cell r="Y11" t="str">
            <v>:</v>
          </cell>
          <cell r="Z11">
            <v>0.3</v>
          </cell>
          <cell r="AA11" t="str">
            <v>:</v>
          </cell>
          <cell r="AB11">
            <v>0.3</v>
          </cell>
          <cell r="AC11" t="str">
            <v>)</v>
          </cell>
          <cell r="AD11" t="str">
            <v>x</v>
          </cell>
          <cell r="AE11" t="str">
            <v>(</v>
          </cell>
          <cell r="AF11">
            <v>0.3</v>
          </cell>
          <cell r="AG11" t="str">
            <v>x</v>
          </cell>
          <cell r="AH11">
            <v>4</v>
          </cell>
          <cell r="AI11" t="str">
            <v>)</v>
          </cell>
          <cell r="AJ11" t="str">
            <v>x</v>
          </cell>
          <cell r="AK11" t="str">
            <v>Hasil  Analisa</v>
          </cell>
          <cell r="AT11" t="str">
            <v>A049</v>
          </cell>
          <cell r="AU11">
            <v>13.333333333333334</v>
          </cell>
          <cell r="AV11">
            <v>739866.66666666674</v>
          </cell>
        </row>
        <row r="12">
          <cell r="A12">
            <v>60</v>
          </cell>
          <cell r="D12" t="str">
            <v>-</v>
          </cell>
          <cell r="E12" t="str">
            <v>PEK.  PASANGAN  STOOT  WERK</v>
          </cell>
          <cell r="S12" t="str">
            <v>;</v>
          </cell>
          <cell r="T12">
            <v>0.25</v>
          </cell>
          <cell r="U12" t="str">
            <v>x</v>
          </cell>
          <cell r="V12" t="str">
            <v>(</v>
          </cell>
          <cell r="W12">
            <v>1</v>
          </cell>
          <cell r="X12" t="str">
            <v>:</v>
          </cell>
          <cell r="Y12">
            <v>0.12</v>
          </cell>
          <cell r="Z12" t="str">
            <v>)</v>
          </cell>
          <cell r="AA12" t="str">
            <v>x</v>
          </cell>
          <cell r="AB12" t="str">
            <v>Hasil  Analisa</v>
          </cell>
          <cell r="AT12" t="str">
            <v>A050</v>
          </cell>
          <cell r="AU12">
            <v>2.0833333333333335</v>
          </cell>
          <cell r="AV12">
            <v>256208.33333333334</v>
          </cell>
        </row>
        <row r="13">
          <cell r="D13" t="str">
            <v>J U M L A H</v>
          </cell>
          <cell r="AV13">
            <v>2990495.0000000005</v>
          </cell>
        </row>
        <row r="16">
          <cell r="A16" t="str">
            <v>a2</v>
          </cell>
          <cell r="B16" t="str">
            <v>2.</v>
          </cell>
          <cell r="C16" t="str">
            <v>KOLOM  40 x 80  ( 228 kg./m3  U.39 )  K - 300  READY  MIX  BEKISTING  PAPAN</v>
          </cell>
          <cell r="AU16" t="str">
            <v>m3</v>
          </cell>
          <cell r="AV16">
            <v>2490178.3333333335</v>
          </cell>
        </row>
        <row r="18">
          <cell r="A18">
            <v>44</v>
          </cell>
          <cell r="D18" t="str">
            <v>-</v>
          </cell>
          <cell r="E18" t="str">
            <v>PEK.  COR  BETON  READY  MIX  K -300  ( MIN  6 m3  BERIKUT  SLANG )</v>
          </cell>
          <cell r="AT18" t="str">
            <v>A034</v>
          </cell>
          <cell r="AU18">
            <v>1</v>
          </cell>
          <cell r="AV18">
            <v>419420</v>
          </cell>
        </row>
        <row r="19">
          <cell r="A19">
            <v>47</v>
          </cell>
          <cell r="D19" t="str">
            <v>-</v>
          </cell>
          <cell r="E19" t="str">
            <v>PEK.  BESI  BETON  TERPASANG  U - 39</v>
          </cell>
          <cell r="U19" t="str">
            <v>;</v>
          </cell>
          <cell r="V19">
            <v>228</v>
          </cell>
          <cell r="W19" t="str">
            <v>x</v>
          </cell>
          <cell r="X19" t="str">
            <v xml:space="preserve">Hasil  Analisa  </v>
          </cell>
          <cell r="AT19" t="str">
            <v>A037</v>
          </cell>
          <cell r="AU19">
            <v>228</v>
          </cell>
          <cell r="AV19">
            <v>1197000</v>
          </cell>
        </row>
        <row r="20">
          <cell r="A20">
            <v>57</v>
          </cell>
          <cell r="D20" t="str">
            <v>-</v>
          </cell>
          <cell r="E20" t="str">
            <v>PEK.  BEKISTING  DENGAN  PAPAN</v>
          </cell>
          <cell r="S20" t="str">
            <v>(</v>
          </cell>
          <cell r="T20">
            <v>1</v>
          </cell>
          <cell r="U20" t="str">
            <v>:</v>
          </cell>
          <cell r="V20">
            <v>0.4</v>
          </cell>
          <cell r="W20" t="str">
            <v>:</v>
          </cell>
          <cell r="X20">
            <v>0.8</v>
          </cell>
          <cell r="Y20" t="str">
            <v>)</v>
          </cell>
          <cell r="Z20" t="str">
            <v>x</v>
          </cell>
          <cell r="AA20" t="str">
            <v>(</v>
          </cell>
          <cell r="AB20">
            <v>0.8</v>
          </cell>
          <cell r="AC20" t="str">
            <v>+</v>
          </cell>
          <cell r="AD20">
            <v>0.8</v>
          </cell>
          <cell r="AE20" t="str">
            <v>+</v>
          </cell>
          <cell r="AF20">
            <v>0.4</v>
          </cell>
          <cell r="AG20" t="str">
            <v>+</v>
          </cell>
          <cell r="AH20">
            <v>0.4</v>
          </cell>
          <cell r="AI20" t="str">
            <v>)</v>
          </cell>
          <cell r="AJ20" t="str">
            <v>x</v>
          </cell>
          <cell r="AK20" t="str">
            <v>Hasil  Analisa</v>
          </cell>
          <cell r="AT20" t="str">
            <v>A047</v>
          </cell>
          <cell r="AU20">
            <v>7.5</v>
          </cell>
          <cell r="AV20">
            <v>617550</v>
          </cell>
        </row>
        <row r="21">
          <cell r="A21">
            <v>60</v>
          </cell>
          <cell r="D21" t="str">
            <v>-</v>
          </cell>
          <cell r="E21" t="str">
            <v>PEK.  PASANGAN  STOOT  WERK</v>
          </cell>
          <cell r="S21" t="str">
            <v>;</v>
          </cell>
          <cell r="T21">
            <v>0.25</v>
          </cell>
          <cell r="U21" t="str">
            <v>x</v>
          </cell>
          <cell r="V21" t="str">
            <v>(</v>
          </cell>
          <cell r="W21">
            <v>1</v>
          </cell>
          <cell r="X21" t="str">
            <v>:</v>
          </cell>
          <cell r="Y21">
            <v>0.12</v>
          </cell>
          <cell r="Z21" t="str">
            <v>)</v>
          </cell>
          <cell r="AA21" t="str">
            <v>x</v>
          </cell>
          <cell r="AB21" t="str">
            <v>Hasil  Analisa</v>
          </cell>
          <cell r="AT21" t="str">
            <v>A050</v>
          </cell>
          <cell r="AU21">
            <v>2.0833333333333335</v>
          </cell>
          <cell r="AV21">
            <v>256208.33333333334</v>
          </cell>
        </row>
        <row r="22">
          <cell r="D22" t="str">
            <v>J U M L A H</v>
          </cell>
          <cell r="AV22">
            <v>2490178.3333333335</v>
          </cell>
        </row>
        <row r="25">
          <cell r="A25" t="str">
            <v>a3</v>
          </cell>
          <cell r="B25" t="str">
            <v>3.</v>
          </cell>
          <cell r="C25" t="str">
            <v>KOLOM  80 x 80  ( 181,2 kg./m3  U.24 )  K - 225  READY  MIX  BEKISTING  MULTIPLEX  12 mm</v>
          </cell>
          <cell r="AU25" t="str">
            <v>m3</v>
          </cell>
          <cell r="AV25">
            <v>1800684.3333333333</v>
          </cell>
        </row>
        <row r="27">
          <cell r="A27">
            <v>43</v>
          </cell>
          <cell r="D27" t="str">
            <v>-</v>
          </cell>
          <cell r="E27" t="str">
            <v>PEK.  COR  BETON  READY  MIX  K - 225  ( MIN  6 m3  BERIKUT  SLANG )</v>
          </cell>
          <cell r="AT27" t="str">
            <v>A033</v>
          </cell>
          <cell r="AU27">
            <v>1</v>
          </cell>
          <cell r="AV27">
            <v>391830</v>
          </cell>
        </row>
        <row r="28">
          <cell r="A28">
            <v>46</v>
          </cell>
          <cell r="D28" t="str">
            <v>-</v>
          </cell>
          <cell r="E28" t="str">
            <v>PEK.  BESI  BETON  TERPASANG  U - 24</v>
          </cell>
          <cell r="U28" t="str">
            <v>;</v>
          </cell>
          <cell r="V28">
            <v>181.2</v>
          </cell>
          <cell r="W28" t="str">
            <v>x</v>
          </cell>
          <cell r="X28" t="str">
            <v xml:space="preserve">Hasil  Analisa  </v>
          </cell>
          <cell r="AT28" t="str">
            <v>A036</v>
          </cell>
          <cell r="AU28">
            <v>181.2</v>
          </cell>
          <cell r="AV28">
            <v>875196</v>
          </cell>
        </row>
        <row r="29">
          <cell r="A29">
            <v>59</v>
          </cell>
          <cell r="D29" t="str">
            <v>-</v>
          </cell>
          <cell r="E29" t="str">
            <v>PEK.  BEKISTING  DENGAN  MULTIPLEX  12 mm</v>
          </cell>
          <cell r="W29" t="str">
            <v>(</v>
          </cell>
          <cell r="X29">
            <v>1</v>
          </cell>
          <cell r="Y29" t="str">
            <v>:</v>
          </cell>
          <cell r="Z29">
            <v>0.8</v>
          </cell>
          <cell r="AA29" t="str">
            <v>:</v>
          </cell>
          <cell r="AB29">
            <v>0.8</v>
          </cell>
          <cell r="AC29" t="str">
            <v>)</v>
          </cell>
          <cell r="AD29" t="str">
            <v>x</v>
          </cell>
          <cell r="AE29" t="str">
            <v>(</v>
          </cell>
          <cell r="AF29">
            <v>0.8</v>
          </cell>
          <cell r="AG29" t="str">
            <v>x</v>
          </cell>
          <cell r="AH29">
            <v>4</v>
          </cell>
          <cell r="AI29" t="str">
            <v>)</v>
          </cell>
          <cell r="AJ29" t="str">
            <v>x</v>
          </cell>
          <cell r="AK29" t="str">
            <v>Hasil  Analisa</v>
          </cell>
          <cell r="AT29" t="str">
            <v>A049</v>
          </cell>
          <cell r="AU29">
            <v>5</v>
          </cell>
          <cell r="AV29">
            <v>277450</v>
          </cell>
        </row>
        <row r="30">
          <cell r="A30">
            <v>60</v>
          </cell>
          <cell r="D30" t="str">
            <v>-</v>
          </cell>
          <cell r="E30" t="str">
            <v>PEK.  PASANGAN  STOOT  WERK</v>
          </cell>
          <cell r="S30" t="str">
            <v>;</v>
          </cell>
          <cell r="T30">
            <v>0.25</v>
          </cell>
          <cell r="U30" t="str">
            <v>x</v>
          </cell>
          <cell r="V30" t="str">
            <v>(</v>
          </cell>
          <cell r="W30">
            <v>1</v>
          </cell>
          <cell r="X30" t="str">
            <v>:</v>
          </cell>
          <cell r="Y30">
            <v>0.12</v>
          </cell>
          <cell r="Z30" t="str">
            <v>)</v>
          </cell>
          <cell r="AA30" t="str">
            <v>x</v>
          </cell>
          <cell r="AB30" t="str">
            <v>Hasil  Analisa</v>
          </cell>
          <cell r="AT30" t="str">
            <v>A050</v>
          </cell>
          <cell r="AU30">
            <v>2.0833333333333335</v>
          </cell>
          <cell r="AV30">
            <v>256208.33333333334</v>
          </cell>
        </row>
        <row r="31">
          <cell r="D31" t="str">
            <v>J U M L A H</v>
          </cell>
          <cell r="AV31">
            <v>1800684.3333333333</v>
          </cell>
        </row>
        <row r="34">
          <cell r="A34" t="str">
            <v>a4</v>
          </cell>
          <cell r="B34" t="str">
            <v>4.</v>
          </cell>
          <cell r="C34" t="str">
            <v>KOLOM  80 x 80  ( 181,2 kg./m3  U.24 )  K - 225  SITE  MIX  BEKISTING  MULTIPLEX  12 mm</v>
          </cell>
          <cell r="AU34" t="str">
            <v>m3</v>
          </cell>
          <cell r="AV34">
            <v>1759094.3333333333</v>
          </cell>
        </row>
        <row r="36">
          <cell r="A36">
            <v>40</v>
          </cell>
          <cell r="D36" t="str">
            <v>-</v>
          </cell>
          <cell r="E36" t="str">
            <v>PEK.  COR  BETON  SITE  MIX  K - 225</v>
          </cell>
          <cell r="AT36" t="str">
            <v>A030</v>
          </cell>
          <cell r="AU36">
            <v>1</v>
          </cell>
          <cell r="AV36">
            <v>350240</v>
          </cell>
        </row>
        <row r="37">
          <cell r="A37">
            <v>46</v>
          </cell>
          <cell r="D37" t="str">
            <v>-</v>
          </cell>
          <cell r="E37" t="str">
            <v>PEK.  BESI  BETON  TERPASANG  U - 24</v>
          </cell>
          <cell r="U37" t="str">
            <v>;</v>
          </cell>
          <cell r="V37">
            <v>181.2</v>
          </cell>
          <cell r="W37" t="str">
            <v>x</v>
          </cell>
          <cell r="X37" t="str">
            <v xml:space="preserve">Hasil  Analisa  </v>
          </cell>
          <cell r="AT37" t="str">
            <v>A036</v>
          </cell>
          <cell r="AU37">
            <v>181.2</v>
          </cell>
          <cell r="AV37">
            <v>875196</v>
          </cell>
        </row>
        <row r="38">
          <cell r="A38">
            <v>59</v>
          </cell>
          <cell r="D38" t="str">
            <v>-</v>
          </cell>
          <cell r="E38" t="str">
            <v>PEK.  BEKISTING  DENGAN  MULTIPLEX  12 mm</v>
          </cell>
          <cell r="W38" t="str">
            <v>(</v>
          </cell>
          <cell r="X38">
            <v>1</v>
          </cell>
          <cell r="Y38" t="str">
            <v>:</v>
          </cell>
          <cell r="Z38">
            <v>0.8</v>
          </cell>
          <cell r="AA38" t="str">
            <v>:</v>
          </cell>
          <cell r="AB38">
            <v>0.8</v>
          </cell>
          <cell r="AC38" t="str">
            <v>)</v>
          </cell>
          <cell r="AD38" t="str">
            <v>x</v>
          </cell>
          <cell r="AE38" t="str">
            <v>(</v>
          </cell>
          <cell r="AF38">
            <v>0.8</v>
          </cell>
          <cell r="AG38" t="str">
            <v>x</v>
          </cell>
          <cell r="AH38">
            <v>4</v>
          </cell>
          <cell r="AI38" t="str">
            <v>)</v>
          </cell>
          <cell r="AJ38" t="str">
            <v>x</v>
          </cell>
          <cell r="AK38" t="str">
            <v>Hasil  Analisa</v>
          </cell>
          <cell r="AT38" t="str">
            <v>A049</v>
          </cell>
          <cell r="AU38">
            <v>5</v>
          </cell>
          <cell r="AV38">
            <v>277450</v>
          </cell>
        </row>
        <row r="39">
          <cell r="A39">
            <v>60</v>
          </cell>
          <cell r="D39" t="str">
            <v>-</v>
          </cell>
          <cell r="E39" t="str">
            <v>PEK.  PASANGAN  STOOT  WERK</v>
          </cell>
          <cell r="S39" t="str">
            <v>;</v>
          </cell>
          <cell r="T39">
            <v>0.25</v>
          </cell>
          <cell r="U39" t="str">
            <v>x</v>
          </cell>
          <cell r="V39" t="str">
            <v>(</v>
          </cell>
          <cell r="W39">
            <v>1</v>
          </cell>
          <cell r="X39" t="str">
            <v>:</v>
          </cell>
          <cell r="Y39">
            <v>0.12</v>
          </cell>
          <cell r="Z39" t="str">
            <v>)</v>
          </cell>
          <cell r="AA39" t="str">
            <v>x</v>
          </cell>
          <cell r="AB39" t="str">
            <v>Hasil  Analisa</v>
          </cell>
          <cell r="AT39" t="str">
            <v>A050</v>
          </cell>
          <cell r="AU39">
            <v>2.0833333333333335</v>
          </cell>
          <cell r="AV39">
            <v>256208.33333333334</v>
          </cell>
        </row>
        <row r="40">
          <cell r="D40" t="str">
            <v>J U M L A H</v>
          </cell>
          <cell r="AV40">
            <v>1759094.3333333333</v>
          </cell>
        </row>
        <row r="43">
          <cell r="A43" t="str">
            <v>a5</v>
          </cell>
          <cell r="B43" t="str">
            <v>5.</v>
          </cell>
          <cell r="C43" t="str">
            <v>KOLOM  15 x 15  ( 150 kg./m3  U.24 )  K - 175  SITE  MIX  BEKISTING  MULTIPLEX  12 mm</v>
          </cell>
          <cell r="AU43" t="str">
            <v>m3</v>
          </cell>
          <cell r="AV43">
            <v>2785191.666666667</v>
          </cell>
        </row>
        <row r="45">
          <cell r="A45">
            <v>39</v>
          </cell>
          <cell r="D45" t="str">
            <v>-</v>
          </cell>
          <cell r="E45" t="str">
            <v>PEK.  COR  BETON  SITE  MIX  K - 175</v>
          </cell>
          <cell r="AT45" t="str">
            <v>A029</v>
          </cell>
          <cell r="AU45">
            <v>1</v>
          </cell>
          <cell r="AV45">
            <v>324750</v>
          </cell>
        </row>
        <row r="46">
          <cell r="A46">
            <v>46</v>
          </cell>
          <cell r="D46" t="str">
            <v>-</v>
          </cell>
          <cell r="E46" t="str">
            <v>PEK.  BESI  BETON  TERPASANG  U - 24</v>
          </cell>
          <cell r="U46" t="str">
            <v>;</v>
          </cell>
          <cell r="V46">
            <v>150</v>
          </cell>
          <cell r="W46" t="str">
            <v>x</v>
          </cell>
          <cell r="X46" t="str">
            <v xml:space="preserve">Hasil  Analisa  </v>
          </cell>
          <cell r="AT46" t="str">
            <v>A036</v>
          </cell>
          <cell r="AU46">
            <v>150</v>
          </cell>
          <cell r="AV46">
            <v>724500</v>
          </cell>
        </row>
        <row r="47">
          <cell r="A47">
            <v>59</v>
          </cell>
          <cell r="D47" t="str">
            <v>-</v>
          </cell>
          <cell r="E47" t="str">
            <v>PEK.  BEKISTING  DENGAN  MULTIPLEX  12 mm</v>
          </cell>
          <cell r="W47" t="str">
            <v>(</v>
          </cell>
          <cell r="X47">
            <v>1</v>
          </cell>
          <cell r="Y47" t="str">
            <v>:</v>
          </cell>
          <cell r="Z47">
            <v>0.15</v>
          </cell>
          <cell r="AA47" t="str">
            <v>:</v>
          </cell>
          <cell r="AB47">
            <v>0.15</v>
          </cell>
          <cell r="AC47" t="str">
            <v>)</v>
          </cell>
          <cell r="AD47" t="str">
            <v>x</v>
          </cell>
          <cell r="AE47" t="str">
            <v>(</v>
          </cell>
          <cell r="AF47">
            <v>0.15</v>
          </cell>
          <cell r="AG47" t="str">
            <v>x</v>
          </cell>
          <cell r="AH47">
            <v>4</v>
          </cell>
          <cell r="AI47" t="str">
            <v>)</v>
          </cell>
          <cell r="AJ47" t="str">
            <v>x</v>
          </cell>
          <cell r="AK47" t="str">
            <v>Hasil  Analisa</v>
          </cell>
          <cell r="AT47" t="str">
            <v>A049</v>
          </cell>
          <cell r="AU47">
            <v>26.666666666666668</v>
          </cell>
          <cell r="AV47">
            <v>1479733.3333333335</v>
          </cell>
        </row>
        <row r="48">
          <cell r="A48">
            <v>60</v>
          </cell>
          <cell r="D48" t="str">
            <v>-</v>
          </cell>
          <cell r="E48" t="str">
            <v>PEK.  PASANGAN  STOOT  WERK</v>
          </cell>
          <cell r="S48" t="str">
            <v>;</v>
          </cell>
          <cell r="T48">
            <v>0.25</v>
          </cell>
          <cell r="U48" t="str">
            <v>x</v>
          </cell>
          <cell r="V48" t="str">
            <v>(</v>
          </cell>
          <cell r="W48">
            <v>1</v>
          </cell>
          <cell r="X48" t="str">
            <v>:</v>
          </cell>
          <cell r="Y48">
            <v>0.12</v>
          </cell>
          <cell r="Z48" t="str">
            <v>)</v>
          </cell>
          <cell r="AA48" t="str">
            <v>x</v>
          </cell>
          <cell r="AB48" t="str">
            <v>Hasil  Analisa</v>
          </cell>
          <cell r="AT48" t="str">
            <v>A050</v>
          </cell>
          <cell r="AU48">
            <v>2.0833333333333335</v>
          </cell>
          <cell r="AV48">
            <v>256208.33333333334</v>
          </cell>
        </row>
        <row r="49">
          <cell r="D49" t="str">
            <v>J U M L A H</v>
          </cell>
          <cell r="AV49">
            <v>2785191.666666667</v>
          </cell>
        </row>
        <row r="52">
          <cell r="A52" t="str">
            <v>a6</v>
          </cell>
          <cell r="B52" t="str">
            <v>6.</v>
          </cell>
          <cell r="C52" t="str">
            <v>KOLOM  15 x 15  ( 150 kg./m3  U.24 )  K - 175  SITE  MIX  BEKISTING  PAPAN</v>
          </cell>
          <cell r="AU52" t="str">
            <v>m3</v>
          </cell>
          <cell r="AV52">
            <v>3501191.666666667</v>
          </cell>
        </row>
        <row r="54">
          <cell r="A54">
            <v>39</v>
          </cell>
          <cell r="D54" t="str">
            <v>-</v>
          </cell>
          <cell r="E54" t="str">
            <v>PEK.  COR  BETON  SITE  MIX  K - 175</v>
          </cell>
          <cell r="AT54" t="str">
            <v>A029</v>
          </cell>
          <cell r="AU54">
            <v>1</v>
          </cell>
          <cell r="AV54">
            <v>324750</v>
          </cell>
        </row>
        <row r="55">
          <cell r="A55">
            <v>46</v>
          </cell>
          <cell r="D55" t="str">
            <v>-</v>
          </cell>
          <cell r="E55" t="str">
            <v>PEK.  BESI  BETON  TERPASANG  U - 24</v>
          </cell>
          <cell r="U55" t="str">
            <v>;</v>
          </cell>
          <cell r="V55">
            <v>150</v>
          </cell>
          <cell r="W55" t="str">
            <v>x</v>
          </cell>
          <cell r="X55" t="str">
            <v xml:space="preserve">Hasil  Analisa  </v>
          </cell>
          <cell r="AT55" t="str">
            <v>A036</v>
          </cell>
          <cell r="AU55">
            <v>150</v>
          </cell>
          <cell r="AV55">
            <v>724500</v>
          </cell>
        </row>
        <row r="56">
          <cell r="A56">
            <v>57</v>
          </cell>
          <cell r="D56" t="str">
            <v>-</v>
          </cell>
          <cell r="E56" t="str">
            <v>PEK.  BEKISTING  DENGAN  PAPAN</v>
          </cell>
          <cell r="W56" t="str">
            <v>(</v>
          </cell>
          <cell r="X56">
            <v>1</v>
          </cell>
          <cell r="Y56" t="str">
            <v>:</v>
          </cell>
          <cell r="Z56">
            <v>0.15</v>
          </cell>
          <cell r="AA56" t="str">
            <v>:</v>
          </cell>
          <cell r="AB56">
            <v>0.15</v>
          </cell>
          <cell r="AC56" t="str">
            <v>)</v>
          </cell>
          <cell r="AD56" t="str">
            <v>x</v>
          </cell>
          <cell r="AE56" t="str">
            <v>(</v>
          </cell>
          <cell r="AF56">
            <v>0.15</v>
          </cell>
          <cell r="AG56" t="str">
            <v>x</v>
          </cell>
          <cell r="AH56">
            <v>4</v>
          </cell>
          <cell r="AI56" t="str">
            <v>)</v>
          </cell>
          <cell r="AJ56" t="str">
            <v>x</v>
          </cell>
          <cell r="AK56" t="str">
            <v>Hasil  Analisa</v>
          </cell>
          <cell r="AT56" t="str">
            <v>A047</v>
          </cell>
          <cell r="AU56">
            <v>26.666666666666668</v>
          </cell>
          <cell r="AV56">
            <v>2195733.3333333335</v>
          </cell>
        </row>
        <row r="57">
          <cell r="A57">
            <v>60</v>
          </cell>
          <cell r="D57" t="str">
            <v>-</v>
          </cell>
          <cell r="E57" t="str">
            <v>PEK.  PASANGAN  STOOT  WERK</v>
          </cell>
          <cell r="S57" t="str">
            <v>;</v>
          </cell>
          <cell r="T57">
            <v>0.25</v>
          </cell>
          <cell r="U57" t="str">
            <v>x</v>
          </cell>
          <cell r="V57" t="str">
            <v>(</v>
          </cell>
          <cell r="W57">
            <v>1</v>
          </cell>
          <cell r="X57" t="str">
            <v>:</v>
          </cell>
          <cell r="Y57">
            <v>0.12</v>
          </cell>
          <cell r="Z57" t="str">
            <v>)</v>
          </cell>
          <cell r="AA57" t="str">
            <v>x</v>
          </cell>
          <cell r="AB57" t="str">
            <v>Hasil  Analisa</v>
          </cell>
          <cell r="AT57" t="str">
            <v>A050</v>
          </cell>
          <cell r="AU57">
            <v>2.0833333333333335</v>
          </cell>
          <cell r="AV57">
            <v>256208.33333333334</v>
          </cell>
        </row>
        <row r="58">
          <cell r="D58" t="str">
            <v>J U M L A H</v>
          </cell>
          <cell r="AV58">
            <v>3501191.666666667</v>
          </cell>
        </row>
        <row r="61">
          <cell r="B61" t="str">
            <v>B.</v>
          </cell>
          <cell r="C61" t="str">
            <v>B A L O K</v>
          </cell>
        </row>
        <row r="62">
          <cell r="A62" t="str">
            <v>b1</v>
          </cell>
          <cell r="B62" t="str">
            <v>1.</v>
          </cell>
          <cell r="C62" t="str">
            <v>BALOK  50 x 65  ( 236.7 kg./m3  U.39 )  K - 300  READY  MIX  BEKISTING  MULTIPLEX  12  mm</v>
          </cell>
          <cell r="AU62" t="str">
            <v>m3</v>
          </cell>
          <cell r="AV62">
            <v>2272144.230769231</v>
          </cell>
        </row>
        <row r="64">
          <cell r="A64">
            <v>44</v>
          </cell>
          <cell r="D64" t="str">
            <v>-</v>
          </cell>
          <cell r="E64" t="str">
            <v>PEK.  COR  BETON  READY  MIX  K -300  ( MIN  6 m3  BERIKUT  SLANG )</v>
          </cell>
          <cell r="AT64" t="str">
            <v>A034</v>
          </cell>
          <cell r="AU64">
            <v>1</v>
          </cell>
          <cell r="AV64">
            <v>419420</v>
          </cell>
        </row>
        <row r="65">
          <cell r="A65">
            <v>47</v>
          </cell>
          <cell r="D65" t="str">
            <v>-</v>
          </cell>
          <cell r="E65" t="str">
            <v>PEK.  BESI  BETON  TERPASANG  U - 39</v>
          </cell>
          <cell r="U65" t="str">
            <v>;</v>
          </cell>
          <cell r="V65">
            <v>236.7</v>
          </cell>
          <cell r="W65" t="str">
            <v>x</v>
          </cell>
          <cell r="X65" t="str">
            <v xml:space="preserve">Hasil  Analisa  </v>
          </cell>
          <cell r="AT65" t="str">
            <v>A037</v>
          </cell>
          <cell r="AU65">
            <v>236.7</v>
          </cell>
          <cell r="AV65">
            <v>1242675</v>
          </cell>
        </row>
        <row r="66">
          <cell r="A66">
            <v>59</v>
          </cell>
          <cell r="D66" t="str">
            <v>-</v>
          </cell>
          <cell r="E66" t="str">
            <v>PEK.  BEKISTING  DENGAN  MULTIPLEX  12 mm</v>
          </cell>
          <cell r="W66" t="str">
            <v>(</v>
          </cell>
          <cell r="X66">
            <v>1</v>
          </cell>
          <cell r="Y66" t="str">
            <v>:</v>
          </cell>
          <cell r="Z66">
            <v>0.5</v>
          </cell>
          <cell r="AA66" t="str">
            <v>:</v>
          </cell>
          <cell r="AB66">
            <v>0.65</v>
          </cell>
          <cell r="AC66" t="str">
            <v>)</v>
          </cell>
          <cell r="AD66" t="str">
            <v>x</v>
          </cell>
          <cell r="AE66" t="str">
            <v>(</v>
          </cell>
          <cell r="AF66">
            <v>0.65</v>
          </cell>
          <cell r="AG66" t="str">
            <v>x</v>
          </cell>
          <cell r="AH66">
            <v>2</v>
          </cell>
          <cell r="AI66" t="str">
            <v>+</v>
          </cell>
          <cell r="AJ66">
            <v>0.5</v>
          </cell>
          <cell r="AK66" t="str">
            <v>)</v>
          </cell>
          <cell r="AL66" t="str">
            <v>x</v>
          </cell>
          <cell r="AM66" t="str">
            <v>Hasil  Analisa</v>
          </cell>
          <cell r="AT66" t="str">
            <v>A049</v>
          </cell>
          <cell r="AU66">
            <v>5.5384615384615383</v>
          </cell>
          <cell r="AV66">
            <v>307329.23076923075</v>
          </cell>
        </row>
        <row r="67">
          <cell r="A67">
            <v>60</v>
          </cell>
          <cell r="D67" t="str">
            <v>-</v>
          </cell>
          <cell r="E67" t="str">
            <v>PEK.  PASANGAN  STOOT  WERK</v>
          </cell>
          <cell r="S67" t="str">
            <v>;</v>
          </cell>
          <cell r="W67" t="str">
            <v>(</v>
          </cell>
          <cell r="X67">
            <v>1</v>
          </cell>
          <cell r="Y67" t="str">
            <v>:</v>
          </cell>
          <cell r="Z67">
            <v>0.5</v>
          </cell>
          <cell r="AA67" t="str">
            <v>:</v>
          </cell>
          <cell r="AB67">
            <v>0.65</v>
          </cell>
          <cell r="AC67" t="str">
            <v>)</v>
          </cell>
          <cell r="AD67" t="str">
            <v>x</v>
          </cell>
          <cell r="AE67" t="str">
            <v>(</v>
          </cell>
          <cell r="AF67">
            <v>0.5</v>
          </cell>
          <cell r="AG67" t="str">
            <v>+</v>
          </cell>
          <cell r="AH67">
            <v>0.3</v>
          </cell>
          <cell r="AI67" t="str">
            <v>)</v>
          </cell>
          <cell r="AL67" t="str">
            <v>x</v>
          </cell>
          <cell r="AM67" t="str">
            <v>Hasil  Analisa</v>
          </cell>
          <cell r="AT67" t="str">
            <v>A050</v>
          </cell>
          <cell r="AU67">
            <v>2.4615384615384617</v>
          </cell>
          <cell r="AV67">
            <v>302720</v>
          </cell>
        </row>
        <row r="68">
          <cell r="D68" t="str">
            <v>J U M L A H</v>
          </cell>
          <cell r="AV68">
            <v>2272144.230769231</v>
          </cell>
        </row>
        <row r="71">
          <cell r="A71" t="str">
            <v>b2</v>
          </cell>
          <cell r="B71" t="str">
            <v>2.</v>
          </cell>
          <cell r="C71" t="str">
            <v>BALOK  40 x 80  ( 242.5 kg./m3  U.39 )  K - 300  READY  MIX  BEKISTING  PAPAN</v>
          </cell>
          <cell r="AU71" t="str">
            <v>m3</v>
          </cell>
          <cell r="AV71">
            <v>2476188.75</v>
          </cell>
        </row>
        <row r="73">
          <cell r="A73">
            <v>44</v>
          </cell>
          <cell r="D73" t="str">
            <v>-</v>
          </cell>
          <cell r="E73" t="str">
            <v>PEK.  COR  BETON  READY  MIX  K -300  ( MIN  6 m3  BERIKUT  SLANG )</v>
          </cell>
          <cell r="AT73" t="str">
            <v>A034</v>
          </cell>
          <cell r="AU73">
            <v>1</v>
          </cell>
          <cell r="AV73">
            <v>419420</v>
          </cell>
        </row>
        <row r="74">
          <cell r="A74">
            <v>47</v>
          </cell>
          <cell r="D74" t="str">
            <v>-</v>
          </cell>
          <cell r="E74" t="str">
            <v>PEK.  BESI  BETON  TERPASANG  U - 39</v>
          </cell>
          <cell r="U74" t="str">
            <v>;</v>
          </cell>
          <cell r="V74">
            <v>242.5</v>
          </cell>
          <cell r="W74" t="str">
            <v>x</v>
          </cell>
          <cell r="X74" t="str">
            <v xml:space="preserve">Hasil  Analisa  </v>
          </cell>
          <cell r="AT74" t="str">
            <v>A037</v>
          </cell>
          <cell r="AU74">
            <v>242.5</v>
          </cell>
          <cell r="AV74">
            <v>1273125</v>
          </cell>
        </row>
        <row r="75">
          <cell r="A75">
            <v>57</v>
          </cell>
          <cell r="D75" t="str">
            <v>-</v>
          </cell>
          <cell r="E75" t="str">
            <v>PEK.  BEKISTING  DENGAN  PAPAN</v>
          </cell>
          <cell r="W75" t="str">
            <v>(</v>
          </cell>
          <cell r="X75">
            <v>1</v>
          </cell>
          <cell r="Y75" t="str">
            <v>:</v>
          </cell>
          <cell r="Z75">
            <v>0.4</v>
          </cell>
          <cell r="AA75" t="str">
            <v>:</v>
          </cell>
          <cell r="AB75">
            <v>0.8</v>
          </cell>
          <cell r="AC75" t="str">
            <v>)</v>
          </cell>
          <cell r="AD75" t="str">
            <v>x</v>
          </cell>
          <cell r="AE75" t="str">
            <v>(</v>
          </cell>
          <cell r="AF75">
            <v>0.8</v>
          </cell>
          <cell r="AG75" t="str">
            <v>x</v>
          </cell>
          <cell r="AH75">
            <v>2</v>
          </cell>
          <cell r="AI75" t="str">
            <v>+</v>
          </cell>
          <cell r="AJ75">
            <v>0.4</v>
          </cell>
          <cell r="AK75" t="str">
            <v>)</v>
          </cell>
          <cell r="AL75" t="str">
            <v>x</v>
          </cell>
          <cell r="AM75" t="str">
            <v>Hasil  Analisa</v>
          </cell>
          <cell r="AT75" t="str">
            <v>A047</v>
          </cell>
          <cell r="AU75">
            <v>6.25</v>
          </cell>
          <cell r="AV75">
            <v>514625</v>
          </cell>
        </row>
        <row r="76">
          <cell r="A76">
            <v>60</v>
          </cell>
          <cell r="D76" t="str">
            <v>-</v>
          </cell>
          <cell r="E76" t="str">
            <v>PEK.  PASANGAN  STOOT  WERK</v>
          </cell>
          <cell r="S76" t="str">
            <v>;</v>
          </cell>
          <cell r="W76" t="str">
            <v>(</v>
          </cell>
          <cell r="X76">
            <v>1</v>
          </cell>
          <cell r="Y76" t="str">
            <v>:</v>
          </cell>
          <cell r="Z76">
            <v>0.4</v>
          </cell>
          <cell r="AA76" t="str">
            <v>:</v>
          </cell>
          <cell r="AB76">
            <v>0.8</v>
          </cell>
          <cell r="AC76" t="str">
            <v>)</v>
          </cell>
          <cell r="AD76" t="str">
            <v>x</v>
          </cell>
          <cell r="AE76" t="str">
            <v>(</v>
          </cell>
          <cell r="AF76">
            <v>0.4</v>
          </cell>
          <cell r="AG76" t="str">
            <v>+</v>
          </cell>
          <cell r="AH76">
            <v>0.3</v>
          </cell>
          <cell r="AI76" t="str">
            <v>)</v>
          </cell>
          <cell r="AL76" t="str">
            <v>x</v>
          </cell>
          <cell r="AM76" t="str">
            <v>Hasil  Analisa</v>
          </cell>
          <cell r="AT76" t="str">
            <v>A050</v>
          </cell>
          <cell r="AU76">
            <v>2.1875</v>
          </cell>
          <cell r="AV76">
            <v>269018.75</v>
          </cell>
        </row>
        <row r="77">
          <cell r="D77" t="str">
            <v>J U M L A H</v>
          </cell>
          <cell r="AV77">
            <v>2476188.75</v>
          </cell>
        </row>
        <row r="80">
          <cell r="A80" t="str">
            <v>b3</v>
          </cell>
          <cell r="B80" t="str">
            <v>3.</v>
          </cell>
          <cell r="C80" t="str">
            <v>BALOK  40 x 65  ( 299.3 kg./m3  U.24 )  K - 225  SITE  MIX  BEKISTING  MULTIPLEX  12 mm</v>
          </cell>
          <cell r="AU80" t="str">
            <v>m3</v>
          </cell>
          <cell r="AV80">
            <v>2489778.230769231</v>
          </cell>
        </row>
        <row r="82">
          <cell r="A82">
            <v>40</v>
          </cell>
          <cell r="D82" t="str">
            <v>-</v>
          </cell>
          <cell r="E82" t="str">
            <v>PEK.  COR  BETON  SITE  MIX  K - 225</v>
          </cell>
          <cell r="AT82" t="str">
            <v>A030</v>
          </cell>
          <cell r="AU82">
            <v>1</v>
          </cell>
          <cell r="AV82">
            <v>350240</v>
          </cell>
        </row>
        <row r="83">
          <cell r="A83">
            <v>46</v>
          </cell>
          <cell r="D83" t="str">
            <v>-</v>
          </cell>
          <cell r="E83" t="str">
            <v>PEK.  BESI  BETON  TERPASANG  U - 24</v>
          </cell>
          <cell r="U83" t="str">
            <v>;</v>
          </cell>
          <cell r="V83">
            <v>299.3</v>
          </cell>
          <cell r="W83" t="str">
            <v>x</v>
          </cell>
          <cell r="X83" t="str">
            <v xml:space="preserve">Hasil  Analisa  </v>
          </cell>
          <cell r="AT83" t="str">
            <v>A036</v>
          </cell>
          <cell r="AU83">
            <v>299.3</v>
          </cell>
          <cell r="AV83">
            <v>1445619</v>
          </cell>
        </row>
        <row r="84">
          <cell r="A84">
            <v>59</v>
          </cell>
          <cell r="D84" t="str">
            <v>-</v>
          </cell>
          <cell r="E84" t="str">
            <v>PEK.  BEKISTING  DENGAN  MULTIPLEX  12 mm</v>
          </cell>
          <cell r="W84" t="str">
            <v>(</v>
          </cell>
          <cell r="X84">
            <v>1</v>
          </cell>
          <cell r="Y84" t="str">
            <v>:</v>
          </cell>
          <cell r="Z84">
            <v>0.4</v>
          </cell>
          <cell r="AA84" t="str">
            <v>:</v>
          </cell>
          <cell r="AB84">
            <v>0.65</v>
          </cell>
          <cell r="AC84" t="str">
            <v>)</v>
          </cell>
          <cell r="AD84" t="str">
            <v>x</v>
          </cell>
          <cell r="AE84" t="str">
            <v>(</v>
          </cell>
          <cell r="AF84">
            <v>0.65</v>
          </cell>
          <cell r="AG84" t="str">
            <v>x</v>
          </cell>
          <cell r="AH84">
            <v>2</v>
          </cell>
          <cell r="AI84" t="str">
            <v>+</v>
          </cell>
          <cell r="AJ84">
            <v>0.4</v>
          </cell>
          <cell r="AK84" t="str">
            <v>)</v>
          </cell>
          <cell r="AL84" t="str">
            <v>x</v>
          </cell>
          <cell r="AM84" t="str">
            <v>Hasil  Analisa</v>
          </cell>
          <cell r="AT84" t="str">
            <v>A049</v>
          </cell>
          <cell r="AU84">
            <v>6.5384615384615383</v>
          </cell>
          <cell r="AV84">
            <v>362819.23076923075</v>
          </cell>
        </row>
        <row r="85">
          <cell r="A85">
            <v>60</v>
          </cell>
          <cell r="D85" t="str">
            <v>-</v>
          </cell>
          <cell r="E85" t="str">
            <v>PEK.  PASANGAN  STOOT  WERK</v>
          </cell>
          <cell r="S85" t="str">
            <v>;</v>
          </cell>
          <cell r="W85" t="str">
            <v>(</v>
          </cell>
          <cell r="X85">
            <v>1</v>
          </cell>
          <cell r="Y85" t="str">
            <v>:</v>
          </cell>
          <cell r="Z85">
            <v>0.4</v>
          </cell>
          <cell r="AA85" t="str">
            <v>:</v>
          </cell>
          <cell r="AB85">
            <v>0.65</v>
          </cell>
          <cell r="AC85" t="str">
            <v>)</v>
          </cell>
          <cell r="AD85" t="str">
            <v>x</v>
          </cell>
          <cell r="AE85" t="str">
            <v>(</v>
          </cell>
          <cell r="AF85">
            <v>0.4</v>
          </cell>
          <cell r="AG85" t="str">
            <v>+</v>
          </cell>
          <cell r="AH85">
            <v>0.3</v>
          </cell>
          <cell r="AI85" t="str">
            <v>)</v>
          </cell>
          <cell r="AL85" t="str">
            <v>x</v>
          </cell>
          <cell r="AM85" t="str">
            <v>Hasil  Analisa</v>
          </cell>
          <cell r="AT85" t="str">
            <v>A050</v>
          </cell>
          <cell r="AU85">
            <v>2.6923076923076921</v>
          </cell>
          <cell r="AV85">
            <v>331099.99999999994</v>
          </cell>
        </row>
        <row r="86">
          <cell r="D86" t="str">
            <v>J U M L A H</v>
          </cell>
          <cell r="AV86">
            <v>2489778.230769231</v>
          </cell>
        </row>
        <row r="89">
          <cell r="A89" t="str">
            <v>b4</v>
          </cell>
          <cell r="B89" t="str">
            <v>4.</v>
          </cell>
          <cell r="C89" t="str">
            <v>BALOK  40 x 65  ( 299.3 kg./m3  U.24 )  K - 225  SITE  MIX  BEKISTING  PAPAN</v>
          </cell>
          <cell r="AU89" t="str">
            <v>m3</v>
          </cell>
          <cell r="AV89">
            <v>2665335.923076923</v>
          </cell>
        </row>
        <row r="91">
          <cell r="A91">
            <v>40</v>
          </cell>
          <cell r="D91" t="str">
            <v>-</v>
          </cell>
          <cell r="E91" t="str">
            <v>PEK.  COR  BETON  SITE  MIX  K - 225</v>
          </cell>
          <cell r="AT91" t="str">
            <v>A030</v>
          </cell>
          <cell r="AU91">
            <v>1</v>
          </cell>
          <cell r="AV91">
            <v>350240</v>
          </cell>
        </row>
        <row r="92">
          <cell r="A92">
            <v>46</v>
          </cell>
          <cell r="D92" t="str">
            <v>-</v>
          </cell>
          <cell r="E92" t="str">
            <v>PEK.  BESI  BETON  TERPASANG  U - 24</v>
          </cell>
          <cell r="U92" t="str">
            <v>;</v>
          </cell>
          <cell r="V92">
            <v>299.3</v>
          </cell>
          <cell r="W92" t="str">
            <v>x</v>
          </cell>
          <cell r="X92" t="str">
            <v xml:space="preserve">Hasil  Analisa  </v>
          </cell>
          <cell r="AT92" t="str">
            <v>A036</v>
          </cell>
          <cell r="AU92">
            <v>299.3</v>
          </cell>
          <cell r="AV92">
            <v>1445619</v>
          </cell>
        </row>
        <row r="93">
          <cell r="A93">
            <v>57</v>
          </cell>
          <cell r="D93" t="str">
            <v>-</v>
          </cell>
          <cell r="E93" t="str">
            <v>PEK.  BEKISTING  DENGAN  PAPAN</v>
          </cell>
          <cell r="W93" t="str">
            <v>(</v>
          </cell>
          <cell r="X93">
            <v>1</v>
          </cell>
          <cell r="Y93" t="str">
            <v>:</v>
          </cell>
          <cell r="Z93">
            <v>0.4</v>
          </cell>
          <cell r="AA93" t="str">
            <v>:</v>
          </cell>
          <cell r="AB93">
            <v>0.65</v>
          </cell>
          <cell r="AC93" t="str">
            <v>)</v>
          </cell>
          <cell r="AD93" t="str">
            <v>x</v>
          </cell>
          <cell r="AE93" t="str">
            <v>(</v>
          </cell>
          <cell r="AF93">
            <v>0.65</v>
          </cell>
          <cell r="AG93" t="str">
            <v>x</v>
          </cell>
          <cell r="AH93">
            <v>2</v>
          </cell>
          <cell r="AI93" t="str">
            <v>+</v>
          </cell>
          <cell r="AJ93">
            <v>0.4</v>
          </cell>
          <cell r="AK93" t="str">
            <v>)</v>
          </cell>
          <cell r="AL93" t="str">
            <v>x</v>
          </cell>
          <cell r="AM93" t="str">
            <v>Hasil  Analisa</v>
          </cell>
          <cell r="AT93" t="str">
            <v>A047</v>
          </cell>
          <cell r="AU93">
            <v>6.5384615384615383</v>
          </cell>
          <cell r="AV93">
            <v>538376.92307692312</v>
          </cell>
        </row>
        <row r="94">
          <cell r="A94">
            <v>60</v>
          </cell>
          <cell r="D94" t="str">
            <v>-</v>
          </cell>
          <cell r="E94" t="str">
            <v>PEK.  PASANGAN  STOOT  WERK</v>
          </cell>
          <cell r="S94" t="str">
            <v>;</v>
          </cell>
          <cell r="W94" t="str">
            <v>(</v>
          </cell>
          <cell r="X94">
            <v>1</v>
          </cell>
          <cell r="Y94" t="str">
            <v>:</v>
          </cell>
          <cell r="Z94">
            <v>0.4</v>
          </cell>
          <cell r="AA94" t="str">
            <v>:</v>
          </cell>
          <cell r="AB94">
            <v>0.65</v>
          </cell>
          <cell r="AC94" t="str">
            <v>)</v>
          </cell>
          <cell r="AD94" t="str">
            <v>x</v>
          </cell>
          <cell r="AE94" t="str">
            <v>(</v>
          </cell>
          <cell r="AF94">
            <v>0.4</v>
          </cell>
          <cell r="AG94" t="str">
            <v>+</v>
          </cell>
          <cell r="AH94">
            <v>0.3</v>
          </cell>
          <cell r="AI94" t="str">
            <v>)</v>
          </cell>
          <cell r="AL94" t="str">
            <v>x</v>
          </cell>
          <cell r="AM94" t="str">
            <v>Hasil  Analisa</v>
          </cell>
          <cell r="AT94" t="str">
            <v>A050</v>
          </cell>
          <cell r="AU94">
            <v>2.6923076923076921</v>
          </cell>
          <cell r="AV94">
            <v>331099.99999999994</v>
          </cell>
        </row>
        <row r="95">
          <cell r="D95" t="str">
            <v>J U M L A H</v>
          </cell>
          <cell r="AV95">
            <v>2665335.923076923</v>
          </cell>
        </row>
        <row r="98">
          <cell r="B98" t="str">
            <v>C.</v>
          </cell>
          <cell r="C98" t="str">
            <v>L A N T A I</v>
          </cell>
        </row>
        <row r="99">
          <cell r="A99" t="str">
            <v>c1</v>
          </cell>
          <cell r="B99" t="str">
            <v>1.</v>
          </cell>
          <cell r="C99" t="str">
            <v>PLAT  LANTAI  T = 12  cm  ( 125 kg./m3  U.24 )  K - 225  READY  MIX  BEKISTING  MULTIPLEX  12  mm</v>
          </cell>
          <cell r="AU99" t="str">
            <v>m3</v>
          </cell>
          <cell r="AV99">
            <v>2482830</v>
          </cell>
        </row>
        <row r="101">
          <cell r="A101">
            <v>43</v>
          </cell>
          <cell r="D101" t="str">
            <v>-</v>
          </cell>
          <cell r="E101" t="str">
            <v>PEK.  COR  BETON  READY  MIX  K - 225  ( MIN  6 m3  BERIKUT  SLANG )</v>
          </cell>
          <cell r="AT101" t="str">
            <v>A033</v>
          </cell>
          <cell r="AU101">
            <v>1</v>
          </cell>
          <cell r="AV101">
            <v>391830</v>
          </cell>
        </row>
        <row r="102">
          <cell r="A102">
            <v>46</v>
          </cell>
          <cell r="D102" t="str">
            <v>-</v>
          </cell>
          <cell r="E102" t="str">
            <v>PEK.  BESI  BETON  TERPASANG  U - 24</v>
          </cell>
          <cell r="U102" t="str">
            <v>;</v>
          </cell>
          <cell r="V102">
            <v>125</v>
          </cell>
          <cell r="W102" t="str">
            <v>x</v>
          </cell>
          <cell r="X102" t="str">
            <v xml:space="preserve">Hasil  Analisa  </v>
          </cell>
          <cell r="AT102" t="str">
            <v>A036</v>
          </cell>
          <cell r="AU102">
            <v>125</v>
          </cell>
          <cell r="AV102">
            <v>603750</v>
          </cell>
        </row>
        <row r="103">
          <cell r="A103">
            <v>59</v>
          </cell>
          <cell r="D103" t="str">
            <v>-</v>
          </cell>
          <cell r="E103" t="str">
            <v>PEK.  BEKISTING  DENGAN  MULTIPLEX  12 mm</v>
          </cell>
          <cell r="W103" t="str">
            <v>(</v>
          </cell>
          <cell r="X103">
            <v>1</v>
          </cell>
          <cell r="Y103" t="str">
            <v>:</v>
          </cell>
          <cell r="Z103">
            <v>0.12</v>
          </cell>
          <cell r="AA103" t="str">
            <v>)</v>
          </cell>
          <cell r="AB103" t="str">
            <v>x</v>
          </cell>
          <cell r="AC103" t="str">
            <v>Hasil  Analisa</v>
          </cell>
          <cell r="AT103" t="str">
            <v>A049</v>
          </cell>
          <cell r="AU103">
            <v>8.3333333333333339</v>
          </cell>
          <cell r="AV103">
            <v>462416.66666666669</v>
          </cell>
        </row>
        <row r="104">
          <cell r="A104">
            <v>60</v>
          </cell>
          <cell r="D104" t="str">
            <v>-</v>
          </cell>
          <cell r="E104" t="str">
            <v>PEK.  PASANGAN  STOOT  WERK</v>
          </cell>
          <cell r="S104" t="str">
            <v>;</v>
          </cell>
          <cell r="W104" t="str">
            <v>(</v>
          </cell>
          <cell r="X104">
            <v>1</v>
          </cell>
          <cell r="Y104" t="str">
            <v>:</v>
          </cell>
          <cell r="Z104">
            <v>0.12</v>
          </cell>
          <cell r="AA104" t="str">
            <v>)</v>
          </cell>
          <cell r="AB104" t="str">
            <v>x</v>
          </cell>
          <cell r="AC104" t="str">
            <v>Hasil  Analisa</v>
          </cell>
          <cell r="AT104" t="str">
            <v>A050</v>
          </cell>
          <cell r="AU104">
            <v>8.3333333333333339</v>
          </cell>
          <cell r="AV104">
            <v>1024833.3333333334</v>
          </cell>
        </row>
        <row r="105">
          <cell r="D105" t="str">
            <v>J U M L A H</v>
          </cell>
          <cell r="AV105">
            <v>2482830</v>
          </cell>
        </row>
        <row r="108">
          <cell r="A108" t="str">
            <v>c2</v>
          </cell>
          <cell r="B108" t="str">
            <v>2.</v>
          </cell>
          <cell r="C108" t="str">
            <v>PLAT  LANTAI  T = 12  cm  ( 125 kg./m3  U.24 )  K - 225  SITE  MIX  BEKISTING  MULTIPLEX  12  mm</v>
          </cell>
          <cell r="AU108" t="str">
            <v>m3</v>
          </cell>
          <cell r="AV108">
            <v>2441240</v>
          </cell>
        </row>
        <row r="110">
          <cell r="A110">
            <v>40</v>
          </cell>
          <cell r="D110" t="str">
            <v>-</v>
          </cell>
          <cell r="E110" t="str">
            <v>PEK.  COR  BETON  SITE  MIX  K - 225</v>
          </cell>
          <cell r="AT110" t="str">
            <v>A030</v>
          </cell>
          <cell r="AU110">
            <v>1</v>
          </cell>
          <cell r="AV110">
            <v>350240</v>
          </cell>
        </row>
        <row r="111">
          <cell r="A111">
            <v>46</v>
          </cell>
          <cell r="D111" t="str">
            <v>-</v>
          </cell>
          <cell r="E111" t="str">
            <v>PEK.  BESI  BETON  TERPASANG  U - 24</v>
          </cell>
          <cell r="U111" t="str">
            <v>;</v>
          </cell>
          <cell r="V111">
            <v>125</v>
          </cell>
          <cell r="W111" t="str">
            <v>x</v>
          </cell>
          <cell r="X111" t="str">
            <v xml:space="preserve">Hasil  Analisa  </v>
          </cell>
          <cell r="AT111" t="str">
            <v>A036</v>
          </cell>
          <cell r="AU111">
            <v>125</v>
          </cell>
          <cell r="AV111">
            <v>603750</v>
          </cell>
        </row>
        <row r="112">
          <cell r="A112">
            <v>59</v>
          </cell>
          <cell r="D112" t="str">
            <v>-</v>
          </cell>
          <cell r="E112" t="str">
            <v>PEK.  BEKISTING  DENGAN  MULTIPLEX  12 mm</v>
          </cell>
          <cell r="W112" t="str">
            <v>(</v>
          </cell>
          <cell r="X112">
            <v>1</v>
          </cell>
          <cell r="Y112" t="str">
            <v>:</v>
          </cell>
          <cell r="Z112">
            <v>0.12</v>
          </cell>
          <cell r="AA112" t="str">
            <v>)</v>
          </cell>
          <cell r="AB112" t="str">
            <v>x</v>
          </cell>
          <cell r="AC112" t="str">
            <v>Hasil  Analisa</v>
          </cell>
          <cell r="AT112" t="str">
            <v>A049</v>
          </cell>
          <cell r="AU112">
            <v>8.3333333333333339</v>
          </cell>
          <cell r="AV112">
            <v>462416.66666666669</v>
          </cell>
        </row>
        <row r="113">
          <cell r="A113">
            <v>60</v>
          </cell>
          <cell r="D113" t="str">
            <v>-</v>
          </cell>
          <cell r="E113" t="str">
            <v>PEK.  PASANGAN  STOOT  WERK</v>
          </cell>
          <cell r="S113" t="str">
            <v>;</v>
          </cell>
          <cell r="W113" t="str">
            <v>(</v>
          </cell>
          <cell r="X113">
            <v>1</v>
          </cell>
          <cell r="Y113" t="str">
            <v>:</v>
          </cell>
          <cell r="Z113">
            <v>0.12</v>
          </cell>
          <cell r="AA113" t="str">
            <v>)</v>
          </cell>
          <cell r="AB113" t="str">
            <v>x</v>
          </cell>
          <cell r="AC113" t="str">
            <v>Hasil  Analisa</v>
          </cell>
          <cell r="AT113" t="str">
            <v>A050</v>
          </cell>
          <cell r="AU113">
            <v>8.3333333333333339</v>
          </cell>
          <cell r="AV113">
            <v>1024833.3333333334</v>
          </cell>
        </row>
        <row r="114">
          <cell r="D114" t="str">
            <v>J U M L A H</v>
          </cell>
          <cell r="AV114">
            <v>2441240</v>
          </cell>
        </row>
        <row r="117">
          <cell r="B117" t="str">
            <v>D.</v>
          </cell>
          <cell r="C117" t="str">
            <v>S L O O F</v>
          </cell>
        </row>
        <row r="118">
          <cell r="A118" t="str">
            <v>d1</v>
          </cell>
          <cell r="B118" t="str">
            <v>1.</v>
          </cell>
          <cell r="C118" t="str">
            <v>SLOOF  40 x 60  ( 150 kg./m3  U.39 )  K - 225  READY  MIX  BEKISTING  MULTIPLEX  12  mm</v>
          </cell>
          <cell r="AU118" t="str">
            <v>m3</v>
          </cell>
          <cell r="AV118">
            <v>1456780</v>
          </cell>
        </row>
        <row r="120">
          <cell r="A120">
            <v>43</v>
          </cell>
          <cell r="D120" t="str">
            <v>-</v>
          </cell>
          <cell r="E120" t="str">
            <v>PEK.  COR  BETON  READY  MIX  K - 225  ( MIN  6 m3  BERIKUT  SLANG )</v>
          </cell>
          <cell r="AT120" t="str">
            <v>A033</v>
          </cell>
          <cell r="AU120">
            <v>1</v>
          </cell>
          <cell r="AV120">
            <v>391830</v>
          </cell>
        </row>
        <row r="121">
          <cell r="A121">
            <v>47</v>
          </cell>
          <cell r="D121" t="str">
            <v>-</v>
          </cell>
          <cell r="E121" t="str">
            <v>PEK.  BESI  BETON  TERPASANG  U - 39</v>
          </cell>
          <cell r="U121" t="str">
            <v>;</v>
          </cell>
          <cell r="V121">
            <v>150</v>
          </cell>
          <cell r="W121" t="str">
            <v>x</v>
          </cell>
          <cell r="X121" t="str">
            <v xml:space="preserve">Hasil  Analisa  </v>
          </cell>
          <cell r="AT121" t="str">
            <v>A037</v>
          </cell>
          <cell r="AU121">
            <v>150</v>
          </cell>
          <cell r="AV121">
            <v>787500</v>
          </cell>
        </row>
        <row r="122">
          <cell r="A122">
            <v>59</v>
          </cell>
          <cell r="D122" t="str">
            <v>-</v>
          </cell>
          <cell r="E122" t="str">
            <v>PEK.  BEKISTING  DENGAN  MULTIPLEX  12 mm</v>
          </cell>
          <cell r="W122" t="str">
            <v>(</v>
          </cell>
          <cell r="X122">
            <v>1</v>
          </cell>
          <cell r="Y122" t="str">
            <v>:</v>
          </cell>
          <cell r="Z122">
            <v>0.4</v>
          </cell>
          <cell r="AA122" t="str">
            <v>:</v>
          </cell>
          <cell r="AB122">
            <v>0.6</v>
          </cell>
          <cell r="AC122" t="str">
            <v>)</v>
          </cell>
          <cell r="AD122" t="str">
            <v>x</v>
          </cell>
          <cell r="AE122" t="str">
            <v>(</v>
          </cell>
          <cell r="AF122">
            <v>2</v>
          </cell>
          <cell r="AG122" t="str">
            <v>x</v>
          </cell>
          <cell r="AH122">
            <v>0.6</v>
          </cell>
          <cell r="AI122" t="str">
            <v>)</v>
          </cell>
          <cell r="AJ122" t="str">
            <v>x</v>
          </cell>
          <cell r="AK122" t="str">
            <v>Hasil  Analisa</v>
          </cell>
          <cell r="AT122" t="str">
            <v>A049</v>
          </cell>
          <cell r="AU122">
            <v>5</v>
          </cell>
          <cell r="AV122">
            <v>277450</v>
          </cell>
        </row>
        <row r="124">
          <cell r="D124" t="str">
            <v>J U M L A H</v>
          </cell>
          <cell r="AV124">
            <v>1456780</v>
          </cell>
        </row>
        <row r="127">
          <cell r="A127" t="str">
            <v>d2</v>
          </cell>
          <cell r="B127" t="str">
            <v>2.</v>
          </cell>
          <cell r="C127" t="str">
            <v>SLOOF  40 x 60  ( 150 kg./m3  U.24 )  K - 225  SITE  MIX  BEKISTING  MULTIPLEX  12  mm</v>
          </cell>
          <cell r="AU127" t="str">
            <v>m3</v>
          </cell>
          <cell r="AV127">
            <v>1352190</v>
          </cell>
        </row>
        <row r="129">
          <cell r="A129">
            <v>40</v>
          </cell>
          <cell r="D129" t="str">
            <v>-</v>
          </cell>
          <cell r="E129" t="str">
            <v>PEK.  COR  BETON  SITE  MIX  K - 225</v>
          </cell>
          <cell r="AT129" t="str">
            <v>A030</v>
          </cell>
          <cell r="AU129">
            <v>1</v>
          </cell>
          <cell r="AV129">
            <v>350240</v>
          </cell>
        </row>
        <row r="130">
          <cell r="A130">
            <v>46</v>
          </cell>
          <cell r="D130" t="str">
            <v>-</v>
          </cell>
          <cell r="E130" t="str">
            <v>PEK.  BESI  BETON  TERPASANG  U - 24</v>
          </cell>
          <cell r="U130" t="str">
            <v>;</v>
          </cell>
          <cell r="V130">
            <v>150</v>
          </cell>
          <cell r="W130" t="str">
            <v>x</v>
          </cell>
          <cell r="X130" t="str">
            <v xml:space="preserve">Hasil  Analisa  </v>
          </cell>
          <cell r="AT130" t="str">
            <v>A036</v>
          </cell>
          <cell r="AU130">
            <v>150</v>
          </cell>
          <cell r="AV130">
            <v>724500</v>
          </cell>
        </row>
        <row r="131">
          <cell r="A131">
            <v>59</v>
          </cell>
          <cell r="D131" t="str">
            <v>-</v>
          </cell>
          <cell r="E131" t="str">
            <v>PEK.  BEKISTING  DENGAN  MULTIPLEX  12 mm</v>
          </cell>
          <cell r="W131" t="str">
            <v>(</v>
          </cell>
          <cell r="X131">
            <v>1</v>
          </cell>
          <cell r="Y131" t="str">
            <v>:</v>
          </cell>
          <cell r="Z131">
            <v>0.4</v>
          </cell>
          <cell r="AA131" t="str">
            <v>:</v>
          </cell>
          <cell r="AB131">
            <v>0.6</v>
          </cell>
          <cell r="AC131" t="str">
            <v>)</v>
          </cell>
          <cell r="AD131" t="str">
            <v>x</v>
          </cell>
          <cell r="AE131" t="str">
            <v>(</v>
          </cell>
          <cell r="AF131">
            <v>2</v>
          </cell>
          <cell r="AG131" t="str">
            <v>x</v>
          </cell>
          <cell r="AH131">
            <v>0.6</v>
          </cell>
          <cell r="AI131" t="str">
            <v>)</v>
          </cell>
          <cell r="AJ131" t="str">
            <v>x</v>
          </cell>
          <cell r="AK131" t="str">
            <v>Hasil  Analisa</v>
          </cell>
          <cell r="AT131" t="str">
            <v>A049</v>
          </cell>
          <cell r="AU131">
            <v>5</v>
          </cell>
          <cell r="AV131">
            <v>277450</v>
          </cell>
        </row>
        <row r="133">
          <cell r="D133" t="str">
            <v>J U M L A H</v>
          </cell>
          <cell r="AV133">
            <v>1352190</v>
          </cell>
        </row>
        <row r="136">
          <cell r="B136" t="str">
            <v>E.</v>
          </cell>
          <cell r="C136" t="str">
            <v>BETON  TANGGA</v>
          </cell>
        </row>
        <row r="137">
          <cell r="A137" t="str">
            <v>e1</v>
          </cell>
          <cell r="B137" t="str">
            <v>1.</v>
          </cell>
          <cell r="C137" t="str">
            <v>TANGGA  ( 218.1 kg./m3  U.39 )  K - 225  READY  MIX  BEKISTING  MULTIPLEX  12  mm</v>
          </cell>
          <cell r="AU137" t="str">
            <v>m3</v>
          </cell>
          <cell r="AV137">
            <v>2726655</v>
          </cell>
        </row>
        <row r="139">
          <cell r="A139">
            <v>43</v>
          </cell>
          <cell r="D139" t="str">
            <v>-</v>
          </cell>
          <cell r="E139" t="str">
            <v>PEK.  COR  BETON  READY  MIX  K - 225  ( MIN  6 m3  BERIKUT  SLANG )</v>
          </cell>
          <cell r="AT139" t="str">
            <v>A033</v>
          </cell>
          <cell r="AU139">
            <v>1</v>
          </cell>
          <cell r="AV139">
            <v>391830</v>
          </cell>
        </row>
        <row r="140">
          <cell r="A140">
            <v>47</v>
          </cell>
          <cell r="D140" t="str">
            <v>-</v>
          </cell>
          <cell r="E140" t="str">
            <v>PEK.  BESI  BETON  TERPASANG  U - 39</v>
          </cell>
          <cell r="U140" t="str">
            <v>;</v>
          </cell>
          <cell r="V140">
            <v>218.1</v>
          </cell>
          <cell r="W140" t="str">
            <v>x</v>
          </cell>
          <cell r="X140" t="str">
            <v xml:space="preserve">Hasil  Analisa  </v>
          </cell>
          <cell r="AT140" t="str">
            <v>A037</v>
          </cell>
          <cell r="AU140">
            <v>218.1</v>
          </cell>
          <cell r="AV140">
            <v>1145025</v>
          </cell>
        </row>
        <row r="141">
          <cell r="A141">
            <v>59</v>
          </cell>
          <cell r="D141" t="str">
            <v>-</v>
          </cell>
          <cell r="E141" t="str">
            <v>PEK.  BEKISTING  DENGAN  MULTIPLEX  12 mm</v>
          </cell>
          <cell r="W141" t="str">
            <v>(</v>
          </cell>
          <cell r="X141">
            <v>1</v>
          </cell>
          <cell r="Y141" t="str">
            <v>:</v>
          </cell>
          <cell r="Z141">
            <v>0.15</v>
          </cell>
          <cell r="AA141" t="str">
            <v>)</v>
          </cell>
          <cell r="AB141" t="str">
            <v>x</v>
          </cell>
          <cell r="AC141" t="str">
            <v>Hasil  Analisa</v>
          </cell>
          <cell r="AT141" t="str">
            <v>A049</v>
          </cell>
          <cell r="AU141">
            <v>6.666666666666667</v>
          </cell>
          <cell r="AV141">
            <v>369933.33333333337</v>
          </cell>
        </row>
        <row r="142">
          <cell r="A142">
            <v>60</v>
          </cell>
          <cell r="D142" t="str">
            <v>-</v>
          </cell>
          <cell r="E142" t="str">
            <v>PEK.  PASANGAN  STOOT  WERK</v>
          </cell>
          <cell r="S142" t="str">
            <v>;</v>
          </cell>
          <cell r="W142" t="str">
            <v>(</v>
          </cell>
          <cell r="X142">
            <v>1</v>
          </cell>
          <cell r="Y142" t="str">
            <v>:</v>
          </cell>
          <cell r="Z142">
            <v>0.15</v>
          </cell>
          <cell r="AA142" t="str">
            <v>)</v>
          </cell>
          <cell r="AB142" t="str">
            <v>x</v>
          </cell>
          <cell r="AC142" t="str">
            <v>Hasil  Analisa</v>
          </cell>
          <cell r="AT142" t="str">
            <v>A050</v>
          </cell>
          <cell r="AU142">
            <v>6.666666666666667</v>
          </cell>
          <cell r="AV142">
            <v>819866.66666666674</v>
          </cell>
        </row>
        <row r="143">
          <cell r="D143" t="str">
            <v>J U M L A H</v>
          </cell>
          <cell r="AV143">
            <v>2726655</v>
          </cell>
        </row>
        <row r="146">
          <cell r="A146" t="str">
            <v>e2</v>
          </cell>
          <cell r="B146" t="str">
            <v>2.</v>
          </cell>
          <cell r="C146" t="str">
            <v>TANGGA  ( 218.1 kg./m3  U.24 )  K - 225  SITE  MIX  BEKISTING  MULTIPLEX  12  mm</v>
          </cell>
          <cell r="AU146" t="str">
            <v>m3</v>
          </cell>
          <cell r="AV146">
            <v>2685065</v>
          </cell>
        </row>
        <row r="148">
          <cell r="A148">
            <v>40</v>
          </cell>
          <cell r="D148" t="str">
            <v>-</v>
          </cell>
          <cell r="E148" t="str">
            <v>PEK.  COR  BETON  SITE  MIX  K - 225</v>
          </cell>
          <cell r="AT148" t="str">
            <v>A030</v>
          </cell>
          <cell r="AU148">
            <v>1</v>
          </cell>
          <cell r="AV148">
            <v>350240</v>
          </cell>
        </row>
        <row r="149">
          <cell r="A149">
            <v>47</v>
          </cell>
          <cell r="D149" t="str">
            <v>-</v>
          </cell>
          <cell r="E149" t="str">
            <v>PEK.  BESI  BETON  TERPASANG  U - 39</v>
          </cell>
          <cell r="U149" t="str">
            <v>;</v>
          </cell>
          <cell r="V149">
            <v>218.1</v>
          </cell>
          <cell r="W149" t="str">
            <v>x</v>
          </cell>
          <cell r="X149" t="str">
            <v xml:space="preserve">Hasil  Analisa  </v>
          </cell>
          <cell r="AT149" t="str">
            <v>A037</v>
          </cell>
          <cell r="AU149">
            <v>218.1</v>
          </cell>
          <cell r="AV149">
            <v>1145025</v>
          </cell>
        </row>
        <row r="150">
          <cell r="A150">
            <v>59</v>
          </cell>
          <cell r="D150" t="str">
            <v>-</v>
          </cell>
          <cell r="E150" t="str">
            <v>PEK.  BEKISTING  DENGAN  MULTIPLEX  12 mm</v>
          </cell>
          <cell r="W150" t="str">
            <v>(</v>
          </cell>
          <cell r="X150">
            <v>1</v>
          </cell>
          <cell r="Y150" t="str">
            <v>:</v>
          </cell>
          <cell r="Z150">
            <v>0.15</v>
          </cell>
          <cell r="AA150" t="str">
            <v>)</v>
          </cell>
          <cell r="AB150" t="str">
            <v>x</v>
          </cell>
          <cell r="AC150" t="str">
            <v>Hasil  Analisa</v>
          </cell>
          <cell r="AT150" t="str">
            <v>A049</v>
          </cell>
          <cell r="AU150">
            <v>6.666666666666667</v>
          </cell>
          <cell r="AV150">
            <v>369933.33333333337</v>
          </cell>
        </row>
        <row r="151">
          <cell r="A151">
            <v>60</v>
          </cell>
          <cell r="D151" t="str">
            <v>-</v>
          </cell>
          <cell r="E151" t="str">
            <v>PEK.  PASANGAN  STOOT  WERK</v>
          </cell>
          <cell r="S151" t="str">
            <v>;</v>
          </cell>
          <cell r="W151" t="str">
            <v>(</v>
          </cell>
          <cell r="X151">
            <v>1</v>
          </cell>
          <cell r="Y151" t="str">
            <v>:</v>
          </cell>
          <cell r="Z151">
            <v>0.15</v>
          </cell>
          <cell r="AA151" t="str">
            <v>)</v>
          </cell>
          <cell r="AB151" t="str">
            <v>x</v>
          </cell>
          <cell r="AC151" t="str">
            <v>Hasil  Analisa</v>
          </cell>
          <cell r="AT151" t="str">
            <v>A050</v>
          </cell>
          <cell r="AU151">
            <v>6.666666666666667</v>
          </cell>
          <cell r="AV151">
            <v>819866.66666666674</v>
          </cell>
        </row>
        <row r="152">
          <cell r="D152" t="str">
            <v>J U M L A H</v>
          </cell>
          <cell r="AV152">
            <v>2685065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r Pemantauan"/>
      <sheetName val="Keb"/>
      <sheetName val="Daftar Isi"/>
      <sheetName val="Lingkup Proyek"/>
      <sheetName val="Site"/>
      <sheetName val="Info"/>
      <sheetName val="Syarat"/>
      <sheetName val="Structure"/>
      <sheetName val="general item"/>
      <sheetName val="pekerjaan tanah"/>
      <sheetName val="pekerjaan concrete"/>
      <sheetName val="pekerjaan batu"/>
      <sheetName val="pekerjaan tiang pancang"/>
      <sheetName val="flow chart pekerjaan"/>
      <sheetName val="jalur koordinasi"/>
      <sheetName val="ITP"/>
      <sheetName val="K3L1"/>
      <sheetName val="K3L2"/>
      <sheetName val="K3L3"/>
      <sheetName val="K3L4"/>
      <sheetName val="MR1"/>
      <sheetName val="MR2"/>
      <sheetName val="MR3"/>
      <sheetName val="MR4"/>
      <sheetName val="Sheet3"/>
      <sheetName val="IPPAL1"/>
      <sheetName val="IPPAL2"/>
      <sheetName val="IPPAL3"/>
      <sheetName val="IPPAL4"/>
      <sheetName val="ACTION"/>
      <sheetName val="ATek-Tnh1"/>
      <sheetName val="ATek-Tnh2"/>
      <sheetName val="ATek-Jalan"/>
      <sheetName val="ATek-Beton"/>
      <sheetName val="Bek"/>
      <sheetName val="kbthn mat agregat"/>
      <sheetName val="SC"/>
      <sheetName val="SCURVE (2)"/>
      <sheetName val="SCURVE"/>
      <sheetName val="RBP 4.1"/>
      <sheetName val="RBP 4.2"/>
      <sheetName val="RBP 4.3"/>
      <sheetName val="BOQ"/>
      <sheetName val="BIALANG"/>
      <sheetName val="RBP-1"/>
      <sheetName val="RBP-2"/>
      <sheetName val="AKP"/>
      <sheetName val="RBP 3.1"/>
      <sheetName val="RBP 3.1-1"/>
      <sheetName val="RBP 3.1-2"/>
      <sheetName val="RBP 3.1-3.1"/>
      <sheetName val="RBP 3.1-3.2"/>
      <sheetName val="RBP 41"/>
      <sheetName val="RBP 4"/>
      <sheetName val="RBP 5"/>
      <sheetName val="RBP 6"/>
      <sheetName val="RBP 7"/>
      <sheetName val="RBP 8"/>
      <sheetName val="RBP BANK"/>
      <sheetName val="RBP 8.1"/>
      <sheetName val="cat"/>
      <sheetName val="RBP---"/>
      <sheetName val="Daftar Gambar"/>
      <sheetName val="HARDAS-ALAT"/>
      <sheetName val="HARDAS-MAT"/>
      <sheetName val="HARDAS-UPAH"/>
      <sheetName val="BBM"/>
      <sheetName val="Puls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44">
          <cell r="B44">
            <v>1000</v>
          </cell>
          <cell r="C44" t="str">
            <v>1-1</v>
          </cell>
          <cell r="D44" t="str">
            <v>Contractor's temporary facilities, Offices, Quarters</v>
          </cell>
          <cell r="G44" t="str">
            <v>ls</v>
          </cell>
          <cell r="H44">
            <v>1</v>
          </cell>
          <cell r="I44">
            <v>1.3516403507296455E-2</v>
          </cell>
          <cell r="J44">
            <v>3.3791008768241136E-3</v>
          </cell>
          <cell r="K44">
            <v>3.3791008768241136E-3</v>
          </cell>
          <cell r="L44">
            <v>3.3791008768241136E-3</v>
          </cell>
          <cell r="M44">
            <v>3.3791008768241136E-3</v>
          </cell>
        </row>
        <row r="45">
          <cell r="B45">
            <v>2000</v>
          </cell>
          <cell r="C45" t="str">
            <v>1-2</v>
          </cell>
          <cell r="D45" t="str">
            <v>Telephone and radio communication system</v>
          </cell>
          <cell r="G45" t="str">
            <v>ls</v>
          </cell>
          <cell r="H45">
            <v>1</v>
          </cell>
          <cell r="I45">
            <v>2.9574352973229848E-3</v>
          </cell>
          <cell r="J45">
            <v>1.2322647072179104E-4</v>
          </cell>
          <cell r="K45">
            <v>1.2322647072179104E-4</v>
          </cell>
          <cell r="L45">
            <v>1.2322647072179104E-4</v>
          </cell>
          <cell r="M45">
            <v>1.2322647072179104E-4</v>
          </cell>
          <cell r="N45">
            <v>1.2322647072179104E-4</v>
          </cell>
          <cell r="O45">
            <v>1.2322647072179104E-4</v>
          </cell>
          <cell r="P45">
            <v>1.2322647072179104E-4</v>
          </cell>
          <cell r="Q45">
            <v>1.2322647072179104E-4</v>
          </cell>
          <cell r="R45">
            <v>1.2322647072179104E-4</v>
          </cell>
          <cell r="S45">
            <v>1.2322647072179104E-4</v>
          </cell>
          <cell r="T45">
            <v>1.2322647072179104E-4</v>
          </cell>
          <cell r="U45">
            <v>1.2322647072179104E-4</v>
          </cell>
          <cell r="V45">
            <v>1.2322647072179104E-4</v>
          </cell>
          <cell r="W45">
            <v>1.2322647072179104E-4</v>
          </cell>
          <cell r="X45">
            <v>1.2322647072179104E-4</v>
          </cell>
          <cell r="Y45">
            <v>1.2322647072179104E-4</v>
          </cell>
          <cell r="Z45">
            <v>1.2322647072179104E-4</v>
          </cell>
          <cell r="AA45">
            <v>1.2322647072179104E-4</v>
          </cell>
          <cell r="AB45">
            <v>1.2322647072179104E-4</v>
          </cell>
          <cell r="AC45">
            <v>1.2322647072179104E-4</v>
          </cell>
          <cell r="AD45">
            <v>1.2322647072179104E-4</v>
          </cell>
          <cell r="AE45">
            <v>1.2322647072179104E-4</v>
          </cell>
          <cell r="AF45">
            <v>1.2322647072179104E-4</v>
          </cell>
          <cell r="AG45">
            <v>1.2322647072179104E-4</v>
          </cell>
        </row>
        <row r="46">
          <cell r="B46">
            <v>3000</v>
          </cell>
          <cell r="C46" t="str">
            <v>1-3</v>
          </cell>
          <cell r="D46" t="str">
            <v>Contractor's laboratory and laboratory equipment</v>
          </cell>
          <cell r="G46" t="str">
            <v>ls</v>
          </cell>
          <cell r="H46">
            <v>1</v>
          </cell>
          <cell r="I46">
            <v>9.5762217026583458E-3</v>
          </cell>
          <cell r="J46">
            <v>3.9900923761076443E-4</v>
          </cell>
          <cell r="K46">
            <v>3.9900923761076443E-4</v>
          </cell>
          <cell r="L46">
            <v>3.9900923761076443E-4</v>
          </cell>
          <cell r="M46">
            <v>3.9900923761076443E-4</v>
          </cell>
          <cell r="N46">
            <v>3.9900923761076443E-4</v>
          </cell>
          <cell r="O46">
            <v>3.9900923761076443E-4</v>
          </cell>
          <cell r="P46">
            <v>3.9900923761076443E-4</v>
          </cell>
          <cell r="Q46">
            <v>3.9900923761076443E-4</v>
          </cell>
          <cell r="R46">
            <v>3.9900923761076443E-4</v>
          </cell>
          <cell r="S46">
            <v>3.9900923761076443E-4</v>
          </cell>
          <cell r="T46">
            <v>3.9900923761076443E-4</v>
          </cell>
          <cell r="U46">
            <v>3.9900923761076443E-4</v>
          </cell>
          <cell r="V46">
            <v>3.9900923761076443E-4</v>
          </cell>
          <cell r="W46">
            <v>3.9900923761076443E-4</v>
          </cell>
          <cell r="X46">
            <v>3.9900923761076443E-4</v>
          </cell>
          <cell r="Y46">
            <v>3.9900923761076443E-4</v>
          </cell>
          <cell r="Z46">
            <v>3.9900923761076443E-4</v>
          </cell>
          <cell r="AA46">
            <v>3.9900923761076443E-4</v>
          </cell>
          <cell r="AB46">
            <v>3.9900923761076443E-4</v>
          </cell>
          <cell r="AC46">
            <v>3.9900923761076443E-4</v>
          </cell>
          <cell r="AD46">
            <v>3.9900923761076443E-4</v>
          </cell>
          <cell r="AE46">
            <v>3.9900923761076443E-4</v>
          </cell>
          <cell r="AF46">
            <v>3.9900923761076443E-4</v>
          </cell>
          <cell r="AG46">
            <v>3.9900923761076443E-4</v>
          </cell>
        </row>
        <row r="47">
          <cell r="B47">
            <v>4000</v>
          </cell>
          <cell r="C47" t="str">
            <v>1-4</v>
          </cell>
          <cell r="D47" t="str">
            <v>Medical and First aid facilities, and HIV/AIDS prevention program</v>
          </cell>
          <cell r="G47" t="str">
            <v>ls</v>
          </cell>
          <cell r="H47">
            <v>1</v>
          </cell>
          <cell r="I47">
            <v>2.0794099657806251E-3</v>
          </cell>
          <cell r="J47">
            <v>8.6642081907526051E-5</v>
          </cell>
          <cell r="K47">
            <v>8.6642081907526051E-5</v>
          </cell>
          <cell r="L47">
            <v>8.6642081907526051E-5</v>
          </cell>
          <cell r="M47">
            <v>8.6642081907526051E-5</v>
          </cell>
          <cell r="N47">
            <v>8.6642081907526051E-5</v>
          </cell>
          <cell r="O47">
            <v>8.6642081907526051E-5</v>
          </cell>
          <cell r="P47">
            <v>8.6642081907526051E-5</v>
          </cell>
          <cell r="Q47">
            <v>8.6642081907526051E-5</v>
          </cell>
          <cell r="R47">
            <v>8.6642081907526051E-5</v>
          </cell>
          <cell r="S47">
            <v>8.6642081907526051E-5</v>
          </cell>
          <cell r="T47">
            <v>8.6642081907526051E-5</v>
          </cell>
          <cell r="U47">
            <v>8.6642081907526051E-5</v>
          </cell>
          <cell r="V47">
            <v>8.6642081907526051E-5</v>
          </cell>
          <cell r="W47">
            <v>8.6642081907526051E-5</v>
          </cell>
          <cell r="X47">
            <v>8.6642081907526051E-5</v>
          </cell>
          <cell r="Y47">
            <v>8.6642081907526051E-5</v>
          </cell>
          <cell r="Z47">
            <v>8.6642081907526051E-5</v>
          </cell>
          <cell r="AA47">
            <v>8.6642081907526051E-5</v>
          </cell>
          <cell r="AB47">
            <v>8.6642081907526051E-5</v>
          </cell>
          <cell r="AC47">
            <v>8.6642081907526051E-5</v>
          </cell>
          <cell r="AD47">
            <v>8.6642081907526051E-5</v>
          </cell>
          <cell r="AE47">
            <v>8.6642081907526051E-5</v>
          </cell>
          <cell r="AF47">
            <v>8.6642081907526051E-5</v>
          </cell>
          <cell r="AG47">
            <v>8.6642081907526051E-5</v>
          </cell>
        </row>
        <row r="48">
          <cell r="B48">
            <v>5000</v>
          </cell>
          <cell r="C48" t="str">
            <v>1-5</v>
          </cell>
          <cell r="D48" t="str">
            <v>Assistance to Engineer's staff and site survey and setting out of the works</v>
          </cell>
          <cell r="G48" t="str">
            <v>ls</v>
          </cell>
          <cell r="H48">
            <v>1</v>
          </cell>
          <cell r="I48">
            <v>2.8918172016636312E-3</v>
          </cell>
          <cell r="J48">
            <v>1.204923834026513E-4</v>
          </cell>
          <cell r="K48">
            <v>1.204923834026513E-4</v>
          </cell>
          <cell r="L48">
            <v>1.204923834026513E-4</v>
          </cell>
          <cell r="M48">
            <v>1.204923834026513E-4</v>
          </cell>
          <cell r="N48">
            <v>1.204923834026513E-4</v>
          </cell>
          <cell r="O48">
            <v>1.204923834026513E-4</v>
          </cell>
          <cell r="P48">
            <v>1.204923834026513E-4</v>
          </cell>
          <cell r="Q48">
            <v>1.204923834026513E-4</v>
          </cell>
          <cell r="R48">
            <v>1.204923834026513E-4</v>
          </cell>
          <cell r="S48">
            <v>1.204923834026513E-4</v>
          </cell>
          <cell r="T48">
            <v>1.204923834026513E-4</v>
          </cell>
          <cell r="U48">
            <v>1.204923834026513E-4</v>
          </cell>
          <cell r="V48">
            <v>1.204923834026513E-4</v>
          </cell>
          <cell r="W48">
            <v>1.204923834026513E-4</v>
          </cell>
          <cell r="X48">
            <v>1.204923834026513E-4</v>
          </cell>
          <cell r="Y48">
            <v>1.204923834026513E-4</v>
          </cell>
          <cell r="Z48">
            <v>1.204923834026513E-4</v>
          </cell>
          <cell r="AA48">
            <v>1.204923834026513E-4</v>
          </cell>
          <cell r="AB48">
            <v>1.204923834026513E-4</v>
          </cell>
          <cell r="AC48">
            <v>1.204923834026513E-4</v>
          </cell>
          <cell r="AD48">
            <v>1.204923834026513E-4</v>
          </cell>
          <cell r="AE48">
            <v>1.204923834026513E-4</v>
          </cell>
          <cell r="AF48">
            <v>1.204923834026513E-4</v>
          </cell>
          <cell r="AG48">
            <v>1.204923834026513E-4</v>
          </cell>
        </row>
        <row r="49">
          <cell r="B49">
            <v>6000</v>
          </cell>
          <cell r="C49" t="str">
            <v>1-6</v>
          </cell>
          <cell r="D49" t="str">
            <v>Construction drawings and as - built drawings</v>
          </cell>
          <cell r="G49" t="str">
            <v>ls</v>
          </cell>
          <cell r="H49">
            <v>1</v>
          </cell>
          <cell r="I49">
            <v>1.133991596817282E-3</v>
          </cell>
          <cell r="J49">
            <v>4.7249649867386752E-5</v>
          </cell>
          <cell r="K49">
            <v>4.7249649867386752E-5</v>
          </cell>
          <cell r="L49">
            <v>4.7249649867386752E-5</v>
          </cell>
          <cell r="M49">
            <v>4.7249649867386752E-5</v>
          </cell>
          <cell r="N49">
            <v>4.7249649867386752E-5</v>
          </cell>
          <cell r="O49">
            <v>4.7249649867386752E-5</v>
          </cell>
          <cell r="P49">
            <v>4.7249649867386752E-5</v>
          </cell>
          <cell r="Q49">
            <v>4.7249649867386752E-5</v>
          </cell>
          <cell r="R49">
            <v>4.7249649867386752E-5</v>
          </cell>
          <cell r="S49">
            <v>4.7249649867386752E-5</v>
          </cell>
          <cell r="T49">
            <v>4.7249649867386752E-5</v>
          </cell>
          <cell r="U49">
            <v>4.7249649867386752E-5</v>
          </cell>
          <cell r="V49">
            <v>4.7249649867386752E-5</v>
          </cell>
          <cell r="W49">
            <v>4.7249649867386752E-5</v>
          </cell>
          <cell r="X49">
            <v>4.7249649867386752E-5</v>
          </cell>
          <cell r="Y49">
            <v>4.7249649867386752E-5</v>
          </cell>
          <cell r="Z49">
            <v>4.7249649867386752E-5</v>
          </cell>
          <cell r="AA49">
            <v>4.7249649867386752E-5</v>
          </cell>
          <cell r="AB49">
            <v>4.7249649867386752E-5</v>
          </cell>
          <cell r="AC49">
            <v>4.7249649867386752E-5</v>
          </cell>
          <cell r="AD49">
            <v>4.7249649867386752E-5</v>
          </cell>
          <cell r="AE49">
            <v>4.7249649867386752E-5</v>
          </cell>
          <cell r="AF49">
            <v>4.7249649867386752E-5</v>
          </cell>
          <cell r="AG49">
            <v>4.7249649867386752E-5</v>
          </cell>
        </row>
        <row r="50">
          <cell r="B50">
            <v>7000</v>
          </cell>
          <cell r="C50" t="str">
            <v>1-7</v>
          </cell>
          <cell r="D50" t="str">
            <v>Reports and photographs</v>
          </cell>
          <cell r="G50" t="str">
            <v>ls</v>
          </cell>
          <cell r="H50">
            <v>1</v>
          </cell>
          <cell r="I50">
            <v>5.6191270649136717E-4</v>
          </cell>
          <cell r="J50">
            <v>2.3413029437140294E-5</v>
          </cell>
          <cell r="K50">
            <v>2.3413029437140294E-5</v>
          </cell>
          <cell r="L50">
            <v>2.3413029437140294E-5</v>
          </cell>
          <cell r="M50">
            <v>2.3413029437140294E-5</v>
          </cell>
          <cell r="N50">
            <v>2.3413029437140294E-5</v>
          </cell>
          <cell r="O50">
            <v>2.3413029437140294E-5</v>
          </cell>
          <cell r="P50">
            <v>2.3413029437140294E-5</v>
          </cell>
          <cell r="Q50">
            <v>2.3413029437140294E-5</v>
          </cell>
          <cell r="R50">
            <v>2.3413029437140294E-5</v>
          </cell>
          <cell r="S50">
            <v>2.3413029437140294E-5</v>
          </cell>
          <cell r="T50">
            <v>2.3413029437140294E-5</v>
          </cell>
          <cell r="U50">
            <v>2.3413029437140294E-5</v>
          </cell>
          <cell r="V50">
            <v>2.3413029437140294E-5</v>
          </cell>
          <cell r="W50">
            <v>2.3413029437140294E-5</v>
          </cell>
          <cell r="X50">
            <v>2.3413029437140294E-5</v>
          </cell>
          <cell r="Y50">
            <v>2.3413029437140294E-5</v>
          </cell>
          <cell r="Z50">
            <v>2.3413029437140294E-5</v>
          </cell>
          <cell r="AA50">
            <v>2.3413029437140294E-5</v>
          </cell>
          <cell r="AB50">
            <v>2.3413029437140294E-5</v>
          </cell>
          <cell r="AC50">
            <v>2.3413029437140294E-5</v>
          </cell>
          <cell r="AD50">
            <v>2.3413029437140294E-5</v>
          </cell>
          <cell r="AE50">
            <v>2.3413029437140294E-5</v>
          </cell>
          <cell r="AF50">
            <v>2.3413029437140294E-5</v>
          </cell>
          <cell r="AG50">
            <v>2.3413029437140294E-5</v>
          </cell>
        </row>
        <row r="51">
          <cell r="B51">
            <v>8000</v>
          </cell>
          <cell r="C51" t="str">
            <v>1-8</v>
          </cell>
          <cell r="D51" t="str">
            <v>Temporary access road</v>
          </cell>
          <cell r="G51" t="str">
            <v>ls</v>
          </cell>
          <cell r="H51">
            <v>1</v>
          </cell>
          <cell r="I51">
            <v>1.6669887190478981E-2</v>
          </cell>
          <cell r="J51">
            <v>0</v>
          </cell>
          <cell r="K51">
            <v>0</v>
          </cell>
          <cell r="L51">
            <v>1.3891572658732484E-3</v>
          </cell>
          <cell r="M51">
            <v>1.3891572658732484E-3</v>
          </cell>
          <cell r="N51">
            <v>1.3891572658732484E-3</v>
          </cell>
          <cell r="O51">
            <v>1.3891572658732484E-3</v>
          </cell>
          <cell r="P51">
            <v>1.3891572658732484E-3</v>
          </cell>
          <cell r="Q51">
            <v>1.3891572658732484E-3</v>
          </cell>
          <cell r="R51">
            <v>1.3891572658732484E-3</v>
          </cell>
          <cell r="S51">
            <v>1.3891572658732484E-3</v>
          </cell>
          <cell r="T51">
            <v>1.3891572658732484E-3</v>
          </cell>
          <cell r="U51">
            <v>1.3891572658732484E-3</v>
          </cell>
          <cell r="V51">
            <v>1.3891572658732484E-3</v>
          </cell>
          <cell r="W51">
            <v>1.3891572658732484E-3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B52">
            <v>9000</v>
          </cell>
          <cell r="C52" t="str">
            <v>1-9</v>
          </cell>
          <cell r="D52" t="str">
            <v>Temporary diversion, cofferdam and dewatering for canal structure</v>
          </cell>
          <cell r="G52" t="str">
            <v>ls</v>
          </cell>
          <cell r="H52">
            <v>1</v>
          </cell>
          <cell r="I52">
            <v>2.8601449180263631E-3</v>
          </cell>
          <cell r="J52">
            <v>0</v>
          </cell>
          <cell r="K52">
            <v>0</v>
          </cell>
          <cell r="L52">
            <v>0</v>
          </cell>
          <cell r="M52">
            <v>2.3834540983553023E-4</v>
          </cell>
          <cell r="N52">
            <v>2.3834540983553023E-4</v>
          </cell>
          <cell r="O52">
            <v>2.3834540983553023E-4</v>
          </cell>
          <cell r="P52">
            <v>2.3834540983553023E-4</v>
          </cell>
          <cell r="Q52">
            <v>2.3834540983553023E-4</v>
          </cell>
          <cell r="R52">
            <v>2.3834540983553023E-4</v>
          </cell>
          <cell r="S52">
            <v>2.3834540983553023E-4</v>
          </cell>
          <cell r="T52">
            <v>2.3834540983553023E-4</v>
          </cell>
          <cell r="U52">
            <v>2.3834540983553023E-4</v>
          </cell>
          <cell r="V52">
            <v>2.3834540983553023E-4</v>
          </cell>
          <cell r="W52">
            <v>2.3834540983553023E-4</v>
          </cell>
          <cell r="X52">
            <v>2.3834540983553023E-4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B53">
            <v>10000</v>
          </cell>
          <cell r="C53" t="str">
            <v>1-10</v>
          </cell>
          <cell r="D53" t="str">
            <v>Temporary diversion, cofferdam and dewatering for intake / settling basin</v>
          </cell>
          <cell r="G53" t="str">
            <v>ls</v>
          </cell>
          <cell r="H53">
            <v>1</v>
          </cell>
          <cell r="I53">
            <v>7.2158020204088911E-3</v>
          </cell>
          <cell r="J53">
            <v>0</v>
          </cell>
          <cell r="K53">
            <v>0</v>
          </cell>
          <cell r="L53">
            <v>0</v>
          </cell>
          <cell r="M53">
            <v>4.0087789002271612E-4</v>
          </cell>
          <cell r="N53">
            <v>4.0087789002271612E-4</v>
          </cell>
          <cell r="O53">
            <v>4.0087789002271612E-4</v>
          </cell>
          <cell r="P53">
            <v>4.0087789002271612E-4</v>
          </cell>
          <cell r="Q53">
            <v>4.0087789002271612E-4</v>
          </cell>
          <cell r="R53">
            <v>4.0087789002271612E-4</v>
          </cell>
          <cell r="S53">
            <v>4.0087789002271612E-4</v>
          </cell>
          <cell r="T53">
            <v>4.0087789002271612E-4</v>
          </cell>
          <cell r="U53">
            <v>4.0087789002271612E-4</v>
          </cell>
          <cell r="V53">
            <v>4.0087789002271612E-4</v>
          </cell>
          <cell r="W53">
            <v>4.0087789002271612E-4</v>
          </cell>
          <cell r="X53">
            <v>4.0087789002271612E-4</v>
          </cell>
          <cell r="Y53">
            <v>4.0087789002271612E-4</v>
          </cell>
          <cell r="Z53">
            <v>4.0087789002271612E-4</v>
          </cell>
          <cell r="AA53">
            <v>4.0087789002271612E-4</v>
          </cell>
          <cell r="AB53">
            <v>4.0087789002271612E-4</v>
          </cell>
          <cell r="AC53">
            <v>4.0087789002271612E-4</v>
          </cell>
          <cell r="AD53">
            <v>4.0087789002271612E-4</v>
          </cell>
          <cell r="AE53">
            <v>0</v>
          </cell>
          <cell r="AF53">
            <v>0</v>
          </cell>
          <cell r="AG53">
            <v>0</v>
          </cell>
        </row>
        <row r="54">
          <cell r="B54">
            <v>11000</v>
          </cell>
          <cell r="C54" t="str">
            <v>1-11</v>
          </cell>
          <cell r="D54" t="str">
            <v>Road Diversion</v>
          </cell>
          <cell r="G54" t="str">
            <v>ls</v>
          </cell>
          <cell r="H54">
            <v>1</v>
          </cell>
          <cell r="I54">
            <v>7.0668295166090491E-3</v>
          </cell>
          <cell r="J54">
            <v>0</v>
          </cell>
          <cell r="K54">
            <v>0</v>
          </cell>
          <cell r="L54">
            <v>0</v>
          </cell>
          <cell r="M54">
            <v>5.889024597174208E-4</v>
          </cell>
          <cell r="N54">
            <v>5.889024597174208E-4</v>
          </cell>
          <cell r="O54">
            <v>5.889024597174208E-4</v>
          </cell>
          <cell r="P54">
            <v>5.889024597174208E-4</v>
          </cell>
          <cell r="Q54">
            <v>5.889024597174208E-4</v>
          </cell>
          <cell r="R54">
            <v>5.889024597174208E-4</v>
          </cell>
          <cell r="S54">
            <v>5.889024597174208E-4</v>
          </cell>
          <cell r="T54">
            <v>5.889024597174208E-4</v>
          </cell>
          <cell r="U54">
            <v>5.889024597174208E-4</v>
          </cell>
          <cell r="V54">
            <v>5.889024597174208E-4</v>
          </cell>
          <cell r="W54">
            <v>5.889024597174208E-4</v>
          </cell>
          <cell r="X54">
            <v>5.889024597174208E-4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B55">
            <v>12000</v>
          </cell>
          <cell r="C55" t="str">
            <v>1-12</v>
          </cell>
          <cell r="D55" t="str">
            <v>Small cofferdam and dewatering for structure construction</v>
          </cell>
          <cell r="G55" t="str">
            <v>ls</v>
          </cell>
          <cell r="H55">
            <v>1</v>
          </cell>
          <cell r="I55">
            <v>6.9887892869863787E-3</v>
          </cell>
          <cell r="J55">
            <v>0</v>
          </cell>
          <cell r="K55">
            <v>0</v>
          </cell>
          <cell r="L55">
            <v>0</v>
          </cell>
          <cell r="M55">
            <v>5.8239910724886489E-4</v>
          </cell>
          <cell r="N55">
            <v>5.8239910724886489E-4</v>
          </cell>
          <cell r="O55">
            <v>5.8239910724886489E-4</v>
          </cell>
          <cell r="P55">
            <v>5.8239910724886489E-4</v>
          </cell>
          <cell r="Q55">
            <v>5.8239910724886489E-4</v>
          </cell>
          <cell r="R55">
            <v>5.8239910724886489E-4</v>
          </cell>
          <cell r="S55">
            <v>5.8239910724886489E-4</v>
          </cell>
          <cell r="T55">
            <v>5.8239910724886489E-4</v>
          </cell>
          <cell r="U55">
            <v>5.8239910724886489E-4</v>
          </cell>
          <cell r="V55">
            <v>5.8239910724886489E-4</v>
          </cell>
          <cell r="W55">
            <v>5.8239910724886489E-4</v>
          </cell>
          <cell r="X55">
            <v>5.8239910724886489E-4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B56">
            <v>13000</v>
          </cell>
          <cell r="C56" t="str">
            <v>1-13</v>
          </cell>
          <cell r="D56" t="str">
            <v>Dutch Cone Penetration Test (DCPT)</v>
          </cell>
          <cell r="G56" t="str">
            <v>point</v>
          </cell>
          <cell r="H56">
            <v>20</v>
          </cell>
          <cell r="I56">
            <v>6.4693897128940297E-4</v>
          </cell>
          <cell r="J56">
            <v>0</v>
          </cell>
          <cell r="K56">
            <v>0</v>
          </cell>
          <cell r="L56">
            <v>6.4693897128940297E-4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B57">
            <v>14000</v>
          </cell>
          <cell r="C57" t="str">
            <v>1-14</v>
          </cell>
          <cell r="D57" t="str">
            <v>Core boring</v>
          </cell>
          <cell r="G57" t="str">
            <v>m</v>
          </cell>
          <cell r="H57">
            <v>150</v>
          </cell>
          <cell r="I57">
            <v>2.0794466934302238E-3</v>
          </cell>
          <cell r="J57">
            <v>0</v>
          </cell>
          <cell r="K57">
            <v>0</v>
          </cell>
          <cell r="L57">
            <v>2.0794466934302238E-3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B58">
            <v>15000</v>
          </cell>
          <cell r="C58" t="str">
            <v>1-15</v>
          </cell>
          <cell r="D58" t="str">
            <v>Standart Penetration Test (SPT)</v>
          </cell>
          <cell r="G58" t="str">
            <v>times</v>
          </cell>
          <cell r="H58">
            <v>150</v>
          </cell>
          <cell r="I58">
            <v>8.3177867737208955E-4</v>
          </cell>
          <cell r="J58">
            <v>0</v>
          </cell>
          <cell r="K58">
            <v>2.7725955912402987E-4</v>
          </cell>
          <cell r="L58">
            <v>2.7725955912402987E-4</v>
          </cell>
          <cell r="M58">
            <v>2.7725955912402987E-4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B59">
            <v>16000</v>
          </cell>
          <cell r="C59" t="str">
            <v>1-16</v>
          </cell>
          <cell r="D59" t="str">
            <v>Undisturbed sampling from core boring</v>
          </cell>
          <cell r="G59" t="str">
            <v>sample</v>
          </cell>
          <cell r="H59">
            <v>20</v>
          </cell>
          <cell r="I59">
            <v>1.2938779425788059E-4</v>
          </cell>
          <cell r="J59">
            <v>0</v>
          </cell>
          <cell r="K59">
            <v>0</v>
          </cell>
          <cell r="L59">
            <v>0</v>
          </cell>
          <cell r="M59">
            <v>1.2938779425788059E-4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B60">
            <v>17000</v>
          </cell>
          <cell r="C60" t="str">
            <v>1-17</v>
          </cell>
          <cell r="D60" t="str">
            <v>UU triaxial compression test</v>
          </cell>
          <cell r="G60" t="str">
            <v>sample</v>
          </cell>
          <cell r="H60">
            <v>10</v>
          </cell>
          <cell r="I60">
            <v>8.3177867737208958E-5</v>
          </cell>
          <cell r="J60">
            <v>0</v>
          </cell>
          <cell r="K60">
            <v>0</v>
          </cell>
          <cell r="L60">
            <v>0</v>
          </cell>
          <cell r="M60">
            <v>8.3177867737208958E-5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</row>
        <row r="61">
          <cell r="B61">
            <v>18000</v>
          </cell>
          <cell r="C61" t="str">
            <v>1-18</v>
          </cell>
          <cell r="D61" t="str">
            <v>CU triaxial compression test</v>
          </cell>
          <cell r="G61" t="str">
            <v>sample</v>
          </cell>
          <cell r="H61">
            <v>10</v>
          </cell>
          <cell r="I61">
            <v>1.0166183834547761E-4</v>
          </cell>
          <cell r="J61">
            <v>0</v>
          </cell>
          <cell r="K61">
            <v>0</v>
          </cell>
          <cell r="L61">
            <v>1.0166183834547761E-4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</row>
        <row r="62">
          <cell r="B62">
            <v>19000</v>
          </cell>
          <cell r="C62" t="str">
            <v>1-19</v>
          </cell>
          <cell r="D62" t="str">
            <v>Unconfined compression test</v>
          </cell>
          <cell r="G62" t="str">
            <v>sample</v>
          </cell>
          <cell r="H62">
            <v>10</v>
          </cell>
          <cell r="I62">
            <v>6.4693897128940294E-5</v>
          </cell>
          <cell r="J62">
            <v>0</v>
          </cell>
          <cell r="K62">
            <v>0</v>
          </cell>
          <cell r="L62">
            <v>6.4693897128940294E-5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</row>
        <row r="63">
          <cell r="B63">
            <v>20000</v>
          </cell>
          <cell r="C63" t="str">
            <v>1-20</v>
          </cell>
          <cell r="D63" t="str">
            <v>Physical test for undisturbed sample</v>
          </cell>
          <cell r="G63" t="str">
            <v>times</v>
          </cell>
          <cell r="H63">
            <v>10</v>
          </cell>
          <cell r="I63">
            <v>7.3935882433074626E-5</v>
          </cell>
          <cell r="J63">
            <v>0</v>
          </cell>
          <cell r="K63">
            <v>0</v>
          </cell>
          <cell r="L63">
            <v>7.3935882433074626E-5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B64">
            <v>21000</v>
          </cell>
          <cell r="C64" t="str">
            <v>1-21</v>
          </cell>
          <cell r="D64" t="str">
            <v>Sounding test for checking foundation of structure etc :</v>
          </cell>
          <cell r="G64" t="str">
            <v>ls</v>
          </cell>
          <cell r="H64">
            <v>1</v>
          </cell>
          <cell r="I64">
            <v>4.6209926520671639E-4</v>
          </cell>
          <cell r="J64">
            <v>0</v>
          </cell>
          <cell r="K64">
            <v>0</v>
          </cell>
          <cell r="L64">
            <v>4.6209926520671639E-4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B65">
            <v>22000</v>
          </cell>
          <cell r="C65" t="str">
            <v>1-22</v>
          </cell>
          <cell r="D65" t="str">
            <v>Public Consultation and Socialitation</v>
          </cell>
          <cell r="G65" t="str">
            <v>ls</v>
          </cell>
          <cell r="H65">
            <v>1</v>
          </cell>
          <cell r="I65">
            <v>4.528572799025821E-4</v>
          </cell>
          <cell r="J65">
            <v>0</v>
          </cell>
          <cell r="K65">
            <v>2.2642863995129105E-4</v>
          </cell>
          <cell r="L65">
            <v>0</v>
          </cell>
          <cell r="M65">
            <v>2.2642863995129105E-4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7">
          <cell r="C67" t="str">
            <v>II</v>
          </cell>
          <cell r="D67" t="str">
            <v>HEADWORKS</v>
          </cell>
        </row>
        <row r="68">
          <cell r="C68" t="str">
            <v>II-1</v>
          </cell>
          <cell r="D68" t="str">
            <v>SETTLING BASIN</v>
          </cell>
        </row>
        <row r="69">
          <cell r="D69" t="str">
            <v>Earthworks</v>
          </cell>
        </row>
        <row r="70">
          <cell r="B70">
            <v>23000</v>
          </cell>
          <cell r="C70" t="str">
            <v>II-1-1</v>
          </cell>
          <cell r="D70" t="str">
            <v>Clearing and grubbing type - A</v>
          </cell>
          <cell r="G70" t="str">
            <v>sqm</v>
          </cell>
          <cell r="H70">
            <v>10970</v>
          </cell>
          <cell r="I70">
            <v>1.2729847712414555E-3</v>
          </cell>
          <cell r="J70">
            <v>0</v>
          </cell>
          <cell r="K70">
            <v>0</v>
          </cell>
          <cell r="L70">
            <v>0</v>
          </cell>
          <cell r="M70">
            <v>1.2729847712414555E-3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B71">
            <v>24000</v>
          </cell>
          <cell r="C71" t="str">
            <v>II-1-2</v>
          </cell>
          <cell r="D71" t="str">
            <v>Strippping</v>
          </cell>
          <cell r="G71" t="str">
            <v>cum</v>
          </cell>
          <cell r="H71">
            <v>294</v>
          </cell>
          <cell r="I71">
            <v>6.8211174928046523E-5</v>
          </cell>
          <cell r="J71">
            <v>0</v>
          </cell>
          <cell r="K71">
            <v>0</v>
          </cell>
          <cell r="L71">
            <v>0</v>
          </cell>
          <cell r="M71">
            <v>6.8211174928046523E-5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B72">
            <v>25000</v>
          </cell>
          <cell r="C72" t="str">
            <v>II-1-3</v>
          </cell>
          <cell r="D72" t="str">
            <v>Excavation type - C</v>
          </cell>
          <cell r="G72" t="str">
            <v>cum</v>
          </cell>
          <cell r="H72">
            <v>23449</v>
          </cell>
          <cell r="I72">
            <v>1.0782020272109925E-2</v>
          </cell>
          <cell r="J72">
            <v>0</v>
          </cell>
          <cell r="K72">
            <v>7.5868196720463028E-4</v>
          </cell>
          <cell r="L72">
            <v>7.5868196720463028E-4</v>
          </cell>
          <cell r="M72">
            <v>0</v>
          </cell>
          <cell r="N72">
            <v>2.2990362642564557E-3</v>
          </cell>
          <cell r="O72">
            <v>2.2990362642564557E-3</v>
          </cell>
          <cell r="P72">
            <v>2.2990362642564557E-3</v>
          </cell>
          <cell r="Q72">
            <v>2.3675475449312978E-3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B73">
            <v>26000</v>
          </cell>
          <cell r="C73" t="str">
            <v>II-1-4</v>
          </cell>
          <cell r="D73" t="str">
            <v>Earthfill type - A1 from excavated material</v>
          </cell>
          <cell r="G73" t="str">
            <v>cum</v>
          </cell>
          <cell r="H73">
            <v>235</v>
          </cell>
          <cell r="I73">
            <v>7.182797042490767E-5</v>
          </cell>
          <cell r="J73">
            <v>0</v>
          </cell>
          <cell r="K73">
            <v>0</v>
          </cell>
          <cell r="L73">
            <v>0</v>
          </cell>
          <cell r="M73">
            <v>7.182797042490767E-5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B74">
            <v>27000</v>
          </cell>
          <cell r="C74" t="str">
            <v>II-1-5</v>
          </cell>
          <cell r="D74" t="str">
            <v>Backfill type - A</v>
          </cell>
          <cell r="G74" t="str">
            <v>cum</v>
          </cell>
          <cell r="H74">
            <v>1890</v>
          </cell>
          <cell r="I74">
            <v>5.8658862241369977E-4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4.3451009067681462E-5</v>
          </cell>
          <cell r="Y74">
            <v>7.7591087620859756E-5</v>
          </cell>
          <cell r="Z74">
            <v>7.7591087620859756E-5</v>
          </cell>
          <cell r="AA74">
            <v>7.7591087620859756E-5</v>
          </cell>
          <cell r="AB74">
            <v>7.7591087620859756E-5</v>
          </cell>
          <cell r="AC74">
            <v>7.7591087620859756E-5</v>
          </cell>
          <cell r="AD74">
            <v>7.7591087620859756E-5</v>
          </cell>
          <cell r="AE74">
            <v>7.7591087620859756E-5</v>
          </cell>
          <cell r="AF74">
            <v>0</v>
          </cell>
          <cell r="AG74">
            <v>0</v>
          </cell>
        </row>
        <row r="75">
          <cell r="D75" t="str">
            <v>Concrete works</v>
          </cell>
        </row>
        <row r="76">
          <cell r="B76">
            <v>28000</v>
          </cell>
          <cell r="C76" t="str">
            <v>II-1-6</v>
          </cell>
          <cell r="D76" t="str">
            <v>Concrete type - B</v>
          </cell>
          <cell r="G76" t="str">
            <v>cum</v>
          </cell>
          <cell r="H76">
            <v>6271</v>
          </cell>
          <cell r="I76">
            <v>0.11251533842394207</v>
          </cell>
          <cell r="J76">
            <v>0</v>
          </cell>
          <cell r="K76">
            <v>1.4353734769439268E-3</v>
          </cell>
          <cell r="L76">
            <v>1.4353734769439268E-3</v>
          </cell>
          <cell r="M76">
            <v>0</v>
          </cell>
          <cell r="N76">
            <v>2.691325269269863E-3</v>
          </cell>
          <cell r="O76">
            <v>4.4855421154497716E-3</v>
          </cell>
          <cell r="P76">
            <v>7.1768673847196346E-3</v>
          </cell>
          <cell r="Q76">
            <v>8.0739758078095889E-3</v>
          </cell>
          <cell r="R76">
            <v>8.9710842308995432E-3</v>
          </cell>
          <cell r="S76">
            <v>8.9710842308995432E-3</v>
          </cell>
          <cell r="T76">
            <v>8.9710842308995432E-3</v>
          </cell>
          <cell r="U76">
            <v>8.9710842308995432E-3</v>
          </cell>
          <cell r="V76">
            <v>7.1768673847196346E-3</v>
          </cell>
          <cell r="W76">
            <v>7.1768673847196346E-3</v>
          </cell>
          <cell r="X76">
            <v>7.1768673847196346E-3</v>
          </cell>
          <cell r="Y76">
            <v>7.1768673847196346E-3</v>
          </cell>
          <cell r="Z76">
            <v>7.1768673847196346E-3</v>
          </cell>
          <cell r="AA76">
            <v>4.4855421154497716E-3</v>
          </cell>
          <cell r="AB76">
            <v>4.4855421154497716E-3</v>
          </cell>
          <cell r="AC76">
            <v>4.4855421154497716E-3</v>
          </cell>
          <cell r="AD76">
            <v>1.9915806992596985E-3</v>
          </cell>
          <cell r="AE76">
            <v>0</v>
          </cell>
          <cell r="AF76">
            <v>0</v>
          </cell>
          <cell r="AG76">
            <v>0</v>
          </cell>
        </row>
        <row r="77">
          <cell r="B77">
            <v>29000</v>
          </cell>
          <cell r="C77" t="str">
            <v>II-1-7</v>
          </cell>
          <cell r="D77" t="str">
            <v>Concrete type - D</v>
          </cell>
          <cell r="G77" t="str">
            <v>cum</v>
          </cell>
          <cell r="H77">
            <v>1122</v>
          </cell>
          <cell r="I77">
            <v>1.5169511060161072E-2</v>
          </cell>
          <cell r="J77">
            <v>0</v>
          </cell>
          <cell r="K77">
            <v>6.7600316667384465E-4</v>
          </cell>
          <cell r="L77">
            <v>0</v>
          </cell>
          <cell r="M77">
            <v>0</v>
          </cell>
          <cell r="N77">
            <v>6.7600316667384465E-4</v>
          </cell>
          <cell r="O77">
            <v>1.3520063333476893E-3</v>
          </cell>
          <cell r="P77">
            <v>1.3520063333476893E-3</v>
          </cell>
          <cell r="Q77">
            <v>1.3520063333476893E-3</v>
          </cell>
          <cell r="R77">
            <v>1.3520063333476893E-3</v>
          </cell>
          <cell r="S77">
            <v>1.3520063333476893E-3</v>
          </cell>
          <cell r="T77">
            <v>1.3520063333476893E-3</v>
          </cell>
          <cell r="U77">
            <v>1.3520063333476893E-3</v>
          </cell>
          <cell r="V77">
            <v>1.3520063333476893E-3</v>
          </cell>
          <cell r="W77">
            <v>1.3520063333476893E-3</v>
          </cell>
          <cell r="X77">
            <v>1.0140047500107668E-3</v>
          </cell>
          <cell r="Y77">
            <v>6.3544297667341397E-4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</row>
        <row r="78">
          <cell r="B78">
            <v>30000</v>
          </cell>
          <cell r="C78" t="str">
            <v>II-1-8</v>
          </cell>
          <cell r="D78" t="str">
            <v>Formwork type - A1</v>
          </cell>
          <cell r="G78" t="str">
            <v>sqm</v>
          </cell>
          <cell r="H78">
            <v>3614</v>
          </cell>
          <cell r="I78">
            <v>5.2474912353632367E-3</v>
          </cell>
          <cell r="J78">
            <v>0</v>
          </cell>
          <cell r="K78">
            <v>5.8079593086477442E-5</v>
          </cell>
          <cell r="L78">
            <v>5.8079593086477442E-5</v>
          </cell>
          <cell r="M78">
            <v>0</v>
          </cell>
          <cell r="N78">
            <v>1.088992370371452E-4</v>
          </cell>
          <cell r="O78">
            <v>2.1779847407429041E-4</v>
          </cell>
          <cell r="P78">
            <v>3.4847755851886465E-4</v>
          </cell>
          <cell r="Q78">
            <v>3.9203725333372273E-4</v>
          </cell>
          <cell r="R78">
            <v>4.3559694814858082E-4</v>
          </cell>
          <cell r="S78">
            <v>4.3559694814858082E-4</v>
          </cell>
          <cell r="T78">
            <v>4.3559694814858082E-4</v>
          </cell>
          <cell r="U78">
            <v>4.3559694814858082E-4</v>
          </cell>
          <cell r="V78">
            <v>3.4847755851886465E-4</v>
          </cell>
          <cell r="W78">
            <v>3.4847755851886465E-4</v>
          </cell>
          <cell r="X78">
            <v>3.4847755851886465E-4</v>
          </cell>
          <cell r="Y78">
            <v>3.4847755851886465E-4</v>
          </cell>
          <cell r="Z78">
            <v>3.4847755851886465E-4</v>
          </cell>
          <cell r="AA78">
            <v>2.1779847407429041E-4</v>
          </cell>
          <cell r="AB78">
            <v>2.1779847407429041E-4</v>
          </cell>
          <cell r="AC78">
            <v>1.4374699288903167E-4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B79">
            <v>31000</v>
          </cell>
          <cell r="C79" t="str">
            <v>II-1-9</v>
          </cell>
          <cell r="D79" t="str">
            <v>Formwork type - A2</v>
          </cell>
          <cell r="G79" t="str">
            <v>sqm</v>
          </cell>
          <cell r="H79">
            <v>9718</v>
          </cell>
          <cell r="I79">
            <v>2.1558500454613258E-2</v>
          </cell>
          <cell r="J79">
            <v>0</v>
          </cell>
          <cell r="K79">
            <v>1.77472734757055E-4</v>
          </cell>
          <cell r="L79">
            <v>1.77472734757055E-4</v>
          </cell>
          <cell r="M79">
            <v>0</v>
          </cell>
          <cell r="N79">
            <v>3.3276137766947815E-4</v>
          </cell>
          <cell r="O79">
            <v>8.8736367378527503E-4</v>
          </cell>
          <cell r="P79">
            <v>1.41978187805644E-3</v>
          </cell>
          <cell r="Q79">
            <v>1.597254612813495E-3</v>
          </cell>
          <cell r="R79">
            <v>1.7747273475705501E-3</v>
          </cell>
          <cell r="S79">
            <v>1.7747273475705501E-3</v>
          </cell>
          <cell r="T79">
            <v>1.7747273475705501E-3</v>
          </cell>
          <cell r="U79">
            <v>1.7747273475705501E-3</v>
          </cell>
          <cell r="V79">
            <v>1.41978187805644E-3</v>
          </cell>
          <cell r="W79">
            <v>1.41978187805644E-3</v>
          </cell>
          <cell r="X79">
            <v>1.41978187805644E-3</v>
          </cell>
          <cell r="Y79">
            <v>1.41978187805644E-3</v>
          </cell>
          <cell r="Z79">
            <v>1.41978187805644E-3</v>
          </cell>
          <cell r="AA79">
            <v>8.8736367378527503E-4</v>
          </cell>
          <cell r="AB79">
            <v>8.8736367378527503E-4</v>
          </cell>
          <cell r="AC79">
            <v>8.8736367378527503E-4</v>
          </cell>
          <cell r="AD79">
            <v>1.0648364085423301E-4</v>
          </cell>
          <cell r="AE79">
            <v>0</v>
          </cell>
          <cell r="AF79">
            <v>0</v>
          </cell>
          <cell r="AG79">
            <v>0</v>
          </cell>
        </row>
        <row r="80">
          <cell r="B80">
            <v>32000</v>
          </cell>
          <cell r="C80" t="str">
            <v>II-1-10</v>
          </cell>
          <cell r="D80" t="str">
            <v>Formwork type - A3</v>
          </cell>
          <cell r="G80" t="str">
            <v>sqm</v>
          </cell>
          <cell r="H80">
            <v>2731</v>
          </cell>
          <cell r="I80">
            <v>1.3954968186313988E-2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1.7443710232892486E-3</v>
          </cell>
          <cell r="X80">
            <v>1.7443710232892486E-3</v>
          </cell>
          <cell r="Y80">
            <v>1.7443710232892486E-3</v>
          </cell>
          <cell r="Z80">
            <v>1.7443710232892486E-3</v>
          </cell>
          <cell r="AA80">
            <v>1.7443710232892486E-3</v>
          </cell>
          <cell r="AB80">
            <v>1.7443710232892486E-3</v>
          </cell>
          <cell r="AC80">
            <v>1.7443710232892486E-3</v>
          </cell>
          <cell r="AD80">
            <v>1.7443710232892486E-3</v>
          </cell>
          <cell r="AE80">
            <v>0</v>
          </cell>
          <cell r="AF80">
            <v>0</v>
          </cell>
          <cell r="AG80">
            <v>0</v>
          </cell>
        </row>
        <row r="81">
          <cell r="B81">
            <v>33000</v>
          </cell>
          <cell r="C81" t="str">
            <v>II-1-11</v>
          </cell>
          <cell r="D81" t="str">
            <v>Reinforcement bar, round</v>
          </cell>
          <cell r="G81" t="str">
            <v>ton</v>
          </cell>
          <cell r="H81">
            <v>39</v>
          </cell>
          <cell r="I81">
            <v>1.0535925519210114E-2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5.267962759605057E-3</v>
          </cell>
          <cell r="AC81">
            <v>5.267962759605057E-3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</row>
        <row r="82">
          <cell r="B82">
            <v>34000</v>
          </cell>
          <cell r="C82" t="str">
            <v>II-1-12</v>
          </cell>
          <cell r="D82" t="str">
            <v>Reinforcement bar, deform</v>
          </cell>
          <cell r="G82" t="str">
            <v>ton</v>
          </cell>
          <cell r="H82">
            <v>677</v>
          </cell>
          <cell r="I82">
            <v>0.18477178519851692</v>
          </cell>
          <cell r="J82">
            <v>0</v>
          </cell>
          <cell r="K82">
            <v>2.7292730457683444E-3</v>
          </cell>
          <cell r="L82">
            <v>1.6375638274610067E-3</v>
          </cell>
          <cell r="M82">
            <v>0</v>
          </cell>
          <cell r="N82">
            <v>1.3646365228841722E-2</v>
          </cell>
          <cell r="O82">
            <v>1.3646365228841722E-2</v>
          </cell>
          <cell r="P82">
            <v>1.3646365228841722E-2</v>
          </cell>
          <cell r="Q82">
            <v>1.3646365228841722E-2</v>
          </cell>
          <cell r="R82">
            <v>1.3646365228841722E-2</v>
          </cell>
          <cell r="S82">
            <v>1.3646365228841722E-2</v>
          </cell>
          <cell r="T82">
            <v>1.3646365228841722E-2</v>
          </cell>
          <cell r="U82">
            <v>1.3646365228841722E-2</v>
          </cell>
          <cell r="V82">
            <v>1.3646365228841722E-2</v>
          </cell>
          <cell r="W82">
            <v>1.3646365228841722E-2</v>
          </cell>
          <cell r="X82">
            <v>1.3646365228841722E-2</v>
          </cell>
          <cell r="Y82">
            <v>1.3646365228841722E-2</v>
          </cell>
          <cell r="Z82">
            <v>1.3646365228841722E-2</v>
          </cell>
          <cell r="AA82">
            <v>3.0022003503451791E-3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</row>
        <row r="83">
          <cell r="D83" t="str">
            <v>Stone works</v>
          </cell>
        </row>
        <row r="84">
          <cell r="B84">
            <v>35000</v>
          </cell>
          <cell r="C84" t="str">
            <v>II-1-13</v>
          </cell>
          <cell r="D84" t="str">
            <v>Graded gravel filter for under drain</v>
          </cell>
          <cell r="G84" t="str">
            <v>cum</v>
          </cell>
          <cell r="H84">
            <v>240</v>
          </cell>
          <cell r="I84">
            <v>1.158878414844255E-3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1.158878414844255E-3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</row>
        <row r="85">
          <cell r="B85">
            <v>36000</v>
          </cell>
          <cell r="C85" t="str">
            <v>II-1-14</v>
          </cell>
          <cell r="D85" t="str">
            <v>Graded sand filter for under drain</v>
          </cell>
          <cell r="G85" t="str">
            <v>cum</v>
          </cell>
          <cell r="H85">
            <v>399</v>
          </cell>
          <cell r="I85">
            <v>1.0699432523618355E-3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1.0699432523618355E-3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</row>
        <row r="86">
          <cell r="B86">
            <v>37000</v>
          </cell>
          <cell r="C86" t="str">
            <v>II-1-15</v>
          </cell>
          <cell r="D86" t="str">
            <v>Demolition, chipping and disposal of existing stone masonry.</v>
          </cell>
          <cell r="G86" t="str">
            <v>cum</v>
          </cell>
          <cell r="H86">
            <v>300</v>
          </cell>
          <cell r="I86">
            <v>7.4812946838436975E-4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7.4812946838436975E-4</v>
          </cell>
          <cell r="AG86">
            <v>0</v>
          </cell>
        </row>
        <row r="87">
          <cell r="B87">
            <v>38000</v>
          </cell>
          <cell r="C87" t="str">
            <v>II-1-16</v>
          </cell>
          <cell r="D87" t="str">
            <v>Demolition, chipping and disposal of existing concrete.</v>
          </cell>
          <cell r="G87" t="str">
            <v>cum</v>
          </cell>
          <cell r="H87">
            <v>10</v>
          </cell>
          <cell r="I87">
            <v>3.8673642024268344E-5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3.8673642024268344E-5</v>
          </cell>
          <cell r="AG87">
            <v>0</v>
          </cell>
        </row>
        <row r="88">
          <cell r="D88" t="str">
            <v>Gates</v>
          </cell>
        </row>
        <row r="89">
          <cell r="B89">
            <v>39000</v>
          </cell>
          <cell r="C89" t="str">
            <v>II-1-17</v>
          </cell>
          <cell r="D89" t="str">
            <v>Flushing gate of settling basin, b = 3,00 m, h = 1,50 m (slide gate type electric driven)</v>
          </cell>
          <cell r="G89" t="str">
            <v>set</v>
          </cell>
          <cell r="H89">
            <v>4</v>
          </cell>
          <cell r="I89">
            <v>2.5212553943157724E-2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1.8909415457368291E-2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6.303138485789431E-3</v>
          </cell>
          <cell r="AG89">
            <v>0</v>
          </cell>
        </row>
        <row r="91">
          <cell r="B91">
            <v>40000</v>
          </cell>
          <cell r="C91" t="str">
            <v>II-1-18</v>
          </cell>
          <cell r="D91" t="str">
            <v>Steel slide gate for intake structure, b = 2,25 m, h = 1,60 m (slide gate type, electric driven)</v>
          </cell>
          <cell r="G91" t="str">
            <v>set</v>
          </cell>
          <cell r="H91">
            <v>2</v>
          </cell>
          <cell r="I91">
            <v>1.3796632183587232E-2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1.0347474137690424E-2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3.449158045896808E-3</v>
          </cell>
          <cell r="AG91">
            <v>0</v>
          </cell>
        </row>
        <row r="93">
          <cell r="B93">
            <v>41000</v>
          </cell>
          <cell r="C93" t="str">
            <v>II-1-19</v>
          </cell>
          <cell r="D93" t="str">
            <v>Steel stoplog for flushing structure, b = 3,00 m, h = 3,75 m</v>
          </cell>
          <cell r="G93" t="str">
            <v>set</v>
          </cell>
          <cell r="H93">
            <v>5</v>
          </cell>
          <cell r="I93">
            <v>3.3464027328180867E-3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2.5098020496135648E-3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8.3660068320452166E-4</v>
          </cell>
          <cell r="AG93">
            <v>0</v>
          </cell>
        </row>
        <row r="94">
          <cell r="B94">
            <v>42000</v>
          </cell>
          <cell r="C94" t="str">
            <v>II-1-20</v>
          </cell>
          <cell r="D94" t="str">
            <v>Guide frame of stop log for intake of</v>
          </cell>
          <cell r="G94" t="str">
            <v>set</v>
          </cell>
          <cell r="H94">
            <v>2</v>
          </cell>
          <cell r="I94">
            <v>2.7276684522798409E-4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2.0457513392098809E-4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6.8191711306996022E-5</v>
          </cell>
          <cell r="AG94">
            <v>0</v>
          </cell>
        </row>
        <row r="95">
          <cell r="B95">
            <v>43000</v>
          </cell>
          <cell r="C95" t="str">
            <v>II-1-21</v>
          </cell>
          <cell r="D95" t="str">
            <v>Steel foot path of stoplog for intake of</v>
          </cell>
          <cell r="G95" t="str">
            <v>set</v>
          </cell>
          <cell r="H95">
            <v>2</v>
          </cell>
          <cell r="I95">
            <v>2.191341257904439E-5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1.6435059434283298E-5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5.4783531447610983E-6</v>
          </cell>
          <cell r="AG95">
            <v>0</v>
          </cell>
        </row>
        <row r="96">
          <cell r="B96">
            <v>44000</v>
          </cell>
          <cell r="C96" t="str">
            <v>II-1-22</v>
          </cell>
          <cell r="D96" t="str">
            <v>Guide frame of stop log for settling</v>
          </cell>
          <cell r="G96" t="str">
            <v>set</v>
          </cell>
          <cell r="H96">
            <v>4</v>
          </cell>
          <cell r="I96">
            <v>1.102566406899105E-3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8.2692480517432883E-4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2.7564160172477626E-4</v>
          </cell>
          <cell r="AF96">
            <v>0</v>
          </cell>
          <cell r="AG96">
            <v>0</v>
          </cell>
        </row>
        <row r="97">
          <cell r="B97">
            <v>45000</v>
          </cell>
          <cell r="C97" t="str">
            <v>II-1-23</v>
          </cell>
          <cell r="D97" t="str">
            <v>Steel foot path of stoplog for settling</v>
          </cell>
          <cell r="G97" t="str">
            <v>set</v>
          </cell>
          <cell r="H97">
            <v>4</v>
          </cell>
          <cell r="I97">
            <v>7.6759715590841047E-5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5.7569786693130782E-5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1.9189928897710262E-5</v>
          </cell>
          <cell r="AF97">
            <v>0</v>
          </cell>
          <cell r="AG97">
            <v>0</v>
          </cell>
        </row>
        <row r="98">
          <cell r="B98">
            <v>46000</v>
          </cell>
          <cell r="C98" t="str">
            <v>II-1-24</v>
          </cell>
          <cell r="D98" t="str">
            <v>Lifting beam of stoplog for settling basin</v>
          </cell>
          <cell r="G98" t="str">
            <v>set</v>
          </cell>
          <cell r="H98">
            <v>1</v>
          </cell>
          <cell r="I98">
            <v>1.1951606007512256E-4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8.9637045056341913E-5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2.9879015018780639E-5</v>
          </cell>
          <cell r="AF98">
            <v>0</v>
          </cell>
          <cell r="AG98">
            <v>0</v>
          </cell>
        </row>
        <row r="99">
          <cell r="B99">
            <v>47000</v>
          </cell>
          <cell r="C99" t="str">
            <v>II-1-25</v>
          </cell>
          <cell r="D99" t="str">
            <v>Monorail crane with manual chain block, cap 2,0 ton for flushing gate</v>
          </cell>
          <cell r="G99" t="str">
            <v>set</v>
          </cell>
          <cell r="H99">
            <v>1</v>
          </cell>
          <cell r="I99">
            <v>8.7307186771096168E-4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6.5480390078322148E-4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2.1826796692774047E-4</v>
          </cell>
          <cell r="AF99">
            <v>0</v>
          </cell>
          <cell r="AG99">
            <v>0</v>
          </cell>
        </row>
        <row r="100">
          <cell r="B100">
            <v>48000</v>
          </cell>
          <cell r="C100" t="str">
            <v>II-1-26</v>
          </cell>
          <cell r="D100" t="str">
            <v>Distribution panel for flushing gate of settling basin</v>
          </cell>
          <cell r="G100" t="str">
            <v>set</v>
          </cell>
          <cell r="H100">
            <v>1</v>
          </cell>
          <cell r="I100">
            <v>8.0058697697063617E-4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6.0044023272797713E-4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2.0014674424265904E-4</v>
          </cell>
          <cell r="AF100">
            <v>0</v>
          </cell>
          <cell r="AG100">
            <v>0</v>
          </cell>
        </row>
        <row r="101">
          <cell r="B101">
            <v>49000</v>
          </cell>
          <cell r="C101" t="str">
            <v>II-1-27</v>
          </cell>
          <cell r="D101" t="str">
            <v>Local control panel for intake gate hoist with connection with distribution control unit, cabling / wiring system from existing power supply system.</v>
          </cell>
          <cell r="G101" t="str">
            <v>set</v>
          </cell>
          <cell r="H101">
            <v>2</v>
          </cell>
          <cell r="I101">
            <v>1.6194730848434584E-3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1.214604813632594E-3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4.0486827121086465E-4</v>
          </cell>
          <cell r="AF101">
            <v>0</v>
          </cell>
          <cell r="AG101">
            <v>0</v>
          </cell>
        </row>
        <row r="103">
          <cell r="B103">
            <v>50000</v>
          </cell>
          <cell r="C103" t="str">
            <v>II-1-28</v>
          </cell>
          <cell r="D103" t="str">
            <v>Local control panel for flushing gate hoist with connection with distribution control unit, cabling / wiring system from existing power supply system.</v>
          </cell>
          <cell r="G103" t="str">
            <v>set</v>
          </cell>
          <cell r="H103">
            <v>4</v>
          </cell>
          <cell r="I103">
            <v>3.2389461696869168E-3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2.429209627265188E-3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8.0973654242172931E-4</v>
          </cell>
          <cell r="AF103">
            <v>0</v>
          </cell>
          <cell r="AG103">
            <v>0</v>
          </cell>
        </row>
        <row r="105">
          <cell r="B105">
            <v>51000</v>
          </cell>
          <cell r="C105" t="str">
            <v>II-1-29</v>
          </cell>
          <cell r="D105" t="str">
            <v>Mercury lamp</v>
          </cell>
          <cell r="G105" t="str">
            <v>nos</v>
          </cell>
          <cell r="H105">
            <v>6</v>
          </cell>
          <cell r="I105">
            <v>7.1366610518525282E-4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5.3524957888893962E-4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1.7841652629631321E-4</v>
          </cell>
          <cell r="AF105">
            <v>0</v>
          </cell>
          <cell r="AG105">
            <v>0</v>
          </cell>
        </row>
        <row r="106">
          <cell r="B106">
            <v>52000</v>
          </cell>
          <cell r="C106" t="str">
            <v>II-1-30</v>
          </cell>
          <cell r="D106" t="str">
            <v>Intake trashrack, b = 2,25 m x 2,08 m</v>
          </cell>
          <cell r="G106" t="str">
            <v>set</v>
          </cell>
          <cell r="H106">
            <v>2</v>
          </cell>
          <cell r="I106">
            <v>1.3388774647681658E-3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1.0041580985761243E-3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3.3471936619204146E-4</v>
          </cell>
          <cell r="AF106">
            <v>0</v>
          </cell>
          <cell r="AG106">
            <v>0</v>
          </cell>
        </row>
        <row r="107">
          <cell r="B107">
            <v>53000</v>
          </cell>
          <cell r="C107" t="str">
            <v>II-1-31</v>
          </cell>
          <cell r="D107" t="str">
            <v>Spare part, maintenance equipment and tools for gate on the headworks.</v>
          </cell>
          <cell r="G107" t="str">
            <v>ls</v>
          </cell>
          <cell r="H107">
            <v>1</v>
          </cell>
          <cell r="I107">
            <v>4.9549980009585789E-4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3.7162485007189339E-4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1.2387495002396447E-4</v>
          </cell>
          <cell r="AF107">
            <v>0</v>
          </cell>
          <cell r="AG107">
            <v>0</v>
          </cell>
        </row>
        <row r="108">
          <cell r="D108" t="str">
            <v>Miscellaneous works</v>
          </cell>
        </row>
        <row r="109">
          <cell r="B109">
            <v>54000</v>
          </cell>
          <cell r="C109" t="str">
            <v>II-1-32</v>
          </cell>
          <cell r="D109" t="str">
            <v>Galvanized Iron Pipe, dia 50 mm for handrail</v>
          </cell>
          <cell r="G109" t="str">
            <v>m</v>
          </cell>
          <cell r="H109">
            <v>111</v>
          </cell>
          <cell r="I109">
            <v>1.2444917305488095E-4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1.2444917305488095E-4</v>
          </cell>
          <cell r="AG109">
            <v>0</v>
          </cell>
        </row>
        <row r="110">
          <cell r="B110">
            <v>55000</v>
          </cell>
          <cell r="C110" t="str">
            <v>II-1-33</v>
          </cell>
          <cell r="D110" t="str">
            <v>Waterstop for expantion joint profile, width = 190 mm</v>
          </cell>
          <cell r="G110" t="str">
            <v>m</v>
          </cell>
          <cell r="H110">
            <v>319</v>
          </cell>
          <cell r="I110">
            <v>1.0435778830419366E-3</v>
          </cell>
          <cell r="J110">
            <v>0</v>
          </cell>
          <cell r="K110">
            <v>7.8513696529800876E-5</v>
          </cell>
          <cell r="L110">
            <v>0</v>
          </cell>
          <cell r="M110">
            <v>0</v>
          </cell>
          <cell r="N110">
            <v>8.0422015542677968E-5</v>
          </cell>
          <cell r="O110">
            <v>8.0422015542677968E-5</v>
          </cell>
          <cell r="P110">
            <v>8.0422015542677968E-5</v>
          </cell>
          <cell r="Q110">
            <v>8.0422015542677968E-5</v>
          </cell>
          <cell r="R110">
            <v>8.0422015542677968E-5</v>
          </cell>
          <cell r="S110">
            <v>8.0422015542677968E-5</v>
          </cell>
          <cell r="T110">
            <v>8.0422015542677968E-5</v>
          </cell>
          <cell r="U110">
            <v>8.0422015542677968E-5</v>
          </cell>
          <cell r="V110">
            <v>8.0422015542677968E-5</v>
          </cell>
          <cell r="W110">
            <v>8.0422015542677968E-5</v>
          </cell>
          <cell r="X110">
            <v>8.0422015542677968E-5</v>
          </cell>
          <cell r="Y110">
            <v>8.0422015542677968E-5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</row>
        <row r="111">
          <cell r="B111">
            <v>56000</v>
          </cell>
          <cell r="C111" t="str">
            <v>II-1-34</v>
          </cell>
          <cell r="D111" t="str">
            <v>Waterstop for construction joint profile, width = 190 mm</v>
          </cell>
          <cell r="G111" t="str">
            <v>m</v>
          </cell>
          <cell r="H111">
            <v>510</v>
          </cell>
          <cell r="I111">
            <v>1.2737525953805231E-3</v>
          </cell>
          <cell r="J111">
            <v>0</v>
          </cell>
          <cell r="K111">
            <v>2.3976519442456905E-4</v>
          </cell>
          <cell r="L111">
            <v>5.9941298606142262E-5</v>
          </cell>
          <cell r="M111">
            <v>0</v>
          </cell>
          <cell r="N111">
            <v>8.1170508529150983E-5</v>
          </cell>
          <cell r="O111">
            <v>8.1170508529150983E-5</v>
          </cell>
          <cell r="P111">
            <v>8.1170508529150983E-5</v>
          </cell>
          <cell r="Q111">
            <v>8.1170508529150983E-5</v>
          </cell>
          <cell r="R111">
            <v>8.1170508529150983E-5</v>
          </cell>
          <cell r="S111">
            <v>8.1170508529150983E-5</v>
          </cell>
          <cell r="T111">
            <v>8.1170508529150983E-5</v>
          </cell>
          <cell r="U111">
            <v>8.1170508529150983E-5</v>
          </cell>
          <cell r="V111">
            <v>8.1170508529150983E-5</v>
          </cell>
          <cell r="W111">
            <v>8.1170508529150983E-5</v>
          </cell>
          <cell r="X111">
            <v>8.1170508529150983E-5</v>
          </cell>
          <cell r="Y111">
            <v>8.1170508529150983E-5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</row>
        <row r="112">
          <cell r="B112">
            <v>57000</v>
          </cell>
          <cell r="C112" t="str">
            <v>II-1-35</v>
          </cell>
          <cell r="D112" t="str">
            <v>Joint filler</v>
          </cell>
          <cell r="G112" t="str">
            <v>sqm</v>
          </cell>
          <cell r="H112">
            <v>535</v>
          </cell>
          <cell r="I112">
            <v>2.0847929046691064E-3</v>
          </cell>
          <cell r="J112">
            <v>0</v>
          </cell>
          <cell r="K112">
            <v>2.8057026006761807E-5</v>
          </cell>
          <cell r="L112">
            <v>0</v>
          </cell>
          <cell r="M112">
            <v>0</v>
          </cell>
          <cell r="N112">
            <v>1.7139465655519534E-4</v>
          </cell>
          <cell r="O112">
            <v>1.7139465655519534E-4</v>
          </cell>
          <cell r="P112">
            <v>1.7139465655519534E-4</v>
          </cell>
          <cell r="Q112">
            <v>1.7139465655519534E-4</v>
          </cell>
          <cell r="R112">
            <v>1.7139465655519534E-4</v>
          </cell>
          <cell r="S112">
            <v>1.7139465655519534E-4</v>
          </cell>
          <cell r="T112">
            <v>1.7139465655519534E-4</v>
          </cell>
          <cell r="U112">
            <v>1.7139465655519534E-4</v>
          </cell>
          <cell r="V112">
            <v>1.7139465655519534E-4</v>
          </cell>
          <cell r="W112">
            <v>1.7139465655519534E-4</v>
          </cell>
          <cell r="X112">
            <v>1.7139465655519534E-4</v>
          </cell>
          <cell r="Y112">
            <v>1.7139465655519534E-4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</row>
        <row r="113">
          <cell r="B113">
            <v>58000</v>
          </cell>
          <cell r="C113" t="str">
            <v>II-1-36</v>
          </cell>
          <cell r="D113" t="str">
            <v>Joint sealant</v>
          </cell>
          <cell r="G113" t="str">
            <v>m</v>
          </cell>
          <cell r="H113">
            <v>891</v>
          </cell>
          <cell r="I113">
            <v>1.6281962805445305E-3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8.1409814027226524E-4</v>
          </cell>
          <cell r="AA113">
            <v>8.1409814027226524E-4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</row>
        <row r="114">
          <cell r="B114">
            <v>59000</v>
          </cell>
          <cell r="C114" t="str">
            <v>II-1-37</v>
          </cell>
          <cell r="D114" t="str">
            <v>Dowel bars dia 19 mm, L = 1,0 m</v>
          </cell>
          <cell r="G114" t="str">
            <v>nos</v>
          </cell>
          <cell r="H114">
            <v>4591</v>
          </cell>
          <cell r="I114">
            <v>1.8050551256697436E-3</v>
          </cell>
          <cell r="J114">
            <v>0</v>
          </cell>
          <cell r="K114">
            <v>9.4361409314035817E-5</v>
          </cell>
          <cell r="L114">
            <v>1.8872281862807164E-5</v>
          </cell>
          <cell r="M114">
            <v>0</v>
          </cell>
          <cell r="N114">
            <v>1.4098511954107503E-4</v>
          </cell>
          <cell r="O114">
            <v>1.4098511954107503E-4</v>
          </cell>
          <cell r="P114">
            <v>1.4098511954107503E-4</v>
          </cell>
          <cell r="Q114">
            <v>1.4098511954107503E-4</v>
          </cell>
          <cell r="R114">
            <v>1.4098511954107503E-4</v>
          </cell>
          <cell r="S114">
            <v>1.4098511954107503E-4</v>
          </cell>
          <cell r="T114">
            <v>1.4098511954107503E-4</v>
          </cell>
          <cell r="U114">
            <v>1.4098511954107503E-4</v>
          </cell>
          <cell r="V114">
            <v>1.4098511954107503E-4</v>
          </cell>
          <cell r="W114">
            <v>1.4098511954107503E-4</v>
          </cell>
          <cell r="X114">
            <v>1.4098511954107503E-4</v>
          </cell>
          <cell r="Y114">
            <v>1.4098511954107503E-4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</row>
        <row r="115">
          <cell r="B115">
            <v>60000</v>
          </cell>
          <cell r="C115" t="str">
            <v>II-1-38</v>
          </cell>
          <cell r="D115" t="str">
            <v>PVC weephole (dia. 50 mm)</v>
          </cell>
          <cell r="G115" t="str">
            <v>set</v>
          </cell>
          <cell r="H115">
            <v>117</v>
          </cell>
          <cell r="I115">
            <v>8.2616583485718261E-5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6.8847152904765226E-6</v>
          </cell>
          <cell r="O115">
            <v>6.8847152904765226E-6</v>
          </cell>
          <cell r="P115">
            <v>6.8847152904765226E-6</v>
          </cell>
          <cell r="Q115">
            <v>6.8847152904765226E-6</v>
          </cell>
          <cell r="R115">
            <v>6.8847152904765226E-6</v>
          </cell>
          <cell r="S115">
            <v>6.8847152904765226E-6</v>
          </cell>
          <cell r="T115">
            <v>6.8847152904765226E-6</v>
          </cell>
          <cell r="U115">
            <v>6.8847152904765226E-6</v>
          </cell>
          <cell r="V115">
            <v>6.8847152904765226E-6</v>
          </cell>
          <cell r="W115">
            <v>6.8847152904765226E-6</v>
          </cell>
          <cell r="X115">
            <v>6.8847152904765226E-6</v>
          </cell>
          <cell r="Y115">
            <v>6.8847152904765226E-6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</row>
        <row r="116">
          <cell r="B116">
            <v>61000</v>
          </cell>
          <cell r="C116" t="str">
            <v>II-1-39</v>
          </cell>
          <cell r="D116" t="str">
            <v>PVC pipe for under drain (dia 100 mm)</v>
          </cell>
          <cell r="G116" t="str">
            <v>m</v>
          </cell>
          <cell r="H116">
            <v>66</v>
          </cell>
          <cell r="I116">
            <v>7.6819751527376705E-5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6.4016459606147254E-6</v>
          </cell>
          <cell r="O116">
            <v>6.4016459606147254E-6</v>
          </cell>
          <cell r="P116">
            <v>6.4016459606147254E-6</v>
          </cell>
          <cell r="Q116">
            <v>6.4016459606147254E-6</v>
          </cell>
          <cell r="R116">
            <v>6.4016459606147254E-6</v>
          </cell>
          <cell r="S116">
            <v>6.4016459606147254E-6</v>
          </cell>
          <cell r="T116">
            <v>6.4016459606147254E-6</v>
          </cell>
          <cell r="U116">
            <v>6.4016459606147254E-6</v>
          </cell>
          <cell r="V116">
            <v>6.4016459606147254E-6</v>
          </cell>
          <cell r="W116">
            <v>6.4016459606147254E-6</v>
          </cell>
          <cell r="X116">
            <v>6.4016459606147254E-6</v>
          </cell>
          <cell r="Y116">
            <v>6.4016459606147254E-6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</row>
        <row r="117">
          <cell r="B117">
            <v>62000</v>
          </cell>
          <cell r="C117" t="str">
            <v>II-1-40</v>
          </cell>
          <cell r="D117" t="str">
            <v>Flap valve (dia 100 mm) for under</v>
          </cell>
          <cell r="G117" t="str">
            <v>set</v>
          </cell>
          <cell r="H117">
            <v>99</v>
          </cell>
          <cell r="I117">
            <v>1.5426350341851794E-4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1.2855291951543161E-5</v>
          </cell>
          <cell r="O117">
            <v>1.2855291951543161E-5</v>
          </cell>
          <cell r="P117">
            <v>1.2855291951543161E-5</v>
          </cell>
          <cell r="Q117">
            <v>1.2855291951543161E-5</v>
          </cell>
          <cell r="R117">
            <v>1.2855291951543161E-5</v>
          </cell>
          <cell r="S117">
            <v>1.2855291951543161E-5</v>
          </cell>
          <cell r="T117">
            <v>1.2855291951543161E-5</v>
          </cell>
          <cell r="U117">
            <v>1.2855291951543161E-5</v>
          </cell>
          <cell r="V117">
            <v>1.2855291951543161E-5</v>
          </cell>
          <cell r="W117">
            <v>1.2855291951543161E-5</v>
          </cell>
          <cell r="X117">
            <v>1.2855291951543161E-5</v>
          </cell>
          <cell r="Y117">
            <v>1.2855291951543161E-5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8">
          <cell r="B118">
            <v>63000</v>
          </cell>
          <cell r="C118" t="str">
            <v>II-1-41</v>
          </cell>
          <cell r="D118" t="str">
            <v>Perforated PVC pipe dia 100 mm</v>
          </cell>
          <cell r="G118" t="str">
            <v>m</v>
          </cell>
          <cell r="H118">
            <v>1499</v>
          </cell>
          <cell r="I118">
            <v>2.5100198832071832E-3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2.0916832360059863E-4</v>
          </cell>
          <cell r="O118">
            <v>2.0916832360059863E-4</v>
          </cell>
          <cell r="P118">
            <v>2.0916832360059863E-4</v>
          </cell>
          <cell r="Q118">
            <v>2.0916832360059863E-4</v>
          </cell>
          <cell r="R118">
            <v>2.0916832360059863E-4</v>
          </cell>
          <cell r="S118">
            <v>2.0916832360059863E-4</v>
          </cell>
          <cell r="T118">
            <v>2.0916832360059863E-4</v>
          </cell>
          <cell r="U118">
            <v>2.0916832360059863E-4</v>
          </cell>
          <cell r="V118">
            <v>2.0916832360059863E-4</v>
          </cell>
          <cell r="W118">
            <v>2.0916832360059863E-4</v>
          </cell>
          <cell r="X118">
            <v>2.0916832360059863E-4</v>
          </cell>
          <cell r="Y118">
            <v>2.0916832360059863E-4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B119">
            <v>64000</v>
          </cell>
          <cell r="C119" t="str">
            <v>II-1-42</v>
          </cell>
          <cell r="D119" t="str">
            <v>Staff Gauge</v>
          </cell>
          <cell r="G119" t="str">
            <v>m</v>
          </cell>
          <cell r="H119">
            <v>9</v>
          </cell>
          <cell r="I119">
            <v>5.5423409542128022E-5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4.6186174618440013E-6</v>
          </cell>
          <cell r="O119">
            <v>4.6186174618440013E-6</v>
          </cell>
          <cell r="P119">
            <v>4.6186174618440013E-6</v>
          </cell>
          <cell r="Q119">
            <v>4.6186174618440013E-6</v>
          </cell>
          <cell r="R119">
            <v>4.6186174618440013E-6</v>
          </cell>
          <cell r="S119">
            <v>4.6186174618440013E-6</v>
          </cell>
          <cell r="T119">
            <v>4.6186174618440013E-6</v>
          </cell>
          <cell r="U119">
            <v>4.6186174618440013E-6</v>
          </cell>
          <cell r="V119">
            <v>4.6186174618440013E-6</v>
          </cell>
          <cell r="W119">
            <v>4.6186174618440013E-6</v>
          </cell>
          <cell r="X119">
            <v>4.6186174618440013E-6</v>
          </cell>
          <cell r="Y119">
            <v>4.6186174618440013E-6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</row>
        <row r="120">
          <cell r="B120">
            <v>65000</v>
          </cell>
          <cell r="C120" t="str">
            <v>II-1-43</v>
          </cell>
          <cell r="D120" t="str">
            <v>Geotextille filter type - I</v>
          </cell>
          <cell r="G120" t="str">
            <v>sqm</v>
          </cell>
          <cell r="H120">
            <v>2812</v>
          </cell>
          <cell r="I120">
            <v>1.678023058013975E-3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5.5934101933799169E-4</v>
          </cell>
          <cell r="AA120">
            <v>5.5934101933799169E-4</v>
          </cell>
          <cell r="AB120">
            <v>5.5934101933799169E-4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</row>
        <row r="121">
          <cell r="B121">
            <v>66000</v>
          </cell>
          <cell r="C121" t="str">
            <v>II-1-44</v>
          </cell>
          <cell r="D121" t="str">
            <v>Plastic Sheet</v>
          </cell>
          <cell r="G121" t="str">
            <v>sqm</v>
          </cell>
          <cell r="H121">
            <v>1994</v>
          </cell>
          <cell r="I121">
            <v>1.6095468229474058E-4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5.3651560764913527E-5</v>
          </cell>
          <cell r="AA121">
            <v>5.3651560764913527E-5</v>
          </cell>
          <cell r="AB121">
            <v>5.3651560764913527E-5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3">
          <cell r="C123" t="str">
            <v>III</v>
          </cell>
          <cell r="D123" t="str">
            <v>IRRIGATION CANAL AND RELATED STRUCTURES</v>
          </cell>
        </row>
        <row r="124">
          <cell r="C124" t="str">
            <v>III - 1</v>
          </cell>
          <cell r="D124" t="str">
            <v>MAIN CANAL</v>
          </cell>
        </row>
        <row r="125">
          <cell r="D125" t="str">
            <v>Earthworks</v>
          </cell>
        </row>
        <row r="126">
          <cell r="B126">
            <v>67000</v>
          </cell>
          <cell r="C126" t="str">
            <v>III-1-1</v>
          </cell>
          <cell r="D126" t="str">
            <v>Clearing and grubbing type - A</v>
          </cell>
          <cell r="G126" t="str">
            <v>sqm</v>
          </cell>
          <cell r="H126">
            <v>74381</v>
          </cell>
          <cell r="I126">
            <v>8.631347335433975E-3</v>
          </cell>
          <cell r="J126">
            <v>0</v>
          </cell>
          <cell r="K126">
            <v>4.1066744013457833E-3</v>
          </cell>
          <cell r="L126">
            <v>4.1066744013457833E-3</v>
          </cell>
          <cell r="M126">
            <v>4.1799853274240921E-4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B127">
            <v>68000</v>
          </cell>
          <cell r="C127" t="str">
            <v>III-1-2</v>
          </cell>
          <cell r="D127" t="str">
            <v>Clearing and grubbing type - B</v>
          </cell>
          <cell r="G127" t="str">
            <v>sqm</v>
          </cell>
          <cell r="H127">
            <v>11572</v>
          </cell>
          <cell r="I127">
            <v>2.1060250165755006E-3</v>
          </cell>
          <cell r="J127">
            <v>0</v>
          </cell>
          <cell r="K127">
            <v>0</v>
          </cell>
          <cell r="L127">
            <v>0</v>
          </cell>
          <cell r="M127">
            <v>2.1060250165755006E-3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B128">
            <v>69000</v>
          </cell>
          <cell r="C128" t="str">
            <v>III-1-3</v>
          </cell>
          <cell r="D128" t="str">
            <v>Strippping</v>
          </cell>
          <cell r="G128" t="str">
            <v>cum</v>
          </cell>
          <cell r="H128">
            <v>15876</v>
          </cell>
          <cell r="I128">
            <v>3.6834034461145121E-3</v>
          </cell>
          <cell r="J128">
            <v>0</v>
          </cell>
          <cell r="K128">
            <v>0</v>
          </cell>
          <cell r="L128">
            <v>1.6421464506432709E-3</v>
          </cell>
          <cell r="M128">
            <v>2.0412569954712414E-3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B129">
            <v>70000</v>
          </cell>
          <cell r="C129" t="str">
            <v>III-1-4</v>
          </cell>
          <cell r="D129" t="str">
            <v>Excavation type - A without hauling distance</v>
          </cell>
          <cell r="G129" t="str">
            <v>cum</v>
          </cell>
          <cell r="H129">
            <v>14207</v>
          </cell>
          <cell r="I129">
            <v>3.9256338661830771E-3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2.6076532069966253E-3</v>
          </cell>
          <cell r="P129">
            <v>1.3179806591864514E-3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</row>
        <row r="130">
          <cell r="B130">
            <v>71000</v>
          </cell>
          <cell r="C130" t="str">
            <v>III-1-5</v>
          </cell>
          <cell r="D130" t="str">
            <v>Excavation type - A with hauling distance 0,1 - 1 km</v>
          </cell>
          <cell r="G130" t="str">
            <v>cum</v>
          </cell>
          <cell r="H130">
            <v>12431</v>
          </cell>
          <cell r="I130">
            <v>4.762990192590035E-3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1.7883217769454208E-3</v>
          </cell>
          <cell r="Q130">
            <v>2.9746684156446144E-3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</row>
        <row r="131">
          <cell r="B131">
            <v>72000</v>
          </cell>
          <cell r="C131" t="str">
            <v>III-1-6</v>
          </cell>
          <cell r="D131" t="str">
            <v>Excavation type - A with hauling distance 1 - 3 km</v>
          </cell>
          <cell r="G131" t="str">
            <v>cum</v>
          </cell>
          <cell r="H131">
            <v>8879</v>
          </cell>
          <cell r="I131">
            <v>5.2690461143643924E-3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9.9313240936892491E-4</v>
          </cell>
          <cell r="R131">
            <v>4.2759137049954675E-3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</row>
        <row r="132">
          <cell r="B132">
            <v>73000</v>
          </cell>
          <cell r="C132" t="str">
            <v>III-1-7</v>
          </cell>
          <cell r="D132" t="str">
            <v>Excavation type - D without hauling distance</v>
          </cell>
          <cell r="G132" t="str">
            <v>cum</v>
          </cell>
          <cell r="H132">
            <v>748</v>
          </cell>
          <cell r="I132">
            <v>3.0679916223251617E-4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3.0679916223251617E-4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</row>
        <row r="133">
          <cell r="B133">
            <v>74000</v>
          </cell>
          <cell r="C133" t="str">
            <v>III-1-8</v>
          </cell>
          <cell r="D133" t="str">
            <v>Excavation type - D with hauling distance 0,1 - 1 km</v>
          </cell>
          <cell r="G133" t="str">
            <v>cum</v>
          </cell>
          <cell r="H133">
            <v>654</v>
          </cell>
          <cell r="I133">
            <v>3.0076229743185561E-4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3.0076229743185561E-4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4">
          <cell r="B134">
            <v>75000</v>
          </cell>
          <cell r="C134" t="str">
            <v>III-1-9</v>
          </cell>
          <cell r="D134" t="str">
            <v>Excavation type - D with hauling distance 1 - 3 km</v>
          </cell>
          <cell r="G134" t="str">
            <v>cum</v>
          </cell>
          <cell r="H134">
            <v>467</v>
          </cell>
          <cell r="I134">
            <v>3.2271648565006185E-4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3.2271648565006185E-4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B135">
            <v>76000</v>
          </cell>
          <cell r="C135" t="str">
            <v>III-1-10</v>
          </cell>
          <cell r="D135" t="str">
            <v>Excavation type - F without hauling distance</v>
          </cell>
          <cell r="G135" t="str">
            <v>cum</v>
          </cell>
          <cell r="H135">
            <v>56</v>
          </cell>
          <cell r="I135">
            <v>7.6070707102447228E-5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7.6070707102447228E-5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</row>
        <row r="136">
          <cell r="B136">
            <v>77000</v>
          </cell>
          <cell r="C136" t="str">
            <v>III-1-11</v>
          </cell>
          <cell r="D136" t="str">
            <v>Excavation type - F with hauling distance 0,1 - 1 km</v>
          </cell>
          <cell r="G136" t="str">
            <v>cum</v>
          </cell>
          <cell r="H136">
            <v>49</v>
          </cell>
          <cell r="I136">
            <v>6.9504535319448292E-5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6.9504535319448292E-5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</row>
        <row r="137">
          <cell r="B137">
            <v>78000</v>
          </cell>
          <cell r="C137" t="str">
            <v>III-1-12</v>
          </cell>
          <cell r="D137" t="str">
            <v>Excavation type - F with hauling distance 1 - 3 km</v>
          </cell>
          <cell r="G137" t="str">
            <v>cum</v>
          </cell>
          <cell r="H137">
            <v>35</v>
          </cell>
          <cell r="I137">
            <v>6.2850121060765494E-5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6.2850121060765494E-5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</row>
        <row r="138">
          <cell r="B138">
            <v>79000</v>
          </cell>
          <cell r="C138" t="str">
            <v>III-1-13</v>
          </cell>
          <cell r="D138" t="str">
            <v>Earthfill type - A1 from excavated material</v>
          </cell>
          <cell r="G138" t="str">
            <v>cum</v>
          </cell>
          <cell r="H138">
            <v>93185</v>
          </cell>
          <cell r="I138">
            <v>2.8482082655510728E-2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2.3075873131792731E-3</v>
          </cell>
          <cell r="P138">
            <v>2.3075873131792731E-3</v>
          </cell>
          <cell r="Q138">
            <v>2.3075873131792731E-3</v>
          </cell>
          <cell r="R138">
            <v>1.761881551803272E-3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4.5847640696749575E-3</v>
          </cell>
          <cell r="AB138">
            <v>4.5847640696749575E-3</v>
          </cell>
          <cell r="AC138">
            <v>4.5847640696749575E-3</v>
          </cell>
          <cell r="AD138">
            <v>4.5847640696749575E-3</v>
          </cell>
          <cell r="AE138">
            <v>1.458382885469803E-3</v>
          </cell>
          <cell r="AF138">
            <v>0</v>
          </cell>
          <cell r="AG138">
            <v>0</v>
          </cell>
        </row>
        <row r="139">
          <cell r="B139">
            <v>80000</v>
          </cell>
          <cell r="C139" t="str">
            <v>III-1-14</v>
          </cell>
          <cell r="D139" t="str">
            <v>Earthfill type - A1 from excavated material with cofferdam and dewatering for soft foundation</v>
          </cell>
          <cell r="G139" t="str">
            <v>cum</v>
          </cell>
          <cell r="H139">
            <v>9319</v>
          </cell>
          <cell r="I139">
            <v>5.837796670038759E-3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5.837796670038759E-3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</row>
        <row r="141">
          <cell r="B141">
            <v>81000</v>
          </cell>
          <cell r="C141" t="str">
            <v>III-1-15</v>
          </cell>
          <cell r="D141" t="str">
            <v>Earthfill type - B1 from borrow area distance 0,1 - 1 km</v>
          </cell>
          <cell r="G141" t="str">
            <v>cum</v>
          </cell>
          <cell r="H141">
            <v>79873</v>
          </cell>
          <cell r="I141">
            <v>5.6319093424087162E-2</v>
          </cell>
          <cell r="J141">
            <v>0</v>
          </cell>
          <cell r="K141">
            <v>0</v>
          </cell>
          <cell r="L141">
            <v>0</v>
          </cell>
          <cell r="M141">
            <v>5.3233873509826923E-3</v>
          </cell>
          <cell r="N141">
            <v>1.3308468377456731E-2</v>
          </cell>
          <cell r="O141">
            <v>1.3308468377456731E-2</v>
          </cell>
          <cell r="P141">
            <v>1.3308468377456731E-2</v>
          </cell>
          <cell r="Q141">
            <v>1.1070300940734277E-2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</row>
        <row r="142">
          <cell r="B142">
            <v>82000</v>
          </cell>
          <cell r="C142" t="str">
            <v>III-1-16</v>
          </cell>
          <cell r="D142" t="str">
            <v>Earthfill type - B1 from borrow area distance 0,1 - 1 km with cofferdam and dewatering for soft foundation</v>
          </cell>
          <cell r="G142" t="str">
            <v>cum</v>
          </cell>
          <cell r="H142">
            <v>7987</v>
          </cell>
          <cell r="I142">
            <v>7.7897746859434767E-3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3.0958372820578373E-3</v>
          </cell>
          <cell r="R142">
            <v>4.6939374038856389E-3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</row>
        <row r="144">
          <cell r="B144">
            <v>83000</v>
          </cell>
          <cell r="C144" t="str">
            <v>III-1-17</v>
          </cell>
          <cell r="D144" t="str">
            <v>Earthfill type - B1 from borrow area distance 1 - 3 km</v>
          </cell>
          <cell r="G144" t="str">
            <v>cum</v>
          </cell>
          <cell r="H144">
            <v>61236</v>
          </cell>
          <cell r="I144">
            <v>5.9983083174355779E-2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1.0076242691547107E-2</v>
          </cell>
          <cell r="S144">
            <v>5.5464569155761296E-3</v>
          </cell>
          <cell r="T144">
            <v>5.5464569155761296E-3</v>
          </cell>
          <cell r="U144">
            <v>5.5464569155761296E-3</v>
          </cell>
          <cell r="V144">
            <v>5.5464569155761296E-3</v>
          </cell>
          <cell r="W144">
            <v>5.5464569155761296E-3</v>
          </cell>
          <cell r="X144">
            <v>7.3952758874348398E-3</v>
          </cell>
          <cell r="Y144">
            <v>7.3952758874348398E-3</v>
          </cell>
          <cell r="Z144">
            <v>7.3840041300583413E-3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</row>
        <row r="145">
          <cell r="B145">
            <v>84000</v>
          </cell>
          <cell r="C145" t="str">
            <v>III-1-18</v>
          </cell>
          <cell r="D145" t="str">
            <v>Earthfill type - B1 from borrow area distance 1 - 3 km with cofferdam and dewatering for soft foundation</v>
          </cell>
          <cell r="G145" t="str">
            <v>cum</v>
          </cell>
          <cell r="H145">
            <v>6124</v>
          </cell>
          <cell r="I145">
            <v>7.6533968639725791E-3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7.6533968639725791E-3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</row>
        <row r="147">
          <cell r="B147">
            <v>85000</v>
          </cell>
          <cell r="C147" t="str">
            <v>III-1-19</v>
          </cell>
          <cell r="D147" t="str">
            <v>Earthfill type - B1 from borrow area distance 3 - 5 km</v>
          </cell>
          <cell r="G147" t="str">
            <v>cum</v>
          </cell>
          <cell r="H147">
            <v>11981</v>
          </cell>
          <cell r="I147">
            <v>1.6468166129491674E-2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7.1641924540669522E-3</v>
          </cell>
          <cell r="AA147">
            <v>9.3039736754247215E-3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</row>
        <row r="148">
          <cell r="B148">
            <v>86000</v>
          </cell>
          <cell r="C148" t="str">
            <v>III-1-20</v>
          </cell>
          <cell r="D148" t="str">
            <v>Earthfill type - B1 from borrow area distance 3 - 5 km with cofferdam and dewatering for soft foundation</v>
          </cell>
          <cell r="G148" t="str">
            <v>cum</v>
          </cell>
          <cell r="H148">
            <v>1198</v>
          </cell>
          <cell r="I148">
            <v>1.9703771820558354E-3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1.9703771820558354E-3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</row>
        <row r="150">
          <cell r="B150">
            <v>87000</v>
          </cell>
          <cell r="C150" t="str">
            <v>III-1-21</v>
          </cell>
          <cell r="D150" t="str">
            <v>Earthfill type - B1 from borrow area distance 5 - 7 km</v>
          </cell>
          <cell r="G150" t="str">
            <v>cum</v>
          </cell>
          <cell r="H150">
            <v>7987</v>
          </cell>
          <cell r="I150">
            <v>1.377534513732019E-2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1.377534513732019E-2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B151">
            <v>88000</v>
          </cell>
          <cell r="C151" t="str">
            <v>III-1-22</v>
          </cell>
          <cell r="D151" t="str">
            <v>Earthfill type - B1 from borrow area distance 5 - 7 km with cofferdam and dewatering for soft foundation</v>
          </cell>
          <cell r="G151" t="str">
            <v>cum</v>
          </cell>
          <cell r="H151">
            <v>799</v>
          </cell>
          <cell r="I151">
            <v>1.5939406771750505E-3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1.5939406771750505E-3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</row>
        <row r="153">
          <cell r="B153">
            <v>89000</v>
          </cell>
          <cell r="C153" t="str">
            <v>III-1-23</v>
          </cell>
          <cell r="D153" t="str">
            <v>Earthfill type - B1 from borrow area distance 7 - 9 km</v>
          </cell>
          <cell r="G153" t="str">
            <v>cum</v>
          </cell>
          <cell r="H153">
            <v>5325</v>
          </cell>
          <cell r="I153">
            <v>1.0925412927282396E-2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1.0925412927282396E-2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</row>
        <row r="154">
          <cell r="B154">
            <v>90000</v>
          </cell>
          <cell r="C154" t="str">
            <v>III-1-24</v>
          </cell>
          <cell r="D154" t="str">
            <v>Earthfill type - B1 from borrow area distance 7 - 9 km with cofferdam and dewatering for soft foundation</v>
          </cell>
          <cell r="G154" t="str">
            <v>cum</v>
          </cell>
          <cell r="H154">
            <v>533</v>
          </cell>
          <cell r="I154">
            <v>1.2375830507904393E-3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1.2375830507904393E-3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</row>
        <row r="156">
          <cell r="B156">
            <v>91000</v>
          </cell>
          <cell r="C156" t="str">
            <v>III-1-25</v>
          </cell>
          <cell r="D156" t="str">
            <v>Earthfill type - B1 from borrow area distance 9 - 15 km</v>
          </cell>
          <cell r="G156" t="str">
            <v>cum</v>
          </cell>
          <cell r="H156">
            <v>3994</v>
          </cell>
          <cell r="I156">
            <v>1.0822077439334223E-2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1.0822077439334223E-2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</row>
        <row r="157">
          <cell r="B157">
            <v>92000</v>
          </cell>
          <cell r="C157" t="str">
            <v>III-1-26</v>
          </cell>
          <cell r="D157" t="str">
            <v>Earthfill type - B1 from borrow area distance 9 - 15 km with cofferdam and dewatering for soft foundation</v>
          </cell>
          <cell r="G157" t="str">
            <v>cum</v>
          </cell>
          <cell r="H157">
            <v>399</v>
          </cell>
          <cell r="I157">
            <v>1.1889405598018371E-3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1.1889405598018371E-3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</row>
        <row r="159">
          <cell r="B159">
            <v>93000</v>
          </cell>
          <cell r="C159" t="str">
            <v>III-1-27</v>
          </cell>
          <cell r="D159" t="str">
            <v>Earthfill type - B1 from borrow area distance 15 - 20 km</v>
          </cell>
          <cell r="G159" t="str">
            <v>cum</v>
          </cell>
          <cell r="H159">
            <v>2662</v>
          </cell>
          <cell r="I159">
            <v>9.1349806371165895E-3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9.1349806371165895E-3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</row>
        <row r="160">
          <cell r="B160">
            <v>94000</v>
          </cell>
          <cell r="C160" t="str">
            <v>III-1-28</v>
          </cell>
          <cell r="D160" t="str">
            <v>Earthfill type - B1 from borrow area distance 15 - 20 km with cofferdam and dewatering for soft foundation</v>
          </cell>
          <cell r="G160" t="str">
            <v>cum</v>
          </cell>
          <cell r="H160">
            <v>266</v>
          </cell>
          <cell r="I160">
            <v>9.8468458860134192E-4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9.8468458860134192E-4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</row>
        <row r="162">
          <cell r="B162">
            <v>95000</v>
          </cell>
          <cell r="C162" t="str">
            <v>III-1-29</v>
          </cell>
          <cell r="D162" t="str">
            <v>Sod facing</v>
          </cell>
          <cell r="G162" t="str">
            <v>sqm</v>
          </cell>
          <cell r="H162">
            <v>29509</v>
          </cell>
          <cell r="I162">
            <v>5.8378816593356161E-3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5.8378816593356161E-4</v>
          </cell>
          <cell r="U162">
            <v>5.8378816593356161E-4</v>
          </cell>
          <cell r="V162">
            <v>5.8378816593356161E-4</v>
          </cell>
          <cell r="W162">
            <v>5.8378816593356161E-4</v>
          </cell>
          <cell r="X162">
            <v>5.8378816593356161E-4</v>
          </cell>
          <cell r="Y162">
            <v>5.8378816593356161E-4</v>
          </cell>
          <cell r="Z162">
            <v>5.8378816593356161E-4</v>
          </cell>
          <cell r="AA162">
            <v>5.8378816593356161E-4</v>
          </cell>
          <cell r="AB162">
            <v>5.8378816593356161E-4</v>
          </cell>
          <cell r="AC162">
            <v>5.8378816593356161E-4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</row>
        <row r="163">
          <cell r="D163" t="str">
            <v>Concrete works</v>
          </cell>
        </row>
        <row r="164">
          <cell r="B164">
            <v>96000</v>
          </cell>
          <cell r="C164" t="str">
            <v>III-1-30</v>
          </cell>
          <cell r="D164" t="str">
            <v>Concrete type - B</v>
          </cell>
          <cell r="G164" t="str">
            <v>cum</v>
          </cell>
          <cell r="H164">
            <v>81</v>
          </cell>
          <cell r="I164">
            <v>1.453315645405726E-3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1.453315645405726E-3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</row>
        <row r="165">
          <cell r="B165">
            <v>97000</v>
          </cell>
          <cell r="C165" t="str">
            <v>III-1-31</v>
          </cell>
          <cell r="D165" t="str">
            <v>Concrete type - D</v>
          </cell>
          <cell r="G165" t="str">
            <v>cum</v>
          </cell>
          <cell r="H165">
            <v>2</v>
          </cell>
          <cell r="I165">
            <v>2.7040126666953783E-5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2.7040126666953783E-5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</row>
        <row r="166">
          <cell r="B166">
            <v>98000</v>
          </cell>
          <cell r="C166" t="str">
            <v>III-1-32</v>
          </cell>
          <cell r="D166" t="str">
            <v>Formwork type - A1</v>
          </cell>
          <cell r="G166" t="str">
            <v>sqm</v>
          </cell>
          <cell r="H166">
            <v>243</v>
          </cell>
          <cell r="I166">
            <v>3.5283352800035046E-4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3.5283352800035046E-4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</row>
        <row r="167">
          <cell r="B167">
            <v>99000</v>
          </cell>
          <cell r="C167" t="str">
            <v>III-1-33</v>
          </cell>
          <cell r="D167" t="str">
            <v>Reinforcement bar, round</v>
          </cell>
          <cell r="G167" t="str">
            <v>ton</v>
          </cell>
          <cell r="H167">
            <v>1</v>
          </cell>
          <cell r="I167">
            <v>2.7015193639000291E-4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2.7015193639000291E-4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</row>
        <row r="168">
          <cell r="B168">
            <v>100000</v>
          </cell>
          <cell r="C168" t="str">
            <v>III-1-34</v>
          </cell>
          <cell r="D168" t="str">
            <v>Reinforcement bar, deform</v>
          </cell>
          <cell r="G168" t="str">
            <v>ton</v>
          </cell>
          <cell r="H168">
            <v>5</v>
          </cell>
          <cell r="I168">
            <v>1.3646365228841722E-3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1.3646365228841722E-3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</row>
        <row r="169">
          <cell r="D169" t="str">
            <v>Stone works</v>
          </cell>
        </row>
        <row r="170">
          <cell r="B170">
            <v>101000</v>
          </cell>
          <cell r="C170" t="str">
            <v>III-1-35</v>
          </cell>
          <cell r="D170" t="str">
            <v>Stone masonry type - B</v>
          </cell>
          <cell r="G170" t="str">
            <v>cum</v>
          </cell>
          <cell r="H170">
            <v>1599</v>
          </cell>
          <cell r="I170">
            <v>1.7678547485228072E-2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1.6584003269444721E-3</v>
          </cell>
          <cell r="R170">
            <v>1.6584003269444721E-3</v>
          </cell>
          <cell r="S170">
            <v>1.6584003269444721E-3</v>
          </cell>
          <cell r="T170">
            <v>1.6584003269444721E-3</v>
          </cell>
          <cell r="U170">
            <v>1.6584003269444721E-3</v>
          </cell>
          <cell r="V170">
            <v>1.6584003269444721E-3</v>
          </cell>
          <cell r="W170">
            <v>1.6584003269444721E-3</v>
          </cell>
          <cell r="X170">
            <v>1.6584003269444721E-3</v>
          </cell>
          <cell r="Y170">
            <v>1.6584003269444721E-3</v>
          </cell>
          <cell r="Z170">
            <v>1.6584003269444721E-3</v>
          </cell>
          <cell r="AA170">
            <v>1.0945442157833515E-3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B171">
            <v>102000</v>
          </cell>
          <cell r="C171" t="str">
            <v>III-1-36</v>
          </cell>
          <cell r="D171" t="str">
            <v>Pointing</v>
          </cell>
          <cell r="G171" t="str">
            <v>sqm</v>
          </cell>
          <cell r="H171">
            <v>112</v>
          </cell>
          <cell r="I171">
            <v>5.1485991091095849E-5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5.1485991091095849E-5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</row>
        <row r="172">
          <cell r="B172">
            <v>103000</v>
          </cell>
          <cell r="C172" t="str">
            <v>III-1-37</v>
          </cell>
          <cell r="D172" t="str">
            <v>Plastering (mortar 1 : 3)</v>
          </cell>
          <cell r="G172" t="str">
            <v>sqm</v>
          </cell>
          <cell r="H172">
            <v>144</v>
          </cell>
          <cell r="I172">
            <v>8.3968390192183393E-5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8.3968390192183393E-5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</row>
        <row r="173">
          <cell r="B173">
            <v>104000</v>
          </cell>
          <cell r="C173" t="str">
            <v>III-1-38</v>
          </cell>
          <cell r="D173" t="str">
            <v>Gabion mattress</v>
          </cell>
          <cell r="G173" t="str">
            <v>cum</v>
          </cell>
          <cell r="H173">
            <v>42</v>
          </cell>
          <cell r="I173">
            <v>5.0135182519043576E-4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5.0135182519043576E-4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</row>
        <row r="174">
          <cell r="B174">
            <v>105000</v>
          </cell>
          <cell r="C174" t="str">
            <v>III-1-39</v>
          </cell>
          <cell r="D174" t="str">
            <v>Road metalling type - B2</v>
          </cell>
          <cell r="G174" t="str">
            <v>sqm</v>
          </cell>
          <cell r="H174">
            <v>1900</v>
          </cell>
          <cell r="I174">
            <v>4.3725588451067289E-3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2.1862794225533644E-3</v>
          </cell>
          <cell r="AE174">
            <v>2.1862794225533644E-3</v>
          </cell>
          <cell r="AF174">
            <v>0</v>
          </cell>
          <cell r="AG174">
            <v>0</v>
          </cell>
        </row>
        <row r="175">
          <cell r="D175" t="str">
            <v>Pilling works</v>
          </cell>
        </row>
        <row r="176">
          <cell r="B176">
            <v>106000</v>
          </cell>
          <cell r="C176" t="str">
            <v>III-1-40</v>
          </cell>
          <cell r="D176" t="str">
            <v>Furnishing of precast concrete pile 400 x 400 mm (pre stressed) including jointing and other works</v>
          </cell>
          <cell r="G176" t="str">
            <v>m</v>
          </cell>
          <cell r="H176">
            <v>463</v>
          </cell>
          <cell r="I176">
            <v>7.1227773903332157E-3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7.1227773903332157E-3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</row>
        <row r="178">
          <cell r="B178">
            <v>107000</v>
          </cell>
          <cell r="C178" t="str">
            <v>III-1-41</v>
          </cell>
          <cell r="D178" t="str">
            <v>Driving of precast concrete pile 400 x 400 mm (pre - stressed)</v>
          </cell>
          <cell r="G178" t="str">
            <v>m</v>
          </cell>
          <cell r="H178">
            <v>463</v>
          </cell>
          <cell r="I178">
            <v>1.6764419761360848E-3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1.6764419761360848E-3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</row>
        <row r="179">
          <cell r="B179">
            <v>108000</v>
          </cell>
          <cell r="C179" t="str">
            <v>III-1-42</v>
          </cell>
          <cell r="D179" t="str">
            <v>Furnishing of precast concrete sheet pile</v>
          </cell>
          <cell r="G179" t="str">
            <v>m</v>
          </cell>
          <cell r="H179">
            <v>1396</v>
          </cell>
          <cell r="I179">
            <v>2.661220529850411E-2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8.8707350995013701E-3</v>
          </cell>
          <cell r="T179">
            <v>8.8707350995013701E-3</v>
          </cell>
          <cell r="U179">
            <v>8.8707350995013701E-3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</row>
        <row r="180">
          <cell r="B180">
            <v>109000</v>
          </cell>
          <cell r="C180" t="str">
            <v>III-1-43</v>
          </cell>
          <cell r="D180" t="str">
            <v>Driving of concrete sheet pile</v>
          </cell>
          <cell r="G180" t="str">
            <v>m</v>
          </cell>
          <cell r="H180">
            <v>1396</v>
          </cell>
          <cell r="I180">
            <v>3.6612502594687373E-3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9.1531256486718433E-4</v>
          </cell>
          <cell r="W180">
            <v>9.1531256486718433E-4</v>
          </cell>
          <cell r="X180">
            <v>9.1531256486718433E-4</v>
          </cell>
          <cell r="Y180">
            <v>9.1531256486718433E-4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</row>
        <row r="181">
          <cell r="D181" t="str">
            <v>Miscellaneous works</v>
          </cell>
        </row>
        <row r="182">
          <cell r="B182">
            <v>110000</v>
          </cell>
          <cell r="C182" t="str">
            <v>III-1-44</v>
          </cell>
          <cell r="D182" t="str">
            <v xml:space="preserve">Joint filler </v>
          </cell>
          <cell r="G182" t="str">
            <v>sqm</v>
          </cell>
          <cell r="H182">
            <v>33</v>
          </cell>
          <cell r="I182">
            <v>1.285947025309916E-4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1.285947025309916E-4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B183">
            <v>111000</v>
          </cell>
          <cell r="C183" t="str">
            <v>III-1-45</v>
          </cell>
          <cell r="D183" t="str">
            <v xml:space="preserve">Joint sealant  </v>
          </cell>
          <cell r="G183" t="str">
            <v>m</v>
          </cell>
          <cell r="H183">
            <v>109</v>
          </cell>
          <cell r="I183">
            <v>1.9918450570073379E-4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1.9918450570073379E-4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</row>
        <row r="184">
          <cell r="B184">
            <v>112000</v>
          </cell>
          <cell r="C184" t="str">
            <v>III-1-46</v>
          </cell>
          <cell r="D184" t="str">
            <v>Kilometer post</v>
          </cell>
          <cell r="G184" t="str">
            <v>nos</v>
          </cell>
          <cell r="H184">
            <v>1</v>
          </cell>
          <cell r="I184">
            <v>8.6804792449963435E-6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8.6804792449963435E-6</v>
          </cell>
          <cell r="AG184">
            <v>0</v>
          </cell>
        </row>
        <row r="185">
          <cell r="B185">
            <v>113000</v>
          </cell>
          <cell r="C185" t="str">
            <v>III-1-47</v>
          </cell>
          <cell r="D185" t="str">
            <v>Hektometer post</v>
          </cell>
          <cell r="G185" t="str">
            <v>nos</v>
          </cell>
          <cell r="H185">
            <v>10</v>
          </cell>
          <cell r="I185">
            <v>2.4175000318848492E-5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2.4175000318848492E-5</v>
          </cell>
          <cell r="AG185">
            <v>0</v>
          </cell>
        </row>
        <row r="186">
          <cell r="B186">
            <v>114000</v>
          </cell>
          <cell r="C186" t="str">
            <v>III-1-48</v>
          </cell>
          <cell r="D186" t="str">
            <v>Geotextille filter type - I</v>
          </cell>
          <cell r="G186" t="str">
            <v>sqm</v>
          </cell>
          <cell r="H186">
            <v>25</v>
          </cell>
          <cell r="I186">
            <v>1.4918412677933633E-5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1.4918412677933633E-5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</row>
        <row r="187">
          <cell r="B187">
            <v>115000</v>
          </cell>
          <cell r="C187" t="str">
            <v>III-1-49</v>
          </cell>
          <cell r="D187" t="str">
            <v>Steel UNP with all accessories and installation works</v>
          </cell>
          <cell r="G187" t="str">
            <v>ton</v>
          </cell>
          <cell r="H187">
            <v>6</v>
          </cell>
          <cell r="I187">
            <v>2.1841139514607237E-3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2.1841139514607237E-3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B188">
            <v>116000</v>
          </cell>
          <cell r="C188" t="str">
            <v>III-1-50</v>
          </cell>
          <cell r="D188" t="str">
            <v>Steel slink with all accessories and installation works (tie rod)</v>
          </cell>
          <cell r="G188" t="str">
            <v>set</v>
          </cell>
          <cell r="H188">
            <v>61</v>
          </cell>
          <cell r="I188">
            <v>7.1176192350113016E-4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7.1176192350113016E-4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90">
          <cell r="C190" t="str">
            <v>III-2</v>
          </cell>
          <cell r="D190" t="str">
            <v>MAIN CANAL RELATED STRUCTURES</v>
          </cell>
        </row>
        <row r="191">
          <cell r="D191" t="str">
            <v>Earthworks</v>
          </cell>
        </row>
        <row r="192">
          <cell r="B192">
            <v>117000</v>
          </cell>
          <cell r="C192" t="str">
            <v>III-2-1</v>
          </cell>
          <cell r="D192" t="str">
            <v>Clearing and grubbing type - A</v>
          </cell>
          <cell r="G192" t="str">
            <v>sqm</v>
          </cell>
          <cell r="H192">
            <v>372</v>
          </cell>
          <cell r="I192">
            <v>4.3167760702080356E-5</v>
          </cell>
          <cell r="J192">
            <v>0</v>
          </cell>
          <cell r="K192">
            <v>0</v>
          </cell>
          <cell r="L192">
            <v>0</v>
          </cell>
          <cell r="M192">
            <v>4.3167760702080356E-5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B193">
            <v>118000</v>
          </cell>
          <cell r="C193" t="str">
            <v>III-2-2</v>
          </cell>
          <cell r="D193" t="str">
            <v>Clearing and grubbing type - B</v>
          </cell>
          <cell r="G193" t="str">
            <v>sqm</v>
          </cell>
          <cell r="H193">
            <v>558</v>
          </cell>
          <cell r="I193">
            <v>1.0155219143182937E-4</v>
          </cell>
          <cell r="J193">
            <v>0</v>
          </cell>
          <cell r="K193">
            <v>0</v>
          </cell>
          <cell r="L193">
            <v>0</v>
          </cell>
          <cell r="M193">
            <v>1.0155219143182937E-4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B194">
            <v>119000</v>
          </cell>
          <cell r="C194" t="str">
            <v>III-2-3</v>
          </cell>
          <cell r="D194" t="str">
            <v>Excavation type - C</v>
          </cell>
          <cell r="G194" t="str">
            <v>cum</v>
          </cell>
          <cell r="H194">
            <v>5732</v>
          </cell>
          <cell r="I194">
            <v>2.6356151733436008E-3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2.6356151733436008E-4</v>
          </cell>
          <cell r="O194">
            <v>2.6356151733436008E-4</v>
          </cell>
          <cell r="P194">
            <v>2.6356151733436008E-4</v>
          </cell>
          <cell r="Q194">
            <v>2.6356151733436008E-4</v>
          </cell>
          <cell r="R194">
            <v>2.6356151733436008E-4</v>
          </cell>
          <cell r="S194">
            <v>2.6356151733436008E-4</v>
          </cell>
          <cell r="T194">
            <v>2.6356151733436008E-4</v>
          </cell>
          <cell r="U194">
            <v>2.6356151733436008E-4</v>
          </cell>
          <cell r="V194">
            <v>2.6356151733436008E-4</v>
          </cell>
          <cell r="W194">
            <v>2.6356151733436008E-4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</row>
        <row r="195">
          <cell r="B195">
            <v>120000</v>
          </cell>
          <cell r="C195" t="str">
            <v>III-2-4</v>
          </cell>
          <cell r="D195" t="str">
            <v>Backfill type - A</v>
          </cell>
          <cell r="G195" t="str">
            <v>cum</v>
          </cell>
          <cell r="H195">
            <v>1912</v>
          </cell>
          <cell r="I195">
            <v>5.9341663812433542E-4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1.1868332762486707E-4</v>
          </cell>
          <cell r="W195">
            <v>1.1868332762486707E-4</v>
          </cell>
          <cell r="X195">
            <v>1.1868332762486707E-4</v>
          </cell>
          <cell r="Y195">
            <v>1.1868332762486707E-4</v>
          </cell>
          <cell r="Z195">
            <v>1.1868332762486707E-4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B196">
            <v>121000</v>
          </cell>
          <cell r="C196" t="str">
            <v>III-2-5</v>
          </cell>
          <cell r="D196" t="str">
            <v>Sod facing</v>
          </cell>
          <cell r="G196" t="str">
            <v>sqm</v>
          </cell>
          <cell r="H196">
            <v>225</v>
          </cell>
          <cell r="I196">
            <v>4.4512635919567374E-5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4.4512635919567374E-5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</row>
        <row r="197">
          <cell r="D197" t="str">
            <v>Concrete works</v>
          </cell>
        </row>
        <row r="198">
          <cell r="B198">
            <v>122000</v>
          </cell>
          <cell r="C198" t="str">
            <v>III-2-6</v>
          </cell>
          <cell r="D198" t="str">
            <v>Concrete type - A</v>
          </cell>
          <cell r="G198" t="str">
            <v>cum</v>
          </cell>
          <cell r="H198">
            <v>204</v>
          </cell>
          <cell r="I198">
            <v>4.4910751811475334E-3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8.806029766955947E-4</v>
          </cell>
          <cell r="Q198">
            <v>0</v>
          </cell>
          <cell r="R198">
            <v>0</v>
          </cell>
          <cell r="S198">
            <v>0</v>
          </cell>
          <cell r="T198">
            <v>8.806029766955947E-4</v>
          </cell>
          <cell r="U198">
            <v>0</v>
          </cell>
          <cell r="V198">
            <v>0</v>
          </cell>
          <cell r="W198">
            <v>1.497025060382511E-3</v>
          </cell>
          <cell r="X198">
            <v>8.806029766955947E-4</v>
          </cell>
          <cell r="Y198">
            <v>3.5224119067823789E-4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B199">
            <v>123000</v>
          </cell>
          <cell r="C199" t="str">
            <v>III-2-7</v>
          </cell>
          <cell r="D199" t="str">
            <v>Concrete type - B</v>
          </cell>
          <cell r="G199" t="str">
            <v>cum</v>
          </cell>
          <cell r="H199">
            <v>774</v>
          </cell>
          <cell r="I199">
            <v>1.3887238389432493E-2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1.157269865786041E-3</v>
          </cell>
          <cell r="O199">
            <v>1.157269865786041E-3</v>
          </cell>
          <cell r="P199">
            <v>1.157269865786041E-3</v>
          </cell>
          <cell r="Q199">
            <v>1.157269865786041E-3</v>
          </cell>
          <cell r="R199">
            <v>1.157269865786041E-3</v>
          </cell>
          <cell r="S199">
            <v>1.157269865786041E-3</v>
          </cell>
          <cell r="T199">
            <v>1.157269865786041E-3</v>
          </cell>
          <cell r="U199">
            <v>1.157269865786041E-3</v>
          </cell>
          <cell r="V199">
            <v>1.157269865786041E-3</v>
          </cell>
          <cell r="W199">
            <v>1.157269865786041E-3</v>
          </cell>
          <cell r="X199">
            <v>1.157269865786041E-3</v>
          </cell>
          <cell r="Y199">
            <v>1.157269865786041E-3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</row>
        <row r="200">
          <cell r="B200">
            <v>124000</v>
          </cell>
          <cell r="C200" t="str">
            <v>III-2-8</v>
          </cell>
          <cell r="D200" t="str">
            <v>Concrete type - C</v>
          </cell>
          <cell r="G200" t="str">
            <v>cum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B201">
            <v>125000</v>
          </cell>
          <cell r="C201" t="str">
            <v>III-2-9</v>
          </cell>
          <cell r="D201" t="str">
            <v>Concrete type - D</v>
          </cell>
          <cell r="G201" t="str">
            <v>cum</v>
          </cell>
          <cell r="H201">
            <v>29</v>
          </cell>
          <cell r="I201">
            <v>3.9208183667082986E-4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9.464044333433825E-5</v>
          </cell>
          <cell r="O201">
            <v>0</v>
          </cell>
          <cell r="P201">
            <v>9.464044333433825E-5</v>
          </cell>
          <cell r="Q201">
            <v>0</v>
          </cell>
          <cell r="R201">
            <v>9.464044333433825E-5</v>
          </cell>
          <cell r="S201">
            <v>0</v>
          </cell>
          <cell r="T201">
            <v>1.0816050666781513E-4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</row>
        <row r="202">
          <cell r="B202">
            <v>126000</v>
          </cell>
          <cell r="C202" t="str">
            <v>III-2-10</v>
          </cell>
          <cell r="D202" t="str">
            <v>Formwork type - A1</v>
          </cell>
          <cell r="G202" t="str">
            <v>sqm</v>
          </cell>
          <cell r="H202">
            <v>773</v>
          </cell>
          <cell r="I202">
            <v>1.1223881363961765E-3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1.1223881363961765E-4</v>
          </cell>
          <cell r="O202">
            <v>1.1223881363961765E-4</v>
          </cell>
          <cell r="P202">
            <v>1.1223881363961765E-4</v>
          </cell>
          <cell r="Q202">
            <v>1.1223881363961765E-4</v>
          </cell>
          <cell r="R202">
            <v>1.1223881363961765E-4</v>
          </cell>
          <cell r="S202">
            <v>1.1223881363961765E-4</v>
          </cell>
          <cell r="T202">
            <v>1.1223881363961765E-4</v>
          </cell>
          <cell r="U202">
            <v>1.1223881363961765E-4</v>
          </cell>
          <cell r="V202">
            <v>1.1223881363961765E-4</v>
          </cell>
          <cell r="W202">
            <v>1.1223881363961765E-4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B203">
            <v>127000</v>
          </cell>
          <cell r="C203" t="str">
            <v>III-2-11</v>
          </cell>
          <cell r="D203" t="str">
            <v>Formwork type - A2</v>
          </cell>
          <cell r="G203" t="str">
            <v>sqm</v>
          </cell>
          <cell r="H203">
            <v>2004</v>
          </cell>
          <cell r="I203">
            <v>4.445692005664228E-3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3.7047433380535231E-4</v>
          </cell>
          <cell r="O203">
            <v>3.7047433380535231E-4</v>
          </cell>
          <cell r="P203">
            <v>3.7047433380535231E-4</v>
          </cell>
          <cell r="Q203">
            <v>3.7047433380535231E-4</v>
          </cell>
          <cell r="R203">
            <v>3.7047433380535231E-4</v>
          </cell>
          <cell r="S203">
            <v>3.7047433380535231E-4</v>
          </cell>
          <cell r="T203">
            <v>3.7047433380535231E-4</v>
          </cell>
          <cell r="U203">
            <v>3.7047433380535231E-4</v>
          </cell>
          <cell r="V203">
            <v>3.7047433380535231E-4</v>
          </cell>
          <cell r="W203">
            <v>3.7047433380535231E-4</v>
          </cell>
          <cell r="X203">
            <v>3.7047433380535231E-4</v>
          </cell>
          <cell r="Y203">
            <v>3.7047433380535231E-4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</row>
        <row r="204">
          <cell r="B204">
            <v>128000</v>
          </cell>
          <cell r="C204" t="str">
            <v>III-2-12</v>
          </cell>
          <cell r="D204" t="str">
            <v>Formwork type - A3</v>
          </cell>
          <cell r="G204" t="str">
            <v>sqm</v>
          </cell>
          <cell r="H204">
            <v>1257</v>
          </cell>
          <cell r="I204">
            <v>6.4230666459892645E-3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6.423066645989265E-4</v>
          </cell>
          <cell r="Q204">
            <v>6.423066645989265E-4</v>
          </cell>
          <cell r="R204">
            <v>6.423066645989265E-4</v>
          </cell>
          <cell r="S204">
            <v>6.423066645989265E-4</v>
          </cell>
          <cell r="T204">
            <v>6.423066645989265E-4</v>
          </cell>
          <cell r="U204">
            <v>6.423066645989265E-4</v>
          </cell>
          <cell r="V204">
            <v>6.423066645989265E-4</v>
          </cell>
          <cell r="W204">
            <v>6.423066645989265E-4</v>
          </cell>
          <cell r="X204">
            <v>6.423066645989265E-4</v>
          </cell>
          <cell r="Y204">
            <v>6.423066645989265E-4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</row>
        <row r="205">
          <cell r="B205">
            <v>129000</v>
          </cell>
          <cell r="C205" t="str">
            <v>III-2-13</v>
          </cell>
          <cell r="D205" t="str">
            <v>Reinforcement bar, round</v>
          </cell>
          <cell r="G205" t="str">
            <v>ton</v>
          </cell>
          <cell r="H205">
            <v>5</v>
          </cell>
          <cell r="I205">
            <v>1.3507596819500145E-3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2.7015193639000291E-4</v>
          </cell>
          <cell r="Q205">
            <v>0</v>
          </cell>
          <cell r="R205">
            <v>0</v>
          </cell>
          <cell r="S205">
            <v>0</v>
          </cell>
          <cell r="T205">
            <v>2.7015193639000291E-4</v>
          </cell>
          <cell r="U205">
            <v>0</v>
          </cell>
          <cell r="V205">
            <v>0</v>
          </cell>
          <cell r="W205">
            <v>2.7015193639000291E-4</v>
          </cell>
          <cell r="X205">
            <v>2.7015193639000291E-4</v>
          </cell>
          <cell r="Y205">
            <v>2.7015193639000291E-4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</row>
        <row r="206">
          <cell r="B206">
            <v>130000</v>
          </cell>
          <cell r="C206" t="str">
            <v>III-2-14</v>
          </cell>
          <cell r="D206" t="str">
            <v>Reinforcement bar, deform</v>
          </cell>
          <cell r="G206" t="str">
            <v>ton</v>
          </cell>
          <cell r="H206">
            <v>101</v>
          </cell>
          <cell r="I206">
            <v>2.756565776226028E-2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9.5524556601892061E-4</v>
          </cell>
          <cell r="O206">
            <v>9.5524556601892061E-4</v>
          </cell>
          <cell r="P206">
            <v>2.3198820889030929E-3</v>
          </cell>
          <cell r="Q206">
            <v>9.5524556601892061E-4</v>
          </cell>
          <cell r="R206">
            <v>9.5524556601892061E-4</v>
          </cell>
          <cell r="S206">
            <v>9.5524556601892061E-4</v>
          </cell>
          <cell r="T206">
            <v>2.3198820889030929E-3</v>
          </cell>
          <cell r="U206">
            <v>2.7292730457683444E-3</v>
          </cell>
          <cell r="V206">
            <v>2.7292730457683444E-3</v>
          </cell>
          <cell r="W206">
            <v>2.7292730457683444E-3</v>
          </cell>
          <cell r="X206">
            <v>4.0939095686525163E-3</v>
          </cell>
          <cell r="Y206">
            <v>5.8679370484019406E-3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D207" t="str">
            <v>Stone works</v>
          </cell>
        </row>
        <row r="208">
          <cell r="B208">
            <v>131000</v>
          </cell>
          <cell r="C208" t="str">
            <v>III-2-15</v>
          </cell>
          <cell r="D208" t="str">
            <v>Stone masonry type - B</v>
          </cell>
          <cell r="G208" t="str">
            <v>cum</v>
          </cell>
          <cell r="H208">
            <v>3317</v>
          </cell>
          <cell r="I208">
            <v>3.667275922983209E-2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1.6584003269444721E-3</v>
          </cell>
          <cell r="O208">
            <v>2.2112004359259628E-3</v>
          </cell>
          <cell r="P208">
            <v>2.2112004359259628E-3</v>
          </cell>
          <cell r="Q208">
            <v>1.6584003269444721E-3</v>
          </cell>
          <cell r="R208">
            <v>1.6584003269444721E-3</v>
          </cell>
          <cell r="S208">
            <v>2.2112004359259628E-3</v>
          </cell>
          <cell r="T208">
            <v>1.6584003269444721E-3</v>
          </cell>
          <cell r="U208">
            <v>2.2112004359259628E-3</v>
          </cell>
          <cell r="V208">
            <v>2.2112004359259628E-3</v>
          </cell>
          <cell r="W208">
            <v>2.2112004359259628E-3</v>
          </cell>
          <cell r="X208">
            <v>2.2112004359259628E-3</v>
          </cell>
          <cell r="Y208">
            <v>2.2112004359259628E-3</v>
          </cell>
          <cell r="Z208">
            <v>2.2112004359259628E-3</v>
          </cell>
          <cell r="AA208">
            <v>2.2112004359259628E-3</v>
          </cell>
          <cell r="AB208">
            <v>2.2112004359259628E-3</v>
          </cell>
          <cell r="AC208">
            <v>2.2112004359259628E-3</v>
          </cell>
          <cell r="AD208">
            <v>2.2112004359259628E-3</v>
          </cell>
          <cell r="AE208">
            <v>1.2935522550166882E-3</v>
          </cell>
          <cell r="AF208">
            <v>0</v>
          </cell>
          <cell r="AG208">
            <v>0</v>
          </cell>
        </row>
        <row r="209">
          <cell r="B209">
            <v>132000</v>
          </cell>
          <cell r="C209" t="str">
            <v>III-2-16</v>
          </cell>
          <cell r="D209" t="str">
            <v>Pointing</v>
          </cell>
          <cell r="G209" t="str">
            <v>sqm</v>
          </cell>
          <cell r="H209">
            <v>6531</v>
          </cell>
          <cell r="I209">
            <v>3.0022768554995266E-3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1.7660452091173683E-4</v>
          </cell>
          <cell r="Q209">
            <v>1.7660452091173683E-4</v>
          </cell>
          <cell r="R209">
            <v>1.7660452091173683E-4</v>
          </cell>
          <cell r="S209">
            <v>1.7660452091173683E-4</v>
          </cell>
          <cell r="T209">
            <v>1.7660452091173683E-4</v>
          </cell>
          <cell r="U209">
            <v>1.7660452091173683E-4</v>
          </cell>
          <cell r="V209">
            <v>1.7660452091173683E-4</v>
          </cell>
          <cell r="W209">
            <v>1.7660452091173683E-4</v>
          </cell>
          <cell r="X209">
            <v>1.7660452091173683E-4</v>
          </cell>
          <cell r="Y209">
            <v>1.7660452091173683E-4</v>
          </cell>
          <cell r="Z209">
            <v>1.7660452091173683E-4</v>
          </cell>
          <cell r="AA209">
            <v>1.7660452091173683E-4</v>
          </cell>
          <cell r="AB209">
            <v>1.7660452091173683E-4</v>
          </cell>
          <cell r="AC209">
            <v>1.7660452091173683E-4</v>
          </cell>
          <cell r="AD209">
            <v>1.7660452091173683E-4</v>
          </cell>
          <cell r="AE209">
            <v>1.7660452091173683E-4</v>
          </cell>
          <cell r="AF209">
            <v>1.7660452091173683E-4</v>
          </cell>
          <cell r="AG209">
            <v>0</v>
          </cell>
        </row>
        <row r="210">
          <cell r="B210">
            <v>133000</v>
          </cell>
          <cell r="C210" t="str">
            <v>III-2-17</v>
          </cell>
          <cell r="D210" t="str">
            <v>Plastering (mortar 1 : 3)</v>
          </cell>
          <cell r="G210" t="str">
            <v>sqm</v>
          </cell>
          <cell r="H210">
            <v>826</v>
          </cell>
          <cell r="I210">
            <v>4.8165201596349637E-4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2.8332471527264492E-5</v>
          </cell>
          <cell r="Q210">
            <v>2.8332471527264492E-5</v>
          </cell>
          <cell r="R210">
            <v>2.8332471527264492E-5</v>
          </cell>
          <cell r="S210">
            <v>2.8332471527264492E-5</v>
          </cell>
          <cell r="T210">
            <v>2.8332471527264492E-5</v>
          </cell>
          <cell r="U210">
            <v>2.8332471527264492E-5</v>
          </cell>
          <cell r="V210">
            <v>2.8332471527264492E-5</v>
          </cell>
          <cell r="W210">
            <v>2.8332471527264492E-5</v>
          </cell>
          <cell r="X210">
            <v>2.8332471527264492E-5</v>
          </cell>
          <cell r="Y210">
            <v>2.8332471527264492E-5</v>
          </cell>
          <cell r="Z210">
            <v>2.8332471527264492E-5</v>
          </cell>
          <cell r="AA210">
            <v>2.8332471527264492E-5</v>
          </cell>
          <cell r="AB210">
            <v>2.8332471527264492E-5</v>
          </cell>
          <cell r="AC210">
            <v>2.8332471527264492E-5</v>
          </cell>
          <cell r="AD210">
            <v>2.8332471527264492E-5</v>
          </cell>
          <cell r="AE210">
            <v>2.8332471527264492E-5</v>
          </cell>
          <cell r="AF210">
            <v>2.8332471527264492E-5</v>
          </cell>
          <cell r="AG210">
            <v>0</v>
          </cell>
        </row>
        <row r="211">
          <cell r="D211" t="str">
            <v>Pilling works</v>
          </cell>
        </row>
        <row r="212">
          <cell r="B212">
            <v>134000</v>
          </cell>
          <cell r="C212" t="str">
            <v>III-2-18</v>
          </cell>
          <cell r="D212" t="str">
            <v>Furnishing of precast concrete pile 400 x 400 mm (pre stressed) including jointing and other works</v>
          </cell>
          <cell r="G212" t="str">
            <v>m</v>
          </cell>
          <cell r="H212">
            <v>180</v>
          </cell>
          <cell r="I212">
            <v>2.7691143202159371E-3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2.7691143202159371E-3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</row>
        <row r="214">
          <cell r="B214">
            <v>135000</v>
          </cell>
          <cell r="C214" t="str">
            <v>III-2-19</v>
          </cell>
          <cell r="D214" t="str">
            <v>Driving of precast concrete pile 400 x 400 mm (pre - stressed)</v>
          </cell>
          <cell r="G214" t="str">
            <v>m</v>
          </cell>
          <cell r="H214">
            <v>180</v>
          </cell>
          <cell r="I214">
            <v>6.5174850044167449E-4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6.5174850044167449E-4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D215" t="str">
            <v>Gate works</v>
          </cell>
        </row>
        <row r="216">
          <cell r="B216">
            <v>136000</v>
          </cell>
          <cell r="C216" t="str">
            <v>III-2-20</v>
          </cell>
          <cell r="D216" t="str">
            <v>Slide gate, b = 1,50 m</v>
          </cell>
          <cell r="G216" t="str">
            <v>set</v>
          </cell>
          <cell r="H216">
            <v>12</v>
          </cell>
          <cell r="I216">
            <v>2.3651626691075366E-2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1.7738720018306526E-2</v>
          </cell>
          <cell r="AB216">
            <v>0</v>
          </cell>
          <cell r="AC216">
            <v>0</v>
          </cell>
          <cell r="AD216">
            <v>0</v>
          </cell>
          <cell r="AE216">
            <v>5.9129066727688414E-3</v>
          </cell>
          <cell r="AF216">
            <v>0</v>
          </cell>
          <cell r="AG216">
            <v>0</v>
          </cell>
        </row>
        <row r="217">
          <cell r="B217">
            <v>137000</v>
          </cell>
          <cell r="C217" t="str">
            <v>III-2-21</v>
          </cell>
          <cell r="D217" t="str">
            <v>Crump de gruyter, b = 0,50 m</v>
          </cell>
          <cell r="G217" t="str">
            <v>set</v>
          </cell>
          <cell r="H217">
            <v>10</v>
          </cell>
          <cell r="I217">
            <v>5.0422157253119312E-3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3.781661793983948E-3</v>
          </cell>
          <cell r="AB217">
            <v>0</v>
          </cell>
          <cell r="AC217">
            <v>0</v>
          </cell>
          <cell r="AD217">
            <v>0</v>
          </cell>
          <cell r="AE217">
            <v>1.2605539313279828E-3</v>
          </cell>
          <cell r="AF217">
            <v>0</v>
          </cell>
          <cell r="AG217">
            <v>0</v>
          </cell>
        </row>
        <row r="218">
          <cell r="B218">
            <v>138000</v>
          </cell>
          <cell r="C218" t="str">
            <v>III-2-22</v>
          </cell>
          <cell r="D218" t="str">
            <v>Spare part, maintenance equipment and tools for gate on the Irrigation canal.</v>
          </cell>
          <cell r="G218" t="str">
            <v>ls</v>
          </cell>
          <cell r="H218">
            <v>1</v>
          </cell>
          <cell r="I218">
            <v>1.4486811964230559E-4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1.086510897317292E-4</v>
          </cell>
          <cell r="AB218">
            <v>0</v>
          </cell>
          <cell r="AC218">
            <v>0</v>
          </cell>
          <cell r="AD218">
            <v>0</v>
          </cell>
          <cell r="AE218">
            <v>3.6217029910576398E-5</v>
          </cell>
          <cell r="AF218">
            <v>0</v>
          </cell>
          <cell r="AG218">
            <v>0</v>
          </cell>
        </row>
        <row r="219">
          <cell r="D219" t="str">
            <v>Miscellaneous works</v>
          </cell>
        </row>
        <row r="220">
          <cell r="B220">
            <v>139000</v>
          </cell>
          <cell r="C220" t="str">
            <v>III-2-23</v>
          </cell>
          <cell r="D220" t="str">
            <v>Wooden stop log</v>
          </cell>
          <cell r="G220" t="str">
            <v>cum</v>
          </cell>
          <cell r="H220">
            <v>3</v>
          </cell>
          <cell r="I220">
            <v>2.9427287109482224E-4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2.9427287109482224E-4</v>
          </cell>
          <cell r="AG220">
            <v>0</v>
          </cell>
        </row>
        <row r="221">
          <cell r="B221">
            <v>140000</v>
          </cell>
          <cell r="C221" t="str">
            <v>III-2-24</v>
          </cell>
          <cell r="D221" t="str">
            <v>Elastic bridge bearing pad</v>
          </cell>
          <cell r="G221" t="str">
            <v>nos</v>
          </cell>
          <cell r="H221">
            <v>22</v>
          </cell>
          <cell r="I221">
            <v>4.3414403412288846E-4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7.8935278931434267E-5</v>
          </cell>
          <cell r="Q221">
            <v>0</v>
          </cell>
          <cell r="R221">
            <v>0</v>
          </cell>
          <cell r="S221">
            <v>0</v>
          </cell>
          <cell r="T221">
            <v>7.8935278931434267E-5</v>
          </cell>
          <cell r="U221">
            <v>0</v>
          </cell>
          <cell r="V221">
            <v>0</v>
          </cell>
          <cell r="W221">
            <v>7.8935278931434267E-5</v>
          </cell>
          <cell r="X221">
            <v>7.8935278931434267E-5</v>
          </cell>
          <cell r="Y221">
            <v>1.184029183971514E-4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</row>
        <row r="222">
          <cell r="B222">
            <v>141000</v>
          </cell>
          <cell r="C222" t="str">
            <v>III-2-25</v>
          </cell>
          <cell r="D222" t="str">
            <v>Expantion joint for bridge</v>
          </cell>
          <cell r="G222" t="str">
            <v>pair</v>
          </cell>
          <cell r="H222">
            <v>8</v>
          </cell>
          <cell r="I222">
            <v>6.3267067682570334E-4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1.5816766920642583E-4</v>
          </cell>
          <cell r="Q222">
            <v>0</v>
          </cell>
          <cell r="R222">
            <v>0</v>
          </cell>
          <cell r="S222">
            <v>0</v>
          </cell>
          <cell r="T222">
            <v>1.5816766920642583E-4</v>
          </cell>
          <cell r="U222">
            <v>0</v>
          </cell>
          <cell r="V222">
            <v>0</v>
          </cell>
          <cell r="W222">
            <v>1.5816766920642583E-4</v>
          </cell>
          <cell r="X222">
            <v>1.5816766920642583E-4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</row>
        <row r="223">
          <cell r="B223">
            <v>142000</v>
          </cell>
          <cell r="C223" t="str">
            <v>III-2-26</v>
          </cell>
          <cell r="D223" t="str">
            <v>Waterstop for expantion joint profile, width = 190 mm</v>
          </cell>
          <cell r="G223" t="str">
            <v>m</v>
          </cell>
          <cell r="H223">
            <v>110</v>
          </cell>
          <cell r="I223">
            <v>3.5985444242825403E-4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2.9987870202354497E-5</v>
          </cell>
          <cell r="O223">
            <v>2.9987870202354497E-5</v>
          </cell>
          <cell r="P223">
            <v>2.9987870202354497E-5</v>
          </cell>
          <cell r="Q223">
            <v>2.9987870202354497E-5</v>
          </cell>
          <cell r="R223">
            <v>2.9987870202354497E-5</v>
          </cell>
          <cell r="S223">
            <v>2.9987870202354497E-5</v>
          </cell>
          <cell r="T223">
            <v>2.9987870202354497E-5</v>
          </cell>
          <cell r="U223">
            <v>2.9987870202354497E-5</v>
          </cell>
          <cell r="V223">
            <v>2.9987870202354497E-5</v>
          </cell>
          <cell r="W223">
            <v>2.9987870202354497E-5</v>
          </cell>
          <cell r="X223">
            <v>2.9987870202354497E-5</v>
          </cell>
          <cell r="Y223">
            <v>2.9987870202354497E-5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</row>
        <row r="224">
          <cell r="B224">
            <v>143000</v>
          </cell>
          <cell r="C224" t="str">
            <v>III-2-27</v>
          </cell>
          <cell r="D224" t="str">
            <v>Waterstop for construction joint profile, width = 190 mm</v>
          </cell>
          <cell r="G224" t="str">
            <v>m</v>
          </cell>
          <cell r="H224">
            <v>29</v>
          </cell>
          <cell r="I224">
            <v>7.2429069149088562E-5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6.0357557624240468E-6</v>
          </cell>
          <cell r="O224">
            <v>6.0357557624240468E-6</v>
          </cell>
          <cell r="P224">
            <v>6.0357557624240468E-6</v>
          </cell>
          <cell r="Q224">
            <v>6.0357557624240468E-6</v>
          </cell>
          <cell r="R224">
            <v>6.0357557624240468E-6</v>
          </cell>
          <cell r="S224">
            <v>6.0357557624240468E-6</v>
          </cell>
          <cell r="T224">
            <v>6.0357557624240468E-6</v>
          </cell>
          <cell r="U224">
            <v>6.0357557624240468E-6</v>
          </cell>
          <cell r="V224">
            <v>6.0357557624240468E-6</v>
          </cell>
          <cell r="W224">
            <v>6.0357557624240468E-6</v>
          </cell>
          <cell r="X224">
            <v>6.0357557624240468E-6</v>
          </cell>
          <cell r="Y224">
            <v>6.0357557624240468E-6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</row>
        <row r="225">
          <cell r="B225">
            <v>144000</v>
          </cell>
          <cell r="C225" t="str">
            <v>III-2-28</v>
          </cell>
          <cell r="D225" t="str">
            <v>Joint filler</v>
          </cell>
          <cell r="G225" t="str">
            <v>sqm</v>
          </cell>
          <cell r="H225">
            <v>18</v>
          </cell>
          <cell r="I225">
            <v>7.0142565016904514E-5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5.8452137514087095E-6</v>
          </cell>
          <cell r="O225">
            <v>5.8452137514087095E-6</v>
          </cell>
          <cell r="P225">
            <v>5.8452137514087095E-6</v>
          </cell>
          <cell r="Q225">
            <v>5.8452137514087095E-6</v>
          </cell>
          <cell r="R225">
            <v>5.8452137514087095E-6</v>
          </cell>
          <cell r="S225">
            <v>5.8452137514087095E-6</v>
          </cell>
          <cell r="T225">
            <v>5.8452137514087095E-6</v>
          </cell>
          <cell r="U225">
            <v>5.8452137514087095E-6</v>
          </cell>
          <cell r="V225">
            <v>5.8452137514087095E-6</v>
          </cell>
          <cell r="W225">
            <v>5.8452137514087095E-6</v>
          </cell>
          <cell r="X225">
            <v>5.8452137514087095E-6</v>
          </cell>
          <cell r="Y225">
            <v>5.8452137514087095E-6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</row>
        <row r="226">
          <cell r="B226">
            <v>145000</v>
          </cell>
          <cell r="C226" t="str">
            <v>III-2-29</v>
          </cell>
          <cell r="D226" t="str">
            <v>Joint sealant</v>
          </cell>
          <cell r="G226" t="str">
            <v>m</v>
          </cell>
          <cell r="H226">
            <v>123</v>
          </cell>
          <cell r="I226">
            <v>2.247678367081675E-4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1.8730653059013959E-5</v>
          </cell>
          <cell r="O226">
            <v>1.8730653059013959E-5</v>
          </cell>
          <cell r="P226">
            <v>1.8730653059013959E-5</v>
          </cell>
          <cell r="Q226">
            <v>1.8730653059013959E-5</v>
          </cell>
          <cell r="R226">
            <v>1.8730653059013959E-5</v>
          </cell>
          <cell r="S226">
            <v>1.8730653059013959E-5</v>
          </cell>
          <cell r="T226">
            <v>1.8730653059013959E-5</v>
          </cell>
          <cell r="U226">
            <v>1.8730653059013959E-5</v>
          </cell>
          <cell r="V226">
            <v>1.8730653059013959E-5</v>
          </cell>
          <cell r="W226">
            <v>1.8730653059013959E-5</v>
          </cell>
          <cell r="X226">
            <v>1.8730653059013959E-5</v>
          </cell>
          <cell r="Y226">
            <v>1.8730653059013959E-5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</row>
        <row r="227">
          <cell r="B227">
            <v>146000</v>
          </cell>
          <cell r="C227" t="str">
            <v>III-2-30</v>
          </cell>
          <cell r="D227" t="str">
            <v>Dowel bars, dia 19 mm, L = 1,0 m</v>
          </cell>
          <cell r="G227" t="str">
            <v>nos</v>
          </cell>
          <cell r="H227">
            <v>512</v>
          </cell>
          <cell r="I227">
            <v>2.0130433986994308E-4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1.677536165582859E-5</v>
          </cell>
          <cell r="O227">
            <v>1.677536165582859E-5</v>
          </cell>
          <cell r="P227">
            <v>1.677536165582859E-5</v>
          </cell>
          <cell r="Q227">
            <v>1.677536165582859E-5</v>
          </cell>
          <cell r="R227">
            <v>1.677536165582859E-5</v>
          </cell>
          <cell r="S227">
            <v>1.677536165582859E-5</v>
          </cell>
          <cell r="T227">
            <v>1.677536165582859E-5</v>
          </cell>
          <cell r="U227">
            <v>1.677536165582859E-5</v>
          </cell>
          <cell r="V227">
            <v>1.677536165582859E-5</v>
          </cell>
          <cell r="W227">
            <v>1.677536165582859E-5</v>
          </cell>
          <cell r="X227">
            <v>1.677536165582859E-5</v>
          </cell>
          <cell r="Y227">
            <v>1.677536165582859E-5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</row>
        <row r="228">
          <cell r="B228">
            <v>147000</v>
          </cell>
          <cell r="C228" t="str">
            <v>III-2-31</v>
          </cell>
          <cell r="D228" t="str">
            <v>PVC weep hole (dia 50 mm)</v>
          </cell>
          <cell r="G228" t="str">
            <v>set</v>
          </cell>
          <cell r="H228">
            <v>205</v>
          </cell>
          <cell r="I228">
            <v>1.4475555226130124E-4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1.206296268844177E-5</v>
          </cell>
          <cell r="O228">
            <v>1.206296268844177E-5</v>
          </cell>
          <cell r="P228">
            <v>1.206296268844177E-5</v>
          </cell>
          <cell r="Q228">
            <v>1.206296268844177E-5</v>
          </cell>
          <cell r="R228">
            <v>1.206296268844177E-5</v>
          </cell>
          <cell r="S228">
            <v>1.206296268844177E-5</v>
          </cell>
          <cell r="T228">
            <v>1.206296268844177E-5</v>
          </cell>
          <cell r="U228">
            <v>1.206296268844177E-5</v>
          </cell>
          <cell r="V228">
            <v>1.206296268844177E-5</v>
          </cell>
          <cell r="W228">
            <v>1.206296268844177E-5</v>
          </cell>
          <cell r="X228">
            <v>1.206296268844177E-5</v>
          </cell>
          <cell r="Y228">
            <v>1.206296268844177E-5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B229">
            <v>148000</v>
          </cell>
          <cell r="C229" t="str">
            <v>III-2-32</v>
          </cell>
          <cell r="D229" t="str">
            <v>Kilometre post</v>
          </cell>
          <cell r="G229" t="str">
            <v>nos</v>
          </cell>
          <cell r="H229">
            <v>4</v>
          </cell>
          <cell r="I229">
            <v>3.4721916979985374E-5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3.4721916979985374E-5</v>
          </cell>
          <cell r="AG229">
            <v>0</v>
          </cell>
        </row>
        <row r="230">
          <cell r="B230">
            <v>149000</v>
          </cell>
          <cell r="C230" t="str">
            <v>III-2-33</v>
          </cell>
          <cell r="D230" t="str">
            <v>Hektometre post</v>
          </cell>
          <cell r="G230" t="str">
            <v>nos</v>
          </cell>
          <cell r="H230">
            <v>36</v>
          </cell>
          <cell r="I230">
            <v>8.7030001147854569E-5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8.7030001147854569E-5</v>
          </cell>
          <cell r="AG230">
            <v>0</v>
          </cell>
        </row>
        <row r="231">
          <cell r="B231">
            <v>150000</v>
          </cell>
          <cell r="C231" t="str">
            <v>III-2-34</v>
          </cell>
          <cell r="D231" t="str">
            <v>Exploitation Board</v>
          </cell>
          <cell r="G231" t="str">
            <v>nos</v>
          </cell>
          <cell r="H231">
            <v>10</v>
          </cell>
          <cell r="I231">
            <v>7.5415893959678698E-5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7.5415893959678698E-5</v>
          </cell>
        </row>
        <row r="232">
          <cell r="B232">
            <v>151000</v>
          </cell>
          <cell r="C232" t="str">
            <v>III-2-35</v>
          </cell>
          <cell r="D232" t="str">
            <v>Asphalt concrete , t = 5 cm</v>
          </cell>
          <cell r="G232" t="str">
            <v>sqm</v>
          </cell>
          <cell r="H232">
            <v>43</v>
          </cell>
          <cell r="I232">
            <v>1.0750610017239999E-4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1.0750610017239999E-4</v>
          </cell>
          <cell r="AG232">
            <v>0</v>
          </cell>
        </row>
        <row r="233">
          <cell r="B233">
            <v>152000</v>
          </cell>
          <cell r="C233" t="str">
            <v>III-2-36</v>
          </cell>
          <cell r="D233" t="str">
            <v>Nomenclature (nameplates) of structure</v>
          </cell>
          <cell r="G233" t="str">
            <v>nos</v>
          </cell>
          <cell r="H233">
            <v>2</v>
          </cell>
          <cell r="I233">
            <v>2.4159917398832147E-5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2.4159917398832147E-5</v>
          </cell>
        </row>
      </sheetData>
      <sheetData sheetId="39"/>
      <sheetData sheetId="40"/>
      <sheetData sheetId="41"/>
      <sheetData sheetId="42">
        <row r="4">
          <cell r="C4" t="str">
            <v>BILL OF QUANTITY</v>
          </cell>
        </row>
        <row r="5">
          <cell r="C5" t="str">
            <v>PACKAGE LMS 9 : ICB</v>
          </cell>
        </row>
        <row r="6">
          <cell r="C6" t="str">
            <v>CIVIL WORKS OF MAIN AND SECONDARY IRRIGATION SYSTEM OF                                                              AIR LAKITAN IRRIGATION SUB - PROJECT (2nd PHASE)</v>
          </cell>
        </row>
        <row r="9">
          <cell r="C9" t="str">
            <v>BOQ</v>
          </cell>
          <cell r="D9" t="str">
            <v>Price</v>
          </cell>
          <cell r="E9" t="str">
            <v>Description of Works</v>
          </cell>
          <cell r="J9" t="str">
            <v>Unit</v>
          </cell>
          <cell r="K9" t="str">
            <v>Quantity</v>
          </cell>
          <cell r="L9" t="str">
            <v>Unit Price</v>
          </cell>
          <cell r="N9" t="str">
            <v>Amount</v>
          </cell>
        </row>
        <row r="10">
          <cell r="C10" t="str">
            <v>Item</v>
          </cell>
          <cell r="D10" t="str">
            <v>Item</v>
          </cell>
          <cell r="L10" t="str">
            <v>LC (Rp)</v>
          </cell>
          <cell r="M10" t="str">
            <v>FC (US$)</v>
          </cell>
          <cell r="N10" t="str">
            <v>LC (Rp)</v>
          </cell>
          <cell r="O10" t="str">
            <v>FC (US$)</v>
          </cell>
        </row>
        <row r="12">
          <cell r="C12" t="str">
            <v>SECTION I</v>
          </cell>
          <cell r="E12" t="str">
            <v>GENERAL ITEM</v>
          </cell>
        </row>
        <row r="13">
          <cell r="B13">
            <v>1000</v>
          </cell>
          <cell r="C13" t="str">
            <v>1-1</v>
          </cell>
          <cell r="D13" t="str">
            <v>A-1</v>
          </cell>
          <cell r="E13" t="str">
            <v>Contractor's temporary facilities, Offices, Quarters</v>
          </cell>
          <cell r="J13" t="str">
            <v>ls</v>
          </cell>
          <cell r="K13">
            <v>1</v>
          </cell>
          <cell r="L13">
            <v>731250000</v>
          </cell>
          <cell r="N13">
            <v>731250000</v>
          </cell>
          <cell r="Q13">
            <v>1.3516403507296455E-2</v>
          </cell>
        </row>
        <row r="15">
          <cell r="B15">
            <v>2000</v>
          </cell>
          <cell r="C15" t="str">
            <v>1-2</v>
          </cell>
          <cell r="D15" t="str">
            <v>A-2</v>
          </cell>
          <cell r="E15" t="str">
            <v>Telephone and radio communication system</v>
          </cell>
          <cell r="J15" t="str">
            <v>ls</v>
          </cell>
          <cell r="K15">
            <v>1</v>
          </cell>
          <cell r="L15">
            <v>160000000</v>
          </cell>
          <cell r="N15">
            <v>160000000</v>
          </cell>
          <cell r="Q15">
            <v>2.9574352973229848E-3</v>
          </cell>
        </row>
        <row r="16">
          <cell r="B16">
            <v>3000</v>
          </cell>
          <cell r="C16" t="str">
            <v>1-3</v>
          </cell>
          <cell r="D16" t="str">
            <v>A-3</v>
          </cell>
          <cell r="E16" t="str">
            <v>Contractor's laboratory and laboratory equipment</v>
          </cell>
          <cell r="J16" t="str">
            <v>ls</v>
          </cell>
          <cell r="K16">
            <v>1</v>
          </cell>
          <cell r="L16">
            <v>518082500</v>
          </cell>
          <cell r="N16">
            <v>518082500</v>
          </cell>
          <cell r="Q16">
            <v>9.5762217026583458E-3</v>
          </cell>
        </row>
        <row r="18">
          <cell r="B18">
            <v>4000</v>
          </cell>
          <cell r="C18" t="str">
            <v>1-4</v>
          </cell>
          <cell r="D18" t="str">
            <v>A-4</v>
          </cell>
          <cell r="E18" t="str">
            <v>Medical and First aid facilities, and HIV/AIDS prevention program</v>
          </cell>
          <cell r="J18" t="str">
            <v>ls</v>
          </cell>
          <cell r="K18">
            <v>1</v>
          </cell>
          <cell r="L18">
            <v>112498013</v>
          </cell>
          <cell r="N18">
            <v>112498013</v>
          </cell>
          <cell r="Q18">
            <v>2.0794099657806251E-3</v>
          </cell>
        </row>
        <row r="20">
          <cell r="B20">
            <v>5000</v>
          </cell>
          <cell r="C20" t="str">
            <v>1-5</v>
          </cell>
          <cell r="D20" t="str">
            <v>A-5</v>
          </cell>
          <cell r="E20" t="str">
            <v>Assistance to Engineer's staff and site survey and setting out of the works</v>
          </cell>
          <cell r="J20" t="str">
            <v>ls</v>
          </cell>
          <cell r="K20">
            <v>1</v>
          </cell>
          <cell r="L20">
            <v>156450000</v>
          </cell>
          <cell r="N20">
            <v>156450000</v>
          </cell>
          <cell r="Q20">
            <v>2.8918172016636312E-3</v>
          </cell>
        </row>
        <row r="22">
          <cell r="B22">
            <v>6000</v>
          </cell>
          <cell r="C22" t="str">
            <v>1-6</v>
          </cell>
          <cell r="D22" t="str">
            <v>A-6</v>
          </cell>
          <cell r="E22" t="str">
            <v>Construction drawings and as - built drawings</v>
          </cell>
          <cell r="J22" t="str">
            <v>ls</v>
          </cell>
          <cell r="K22">
            <v>1</v>
          </cell>
          <cell r="L22">
            <v>61350000</v>
          </cell>
          <cell r="N22">
            <v>61350000</v>
          </cell>
          <cell r="Q22">
            <v>1.133991596817282E-3</v>
          </cell>
        </row>
        <row r="23">
          <cell r="B23">
            <v>7000</v>
          </cell>
          <cell r="C23" t="str">
            <v>1-7</v>
          </cell>
          <cell r="D23" t="str">
            <v>A-7</v>
          </cell>
          <cell r="E23" t="str">
            <v>Reports and photographs</v>
          </cell>
          <cell r="J23" t="str">
            <v>ls</v>
          </cell>
          <cell r="K23">
            <v>1</v>
          </cell>
          <cell r="L23">
            <v>30400000</v>
          </cell>
          <cell r="N23">
            <v>30400000</v>
          </cell>
          <cell r="Q23">
            <v>5.6191270649136717E-4</v>
          </cell>
        </row>
        <row r="24">
          <cell r="B24">
            <v>8000</v>
          </cell>
          <cell r="C24" t="str">
            <v>1-8</v>
          </cell>
          <cell r="D24" t="str">
            <v>A-8</v>
          </cell>
          <cell r="E24" t="str">
            <v>Temporary access road</v>
          </cell>
          <cell r="J24" t="str">
            <v>ls</v>
          </cell>
          <cell r="K24">
            <v>1</v>
          </cell>
          <cell r="L24">
            <v>901856400</v>
          </cell>
          <cell r="N24">
            <v>901856400</v>
          </cell>
          <cell r="Q24">
            <v>1.6669887190478981E-2</v>
          </cell>
        </row>
        <row r="25">
          <cell r="B25">
            <v>9000</v>
          </cell>
          <cell r="C25" t="str">
            <v>1-9</v>
          </cell>
          <cell r="D25" t="str">
            <v>A-9</v>
          </cell>
          <cell r="E25" t="str">
            <v>Temporary diversion, cofferdam and dewatering for canal structure</v>
          </cell>
          <cell r="J25" t="str">
            <v>ls</v>
          </cell>
          <cell r="K25">
            <v>1</v>
          </cell>
          <cell r="L25">
            <v>154736500</v>
          </cell>
          <cell r="N25">
            <v>154736500</v>
          </cell>
          <cell r="Q25">
            <v>2.8601449180263631E-3</v>
          </cell>
        </row>
        <row r="27">
          <cell r="B27">
            <v>10000</v>
          </cell>
          <cell r="C27" t="str">
            <v>1-10</v>
          </cell>
          <cell r="D27" t="str">
            <v>A-10</v>
          </cell>
          <cell r="E27" t="str">
            <v>Temporary diversion, cofferdam and dewatering for intake / settling basin</v>
          </cell>
          <cell r="J27" t="str">
            <v>ls</v>
          </cell>
          <cell r="K27">
            <v>1</v>
          </cell>
          <cell r="L27">
            <v>390381600</v>
          </cell>
          <cell r="N27">
            <v>390381600</v>
          </cell>
          <cell r="Q27">
            <v>7.2158020204088911E-3</v>
          </cell>
        </row>
        <row r="29">
          <cell r="B29">
            <v>11000</v>
          </cell>
          <cell r="C29" t="str">
            <v>1-11</v>
          </cell>
          <cell r="D29" t="str">
            <v>A-11</v>
          </cell>
          <cell r="E29" t="str">
            <v>Road Diversion</v>
          </cell>
          <cell r="J29" t="str">
            <v>ls</v>
          </cell>
          <cell r="K29">
            <v>1</v>
          </cell>
          <cell r="L29">
            <v>382322049</v>
          </cell>
          <cell r="N29">
            <v>382322049</v>
          </cell>
          <cell r="Q29">
            <v>7.0668295166090491E-3</v>
          </cell>
        </row>
        <row r="30">
          <cell r="B30">
            <v>12000</v>
          </cell>
          <cell r="C30" t="str">
            <v>1-12</v>
          </cell>
          <cell r="D30" t="str">
            <v>A-12</v>
          </cell>
          <cell r="E30" t="str">
            <v>Small cofferdam and dewatering for structure construction</v>
          </cell>
          <cell r="J30" t="str">
            <v>ls</v>
          </cell>
          <cell r="K30">
            <v>1</v>
          </cell>
          <cell r="L30">
            <v>378100000</v>
          </cell>
          <cell r="N30">
            <v>378100000</v>
          </cell>
          <cell r="Q30">
            <v>6.9887892869863787E-3</v>
          </cell>
        </row>
        <row r="32">
          <cell r="B32">
            <v>13000</v>
          </cell>
          <cell r="C32" t="str">
            <v>1-13</v>
          </cell>
          <cell r="D32" t="str">
            <v>A-13</v>
          </cell>
          <cell r="E32" t="str">
            <v>Dutch Cone Penetration Test (DCPT)</v>
          </cell>
          <cell r="J32" t="str">
            <v>point</v>
          </cell>
          <cell r="K32">
            <v>20</v>
          </cell>
          <cell r="L32">
            <v>1750000</v>
          </cell>
          <cell r="N32">
            <v>35000000</v>
          </cell>
          <cell r="Q32">
            <v>6.4693897128940297E-4</v>
          </cell>
        </row>
        <row r="33">
          <cell r="B33">
            <v>14000</v>
          </cell>
          <cell r="C33" t="str">
            <v>1-14</v>
          </cell>
          <cell r="D33" t="str">
            <v>A-14</v>
          </cell>
          <cell r="E33" t="str">
            <v>Core boring</v>
          </cell>
          <cell r="J33" t="str">
            <v>m</v>
          </cell>
          <cell r="K33">
            <v>150</v>
          </cell>
          <cell r="L33">
            <v>750000</v>
          </cell>
          <cell r="N33">
            <v>112500000</v>
          </cell>
          <cell r="Q33">
            <v>2.0794466934302238E-3</v>
          </cell>
        </row>
        <row r="34">
          <cell r="B34">
            <v>15000</v>
          </cell>
          <cell r="C34" t="str">
            <v>1-15</v>
          </cell>
          <cell r="D34" t="str">
            <v>A-15</v>
          </cell>
          <cell r="E34" t="str">
            <v>Standart Penetration Test (SPT)</v>
          </cell>
          <cell r="J34" t="str">
            <v>times</v>
          </cell>
          <cell r="K34">
            <v>150</v>
          </cell>
          <cell r="L34">
            <v>300000</v>
          </cell>
          <cell r="N34">
            <v>45000000</v>
          </cell>
          <cell r="Q34">
            <v>8.3177867737208955E-4</v>
          </cell>
        </row>
        <row r="35">
          <cell r="B35">
            <v>16000</v>
          </cell>
          <cell r="C35" t="str">
            <v>1-16</v>
          </cell>
          <cell r="D35" t="str">
            <v>A-16</v>
          </cell>
          <cell r="E35" t="str">
            <v>Undisturbed sampling from core boring</v>
          </cell>
          <cell r="J35" t="str">
            <v>sample</v>
          </cell>
          <cell r="K35">
            <v>20</v>
          </cell>
          <cell r="L35">
            <v>350000</v>
          </cell>
          <cell r="N35">
            <v>7000000</v>
          </cell>
          <cell r="Q35">
            <v>1.2938779425788059E-4</v>
          </cell>
        </row>
        <row r="36">
          <cell r="B36">
            <v>17000</v>
          </cell>
          <cell r="C36" t="str">
            <v>1-17</v>
          </cell>
          <cell r="D36" t="str">
            <v>A-17</v>
          </cell>
          <cell r="E36" t="str">
            <v>UU triaxial compression test</v>
          </cell>
          <cell r="J36" t="str">
            <v>sample</v>
          </cell>
          <cell r="K36">
            <v>10</v>
          </cell>
          <cell r="L36">
            <v>450000</v>
          </cell>
          <cell r="N36">
            <v>4500000</v>
          </cell>
          <cell r="Q36">
            <v>8.3177867737208958E-5</v>
          </cell>
        </row>
        <row r="37">
          <cell r="B37">
            <v>18000</v>
          </cell>
          <cell r="C37" t="str">
            <v>1-18</v>
          </cell>
          <cell r="D37" t="str">
            <v>A-18</v>
          </cell>
          <cell r="E37" t="str">
            <v>CU triaxial compression test</v>
          </cell>
          <cell r="J37" t="str">
            <v>sample</v>
          </cell>
          <cell r="K37">
            <v>10</v>
          </cell>
          <cell r="L37">
            <v>550000</v>
          </cell>
          <cell r="N37">
            <v>5500000</v>
          </cell>
          <cell r="Q37">
            <v>1.0166183834547761E-4</v>
          </cell>
        </row>
        <row r="38">
          <cell r="B38">
            <v>19000</v>
          </cell>
          <cell r="C38" t="str">
            <v>1-19</v>
          </cell>
          <cell r="D38" t="str">
            <v>A-19</v>
          </cell>
          <cell r="E38" t="str">
            <v>Unconfined compression test</v>
          </cell>
          <cell r="J38" t="str">
            <v>sample</v>
          </cell>
          <cell r="K38">
            <v>10</v>
          </cell>
          <cell r="L38">
            <v>350000</v>
          </cell>
          <cell r="N38">
            <v>3500000</v>
          </cell>
          <cell r="Q38">
            <v>6.4693897128940294E-5</v>
          </cell>
        </row>
        <row r="39">
          <cell r="B39">
            <v>20000</v>
          </cell>
          <cell r="C39" t="str">
            <v>1-20</v>
          </cell>
          <cell r="D39" t="str">
            <v>A-20</v>
          </cell>
          <cell r="E39" t="str">
            <v>Physical test for undisturbed sample</v>
          </cell>
          <cell r="J39" t="str">
            <v>times</v>
          </cell>
          <cell r="K39">
            <v>10</v>
          </cell>
          <cell r="L39">
            <v>400000</v>
          </cell>
          <cell r="N39">
            <v>4000000</v>
          </cell>
          <cell r="Q39">
            <v>7.3935882433074626E-5</v>
          </cell>
        </row>
        <row r="40">
          <cell r="B40">
            <v>21000</v>
          </cell>
          <cell r="C40" t="str">
            <v>1-21</v>
          </cell>
          <cell r="D40" t="str">
            <v>A-21</v>
          </cell>
          <cell r="E40" t="str">
            <v>Sounding test for checking foundation of structure etc :</v>
          </cell>
          <cell r="J40" t="str">
            <v>ls</v>
          </cell>
          <cell r="K40">
            <v>1</v>
          </cell>
          <cell r="L40">
            <v>25000000</v>
          </cell>
          <cell r="N40">
            <v>25000000</v>
          </cell>
          <cell r="Q40">
            <v>4.6209926520671639E-4</v>
          </cell>
        </row>
        <row r="42">
          <cell r="B42">
            <v>22000</v>
          </cell>
          <cell r="C42" t="str">
            <v>1-22</v>
          </cell>
          <cell r="D42" t="str">
            <v>A-22</v>
          </cell>
          <cell r="E42" t="str">
            <v>Public Consultation and Socialitation</v>
          </cell>
          <cell r="J42" t="str">
            <v>ls</v>
          </cell>
          <cell r="K42">
            <v>1</v>
          </cell>
          <cell r="L42">
            <v>24500000</v>
          </cell>
          <cell r="N42">
            <v>24500000</v>
          </cell>
          <cell r="Q42">
            <v>4.528572799025821E-4</v>
          </cell>
        </row>
        <row r="44">
          <cell r="E44" t="str">
            <v>TOTAL SECTION I (Carried forward to Summary)</v>
          </cell>
          <cell r="N44">
            <v>4243927062</v>
          </cell>
        </row>
        <row r="46">
          <cell r="C46" t="str">
            <v>SECTION II</v>
          </cell>
          <cell r="E46" t="str">
            <v>HEADWORKS</v>
          </cell>
        </row>
        <row r="47">
          <cell r="C47" t="str">
            <v>II-1</v>
          </cell>
          <cell r="D47" t="str">
            <v>SETTLING BASIN</v>
          </cell>
        </row>
        <row r="48">
          <cell r="E48" t="str">
            <v>Earthworks</v>
          </cell>
        </row>
        <row r="49">
          <cell r="B49">
            <v>23000</v>
          </cell>
          <cell r="C49" t="str">
            <v>II-1-1</v>
          </cell>
          <cell r="D49" t="str">
            <v>B-1.1</v>
          </cell>
          <cell r="E49" t="str">
            <v>Clearing and grubbing type - A</v>
          </cell>
          <cell r="J49" t="str">
            <v>sqm</v>
          </cell>
          <cell r="K49">
            <v>10970</v>
          </cell>
          <cell r="L49">
            <v>6278</v>
          </cell>
          <cell r="N49">
            <v>68869660</v>
          </cell>
          <cell r="Q49">
            <v>1.2729847712414555E-3</v>
          </cell>
        </row>
        <row r="50">
          <cell r="B50">
            <v>24000</v>
          </cell>
          <cell r="C50" t="str">
            <v>II-1-2</v>
          </cell>
          <cell r="D50" t="str">
            <v>B-2</v>
          </cell>
          <cell r="E50" t="str">
            <v>Strippping</v>
          </cell>
          <cell r="J50" t="str">
            <v>cum</v>
          </cell>
          <cell r="K50">
            <v>294</v>
          </cell>
          <cell r="L50">
            <v>12552</v>
          </cell>
          <cell r="N50">
            <v>3690288</v>
          </cell>
          <cell r="Q50">
            <v>6.8211174928046523E-5</v>
          </cell>
        </row>
        <row r="51">
          <cell r="B51">
            <v>25000</v>
          </cell>
          <cell r="C51" t="str">
            <v>II-1-3</v>
          </cell>
          <cell r="D51" t="str">
            <v>B-3.2</v>
          </cell>
          <cell r="E51" t="str">
            <v>Excavation type - C</v>
          </cell>
          <cell r="J51" t="str">
            <v>cum</v>
          </cell>
          <cell r="K51">
            <v>23449</v>
          </cell>
          <cell r="L51">
            <v>24876</v>
          </cell>
          <cell r="N51">
            <v>583317324</v>
          </cell>
          <cell r="Q51">
            <v>1.0782020272109925E-2</v>
          </cell>
        </row>
        <row r="52">
          <cell r="B52">
            <v>26000</v>
          </cell>
          <cell r="C52" t="str">
            <v>II-1-4</v>
          </cell>
          <cell r="D52" t="str">
            <v>B-4.1</v>
          </cell>
          <cell r="E52" t="str">
            <v>Earthfill type - A1 from excavated material</v>
          </cell>
          <cell r="J52" t="str">
            <v>cum</v>
          </cell>
          <cell r="K52">
            <v>235</v>
          </cell>
          <cell r="L52">
            <v>16536</v>
          </cell>
          <cell r="N52">
            <v>3885960</v>
          </cell>
          <cell r="Q52">
            <v>7.182797042490767E-5</v>
          </cell>
        </row>
        <row r="53">
          <cell r="B53">
            <v>27000</v>
          </cell>
          <cell r="C53" t="str">
            <v>II-1-5</v>
          </cell>
          <cell r="D53" t="str">
            <v>B-5</v>
          </cell>
          <cell r="E53" t="str">
            <v>Backfill type - A</v>
          </cell>
          <cell r="J53" t="str">
            <v>cum</v>
          </cell>
          <cell r="K53">
            <v>1890</v>
          </cell>
          <cell r="L53">
            <v>16791</v>
          </cell>
          <cell r="N53">
            <v>31734990</v>
          </cell>
          <cell r="Q53">
            <v>5.8658862241369977E-4</v>
          </cell>
        </row>
        <row r="54">
          <cell r="E54" t="str">
            <v>Concrete works</v>
          </cell>
        </row>
        <row r="55">
          <cell r="B55">
            <v>28000</v>
          </cell>
          <cell r="C55" t="str">
            <v>II-1-6</v>
          </cell>
          <cell r="D55" t="str">
            <v>C-1.2</v>
          </cell>
          <cell r="E55" t="str">
            <v>Concrete type - B</v>
          </cell>
          <cell r="J55" t="str">
            <v>cum</v>
          </cell>
          <cell r="K55">
            <v>6271</v>
          </cell>
          <cell r="L55">
            <v>970688</v>
          </cell>
          <cell r="N55">
            <v>6087184448</v>
          </cell>
          <cell r="Q55">
            <v>0.11251533842394207</v>
          </cell>
        </row>
        <row r="56">
          <cell r="B56">
            <v>29000</v>
          </cell>
          <cell r="C56" t="str">
            <v>II-1-7</v>
          </cell>
          <cell r="D56" t="str">
            <v>C-1.4</v>
          </cell>
          <cell r="E56" t="str">
            <v>Concrete type - D</v>
          </cell>
          <cell r="J56" t="str">
            <v>cum</v>
          </cell>
          <cell r="K56">
            <v>1122</v>
          </cell>
          <cell r="L56">
            <v>731448</v>
          </cell>
          <cell r="N56">
            <v>820684656</v>
          </cell>
          <cell r="Q56">
            <v>1.5169511060161072E-2</v>
          </cell>
        </row>
        <row r="57">
          <cell r="B57">
            <v>30000</v>
          </cell>
          <cell r="C57" t="str">
            <v>II-1-8</v>
          </cell>
          <cell r="D57" t="str">
            <v>C-2.1</v>
          </cell>
          <cell r="E57" t="str">
            <v>Formwork type - A1</v>
          </cell>
          <cell r="J57" t="str">
            <v>sqm</v>
          </cell>
          <cell r="K57">
            <v>3614</v>
          </cell>
          <cell r="L57">
            <v>78554</v>
          </cell>
          <cell r="N57">
            <v>283894156</v>
          </cell>
          <cell r="Q57">
            <v>5.2474912353632367E-3</v>
          </cell>
        </row>
        <row r="58">
          <cell r="B58">
            <v>31000</v>
          </cell>
          <cell r="C58" t="str">
            <v>II-1-9</v>
          </cell>
          <cell r="D58" t="str">
            <v>C-2.2</v>
          </cell>
          <cell r="E58" t="str">
            <v>Formwork type - A2</v>
          </cell>
          <cell r="J58" t="str">
            <v>sqm</v>
          </cell>
          <cell r="K58">
            <v>9718</v>
          </cell>
          <cell r="L58">
            <v>120018</v>
          </cell>
          <cell r="N58">
            <v>1166334924</v>
          </cell>
          <cell r="Q58">
            <v>2.1558500454613258E-2</v>
          </cell>
        </row>
        <row r="59">
          <cell r="B59">
            <v>32000</v>
          </cell>
          <cell r="C59" t="str">
            <v>II-1-10</v>
          </cell>
          <cell r="D59" t="str">
            <v>C-2.3</v>
          </cell>
          <cell r="E59" t="str">
            <v>Formwork type - A3</v>
          </cell>
          <cell r="J59" t="str">
            <v>sqm</v>
          </cell>
          <cell r="K59">
            <v>2731</v>
          </cell>
          <cell r="L59">
            <v>276447</v>
          </cell>
          <cell r="N59">
            <v>754976757</v>
          </cell>
          <cell r="Q59">
            <v>1.3954968186313988E-2</v>
          </cell>
        </row>
        <row r="60">
          <cell r="B60">
            <v>33000</v>
          </cell>
          <cell r="C60" t="str">
            <v>II-1-11</v>
          </cell>
          <cell r="D60" t="str">
            <v>C-3.1</v>
          </cell>
          <cell r="E60" t="str">
            <v>Reinforcement bar, round</v>
          </cell>
          <cell r="J60" t="str">
            <v>ton</v>
          </cell>
          <cell r="K60">
            <v>39</v>
          </cell>
          <cell r="L60">
            <v>14615471</v>
          </cell>
          <cell r="N60">
            <v>570003369</v>
          </cell>
          <cell r="Q60">
            <v>1.0535925519210114E-2</v>
          </cell>
        </row>
        <row r="61">
          <cell r="B61">
            <v>34000</v>
          </cell>
          <cell r="C61" t="str">
            <v>II-1-12</v>
          </cell>
          <cell r="D61" t="str">
            <v>C-3.2</v>
          </cell>
          <cell r="E61" t="str">
            <v>Reinforcement bar, deform</v>
          </cell>
          <cell r="J61" t="str">
            <v>ton</v>
          </cell>
          <cell r="K61">
            <v>677</v>
          </cell>
          <cell r="L61">
            <v>14765621</v>
          </cell>
          <cell r="N61">
            <v>9996325417</v>
          </cell>
          <cell r="Q61">
            <v>0.18477178519851692</v>
          </cell>
        </row>
        <row r="62">
          <cell r="E62" t="str">
            <v>Stone works</v>
          </cell>
        </row>
        <row r="63">
          <cell r="B63">
            <v>35000</v>
          </cell>
          <cell r="C63" t="str">
            <v>II-1-13</v>
          </cell>
          <cell r="D63" t="str">
            <v>D-5.1</v>
          </cell>
          <cell r="E63" t="str">
            <v>Graded gravel filter for under drain</v>
          </cell>
          <cell r="J63" t="str">
            <v>cum</v>
          </cell>
          <cell r="K63">
            <v>240</v>
          </cell>
          <cell r="L63">
            <v>261235</v>
          </cell>
          <cell r="N63">
            <v>62696400</v>
          </cell>
          <cell r="Q63">
            <v>1.158878414844255E-3</v>
          </cell>
        </row>
        <row r="64">
          <cell r="B64">
            <v>36000</v>
          </cell>
          <cell r="C64" t="str">
            <v>II-1-14</v>
          </cell>
          <cell r="D64" t="str">
            <v>D-5.2</v>
          </cell>
          <cell r="E64" t="str">
            <v>Graded sand filter for under drain</v>
          </cell>
          <cell r="J64" t="str">
            <v>cum</v>
          </cell>
          <cell r="K64">
            <v>399</v>
          </cell>
          <cell r="L64">
            <v>145075</v>
          </cell>
          <cell r="N64">
            <v>57884925</v>
          </cell>
          <cell r="Q64">
            <v>1.0699432523618355E-3</v>
          </cell>
        </row>
        <row r="65">
          <cell r="B65">
            <v>37000</v>
          </cell>
          <cell r="C65" t="str">
            <v>II-1-15</v>
          </cell>
          <cell r="D65" t="str">
            <v>D-7.1</v>
          </cell>
          <cell r="E65" t="str">
            <v>Demolition, chipping and disposal of existing stone masonry.</v>
          </cell>
          <cell r="J65" t="str">
            <v>cum</v>
          </cell>
          <cell r="K65">
            <v>300</v>
          </cell>
          <cell r="L65">
            <v>134915</v>
          </cell>
          <cell r="N65">
            <v>40474500</v>
          </cell>
          <cell r="Q65">
            <v>7.4812946838436975E-4</v>
          </cell>
        </row>
        <row r="67">
          <cell r="B67">
            <v>38000</v>
          </cell>
          <cell r="C67" t="str">
            <v>II-1-16</v>
          </cell>
          <cell r="D67" t="str">
            <v>D-7.2</v>
          </cell>
          <cell r="E67" t="str">
            <v>Demolition, chipping and disposal of existing concrete.</v>
          </cell>
          <cell r="J67" t="str">
            <v>cum</v>
          </cell>
          <cell r="K67">
            <v>10</v>
          </cell>
          <cell r="L67">
            <v>209228</v>
          </cell>
          <cell r="N67">
            <v>2092280</v>
          </cell>
          <cell r="Q67">
            <v>3.8673642024268344E-5</v>
          </cell>
        </row>
        <row r="69">
          <cell r="E69" t="str">
            <v>Gates</v>
          </cell>
        </row>
        <row r="70">
          <cell r="B70">
            <v>39000</v>
          </cell>
          <cell r="C70" t="str">
            <v>II-1-17</v>
          </cell>
          <cell r="D70" t="str">
            <v>G-1</v>
          </cell>
          <cell r="E70" t="str">
            <v>Flushing gate of settling basin, b = 3,00 m, h = 1,50 m (slide gate type electric driven)</v>
          </cell>
          <cell r="J70" t="str">
            <v>set</v>
          </cell>
          <cell r="K70">
            <v>4</v>
          </cell>
          <cell r="L70">
            <v>341005654</v>
          </cell>
          <cell r="N70">
            <v>1364022616</v>
          </cell>
          <cell r="Q70">
            <v>2.5212553943157724E-2</v>
          </cell>
        </row>
        <row r="72">
          <cell r="B72">
            <v>40000</v>
          </cell>
          <cell r="C72" t="str">
            <v>II-1-18</v>
          </cell>
          <cell r="D72" t="str">
            <v>G-2</v>
          </cell>
          <cell r="E72" t="str">
            <v>Steel slide gate for intake structure, b = 2,25 m, h = 1,60 m (slide gate type, electric driven)</v>
          </cell>
          <cell r="J72" t="str">
            <v>set</v>
          </cell>
          <cell r="K72">
            <v>2</v>
          </cell>
          <cell r="L72">
            <v>373205316</v>
          </cell>
          <cell r="N72">
            <v>746410632</v>
          </cell>
          <cell r="Q72">
            <v>1.3796632183587232E-2</v>
          </cell>
        </row>
        <row r="74">
          <cell r="B74">
            <v>41000</v>
          </cell>
          <cell r="C74" t="str">
            <v>II-1-19</v>
          </cell>
          <cell r="D74" t="str">
            <v>G-3</v>
          </cell>
          <cell r="E74" t="str">
            <v>Steel stoplog for flushing structure, b = 3,00 m, h = 3,75 m</v>
          </cell>
          <cell r="J74" t="str">
            <v>set</v>
          </cell>
          <cell r="K74">
            <v>5</v>
          </cell>
          <cell r="L74">
            <v>36208700</v>
          </cell>
          <cell r="N74">
            <v>181043500</v>
          </cell>
          <cell r="Q74">
            <v>3.3464027328180867E-3</v>
          </cell>
        </row>
        <row r="76">
          <cell r="B76">
            <v>42000</v>
          </cell>
          <cell r="C76" t="str">
            <v>II-1-20</v>
          </cell>
          <cell r="D76" t="str">
            <v>G-4</v>
          </cell>
          <cell r="E76" t="str">
            <v>Guide frame of stop log for intake of</v>
          </cell>
          <cell r="J76" t="str">
            <v>set</v>
          </cell>
          <cell r="K76">
            <v>2</v>
          </cell>
          <cell r="L76">
            <v>7378470.0000000009</v>
          </cell>
          <cell r="N76">
            <v>14756940</v>
          </cell>
          <cell r="Q76">
            <v>2.7276684522798409E-4</v>
          </cell>
        </row>
        <row r="77">
          <cell r="B77">
            <v>43000</v>
          </cell>
          <cell r="C77" t="str">
            <v>II-1-21</v>
          </cell>
          <cell r="D77" t="str">
            <v>G-5</v>
          </cell>
          <cell r="E77" t="str">
            <v>Steel foot path of stoplog for intake of</v>
          </cell>
          <cell r="J77" t="str">
            <v>set</v>
          </cell>
          <cell r="K77">
            <v>2</v>
          </cell>
          <cell r="L77">
            <v>592768.00000000012</v>
          </cell>
          <cell r="N77">
            <v>1185536</v>
          </cell>
          <cell r="Q77">
            <v>2.191341257904439E-5</v>
          </cell>
        </row>
        <row r="78">
          <cell r="B78">
            <v>44000</v>
          </cell>
          <cell r="C78" t="str">
            <v>II-1-22</v>
          </cell>
          <cell r="D78" t="str">
            <v>G-6</v>
          </cell>
          <cell r="E78" t="str">
            <v>Guide frame of stop log for settling</v>
          </cell>
          <cell r="J78" t="str">
            <v>set</v>
          </cell>
          <cell r="K78">
            <v>4</v>
          </cell>
          <cell r="L78">
            <v>14912467</v>
          </cell>
          <cell r="N78">
            <v>59649868</v>
          </cell>
          <cell r="Q78">
            <v>1.102566406899105E-3</v>
          </cell>
        </row>
        <row r="79">
          <cell r="B79">
            <v>45000</v>
          </cell>
          <cell r="C79" t="str">
            <v>II-1-23</v>
          </cell>
          <cell r="D79" t="str">
            <v>G-7</v>
          </cell>
          <cell r="E79" t="str">
            <v>Steel foot path of stoplog for settling</v>
          </cell>
          <cell r="J79" t="str">
            <v>set</v>
          </cell>
          <cell r="K79">
            <v>4</v>
          </cell>
          <cell r="L79">
            <v>1038193</v>
          </cell>
          <cell r="N79">
            <v>4152772</v>
          </cell>
          <cell r="Q79">
            <v>7.6759715590841047E-5</v>
          </cell>
        </row>
        <row r="80">
          <cell r="B80">
            <v>46000</v>
          </cell>
          <cell r="C80" t="str">
            <v>II-1-24</v>
          </cell>
          <cell r="D80" t="str">
            <v>G-8</v>
          </cell>
          <cell r="E80" t="str">
            <v>Lifting beam of stoplog for settling basin</v>
          </cell>
          <cell r="J80" t="str">
            <v>set</v>
          </cell>
          <cell r="K80">
            <v>1</v>
          </cell>
          <cell r="L80">
            <v>6465930</v>
          </cell>
          <cell r="N80">
            <v>6465930</v>
          </cell>
          <cell r="Q80">
            <v>1.1951606007512256E-4</v>
          </cell>
        </row>
        <row r="81">
          <cell r="B81">
            <v>47000</v>
          </cell>
          <cell r="C81" t="str">
            <v>II-1-25</v>
          </cell>
          <cell r="D81" t="str">
            <v>G-9</v>
          </cell>
          <cell r="E81" t="str">
            <v>Monorail crane with manual chain block, cap 2,0 ton for flushing gate</v>
          </cell>
          <cell r="J81" t="str">
            <v>set</v>
          </cell>
          <cell r="K81">
            <v>1</v>
          </cell>
          <cell r="L81">
            <v>47234000.000000007</v>
          </cell>
          <cell r="N81">
            <v>47234000</v>
          </cell>
          <cell r="Q81">
            <v>8.7307186771096168E-4</v>
          </cell>
        </row>
        <row r="83">
          <cell r="B83">
            <v>48000</v>
          </cell>
          <cell r="C83" t="str">
            <v>II-1-26</v>
          </cell>
          <cell r="D83" t="str">
            <v>G-10</v>
          </cell>
          <cell r="E83" t="str">
            <v>Distribution panel for flushing gate of settling basin</v>
          </cell>
          <cell r="J83" t="str">
            <v>set</v>
          </cell>
          <cell r="K83">
            <v>1</v>
          </cell>
          <cell r="L83">
            <v>43312500</v>
          </cell>
          <cell r="N83">
            <v>43312500</v>
          </cell>
          <cell r="Q83">
            <v>8.0058697697063617E-4</v>
          </cell>
        </row>
        <row r="85">
          <cell r="B85">
            <v>49000</v>
          </cell>
          <cell r="C85" t="str">
            <v>II-1-27</v>
          </cell>
          <cell r="D85" t="str">
            <v>G-11</v>
          </cell>
          <cell r="E85" t="str">
            <v>Local control panel for intake gate hoist with connection with distribution control unit, cabling / wiring system from existing power supply system.</v>
          </cell>
          <cell r="J85" t="str">
            <v>set</v>
          </cell>
          <cell r="K85">
            <v>2</v>
          </cell>
          <cell r="L85">
            <v>43807500.000000007</v>
          </cell>
          <cell r="N85">
            <v>87615000</v>
          </cell>
          <cell r="Q85">
            <v>1.6194730848434584E-3</v>
          </cell>
        </row>
        <row r="89">
          <cell r="B89">
            <v>50000</v>
          </cell>
          <cell r="C89" t="str">
            <v>II-1-28</v>
          </cell>
          <cell r="D89" t="str">
            <v>G-12</v>
          </cell>
          <cell r="E89" t="str">
            <v>Local control panel for flushing gate hoist with connection with distribution control unit, cabling / wiring system from existing power supply system.</v>
          </cell>
          <cell r="J89" t="str">
            <v>set</v>
          </cell>
          <cell r="K89">
            <v>4</v>
          </cell>
          <cell r="L89">
            <v>43807500.000000007</v>
          </cell>
          <cell r="N89">
            <v>175230000</v>
          </cell>
          <cell r="Q89">
            <v>3.2389461696869168E-3</v>
          </cell>
        </row>
        <row r="93">
          <cell r="B93">
            <v>51000</v>
          </cell>
          <cell r="C93" t="str">
            <v>II-1-29</v>
          </cell>
          <cell r="D93" t="str">
            <v>G-13</v>
          </cell>
          <cell r="E93" t="str">
            <v>Mercury lamp</v>
          </cell>
          <cell r="J93" t="str">
            <v>nos</v>
          </cell>
          <cell r="K93">
            <v>6</v>
          </cell>
          <cell r="L93">
            <v>6435000</v>
          </cell>
          <cell r="N93">
            <v>38610000</v>
          </cell>
          <cell r="Q93">
            <v>7.1366610518525282E-4</v>
          </cell>
        </row>
        <row r="94">
          <cell r="B94">
            <v>52000</v>
          </cell>
          <cell r="C94" t="str">
            <v>II-1-30</v>
          </cell>
          <cell r="D94" t="str">
            <v>G-16</v>
          </cell>
          <cell r="E94" t="str">
            <v>Intake trashrack, b = 2,25 m x 2,08 m</v>
          </cell>
          <cell r="J94" t="str">
            <v>set</v>
          </cell>
          <cell r="K94">
            <v>2</v>
          </cell>
          <cell r="L94">
            <v>36217258</v>
          </cell>
          <cell r="N94">
            <v>72434516</v>
          </cell>
          <cell r="Q94">
            <v>1.3388774647681658E-3</v>
          </cell>
        </row>
        <row r="95">
          <cell r="B95">
            <v>53000</v>
          </cell>
          <cell r="C95" t="str">
            <v>II-1-31</v>
          </cell>
          <cell r="D95" t="str">
            <v>G-17</v>
          </cell>
          <cell r="E95" t="str">
            <v>Spare part, maintenance equipment and tools for gate on the headworks.</v>
          </cell>
          <cell r="J95" t="str">
            <v>ls</v>
          </cell>
          <cell r="K95">
            <v>1</v>
          </cell>
          <cell r="L95">
            <v>26807000</v>
          </cell>
          <cell r="N95">
            <v>26807000</v>
          </cell>
          <cell r="Q95">
            <v>4.9549980009585789E-4</v>
          </cell>
        </row>
        <row r="97">
          <cell r="E97" t="str">
            <v>Miscellaneous works</v>
          </cell>
        </row>
        <row r="98">
          <cell r="B98">
            <v>54000</v>
          </cell>
          <cell r="C98" t="str">
            <v>II-1-32</v>
          </cell>
          <cell r="D98" t="str">
            <v>H-2</v>
          </cell>
          <cell r="E98" t="str">
            <v>Galvanized Iron Pipe, dia 50 mm for handrail</v>
          </cell>
          <cell r="J98" t="str">
            <v>m</v>
          </cell>
          <cell r="K98">
            <v>111</v>
          </cell>
          <cell r="L98">
            <v>60656</v>
          </cell>
          <cell r="N98">
            <v>6732816</v>
          </cell>
          <cell r="Q98">
            <v>1.2444917305488095E-4</v>
          </cell>
        </row>
        <row r="99">
          <cell r="B99">
            <v>55000</v>
          </cell>
          <cell r="C99" t="str">
            <v>II-1-33</v>
          </cell>
          <cell r="D99" t="str">
            <v>H-4.1</v>
          </cell>
          <cell r="E99" t="str">
            <v>Waterstop for expantion joint profile, width = 190 mm</v>
          </cell>
          <cell r="J99" t="str">
            <v>m</v>
          </cell>
          <cell r="K99">
            <v>319</v>
          </cell>
          <cell r="L99">
            <v>176986</v>
          </cell>
          <cell r="N99">
            <v>56458534</v>
          </cell>
          <cell r="Q99">
            <v>1.0435778830419366E-3</v>
          </cell>
        </row>
        <row r="101">
          <cell r="B101">
            <v>56000</v>
          </cell>
          <cell r="C101" t="str">
            <v>II-1-34</v>
          </cell>
          <cell r="D101" t="str">
            <v>H-4.2</v>
          </cell>
          <cell r="E101" t="str">
            <v>Waterstop for construction joint profile, width = 190 mm</v>
          </cell>
          <cell r="J101" t="str">
            <v>m</v>
          </cell>
          <cell r="K101">
            <v>510</v>
          </cell>
          <cell r="L101">
            <v>135120</v>
          </cell>
          <cell r="N101">
            <v>68911200</v>
          </cell>
          <cell r="Q101">
            <v>1.2737525953805231E-3</v>
          </cell>
        </row>
        <row r="103">
          <cell r="B103">
            <v>57000</v>
          </cell>
          <cell r="C103" t="str">
            <v>II-1-35</v>
          </cell>
          <cell r="D103" t="str">
            <v>H-4.3</v>
          </cell>
          <cell r="E103" t="str">
            <v>Joint filler</v>
          </cell>
          <cell r="J103" t="str">
            <v>sqm</v>
          </cell>
          <cell r="K103">
            <v>535</v>
          </cell>
          <cell r="L103">
            <v>210821</v>
          </cell>
          <cell r="N103">
            <v>112789235</v>
          </cell>
          <cell r="Q103">
            <v>2.0847929046691064E-3</v>
          </cell>
        </row>
        <row r="104">
          <cell r="B104">
            <v>58000</v>
          </cell>
          <cell r="C104" t="str">
            <v>II-1-36</v>
          </cell>
          <cell r="D104" t="str">
            <v>H-4.4</v>
          </cell>
          <cell r="E104" t="str">
            <v>Joint sealant</v>
          </cell>
          <cell r="J104" t="str">
            <v>m</v>
          </cell>
          <cell r="K104">
            <v>891</v>
          </cell>
          <cell r="L104">
            <v>98863</v>
          </cell>
          <cell r="N104">
            <v>88086933</v>
          </cell>
          <cell r="Q104">
            <v>1.6281962805445305E-3</v>
          </cell>
        </row>
        <row r="105">
          <cell r="B105">
            <v>59000</v>
          </cell>
          <cell r="C105" t="str">
            <v>II-1-37</v>
          </cell>
          <cell r="D105" t="str">
            <v>H-5</v>
          </cell>
          <cell r="E105" t="str">
            <v>Dowel bars dia 19 mm, L = 1,0 m</v>
          </cell>
          <cell r="J105" t="str">
            <v>nos</v>
          </cell>
          <cell r="K105">
            <v>4591</v>
          </cell>
          <cell r="L105">
            <v>21271</v>
          </cell>
          <cell r="N105">
            <v>97655161</v>
          </cell>
          <cell r="Q105">
            <v>1.8050551256697436E-3</v>
          </cell>
        </row>
        <row r="106">
          <cell r="B106">
            <v>60000</v>
          </cell>
          <cell r="C106" t="str">
            <v>II-1-38</v>
          </cell>
          <cell r="D106" t="str">
            <v>H-6.1</v>
          </cell>
          <cell r="E106" t="str">
            <v>PVC weephole (dia. 50 mm)</v>
          </cell>
          <cell r="J106" t="str">
            <v>set</v>
          </cell>
          <cell r="K106">
            <v>117</v>
          </cell>
          <cell r="L106">
            <v>38202</v>
          </cell>
          <cell r="N106">
            <v>4469634</v>
          </cell>
          <cell r="Q106">
            <v>8.2616583485718261E-5</v>
          </cell>
        </row>
        <row r="107">
          <cell r="B107">
            <v>61000</v>
          </cell>
          <cell r="C107" t="str">
            <v>II-1-39</v>
          </cell>
          <cell r="D107" t="str">
            <v>H-6.2</v>
          </cell>
          <cell r="E107" t="str">
            <v>PVC pipe for under drain (dia 100 mm)</v>
          </cell>
          <cell r="J107" t="str">
            <v>m</v>
          </cell>
          <cell r="K107">
            <v>66</v>
          </cell>
          <cell r="L107">
            <v>62970</v>
          </cell>
          <cell r="N107">
            <v>4156020</v>
          </cell>
          <cell r="Q107">
            <v>7.6819751527376705E-5</v>
          </cell>
        </row>
        <row r="108">
          <cell r="B108">
            <v>62000</v>
          </cell>
          <cell r="C108" t="str">
            <v>II-1-40</v>
          </cell>
          <cell r="D108" t="str">
            <v>H-6.4</v>
          </cell>
          <cell r="E108" t="str">
            <v>Flap valve (dia 100 mm) for under</v>
          </cell>
          <cell r="J108" t="str">
            <v>set</v>
          </cell>
          <cell r="K108">
            <v>99</v>
          </cell>
          <cell r="L108">
            <v>84301</v>
          </cell>
          <cell r="N108">
            <v>8345799</v>
          </cell>
          <cell r="Q108">
            <v>1.5426350341851794E-4</v>
          </cell>
        </row>
        <row r="109">
          <cell r="B109">
            <v>63000</v>
          </cell>
          <cell r="C109" t="str">
            <v>II-1-41</v>
          </cell>
          <cell r="D109" t="str">
            <v>H-6.5</v>
          </cell>
          <cell r="E109" t="str">
            <v>Perforated PVC pipe dia 100 mm</v>
          </cell>
          <cell r="J109" t="str">
            <v>m</v>
          </cell>
          <cell r="K109">
            <v>1499</v>
          </cell>
          <cell r="L109">
            <v>90590</v>
          </cell>
          <cell r="N109">
            <v>135794410</v>
          </cell>
          <cell r="Q109">
            <v>2.5100198832071832E-3</v>
          </cell>
        </row>
        <row r="110">
          <cell r="B110">
            <v>64000</v>
          </cell>
          <cell r="C110" t="str">
            <v>II-1-42</v>
          </cell>
          <cell r="D110" t="str">
            <v>H-8</v>
          </cell>
          <cell r="E110" t="str">
            <v>Staff Gauge</v>
          </cell>
          <cell r="J110" t="str">
            <v>m</v>
          </cell>
          <cell r="K110">
            <v>9</v>
          </cell>
          <cell r="L110">
            <v>333162</v>
          </cell>
          <cell r="N110">
            <v>2998458</v>
          </cell>
          <cell r="Q110">
            <v>5.5423409542128022E-5</v>
          </cell>
        </row>
        <row r="111">
          <cell r="B111">
            <v>65000</v>
          </cell>
          <cell r="C111" t="str">
            <v>II-1-43</v>
          </cell>
          <cell r="D111" t="str">
            <v>H-11</v>
          </cell>
          <cell r="E111" t="str">
            <v>Geotextille filter type - I</v>
          </cell>
          <cell r="J111" t="str">
            <v>sqm</v>
          </cell>
          <cell r="K111">
            <v>2812</v>
          </cell>
          <cell r="L111">
            <v>32284</v>
          </cell>
          <cell r="N111">
            <v>90782608</v>
          </cell>
          <cell r="Q111">
            <v>1.678023058013975E-3</v>
          </cell>
        </row>
        <row r="112">
          <cell r="B112">
            <v>66000</v>
          </cell>
          <cell r="C112" t="str">
            <v>II-1-44</v>
          </cell>
          <cell r="D112" t="str">
            <v>H-13</v>
          </cell>
          <cell r="E112" t="str">
            <v>Plastic Sheet</v>
          </cell>
          <cell r="J112" t="str">
            <v>sqm</v>
          </cell>
          <cell r="K112">
            <v>1994</v>
          </cell>
          <cell r="L112">
            <v>4367</v>
          </cell>
          <cell r="N112">
            <v>8707798</v>
          </cell>
          <cell r="Q112">
            <v>1.6095468229474058E-4</v>
          </cell>
        </row>
        <row r="114">
          <cell r="E114" t="str">
            <v>Sub total section II - 1</v>
          </cell>
          <cell r="N114">
            <v>24088869470</v>
          </cell>
        </row>
        <row r="116">
          <cell r="E116" t="str">
            <v>TOTAL SECTION II (Carried forward to Summary)</v>
          </cell>
          <cell r="N116">
            <v>24088869470</v>
          </cell>
        </row>
        <row r="118">
          <cell r="C118" t="str">
            <v>SECTION III</v>
          </cell>
          <cell r="E118" t="str">
            <v>IRRIGATION CANAL AND RELATED STRUCTURES</v>
          </cell>
        </row>
        <row r="119">
          <cell r="C119" t="str">
            <v>III - 1</v>
          </cell>
          <cell r="D119" t="str">
            <v>MAIN CANAL</v>
          </cell>
        </row>
        <row r="120">
          <cell r="E120" t="str">
            <v>Earthworks</v>
          </cell>
        </row>
        <row r="121">
          <cell r="B121">
            <v>67000</v>
          </cell>
          <cell r="C121" t="str">
            <v>III-1-1</v>
          </cell>
          <cell r="D121" t="str">
            <v>B-1.1</v>
          </cell>
          <cell r="E121" t="str">
            <v>Clearing and grubbing type - A</v>
          </cell>
          <cell r="J121" t="str">
            <v>sqm</v>
          </cell>
          <cell r="K121">
            <v>74381</v>
          </cell>
          <cell r="L121">
            <v>6278</v>
          </cell>
          <cell r="N121">
            <v>466963918</v>
          </cell>
          <cell r="Q121">
            <v>8.631347335433975E-3</v>
          </cell>
        </row>
        <row r="122">
          <cell r="B122">
            <v>68000</v>
          </cell>
          <cell r="C122" t="str">
            <v>III-1-2</v>
          </cell>
          <cell r="D122" t="str">
            <v>B-1.3</v>
          </cell>
          <cell r="E122" t="str">
            <v>Clearing and grubbing type - B</v>
          </cell>
          <cell r="J122" t="str">
            <v>sqm</v>
          </cell>
          <cell r="K122">
            <v>11572</v>
          </cell>
          <cell r="L122">
            <v>9846</v>
          </cell>
          <cell r="N122">
            <v>113937912</v>
          </cell>
          <cell r="Q122">
            <v>2.1060250165755006E-3</v>
          </cell>
        </row>
        <row r="123">
          <cell r="B123">
            <v>69000</v>
          </cell>
          <cell r="C123" t="str">
            <v>III-1-3</v>
          </cell>
          <cell r="D123" t="str">
            <v>B-2</v>
          </cell>
          <cell r="E123" t="str">
            <v>Strippping</v>
          </cell>
          <cell r="J123" t="str">
            <v>cum</v>
          </cell>
          <cell r="K123">
            <v>15876</v>
          </cell>
          <cell r="L123">
            <v>12552</v>
          </cell>
          <cell r="N123">
            <v>199275552</v>
          </cell>
          <cell r="Q123">
            <v>3.6834034461145121E-3</v>
          </cell>
        </row>
        <row r="124">
          <cell r="B124">
            <v>70000</v>
          </cell>
          <cell r="C124" t="str">
            <v>III-1-4</v>
          </cell>
          <cell r="D124" t="str">
            <v>B-3.1.1</v>
          </cell>
          <cell r="E124" t="str">
            <v>Excavation type - A without hauling distance</v>
          </cell>
          <cell r="J124" t="str">
            <v>cum</v>
          </cell>
          <cell r="K124">
            <v>14207</v>
          </cell>
          <cell r="L124">
            <v>14949</v>
          </cell>
          <cell r="N124">
            <v>212380443</v>
          </cell>
          <cell r="Q124">
            <v>3.9256338661830771E-3</v>
          </cell>
        </row>
        <row r="125">
          <cell r="B125">
            <v>71000</v>
          </cell>
          <cell r="C125" t="str">
            <v>III-1-5</v>
          </cell>
          <cell r="D125" t="str">
            <v>B-3.1.2</v>
          </cell>
          <cell r="E125" t="str">
            <v>Excavation type - A with hauling distance 0,1 - 1 km</v>
          </cell>
          <cell r="J125" t="str">
            <v>cum</v>
          </cell>
          <cell r="K125">
            <v>12431</v>
          </cell>
          <cell r="L125">
            <v>20729</v>
          </cell>
          <cell r="N125">
            <v>257682199</v>
          </cell>
          <cell r="Q125">
            <v>4.762990192590035E-3</v>
          </cell>
        </row>
        <row r="126">
          <cell r="B126">
            <v>72000</v>
          </cell>
          <cell r="C126" t="str">
            <v>III-1-6</v>
          </cell>
          <cell r="D126" t="str">
            <v>B-3.1.3</v>
          </cell>
          <cell r="E126" t="str">
            <v>Excavation type - A with hauling distance 1 - 3 km</v>
          </cell>
          <cell r="J126" t="str">
            <v>cum</v>
          </cell>
          <cell r="K126">
            <v>8879</v>
          </cell>
          <cell r="L126">
            <v>32105</v>
          </cell>
          <cell r="N126">
            <v>285060295</v>
          </cell>
          <cell r="Q126">
            <v>5.2690461143643924E-3</v>
          </cell>
        </row>
        <row r="127">
          <cell r="B127">
            <v>73000</v>
          </cell>
          <cell r="C127" t="str">
            <v>III-1-7</v>
          </cell>
          <cell r="D127" t="str">
            <v>B-3.3.1</v>
          </cell>
          <cell r="E127" t="str">
            <v>Excavation type - D without hauling distance</v>
          </cell>
          <cell r="J127" t="str">
            <v>cum</v>
          </cell>
          <cell r="K127">
            <v>748</v>
          </cell>
          <cell r="L127">
            <v>22190</v>
          </cell>
          <cell r="N127">
            <v>16598120</v>
          </cell>
          <cell r="Q127">
            <v>3.0679916223251617E-4</v>
          </cell>
        </row>
        <row r="128">
          <cell r="B128">
            <v>74000</v>
          </cell>
          <cell r="C128" t="str">
            <v>III-1-8</v>
          </cell>
          <cell r="D128" t="str">
            <v>B-3.3.2</v>
          </cell>
          <cell r="E128" t="str">
            <v>Excavation type - D with hauling distance 0,1 - 1 km</v>
          </cell>
          <cell r="J128" t="str">
            <v>cum</v>
          </cell>
          <cell r="K128">
            <v>654</v>
          </cell>
          <cell r="L128">
            <v>24880</v>
          </cell>
          <cell r="N128">
            <v>16271520</v>
          </cell>
          <cell r="Q128">
            <v>3.0076229743185561E-4</v>
          </cell>
        </row>
        <row r="129">
          <cell r="B129">
            <v>75000</v>
          </cell>
          <cell r="C129" t="str">
            <v>III-1-9</v>
          </cell>
          <cell r="D129" t="str">
            <v>B-3.3.3</v>
          </cell>
          <cell r="E129" t="str">
            <v>Excavation type - D with hauling distance 1 - 3 km</v>
          </cell>
          <cell r="J129" t="str">
            <v>cum</v>
          </cell>
          <cell r="K129">
            <v>467</v>
          </cell>
          <cell r="L129">
            <v>37386</v>
          </cell>
          <cell r="N129">
            <v>17459262</v>
          </cell>
          <cell r="Q129">
            <v>3.2271648565006185E-4</v>
          </cell>
        </row>
        <row r="130">
          <cell r="B130">
            <v>76000</v>
          </cell>
          <cell r="C130" t="str">
            <v>III-1-10</v>
          </cell>
          <cell r="D130" t="str">
            <v>B-3.4.1</v>
          </cell>
          <cell r="E130" t="str">
            <v>Excavation type - F without hauling distance</v>
          </cell>
          <cell r="J130" t="str">
            <v>cum</v>
          </cell>
          <cell r="K130">
            <v>56</v>
          </cell>
          <cell r="L130">
            <v>73491</v>
          </cell>
          <cell r="N130">
            <v>4115496</v>
          </cell>
          <cell r="Q130">
            <v>7.6070707102447228E-5</v>
          </cell>
        </row>
        <row r="131">
          <cell r="B131">
            <v>77000</v>
          </cell>
          <cell r="C131" t="str">
            <v>III-1-11</v>
          </cell>
          <cell r="D131" t="str">
            <v>B-3.4.2</v>
          </cell>
          <cell r="E131" t="str">
            <v>Excavation type - F with hauling distance 0,1 - 1 km</v>
          </cell>
          <cell r="J131" t="str">
            <v>cum</v>
          </cell>
          <cell r="K131">
            <v>49</v>
          </cell>
          <cell r="L131">
            <v>76740</v>
          </cell>
          <cell r="N131">
            <v>3760260</v>
          </cell>
          <cell r="Q131">
            <v>6.9504535319448292E-5</v>
          </cell>
        </row>
        <row r="132">
          <cell r="B132">
            <v>78000</v>
          </cell>
          <cell r="C132" t="str">
            <v>III-1-12</v>
          </cell>
          <cell r="D132" t="str">
            <v>B-3.4.3</v>
          </cell>
          <cell r="E132" t="str">
            <v>Excavation type - F with hauling distance 1 - 3 km</v>
          </cell>
          <cell r="J132" t="str">
            <v>cum</v>
          </cell>
          <cell r="K132">
            <v>35</v>
          </cell>
          <cell r="L132">
            <v>97150</v>
          </cell>
          <cell r="N132">
            <v>3400250</v>
          </cell>
          <cell r="Q132">
            <v>6.2850121060765494E-5</v>
          </cell>
        </row>
        <row r="133">
          <cell r="B133">
            <v>79000</v>
          </cell>
          <cell r="C133" t="str">
            <v>III-1-13</v>
          </cell>
          <cell r="D133" t="str">
            <v>B-4.1</v>
          </cell>
          <cell r="E133" t="str">
            <v>Earthfill type - A1 from excavated material</v>
          </cell>
          <cell r="J133" t="str">
            <v>cum</v>
          </cell>
          <cell r="K133">
            <v>93185</v>
          </cell>
          <cell r="L133">
            <v>16536</v>
          </cell>
          <cell r="N133">
            <v>1540907160</v>
          </cell>
          <cell r="Q133">
            <v>2.8482082655510728E-2</v>
          </cell>
        </row>
        <row r="134">
          <cell r="B134">
            <v>80000</v>
          </cell>
          <cell r="C134" t="str">
            <v>III-1-14</v>
          </cell>
          <cell r="D134" t="str">
            <v>B-4.2</v>
          </cell>
          <cell r="E134" t="str">
            <v>Earthfill type - A1 from excavated material with cofferdam and dewatering for soft foundation</v>
          </cell>
          <cell r="J134" t="str">
            <v>cum</v>
          </cell>
          <cell r="K134">
            <v>9319</v>
          </cell>
          <cell r="L134">
            <v>33891</v>
          </cell>
          <cell r="N134">
            <v>315830229</v>
          </cell>
          <cell r="Q134">
            <v>5.837796670038759E-3</v>
          </cell>
        </row>
        <row r="136">
          <cell r="B136">
            <v>81000</v>
          </cell>
          <cell r="C136" t="str">
            <v>III-1-15</v>
          </cell>
          <cell r="D136" t="str">
            <v>B-4.5.1</v>
          </cell>
          <cell r="E136" t="str">
            <v>Earthfill type - B1 from borrow area distance 0,1 - 1 km</v>
          </cell>
          <cell r="J136" t="str">
            <v>cum</v>
          </cell>
          <cell r="K136">
            <v>79873</v>
          </cell>
          <cell r="L136">
            <v>38147</v>
          </cell>
          <cell r="N136">
            <v>3046915331</v>
          </cell>
          <cell r="Q136">
            <v>5.6319093424087162E-2</v>
          </cell>
        </row>
        <row r="137">
          <cell r="B137">
            <v>82000</v>
          </cell>
          <cell r="C137" t="str">
            <v>III-1-16</v>
          </cell>
          <cell r="D137" t="str">
            <v>B-4.5.2</v>
          </cell>
          <cell r="E137" t="str">
            <v>Earthfill type - B1 from borrow area distance 0,1 - 1 km with cofferdam and dewatering for soft foundation</v>
          </cell>
          <cell r="J137" t="str">
            <v>cum</v>
          </cell>
          <cell r="K137">
            <v>7987</v>
          </cell>
          <cell r="L137">
            <v>52765</v>
          </cell>
          <cell r="N137">
            <v>421434055</v>
          </cell>
          <cell r="Q137">
            <v>7.7897746859434767E-3</v>
          </cell>
        </row>
        <row r="139">
          <cell r="B139">
            <v>83000</v>
          </cell>
          <cell r="C139" t="str">
            <v>III-1-17</v>
          </cell>
          <cell r="D139" t="str">
            <v>B-4.5.3</v>
          </cell>
          <cell r="E139" t="str">
            <v>Earthfill type - B1 from borrow area distance 1 - 3 km</v>
          </cell>
          <cell r="J139" t="str">
            <v>cum</v>
          </cell>
          <cell r="K139">
            <v>61236</v>
          </cell>
          <cell r="L139">
            <v>52994</v>
          </cell>
          <cell r="N139">
            <v>3245140584</v>
          </cell>
          <cell r="Q139">
            <v>5.9983083174355779E-2</v>
          </cell>
        </row>
        <row r="140">
          <cell r="B140">
            <v>84000</v>
          </cell>
          <cell r="C140" t="str">
            <v>III-1-18</v>
          </cell>
          <cell r="D140" t="str">
            <v>B-4.5.4</v>
          </cell>
          <cell r="E140" t="str">
            <v>Earthfill type - B1 from borrow area distance 1 - 3 km with cofferdam and dewatering for soft foundation</v>
          </cell>
          <cell r="J140" t="str">
            <v>cum</v>
          </cell>
          <cell r="K140">
            <v>6124</v>
          </cell>
          <cell r="L140">
            <v>67612</v>
          </cell>
          <cell r="N140">
            <v>414055888</v>
          </cell>
          <cell r="Q140">
            <v>7.6533968639725791E-3</v>
          </cell>
        </row>
        <row r="142">
          <cell r="B142">
            <v>85000</v>
          </cell>
          <cell r="C142" t="str">
            <v>III-1-19</v>
          </cell>
          <cell r="D142" t="str">
            <v>B-4.5.5</v>
          </cell>
          <cell r="E142" t="str">
            <v>Earthfill type - B1 from borrow area distance 3 - 5 km</v>
          </cell>
          <cell r="J142" t="str">
            <v>cum</v>
          </cell>
          <cell r="K142">
            <v>11981</v>
          </cell>
          <cell r="L142">
            <v>74363</v>
          </cell>
          <cell r="N142">
            <v>890943103</v>
          </cell>
          <cell r="Q142">
            <v>1.6468166129491674E-2</v>
          </cell>
        </row>
        <row r="143">
          <cell r="B143">
            <v>86000</v>
          </cell>
          <cell r="C143" t="str">
            <v>III-1-20</v>
          </cell>
          <cell r="D143" t="str">
            <v>B-4.5.6</v>
          </cell>
          <cell r="E143" t="str">
            <v>Earthfill type - B1 from borrow area distance 3 - 5 km with cofferdam and dewatering for soft foundation</v>
          </cell>
          <cell r="J143" t="str">
            <v>cum</v>
          </cell>
          <cell r="K143">
            <v>1198</v>
          </cell>
          <cell r="L143">
            <v>88981</v>
          </cell>
          <cell r="N143">
            <v>106599238</v>
          </cell>
          <cell r="Q143">
            <v>1.9703771820558354E-3</v>
          </cell>
        </row>
        <row r="145">
          <cell r="B145">
            <v>87000</v>
          </cell>
          <cell r="C145" t="str">
            <v>III-1-21</v>
          </cell>
          <cell r="D145" t="str">
            <v>B-4.5.7</v>
          </cell>
          <cell r="E145" t="str">
            <v>Earthfill type - B1 from borrow area distance 5 - 7 km</v>
          </cell>
          <cell r="J145" t="str">
            <v>cum</v>
          </cell>
          <cell r="K145">
            <v>7987</v>
          </cell>
          <cell r="L145">
            <v>93309</v>
          </cell>
          <cell r="N145">
            <v>745258983</v>
          </cell>
          <cell r="Q145">
            <v>1.377534513732019E-2</v>
          </cell>
        </row>
        <row r="146">
          <cell r="B146">
            <v>88000</v>
          </cell>
          <cell r="C146" t="str">
            <v>III-1-22</v>
          </cell>
          <cell r="D146" t="str">
            <v>B-4.5.8</v>
          </cell>
          <cell r="E146" t="str">
            <v>Earthfill type - B1 from borrow area distance 5 - 7 km with cofferdam and dewatering for soft foundation</v>
          </cell>
          <cell r="J146" t="str">
            <v>cum</v>
          </cell>
          <cell r="K146">
            <v>799</v>
          </cell>
          <cell r="L146">
            <v>107927</v>
          </cell>
          <cell r="N146">
            <v>86233673</v>
          </cell>
          <cell r="Q146">
            <v>1.5939406771750505E-3</v>
          </cell>
        </row>
        <row r="148">
          <cell r="B148">
            <v>89000</v>
          </cell>
          <cell r="C148" t="str">
            <v>III-1-23</v>
          </cell>
          <cell r="D148" t="str">
            <v>B-4.5.9</v>
          </cell>
          <cell r="E148" t="str">
            <v>Earthfill type - B1 from borrow area distance 7 - 9 km</v>
          </cell>
          <cell r="J148" t="str">
            <v>cum</v>
          </cell>
          <cell r="K148">
            <v>5325</v>
          </cell>
          <cell r="L148">
            <v>111000</v>
          </cell>
          <cell r="N148">
            <v>591075000</v>
          </cell>
          <cell r="Q148">
            <v>1.0925412927282396E-2</v>
          </cell>
        </row>
        <row r="149">
          <cell r="B149">
            <v>90000</v>
          </cell>
          <cell r="C149" t="str">
            <v>III-1-24</v>
          </cell>
          <cell r="D149" t="str">
            <v>B-4.5.10</v>
          </cell>
          <cell r="E149" t="str">
            <v>Earthfill type - B1 from borrow area distance 7 - 9 km with cofferdam and dewatering for soft foundation</v>
          </cell>
          <cell r="J149" t="str">
            <v>cum</v>
          </cell>
          <cell r="K149">
            <v>533</v>
          </cell>
          <cell r="L149">
            <v>125618</v>
          </cell>
          <cell r="N149">
            <v>66954394</v>
          </cell>
          <cell r="Q149">
            <v>1.2375830507904393E-3</v>
          </cell>
        </row>
        <row r="151">
          <cell r="B151">
            <v>91000</v>
          </cell>
          <cell r="C151" t="str">
            <v>III-1-25</v>
          </cell>
          <cell r="D151" t="str">
            <v>B-4.5.11</v>
          </cell>
          <cell r="E151" t="str">
            <v>Earthfill type - B1 from borrow area distance 9 - 15 km</v>
          </cell>
          <cell r="J151" t="str">
            <v>cum</v>
          </cell>
          <cell r="K151">
            <v>3994</v>
          </cell>
          <cell r="L151">
            <v>146591</v>
          </cell>
          <cell r="N151">
            <v>585484454</v>
          </cell>
          <cell r="Q151">
            <v>1.0822077439334223E-2</v>
          </cell>
        </row>
        <row r="152">
          <cell r="B152">
            <v>92000</v>
          </cell>
          <cell r="C152" t="str">
            <v>III-1-26</v>
          </cell>
          <cell r="D152" t="str">
            <v>B-4.5.12</v>
          </cell>
          <cell r="E152" t="str">
            <v>Earthfill type - B1 from borrow area distance 9 - 15 km with cofferdam and dewatering for soft foundation</v>
          </cell>
          <cell r="J152" t="str">
            <v>cum</v>
          </cell>
          <cell r="K152">
            <v>399</v>
          </cell>
          <cell r="L152">
            <v>161210</v>
          </cell>
          <cell r="N152">
            <v>64322790</v>
          </cell>
          <cell r="Q152">
            <v>1.1889405598018371E-3</v>
          </cell>
        </row>
        <row r="154">
          <cell r="B154">
            <v>93000</v>
          </cell>
          <cell r="C154" t="str">
            <v>III-1-27</v>
          </cell>
          <cell r="D154" t="str">
            <v>B-4.5.13</v>
          </cell>
          <cell r="E154" t="str">
            <v>Earthfill type - B1 from borrow area distance 15 - 20 km</v>
          </cell>
          <cell r="J154" t="str">
            <v>cum</v>
          </cell>
          <cell r="K154">
            <v>2662</v>
          </cell>
          <cell r="L154">
            <v>185654</v>
          </cell>
          <cell r="N154">
            <v>494210948</v>
          </cell>
          <cell r="Q154">
            <v>9.1349806371165895E-3</v>
          </cell>
        </row>
        <row r="155">
          <cell r="B155">
            <v>94000</v>
          </cell>
          <cell r="C155" t="str">
            <v>III-1-28</v>
          </cell>
          <cell r="D155" t="str">
            <v>B-4.5.14</v>
          </cell>
          <cell r="E155" t="str">
            <v>Earthfill type - B1 from borrow area distance 15 - 20 km with cofferdam and dewatering for soft foundation</v>
          </cell>
          <cell r="J155" t="str">
            <v>cum</v>
          </cell>
          <cell r="K155">
            <v>266</v>
          </cell>
          <cell r="L155">
            <v>200272</v>
          </cell>
          <cell r="N155">
            <v>53272352</v>
          </cell>
          <cell r="Q155">
            <v>9.8468458860134192E-4</v>
          </cell>
        </row>
        <row r="157">
          <cell r="B157">
            <v>95000</v>
          </cell>
          <cell r="C157" t="str">
            <v>III-1-29</v>
          </cell>
          <cell r="D157" t="str">
            <v>B-6</v>
          </cell>
          <cell r="E157" t="str">
            <v>Sod facing</v>
          </cell>
          <cell r="J157" t="str">
            <v>sqm</v>
          </cell>
          <cell r="K157">
            <v>29509</v>
          </cell>
          <cell r="L157">
            <v>10703</v>
          </cell>
          <cell r="N157">
            <v>315834827</v>
          </cell>
          <cell r="Q157">
            <v>5.8378816593356161E-3</v>
          </cell>
        </row>
        <row r="158">
          <cell r="E158" t="str">
            <v>Concrete works</v>
          </cell>
        </row>
        <row r="159">
          <cell r="B159">
            <v>96000</v>
          </cell>
          <cell r="C159" t="str">
            <v>III-1-30</v>
          </cell>
          <cell r="D159" t="str">
            <v>C-1.2</v>
          </cell>
          <cell r="E159" t="str">
            <v>Concrete type - B</v>
          </cell>
          <cell r="J159" t="str">
            <v>cum</v>
          </cell>
          <cell r="K159">
            <v>81</v>
          </cell>
          <cell r="L159">
            <v>970688</v>
          </cell>
          <cell r="N159">
            <v>78625728</v>
          </cell>
          <cell r="Q159">
            <v>1.453315645405726E-3</v>
          </cell>
        </row>
        <row r="160">
          <cell r="B160">
            <v>97000</v>
          </cell>
          <cell r="C160" t="str">
            <v>III-1-31</v>
          </cell>
          <cell r="D160" t="str">
            <v>C-1.4</v>
          </cell>
          <cell r="E160" t="str">
            <v>Concrete type - D</v>
          </cell>
          <cell r="J160" t="str">
            <v>cum</v>
          </cell>
          <cell r="K160">
            <v>2</v>
          </cell>
          <cell r="L160">
            <v>731448</v>
          </cell>
          <cell r="N160">
            <v>1462896</v>
          </cell>
          <cell r="Q160">
            <v>2.7040126666953783E-5</v>
          </cell>
        </row>
        <row r="161">
          <cell r="B161">
            <v>98000</v>
          </cell>
          <cell r="C161" t="str">
            <v>III-1-32</v>
          </cell>
          <cell r="D161" t="str">
            <v>C-2.1</v>
          </cell>
          <cell r="E161" t="str">
            <v>Formwork type - A1</v>
          </cell>
          <cell r="J161" t="str">
            <v>sqm</v>
          </cell>
          <cell r="K161">
            <v>243</v>
          </cell>
          <cell r="L161">
            <v>78554</v>
          </cell>
          <cell r="N161">
            <v>19088622</v>
          </cell>
          <cell r="Q161">
            <v>3.5283352800035046E-4</v>
          </cell>
        </row>
        <row r="162">
          <cell r="B162">
            <v>99000</v>
          </cell>
          <cell r="C162" t="str">
            <v>III-1-33</v>
          </cell>
          <cell r="D162" t="str">
            <v>C-3.1</v>
          </cell>
          <cell r="E162" t="str">
            <v>Reinforcement bar, round</v>
          </cell>
          <cell r="J162" t="str">
            <v>ton</v>
          </cell>
          <cell r="K162">
            <v>1</v>
          </cell>
          <cell r="L162">
            <v>14615471</v>
          </cell>
          <cell r="N162">
            <v>14615471</v>
          </cell>
          <cell r="Q162">
            <v>2.7015193639000291E-4</v>
          </cell>
        </row>
        <row r="163">
          <cell r="B163">
            <v>100000</v>
          </cell>
          <cell r="C163" t="str">
            <v>III-1-34</v>
          </cell>
          <cell r="D163" t="str">
            <v>C-3.2</v>
          </cell>
          <cell r="E163" t="str">
            <v>Reinforcement bar, deform</v>
          </cell>
          <cell r="J163" t="str">
            <v>ton</v>
          </cell>
          <cell r="K163">
            <v>5</v>
          </cell>
          <cell r="L163">
            <v>14765621</v>
          </cell>
          <cell r="N163">
            <v>73828105</v>
          </cell>
          <cell r="Q163">
            <v>1.3646365228841722E-3</v>
          </cell>
        </row>
        <row r="164">
          <cell r="E164" t="str">
            <v>Stone works</v>
          </cell>
        </row>
        <row r="165">
          <cell r="B165">
            <v>101000</v>
          </cell>
          <cell r="C165" t="str">
            <v>III-1-35</v>
          </cell>
          <cell r="D165" t="str">
            <v>D-1</v>
          </cell>
          <cell r="E165" t="str">
            <v>Stone masonry type - B</v>
          </cell>
          <cell r="J165" t="str">
            <v>cum</v>
          </cell>
          <cell r="K165">
            <v>1599</v>
          </cell>
          <cell r="L165">
            <v>598140</v>
          </cell>
          <cell r="N165">
            <v>956425860</v>
          </cell>
          <cell r="Q165">
            <v>1.7678547485228072E-2</v>
          </cell>
        </row>
        <row r="166">
          <cell r="B166">
            <v>102000</v>
          </cell>
          <cell r="C166" t="str">
            <v>III-1-36</v>
          </cell>
          <cell r="D166" t="str">
            <v>D-2</v>
          </cell>
          <cell r="E166" t="str">
            <v>Pointing</v>
          </cell>
          <cell r="J166" t="str">
            <v>sqm</v>
          </cell>
          <cell r="K166">
            <v>112</v>
          </cell>
          <cell r="L166">
            <v>24870</v>
          </cell>
          <cell r="N166">
            <v>2785440</v>
          </cell>
          <cell r="Q166">
            <v>5.1485991091095849E-5</v>
          </cell>
        </row>
        <row r="167">
          <cell r="B167">
            <v>103000</v>
          </cell>
          <cell r="C167" t="str">
            <v>III-1-37</v>
          </cell>
          <cell r="D167" t="str">
            <v>D-3</v>
          </cell>
          <cell r="E167" t="str">
            <v>Plastering (mortar 1 : 3)</v>
          </cell>
          <cell r="J167" t="str">
            <v>sqm</v>
          </cell>
          <cell r="K167">
            <v>144</v>
          </cell>
          <cell r="L167">
            <v>31547</v>
          </cell>
          <cell r="N167">
            <v>4542768</v>
          </cell>
          <cell r="Q167">
            <v>8.3968390192183393E-5</v>
          </cell>
        </row>
        <row r="168">
          <cell r="B168">
            <v>104000</v>
          </cell>
          <cell r="C168" t="str">
            <v>III-1-38</v>
          </cell>
          <cell r="D168" t="str">
            <v>D-4</v>
          </cell>
          <cell r="E168" t="str">
            <v>Gabion mattress</v>
          </cell>
          <cell r="J168" t="str">
            <v>cum</v>
          </cell>
          <cell r="K168">
            <v>42</v>
          </cell>
          <cell r="L168">
            <v>645800</v>
          </cell>
          <cell r="N168">
            <v>27123600</v>
          </cell>
          <cell r="Q168">
            <v>5.0135182519043576E-4</v>
          </cell>
        </row>
        <row r="169">
          <cell r="B169">
            <v>105000</v>
          </cell>
          <cell r="C169" t="str">
            <v>III-1-39</v>
          </cell>
          <cell r="D169" t="str">
            <v>D-6</v>
          </cell>
          <cell r="E169" t="str">
            <v>Road metalling type - B2</v>
          </cell>
          <cell r="J169" t="str">
            <v>sqm</v>
          </cell>
          <cell r="K169">
            <v>1900</v>
          </cell>
          <cell r="L169">
            <v>124505</v>
          </cell>
          <cell r="N169">
            <v>236559500</v>
          </cell>
          <cell r="Q169">
            <v>4.3725588451067289E-3</v>
          </cell>
        </row>
        <row r="170">
          <cell r="E170" t="str">
            <v>Pilling works</v>
          </cell>
        </row>
        <row r="171">
          <cell r="B171">
            <v>106000</v>
          </cell>
          <cell r="C171" t="str">
            <v>III-1-40</v>
          </cell>
          <cell r="D171" t="str">
            <v>E-1.1</v>
          </cell>
          <cell r="E171" t="str">
            <v>Furnishing of precast concrete pile 400 x 400 mm (pre stressed) including jointing and other works</v>
          </cell>
          <cell r="J171" t="str">
            <v>m</v>
          </cell>
          <cell r="K171">
            <v>463</v>
          </cell>
          <cell r="L171">
            <v>832287</v>
          </cell>
          <cell r="N171">
            <v>385348881</v>
          </cell>
          <cell r="Q171">
            <v>7.1227773903332157E-3</v>
          </cell>
        </row>
        <row r="173">
          <cell r="B173">
            <v>107000</v>
          </cell>
          <cell r="C173" t="str">
            <v>III-1-41</v>
          </cell>
          <cell r="D173" t="str">
            <v>E-1.2</v>
          </cell>
          <cell r="E173" t="str">
            <v>Driving of precast concrete pile 400 x 400 mm (pre - stressed)</v>
          </cell>
          <cell r="J173" t="str">
            <v>m</v>
          </cell>
          <cell r="K173">
            <v>463</v>
          </cell>
          <cell r="L173">
            <v>195890</v>
          </cell>
          <cell r="N173">
            <v>90697070</v>
          </cell>
          <cell r="Q173">
            <v>1.6764419761360848E-3</v>
          </cell>
        </row>
        <row r="175">
          <cell r="B175">
            <v>108000</v>
          </cell>
          <cell r="C175" t="str">
            <v>III-1-42</v>
          </cell>
          <cell r="D175" t="str">
            <v>E-2.1</v>
          </cell>
          <cell r="E175" t="str">
            <v>Furnishing of precast concrete sheet pile</v>
          </cell>
          <cell r="J175" t="str">
            <v>m</v>
          </cell>
          <cell r="K175">
            <v>1396</v>
          </cell>
          <cell r="L175">
            <v>1031336</v>
          </cell>
          <cell r="N175">
            <v>1439745056</v>
          </cell>
          <cell r="Q175">
            <v>2.661220529850411E-2</v>
          </cell>
        </row>
        <row r="176">
          <cell r="B176">
            <v>109000</v>
          </cell>
          <cell r="C176" t="str">
            <v>III-1-43</v>
          </cell>
          <cell r="D176" t="str">
            <v>E-2.2</v>
          </cell>
          <cell r="E176" t="str">
            <v>Driving of concrete sheet pile</v>
          </cell>
          <cell r="J176" t="str">
            <v>m</v>
          </cell>
          <cell r="K176">
            <v>1396</v>
          </cell>
          <cell r="L176">
            <v>141889</v>
          </cell>
          <cell r="N176">
            <v>198077044</v>
          </cell>
          <cell r="Q176">
            <v>3.6612502594687373E-3</v>
          </cell>
        </row>
        <row r="177">
          <cell r="E177" t="str">
            <v>Miscellaneous works</v>
          </cell>
        </row>
        <row r="178">
          <cell r="B178">
            <v>110000</v>
          </cell>
          <cell r="C178" t="str">
            <v>III-1-44</v>
          </cell>
          <cell r="D178" t="str">
            <v>H-4.3</v>
          </cell>
          <cell r="E178" t="str">
            <v xml:space="preserve">Joint filler </v>
          </cell>
          <cell r="J178" t="str">
            <v>sqm</v>
          </cell>
          <cell r="K178">
            <v>33</v>
          </cell>
          <cell r="L178">
            <v>210821</v>
          </cell>
          <cell r="N178">
            <v>6957093</v>
          </cell>
          <cell r="Q178">
            <v>1.285947025309916E-4</v>
          </cell>
        </row>
        <row r="179">
          <cell r="B179">
            <v>111000</v>
          </cell>
          <cell r="C179" t="str">
            <v>III-1-45</v>
          </cell>
          <cell r="D179" t="str">
            <v>H-4.4</v>
          </cell>
          <cell r="E179" t="str">
            <v xml:space="preserve">Joint sealant  </v>
          </cell>
          <cell r="J179" t="str">
            <v>m</v>
          </cell>
          <cell r="K179">
            <v>109</v>
          </cell>
          <cell r="L179">
            <v>98863</v>
          </cell>
          <cell r="N179">
            <v>10776067</v>
          </cell>
          <cell r="Q179">
            <v>1.9918450570073379E-4</v>
          </cell>
        </row>
        <row r="180">
          <cell r="B180">
            <v>112000</v>
          </cell>
          <cell r="C180" t="str">
            <v>III-1-46</v>
          </cell>
          <cell r="D180" t="str">
            <v>H-9.1</v>
          </cell>
          <cell r="E180" t="str">
            <v>Kilometer post</v>
          </cell>
          <cell r="J180" t="str">
            <v>nos</v>
          </cell>
          <cell r="K180">
            <v>1</v>
          </cell>
          <cell r="L180">
            <v>469622</v>
          </cell>
          <cell r="N180">
            <v>469622</v>
          </cell>
          <cell r="Q180">
            <v>8.6804792449963435E-6</v>
          </cell>
        </row>
        <row r="181">
          <cell r="B181">
            <v>113000</v>
          </cell>
          <cell r="C181" t="str">
            <v>III-1-47</v>
          </cell>
          <cell r="D181" t="str">
            <v>H-9.2</v>
          </cell>
          <cell r="E181" t="str">
            <v>Hektometer post</v>
          </cell>
          <cell r="J181" t="str">
            <v>nos</v>
          </cell>
          <cell r="K181">
            <v>10</v>
          </cell>
          <cell r="L181">
            <v>130789</v>
          </cell>
          <cell r="N181">
            <v>1307890</v>
          </cell>
          <cell r="Q181">
            <v>2.4175000318848492E-5</v>
          </cell>
        </row>
        <row r="182">
          <cell r="B182">
            <v>114000</v>
          </cell>
          <cell r="C182" t="str">
            <v>III-1-48</v>
          </cell>
          <cell r="D182" t="str">
            <v>H-11</v>
          </cell>
          <cell r="E182" t="str">
            <v>Geotextille filter type - I</v>
          </cell>
          <cell r="J182" t="str">
            <v>sqm</v>
          </cell>
          <cell r="K182">
            <v>25</v>
          </cell>
          <cell r="L182">
            <v>32284</v>
          </cell>
          <cell r="N182">
            <v>807100</v>
          </cell>
          <cell r="Q182">
            <v>1.4918412677933633E-5</v>
          </cell>
        </row>
        <row r="183">
          <cell r="B183">
            <v>115000</v>
          </cell>
          <cell r="C183" t="str">
            <v>III-1-49</v>
          </cell>
          <cell r="D183" t="str">
            <v>H-14</v>
          </cell>
          <cell r="E183" t="str">
            <v>Steel UNP with all accessories and installation works</v>
          </cell>
          <cell r="J183" t="str">
            <v>ton</v>
          </cell>
          <cell r="K183">
            <v>6</v>
          </cell>
          <cell r="L183">
            <v>19693766</v>
          </cell>
          <cell r="N183">
            <v>118162596</v>
          </cell>
          <cell r="Q183">
            <v>2.1841139514607237E-3</v>
          </cell>
        </row>
        <row r="184">
          <cell r="B184">
            <v>116000</v>
          </cell>
          <cell r="C184" t="str">
            <v>III-1-50</v>
          </cell>
          <cell r="D184" t="str">
            <v>H-15</v>
          </cell>
          <cell r="E184" t="str">
            <v>Steel slink with all accessories and installation works (tie rod)</v>
          </cell>
          <cell r="J184" t="str">
            <v>set</v>
          </cell>
          <cell r="K184">
            <v>61</v>
          </cell>
          <cell r="L184">
            <v>631262</v>
          </cell>
          <cell r="N184">
            <v>38506982</v>
          </cell>
          <cell r="Q184">
            <v>7.1176192350113016E-4</v>
          </cell>
        </row>
        <row r="187">
          <cell r="E187" t="str">
            <v>Sub total section III - 1</v>
          </cell>
          <cell r="N187">
            <v>18287291627</v>
          </cell>
        </row>
        <row r="189">
          <cell r="C189" t="str">
            <v>III - 2</v>
          </cell>
          <cell r="D189" t="str">
            <v>MAIN CANAL RELATED STRUCTURES</v>
          </cell>
        </row>
        <row r="190">
          <cell r="E190" t="str">
            <v>Earthworks</v>
          </cell>
        </row>
        <row r="191">
          <cell r="B191">
            <v>117000</v>
          </cell>
          <cell r="C191" t="str">
            <v>III-2-1</v>
          </cell>
          <cell r="D191" t="str">
            <v>B-1.1</v>
          </cell>
          <cell r="E191" t="str">
            <v>Clearing and grubbing type - A</v>
          </cell>
          <cell r="J191" t="str">
            <v>sqm</v>
          </cell>
          <cell r="K191">
            <v>372</v>
          </cell>
          <cell r="L191">
            <v>6278</v>
          </cell>
          <cell r="N191">
            <v>2335416</v>
          </cell>
          <cell r="Q191">
            <v>4.3167760702080356E-5</v>
          </cell>
        </row>
        <row r="192">
          <cell r="B192">
            <v>118000</v>
          </cell>
          <cell r="C192" t="str">
            <v>III-2-2</v>
          </cell>
          <cell r="D192" t="str">
            <v>B-1.2</v>
          </cell>
          <cell r="E192" t="str">
            <v>Clearing and grubbing type - B</v>
          </cell>
          <cell r="J192" t="str">
            <v>sqm</v>
          </cell>
          <cell r="K192">
            <v>558</v>
          </cell>
          <cell r="L192">
            <v>9846</v>
          </cell>
          <cell r="N192">
            <v>5494068</v>
          </cell>
          <cell r="Q192">
            <v>1.0155219143182937E-4</v>
          </cell>
        </row>
        <row r="193">
          <cell r="B193">
            <v>119000</v>
          </cell>
          <cell r="C193" t="str">
            <v>III-2-3</v>
          </cell>
          <cell r="D193" t="str">
            <v>B-3.2</v>
          </cell>
          <cell r="E193" t="str">
            <v>Excavation type - C</v>
          </cell>
          <cell r="J193" t="str">
            <v>cum</v>
          </cell>
          <cell r="K193">
            <v>5732</v>
          </cell>
          <cell r="L193">
            <v>24876</v>
          </cell>
          <cell r="N193">
            <v>142589232</v>
          </cell>
          <cell r="Q193">
            <v>2.6356151733436008E-3</v>
          </cell>
        </row>
        <row r="194">
          <cell r="B194">
            <v>120000</v>
          </cell>
          <cell r="C194" t="str">
            <v>III-2-4</v>
          </cell>
          <cell r="D194" t="str">
            <v>B-5</v>
          </cell>
          <cell r="E194" t="str">
            <v>Backfill type - A</v>
          </cell>
          <cell r="J194" t="str">
            <v>cum</v>
          </cell>
          <cell r="K194">
            <v>1912</v>
          </cell>
          <cell r="L194">
            <v>16791</v>
          </cell>
          <cell r="N194">
            <v>32104392</v>
          </cell>
          <cell r="Q194">
            <v>5.9341663812433542E-4</v>
          </cell>
        </row>
        <row r="195">
          <cell r="B195">
            <v>121000</v>
          </cell>
          <cell r="C195" t="str">
            <v>III-2-5</v>
          </cell>
          <cell r="D195" t="str">
            <v>B-6</v>
          </cell>
          <cell r="E195" t="str">
            <v>Sod facing</v>
          </cell>
          <cell r="J195" t="str">
            <v>sqm</v>
          </cell>
          <cell r="K195">
            <v>225</v>
          </cell>
          <cell r="L195">
            <v>10703</v>
          </cell>
          <cell r="N195">
            <v>2408175</v>
          </cell>
          <cell r="Q195">
            <v>4.4512635919567374E-5</v>
          </cell>
        </row>
        <row r="196">
          <cell r="E196" t="str">
            <v>Concrete works</v>
          </cell>
        </row>
        <row r="197">
          <cell r="B197">
            <v>122000</v>
          </cell>
          <cell r="C197" t="str">
            <v>III-2-6</v>
          </cell>
          <cell r="D197" t="str">
            <v>C-1.1</v>
          </cell>
          <cell r="E197" t="str">
            <v>Concrete type - A</v>
          </cell>
          <cell r="J197" t="str">
            <v>cum</v>
          </cell>
          <cell r="K197">
            <v>204</v>
          </cell>
          <cell r="L197">
            <v>1191036</v>
          </cell>
          <cell r="N197">
            <v>242971344</v>
          </cell>
          <cell r="Q197">
            <v>4.4910751811475334E-3</v>
          </cell>
        </row>
        <row r="198">
          <cell r="B198">
            <v>123000</v>
          </cell>
          <cell r="C198" t="str">
            <v>III-2-7</v>
          </cell>
          <cell r="D198" t="str">
            <v>C-1.2</v>
          </cell>
          <cell r="E198" t="str">
            <v>Concrete type - B</v>
          </cell>
          <cell r="J198" t="str">
            <v>cum</v>
          </cell>
          <cell r="K198">
            <v>774</v>
          </cell>
          <cell r="L198">
            <v>970688</v>
          </cell>
          <cell r="N198">
            <v>751312512</v>
          </cell>
          <cell r="Q198">
            <v>1.3887238389432493E-2</v>
          </cell>
        </row>
        <row r="199">
          <cell r="B199">
            <v>124000</v>
          </cell>
          <cell r="C199" t="str">
            <v>III-2-8</v>
          </cell>
          <cell r="D199" t="str">
            <v>C-1.3</v>
          </cell>
          <cell r="E199" t="str">
            <v>Concrete type - C</v>
          </cell>
          <cell r="J199" t="str">
            <v>cum</v>
          </cell>
          <cell r="K199">
            <v>0</v>
          </cell>
          <cell r="L199">
            <v>906447</v>
          </cell>
          <cell r="N199">
            <v>0</v>
          </cell>
          <cell r="Q199">
            <v>0</v>
          </cell>
        </row>
        <row r="200">
          <cell r="B200">
            <v>125000</v>
          </cell>
          <cell r="C200" t="str">
            <v>III-2-9</v>
          </cell>
          <cell r="D200" t="str">
            <v>C-1.4</v>
          </cell>
          <cell r="E200" t="str">
            <v>Concrete type - D</v>
          </cell>
          <cell r="J200" t="str">
            <v>cum</v>
          </cell>
          <cell r="K200">
            <v>29</v>
          </cell>
          <cell r="L200">
            <v>731448</v>
          </cell>
          <cell r="N200">
            <v>21211992</v>
          </cell>
          <cell r="Q200">
            <v>3.9208183667082986E-4</v>
          </cell>
        </row>
        <row r="201">
          <cell r="B201">
            <v>126000</v>
          </cell>
          <cell r="C201" t="str">
            <v>III-2-10</v>
          </cell>
          <cell r="D201" t="str">
            <v>C-2.1</v>
          </cell>
          <cell r="E201" t="str">
            <v>Formwork type - A1</v>
          </cell>
          <cell r="J201" t="str">
            <v>sqm</v>
          </cell>
          <cell r="K201">
            <v>773</v>
          </cell>
          <cell r="L201">
            <v>78554</v>
          </cell>
          <cell r="N201">
            <v>60722242</v>
          </cell>
          <cell r="Q201">
            <v>1.1223881363961765E-3</v>
          </cell>
        </row>
        <row r="202">
          <cell r="B202">
            <v>127000</v>
          </cell>
          <cell r="C202" t="str">
            <v>III-2-11</v>
          </cell>
          <cell r="D202" t="str">
            <v>C-2.2</v>
          </cell>
          <cell r="E202" t="str">
            <v>Formwork type - A2</v>
          </cell>
          <cell r="J202" t="str">
            <v>sqm</v>
          </cell>
          <cell r="K202">
            <v>2004</v>
          </cell>
          <cell r="L202">
            <v>120018</v>
          </cell>
          <cell r="N202">
            <v>240516072</v>
          </cell>
          <cell r="Q202">
            <v>4.445692005664228E-3</v>
          </cell>
        </row>
        <row r="203">
          <cell r="B203">
            <v>128000</v>
          </cell>
          <cell r="C203" t="str">
            <v>III-2-12</v>
          </cell>
          <cell r="D203" t="str">
            <v>C-2.3</v>
          </cell>
          <cell r="E203" t="str">
            <v>Formwork type - A3</v>
          </cell>
          <cell r="J203" t="str">
            <v>sqm</v>
          </cell>
          <cell r="K203">
            <v>1257</v>
          </cell>
          <cell r="L203">
            <v>276447</v>
          </cell>
          <cell r="N203">
            <v>347493879</v>
          </cell>
          <cell r="Q203">
            <v>6.4230666459892645E-3</v>
          </cell>
        </row>
        <row r="204">
          <cell r="B204">
            <v>129000</v>
          </cell>
          <cell r="C204" t="str">
            <v>III-2-13</v>
          </cell>
          <cell r="D204" t="str">
            <v>C-3.1</v>
          </cell>
          <cell r="E204" t="str">
            <v>Reinforcement bar, round</v>
          </cell>
          <cell r="J204" t="str">
            <v>ton</v>
          </cell>
          <cell r="K204">
            <v>5</v>
          </cell>
          <cell r="L204">
            <v>14615471</v>
          </cell>
          <cell r="N204">
            <v>73077355</v>
          </cell>
          <cell r="Q204">
            <v>1.3507596819500145E-3</v>
          </cell>
        </row>
        <row r="205">
          <cell r="B205">
            <v>130000</v>
          </cell>
          <cell r="C205" t="str">
            <v>III-2-14</v>
          </cell>
          <cell r="D205" t="str">
            <v>C-3.2</v>
          </cell>
          <cell r="E205" t="str">
            <v>Reinforcement bar, deform</v>
          </cell>
          <cell r="J205" t="str">
            <v>ton</v>
          </cell>
          <cell r="K205">
            <v>101</v>
          </cell>
          <cell r="L205">
            <v>14765621</v>
          </cell>
          <cell r="N205">
            <v>1491327721</v>
          </cell>
          <cell r="Q205">
            <v>2.756565776226028E-2</v>
          </cell>
        </row>
        <row r="206">
          <cell r="E206" t="str">
            <v>Stone works</v>
          </cell>
        </row>
        <row r="207">
          <cell r="B207">
            <v>131000</v>
          </cell>
          <cell r="C207" t="str">
            <v>III-2-15</v>
          </cell>
          <cell r="D207" t="str">
            <v>D-1</v>
          </cell>
          <cell r="E207" t="str">
            <v>Stone masonry type - B</v>
          </cell>
          <cell r="J207" t="str">
            <v>cum</v>
          </cell>
          <cell r="K207">
            <v>3317</v>
          </cell>
          <cell r="L207">
            <v>598140</v>
          </cell>
          <cell r="N207">
            <v>1984030380</v>
          </cell>
          <cell r="Q207">
            <v>3.667275922983209E-2</v>
          </cell>
        </row>
        <row r="208">
          <cell r="B208">
            <v>132000</v>
          </cell>
          <cell r="C208" t="str">
            <v>III-2-16</v>
          </cell>
          <cell r="D208" t="str">
            <v>D-2</v>
          </cell>
          <cell r="E208" t="str">
            <v>Pointing</v>
          </cell>
          <cell r="J208" t="str">
            <v>sqm</v>
          </cell>
          <cell r="K208">
            <v>6531</v>
          </cell>
          <cell r="L208">
            <v>24870</v>
          </cell>
          <cell r="N208">
            <v>162425970</v>
          </cell>
          <cell r="Q208">
            <v>3.0022768554995266E-3</v>
          </cell>
        </row>
        <row r="209">
          <cell r="B209">
            <v>133000</v>
          </cell>
          <cell r="C209" t="str">
            <v>III-2-17</v>
          </cell>
          <cell r="D209" t="str">
            <v>D-3</v>
          </cell>
          <cell r="E209" t="str">
            <v>Plastering (mortar 1 : 3)</v>
          </cell>
          <cell r="J209" t="str">
            <v>sqm</v>
          </cell>
          <cell r="K209">
            <v>826</v>
          </cell>
          <cell r="L209">
            <v>31547</v>
          </cell>
          <cell r="N209">
            <v>26057822</v>
          </cell>
          <cell r="Q209">
            <v>4.8165201596349637E-4</v>
          </cell>
        </row>
        <row r="210">
          <cell r="E210" t="str">
            <v>Pilling works</v>
          </cell>
        </row>
        <row r="211">
          <cell r="B211">
            <v>134000</v>
          </cell>
          <cell r="C211" t="str">
            <v>III-2-18</v>
          </cell>
          <cell r="D211" t="str">
            <v>E-1.1</v>
          </cell>
          <cell r="E211" t="str">
            <v>Furnishing of precast concrete pile 400 x 400 mm (pre stressed) including jointing and other works</v>
          </cell>
          <cell r="J211" t="str">
            <v>m</v>
          </cell>
          <cell r="K211">
            <v>180</v>
          </cell>
          <cell r="L211">
            <v>832287</v>
          </cell>
          <cell r="N211">
            <v>149811660</v>
          </cell>
          <cell r="Q211">
            <v>2.7691143202159371E-3</v>
          </cell>
        </row>
        <row r="213">
          <cell r="B213">
            <v>135000</v>
          </cell>
          <cell r="C213" t="str">
            <v>III-2-19</v>
          </cell>
          <cell r="D213" t="str">
            <v>E-1.2</v>
          </cell>
          <cell r="E213" t="str">
            <v>Driving of precast concrete pile 400 x 400 mm (pre - stressed)</v>
          </cell>
          <cell r="J213" t="str">
            <v>m</v>
          </cell>
          <cell r="K213">
            <v>180</v>
          </cell>
          <cell r="L213">
            <v>195890</v>
          </cell>
          <cell r="N213">
            <v>35260200</v>
          </cell>
          <cell r="Q213">
            <v>6.5174850044167449E-4</v>
          </cell>
        </row>
        <row r="215">
          <cell r="E215" t="str">
            <v>Gate works</v>
          </cell>
        </row>
        <row r="216">
          <cell r="B216">
            <v>136000</v>
          </cell>
          <cell r="C216" t="str">
            <v>III-2-20</v>
          </cell>
          <cell r="D216" t="str">
            <v>G-14</v>
          </cell>
          <cell r="E216" t="str">
            <v>Slide gate, b = 1,50 m</v>
          </cell>
          <cell r="J216" t="str">
            <v>set</v>
          </cell>
          <cell r="K216">
            <v>12</v>
          </cell>
          <cell r="L216">
            <v>106631250</v>
          </cell>
          <cell r="N216">
            <v>1279575000</v>
          </cell>
          <cell r="Q216">
            <v>2.3651626691075366E-2</v>
          </cell>
        </row>
        <row r="217">
          <cell r="B217">
            <v>137000</v>
          </cell>
          <cell r="C217" t="str">
            <v>III-2-21</v>
          </cell>
          <cell r="D217" t="str">
            <v>G-15</v>
          </cell>
          <cell r="E217" t="str">
            <v>Crump de gruyter, b = 0,50 m</v>
          </cell>
          <cell r="J217" t="str">
            <v>set</v>
          </cell>
          <cell r="K217">
            <v>10</v>
          </cell>
          <cell r="L217">
            <v>27278856</v>
          </cell>
          <cell r="N217">
            <v>272788560</v>
          </cell>
          <cell r="Q217">
            <v>5.0422157253119312E-3</v>
          </cell>
        </row>
        <row r="218">
          <cell r="B218">
            <v>138000</v>
          </cell>
          <cell r="C218" t="str">
            <v>III-2-22</v>
          </cell>
          <cell r="D218" t="str">
            <v>G-18</v>
          </cell>
          <cell r="E218" t="str">
            <v>Spare part, maintenance equipment and tools for gate on the Irrigation canal.</v>
          </cell>
          <cell r="J218" t="str">
            <v>ls</v>
          </cell>
          <cell r="K218">
            <v>1</v>
          </cell>
          <cell r="L218">
            <v>7837500</v>
          </cell>
          <cell r="N218">
            <v>7837500</v>
          </cell>
          <cell r="Q218">
            <v>1.4486811964230559E-4</v>
          </cell>
        </row>
        <row r="220">
          <cell r="E220" t="str">
            <v>Miscellaneous works</v>
          </cell>
        </row>
        <row r="221">
          <cell r="B221">
            <v>139000</v>
          </cell>
          <cell r="C221" t="str">
            <v>III-2-23</v>
          </cell>
          <cell r="D221" t="str">
            <v>H-1</v>
          </cell>
          <cell r="E221" t="str">
            <v>Wooden stop log</v>
          </cell>
          <cell r="J221" t="str">
            <v>cum</v>
          </cell>
          <cell r="K221">
            <v>3</v>
          </cell>
          <cell r="L221">
            <v>5306812</v>
          </cell>
          <cell r="N221">
            <v>15920436</v>
          </cell>
          <cell r="Q221">
            <v>2.9427287109482224E-4</v>
          </cell>
        </row>
        <row r="222">
          <cell r="B222">
            <v>140000</v>
          </cell>
          <cell r="C222" t="str">
            <v>III-2-24</v>
          </cell>
          <cell r="D222" t="str">
            <v>H-3.1</v>
          </cell>
          <cell r="E222" t="str">
            <v>Elastic bridge bearing pad</v>
          </cell>
          <cell r="J222" t="str">
            <v>nos</v>
          </cell>
          <cell r="K222">
            <v>22</v>
          </cell>
          <cell r="L222">
            <v>1067618</v>
          </cell>
          <cell r="N222">
            <v>23487596</v>
          </cell>
          <cell r="Q222">
            <v>4.3414403412288846E-4</v>
          </cell>
        </row>
        <row r="223">
          <cell r="B223">
            <v>141000</v>
          </cell>
          <cell r="C223" t="str">
            <v>III-2-25</v>
          </cell>
          <cell r="D223" t="str">
            <v>H-3.2</v>
          </cell>
          <cell r="E223" t="str">
            <v>Expantion joint for bridge</v>
          </cell>
          <cell r="J223" t="str">
            <v>pair</v>
          </cell>
          <cell r="K223">
            <v>8</v>
          </cell>
          <cell r="L223">
            <v>4278509</v>
          </cell>
          <cell r="N223">
            <v>34228072</v>
          </cell>
          <cell r="Q223">
            <v>6.3267067682570334E-4</v>
          </cell>
        </row>
        <row r="224">
          <cell r="B224">
            <v>142000</v>
          </cell>
          <cell r="C224" t="str">
            <v>III-2-26</v>
          </cell>
          <cell r="D224" t="str">
            <v>H-4.1</v>
          </cell>
          <cell r="E224" t="str">
            <v>Waterstop for expantion joint profile, width = 190 mm</v>
          </cell>
          <cell r="J224" t="str">
            <v>m</v>
          </cell>
          <cell r="K224">
            <v>110</v>
          </cell>
          <cell r="L224">
            <v>176986</v>
          </cell>
          <cell r="N224">
            <v>19468460</v>
          </cell>
          <cell r="Q224">
            <v>3.5985444242825403E-4</v>
          </cell>
        </row>
        <row r="226">
          <cell r="B226">
            <v>143000</v>
          </cell>
          <cell r="C226" t="str">
            <v>III-2-27</v>
          </cell>
          <cell r="D226" t="str">
            <v>H-4.2</v>
          </cell>
          <cell r="E226" t="str">
            <v>Waterstop for construction joint profile, width = 190 mm</v>
          </cell>
          <cell r="J226" t="str">
            <v>m</v>
          </cell>
          <cell r="K226">
            <v>29</v>
          </cell>
          <cell r="L226">
            <v>135120</v>
          </cell>
          <cell r="N226">
            <v>3918480</v>
          </cell>
          <cell r="Q226">
            <v>7.2429069149088562E-5</v>
          </cell>
        </row>
        <row r="228">
          <cell r="B228">
            <v>144000</v>
          </cell>
          <cell r="C228" t="str">
            <v>III-2-28</v>
          </cell>
          <cell r="D228" t="str">
            <v>H-4.3</v>
          </cell>
          <cell r="E228" t="str">
            <v>Joint filler</v>
          </cell>
          <cell r="J228" t="str">
            <v>sqm</v>
          </cell>
          <cell r="K228">
            <v>18</v>
          </cell>
          <cell r="L228">
            <v>210821</v>
          </cell>
          <cell r="N228">
            <v>3794778</v>
          </cell>
          <cell r="Q228">
            <v>7.0142565016904514E-5</v>
          </cell>
        </row>
        <row r="229">
          <cell r="B229">
            <v>145000</v>
          </cell>
          <cell r="C229" t="str">
            <v>III-2-29</v>
          </cell>
          <cell r="D229" t="str">
            <v>H-4.4</v>
          </cell>
          <cell r="E229" t="str">
            <v>Joint sealant</v>
          </cell>
          <cell r="J229" t="str">
            <v>m</v>
          </cell>
          <cell r="K229">
            <v>123</v>
          </cell>
          <cell r="L229">
            <v>98863</v>
          </cell>
          <cell r="N229">
            <v>12160149</v>
          </cell>
          <cell r="Q229">
            <v>2.247678367081675E-4</v>
          </cell>
        </row>
        <row r="230">
          <cell r="B230">
            <v>146000</v>
          </cell>
          <cell r="C230" t="str">
            <v>III-2-30</v>
          </cell>
          <cell r="D230" t="str">
            <v>H-5</v>
          </cell>
          <cell r="E230" t="str">
            <v>Dowel bars, dia 19 mm, L = 1,0 m</v>
          </cell>
          <cell r="J230" t="str">
            <v>nos</v>
          </cell>
          <cell r="K230">
            <v>512</v>
          </cell>
          <cell r="L230">
            <v>21271</v>
          </cell>
          <cell r="N230">
            <v>10890752</v>
          </cell>
          <cell r="Q230">
            <v>2.0130433986994308E-4</v>
          </cell>
        </row>
        <row r="231">
          <cell r="B231">
            <v>147000</v>
          </cell>
          <cell r="C231" t="str">
            <v>III-2-31</v>
          </cell>
          <cell r="D231" t="str">
            <v>H-6.1</v>
          </cell>
          <cell r="E231" t="str">
            <v>PVC weep hole (dia 50 mm)</v>
          </cell>
          <cell r="J231" t="str">
            <v>set</v>
          </cell>
          <cell r="K231">
            <v>205</v>
          </cell>
          <cell r="L231">
            <v>38202</v>
          </cell>
          <cell r="N231">
            <v>7831410</v>
          </cell>
          <cell r="Q231">
            <v>1.4475555226130124E-4</v>
          </cell>
        </row>
        <row r="232">
          <cell r="B232">
            <v>148000</v>
          </cell>
          <cell r="C232" t="str">
            <v>III-2-32</v>
          </cell>
          <cell r="D232" t="str">
            <v>H-9.1</v>
          </cell>
          <cell r="E232" t="str">
            <v>Kilometre post</v>
          </cell>
          <cell r="J232" t="str">
            <v>nos</v>
          </cell>
          <cell r="K232">
            <v>4</v>
          </cell>
          <cell r="L232">
            <v>469622</v>
          </cell>
          <cell r="N232">
            <v>1878488</v>
          </cell>
          <cell r="Q232">
            <v>3.4721916979985374E-5</v>
          </cell>
        </row>
        <row r="233">
          <cell r="B233">
            <v>149000</v>
          </cell>
          <cell r="C233" t="str">
            <v>III-2-33</v>
          </cell>
          <cell r="D233" t="str">
            <v>H-9.2</v>
          </cell>
          <cell r="E233" t="str">
            <v>Hektometre post</v>
          </cell>
          <cell r="J233" t="str">
            <v>nos</v>
          </cell>
          <cell r="K233">
            <v>36</v>
          </cell>
          <cell r="L233">
            <v>130789</v>
          </cell>
          <cell r="N233">
            <v>4708404</v>
          </cell>
          <cell r="Q233">
            <v>8.7030001147854569E-5</v>
          </cell>
        </row>
        <row r="234">
          <cell r="B234">
            <v>150000</v>
          </cell>
          <cell r="C234" t="str">
            <v>III-2-34</v>
          </cell>
          <cell r="D234" t="str">
            <v>H-10</v>
          </cell>
          <cell r="E234" t="str">
            <v>Exploitation Board</v>
          </cell>
          <cell r="J234" t="str">
            <v>nos</v>
          </cell>
          <cell r="K234">
            <v>10</v>
          </cell>
          <cell r="L234">
            <v>408007</v>
          </cell>
          <cell r="N234">
            <v>4080070</v>
          </cell>
          <cell r="Q234">
            <v>7.5415893959678698E-5</v>
          </cell>
        </row>
        <row r="235">
          <cell r="B235">
            <v>151000</v>
          </cell>
          <cell r="C235" t="str">
            <v>III-2-35</v>
          </cell>
          <cell r="D235" t="str">
            <v>H-7</v>
          </cell>
          <cell r="E235" t="str">
            <v>Asphalt concrete , t = 5 cm</v>
          </cell>
          <cell r="J235" t="str">
            <v>sqm</v>
          </cell>
          <cell r="K235">
            <v>43</v>
          </cell>
          <cell r="L235">
            <v>135260</v>
          </cell>
          <cell r="N235">
            <v>5816180</v>
          </cell>
          <cell r="Q235">
            <v>1.0750610017239999E-4</v>
          </cell>
        </row>
        <row r="236">
          <cell r="B236">
            <v>152000</v>
          </cell>
          <cell r="C236" t="str">
            <v>III-2-36</v>
          </cell>
          <cell r="D236" t="str">
            <v>H-12</v>
          </cell>
          <cell r="E236" t="str">
            <v>Nomenclature (nameplates) of structure</v>
          </cell>
          <cell r="J236" t="str">
            <v>nos</v>
          </cell>
          <cell r="K236">
            <v>2</v>
          </cell>
          <cell r="L236">
            <v>653537</v>
          </cell>
          <cell r="N236">
            <v>1307074</v>
          </cell>
          <cell r="Q236">
            <v>2.4159917398832147E-5</v>
          </cell>
        </row>
        <row r="238">
          <cell r="E238" t="str">
            <v>Sub total section III - 2</v>
          </cell>
          <cell r="N238">
            <v>7480841841</v>
          </cell>
        </row>
        <row r="240">
          <cell r="E240" t="str">
            <v>TOTAL SECTION III (Carried forward to Summary)</v>
          </cell>
          <cell r="N240">
            <v>25768133468</v>
          </cell>
        </row>
        <row r="241">
          <cell r="C241" t="str">
            <v>IV</v>
          </cell>
          <cell r="E241" t="str">
            <v>Stone Crusher</v>
          </cell>
        </row>
        <row r="242">
          <cell r="B242">
            <v>1000000</v>
          </cell>
          <cell r="C242" t="str">
            <v>IV - 1</v>
          </cell>
          <cell r="E242" t="str">
            <v xml:space="preserve">Proses Quarry </v>
          </cell>
          <cell r="J242" t="str">
            <v>cum</v>
          </cell>
          <cell r="K242">
            <v>15746.900722222223</v>
          </cell>
        </row>
        <row r="243">
          <cell r="B243">
            <v>1001000</v>
          </cell>
          <cell r="C243" t="str">
            <v>IV - 2</v>
          </cell>
          <cell r="E243" t="str">
            <v>Stone Crusher</v>
          </cell>
          <cell r="J243" t="str">
            <v>cum</v>
          </cell>
          <cell r="K243">
            <v>18525.765555555558</v>
          </cell>
        </row>
        <row r="246">
          <cell r="N246">
            <v>54100930000</v>
          </cell>
        </row>
      </sheetData>
      <sheetData sheetId="43">
        <row r="11">
          <cell r="C11">
            <v>1000</v>
          </cell>
          <cell r="D11" t="str">
            <v>1-1</v>
          </cell>
          <cell r="F11" t="str">
            <v>Contractor's temporary facilities, Offices, Quarters</v>
          </cell>
          <cell r="H11" t="str">
            <v>ls</v>
          </cell>
          <cell r="I11">
            <v>1</v>
          </cell>
          <cell r="K11">
            <v>0</v>
          </cell>
          <cell r="L11">
            <v>1</v>
          </cell>
          <cell r="M11">
            <v>7</v>
          </cell>
          <cell r="N11">
            <v>1</v>
          </cell>
          <cell r="O11">
            <v>7</v>
          </cell>
          <cell r="U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1-1</v>
          </cell>
          <cell r="AH11" t="str">
            <v>Prod./Jam :</v>
          </cell>
          <cell r="AM11">
            <v>0</v>
          </cell>
          <cell r="AN11">
            <v>0</v>
          </cell>
          <cell r="AO11">
            <v>0</v>
          </cell>
          <cell r="AP11" t="str">
            <v>1-1</v>
          </cell>
          <cell r="AW11">
            <v>0</v>
          </cell>
          <cell r="BC11">
            <v>0</v>
          </cell>
        </row>
        <row r="12">
          <cell r="C12">
            <v>1001</v>
          </cell>
          <cell r="AO12">
            <v>0</v>
          </cell>
        </row>
        <row r="13">
          <cell r="C13">
            <v>1002</v>
          </cell>
          <cell r="AO13">
            <v>0</v>
          </cell>
        </row>
        <row r="14">
          <cell r="C14">
            <v>1003</v>
          </cell>
          <cell r="AO14">
            <v>0</v>
          </cell>
        </row>
        <row r="15">
          <cell r="C15">
            <v>1004</v>
          </cell>
        </row>
        <row r="16">
          <cell r="C16">
            <v>1005</v>
          </cell>
        </row>
        <row r="17">
          <cell r="C17">
            <v>1006</v>
          </cell>
        </row>
        <row r="18">
          <cell r="C18">
            <v>1007</v>
          </cell>
        </row>
        <row r="19">
          <cell r="C19">
            <v>1008</v>
          </cell>
        </row>
        <row r="20">
          <cell r="C20">
            <v>1009</v>
          </cell>
        </row>
        <row r="21">
          <cell r="C21">
            <v>1010</v>
          </cell>
        </row>
        <row r="22">
          <cell r="C22">
            <v>2000</v>
          </cell>
          <cell r="D22" t="str">
            <v>1-2</v>
          </cell>
          <cell r="F22" t="str">
            <v>Telephone and radio communication system</v>
          </cell>
          <cell r="H22" t="str">
            <v>ls</v>
          </cell>
          <cell r="I22">
            <v>1</v>
          </cell>
          <cell r="K22">
            <v>0</v>
          </cell>
          <cell r="L22">
            <v>1</v>
          </cell>
          <cell r="M22">
            <v>7</v>
          </cell>
          <cell r="N22">
            <v>1</v>
          </cell>
          <cell r="O22">
            <v>7</v>
          </cell>
          <cell r="U22">
            <v>0</v>
          </cell>
          <cell r="AC22">
            <v>0</v>
          </cell>
          <cell r="AD22">
            <v>0</v>
          </cell>
          <cell r="AE22">
            <v>0</v>
          </cell>
          <cell r="AF22" t="str">
            <v>1-2</v>
          </cell>
          <cell r="AH22" t="str">
            <v>Prod./Jam :</v>
          </cell>
          <cell r="AM22">
            <v>0</v>
          </cell>
          <cell r="AN22">
            <v>0</v>
          </cell>
          <cell r="AO22">
            <v>0</v>
          </cell>
          <cell r="AP22" t="str">
            <v>1-2</v>
          </cell>
          <cell r="AW22">
            <v>0</v>
          </cell>
          <cell r="BC22">
            <v>0</v>
          </cell>
        </row>
        <row r="23">
          <cell r="C23">
            <v>2001</v>
          </cell>
          <cell r="AO23">
            <v>0</v>
          </cell>
        </row>
        <row r="24">
          <cell r="C24">
            <v>2002</v>
          </cell>
          <cell r="AO24">
            <v>0</v>
          </cell>
        </row>
        <row r="25">
          <cell r="C25">
            <v>2003</v>
          </cell>
          <cell r="AO25">
            <v>0</v>
          </cell>
        </row>
        <row r="26">
          <cell r="C26">
            <v>2004</v>
          </cell>
        </row>
        <row r="27">
          <cell r="C27">
            <v>2005</v>
          </cell>
        </row>
        <row r="28">
          <cell r="C28">
            <v>2006</v>
          </cell>
        </row>
        <row r="29">
          <cell r="C29">
            <v>2007</v>
          </cell>
        </row>
        <row r="30">
          <cell r="C30">
            <v>2008</v>
          </cell>
        </row>
        <row r="31">
          <cell r="C31">
            <v>2009</v>
          </cell>
        </row>
        <row r="32">
          <cell r="C32">
            <v>2010</v>
          </cell>
        </row>
        <row r="33">
          <cell r="C33">
            <v>3000</v>
          </cell>
          <cell r="D33" t="str">
            <v>1-3</v>
          </cell>
          <cell r="F33" t="str">
            <v>Contractor's laboratory and laboratory equipment</v>
          </cell>
          <cell r="H33" t="str">
            <v>ls</v>
          </cell>
          <cell r="I33">
            <v>1</v>
          </cell>
          <cell r="K33">
            <v>0</v>
          </cell>
          <cell r="L33">
            <v>1</v>
          </cell>
          <cell r="M33">
            <v>7</v>
          </cell>
          <cell r="N33">
            <v>1</v>
          </cell>
          <cell r="O33">
            <v>7</v>
          </cell>
          <cell r="U33">
            <v>0</v>
          </cell>
          <cell r="AC33">
            <v>0</v>
          </cell>
          <cell r="AD33">
            <v>0</v>
          </cell>
          <cell r="AE33">
            <v>0</v>
          </cell>
          <cell r="AF33" t="str">
            <v>1-3</v>
          </cell>
          <cell r="AH33" t="str">
            <v>Prod./Jam :</v>
          </cell>
          <cell r="AM33">
            <v>0</v>
          </cell>
          <cell r="AN33">
            <v>0</v>
          </cell>
          <cell r="AO33">
            <v>0</v>
          </cell>
          <cell r="AP33" t="str">
            <v>1-3</v>
          </cell>
          <cell r="AW33">
            <v>0</v>
          </cell>
          <cell r="BC33">
            <v>0</v>
          </cell>
        </row>
        <row r="34">
          <cell r="C34">
            <v>3001</v>
          </cell>
          <cell r="AO34">
            <v>0</v>
          </cell>
        </row>
        <row r="35">
          <cell r="C35">
            <v>3002</v>
          </cell>
          <cell r="AO35">
            <v>0</v>
          </cell>
        </row>
        <row r="36">
          <cell r="C36">
            <v>3003</v>
          </cell>
          <cell r="AO36">
            <v>0</v>
          </cell>
        </row>
        <row r="37">
          <cell r="C37">
            <v>3004</v>
          </cell>
        </row>
        <row r="38">
          <cell r="C38">
            <v>3005</v>
          </cell>
        </row>
        <row r="39">
          <cell r="C39">
            <v>3006</v>
          </cell>
        </row>
        <row r="40">
          <cell r="C40">
            <v>3007</v>
          </cell>
        </row>
        <row r="41">
          <cell r="C41">
            <v>3008</v>
          </cell>
        </row>
        <row r="42">
          <cell r="C42">
            <v>3009</v>
          </cell>
        </row>
        <row r="43">
          <cell r="C43">
            <v>3010</v>
          </cell>
        </row>
        <row r="44">
          <cell r="C44">
            <v>4000</v>
          </cell>
          <cell r="D44" t="str">
            <v>1-4</v>
          </cell>
          <cell r="F44" t="str">
            <v>Medical and First aid facilities, and HIV/AIDS prevention program</v>
          </cell>
          <cell r="H44" t="str">
            <v>ls</v>
          </cell>
          <cell r="I44">
            <v>1</v>
          </cell>
          <cell r="K44">
            <v>0</v>
          </cell>
          <cell r="L44">
            <v>1</v>
          </cell>
          <cell r="M44">
            <v>7</v>
          </cell>
          <cell r="N44">
            <v>1</v>
          </cell>
          <cell r="O44">
            <v>7</v>
          </cell>
          <cell r="U44">
            <v>0</v>
          </cell>
          <cell r="AC44">
            <v>0</v>
          </cell>
          <cell r="AD44">
            <v>0</v>
          </cell>
          <cell r="AE44">
            <v>0</v>
          </cell>
          <cell r="AF44" t="str">
            <v>1-4</v>
          </cell>
          <cell r="AH44" t="str">
            <v>Prod./Jam :</v>
          </cell>
          <cell r="AM44">
            <v>0</v>
          </cell>
          <cell r="AN44">
            <v>0</v>
          </cell>
          <cell r="AO44">
            <v>0</v>
          </cell>
          <cell r="AP44" t="str">
            <v>1-4</v>
          </cell>
          <cell r="AV44">
            <v>0</v>
          </cell>
          <cell r="AW44">
            <v>0</v>
          </cell>
          <cell r="BC44">
            <v>0</v>
          </cell>
        </row>
        <row r="45">
          <cell r="C45">
            <v>4001</v>
          </cell>
          <cell r="AO45">
            <v>0</v>
          </cell>
        </row>
        <row r="46">
          <cell r="C46">
            <v>4002</v>
          </cell>
          <cell r="AO46">
            <v>0</v>
          </cell>
        </row>
        <row r="47">
          <cell r="C47">
            <v>4003</v>
          </cell>
          <cell r="AO47">
            <v>0</v>
          </cell>
        </row>
        <row r="48">
          <cell r="C48">
            <v>4004</v>
          </cell>
        </row>
        <row r="49">
          <cell r="C49">
            <v>4005</v>
          </cell>
        </row>
        <row r="50">
          <cell r="C50">
            <v>4006</v>
          </cell>
        </row>
        <row r="51">
          <cell r="C51">
            <v>4007</v>
          </cell>
        </row>
        <row r="52">
          <cell r="C52">
            <v>4008</v>
          </cell>
        </row>
        <row r="53">
          <cell r="C53">
            <v>4009</v>
          </cell>
        </row>
        <row r="54">
          <cell r="C54">
            <v>4010</v>
          </cell>
        </row>
        <row r="55">
          <cell r="C55">
            <v>5000</v>
          </cell>
          <cell r="D55" t="str">
            <v>1-5</v>
          </cell>
          <cell r="F55" t="str">
            <v>Assistance to Engineer's staff and site survey and setting out of the works</v>
          </cell>
          <cell r="H55" t="str">
            <v>ls</v>
          </cell>
          <cell r="I55">
            <v>1</v>
          </cell>
          <cell r="K55">
            <v>0</v>
          </cell>
          <cell r="L55">
            <v>19</v>
          </cell>
          <cell r="M55">
            <v>7</v>
          </cell>
          <cell r="N55">
            <v>1</v>
          </cell>
          <cell r="O55">
            <v>133</v>
          </cell>
          <cell r="U55">
            <v>0</v>
          </cell>
          <cell r="AC55">
            <v>0</v>
          </cell>
          <cell r="AD55">
            <v>0</v>
          </cell>
          <cell r="AE55">
            <v>0</v>
          </cell>
          <cell r="AF55" t="str">
            <v>1-5</v>
          </cell>
          <cell r="AH55" t="str">
            <v>Prod./Jam :</v>
          </cell>
          <cell r="AO55">
            <v>0</v>
          </cell>
          <cell r="AP55" t="str">
            <v>1-5</v>
          </cell>
          <cell r="AV55">
            <v>0</v>
          </cell>
          <cell r="AW55">
            <v>0</v>
          </cell>
          <cell r="BC55">
            <v>0</v>
          </cell>
        </row>
        <row r="56">
          <cell r="C56">
            <v>5001</v>
          </cell>
          <cell r="AO56">
            <v>0</v>
          </cell>
        </row>
        <row r="57">
          <cell r="C57">
            <v>5002</v>
          </cell>
          <cell r="AO57">
            <v>0</v>
          </cell>
        </row>
        <row r="58">
          <cell r="C58">
            <v>5003</v>
          </cell>
          <cell r="AO58">
            <v>0</v>
          </cell>
        </row>
        <row r="59">
          <cell r="C59">
            <v>5004</v>
          </cell>
        </row>
        <row r="60">
          <cell r="C60">
            <v>5005</v>
          </cell>
        </row>
        <row r="61">
          <cell r="C61">
            <v>5006</v>
          </cell>
        </row>
        <row r="62">
          <cell r="C62">
            <v>5007</v>
          </cell>
        </row>
        <row r="63">
          <cell r="C63">
            <v>5008</v>
          </cell>
        </row>
        <row r="64">
          <cell r="C64">
            <v>5009</v>
          </cell>
        </row>
        <row r="65">
          <cell r="C65">
            <v>5010</v>
          </cell>
        </row>
        <row r="66">
          <cell r="C66">
            <v>6000</v>
          </cell>
          <cell r="D66" t="str">
            <v>1-6</v>
          </cell>
          <cell r="F66" t="str">
            <v>Construction drawings and as - built drawings</v>
          </cell>
          <cell r="H66" t="str">
            <v>ls</v>
          </cell>
          <cell r="I66">
            <v>1</v>
          </cell>
          <cell r="K66">
            <v>0</v>
          </cell>
          <cell r="L66">
            <v>20</v>
          </cell>
          <cell r="M66">
            <v>7</v>
          </cell>
          <cell r="N66">
            <v>1</v>
          </cell>
          <cell r="O66">
            <v>140</v>
          </cell>
          <cell r="U66">
            <v>0</v>
          </cell>
          <cell r="AC66">
            <v>0</v>
          </cell>
          <cell r="AD66">
            <v>0</v>
          </cell>
          <cell r="AF66" t="str">
            <v>1-6</v>
          </cell>
          <cell r="AH66" t="str">
            <v>Prod./Jam :</v>
          </cell>
          <cell r="AO66">
            <v>0</v>
          </cell>
          <cell r="AP66" t="str">
            <v>1-6</v>
          </cell>
          <cell r="AV66">
            <v>0</v>
          </cell>
          <cell r="AW66">
            <v>0</v>
          </cell>
          <cell r="BC66">
            <v>0</v>
          </cell>
        </row>
        <row r="67">
          <cell r="C67">
            <v>6001</v>
          </cell>
          <cell r="AO67">
            <v>0</v>
          </cell>
        </row>
        <row r="68">
          <cell r="C68">
            <v>6002</v>
          </cell>
          <cell r="AO68">
            <v>0</v>
          </cell>
        </row>
        <row r="69">
          <cell r="C69">
            <v>6003</v>
          </cell>
          <cell r="AO69">
            <v>0</v>
          </cell>
        </row>
        <row r="70">
          <cell r="C70">
            <v>6004</v>
          </cell>
        </row>
        <row r="71">
          <cell r="C71">
            <v>6005</v>
          </cell>
        </row>
        <row r="72">
          <cell r="C72">
            <v>6006</v>
          </cell>
        </row>
        <row r="73">
          <cell r="C73">
            <v>6007</v>
          </cell>
        </row>
        <row r="74">
          <cell r="C74">
            <v>6008</v>
          </cell>
        </row>
        <row r="75">
          <cell r="C75">
            <v>6009</v>
          </cell>
        </row>
        <row r="76">
          <cell r="C76">
            <v>6010</v>
          </cell>
        </row>
        <row r="77">
          <cell r="C77">
            <v>7000</v>
          </cell>
          <cell r="D77" t="str">
            <v>1-7</v>
          </cell>
          <cell r="F77" t="str">
            <v>Reports and photographs</v>
          </cell>
          <cell r="H77" t="str">
            <v>ls</v>
          </cell>
          <cell r="I77">
            <v>1</v>
          </cell>
          <cell r="K77">
            <v>0</v>
          </cell>
          <cell r="L77">
            <v>21</v>
          </cell>
          <cell r="M77">
            <v>7</v>
          </cell>
          <cell r="N77">
            <v>1</v>
          </cell>
          <cell r="O77">
            <v>147</v>
          </cell>
          <cell r="U77">
            <v>0</v>
          </cell>
          <cell r="AC77">
            <v>0</v>
          </cell>
          <cell r="AD77">
            <v>0</v>
          </cell>
          <cell r="AE77">
            <v>0</v>
          </cell>
          <cell r="AF77" t="str">
            <v>1-7</v>
          </cell>
          <cell r="AH77" t="str">
            <v>Prod./Jam :</v>
          </cell>
          <cell r="AM77">
            <v>0</v>
          </cell>
          <cell r="AN77">
            <v>0</v>
          </cell>
          <cell r="AO77">
            <v>0</v>
          </cell>
          <cell r="AP77" t="str">
            <v>1-7</v>
          </cell>
          <cell r="AV77">
            <v>0</v>
          </cell>
          <cell r="AW77">
            <v>0</v>
          </cell>
          <cell r="BC77">
            <v>0</v>
          </cell>
        </row>
        <row r="78">
          <cell r="C78">
            <v>7001</v>
          </cell>
          <cell r="AO78">
            <v>0</v>
          </cell>
        </row>
        <row r="79">
          <cell r="C79">
            <v>7002</v>
          </cell>
          <cell r="AO79">
            <v>0</v>
          </cell>
        </row>
        <row r="80">
          <cell r="C80">
            <v>7003</v>
          </cell>
          <cell r="AO80">
            <v>0</v>
          </cell>
        </row>
        <row r="81">
          <cell r="C81">
            <v>7004</v>
          </cell>
        </row>
        <row r="82">
          <cell r="C82">
            <v>7005</v>
          </cell>
        </row>
        <row r="83">
          <cell r="C83">
            <v>7006</v>
          </cell>
        </row>
        <row r="84">
          <cell r="C84">
            <v>7007</v>
          </cell>
        </row>
        <row r="85">
          <cell r="C85">
            <v>7008</v>
          </cell>
        </row>
        <row r="86">
          <cell r="C86">
            <v>7009</v>
          </cell>
        </row>
        <row r="87">
          <cell r="C87">
            <v>7010</v>
          </cell>
        </row>
        <row r="88">
          <cell r="C88">
            <v>8000</v>
          </cell>
          <cell r="D88" t="str">
            <v>1-8</v>
          </cell>
          <cell r="F88" t="str">
            <v>Temporary access road</v>
          </cell>
          <cell r="H88" t="str">
            <v>ls</v>
          </cell>
          <cell r="I88">
            <v>1</v>
          </cell>
          <cell r="K88">
            <v>0</v>
          </cell>
          <cell r="L88">
            <v>22</v>
          </cell>
          <cell r="M88">
            <v>7</v>
          </cell>
          <cell r="N88">
            <v>1</v>
          </cell>
          <cell r="O88">
            <v>154</v>
          </cell>
          <cell r="U88">
            <v>0</v>
          </cell>
          <cell r="AC88">
            <v>0</v>
          </cell>
          <cell r="AF88" t="str">
            <v>1-8</v>
          </cell>
          <cell r="AH88" t="str">
            <v>Prod./Jam :</v>
          </cell>
          <cell r="AO88">
            <v>0</v>
          </cell>
          <cell r="AP88" t="str">
            <v>1-8</v>
          </cell>
          <cell r="AV88">
            <v>0</v>
          </cell>
          <cell r="AW88">
            <v>0</v>
          </cell>
          <cell r="BC88">
            <v>0</v>
          </cell>
        </row>
        <row r="89">
          <cell r="C89">
            <v>8001</v>
          </cell>
          <cell r="AO89">
            <v>0</v>
          </cell>
        </row>
        <row r="90">
          <cell r="C90">
            <v>8002</v>
          </cell>
          <cell r="AO90">
            <v>0</v>
          </cell>
        </row>
        <row r="91">
          <cell r="C91">
            <v>8003</v>
          </cell>
          <cell r="AO91">
            <v>0</v>
          </cell>
        </row>
        <row r="92">
          <cell r="C92">
            <v>8004</v>
          </cell>
        </row>
        <row r="93">
          <cell r="C93">
            <v>8005</v>
          </cell>
        </row>
        <row r="94">
          <cell r="C94">
            <v>8006</v>
          </cell>
        </row>
        <row r="95">
          <cell r="C95">
            <v>8007</v>
          </cell>
        </row>
        <row r="96">
          <cell r="C96">
            <v>8008</v>
          </cell>
        </row>
        <row r="97">
          <cell r="C97">
            <v>8009</v>
          </cell>
        </row>
        <row r="98">
          <cell r="C98">
            <v>8010</v>
          </cell>
        </row>
        <row r="99">
          <cell r="C99">
            <v>9000</v>
          </cell>
          <cell r="D99" t="str">
            <v>1-9</v>
          </cell>
          <cell r="F99" t="str">
            <v>Temporary diversion, cofferdam and dewatering for canal structure</v>
          </cell>
          <cell r="H99" t="str">
            <v>ls</v>
          </cell>
          <cell r="I99">
            <v>1</v>
          </cell>
          <cell r="K99">
            <v>0</v>
          </cell>
          <cell r="L99">
            <v>23</v>
          </cell>
          <cell r="M99">
            <v>7</v>
          </cell>
          <cell r="N99">
            <v>1</v>
          </cell>
          <cell r="O99">
            <v>161</v>
          </cell>
          <cell r="U99">
            <v>0</v>
          </cell>
          <cell r="AC99">
            <v>0</v>
          </cell>
          <cell r="AD99">
            <v>0</v>
          </cell>
          <cell r="AE99">
            <v>0</v>
          </cell>
          <cell r="AF99" t="str">
            <v>1-9</v>
          </cell>
          <cell r="AH99" t="str">
            <v>Prod./Jam :</v>
          </cell>
          <cell r="AO99">
            <v>0</v>
          </cell>
          <cell r="AP99" t="str">
            <v>1-9</v>
          </cell>
          <cell r="AV99">
            <v>0</v>
          </cell>
          <cell r="AW99">
            <v>0</v>
          </cell>
          <cell r="BC99">
            <v>0</v>
          </cell>
        </row>
        <row r="100">
          <cell r="C100">
            <v>9001</v>
          </cell>
          <cell r="AO100">
            <v>0</v>
          </cell>
        </row>
        <row r="101">
          <cell r="C101">
            <v>9002</v>
          </cell>
          <cell r="AO101">
            <v>0</v>
          </cell>
        </row>
        <row r="102">
          <cell r="C102">
            <v>9003</v>
          </cell>
          <cell r="AO102">
            <v>0</v>
          </cell>
        </row>
        <row r="103">
          <cell r="C103">
            <v>9004</v>
          </cell>
        </row>
        <row r="104">
          <cell r="C104">
            <v>9005</v>
          </cell>
        </row>
        <row r="105">
          <cell r="C105">
            <v>9006</v>
          </cell>
        </row>
        <row r="106">
          <cell r="C106">
            <v>9007</v>
          </cell>
        </row>
        <row r="107">
          <cell r="C107">
            <v>9008</v>
          </cell>
        </row>
        <row r="108">
          <cell r="C108">
            <v>9009</v>
          </cell>
        </row>
        <row r="109">
          <cell r="C109">
            <v>9010</v>
          </cell>
        </row>
        <row r="110">
          <cell r="C110">
            <v>10000</v>
          </cell>
          <cell r="D110" t="str">
            <v>1-10</v>
          </cell>
          <cell r="F110" t="str">
            <v>Temporary diversion, cofferdam and dewatering for intake / settling basin</v>
          </cell>
          <cell r="H110" t="str">
            <v>ls</v>
          </cell>
          <cell r="I110">
            <v>1</v>
          </cell>
          <cell r="K110">
            <v>0</v>
          </cell>
          <cell r="L110">
            <v>24</v>
          </cell>
          <cell r="M110">
            <v>7</v>
          </cell>
          <cell r="N110">
            <v>1</v>
          </cell>
          <cell r="O110">
            <v>168</v>
          </cell>
          <cell r="U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1-10</v>
          </cell>
          <cell r="AH110" t="str">
            <v>Prod./Jam :</v>
          </cell>
          <cell r="AM110">
            <v>0</v>
          </cell>
          <cell r="AN110">
            <v>0</v>
          </cell>
          <cell r="AO110">
            <v>0</v>
          </cell>
          <cell r="AP110" t="str">
            <v>1-10</v>
          </cell>
          <cell r="AV110">
            <v>0</v>
          </cell>
          <cell r="AW110">
            <v>0</v>
          </cell>
          <cell r="BC110">
            <v>0</v>
          </cell>
        </row>
        <row r="111">
          <cell r="C111">
            <v>10001</v>
          </cell>
          <cell r="AO111">
            <v>0</v>
          </cell>
        </row>
        <row r="112">
          <cell r="C112">
            <v>10002</v>
          </cell>
          <cell r="AO112">
            <v>0</v>
          </cell>
        </row>
        <row r="113">
          <cell r="C113">
            <v>10003</v>
          </cell>
          <cell r="AO113">
            <v>0</v>
          </cell>
        </row>
        <row r="114">
          <cell r="C114">
            <v>10004</v>
          </cell>
        </row>
        <row r="115">
          <cell r="C115">
            <v>10005</v>
          </cell>
        </row>
        <row r="116">
          <cell r="C116">
            <v>10006</v>
          </cell>
        </row>
        <row r="117">
          <cell r="C117">
            <v>10007</v>
          </cell>
        </row>
        <row r="118">
          <cell r="C118">
            <v>10008</v>
          </cell>
        </row>
        <row r="119">
          <cell r="C119">
            <v>10009</v>
          </cell>
        </row>
        <row r="120">
          <cell r="C120">
            <v>10010</v>
          </cell>
        </row>
        <row r="121">
          <cell r="C121">
            <v>11000</v>
          </cell>
          <cell r="D121" t="str">
            <v>1-11</v>
          </cell>
          <cell r="F121" t="str">
            <v>Road Diversion</v>
          </cell>
          <cell r="H121" t="str">
            <v>ls</v>
          </cell>
          <cell r="I121">
            <v>1</v>
          </cell>
          <cell r="K121">
            <v>0</v>
          </cell>
          <cell r="L121">
            <v>25</v>
          </cell>
          <cell r="M121">
            <v>7</v>
          </cell>
          <cell r="N121">
            <v>1</v>
          </cell>
          <cell r="O121">
            <v>175</v>
          </cell>
          <cell r="U121">
            <v>0</v>
          </cell>
          <cell r="AC121">
            <v>0</v>
          </cell>
          <cell r="AD121">
            <v>0</v>
          </cell>
          <cell r="AE121">
            <v>0</v>
          </cell>
          <cell r="AF121" t="str">
            <v>1-11</v>
          </cell>
          <cell r="AH121" t="str">
            <v>Prod./Jam :</v>
          </cell>
          <cell r="AO121">
            <v>0</v>
          </cell>
          <cell r="AP121" t="str">
            <v>1-11</v>
          </cell>
          <cell r="AV121">
            <v>0</v>
          </cell>
          <cell r="AW121">
            <v>0</v>
          </cell>
          <cell r="BC121">
            <v>0</v>
          </cell>
        </row>
        <row r="122">
          <cell r="C122">
            <v>11001</v>
          </cell>
          <cell r="AO122">
            <v>0</v>
          </cell>
        </row>
        <row r="123">
          <cell r="C123">
            <v>11002</v>
          </cell>
          <cell r="AO123">
            <v>0</v>
          </cell>
        </row>
        <row r="124">
          <cell r="C124">
            <v>11003</v>
          </cell>
          <cell r="AO124">
            <v>0</v>
          </cell>
        </row>
        <row r="125">
          <cell r="C125">
            <v>11004</v>
          </cell>
        </row>
        <row r="126">
          <cell r="C126">
            <v>11005</v>
          </cell>
        </row>
        <row r="127">
          <cell r="C127">
            <v>11006</v>
          </cell>
        </row>
        <row r="128">
          <cell r="C128">
            <v>11007</v>
          </cell>
        </row>
        <row r="129">
          <cell r="C129">
            <v>11008</v>
          </cell>
        </row>
        <row r="130">
          <cell r="C130">
            <v>11009</v>
          </cell>
        </row>
        <row r="131">
          <cell r="C131">
            <v>11010</v>
          </cell>
        </row>
        <row r="132">
          <cell r="C132">
            <v>12000</v>
          </cell>
          <cell r="D132" t="str">
            <v>1-12</v>
          </cell>
          <cell r="F132" t="str">
            <v>Small cofferdam and dewatering for structure construction</v>
          </cell>
          <cell r="H132" t="str">
            <v>ls</v>
          </cell>
          <cell r="I132">
            <v>1</v>
          </cell>
          <cell r="K132">
            <v>0</v>
          </cell>
          <cell r="L132">
            <v>26</v>
          </cell>
          <cell r="M132">
            <v>7</v>
          </cell>
          <cell r="N132">
            <v>1</v>
          </cell>
          <cell r="O132">
            <v>182</v>
          </cell>
          <cell r="U132">
            <v>0</v>
          </cell>
          <cell r="AC132">
            <v>0</v>
          </cell>
          <cell r="AD132">
            <v>0</v>
          </cell>
          <cell r="AE132">
            <v>0</v>
          </cell>
          <cell r="AF132" t="str">
            <v>1-12</v>
          </cell>
          <cell r="AH132" t="str">
            <v>Prod./Jam :</v>
          </cell>
          <cell r="AO132">
            <v>0</v>
          </cell>
          <cell r="AP132" t="str">
            <v>1-12</v>
          </cell>
          <cell r="AV132">
            <v>0</v>
          </cell>
          <cell r="AW132">
            <v>0</v>
          </cell>
          <cell r="BC132">
            <v>0</v>
          </cell>
        </row>
        <row r="133">
          <cell r="C133">
            <v>12001</v>
          </cell>
          <cell r="AO133">
            <v>0</v>
          </cell>
        </row>
        <row r="134">
          <cell r="C134">
            <v>12002</v>
          </cell>
          <cell r="AO134">
            <v>0</v>
          </cell>
        </row>
        <row r="135">
          <cell r="C135">
            <v>12003</v>
          </cell>
          <cell r="AO135">
            <v>0</v>
          </cell>
        </row>
        <row r="136">
          <cell r="C136">
            <v>12004</v>
          </cell>
        </row>
        <row r="137">
          <cell r="C137">
            <v>12005</v>
          </cell>
        </row>
        <row r="138">
          <cell r="C138">
            <v>12006</v>
          </cell>
        </row>
        <row r="139">
          <cell r="C139">
            <v>12007</v>
          </cell>
        </row>
        <row r="140">
          <cell r="C140">
            <v>12008</v>
          </cell>
        </row>
        <row r="141">
          <cell r="C141">
            <v>12009</v>
          </cell>
        </row>
        <row r="142">
          <cell r="C142">
            <v>12010</v>
          </cell>
        </row>
        <row r="143">
          <cell r="C143">
            <v>13000</v>
          </cell>
          <cell r="D143" t="str">
            <v>1-13</v>
          </cell>
          <cell r="F143" t="str">
            <v>Dutch Cone Penetration Test (DCPT)</v>
          </cell>
          <cell r="H143" t="str">
            <v>point</v>
          </cell>
          <cell r="I143">
            <v>20</v>
          </cell>
          <cell r="K143">
            <v>0</v>
          </cell>
          <cell r="L143">
            <v>27</v>
          </cell>
          <cell r="M143">
            <v>7</v>
          </cell>
          <cell r="N143">
            <v>1</v>
          </cell>
          <cell r="O143">
            <v>189</v>
          </cell>
          <cell r="U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1-13</v>
          </cell>
          <cell r="AH143" t="str">
            <v>Prod./Jam :</v>
          </cell>
          <cell r="AO143">
            <v>0</v>
          </cell>
          <cell r="AP143" t="str">
            <v>1-13</v>
          </cell>
          <cell r="AV143">
            <v>0</v>
          </cell>
          <cell r="AW143">
            <v>0</v>
          </cell>
          <cell r="BC143">
            <v>0</v>
          </cell>
        </row>
        <row r="144">
          <cell r="C144">
            <v>13001</v>
          </cell>
          <cell r="AO144">
            <v>0</v>
          </cell>
        </row>
        <row r="145">
          <cell r="C145">
            <v>13002</v>
          </cell>
          <cell r="AO145">
            <v>0</v>
          </cell>
        </row>
        <row r="146">
          <cell r="C146">
            <v>13003</v>
          </cell>
          <cell r="AO146">
            <v>0</v>
          </cell>
        </row>
        <row r="147">
          <cell r="C147">
            <v>13004</v>
          </cell>
        </row>
        <row r="148">
          <cell r="C148">
            <v>13005</v>
          </cell>
        </row>
        <row r="149">
          <cell r="C149">
            <v>13006</v>
          </cell>
        </row>
        <row r="150">
          <cell r="C150">
            <v>13007</v>
          </cell>
        </row>
        <row r="151">
          <cell r="C151">
            <v>13008</v>
          </cell>
        </row>
        <row r="152">
          <cell r="C152">
            <v>13009</v>
          </cell>
        </row>
        <row r="153">
          <cell r="C153">
            <v>13010</v>
          </cell>
        </row>
        <row r="154">
          <cell r="C154">
            <v>14000</v>
          </cell>
          <cell r="D154" t="str">
            <v>1-14</v>
          </cell>
          <cell r="F154" t="str">
            <v>Core boring</v>
          </cell>
          <cell r="H154" t="str">
            <v>m</v>
          </cell>
          <cell r="I154">
            <v>150</v>
          </cell>
          <cell r="K154">
            <v>0</v>
          </cell>
          <cell r="L154">
            <v>27</v>
          </cell>
          <cell r="M154">
            <v>7</v>
          </cell>
          <cell r="N154">
            <v>1</v>
          </cell>
          <cell r="O154">
            <v>189</v>
          </cell>
          <cell r="U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1-14</v>
          </cell>
          <cell r="AH154" t="str">
            <v>Prod./Jam :</v>
          </cell>
          <cell r="AO154">
            <v>0</v>
          </cell>
          <cell r="AP154" t="str">
            <v>1-14</v>
          </cell>
          <cell r="AV154">
            <v>0</v>
          </cell>
          <cell r="AW154">
            <v>0</v>
          </cell>
          <cell r="BC154">
            <v>0</v>
          </cell>
        </row>
        <row r="155">
          <cell r="C155">
            <v>14001</v>
          </cell>
          <cell r="AO155">
            <v>0</v>
          </cell>
        </row>
        <row r="156">
          <cell r="C156">
            <v>14002</v>
          </cell>
          <cell r="AO156">
            <v>0</v>
          </cell>
        </row>
        <row r="157">
          <cell r="C157">
            <v>14003</v>
          </cell>
          <cell r="AO157">
            <v>0</v>
          </cell>
        </row>
        <row r="158">
          <cell r="C158">
            <v>14004</v>
          </cell>
        </row>
        <row r="159">
          <cell r="C159">
            <v>14005</v>
          </cell>
        </row>
        <row r="160">
          <cell r="C160">
            <v>14006</v>
          </cell>
        </row>
        <row r="161">
          <cell r="C161">
            <v>14007</v>
          </cell>
        </row>
        <row r="162">
          <cell r="C162">
            <v>14008</v>
          </cell>
        </row>
        <row r="163">
          <cell r="C163">
            <v>14009</v>
          </cell>
        </row>
        <row r="164">
          <cell r="C164">
            <v>14010</v>
          </cell>
        </row>
        <row r="165">
          <cell r="C165">
            <v>15000</v>
          </cell>
          <cell r="D165" t="str">
            <v>1-15</v>
          </cell>
          <cell r="F165" t="str">
            <v>Standart Penetration Test (SPT)</v>
          </cell>
          <cell r="H165" t="str">
            <v>times</v>
          </cell>
          <cell r="I165">
            <v>150</v>
          </cell>
          <cell r="K165">
            <v>0</v>
          </cell>
          <cell r="L165">
            <v>27</v>
          </cell>
          <cell r="M165">
            <v>7</v>
          </cell>
          <cell r="N165">
            <v>1</v>
          </cell>
          <cell r="O165">
            <v>189</v>
          </cell>
          <cell r="U165">
            <v>0</v>
          </cell>
          <cell r="AC165">
            <v>0</v>
          </cell>
          <cell r="AD165">
            <v>0</v>
          </cell>
          <cell r="AE165">
            <v>0</v>
          </cell>
          <cell r="AF165" t="str">
            <v>1-15</v>
          </cell>
          <cell r="AH165" t="str">
            <v>Prod./Jam :</v>
          </cell>
          <cell r="AO165">
            <v>0</v>
          </cell>
          <cell r="AP165" t="str">
            <v>1-15</v>
          </cell>
          <cell r="AV165">
            <v>0</v>
          </cell>
          <cell r="AW165">
            <v>0</v>
          </cell>
          <cell r="BC165">
            <v>0</v>
          </cell>
        </row>
        <row r="166">
          <cell r="C166">
            <v>15001</v>
          </cell>
          <cell r="AO166">
            <v>0</v>
          </cell>
        </row>
        <row r="167">
          <cell r="C167">
            <v>15002</v>
          </cell>
          <cell r="AO167">
            <v>0</v>
          </cell>
        </row>
        <row r="168">
          <cell r="C168">
            <v>15003</v>
          </cell>
          <cell r="AO168">
            <v>0</v>
          </cell>
        </row>
        <row r="169">
          <cell r="C169">
            <v>15004</v>
          </cell>
        </row>
        <row r="170">
          <cell r="C170">
            <v>15005</v>
          </cell>
        </row>
        <row r="171">
          <cell r="C171">
            <v>15006</v>
          </cell>
        </row>
        <row r="172">
          <cell r="C172">
            <v>15007</v>
          </cell>
        </row>
        <row r="173">
          <cell r="C173">
            <v>15008</v>
          </cell>
        </row>
        <row r="174">
          <cell r="C174">
            <v>15009</v>
          </cell>
        </row>
        <row r="175">
          <cell r="C175">
            <v>15010</v>
          </cell>
        </row>
        <row r="176">
          <cell r="C176">
            <v>16000</v>
          </cell>
          <cell r="D176" t="str">
            <v>1-16</v>
          </cell>
          <cell r="F176" t="str">
            <v>Undisturbed sampling from core boring</v>
          </cell>
          <cell r="H176" t="str">
            <v>sample</v>
          </cell>
          <cell r="I176">
            <v>20</v>
          </cell>
          <cell r="K176">
            <v>0</v>
          </cell>
          <cell r="L176">
            <v>28</v>
          </cell>
          <cell r="M176">
            <v>7</v>
          </cell>
          <cell r="N176">
            <v>1</v>
          </cell>
          <cell r="O176">
            <v>196</v>
          </cell>
          <cell r="U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1-16</v>
          </cell>
          <cell r="AH176" t="str">
            <v>Prod./Jam :</v>
          </cell>
          <cell r="AO176">
            <v>0</v>
          </cell>
          <cell r="AP176" t="str">
            <v>1-16</v>
          </cell>
          <cell r="AV176">
            <v>0</v>
          </cell>
          <cell r="AW176">
            <v>0</v>
          </cell>
          <cell r="BC176">
            <v>0</v>
          </cell>
        </row>
        <row r="177">
          <cell r="C177">
            <v>16001</v>
          </cell>
          <cell r="AO177">
            <v>0</v>
          </cell>
        </row>
        <row r="178">
          <cell r="C178">
            <v>16002</v>
          </cell>
          <cell r="AO178">
            <v>0</v>
          </cell>
        </row>
        <row r="179">
          <cell r="C179">
            <v>16003</v>
          </cell>
          <cell r="AO179">
            <v>0</v>
          </cell>
        </row>
        <row r="180">
          <cell r="C180">
            <v>16004</v>
          </cell>
        </row>
        <row r="181">
          <cell r="C181">
            <v>16005</v>
          </cell>
        </row>
        <row r="182">
          <cell r="C182">
            <v>16006</v>
          </cell>
        </row>
        <row r="183">
          <cell r="C183">
            <v>16007</v>
          </cell>
        </row>
        <row r="184">
          <cell r="C184">
            <v>16008</v>
          </cell>
        </row>
        <row r="185">
          <cell r="C185">
            <v>16009</v>
          </cell>
        </row>
        <row r="186">
          <cell r="C186">
            <v>16010</v>
          </cell>
        </row>
        <row r="187">
          <cell r="C187">
            <v>17000</v>
          </cell>
          <cell r="D187" t="str">
            <v>1-17</v>
          </cell>
          <cell r="F187" t="str">
            <v>UU triaxial compression test</v>
          </cell>
          <cell r="H187" t="str">
            <v>sample</v>
          </cell>
          <cell r="I187">
            <v>10</v>
          </cell>
          <cell r="K187">
            <v>0</v>
          </cell>
          <cell r="L187">
            <v>29</v>
          </cell>
          <cell r="M187">
            <v>7</v>
          </cell>
          <cell r="N187">
            <v>1</v>
          </cell>
          <cell r="O187">
            <v>203</v>
          </cell>
          <cell r="U187">
            <v>0</v>
          </cell>
          <cell r="AC187">
            <v>0</v>
          </cell>
          <cell r="AF187" t="str">
            <v>1-17</v>
          </cell>
          <cell r="AH187" t="str">
            <v>Prod./Jam :</v>
          </cell>
          <cell r="AI187">
            <v>0</v>
          </cell>
          <cell r="AJ187">
            <v>0</v>
          </cell>
          <cell r="AK187">
            <v>1</v>
          </cell>
          <cell r="AM187">
            <v>0</v>
          </cell>
          <cell r="AN187">
            <v>0</v>
          </cell>
          <cell r="AO187">
            <v>0</v>
          </cell>
          <cell r="AP187" t="str">
            <v>1-17</v>
          </cell>
          <cell r="AV187">
            <v>0</v>
          </cell>
          <cell r="AW187">
            <v>0</v>
          </cell>
          <cell r="BC187">
            <v>0</v>
          </cell>
        </row>
        <row r="188">
          <cell r="C188">
            <v>17001</v>
          </cell>
          <cell r="AO188">
            <v>0</v>
          </cell>
        </row>
        <row r="189">
          <cell r="C189">
            <v>17002</v>
          </cell>
          <cell r="AO189">
            <v>0</v>
          </cell>
        </row>
        <row r="190">
          <cell r="C190">
            <v>17003</v>
          </cell>
          <cell r="AO190">
            <v>0</v>
          </cell>
        </row>
        <row r="191">
          <cell r="C191">
            <v>17004</v>
          </cell>
        </row>
        <row r="192">
          <cell r="C192">
            <v>17005</v>
          </cell>
        </row>
        <row r="193">
          <cell r="C193">
            <v>17006</v>
          </cell>
        </row>
        <row r="194">
          <cell r="C194">
            <v>17007</v>
          </cell>
        </row>
        <row r="195">
          <cell r="C195">
            <v>17008</v>
          </cell>
        </row>
        <row r="196">
          <cell r="C196">
            <v>17009</v>
          </cell>
        </row>
        <row r="197">
          <cell r="C197">
            <v>17010</v>
          </cell>
        </row>
        <row r="198">
          <cell r="C198">
            <v>18000</v>
          </cell>
          <cell r="D198" t="str">
            <v>1-18</v>
          </cell>
          <cell r="F198" t="str">
            <v>CU triaxial compression test</v>
          </cell>
          <cell r="H198" t="str">
            <v>sample</v>
          </cell>
          <cell r="I198">
            <v>10</v>
          </cell>
          <cell r="K198">
            <v>0</v>
          </cell>
          <cell r="L198">
            <v>30</v>
          </cell>
          <cell r="M198">
            <v>7</v>
          </cell>
          <cell r="N198">
            <v>1</v>
          </cell>
          <cell r="O198">
            <v>210</v>
          </cell>
          <cell r="U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1-18</v>
          </cell>
          <cell r="AH198" t="str">
            <v>Prod./Jam :</v>
          </cell>
          <cell r="AI198">
            <v>0</v>
          </cell>
          <cell r="AJ198">
            <v>0</v>
          </cell>
          <cell r="AK198">
            <v>1</v>
          </cell>
          <cell r="AM198">
            <v>0</v>
          </cell>
          <cell r="AN198">
            <v>0</v>
          </cell>
          <cell r="AO198">
            <v>0</v>
          </cell>
          <cell r="AP198" t="str">
            <v>1-18</v>
          </cell>
          <cell r="AV198">
            <v>0</v>
          </cell>
          <cell r="AW198">
            <v>0</v>
          </cell>
          <cell r="BC198">
            <v>0</v>
          </cell>
        </row>
        <row r="199">
          <cell r="C199">
            <v>18001</v>
          </cell>
          <cell r="AO199">
            <v>0</v>
          </cell>
        </row>
        <row r="200">
          <cell r="C200">
            <v>18002</v>
          </cell>
          <cell r="AO200">
            <v>0</v>
          </cell>
        </row>
        <row r="201">
          <cell r="C201">
            <v>18003</v>
          </cell>
          <cell r="AO201">
            <v>0</v>
          </cell>
        </row>
        <row r="202">
          <cell r="C202">
            <v>18004</v>
          </cell>
        </row>
        <row r="203">
          <cell r="C203">
            <v>18005</v>
          </cell>
        </row>
        <row r="204">
          <cell r="C204">
            <v>18006</v>
          </cell>
        </row>
        <row r="205">
          <cell r="C205">
            <v>18007</v>
          </cell>
        </row>
        <row r="206">
          <cell r="C206">
            <v>18008</v>
          </cell>
        </row>
        <row r="207">
          <cell r="C207">
            <v>18009</v>
          </cell>
        </row>
        <row r="208">
          <cell r="C208">
            <v>18010</v>
          </cell>
        </row>
        <row r="209">
          <cell r="C209">
            <v>19000</v>
          </cell>
          <cell r="D209" t="str">
            <v>1-19</v>
          </cell>
          <cell r="F209" t="str">
            <v>Unconfined compression test</v>
          </cell>
          <cell r="H209" t="str">
            <v>sample</v>
          </cell>
          <cell r="I209">
            <v>10</v>
          </cell>
          <cell r="K209">
            <v>0</v>
          </cell>
          <cell r="L209">
            <v>30</v>
          </cell>
          <cell r="M209">
            <v>7</v>
          </cell>
          <cell r="N209">
            <v>1</v>
          </cell>
          <cell r="O209">
            <v>210</v>
          </cell>
          <cell r="U209">
            <v>0</v>
          </cell>
          <cell r="AC209">
            <v>0</v>
          </cell>
          <cell r="AD209">
            <v>0</v>
          </cell>
          <cell r="AE209">
            <v>0</v>
          </cell>
          <cell r="AF209" t="str">
            <v>1-19</v>
          </cell>
          <cell r="AH209" t="str">
            <v>Prod./Jam :</v>
          </cell>
          <cell r="AI209">
            <v>0</v>
          </cell>
          <cell r="AJ209">
            <v>0</v>
          </cell>
          <cell r="AK209">
            <v>1</v>
          </cell>
          <cell r="AM209">
            <v>0</v>
          </cell>
          <cell r="AN209">
            <v>0</v>
          </cell>
          <cell r="AO209">
            <v>0</v>
          </cell>
          <cell r="AP209" t="str">
            <v>1-19</v>
          </cell>
          <cell r="AV209">
            <v>0</v>
          </cell>
          <cell r="AW209">
            <v>0</v>
          </cell>
          <cell r="BC209">
            <v>0</v>
          </cell>
        </row>
        <row r="210">
          <cell r="C210">
            <v>19001</v>
          </cell>
          <cell r="AO210">
            <v>0</v>
          </cell>
        </row>
        <row r="211">
          <cell r="C211">
            <v>19002</v>
          </cell>
          <cell r="AO211">
            <v>0</v>
          </cell>
        </row>
        <row r="212">
          <cell r="C212">
            <v>19003</v>
          </cell>
          <cell r="AO212">
            <v>0</v>
          </cell>
        </row>
        <row r="213">
          <cell r="C213">
            <v>19004</v>
          </cell>
        </row>
        <row r="214">
          <cell r="C214">
            <v>19005</v>
          </cell>
        </row>
        <row r="215">
          <cell r="C215">
            <v>19006</v>
          </cell>
        </row>
        <row r="216">
          <cell r="C216">
            <v>19007</v>
          </cell>
        </row>
        <row r="217">
          <cell r="C217">
            <v>19008</v>
          </cell>
        </row>
        <row r="218">
          <cell r="C218">
            <v>19009</v>
          </cell>
        </row>
        <row r="219">
          <cell r="C219">
            <v>19010</v>
          </cell>
        </row>
        <row r="220">
          <cell r="C220">
            <v>20000</v>
          </cell>
          <cell r="D220" t="str">
            <v>1-20</v>
          </cell>
          <cell r="F220" t="str">
            <v>Physical test for undisturbed sample</v>
          </cell>
          <cell r="H220" t="str">
            <v>times</v>
          </cell>
          <cell r="I220">
            <v>10</v>
          </cell>
          <cell r="K220">
            <v>0</v>
          </cell>
          <cell r="L220">
            <v>30</v>
          </cell>
          <cell r="M220">
            <v>7</v>
          </cell>
          <cell r="N220">
            <v>1</v>
          </cell>
          <cell r="O220">
            <v>210</v>
          </cell>
          <cell r="U220">
            <v>0</v>
          </cell>
          <cell r="AC220">
            <v>0</v>
          </cell>
          <cell r="AD220">
            <v>0</v>
          </cell>
          <cell r="AE220">
            <v>0</v>
          </cell>
          <cell r="AF220" t="str">
            <v>1-20</v>
          </cell>
          <cell r="AH220" t="str">
            <v>Prod./Jam :</v>
          </cell>
          <cell r="AI220">
            <v>0</v>
          </cell>
          <cell r="AJ220">
            <v>0</v>
          </cell>
          <cell r="AK220">
            <v>1</v>
          </cell>
          <cell r="AM220">
            <v>0</v>
          </cell>
          <cell r="AN220">
            <v>0</v>
          </cell>
          <cell r="AO220">
            <v>0</v>
          </cell>
          <cell r="AP220" t="str">
            <v>1-20</v>
          </cell>
          <cell r="AV220">
            <v>0</v>
          </cell>
          <cell r="AW220">
            <v>0</v>
          </cell>
          <cell r="BC220">
            <v>0</v>
          </cell>
        </row>
        <row r="221">
          <cell r="C221">
            <v>20001</v>
          </cell>
          <cell r="AO221">
            <v>0</v>
          </cell>
        </row>
        <row r="222">
          <cell r="C222">
            <v>20002</v>
          </cell>
          <cell r="AO222">
            <v>0</v>
          </cell>
        </row>
        <row r="223">
          <cell r="C223">
            <v>20003</v>
          </cell>
          <cell r="AO223">
            <v>0</v>
          </cell>
        </row>
        <row r="224">
          <cell r="C224">
            <v>20004</v>
          </cell>
        </row>
        <row r="225">
          <cell r="C225">
            <v>20005</v>
          </cell>
        </row>
        <row r="226">
          <cell r="C226">
            <v>20006</v>
          </cell>
        </row>
        <row r="227">
          <cell r="C227">
            <v>20007</v>
          </cell>
        </row>
        <row r="228">
          <cell r="C228">
            <v>20008</v>
          </cell>
        </row>
        <row r="229">
          <cell r="C229">
            <v>20009</v>
          </cell>
        </row>
        <row r="230">
          <cell r="C230">
            <v>20010</v>
          </cell>
        </row>
        <row r="231">
          <cell r="C231">
            <v>21000</v>
          </cell>
          <cell r="D231" t="str">
            <v>1-21</v>
          </cell>
          <cell r="F231" t="str">
            <v>Sounding test for checking foundation of structure etc :</v>
          </cell>
          <cell r="H231" t="str">
            <v>ls</v>
          </cell>
          <cell r="I231">
            <v>1</v>
          </cell>
          <cell r="K231">
            <v>0</v>
          </cell>
          <cell r="L231">
            <v>30</v>
          </cell>
          <cell r="M231">
            <v>7</v>
          </cell>
          <cell r="N231">
            <v>1</v>
          </cell>
          <cell r="O231">
            <v>210</v>
          </cell>
          <cell r="U231">
            <v>10</v>
          </cell>
          <cell r="AC231">
            <v>0</v>
          </cell>
          <cell r="AD231">
            <v>0</v>
          </cell>
          <cell r="AE231">
            <v>0</v>
          </cell>
          <cell r="AF231" t="str">
            <v>1-21</v>
          </cell>
          <cell r="AH231" t="str">
            <v>Prod./Jam :</v>
          </cell>
          <cell r="AI231">
            <v>10</v>
          </cell>
          <cell r="AJ231">
            <v>10</v>
          </cell>
          <cell r="AK231">
            <v>1</v>
          </cell>
          <cell r="AM231">
            <v>0</v>
          </cell>
          <cell r="AN231">
            <v>0</v>
          </cell>
          <cell r="AO231">
            <v>0</v>
          </cell>
          <cell r="AP231" t="str">
            <v>1-21</v>
          </cell>
          <cell r="AV231">
            <v>0</v>
          </cell>
          <cell r="AW231">
            <v>0</v>
          </cell>
          <cell r="BC231">
            <v>0</v>
          </cell>
        </row>
        <row r="232">
          <cell r="C232">
            <v>21001</v>
          </cell>
          <cell r="AO232">
            <v>0</v>
          </cell>
        </row>
        <row r="233">
          <cell r="C233">
            <v>21002</v>
          </cell>
          <cell r="AO233">
            <v>0</v>
          </cell>
        </row>
        <row r="234">
          <cell r="C234">
            <v>21003</v>
          </cell>
          <cell r="AO234">
            <v>0</v>
          </cell>
        </row>
        <row r="235">
          <cell r="C235">
            <v>21004</v>
          </cell>
        </row>
        <row r="236">
          <cell r="C236">
            <v>21005</v>
          </cell>
        </row>
        <row r="237">
          <cell r="C237">
            <v>21006</v>
          </cell>
        </row>
        <row r="238">
          <cell r="C238">
            <v>21007</v>
          </cell>
        </row>
        <row r="239">
          <cell r="C239">
            <v>21008</v>
          </cell>
        </row>
        <row r="240">
          <cell r="C240">
            <v>21009</v>
          </cell>
        </row>
        <row r="241">
          <cell r="C241">
            <v>21010</v>
          </cell>
        </row>
        <row r="242">
          <cell r="C242">
            <v>22000</v>
          </cell>
          <cell r="D242" t="str">
            <v>1-22</v>
          </cell>
          <cell r="F242" t="str">
            <v>Public Consultation and Socialitation</v>
          </cell>
          <cell r="H242" t="str">
            <v>ls</v>
          </cell>
          <cell r="I242">
            <v>1</v>
          </cell>
          <cell r="K242">
            <v>0</v>
          </cell>
          <cell r="L242">
            <v>38</v>
          </cell>
          <cell r="M242">
            <v>7</v>
          </cell>
          <cell r="N242">
            <v>1</v>
          </cell>
          <cell r="O242">
            <v>266</v>
          </cell>
          <cell r="U242">
            <v>0</v>
          </cell>
          <cell r="AC242">
            <v>0</v>
          </cell>
          <cell r="AD242">
            <v>0</v>
          </cell>
          <cell r="AE242">
            <v>0</v>
          </cell>
          <cell r="AF242" t="str">
            <v>1-22</v>
          </cell>
          <cell r="AH242" t="str">
            <v>Prod./Jam :</v>
          </cell>
          <cell r="AI242">
            <v>3.5</v>
          </cell>
          <cell r="AJ242">
            <v>3.5</v>
          </cell>
          <cell r="AK242">
            <v>1</v>
          </cell>
          <cell r="AM242">
            <v>0</v>
          </cell>
          <cell r="AN242">
            <v>0</v>
          </cell>
          <cell r="AO242">
            <v>0</v>
          </cell>
          <cell r="AP242" t="str">
            <v>1-22</v>
          </cell>
          <cell r="AV242">
            <v>0</v>
          </cell>
          <cell r="AW242">
            <v>0</v>
          </cell>
          <cell r="BC242">
            <v>0</v>
          </cell>
        </row>
        <row r="243">
          <cell r="C243">
            <v>22001</v>
          </cell>
          <cell r="AO243">
            <v>0</v>
          </cell>
        </row>
        <row r="244">
          <cell r="C244">
            <v>22002</v>
          </cell>
          <cell r="AO244">
            <v>0</v>
          </cell>
        </row>
        <row r="245">
          <cell r="C245">
            <v>22003</v>
          </cell>
          <cell r="AO245">
            <v>0</v>
          </cell>
        </row>
        <row r="246">
          <cell r="C246">
            <v>22004</v>
          </cell>
        </row>
        <row r="247">
          <cell r="C247">
            <v>22005</v>
          </cell>
        </row>
        <row r="248">
          <cell r="C248">
            <v>22006</v>
          </cell>
        </row>
        <row r="249">
          <cell r="C249">
            <v>22007</v>
          </cell>
        </row>
        <row r="250">
          <cell r="C250">
            <v>22008</v>
          </cell>
        </row>
        <row r="251">
          <cell r="C251">
            <v>22009</v>
          </cell>
        </row>
        <row r="252">
          <cell r="C252">
            <v>22010</v>
          </cell>
        </row>
        <row r="253">
          <cell r="C253">
            <v>23000</v>
          </cell>
          <cell r="D253" t="str">
            <v>II-1-1</v>
          </cell>
          <cell r="F253" t="str">
            <v>Clearing and grubbing type - A</v>
          </cell>
          <cell r="H253" t="str">
            <v>sqm</v>
          </cell>
          <cell r="I253">
            <v>10970</v>
          </cell>
          <cell r="K253">
            <v>0</v>
          </cell>
          <cell r="L253">
            <v>30</v>
          </cell>
          <cell r="M253">
            <v>7</v>
          </cell>
          <cell r="N253">
            <v>1</v>
          </cell>
          <cell r="O253">
            <v>210</v>
          </cell>
          <cell r="U253">
            <v>589.8240000000003</v>
          </cell>
          <cell r="W253">
            <v>438</v>
          </cell>
          <cell r="Y253">
            <v>5.7700000000000001E-2</v>
          </cell>
          <cell r="Z253">
            <v>8990</v>
          </cell>
          <cell r="AA253">
            <v>521</v>
          </cell>
          <cell r="AC253">
            <v>959</v>
          </cell>
          <cell r="AD253">
            <v>10520230</v>
          </cell>
          <cell r="AE253">
            <v>0</v>
          </cell>
          <cell r="AF253" t="str">
            <v>II-1-1</v>
          </cell>
          <cell r="AH253" t="str">
            <v>Prod./Jam :</v>
          </cell>
          <cell r="AI253">
            <v>589.8240000000003</v>
          </cell>
          <cell r="AJ253">
            <v>4718.5920000000024</v>
          </cell>
          <cell r="AK253">
            <v>11</v>
          </cell>
          <cell r="AM253">
            <v>80</v>
          </cell>
          <cell r="AN253">
            <v>877600</v>
          </cell>
          <cell r="AO253">
            <v>0</v>
          </cell>
          <cell r="AP253" t="str">
            <v>II-1-1</v>
          </cell>
          <cell r="BC253">
            <v>1039</v>
          </cell>
        </row>
        <row r="254">
          <cell r="C254">
            <v>23001</v>
          </cell>
          <cell r="K254" t="str">
            <v>Excavator PC 200</v>
          </cell>
          <cell r="P254">
            <v>589.8240000000003</v>
          </cell>
          <cell r="Q254">
            <v>1</v>
          </cell>
          <cell r="R254">
            <v>18.598768446180546</v>
          </cell>
          <cell r="S254">
            <v>1.6999999999999999E-3</v>
          </cell>
          <cell r="U254">
            <v>589.8240000000003</v>
          </cell>
          <cell r="V254">
            <v>146875</v>
          </cell>
          <cell r="W254">
            <v>250</v>
          </cell>
          <cell r="X254">
            <v>18</v>
          </cell>
          <cell r="Y254">
            <v>3.0599999999999999E-2</v>
          </cell>
          <cell r="Z254">
            <v>8990</v>
          </cell>
          <cell r="AA254">
            <v>276</v>
          </cell>
          <cell r="AC254">
            <v>526</v>
          </cell>
          <cell r="AD254">
            <v>5770220</v>
          </cell>
          <cell r="AE254">
            <v>2739071.8749999995</v>
          </cell>
          <cell r="AH254" t="str">
            <v>Mandor</v>
          </cell>
          <cell r="AK254">
            <v>6.9152661064425763E-4</v>
          </cell>
          <cell r="AL254">
            <v>75000</v>
          </cell>
          <cell r="AM254">
            <v>52</v>
          </cell>
          <cell r="AN254">
            <v>570440</v>
          </cell>
          <cell r="AO254">
            <v>7.5860469187675061</v>
          </cell>
        </row>
        <row r="255">
          <cell r="C255">
            <v>23002</v>
          </cell>
          <cell r="K255" t="str">
            <v>Dump Truck 12 ton</v>
          </cell>
          <cell r="P255">
            <v>1214.6279397479927</v>
          </cell>
          <cell r="Q255">
            <v>0.3</v>
          </cell>
          <cell r="R255">
            <v>9.0315722543613006</v>
          </cell>
          <cell r="S255">
            <v>8.0000000000000004E-4</v>
          </cell>
          <cell r="U255">
            <v>364.38838192439778</v>
          </cell>
          <cell r="V255">
            <v>86375</v>
          </cell>
          <cell r="W255">
            <v>70</v>
          </cell>
          <cell r="X255">
            <v>12</v>
          </cell>
          <cell r="Y255">
            <v>9.5999999999999992E-3</v>
          </cell>
          <cell r="Z255">
            <v>8990</v>
          </cell>
          <cell r="AA255">
            <v>87</v>
          </cell>
          <cell r="AC255">
            <v>157</v>
          </cell>
          <cell r="AD255">
            <v>1722290</v>
          </cell>
          <cell r="AH255" t="str">
            <v>Pekerja</v>
          </cell>
          <cell r="AK255">
            <v>6.9152661064425763E-4</v>
          </cell>
          <cell r="AL255">
            <v>40000</v>
          </cell>
          <cell r="AM255">
            <v>28</v>
          </cell>
          <cell r="AN255">
            <v>307160</v>
          </cell>
          <cell r="AO255">
            <v>7.5860469187675061</v>
          </cell>
        </row>
        <row r="256">
          <cell r="C256">
            <v>23003</v>
          </cell>
          <cell r="K256" t="str">
            <v>Bulldozer D65</v>
          </cell>
          <cell r="P256">
            <v>1446.0759493670887</v>
          </cell>
          <cell r="Q256">
            <v>0.5</v>
          </cell>
          <cell r="R256">
            <v>7.5860469187675061</v>
          </cell>
          <cell r="S256">
            <v>6.9999999999999999E-4</v>
          </cell>
          <cell r="U256">
            <v>723.03797468354435</v>
          </cell>
          <cell r="V256">
            <v>168375</v>
          </cell>
          <cell r="W256">
            <v>118</v>
          </cell>
          <cell r="X256">
            <v>25</v>
          </cell>
          <cell r="Y256">
            <v>1.7500000000000002E-2</v>
          </cell>
          <cell r="Z256">
            <v>8990</v>
          </cell>
          <cell r="AA256">
            <v>158</v>
          </cell>
          <cell r="AC256">
            <v>276</v>
          </cell>
          <cell r="AD256">
            <v>3027720</v>
          </cell>
          <cell r="AO256">
            <v>0</v>
          </cell>
        </row>
        <row r="257">
          <cell r="C257">
            <v>23004</v>
          </cell>
          <cell r="S257">
            <v>0</v>
          </cell>
          <cell r="AC257">
            <v>0</v>
          </cell>
          <cell r="AD257">
            <v>0</v>
          </cell>
        </row>
        <row r="258">
          <cell r="C258">
            <v>23005</v>
          </cell>
          <cell r="S258">
            <v>0</v>
          </cell>
          <cell r="AC258">
            <v>0</v>
          </cell>
          <cell r="AD258">
            <v>0</v>
          </cell>
        </row>
        <row r="259">
          <cell r="C259">
            <v>23006</v>
          </cell>
          <cell r="S259">
            <v>0</v>
          </cell>
          <cell r="AC259">
            <v>0</v>
          </cell>
          <cell r="AD259">
            <v>0</v>
          </cell>
        </row>
        <row r="260">
          <cell r="C260">
            <v>23007</v>
          </cell>
          <cell r="S260">
            <v>0</v>
          </cell>
          <cell r="AC260">
            <v>0</v>
          </cell>
          <cell r="AD260">
            <v>0</v>
          </cell>
        </row>
        <row r="261">
          <cell r="C261">
            <v>23008</v>
          </cell>
          <cell r="S261">
            <v>0</v>
          </cell>
          <cell r="AC261">
            <v>0</v>
          </cell>
          <cell r="AD261">
            <v>0</v>
          </cell>
        </row>
        <row r="262">
          <cell r="C262">
            <v>23009</v>
          </cell>
          <cell r="S262">
            <v>0</v>
          </cell>
          <cell r="AC262">
            <v>0</v>
          </cell>
          <cell r="AD262">
            <v>0</v>
          </cell>
        </row>
        <row r="263">
          <cell r="C263">
            <v>23010</v>
          </cell>
          <cell r="S263">
            <v>0</v>
          </cell>
          <cell r="AC263">
            <v>0</v>
          </cell>
          <cell r="AD263">
            <v>0</v>
          </cell>
        </row>
        <row r="264">
          <cell r="C264">
            <v>24000</v>
          </cell>
          <cell r="D264" t="str">
            <v>II-1-2</v>
          </cell>
          <cell r="F264" t="str">
            <v>Strippping</v>
          </cell>
          <cell r="H264" t="str">
            <v>cum</v>
          </cell>
          <cell r="I264">
            <v>294</v>
          </cell>
          <cell r="K264">
            <v>0</v>
          </cell>
          <cell r="L264">
            <v>30</v>
          </cell>
          <cell r="M264">
            <v>7</v>
          </cell>
          <cell r="N264">
            <v>1</v>
          </cell>
          <cell r="O264">
            <v>210</v>
          </cell>
          <cell r="U264">
            <v>216.91139240506331</v>
          </cell>
          <cell r="W264">
            <v>2294</v>
          </cell>
          <cell r="Y264">
            <v>0.31359999999999999</v>
          </cell>
          <cell r="Z264">
            <v>8990</v>
          </cell>
          <cell r="AA264">
            <v>2821</v>
          </cell>
          <cell r="AC264">
            <v>5115</v>
          </cell>
          <cell r="AD264">
            <v>1503810</v>
          </cell>
          <cell r="AE264">
            <v>0</v>
          </cell>
          <cell r="AF264" t="str">
            <v>II-1-2</v>
          </cell>
          <cell r="AH264" t="str">
            <v>Prod./Jam :</v>
          </cell>
          <cell r="AI264">
            <v>216.91139240506331</v>
          </cell>
          <cell r="AJ264">
            <v>1735.2911392405065</v>
          </cell>
          <cell r="AK264">
            <v>11</v>
          </cell>
          <cell r="AM264">
            <v>329</v>
          </cell>
          <cell r="AN264">
            <v>96726</v>
          </cell>
          <cell r="AO264">
            <v>0</v>
          </cell>
          <cell r="AP264" t="str">
            <v>II-1-2</v>
          </cell>
          <cell r="BC264">
            <v>5444</v>
          </cell>
        </row>
        <row r="265">
          <cell r="C265">
            <v>24001</v>
          </cell>
          <cell r="K265" t="str">
            <v>Excavator PC 200</v>
          </cell>
          <cell r="P265">
            <v>196.60800000000012</v>
          </cell>
          <cell r="Q265">
            <v>0.3</v>
          </cell>
          <cell r="R265">
            <v>1.4953613281249991</v>
          </cell>
          <cell r="S265">
            <v>5.1000000000000004E-3</v>
          </cell>
          <cell r="U265">
            <v>58.982400000000034</v>
          </cell>
          <cell r="V265">
            <v>146875</v>
          </cell>
          <cell r="W265">
            <v>750</v>
          </cell>
          <cell r="X265">
            <v>18</v>
          </cell>
          <cell r="Y265">
            <v>9.1800000000000007E-2</v>
          </cell>
          <cell r="Z265">
            <v>8990</v>
          </cell>
          <cell r="AA265">
            <v>826</v>
          </cell>
          <cell r="AC265">
            <v>1576</v>
          </cell>
          <cell r="AD265">
            <v>463344</v>
          </cell>
          <cell r="AH265" t="str">
            <v>Mandor</v>
          </cell>
          <cell r="AK265">
            <v>6.9152661064425763E-4</v>
          </cell>
          <cell r="AL265">
            <v>75000</v>
          </cell>
          <cell r="AM265">
            <v>52</v>
          </cell>
          <cell r="AN265">
            <v>15288</v>
          </cell>
          <cell r="AO265">
            <v>0.20330882352941174</v>
          </cell>
        </row>
        <row r="266">
          <cell r="C266">
            <v>24002</v>
          </cell>
          <cell r="K266" t="str">
            <v>Dump Truck 12 ton</v>
          </cell>
          <cell r="P266">
            <v>112.04462561682045</v>
          </cell>
          <cell r="Q266">
            <v>0.3</v>
          </cell>
          <cell r="R266">
            <v>2.6239545036764698</v>
          </cell>
          <cell r="S266">
            <v>8.8999999999999999E-3</v>
          </cell>
          <cell r="U266">
            <v>33.613387685046135</v>
          </cell>
          <cell r="V266">
            <v>86375</v>
          </cell>
          <cell r="W266">
            <v>769</v>
          </cell>
          <cell r="X266">
            <v>12</v>
          </cell>
          <cell r="Y266">
            <v>0.10680000000000001</v>
          </cell>
          <cell r="Z266">
            <v>8990</v>
          </cell>
          <cell r="AA266">
            <v>961</v>
          </cell>
          <cell r="AC266">
            <v>1730</v>
          </cell>
          <cell r="AD266">
            <v>508620</v>
          </cell>
          <cell r="AH266" t="str">
            <v>Pekerja</v>
          </cell>
          <cell r="AK266">
            <v>6.9152661064425767E-3</v>
          </cell>
          <cell r="AL266">
            <v>40000</v>
          </cell>
          <cell r="AM266">
            <v>277</v>
          </cell>
          <cell r="AN266">
            <v>81438</v>
          </cell>
          <cell r="AO266">
            <v>2.0330882352941178</v>
          </cell>
        </row>
        <row r="267">
          <cell r="C267">
            <v>24003</v>
          </cell>
          <cell r="K267" t="str">
            <v>Bulldozer D65</v>
          </cell>
          <cell r="P267">
            <v>216.91139240506331</v>
          </cell>
          <cell r="Q267">
            <v>1</v>
          </cell>
          <cell r="R267">
            <v>1.3553921568627449</v>
          </cell>
          <cell r="S267">
            <v>4.5999999999999999E-3</v>
          </cell>
          <cell r="U267">
            <v>216.91139240506331</v>
          </cell>
          <cell r="V267">
            <v>168375</v>
          </cell>
          <cell r="W267">
            <v>775</v>
          </cell>
          <cell r="X267">
            <v>25</v>
          </cell>
          <cell r="Y267">
            <v>0.115</v>
          </cell>
          <cell r="Z267">
            <v>8990</v>
          </cell>
          <cell r="AA267">
            <v>1034</v>
          </cell>
          <cell r="AC267">
            <v>1809</v>
          </cell>
          <cell r="AD267">
            <v>531846</v>
          </cell>
          <cell r="AO267">
            <v>0</v>
          </cell>
        </row>
        <row r="268">
          <cell r="C268">
            <v>24004</v>
          </cell>
          <cell r="S268">
            <v>0</v>
          </cell>
          <cell r="AC268">
            <v>0</v>
          </cell>
          <cell r="AD268">
            <v>0</v>
          </cell>
        </row>
        <row r="269">
          <cell r="C269">
            <v>24005</v>
          </cell>
          <cell r="S269">
            <v>0</v>
          </cell>
          <cell r="AC269">
            <v>0</v>
          </cell>
          <cell r="AD269">
            <v>0</v>
          </cell>
        </row>
        <row r="270">
          <cell r="C270">
            <v>24006</v>
          </cell>
          <cell r="S270">
            <v>0</v>
          </cell>
          <cell r="AC270">
            <v>0</v>
          </cell>
          <cell r="AD270">
            <v>0</v>
          </cell>
        </row>
        <row r="271">
          <cell r="C271">
            <v>24007</v>
          </cell>
          <cell r="S271">
            <v>0</v>
          </cell>
          <cell r="AC271">
            <v>0</v>
          </cell>
          <cell r="AD271">
            <v>0</v>
          </cell>
        </row>
        <row r="272">
          <cell r="C272">
            <v>24008</v>
          </cell>
          <cell r="S272">
            <v>0</v>
          </cell>
          <cell r="AC272">
            <v>0</v>
          </cell>
          <cell r="AD272">
            <v>0</v>
          </cell>
        </row>
        <row r="273">
          <cell r="C273">
            <v>24009</v>
          </cell>
          <cell r="S273">
            <v>0</v>
          </cell>
          <cell r="AC273">
            <v>0</v>
          </cell>
          <cell r="AD273">
            <v>0</v>
          </cell>
        </row>
        <row r="274">
          <cell r="C274">
            <v>24010</v>
          </cell>
          <cell r="S274">
            <v>0</v>
          </cell>
          <cell r="AC274">
            <v>0</v>
          </cell>
          <cell r="AD274">
            <v>0</v>
          </cell>
        </row>
        <row r="275">
          <cell r="C275">
            <v>25000</v>
          </cell>
          <cell r="D275" t="str">
            <v>II-1-3</v>
          </cell>
          <cell r="F275" t="str">
            <v>Excavation type - C</v>
          </cell>
          <cell r="H275" t="str">
            <v>cum</v>
          </cell>
          <cell r="I275">
            <v>23449</v>
          </cell>
          <cell r="K275">
            <v>0</v>
          </cell>
          <cell r="L275">
            <v>45</v>
          </cell>
          <cell r="M275">
            <v>7</v>
          </cell>
          <cell r="N275">
            <v>1</v>
          </cell>
          <cell r="O275">
            <v>315</v>
          </cell>
          <cell r="U275">
            <v>39.321600000000018</v>
          </cell>
          <cell r="W275">
            <v>3731</v>
          </cell>
          <cell r="Y275">
            <v>0.4572</v>
          </cell>
          <cell r="Z275">
            <v>8990</v>
          </cell>
          <cell r="AA275">
            <v>4111</v>
          </cell>
          <cell r="AC275">
            <v>7842</v>
          </cell>
          <cell r="AD275">
            <v>183887058</v>
          </cell>
          <cell r="AE275">
            <v>0</v>
          </cell>
          <cell r="AF275" t="str">
            <v>II-1-3</v>
          </cell>
          <cell r="AH275" t="str">
            <v>Prod./Jam :</v>
          </cell>
          <cell r="AI275">
            <v>39.321600000000018</v>
          </cell>
          <cell r="AJ275">
            <v>314.57280000000014</v>
          </cell>
          <cell r="AK275">
            <v>4</v>
          </cell>
          <cell r="AM275">
            <v>1972</v>
          </cell>
          <cell r="AN275">
            <v>46241428</v>
          </cell>
          <cell r="AO275">
            <v>0</v>
          </cell>
          <cell r="AP275" t="str">
            <v>II-1-3</v>
          </cell>
          <cell r="BC275">
            <v>9814</v>
          </cell>
        </row>
        <row r="276">
          <cell r="C276">
            <v>25001</v>
          </cell>
          <cell r="K276" t="str">
            <v>Excavator PC 200</v>
          </cell>
          <cell r="P276">
            <v>39.321600000000018</v>
          </cell>
          <cell r="Q276">
            <v>1</v>
          </cell>
          <cell r="R276">
            <v>596.3389078776039</v>
          </cell>
          <cell r="S276">
            <v>2.5399999999999999E-2</v>
          </cell>
          <cell r="U276">
            <v>39.321600000000018</v>
          </cell>
          <cell r="V276">
            <v>146875</v>
          </cell>
          <cell r="W276">
            <v>3731</v>
          </cell>
          <cell r="X276">
            <v>18</v>
          </cell>
          <cell r="Y276">
            <v>0.4572</v>
          </cell>
          <cell r="Z276">
            <v>8990</v>
          </cell>
          <cell r="AA276">
            <v>4111</v>
          </cell>
          <cell r="AC276">
            <v>7842</v>
          </cell>
          <cell r="AD276">
            <v>183887058</v>
          </cell>
          <cell r="AH276" t="str">
            <v>Mandor</v>
          </cell>
          <cell r="AK276">
            <v>1.2715657552083327E-2</v>
          </cell>
          <cell r="AL276">
            <v>75000</v>
          </cell>
          <cell r="AM276">
            <v>954</v>
          </cell>
          <cell r="AN276">
            <v>22370346</v>
          </cell>
          <cell r="AO276">
            <v>298.16945393880195</v>
          </cell>
        </row>
        <row r="277">
          <cell r="C277">
            <v>25002</v>
          </cell>
          <cell r="AH277" t="str">
            <v>Pekerja</v>
          </cell>
          <cell r="AK277">
            <v>2.5431315104166654E-2</v>
          </cell>
          <cell r="AL277">
            <v>40000</v>
          </cell>
          <cell r="AM277">
            <v>1018</v>
          </cell>
          <cell r="AN277">
            <v>23871082</v>
          </cell>
          <cell r="AO277">
            <v>596.3389078776039</v>
          </cell>
        </row>
        <row r="278">
          <cell r="C278">
            <v>25003</v>
          </cell>
          <cell r="S278">
            <v>0</v>
          </cell>
          <cell r="AC278">
            <v>0</v>
          </cell>
          <cell r="AD278">
            <v>0</v>
          </cell>
          <cell r="AO278">
            <v>0</v>
          </cell>
        </row>
        <row r="279">
          <cell r="C279">
            <v>25004</v>
          </cell>
          <cell r="S279">
            <v>0</v>
          </cell>
          <cell r="AC279">
            <v>0</v>
          </cell>
          <cell r="AD279">
            <v>0</v>
          </cell>
        </row>
        <row r="280">
          <cell r="C280">
            <v>25005</v>
          </cell>
          <cell r="S280">
            <v>0</v>
          </cell>
          <cell r="AC280">
            <v>0</v>
          </cell>
          <cell r="AD280">
            <v>0</v>
          </cell>
        </row>
        <row r="281">
          <cell r="C281">
            <v>25006</v>
          </cell>
          <cell r="S281">
            <v>0</v>
          </cell>
          <cell r="AC281">
            <v>0</v>
          </cell>
          <cell r="AD281">
            <v>0</v>
          </cell>
        </row>
        <row r="282">
          <cell r="C282">
            <v>25007</v>
          </cell>
          <cell r="S282">
            <v>0</v>
          </cell>
          <cell r="AC282">
            <v>0</v>
          </cell>
          <cell r="AD282">
            <v>0</v>
          </cell>
        </row>
        <row r="283">
          <cell r="C283">
            <v>25008</v>
          </cell>
          <cell r="S283">
            <v>0</v>
          </cell>
          <cell r="AC283">
            <v>0</v>
          </cell>
          <cell r="AD283">
            <v>0</v>
          </cell>
        </row>
        <row r="284">
          <cell r="C284">
            <v>25009</v>
          </cell>
          <cell r="S284">
            <v>0</v>
          </cell>
          <cell r="AC284">
            <v>0</v>
          </cell>
          <cell r="AD284">
            <v>0</v>
          </cell>
        </row>
        <row r="285">
          <cell r="C285">
            <v>25010</v>
          </cell>
          <cell r="S285">
            <v>0</v>
          </cell>
          <cell r="AC285">
            <v>0</v>
          </cell>
          <cell r="AD285">
            <v>0</v>
          </cell>
        </row>
        <row r="286">
          <cell r="C286">
            <v>26000</v>
          </cell>
          <cell r="D286" t="str">
            <v>II-1-4</v>
          </cell>
          <cell r="F286" t="str">
            <v>Earthfill type - A1 from excavated material</v>
          </cell>
          <cell r="H286" t="str">
            <v>cum</v>
          </cell>
          <cell r="I286">
            <v>235</v>
          </cell>
          <cell r="K286">
            <v>0</v>
          </cell>
          <cell r="L286">
            <v>45</v>
          </cell>
          <cell r="M286">
            <v>7</v>
          </cell>
          <cell r="N286">
            <v>1</v>
          </cell>
          <cell r="O286">
            <v>315</v>
          </cell>
          <cell r="U286">
            <v>121.5</v>
          </cell>
          <cell r="W286">
            <v>1689</v>
          </cell>
          <cell r="Y286">
            <v>0.1835</v>
          </cell>
          <cell r="Z286">
            <v>8990</v>
          </cell>
          <cell r="AA286">
            <v>1651</v>
          </cell>
          <cell r="AC286">
            <v>3340</v>
          </cell>
          <cell r="AD286">
            <v>784900</v>
          </cell>
          <cell r="AE286">
            <v>0</v>
          </cell>
          <cell r="AF286" t="str">
            <v>II-1-4</v>
          </cell>
          <cell r="AH286" t="str">
            <v>Prod./Jam :</v>
          </cell>
          <cell r="AI286">
            <v>121.5</v>
          </cell>
          <cell r="AJ286">
            <v>972</v>
          </cell>
          <cell r="AK286">
            <v>13</v>
          </cell>
          <cell r="AM286">
            <v>639</v>
          </cell>
          <cell r="AN286">
            <v>150165</v>
          </cell>
          <cell r="AO286">
            <v>0</v>
          </cell>
          <cell r="AP286" t="str">
            <v>II-1-4</v>
          </cell>
          <cell r="BC286">
            <v>3979</v>
          </cell>
        </row>
        <row r="287">
          <cell r="C287">
            <v>26001</v>
          </cell>
          <cell r="K287" t="str">
            <v>Bulldozer D65</v>
          </cell>
          <cell r="P287">
            <v>216.91139240506331</v>
          </cell>
          <cell r="Q287">
            <v>1</v>
          </cell>
          <cell r="R287">
            <v>1.083391690009337</v>
          </cell>
          <cell r="S287">
            <v>4.5999999999999999E-3</v>
          </cell>
          <cell r="U287">
            <v>216.91139240506331</v>
          </cell>
          <cell r="V287">
            <v>168375</v>
          </cell>
          <cell r="W287">
            <v>775</v>
          </cell>
          <cell r="X287">
            <v>25</v>
          </cell>
          <cell r="Y287">
            <v>0.115</v>
          </cell>
          <cell r="Z287">
            <v>8990</v>
          </cell>
          <cell r="AA287">
            <v>1034</v>
          </cell>
          <cell r="AC287">
            <v>1809</v>
          </cell>
          <cell r="AD287">
            <v>425115</v>
          </cell>
          <cell r="AH287" t="str">
            <v>Mandor</v>
          </cell>
          <cell r="AK287">
            <v>4.11522633744856E-3</v>
          </cell>
          <cell r="AL287">
            <v>75000</v>
          </cell>
          <cell r="AM287">
            <v>309</v>
          </cell>
          <cell r="AN287">
            <v>72615</v>
          </cell>
          <cell r="AO287">
            <v>0.96707818930041156</v>
          </cell>
        </row>
        <row r="288">
          <cell r="C288">
            <v>26002</v>
          </cell>
          <cell r="K288" t="str">
            <v>Vibrator Roller</v>
          </cell>
          <cell r="P288">
            <v>121.5</v>
          </cell>
          <cell r="Q288">
            <v>1</v>
          </cell>
          <cell r="R288">
            <v>1.9341563786008231</v>
          </cell>
          <cell r="S288">
            <v>8.2000000000000007E-3</v>
          </cell>
          <cell r="U288">
            <v>121.5</v>
          </cell>
          <cell r="V288">
            <v>108375.00000000001</v>
          </cell>
          <cell r="W288">
            <v>889</v>
          </cell>
          <cell r="X288">
            <v>8</v>
          </cell>
          <cell r="Y288">
            <v>6.5600000000000006E-2</v>
          </cell>
          <cell r="Z288">
            <v>8990</v>
          </cell>
          <cell r="AA288">
            <v>590</v>
          </cell>
          <cell r="AC288">
            <v>1479</v>
          </cell>
          <cell r="AD288">
            <v>347565</v>
          </cell>
          <cell r="AH288" t="str">
            <v>Pekerja</v>
          </cell>
          <cell r="AK288">
            <v>8.23045267489712E-3</v>
          </cell>
          <cell r="AL288">
            <v>40000</v>
          </cell>
          <cell r="AM288">
            <v>330</v>
          </cell>
          <cell r="AN288">
            <v>77550</v>
          </cell>
          <cell r="AO288">
            <v>1.9341563786008231</v>
          </cell>
        </row>
        <row r="289">
          <cell r="C289">
            <v>26003</v>
          </cell>
          <cell r="K289" t="str">
            <v>Water Tanker 5000 L</v>
          </cell>
          <cell r="P289">
            <v>243</v>
          </cell>
          <cell r="Q289">
            <v>1</v>
          </cell>
          <cell r="R289">
            <v>0.96707818930041156</v>
          </cell>
          <cell r="S289">
            <v>4.1000000000000005E-4</v>
          </cell>
          <cell r="U289">
            <v>243</v>
          </cell>
          <cell r="V289">
            <v>59375</v>
          </cell>
          <cell r="W289">
            <v>25</v>
          </cell>
          <cell r="X289">
            <v>7</v>
          </cell>
          <cell r="Y289">
            <v>2.8999999999999998E-3</v>
          </cell>
          <cell r="Z289">
            <v>8990</v>
          </cell>
          <cell r="AA289">
            <v>27</v>
          </cell>
          <cell r="AC289">
            <v>52</v>
          </cell>
          <cell r="AD289">
            <v>12220</v>
          </cell>
          <cell r="AO289">
            <v>0</v>
          </cell>
        </row>
        <row r="290">
          <cell r="C290">
            <v>26004</v>
          </cell>
          <cell r="S290">
            <v>0</v>
          </cell>
          <cell r="AC290">
            <v>0</v>
          </cell>
          <cell r="AD290">
            <v>0</v>
          </cell>
        </row>
        <row r="291">
          <cell r="C291">
            <v>26005</v>
          </cell>
          <cell r="S291">
            <v>0</v>
          </cell>
          <cell r="AC291">
            <v>0</v>
          </cell>
          <cell r="AD291">
            <v>0</v>
          </cell>
        </row>
        <row r="292">
          <cell r="C292">
            <v>26006</v>
          </cell>
          <cell r="S292">
            <v>0</v>
          </cell>
          <cell r="AC292">
            <v>0</v>
          </cell>
          <cell r="AD292">
            <v>0</v>
          </cell>
        </row>
        <row r="293">
          <cell r="C293">
            <v>26007</v>
          </cell>
          <cell r="S293">
            <v>0</v>
          </cell>
          <cell r="AC293">
            <v>0</v>
          </cell>
          <cell r="AD293">
            <v>0</v>
          </cell>
        </row>
        <row r="294">
          <cell r="C294">
            <v>26008</v>
          </cell>
          <cell r="S294">
            <v>0</v>
          </cell>
          <cell r="AC294">
            <v>0</v>
          </cell>
          <cell r="AD294">
            <v>0</v>
          </cell>
        </row>
        <row r="295">
          <cell r="C295">
            <v>26009</v>
          </cell>
          <cell r="S295">
            <v>0</v>
          </cell>
          <cell r="AC295">
            <v>0</v>
          </cell>
          <cell r="AD295">
            <v>0</v>
          </cell>
        </row>
        <row r="296">
          <cell r="C296">
            <v>26010</v>
          </cell>
          <cell r="S296">
            <v>0</v>
          </cell>
          <cell r="AC296">
            <v>0</v>
          </cell>
          <cell r="AD296">
            <v>0</v>
          </cell>
        </row>
        <row r="297">
          <cell r="C297">
            <v>27000</v>
          </cell>
          <cell r="D297" t="str">
            <v>II-1-5</v>
          </cell>
          <cell r="F297" t="str">
            <v>Backfill type - A</v>
          </cell>
          <cell r="H297" t="str">
            <v>cum</v>
          </cell>
          <cell r="I297">
            <v>1890</v>
          </cell>
          <cell r="K297">
            <v>0</v>
          </cell>
          <cell r="L297">
            <v>48</v>
          </cell>
          <cell r="M297">
            <v>7</v>
          </cell>
          <cell r="N297">
            <v>1</v>
          </cell>
          <cell r="O297">
            <v>336</v>
          </cell>
          <cell r="U297">
            <v>19.660800000000009</v>
          </cell>
          <cell r="W297">
            <v>8390</v>
          </cell>
          <cell r="Y297">
            <v>0.98470000000000002</v>
          </cell>
          <cell r="Z297">
            <v>8990</v>
          </cell>
          <cell r="AA297">
            <v>8854</v>
          </cell>
          <cell r="AC297">
            <v>17244</v>
          </cell>
          <cell r="AD297">
            <v>32591160</v>
          </cell>
          <cell r="AE297">
            <v>0</v>
          </cell>
          <cell r="AF297" t="str">
            <v>II-1-5</v>
          </cell>
          <cell r="AH297" t="str">
            <v>Prod./Jam :</v>
          </cell>
          <cell r="AI297">
            <v>19.660800000000009</v>
          </cell>
          <cell r="AJ297">
            <v>157.28640000000007</v>
          </cell>
          <cell r="AK297">
            <v>4</v>
          </cell>
          <cell r="AM297">
            <v>639</v>
          </cell>
          <cell r="AN297">
            <v>1207710</v>
          </cell>
          <cell r="AO297">
            <v>0</v>
          </cell>
          <cell r="AP297" t="str">
            <v>II-1-5</v>
          </cell>
          <cell r="BC297">
            <v>17883</v>
          </cell>
        </row>
        <row r="298">
          <cell r="C298">
            <v>27001</v>
          </cell>
          <cell r="K298" t="str">
            <v>Excavator PC 200</v>
          </cell>
          <cell r="P298">
            <v>19.660800000000009</v>
          </cell>
          <cell r="Q298">
            <v>1</v>
          </cell>
          <cell r="R298">
            <v>96.130371093749957</v>
          </cell>
          <cell r="S298">
            <v>5.0900000000000001E-2</v>
          </cell>
          <cell r="U298">
            <v>19.660800000000009</v>
          </cell>
          <cell r="V298">
            <v>146875</v>
          </cell>
          <cell r="W298">
            <v>7476</v>
          </cell>
          <cell r="X298">
            <v>18</v>
          </cell>
          <cell r="Y298">
            <v>0.91620000000000001</v>
          </cell>
          <cell r="Z298">
            <v>8990</v>
          </cell>
          <cell r="AA298">
            <v>8237</v>
          </cell>
          <cell r="AC298">
            <v>15713</v>
          </cell>
          <cell r="AD298">
            <v>29697570</v>
          </cell>
          <cell r="AH298" t="str">
            <v>Mandor</v>
          </cell>
          <cell r="AK298">
            <v>4.11522633744856E-3</v>
          </cell>
          <cell r="AL298">
            <v>75000</v>
          </cell>
          <cell r="AM298">
            <v>309</v>
          </cell>
          <cell r="AN298">
            <v>584010</v>
          </cell>
          <cell r="AO298">
            <v>7.7777777777777786</v>
          </cell>
        </row>
        <row r="299">
          <cell r="C299">
            <v>27002</v>
          </cell>
          <cell r="K299" t="str">
            <v>Vibrator Roller</v>
          </cell>
          <cell r="P299">
            <v>121.5</v>
          </cell>
          <cell r="Q299">
            <v>1</v>
          </cell>
          <cell r="R299">
            <v>15.555555555555555</v>
          </cell>
          <cell r="S299">
            <v>8.2000000000000007E-3</v>
          </cell>
          <cell r="U299">
            <v>121.5</v>
          </cell>
          <cell r="V299">
            <v>108375.00000000001</v>
          </cell>
          <cell r="W299">
            <v>889</v>
          </cell>
          <cell r="X299">
            <v>8</v>
          </cell>
          <cell r="Y299">
            <v>6.5600000000000006E-2</v>
          </cell>
          <cell r="Z299">
            <v>8990</v>
          </cell>
          <cell r="AA299">
            <v>590</v>
          </cell>
          <cell r="AC299">
            <v>1479</v>
          </cell>
          <cell r="AD299">
            <v>2795310</v>
          </cell>
          <cell r="AH299" t="str">
            <v>Pekerja</v>
          </cell>
          <cell r="AK299">
            <v>8.23045267489712E-3</v>
          </cell>
          <cell r="AL299">
            <v>40000</v>
          </cell>
          <cell r="AM299">
            <v>330</v>
          </cell>
          <cell r="AN299">
            <v>623700</v>
          </cell>
          <cell r="AO299">
            <v>15.555555555555557</v>
          </cell>
        </row>
        <row r="300">
          <cell r="C300">
            <v>27003</v>
          </cell>
          <cell r="K300" t="str">
            <v>Water Tanker 5000 L</v>
          </cell>
          <cell r="P300">
            <v>243</v>
          </cell>
          <cell r="Q300">
            <v>1</v>
          </cell>
          <cell r="R300">
            <v>7.7777777777777777</v>
          </cell>
          <cell r="S300">
            <v>4.1000000000000005E-4</v>
          </cell>
          <cell r="U300">
            <v>243</v>
          </cell>
          <cell r="V300">
            <v>59375</v>
          </cell>
          <cell r="W300">
            <v>25</v>
          </cell>
          <cell r="X300">
            <v>7</v>
          </cell>
          <cell r="Y300">
            <v>2.8999999999999998E-3</v>
          </cell>
          <cell r="Z300">
            <v>8990</v>
          </cell>
          <cell r="AA300">
            <v>27</v>
          </cell>
          <cell r="AC300">
            <v>52</v>
          </cell>
          <cell r="AD300">
            <v>98280</v>
          </cell>
          <cell r="AO300">
            <v>0</v>
          </cell>
        </row>
        <row r="301">
          <cell r="C301">
            <v>27004</v>
          </cell>
          <cell r="S301">
            <v>0</v>
          </cell>
          <cell r="AC301">
            <v>0</v>
          </cell>
          <cell r="AD301">
            <v>0</v>
          </cell>
        </row>
        <row r="302">
          <cell r="C302">
            <v>27005</v>
          </cell>
          <cell r="S302">
            <v>0</v>
          </cell>
          <cell r="AC302">
            <v>0</v>
          </cell>
          <cell r="AD302">
            <v>0</v>
          </cell>
        </row>
        <row r="303">
          <cell r="C303">
            <v>27006</v>
          </cell>
          <cell r="S303">
            <v>0</v>
          </cell>
          <cell r="AC303">
            <v>0</v>
          </cell>
          <cell r="AD303">
            <v>0</v>
          </cell>
        </row>
        <row r="304">
          <cell r="C304">
            <v>27007</v>
          </cell>
          <cell r="S304">
            <v>0</v>
          </cell>
          <cell r="AC304">
            <v>0</v>
          </cell>
          <cell r="AD304">
            <v>0</v>
          </cell>
        </row>
        <row r="305">
          <cell r="C305">
            <v>27008</v>
          </cell>
          <cell r="S305">
            <v>0</v>
          </cell>
          <cell r="AC305">
            <v>0</v>
          </cell>
          <cell r="AD305">
            <v>0</v>
          </cell>
        </row>
        <row r="306">
          <cell r="C306">
            <v>27009</v>
          </cell>
          <cell r="S306">
            <v>0</v>
          </cell>
          <cell r="AC306">
            <v>0</v>
          </cell>
          <cell r="AD306">
            <v>0</v>
          </cell>
        </row>
        <row r="307">
          <cell r="C307">
            <v>27010</v>
          </cell>
          <cell r="S307">
            <v>0</v>
          </cell>
          <cell r="AC307">
            <v>0</v>
          </cell>
          <cell r="AD307">
            <v>0</v>
          </cell>
        </row>
        <row r="308">
          <cell r="C308">
            <v>28000</v>
          </cell>
          <cell r="D308" t="str">
            <v>II-1-6</v>
          </cell>
          <cell r="F308" t="str">
            <v>Concrete type - B</v>
          </cell>
          <cell r="H308" t="str">
            <v>cum</v>
          </cell>
          <cell r="I308">
            <v>6271</v>
          </cell>
          <cell r="K308">
            <v>0</v>
          </cell>
          <cell r="L308">
            <v>56</v>
          </cell>
          <cell r="M308">
            <v>7</v>
          </cell>
          <cell r="N308">
            <v>1</v>
          </cell>
          <cell r="O308">
            <v>392</v>
          </cell>
          <cell r="U308">
            <v>12</v>
          </cell>
          <cell r="W308">
            <v>61342</v>
          </cell>
          <cell r="Y308">
            <v>3.5632999999999999</v>
          </cell>
          <cell r="Z308">
            <v>8990</v>
          </cell>
          <cell r="AA308">
            <v>32035</v>
          </cell>
          <cell r="AC308">
            <v>93377</v>
          </cell>
          <cell r="AD308">
            <v>585567167</v>
          </cell>
          <cell r="AE308">
            <v>0</v>
          </cell>
          <cell r="AF308" t="str">
            <v>II-1-6</v>
          </cell>
          <cell r="AH308" t="str">
            <v>Prod./Jam :</v>
          </cell>
          <cell r="AM308">
            <v>42917</v>
          </cell>
          <cell r="AN308">
            <v>269132507</v>
          </cell>
          <cell r="AO308">
            <v>0</v>
          </cell>
          <cell r="AP308" t="str">
            <v>II-1-6</v>
          </cell>
          <cell r="AV308">
            <v>549906</v>
          </cell>
          <cell r="AW308">
            <v>3448460526</v>
          </cell>
          <cell r="BC308">
            <v>686200</v>
          </cell>
        </row>
        <row r="309">
          <cell r="C309">
            <v>28001</v>
          </cell>
          <cell r="K309" t="str">
            <v>Batching Plant</v>
          </cell>
          <cell r="P309">
            <v>12</v>
          </cell>
          <cell r="Q309">
            <v>1</v>
          </cell>
          <cell r="R309">
            <v>522.58333333333337</v>
          </cell>
          <cell r="S309">
            <v>8.3299999999999999E-2</v>
          </cell>
          <cell r="U309">
            <v>12</v>
          </cell>
          <cell r="V309">
            <v>255250.00000000003</v>
          </cell>
          <cell r="W309">
            <v>21263</v>
          </cell>
          <cell r="X309">
            <v>0</v>
          </cell>
          <cell r="Y309">
            <v>0</v>
          </cell>
          <cell r="Z309">
            <v>8990</v>
          </cell>
          <cell r="AA309">
            <v>0</v>
          </cell>
          <cell r="AC309">
            <v>21263</v>
          </cell>
          <cell r="AD309">
            <v>133340273</v>
          </cell>
          <cell r="AH309" t="str">
            <v>Mandor</v>
          </cell>
          <cell r="AI309">
            <v>1</v>
          </cell>
          <cell r="AK309">
            <v>8.3333333333333329E-2</v>
          </cell>
          <cell r="AL309">
            <v>75000</v>
          </cell>
          <cell r="AM309">
            <v>6250</v>
          </cell>
          <cell r="AN309">
            <v>39193750</v>
          </cell>
          <cell r="AO309">
            <v>522.58333333333326</v>
          </cell>
          <cell r="AR309" t="str">
            <v>Semen</v>
          </cell>
          <cell r="AS309" t="str">
            <v>kg</v>
          </cell>
          <cell r="AT309">
            <v>301.86250000000001</v>
          </cell>
          <cell r="AU309">
            <v>1077</v>
          </cell>
          <cell r="AV309">
            <v>325106</v>
          </cell>
          <cell r="AW309">
            <v>2038739726</v>
          </cell>
          <cell r="AX309">
            <v>1892979.7375</v>
          </cell>
          <cell r="AY309">
            <v>301.86249999999995</v>
          </cell>
        </row>
        <row r="310">
          <cell r="C310">
            <v>28002</v>
          </cell>
          <cell r="K310" t="str">
            <v>Agitator Truck 3 m3</v>
          </cell>
          <cell r="P310">
            <v>6.5848101265822772</v>
          </cell>
          <cell r="Q310">
            <v>1</v>
          </cell>
          <cell r="R310">
            <v>952.34332948865836</v>
          </cell>
          <cell r="S310">
            <v>0.15190000000000001</v>
          </cell>
          <cell r="U310">
            <v>6.5848101265822772</v>
          </cell>
          <cell r="V310">
            <v>109375</v>
          </cell>
          <cell r="W310">
            <v>16615</v>
          </cell>
          <cell r="X310">
            <v>7</v>
          </cell>
          <cell r="Y310">
            <v>1.0632999999999999</v>
          </cell>
          <cell r="Z310">
            <v>8990</v>
          </cell>
          <cell r="AA310">
            <v>9560</v>
          </cell>
          <cell r="AC310">
            <v>26175</v>
          </cell>
          <cell r="AD310">
            <v>164143425</v>
          </cell>
          <cell r="AH310" t="str">
            <v>Tukang</v>
          </cell>
          <cell r="AI310">
            <v>2</v>
          </cell>
          <cell r="AK310">
            <v>0.16666666666666666</v>
          </cell>
          <cell r="AL310">
            <v>60000</v>
          </cell>
          <cell r="AM310">
            <v>10000</v>
          </cell>
          <cell r="AN310">
            <v>62710000</v>
          </cell>
          <cell r="AO310">
            <v>1045.1666666666665</v>
          </cell>
          <cell r="AR310" t="str">
            <v>Pasir Cor (SC)</v>
          </cell>
          <cell r="AS310" t="str">
            <v>m3</v>
          </cell>
          <cell r="AT310">
            <v>0.61909999999999998</v>
          </cell>
          <cell r="AU310">
            <v>164700</v>
          </cell>
          <cell r="AV310">
            <v>101966</v>
          </cell>
          <cell r="AW310">
            <v>639428786</v>
          </cell>
          <cell r="AX310">
            <v>3882.3761</v>
          </cell>
          <cell r="AY310">
            <v>0.61918165605095543</v>
          </cell>
        </row>
        <row r="311">
          <cell r="C311">
            <v>28003</v>
          </cell>
          <cell r="K311" t="str">
            <v>Concrete Vibrator ø 2.0"</v>
          </cell>
          <cell r="P311">
            <v>12</v>
          </cell>
          <cell r="Q311">
            <v>1</v>
          </cell>
          <cell r="R311">
            <v>522.58333333333337</v>
          </cell>
          <cell r="S311">
            <v>8.3299999999999999E-2</v>
          </cell>
          <cell r="U311">
            <v>12</v>
          </cell>
          <cell r="V311">
            <v>12500</v>
          </cell>
          <cell r="W311">
            <v>1042</v>
          </cell>
          <cell r="X311">
            <v>0</v>
          </cell>
          <cell r="Y311">
            <v>0</v>
          </cell>
          <cell r="Z311">
            <v>8990</v>
          </cell>
          <cell r="AA311">
            <v>0</v>
          </cell>
          <cell r="AC311">
            <v>1042</v>
          </cell>
          <cell r="AD311">
            <v>6534382</v>
          </cell>
          <cell r="AH311" t="str">
            <v>Pekerja</v>
          </cell>
          <cell r="AI311">
            <v>8</v>
          </cell>
          <cell r="AK311">
            <v>0.66666666666666663</v>
          </cell>
          <cell r="AL311">
            <v>40000</v>
          </cell>
          <cell r="AM311">
            <v>26667</v>
          </cell>
          <cell r="AN311">
            <v>167228757</v>
          </cell>
          <cell r="AO311">
            <v>4180.6666666666661</v>
          </cell>
          <cell r="AR311" t="str">
            <v>Batu Pecah (SC)</v>
          </cell>
          <cell r="AS311" t="str">
            <v>m3</v>
          </cell>
          <cell r="AT311">
            <v>0.74580000000000002</v>
          </cell>
          <cell r="AU311">
            <v>164700</v>
          </cell>
          <cell r="AV311">
            <v>122834</v>
          </cell>
          <cell r="AW311">
            <v>770292014</v>
          </cell>
          <cell r="AX311">
            <v>4676.9117999999999</v>
          </cell>
          <cell r="AY311">
            <v>0.74580266666666661</v>
          </cell>
        </row>
        <row r="312">
          <cell r="C312">
            <v>28004</v>
          </cell>
          <cell r="K312" t="str">
            <v>Crawler Crane 19 Ton</v>
          </cell>
          <cell r="P312">
            <v>0</v>
          </cell>
          <cell r="Q312">
            <v>0.5</v>
          </cell>
          <cell r="R312">
            <v>0</v>
          </cell>
          <cell r="S312">
            <v>0</v>
          </cell>
          <cell r="V312">
            <v>102875.00000000001</v>
          </cell>
          <cell r="W312">
            <v>0</v>
          </cell>
          <cell r="X312">
            <v>15</v>
          </cell>
          <cell r="Y312">
            <v>0</v>
          </cell>
          <cell r="Z312">
            <v>8990</v>
          </cell>
          <cell r="AA312">
            <v>0</v>
          </cell>
          <cell r="AC312">
            <v>0</v>
          </cell>
          <cell r="AD312">
            <v>0</v>
          </cell>
        </row>
        <row r="313">
          <cell r="C313">
            <v>28005</v>
          </cell>
          <cell r="K313" t="str">
            <v>Generator Set 150 KVA</v>
          </cell>
          <cell r="P313">
            <v>10</v>
          </cell>
          <cell r="Q313">
            <v>1.2</v>
          </cell>
          <cell r="R313">
            <v>627.1</v>
          </cell>
          <cell r="S313">
            <v>0.1</v>
          </cell>
          <cell r="U313">
            <v>12</v>
          </cell>
          <cell r="V313">
            <v>61250.000000000007</v>
          </cell>
          <cell r="W313">
            <v>6125</v>
          </cell>
          <cell r="X313">
            <v>15</v>
          </cell>
          <cell r="Y313">
            <v>1.5</v>
          </cell>
          <cell r="Z313">
            <v>8990</v>
          </cell>
          <cell r="AA313">
            <v>13485</v>
          </cell>
          <cell r="AC313">
            <v>19610</v>
          </cell>
          <cell r="AD313">
            <v>122974310</v>
          </cell>
        </row>
        <row r="314">
          <cell r="C314">
            <v>28006</v>
          </cell>
          <cell r="K314" t="str">
            <v>Wheel Loader 1,0-1,6 M3</v>
          </cell>
          <cell r="P314">
            <v>8</v>
          </cell>
          <cell r="Q314">
            <v>1.5</v>
          </cell>
          <cell r="R314">
            <v>783.875</v>
          </cell>
          <cell r="S314">
            <v>0.125</v>
          </cell>
          <cell r="U314">
            <v>12</v>
          </cell>
          <cell r="V314">
            <v>130375.00000000001</v>
          </cell>
          <cell r="W314">
            <v>16297</v>
          </cell>
          <cell r="X314">
            <v>8</v>
          </cell>
          <cell r="Y314">
            <v>1</v>
          </cell>
          <cell r="Z314">
            <v>8990</v>
          </cell>
          <cell r="AA314">
            <v>8990</v>
          </cell>
          <cell r="AC314">
            <v>25287</v>
          </cell>
          <cell r="AD314">
            <v>158574777</v>
          </cell>
        </row>
        <row r="315">
          <cell r="C315">
            <v>28007</v>
          </cell>
          <cell r="K315" t="str">
            <v>Submersible Pump</v>
          </cell>
          <cell r="P315">
            <v>0</v>
          </cell>
          <cell r="Q315">
            <v>1</v>
          </cell>
          <cell r="R315">
            <v>0</v>
          </cell>
          <cell r="S315">
            <v>0</v>
          </cell>
          <cell r="V315">
            <v>24375</v>
          </cell>
          <cell r="W315">
            <v>0</v>
          </cell>
          <cell r="X315">
            <v>0</v>
          </cell>
          <cell r="Y315">
            <v>0</v>
          </cell>
          <cell r="Z315">
            <v>8990</v>
          </cell>
          <cell r="AA315">
            <v>0</v>
          </cell>
          <cell r="AC315">
            <v>0</v>
          </cell>
          <cell r="AD315">
            <v>0</v>
          </cell>
        </row>
        <row r="316">
          <cell r="C316">
            <v>28008</v>
          </cell>
          <cell r="S316">
            <v>0</v>
          </cell>
          <cell r="AC316">
            <v>0</v>
          </cell>
          <cell r="AD316">
            <v>0</v>
          </cell>
        </row>
        <row r="317">
          <cell r="C317">
            <v>28009</v>
          </cell>
          <cell r="S317">
            <v>0</v>
          </cell>
          <cell r="AC317">
            <v>0</v>
          </cell>
          <cell r="AD317">
            <v>0</v>
          </cell>
        </row>
        <row r="318">
          <cell r="C318">
            <v>28010</v>
          </cell>
          <cell r="S318">
            <v>0</v>
          </cell>
          <cell r="AC318">
            <v>0</v>
          </cell>
          <cell r="AD318">
            <v>0</v>
          </cell>
        </row>
        <row r="319">
          <cell r="C319">
            <v>29000</v>
          </cell>
          <cell r="D319" t="str">
            <v>II-1-7</v>
          </cell>
          <cell r="F319" t="str">
            <v>Concrete type - D</v>
          </cell>
          <cell r="H319" t="str">
            <v>cum</v>
          </cell>
          <cell r="I319">
            <v>1122</v>
          </cell>
          <cell r="K319">
            <v>0</v>
          </cell>
          <cell r="L319">
            <v>58</v>
          </cell>
          <cell r="M319">
            <v>7</v>
          </cell>
          <cell r="N319">
            <v>1</v>
          </cell>
          <cell r="O319">
            <v>406</v>
          </cell>
          <cell r="U319">
            <v>12</v>
          </cell>
          <cell r="W319">
            <v>61342</v>
          </cell>
          <cell r="Y319">
            <v>3.5632999999999999</v>
          </cell>
          <cell r="Z319">
            <v>8990</v>
          </cell>
          <cell r="AA319">
            <v>32035</v>
          </cell>
          <cell r="AC319">
            <v>93377</v>
          </cell>
          <cell r="AD319">
            <v>104768994</v>
          </cell>
          <cell r="AE319">
            <v>0</v>
          </cell>
          <cell r="AF319" t="str">
            <v>II-1-7</v>
          </cell>
          <cell r="AH319" t="str">
            <v>Prod./Jam :</v>
          </cell>
          <cell r="AI319">
            <v>12</v>
          </cell>
          <cell r="AJ319">
            <v>96</v>
          </cell>
          <cell r="AK319">
            <v>4</v>
          </cell>
          <cell r="AM319">
            <v>42917</v>
          </cell>
          <cell r="AN319">
            <v>48152874</v>
          </cell>
          <cell r="AO319">
            <v>0</v>
          </cell>
          <cell r="AP319" t="str">
            <v>II-1-7</v>
          </cell>
          <cell r="AV319">
            <v>496478</v>
          </cell>
          <cell r="AW319">
            <v>557048316</v>
          </cell>
          <cell r="BC319">
            <v>632772</v>
          </cell>
        </row>
        <row r="320">
          <cell r="C320">
            <v>29001</v>
          </cell>
          <cell r="K320" t="str">
            <v>Batching Plant</v>
          </cell>
          <cell r="P320">
            <v>12</v>
          </cell>
          <cell r="Q320">
            <v>1</v>
          </cell>
          <cell r="R320">
            <v>93.5</v>
          </cell>
          <cell r="S320">
            <v>8.3299999999999999E-2</v>
          </cell>
          <cell r="U320">
            <v>12</v>
          </cell>
          <cell r="V320">
            <v>255250.00000000003</v>
          </cell>
          <cell r="W320">
            <v>21263</v>
          </cell>
          <cell r="X320">
            <v>0</v>
          </cell>
          <cell r="Y320">
            <v>0</v>
          </cell>
          <cell r="Z320">
            <v>8990</v>
          </cell>
          <cell r="AA320">
            <v>0</v>
          </cell>
          <cell r="AC320">
            <v>21263</v>
          </cell>
          <cell r="AD320">
            <v>23857086</v>
          </cell>
          <cell r="AH320" t="str">
            <v>Mandor</v>
          </cell>
          <cell r="AI320">
            <v>1</v>
          </cell>
          <cell r="AK320">
            <v>8.3333333333333329E-2</v>
          </cell>
          <cell r="AL320">
            <v>75000</v>
          </cell>
          <cell r="AM320">
            <v>6250</v>
          </cell>
          <cell r="AN320">
            <v>7012500</v>
          </cell>
          <cell r="AO320">
            <v>93.5</v>
          </cell>
          <cell r="AR320" t="str">
            <v>Semen</v>
          </cell>
          <cell r="AS320" t="str">
            <v>kg</v>
          </cell>
          <cell r="AT320">
            <v>246</v>
          </cell>
          <cell r="AU320">
            <v>1077</v>
          </cell>
          <cell r="AV320">
            <v>264942</v>
          </cell>
          <cell r="AW320">
            <v>297264924</v>
          </cell>
          <cell r="AX320">
            <v>276012</v>
          </cell>
          <cell r="AY320">
            <v>245.99999999999997</v>
          </cell>
        </row>
        <row r="321">
          <cell r="C321">
            <v>29002</v>
          </cell>
          <cell r="K321" t="str">
            <v>Agitator Truck 3 m3</v>
          </cell>
          <cell r="P321">
            <v>6.5848101265822772</v>
          </cell>
          <cell r="Q321">
            <v>1</v>
          </cell>
          <cell r="R321">
            <v>170.39215686274514</v>
          </cell>
          <cell r="S321">
            <v>0.15190000000000001</v>
          </cell>
          <cell r="U321">
            <v>6.5848101265822772</v>
          </cell>
          <cell r="V321">
            <v>109375</v>
          </cell>
          <cell r="W321">
            <v>16615</v>
          </cell>
          <cell r="X321">
            <v>7</v>
          </cell>
          <cell r="Y321">
            <v>1.0632999999999999</v>
          </cell>
          <cell r="Z321">
            <v>8990</v>
          </cell>
          <cell r="AA321">
            <v>9560</v>
          </cell>
          <cell r="AC321">
            <v>26175</v>
          </cell>
          <cell r="AD321">
            <v>29368350</v>
          </cell>
          <cell r="AH321" t="str">
            <v>Tukang</v>
          </cell>
          <cell r="AI321">
            <v>2</v>
          </cell>
          <cell r="AK321">
            <v>0.16666666666666666</v>
          </cell>
          <cell r="AL321">
            <v>60000</v>
          </cell>
          <cell r="AM321">
            <v>10000</v>
          </cell>
          <cell r="AN321">
            <v>11220000</v>
          </cell>
          <cell r="AO321">
            <v>187</v>
          </cell>
          <cell r="AR321" t="str">
            <v>Pasir Cor (SC)</v>
          </cell>
          <cell r="AS321" t="str">
            <v>m3</v>
          </cell>
          <cell r="AT321">
            <v>0.60899999999999999</v>
          </cell>
          <cell r="AU321">
            <v>164700</v>
          </cell>
          <cell r="AV321">
            <v>100303</v>
          </cell>
          <cell r="AW321">
            <v>112539966</v>
          </cell>
          <cell r="AX321">
            <v>683.298</v>
          </cell>
          <cell r="AY321">
            <v>0.60901910828025485</v>
          </cell>
        </row>
        <row r="322">
          <cell r="C322">
            <v>29003</v>
          </cell>
          <cell r="K322" t="str">
            <v>Concrete Vibrator ø 2.0"</v>
          </cell>
          <cell r="P322">
            <v>12</v>
          </cell>
          <cell r="Q322">
            <v>1</v>
          </cell>
          <cell r="R322">
            <v>93.5</v>
          </cell>
          <cell r="S322">
            <v>8.3299999999999999E-2</v>
          </cell>
          <cell r="U322">
            <v>12</v>
          </cell>
          <cell r="V322">
            <v>12500</v>
          </cell>
          <cell r="W322">
            <v>1042</v>
          </cell>
          <cell r="X322">
            <v>0</v>
          </cell>
          <cell r="Y322">
            <v>0</v>
          </cell>
          <cell r="Z322">
            <v>8990</v>
          </cell>
          <cell r="AA322">
            <v>0</v>
          </cell>
          <cell r="AC322">
            <v>1042</v>
          </cell>
          <cell r="AD322">
            <v>1169124</v>
          </cell>
          <cell r="AH322" t="str">
            <v>Pekerja</v>
          </cell>
          <cell r="AI322">
            <v>8</v>
          </cell>
          <cell r="AK322">
            <v>0.66666666666666663</v>
          </cell>
          <cell r="AL322">
            <v>40000</v>
          </cell>
          <cell r="AM322">
            <v>26667</v>
          </cell>
          <cell r="AN322">
            <v>29920374</v>
          </cell>
          <cell r="AO322">
            <v>748</v>
          </cell>
          <cell r="AR322" t="str">
            <v>Batu Pecah (SC)</v>
          </cell>
          <cell r="AS322" t="str">
            <v>m3</v>
          </cell>
          <cell r="AT322">
            <v>0.79679999999999995</v>
          </cell>
          <cell r="AU322">
            <v>164700</v>
          </cell>
          <cell r="AV322">
            <v>131233</v>
          </cell>
          <cell r="AW322">
            <v>147243426</v>
          </cell>
          <cell r="AX322">
            <v>894.00959999999998</v>
          </cell>
          <cell r="AY322">
            <v>0.79679999999999995</v>
          </cell>
        </row>
        <row r="323">
          <cell r="C323">
            <v>29004</v>
          </cell>
          <cell r="K323" t="str">
            <v>Crawler Crane 19 Ton</v>
          </cell>
          <cell r="P323">
            <v>0</v>
          </cell>
          <cell r="Q323">
            <v>0.5</v>
          </cell>
          <cell r="R323">
            <v>0</v>
          </cell>
          <cell r="S323">
            <v>0</v>
          </cell>
          <cell r="V323">
            <v>102875.00000000001</v>
          </cell>
          <cell r="W323">
            <v>0</v>
          </cell>
          <cell r="X323">
            <v>15</v>
          </cell>
          <cell r="Y323">
            <v>0</v>
          </cell>
          <cell r="Z323">
            <v>8990</v>
          </cell>
          <cell r="AA323">
            <v>0</v>
          </cell>
          <cell r="AC323">
            <v>0</v>
          </cell>
          <cell r="AD323">
            <v>0</v>
          </cell>
        </row>
        <row r="324">
          <cell r="C324">
            <v>29005</v>
          </cell>
          <cell r="K324" t="str">
            <v>Generator Set 150 KVA</v>
          </cell>
          <cell r="P324">
            <v>10</v>
          </cell>
          <cell r="Q324">
            <v>1.2</v>
          </cell>
          <cell r="R324">
            <v>112.2</v>
          </cell>
          <cell r="S324">
            <v>0.1</v>
          </cell>
          <cell r="U324">
            <v>12</v>
          </cell>
          <cell r="V324">
            <v>61250.000000000007</v>
          </cell>
          <cell r="W324">
            <v>6125</v>
          </cell>
          <cell r="X324">
            <v>15</v>
          </cell>
          <cell r="Y324">
            <v>1.5</v>
          </cell>
          <cell r="Z324">
            <v>8990</v>
          </cell>
          <cell r="AA324">
            <v>13485</v>
          </cell>
          <cell r="AC324">
            <v>19610</v>
          </cell>
          <cell r="AD324">
            <v>22002420</v>
          </cell>
        </row>
        <row r="325">
          <cell r="C325">
            <v>29006</v>
          </cell>
          <cell r="K325" t="str">
            <v>Wheel Loader 1,0-1,6 M3</v>
          </cell>
          <cell r="P325">
            <v>8</v>
          </cell>
          <cell r="Q325">
            <v>1.5</v>
          </cell>
          <cell r="R325">
            <v>140.25</v>
          </cell>
          <cell r="S325">
            <v>0.125</v>
          </cell>
          <cell r="U325">
            <v>12</v>
          </cell>
          <cell r="V325">
            <v>130375.00000000001</v>
          </cell>
          <cell r="W325">
            <v>16297</v>
          </cell>
          <cell r="X325">
            <v>8</v>
          </cell>
          <cell r="Y325">
            <v>1</v>
          </cell>
          <cell r="Z325">
            <v>8990</v>
          </cell>
          <cell r="AA325">
            <v>8990</v>
          </cell>
          <cell r="AC325">
            <v>25287</v>
          </cell>
          <cell r="AD325">
            <v>28372014</v>
          </cell>
        </row>
        <row r="326">
          <cell r="C326">
            <v>29007</v>
          </cell>
          <cell r="K326" t="str">
            <v>Submersible Pump</v>
          </cell>
          <cell r="P326">
            <v>0</v>
          </cell>
          <cell r="Q326">
            <v>1</v>
          </cell>
          <cell r="R326">
            <v>0</v>
          </cell>
          <cell r="S326">
            <v>0</v>
          </cell>
          <cell r="V326">
            <v>24375</v>
          </cell>
          <cell r="W326">
            <v>0</v>
          </cell>
          <cell r="X326">
            <v>0</v>
          </cell>
          <cell r="Y326">
            <v>0</v>
          </cell>
          <cell r="Z326">
            <v>8990</v>
          </cell>
          <cell r="AA326">
            <v>0</v>
          </cell>
          <cell r="AC326">
            <v>0</v>
          </cell>
          <cell r="AD326">
            <v>0</v>
          </cell>
        </row>
        <row r="327">
          <cell r="C327">
            <v>29008</v>
          </cell>
          <cell r="S327">
            <v>0</v>
          </cell>
          <cell r="AC327">
            <v>0</v>
          </cell>
          <cell r="AD327">
            <v>0</v>
          </cell>
        </row>
        <row r="328">
          <cell r="C328">
            <v>29009</v>
          </cell>
          <cell r="S328">
            <v>0</v>
          </cell>
          <cell r="AC328">
            <v>0</v>
          </cell>
          <cell r="AD328">
            <v>0</v>
          </cell>
        </row>
        <row r="329">
          <cell r="C329">
            <v>29010</v>
          </cell>
          <cell r="S329">
            <v>0</v>
          </cell>
          <cell r="AC329">
            <v>0</v>
          </cell>
          <cell r="AD329">
            <v>0</v>
          </cell>
        </row>
        <row r="330">
          <cell r="C330">
            <v>30000</v>
          </cell>
          <cell r="D330" t="str">
            <v>II-1-8</v>
          </cell>
          <cell r="F330" t="str">
            <v>Formwork type - A1</v>
          </cell>
          <cell r="H330" t="str">
            <v>sqm</v>
          </cell>
          <cell r="I330">
            <v>3614</v>
          </cell>
          <cell r="K330">
            <v>0</v>
          </cell>
          <cell r="L330">
            <v>58</v>
          </cell>
          <cell r="M330">
            <v>7</v>
          </cell>
          <cell r="N330">
            <v>1</v>
          </cell>
          <cell r="O330">
            <v>406</v>
          </cell>
          <cell r="U330">
            <v>1</v>
          </cell>
          <cell r="W330">
            <v>1000</v>
          </cell>
          <cell r="AC330">
            <v>1000</v>
          </cell>
          <cell r="AD330">
            <v>3614000</v>
          </cell>
          <cell r="AE330">
            <v>0</v>
          </cell>
          <cell r="AF330" t="str">
            <v>II-1-8</v>
          </cell>
          <cell r="AH330" t="str">
            <v>Prod./Jam :</v>
          </cell>
          <cell r="AI330">
            <v>2.5</v>
          </cell>
          <cell r="AJ330">
            <v>20</v>
          </cell>
          <cell r="AK330">
            <v>1</v>
          </cell>
          <cell r="AM330">
            <v>27750</v>
          </cell>
          <cell r="AN330">
            <v>100288500</v>
          </cell>
          <cell r="AO330">
            <v>0</v>
          </cell>
          <cell r="AP330" t="str">
            <v>II-1-8</v>
          </cell>
          <cell r="AV330">
            <v>40618</v>
          </cell>
          <cell r="AW330">
            <v>146793452</v>
          </cell>
          <cell r="BC330">
            <v>69368</v>
          </cell>
        </row>
        <row r="331">
          <cell r="C331">
            <v>30001</v>
          </cell>
          <cell r="K331" t="str">
            <v>Alat Bantu</v>
          </cell>
          <cell r="P331">
            <v>1</v>
          </cell>
          <cell r="Q331">
            <v>1</v>
          </cell>
          <cell r="R331">
            <v>3614</v>
          </cell>
          <cell r="S331">
            <v>1</v>
          </cell>
          <cell r="U331">
            <v>1</v>
          </cell>
          <cell r="V331">
            <v>1000</v>
          </cell>
          <cell r="W331">
            <v>1000</v>
          </cell>
          <cell r="AC331">
            <v>1000</v>
          </cell>
          <cell r="AD331">
            <v>3614000</v>
          </cell>
          <cell r="AH331" t="str">
            <v>Mandor</v>
          </cell>
          <cell r="AI331">
            <v>1</v>
          </cell>
          <cell r="AJ331">
            <v>0.05</v>
          </cell>
          <cell r="AK331">
            <v>0.05</v>
          </cell>
          <cell r="AL331">
            <v>75000</v>
          </cell>
          <cell r="AM331">
            <v>3750</v>
          </cell>
          <cell r="AN331">
            <v>13552500</v>
          </cell>
          <cell r="AO331">
            <v>180.70000000000002</v>
          </cell>
          <cell r="AR331" t="str">
            <v>Multiplek 9 mm</v>
          </cell>
          <cell r="AS331" t="str">
            <v>lbr</v>
          </cell>
          <cell r="AT331">
            <v>8.3299999999999999E-2</v>
          </cell>
          <cell r="AU331">
            <v>155000</v>
          </cell>
          <cell r="AV331">
            <v>12912</v>
          </cell>
          <cell r="AW331">
            <v>46663968</v>
          </cell>
          <cell r="AX331">
            <v>301.0462</v>
          </cell>
          <cell r="AY331">
            <v>8.3299999999999999E-2</v>
          </cell>
        </row>
        <row r="332">
          <cell r="C332">
            <v>30002</v>
          </cell>
          <cell r="S332">
            <v>0</v>
          </cell>
          <cell r="AC332">
            <v>0</v>
          </cell>
          <cell r="AD332">
            <v>0</v>
          </cell>
          <cell r="AH332" t="str">
            <v>Tukang Kayu</v>
          </cell>
          <cell r="AI332">
            <v>4</v>
          </cell>
          <cell r="AJ332">
            <v>0.05</v>
          </cell>
          <cell r="AK332">
            <v>0.2</v>
          </cell>
          <cell r="AL332">
            <v>60000</v>
          </cell>
          <cell r="AM332">
            <v>12000</v>
          </cell>
          <cell r="AN332">
            <v>43368000</v>
          </cell>
          <cell r="AO332">
            <v>722.80000000000007</v>
          </cell>
          <cell r="AR332" t="str">
            <v>Kayu Klas I</v>
          </cell>
          <cell r="AS332" t="str">
            <v>m3</v>
          </cell>
          <cell r="AT332">
            <v>5.4000000000000003E-3</v>
          </cell>
          <cell r="AU332">
            <v>2000000</v>
          </cell>
          <cell r="AV332">
            <v>10800</v>
          </cell>
          <cell r="AW332">
            <v>39031200</v>
          </cell>
          <cell r="AX332">
            <v>19.515600000000003</v>
          </cell>
          <cell r="AY332">
            <v>5.4000000000000003E-3</v>
          </cell>
        </row>
        <row r="333">
          <cell r="C333">
            <v>30003</v>
          </cell>
          <cell r="S333">
            <v>0</v>
          </cell>
          <cell r="AC333">
            <v>0</v>
          </cell>
          <cell r="AD333">
            <v>0</v>
          </cell>
          <cell r="AH333" t="str">
            <v>Pekerja</v>
          </cell>
          <cell r="AI333">
            <v>6</v>
          </cell>
          <cell r="AJ333">
            <v>0.05</v>
          </cell>
          <cell r="AK333">
            <v>0.3</v>
          </cell>
          <cell r="AL333">
            <v>40000</v>
          </cell>
          <cell r="AM333">
            <v>12000</v>
          </cell>
          <cell r="AN333">
            <v>43368000</v>
          </cell>
          <cell r="AO333">
            <v>1084.2</v>
          </cell>
          <cell r="AR333" t="str">
            <v>Kayu Klas II</v>
          </cell>
          <cell r="AS333" t="str">
            <v>m3</v>
          </cell>
          <cell r="AT333">
            <v>4.1000000000000003E-3</v>
          </cell>
          <cell r="AU333">
            <v>1500000</v>
          </cell>
          <cell r="AV333">
            <v>6150</v>
          </cell>
          <cell r="AW333">
            <v>22226100</v>
          </cell>
          <cell r="AX333">
            <v>14.817400000000001</v>
          </cell>
          <cell r="AY333">
            <v>4.1000000000000003E-3</v>
          </cell>
        </row>
        <row r="334">
          <cell r="C334">
            <v>30004</v>
          </cell>
          <cell r="S334">
            <v>0</v>
          </cell>
          <cell r="AC334">
            <v>0</v>
          </cell>
          <cell r="AD334">
            <v>0</v>
          </cell>
          <cell r="AR334" t="str">
            <v>Paku</v>
          </cell>
          <cell r="AS334" t="str">
            <v>kg</v>
          </cell>
          <cell r="AT334">
            <v>0.1</v>
          </cell>
          <cell r="AU334">
            <v>12000</v>
          </cell>
          <cell r="AV334">
            <v>1200</v>
          </cell>
          <cell r="AW334">
            <v>4336800</v>
          </cell>
          <cell r="AX334">
            <v>361.40000000000003</v>
          </cell>
          <cell r="AY334">
            <v>0.1</v>
          </cell>
        </row>
        <row r="335">
          <cell r="C335">
            <v>30005</v>
          </cell>
          <cell r="S335">
            <v>0</v>
          </cell>
          <cell r="AC335">
            <v>0</v>
          </cell>
          <cell r="AD335">
            <v>0</v>
          </cell>
          <cell r="AR335" t="str">
            <v>Form Tie</v>
          </cell>
          <cell r="AS335" t="str">
            <v>bh</v>
          </cell>
          <cell r="AT335">
            <v>0.192</v>
          </cell>
          <cell r="AU335">
            <v>8500</v>
          </cell>
          <cell r="AV335">
            <v>1632</v>
          </cell>
          <cell r="AW335">
            <v>5898048</v>
          </cell>
          <cell r="AX335">
            <v>693.88800000000003</v>
          </cell>
          <cell r="AY335">
            <v>0.192</v>
          </cell>
        </row>
        <row r="336">
          <cell r="C336">
            <v>30006</v>
          </cell>
          <cell r="S336">
            <v>0</v>
          </cell>
          <cell r="AC336">
            <v>0</v>
          </cell>
          <cell r="AD336">
            <v>0</v>
          </cell>
          <cell r="AR336" t="str">
            <v>Plasticone</v>
          </cell>
          <cell r="AS336" t="str">
            <v>Bh</v>
          </cell>
          <cell r="AT336">
            <v>0.96</v>
          </cell>
          <cell r="AU336">
            <v>5750</v>
          </cell>
          <cell r="AV336">
            <v>5520</v>
          </cell>
          <cell r="AW336">
            <v>19949280</v>
          </cell>
          <cell r="AX336">
            <v>3469.44</v>
          </cell>
          <cell r="AY336">
            <v>0.96</v>
          </cell>
        </row>
        <row r="337">
          <cell r="C337">
            <v>30007</v>
          </cell>
          <cell r="S337">
            <v>0</v>
          </cell>
          <cell r="AC337">
            <v>0</v>
          </cell>
          <cell r="AD337">
            <v>0</v>
          </cell>
          <cell r="AR337" t="str">
            <v>Separator</v>
          </cell>
          <cell r="AS337" t="str">
            <v>Btg</v>
          </cell>
          <cell r="AT337">
            <v>0.76800000000000002</v>
          </cell>
          <cell r="AU337">
            <v>3000</v>
          </cell>
          <cell r="AV337">
            <v>2304</v>
          </cell>
          <cell r="AW337">
            <v>8326656</v>
          </cell>
          <cell r="AX337">
            <v>2775.5520000000001</v>
          </cell>
          <cell r="AY337">
            <v>0.76800000000000002</v>
          </cell>
        </row>
        <row r="338">
          <cell r="C338">
            <v>30008</v>
          </cell>
          <cell r="S338">
            <v>0</v>
          </cell>
          <cell r="AC338">
            <v>0</v>
          </cell>
          <cell r="AD338">
            <v>0</v>
          </cell>
          <cell r="AR338" t="str">
            <v>Form Oil</v>
          </cell>
          <cell r="AS338" t="str">
            <v>lt</v>
          </cell>
          <cell r="AT338">
            <v>0.05</v>
          </cell>
          <cell r="AU338">
            <v>2000</v>
          </cell>
          <cell r="AV338">
            <v>100</v>
          </cell>
          <cell r="AW338">
            <v>361400</v>
          </cell>
          <cell r="AX338">
            <v>180.70000000000002</v>
          </cell>
          <cell r="AY338">
            <v>0.05</v>
          </cell>
        </row>
        <row r="339">
          <cell r="C339">
            <v>30009</v>
          </cell>
          <cell r="S339">
            <v>0</v>
          </cell>
          <cell r="AC339">
            <v>0</v>
          </cell>
          <cell r="AD339">
            <v>0</v>
          </cell>
        </row>
        <row r="340">
          <cell r="C340">
            <v>30010</v>
          </cell>
          <cell r="S340">
            <v>0</v>
          </cell>
          <cell r="AC340">
            <v>0</v>
          </cell>
          <cell r="AD340">
            <v>0</v>
          </cell>
        </row>
        <row r="341">
          <cell r="C341">
            <v>31000</v>
          </cell>
          <cell r="D341" t="str">
            <v>II-1-9</v>
          </cell>
          <cell r="F341" t="str">
            <v>Formwork type - A2</v>
          </cell>
          <cell r="H341" t="str">
            <v>sqm</v>
          </cell>
          <cell r="I341">
            <v>9718</v>
          </cell>
          <cell r="K341">
            <v>0</v>
          </cell>
          <cell r="L341">
            <v>59</v>
          </cell>
          <cell r="M341">
            <v>7</v>
          </cell>
          <cell r="N341">
            <v>1</v>
          </cell>
          <cell r="O341">
            <v>413</v>
          </cell>
          <cell r="U341">
            <v>1</v>
          </cell>
          <cell r="W341">
            <v>2000</v>
          </cell>
          <cell r="AC341">
            <v>2000</v>
          </cell>
          <cell r="AD341">
            <v>19436000</v>
          </cell>
          <cell r="AE341">
            <v>0</v>
          </cell>
          <cell r="AF341" t="str">
            <v>II-1-9</v>
          </cell>
          <cell r="AH341" t="str">
            <v>Prod./Jam :</v>
          </cell>
          <cell r="AI341">
            <v>2</v>
          </cell>
          <cell r="AJ341">
            <v>16</v>
          </cell>
          <cell r="AK341">
            <v>1</v>
          </cell>
          <cell r="AM341">
            <v>34688</v>
          </cell>
          <cell r="AN341">
            <v>337097984</v>
          </cell>
          <cell r="AO341">
            <v>0</v>
          </cell>
          <cell r="AP341" t="str">
            <v>II-1-9</v>
          </cell>
          <cell r="AV341">
            <v>41818</v>
          </cell>
          <cell r="AW341">
            <v>406387324</v>
          </cell>
          <cell r="BC341">
            <v>78506</v>
          </cell>
        </row>
        <row r="342">
          <cell r="C342">
            <v>31001</v>
          </cell>
          <cell r="K342" t="str">
            <v>Alat Bantu</v>
          </cell>
          <cell r="P342">
            <v>0.5</v>
          </cell>
          <cell r="Q342">
            <v>2</v>
          </cell>
          <cell r="R342">
            <v>19436</v>
          </cell>
          <cell r="S342">
            <v>2</v>
          </cell>
          <cell r="U342">
            <v>1</v>
          </cell>
          <cell r="V342">
            <v>1000</v>
          </cell>
          <cell r="W342">
            <v>2000</v>
          </cell>
          <cell r="AC342">
            <v>2000</v>
          </cell>
          <cell r="AD342">
            <v>19436000</v>
          </cell>
          <cell r="AH342" t="str">
            <v>Mandor</v>
          </cell>
          <cell r="AI342">
            <v>1</v>
          </cell>
          <cell r="AJ342">
            <v>6.25E-2</v>
          </cell>
          <cell r="AK342">
            <v>6.25E-2</v>
          </cell>
          <cell r="AL342">
            <v>75000</v>
          </cell>
          <cell r="AM342">
            <v>4688</v>
          </cell>
          <cell r="AN342">
            <v>45557984</v>
          </cell>
          <cell r="AO342">
            <v>607.375</v>
          </cell>
          <cell r="AR342" t="str">
            <v>Multiplek 9 mm</v>
          </cell>
          <cell r="AS342" t="str">
            <v>lbr</v>
          </cell>
          <cell r="AT342">
            <v>8.3299999999999999E-2</v>
          </cell>
          <cell r="AU342">
            <v>155000</v>
          </cell>
          <cell r="AV342">
            <v>12912</v>
          </cell>
          <cell r="AW342">
            <v>125478816</v>
          </cell>
          <cell r="AX342">
            <v>809.50940000000003</v>
          </cell>
          <cell r="AY342">
            <v>8.3299999999999999E-2</v>
          </cell>
        </row>
        <row r="343">
          <cell r="C343">
            <v>31002</v>
          </cell>
          <cell r="S343">
            <v>0</v>
          </cell>
          <cell r="AC343">
            <v>0</v>
          </cell>
          <cell r="AD343">
            <v>0</v>
          </cell>
          <cell r="AH343" t="str">
            <v>Tukang Kayu</v>
          </cell>
          <cell r="AI343">
            <v>4</v>
          </cell>
          <cell r="AJ343">
            <v>6.25E-2</v>
          </cell>
          <cell r="AK343">
            <v>0.25</v>
          </cell>
          <cell r="AL343">
            <v>60000</v>
          </cell>
          <cell r="AM343">
            <v>15000</v>
          </cell>
          <cell r="AN343">
            <v>145770000</v>
          </cell>
          <cell r="AO343">
            <v>2429.5</v>
          </cell>
          <cell r="AR343" t="str">
            <v>Kayu Klas I</v>
          </cell>
          <cell r="AS343" t="str">
            <v>m3</v>
          </cell>
          <cell r="AT343">
            <v>5.4000000000000003E-3</v>
          </cell>
          <cell r="AU343">
            <v>2000000</v>
          </cell>
          <cell r="AV343">
            <v>10800</v>
          </cell>
          <cell r="AW343">
            <v>104954400</v>
          </cell>
          <cell r="AX343">
            <v>52.477200000000003</v>
          </cell>
          <cell r="AY343">
            <v>5.4000000000000003E-3</v>
          </cell>
        </row>
        <row r="344">
          <cell r="C344">
            <v>31003</v>
          </cell>
          <cell r="S344">
            <v>0</v>
          </cell>
          <cell r="AC344">
            <v>0</v>
          </cell>
          <cell r="AD344">
            <v>0</v>
          </cell>
          <cell r="AH344" t="str">
            <v>Pekerja</v>
          </cell>
          <cell r="AI344">
            <v>6</v>
          </cell>
          <cell r="AJ344">
            <v>6.25E-2</v>
          </cell>
          <cell r="AK344">
            <v>0.375</v>
          </cell>
          <cell r="AL344">
            <v>40000</v>
          </cell>
          <cell r="AM344">
            <v>15000</v>
          </cell>
          <cell r="AN344">
            <v>145770000</v>
          </cell>
          <cell r="AO344">
            <v>3644.25</v>
          </cell>
          <cell r="AR344" t="str">
            <v>Kayu Klas II</v>
          </cell>
          <cell r="AS344" t="str">
            <v>m3</v>
          </cell>
          <cell r="AT344">
            <v>4.1000000000000003E-3</v>
          </cell>
          <cell r="AU344">
            <v>1500000</v>
          </cell>
          <cell r="AV344">
            <v>6150</v>
          </cell>
          <cell r="AW344">
            <v>59765700</v>
          </cell>
          <cell r="AX344">
            <v>39.843800000000002</v>
          </cell>
          <cell r="AY344">
            <v>4.1000000000000003E-3</v>
          </cell>
        </row>
        <row r="345">
          <cell r="C345">
            <v>31004</v>
          </cell>
          <cell r="S345">
            <v>0</v>
          </cell>
          <cell r="AC345">
            <v>0</v>
          </cell>
          <cell r="AD345">
            <v>0</v>
          </cell>
          <cell r="AR345" t="str">
            <v>Paku</v>
          </cell>
          <cell r="AS345" t="str">
            <v>kg</v>
          </cell>
          <cell r="AT345">
            <v>0.1</v>
          </cell>
          <cell r="AU345">
            <v>12000</v>
          </cell>
          <cell r="AV345">
            <v>1200</v>
          </cell>
          <cell r="AW345">
            <v>11661600</v>
          </cell>
          <cell r="AX345">
            <v>971.80000000000007</v>
          </cell>
          <cell r="AY345">
            <v>0.1</v>
          </cell>
        </row>
        <row r="346">
          <cell r="C346">
            <v>31005</v>
          </cell>
          <cell r="S346">
            <v>0</v>
          </cell>
          <cell r="AC346">
            <v>0</v>
          </cell>
          <cell r="AD346">
            <v>0</v>
          </cell>
          <cell r="AR346" t="str">
            <v>Form Tie</v>
          </cell>
          <cell r="AS346" t="str">
            <v>bh</v>
          </cell>
          <cell r="AT346">
            <v>0.192</v>
          </cell>
          <cell r="AU346">
            <v>8500</v>
          </cell>
          <cell r="AV346">
            <v>1632</v>
          </cell>
          <cell r="AW346">
            <v>15859776</v>
          </cell>
          <cell r="AX346">
            <v>1865.856</v>
          </cell>
          <cell r="AY346">
            <v>0.192</v>
          </cell>
        </row>
        <row r="347">
          <cell r="C347">
            <v>31006</v>
          </cell>
          <cell r="S347">
            <v>0</v>
          </cell>
          <cell r="AC347">
            <v>0</v>
          </cell>
          <cell r="AD347">
            <v>0</v>
          </cell>
          <cell r="AR347" t="str">
            <v>Plasticone</v>
          </cell>
          <cell r="AS347" t="str">
            <v>Bh</v>
          </cell>
          <cell r="AT347">
            <v>0.96</v>
          </cell>
          <cell r="AU347">
            <v>5750</v>
          </cell>
          <cell r="AV347">
            <v>5520</v>
          </cell>
          <cell r="AW347">
            <v>53643360</v>
          </cell>
          <cell r="AX347">
            <v>9329.2799999999988</v>
          </cell>
          <cell r="AY347">
            <v>0.96</v>
          </cell>
        </row>
        <row r="348">
          <cell r="C348">
            <v>31007</v>
          </cell>
          <cell r="S348">
            <v>0</v>
          </cell>
          <cell r="AC348">
            <v>0</v>
          </cell>
          <cell r="AD348">
            <v>0</v>
          </cell>
          <cell r="AR348" t="str">
            <v>Separator</v>
          </cell>
          <cell r="AS348" t="str">
            <v>Btg</v>
          </cell>
          <cell r="AT348">
            <v>0.76800000000000002</v>
          </cell>
          <cell r="AU348">
            <v>3000</v>
          </cell>
          <cell r="AV348">
            <v>2304</v>
          </cell>
          <cell r="AW348">
            <v>22390272</v>
          </cell>
          <cell r="AX348">
            <v>7463.424</v>
          </cell>
          <cell r="AY348">
            <v>0.76800000000000002</v>
          </cell>
        </row>
        <row r="349">
          <cell r="C349">
            <v>31008</v>
          </cell>
          <cell r="S349">
            <v>0</v>
          </cell>
          <cell r="AC349">
            <v>0</v>
          </cell>
          <cell r="AD349">
            <v>0</v>
          </cell>
          <cell r="AR349" t="str">
            <v>Form Oil</v>
          </cell>
          <cell r="AS349" t="str">
            <v>lt</v>
          </cell>
          <cell r="AT349">
            <v>0.05</v>
          </cell>
          <cell r="AU349">
            <v>2000</v>
          </cell>
          <cell r="AV349">
            <v>100</v>
          </cell>
          <cell r="AW349">
            <v>971800</v>
          </cell>
          <cell r="AX349">
            <v>485.90000000000003</v>
          </cell>
          <cell r="AY349">
            <v>0.05</v>
          </cell>
        </row>
        <row r="350">
          <cell r="C350">
            <v>31009</v>
          </cell>
          <cell r="S350">
            <v>0</v>
          </cell>
          <cell r="AC350">
            <v>0</v>
          </cell>
          <cell r="AD350">
            <v>0</v>
          </cell>
          <cell r="AR350" t="str">
            <v>Kawat Ikat</v>
          </cell>
          <cell r="AS350" t="str">
            <v>kg</v>
          </cell>
          <cell r="AT350">
            <v>0.1</v>
          </cell>
          <cell r="AU350">
            <v>12000</v>
          </cell>
          <cell r="AV350">
            <v>1200</v>
          </cell>
          <cell r="AW350">
            <v>11661600</v>
          </cell>
          <cell r="AX350">
            <v>971.80000000000007</v>
          </cell>
          <cell r="AY350">
            <v>0.1</v>
          </cell>
        </row>
        <row r="351">
          <cell r="C351">
            <v>31010</v>
          </cell>
          <cell r="S351">
            <v>0</v>
          </cell>
          <cell r="AC351">
            <v>0</v>
          </cell>
          <cell r="AD351">
            <v>0</v>
          </cell>
        </row>
        <row r="352">
          <cell r="C352">
            <v>32000</v>
          </cell>
          <cell r="D352" t="str">
            <v>II-1-10</v>
          </cell>
          <cell r="F352" t="str">
            <v>Formwork type - A3</v>
          </cell>
          <cell r="H352" t="str">
            <v>sqm</v>
          </cell>
          <cell r="I352">
            <v>2731</v>
          </cell>
          <cell r="K352">
            <v>0</v>
          </cell>
          <cell r="L352">
            <v>59</v>
          </cell>
          <cell r="M352">
            <v>7</v>
          </cell>
          <cell r="N352">
            <v>1</v>
          </cell>
          <cell r="O352">
            <v>413</v>
          </cell>
          <cell r="U352">
            <v>1</v>
          </cell>
          <cell r="W352">
            <v>4000</v>
          </cell>
          <cell r="AC352">
            <v>4000</v>
          </cell>
          <cell r="AD352">
            <v>10924000</v>
          </cell>
          <cell r="AF352" t="str">
            <v>II-1-10</v>
          </cell>
          <cell r="AH352" t="str">
            <v>Prod./Jam :</v>
          </cell>
          <cell r="AI352">
            <v>1.5</v>
          </cell>
          <cell r="AJ352">
            <v>12</v>
          </cell>
          <cell r="AK352">
            <v>1</v>
          </cell>
          <cell r="AM352">
            <v>46232</v>
          </cell>
          <cell r="AN352">
            <v>126259592</v>
          </cell>
          <cell r="AO352">
            <v>0</v>
          </cell>
          <cell r="AP352" t="str">
            <v>II-1-10</v>
          </cell>
          <cell r="AV352">
            <v>41818</v>
          </cell>
          <cell r="AW352">
            <v>114204958</v>
          </cell>
          <cell r="BC352">
            <v>92050</v>
          </cell>
        </row>
        <row r="353">
          <cell r="C353">
            <v>32001</v>
          </cell>
          <cell r="K353" t="str">
            <v>Alat Bantu</v>
          </cell>
          <cell r="P353">
            <v>0.25</v>
          </cell>
          <cell r="Q353">
            <v>4</v>
          </cell>
          <cell r="R353">
            <v>10924</v>
          </cell>
          <cell r="S353">
            <v>4</v>
          </cell>
          <cell r="U353">
            <v>1</v>
          </cell>
          <cell r="V353">
            <v>1000</v>
          </cell>
          <cell r="W353">
            <v>4000</v>
          </cell>
          <cell r="AC353">
            <v>4000</v>
          </cell>
          <cell r="AD353">
            <v>10924000</v>
          </cell>
          <cell r="AH353" t="str">
            <v>Mandor</v>
          </cell>
          <cell r="AI353">
            <v>1</v>
          </cell>
          <cell r="AJ353">
            <v>8.3299999999999999E-2</v>
          </cell>
          <cell r="AK353">
            <v>8.3299999999999999E-2</v>
          </cell>
          <cell r="AL353">
            <v>75000</v>
          </cell>
          <cell r="AM353">
            <v>6248</v>
          </cell>
          <cell r="AN353">
            <v>17063288</v>
          </cell>
          <cell r="AO353">
            <v>227.4923</v>
          </cell>
          <cell r="AR353" t="str">
            <v>Multiplek 9 mm</v>
          </cell>
          <cell r="AS353" t="str">
            <v>lbr</v>
          </cell>
          <cell r="AT353">
            <v>8.3299999999999999E-2</v>
          </cell>
          <cell r="AU353">
            <v>155000</v>
          </cell>
          <cell r="AV353">
            <v>12912</v>
          </cell>
          <cell r="AW353">
            <v>35262672</v>
          </cell>
          <cell r="AX353">
            <v>227.4923</v>
          </cell>
          <cell r="AY353">
            <v>8.3299999999999999E-2</v>
          </cell>
        </row>
        <row r="354">
          <cell r="C354">
            <v>32002</v>
          </cell>
          <cell r="S354">
            <v>0</v>
          </cell>
          <cell r="AC354">
            <v>0</v>
          </cell>
          <cell r="AD354">
            <v>0</v>
          </cell>
          <cell r="AH354" t="str">
            <v>Tukang Kayu</v>
          </cell>
          <cell r="AI354">
            <v>4</v>
          </cell>
          <cell r="AJ354">
            <v>8.3299999999999999E-2</v>
          </cell>
          <cell r="AK354">
            <v>0.3332</v>
          </cell>
          <cell r="AL354">
            <v>60000</v>
          </cell>
          <cell r="AM354">
            <v>19992</v>
          </cell>
          <cell r="AN354">
            <v>54598152</v>
          </cell>
          <cell r="AO354">
            <v>909.9692</v>
          </cell>
          <cell r="AR354" t="str">
            <v>Kayu Klas I</v>
          </cell>
          <cell r="AS354" t="str">
            <v>m3</v>
          </cell>
          <cell r="AT354">
            <v>5.4000000000000003E-3</v>
          </cell>
          <cell r="AU354">
            <v>2000000</v>
          </cell>
          <cell r="AV354">
            <v>10800</v>
          </cell>
          <cell r="AW354">
            <v>29494800</v>
          </cell>
          <cell r="AX354">
            <v>14.747400000000001</v>
          </cell>
          <cell r="AY354">
            <v>5.4000000000000003E-3</v>
          </cell>
        </row>
        <row r="355">
          <cell r="C355">
            <v>32003</v>
          </cell>
          <cell r="S355">
            <v>0</v>
          </cell>
          <cell r="AC355">
            <v>0</v>
          </cell>
          <cell r="AD355">
            <v>0</v>
          </cell>
          <cell r="AH355" t="str">
            <v>Pekerja</v>
          </cell>
          <cell r="AI355">
            <v>6</v>
          </cell>
          <cell r="AJ355">
            <v>8.3299999999999999E-2</v>
          </cell>
          <cell r="AK355">
            <v>0.49980000000000002</v>
          </cell>
          <cell r="AL355">
            <v>40000</v>
          </cell>
          <cell r="AM355">
            <v>19992</v>
          </cell>
          <cell r="AN355">
            <v>54598152</v>
          </cell>
          <cell r="AO355">
            <v>1364.9538</v>
          </cell>
          <cell r="AR355" t="str">
            <v>Kayu Klas II</v>
          </cell>
          <cell r="AS355" t="str">
            <v>m3</v>
          </cell>
          <cell r="AT355">
            <v>4.1000000000000003E-3</v>
          </cell>
          <cell r="AU355">
            <v>1500000</v>
          </cell>
          <cell r="AV355">
            <v>6150</v>
          </cell>
          <cell r="AW355">
            <v>16795650</v>
          </cell>
          <cell r="AX355">
            <v>11.197100000000001</v>
          </cell>
          <cell r="AY355">
            <v>4.1000000000000003E-3</v>
          </cell>
        </row>
        <row r="356">
          <cell r="C356">
            <v>32004</v>
          </cell>
          <cell r="S356">
            <v>0</v>
          </cell>
          <cell r="AC356">
            <v>0</v>
          </cell>
          <cell r="AD356">
            <v>0</v>
          </cell>
          <cell r="AR356" t="str">
            <v>Paku</v>
          </cell>
          <cell r="AS356" t="str">
            <v>kg</v>
          </cell>
          <cell r="AT356">
            <v>0.1</v>
          </cell>
          <cell r="AU356">
            <v>12000</v>
          </cell>
          <cell r="AV356">
            <v>1200</v>
          </cell>
          <cell r="AW356">
            <v>3277200</v>
          </cell>
          <cell r="AX356">
            <v>273.10000000000002</v>
          </cell>
          <cell r="AY356">
            <v>0.1</v>
          </cell>
        </row>
        <row r="357">
          <cell r="C357">
            <v>32005</v>
          </cell>
          <cell r="S357">
            <v>0</v>
          </cell>
          <cell r="AC357">
            <v>0</v>
          </cell>
          <cell r="AD357">
            <v>0</v>
          </cell>
          <cell r="AR357" t="str">
            <v>Form Tie</v>
          </cell>
          <cell r="AS357" t="str">
            <v>bh</v>
          </cell>
          <cell r="AT357">
            <v>0.192</v>
          </cell>
          <cell r="AU357">
            <v>8500</v>
          </cell>
          <cell r="AV357">
            <v>1632</v>
          </cell>
          <cell r="AW357">
            <v>4456992</v>
          </cell>
          <cell r="AX357">
            <v>524.35199999999998</v>
          </cell>
          <cell r="AY357">
            <v>0.192</v>
          </cell>
        </row>
        <row r="358">
          <cell r="C358">
            <v>32006</v>
          </cell>
          <cell r="S358">
            <v>0</v>
          </cell>
          <cell r="AC358">
            <v>0</v>
          </cell>
          <cell r="AD358">
            <v>0</v>
          </cell>
          <cell r="AR358" t="str">
            <v>Plasticone</v>
          </cell>
          <cell r="AS358" t="str">
            <v>Bh</v>
          </cell>
          <cell r="AT358">
            <v>0.96</v>
          </cell>
          <cell r="AU358">
            <v>5750</v>
          </cell>
          <cell r="AV358">
            <v>5520</v>
          </cell>
          <cell r="AW358">
            <v>15075120</v>
          </cell>
          <cell r="AX358">
            <v>2621.7599999999998</v>
          </cell>
          <cell r="AY358">
            <v>0.96</v>
          </cell>
        </row>
        <row r="359">
          <cell r="C359">
            <v>32007</v>
          </cell>
          <cell r="S359">
            <v>0</v>
          </cell>
          <cell r="AC359">
            <v>0</v>
          </cell>
          <cell r="AD359">
            <v>0</v>
          </cell>
          <cell r="AR359" t="str">
            <v>Separator</v>
          </cell>
          <cell r="AS359" t="str">
            <v>Btg</v>
          </cell>
          <cell r="AT359">
            <v>0.76800000000000002</v>
          </cell>
          <cell r="AU359">
            <v>3000</v>
          </cell>
          <cell r="AV359">
            <v>2304</v>
          </cell>
          <cell r="AW359">
            <v>6292224</v>
          </cell>
          <cell r="AX359">
            <v>2097.4079999999999</v>
          </cell>
          <cell r="AY359">
            <v>0.76800000000000002</v>
          </cell>
        </row>
        <row r="360">
          <cell r="C360">
            <v>32008</v>
          </cell>
          <cell r="S360">
            <v>0</v>
          </cell>
          <cell r="AC360">
            <v>0</v>
          </cell>
          <cell r="AD360">
            <v>0</v>
          </cell>
          <cell r="AR360" t="str">
            <v>Form Oil</v>
          </cell>
          <cell r="AS360" t="str">
            <v>lt</v>
          </cell>
          <cell r="AT360">
            <v>0.05</v>
          </cell>
          <cell r="AU360">
            <v>2000</v>
          </cell>
          <cell r="AV360">
            <v>100</v>
          </cell>
          <cell r="AW360">
            <v>273100</v>
          </cell>
          <cell r="AX360">
            <v>136.55000000000001</v>
          </cell>
          <cell r="AY360">
            <v>0.05</v>
          </cell>
        </row>
        <row r="361">
          <cell r="C361">
            <v>32009</v>
          </cell>
          <cell r="S361">
            <v>0</v>
          </cell>
          <cell r="AC361">
            <v>0</v>
          </cell>
          <cell r="AD361">
            <v>0</v>
          </cell>
          <cell r="AR361" t="str">
            <v>Kawat Ikat</v>
          </cell>
          <cell r="AS361" t="str">
            <v>kg</v>
          </cell>
          <cell r="AT361">
            <v>0.1</v>
          </cell>
          <cell r="AU361">
            <v>12000</v>
          </cell>
          <cell r="AV361">
            <v>1200</v>
          </cell>
          <cell r="AW361">
            <v>3277200</v>
          </cell>
          <cell r="AX361">
            <v>273.10000000000002</v>
          </cell>
          <cell r="AY361">
            <v>0.1</v>
          </cell>
        </row>
        <row r="362">
          <cell r="C362">
            <v>32010</v>
          </cell>
          <cell r="S362">
            <v>0</v>
          </cell>
          <cell r="AC362">
            <v>0</v>
          </cell>
          <cell r="AD362">
            <v>0</v>
          </cell>
        </row>
        <row r="363">
          <cell r="C363">
            <v>33000</v>
          </cell>
          <cell r="D363" t="str">
            <v>II-1-11</v>
          </cell>
          <cell r="F363" t="str">
            <v>Reinforcement bar, round</v>
          </cell>
          <cell r="H363" t="str">
            <v>ton</v>
          </cell>
          <cell r="I363">
            <v>39</v>
          </cell>
          <cell r="K363">
            <v>0</v>
          </cell>
          <cell r="L363">
            <v>59</v>
          </cell>
          <cell r="M363">
            <v>7</v>
          </cell>
          <cell r="N363">
            <v>1</v>
          </cell>
          <cell r="O363">
            <v>413</v>
          </cell>
          <cell r="U363">
            <v>0.4</v>
          </cell>
          <cell r="W363">
            <v>50000</v>
          </cell>
          <cell r="AC363">
            <v>50000</v>
          </cell>
          <cell r="AD363">
            <v>1950000</v>
          </cell>
          <cell r="AF363" t="str">
            <v>II-1-11</v>
          </cell>
          <cell r="AH363" t="str">
            <v>Prod./Jam :</v>
          </cell>
          <cell r="AI363">
            <v>0.2</v>
          </cell>
          <cell r="AJ363">
            <v>1.6</v>
          </cell>
          <cell r="AK363">
            <v>1</v>
          </cell>
          <cell r="AM363">
            <v>796875</v>
          </cell>
          <cell r="AN363">
            <v>31078125</v>
          </cell>
          <cell r="AO363">
            <v>0</v>
          </cell>
          <cell r="AP363" t="str">
            <v>II-1-11</v>
          </cell>
          <cell r="AV363">
            <v>7400000</v>
          </cell>
          <cell r="AW363">
            <v>288600000</v>
          </cell>
          <cell r="BC363">
            <v>8246875</v>
          </cell>
        </row>
        <row r="364">
          <cell r="C364">
            <v>33001</v>
          </cell>
          <cell r="K364" t="str">
            <v>Bar Cutter ø 32 mm</v>
          </cell>
          <cell r="P364">
            <v>0.4</v>
          </cell>
          <cell r="Q364">
            <v>1</v>
          </cell>
          <cell r="R364">
            <v>97.5</v>
          </cell>
          <cell r="S364">
            <v>2.5</v>
          </cell>
          <cell r="U364">
            <v>0.4</v>
          </cell>
          <cell r="V364">
            <v>10000</v>
          </cell>
          <cell r="W364">
            <v>25000</v>
          </cell>
          <cell r="AC364">
            <v>25000</v>
          </cell>
          <cell r="AD364">
            <v>975000</v>
          </cell>
          <cell r="AH364" t="str">
            <v>Mandor</v>
          </cell>
          <cell r="AI364">
            <v>1</v>
          </cell>
          <cell r="AJ364">
            <v>0.625</v>
          </cell>
          <cell r="AK364">
            <v>0.625</v>
          </cell>
          <cell r="AL364">
            <v>75000</v>
          </cell>
          <cell r="AM364">
            <v>46875</v>
          </cell>
          <cell r="AN364">
            <v>1828125</v>
          </cell>
          <cell r="AO364">
            <v>24.375</v>
          </cell>
          <cell r="AR364" t="str">
            <v>Besi Beton Polos</v>
          </cell>
          <cell r="AS364" t="str">
            <v>kg</v>
          </cell>
          <cell r="AT364">
            <v>1000</v>
          </cell>
          <cell r="AU364">
            <v>7100</v>
          </cell>
          <cell r="AV364">
            <v>7100000</v>
          </cell>
          <cell r="AW364">
            <v>276900000</v>
          </cell>
          <cell r="AX364">
            <v>39000</v>
          </cell>
          <cell r="AY364">
            <v>1000</v>
          </cell>
        </row>
        <row r="365">
          <cell r="C365">
            <v>33002</v>
          </cell>
          <cell r="K365" t="str">
            <v>Bar Bender ø 32 mm</v>
          </cell>
          <cell r="P365">
            <v>0.4</v>
          </cell>
          <cell r="Q365">
            <v>1</v>
          </cell>
          <cell r="R365">
            <v>97.5</v>
          </cell>
          <cell r="S365">
            <v>2.5</v>
          </cell>
          <cell r="U365">
            <v>0.4</v>
          </cell>
          <cell r="V365">
            <v>10000</v>
          </cell>
          <cell r="W365">
            <v>25000</v>
          </cell>
          <cell r="AC365">
            <v>25000</v>
          </cell>
          <cell r="AD365">
            <v>975000</v>
          </cell>
          <cell r="AH365" t="str">
            <v>Tukang Besi</v>
          </cell>
          <cell r="AI365">
            <v>10</v>
          </cell>
          <cell r="AJ365">
            <v>0.625</v>
          </cell>
          <cell r="AK365">
            <v>6.25</v>
          </cell>
          <cell r="AL365">
            <v>60000</v>
          </cell>
          <cell r="AM365">
            <v>375000</v>
          </cell>
          <cell r="AN365">
            <v>14625000</v>
          </cell>
          <cell r="AO365">
            <v>243.75</v>
          </cell>
          <cell r="AR365" t="str">
            <v>Bendrat</v>
          </cell>
          <cell r="AS365" t="str">
            <v>kg</v>
          </cell>
          <cell r="AT365">
            <v>25</v>
          </cell>
          <cell r="AU365">
            <v>12000</v>
          </cell>
          <cell r="AV365">
            <v>300000</v>
          </cell>
          <cell r="AW365">
            <v>11700000</v>
          </cell>
          <cell r="AX365">
            <v>975</v>
          </cell>
          <cell r="AY365">
            <v>25</v>
          </cell>
        </row>
        <row r="366">
          <cell r="C366">
            <v>33003</v>
          </cell>
          <cell r="S366">
            <v>0</v>
          </cell>
          <cell r="AC366">
            <v>0</v>
          </cell>
          <cell r="AD366">
            <v>0</v>
          </cell>
          <cell r="AH366" t="str">
            <v>Pekerja</v>
          </cell>
          <cell r="AI366">
            <v>15</v>
          </cell>
          <cell r="AJ366">
            <v>0.625</v>
          </cell>
          <cell r="AK366">
            <v>9.375</v>
          </cell>
          <cell r="AL366">
            <v>40000</v>
          </cell>
          <cell r="AM366">
            <v>375000</v>
          </cell>
          <cell r="AN366">
            <v>14625000</v>
          </cell>
          <cell r="AO366">
            <v>365.625</v>
          </cell>
        </row>
        <row r="367">
          <cell r="C367">
            <v>33004</v>
          </cell>
          <cell r="S367">
            <v>0</v>
          </cell>
          <cell r="AC367">
            <v>0</v>
          </cell>
          <cell r="AD367">
            <v>0</v>
          </cell>
        </row>
        <row r="368">
          <cell r="C368">
            <v>33005</v>
          </cell>
          <cell r="S368">
            <v>0</v>
          </cell>
          <cell r="AC368">
            <v>0</v>
          </cell>
          <cell r="AD368">
            <v>0</v>
          </cell>
        </row>
        <row r="369">
          <cell r="C369">
            <v>33006</v>
          </cell>
          <cell r="S369">
            <v>0</v>
          </cell>
          <cell r="AC369">
            <v>0</v>
          </cell>
          <cell r="AD369">
            <v>0</v>
          </cell>
        </row>
        <row r="370">
          <cell r="C370">
            <v>33007</v>
          </cell>
          <cell r="S370">
            <v>0</v>
          </cell>
          <cell r="AC370">
            <v>0</v>
          </cell>
          <cell r="AD370">
            <v>0</v>
          </cell>
        </row>
        <row r="371">
          <cell r="C371">
            <v>33008</v>
          </cell>
          <cell r="S371">
            <v>0</v>
          </cell>
          <cell r="AC371">
            <v>0</v>
          </cell>
          <cell r="AD371">
            <v>0</v>
          </cell>
        </row>
        <row r="372">
          <cell r="C372">
            <v>33009</v>
          </cell>
          <cell r="S372">
            <v>0</v>
          </cell>
          <cell r="AC372">
            <v>0</v>
          </cell>
          <cell r="AD372">
            <v>0</v>
          </cell>
        </row>
        <row r="373">
          <cell r="C373">
            <v>33010</v>
          </cell>
          <cell r="S373">
            <v>0</v>
          </cell>
          <cell r="AC373">
            <v>0</v>
          </cell>
          <cell r="AD373">
            <v>0</v>
          </cell>
        </row>
        <row r="374">
          <cell r="C374">
            <v>34000</v>
          </cell>
          <cell r="D374" t="str">
            <v>II-1-12</v>
          </cell>
          <cell r="F374" t="str">
            <v>Reinforcement bar, deform</v>
          </cell>
          <cell r="H374" t="str">
            <v>ton</v>
          </cell>
          <cell r="I374">
            <v>677</v>
          </cell>
          <cell r="K374">
            <v>0</v>
          </cell>
          <cell r="L374">
            <v>59</v>
          </cell>
          <cell r="M374">
            <v>7</v>
          </cell>
          <cell r="N374">
            <v>1</v>
          </cell>
          <cell r="O374">
            <v>413</v>
          </cell>
          <cell r="U374">
            <v>0.4</v>
          </cell>
          <cell r="W374">
            <v>50000</v>
          </cell>
          <cell r="AC374">
            <v>50000</v>
          </cell>
          <cell r="AD374">
            <v>33850000</v>
          </cell>
          <cell r="AE374">
            <v>0</v>
          </cell>
          <cell r="AF374" t="str">
            <v>II-1-12</v>
          </cell>
          <cell r="AH374" t="str">
            <v>Prod./Jam :</v>
          </cell>
          <cell r="AI374">
            <v>0.2</v>
          </cell>
          <cell r="AJ374">
            <v>1.6</v>
          </cell>
          <cell r="AK374">
            <v>1</v>
          </cell>
          <cell r="AM374">
            <v>796875</v>
          </cell>
          <cell r="AN374">
            <v>539484375</v>
          </cell>
          <cell r="AO374">
            <v>0</v>
          </cell>
          <cell r="AP374" t="str">
            <v>II-1-12</v>
          </cell>
          <cell r="AV374">
            <v>7400000</v>
          </cell>
          <cell r="AW374">
            <v>5009800000</v>
          </cell>
          <cell r="BC374">
            <v>8246875</v>
          </cell>
        </row>
        <row r="375">
          <cell r="C375">
            <v>34001</v>
          </cell>
          <cell r="K375" t="str">
            <v>Bar Cutter ø 32 mm</v>
          </cell>
          <cell r="P375">
            <v>0.4</v>
          </cell>
          <cell r="Q375">
            <v>1</v>
          </cell>
          <cell r="R375">
            <v>1692.5</v>
          </cell>
          <cell r="S375">
            <v>2.5</v>
          </cell>
          <cell r="U375">
            <v>0.4</v>
          </cell>
          <cell r="V375">
            <v>10000</v>
          </cell>
          <cell r="W375">
            <v>25000</v>
          </cell>
          <cell r="AC375">
            <v>25000</v>
          </cell>
          <cell r="AD375">
            <v>16925000</v>
          </cell>
          <cell r="AH375" t="str">
            <v>Mandor</v>
          </cell>
          <cell r="AI375">
            <v>1</v>
          </cell>
          <cell r="AJ375">
            <v>0.625</v>
          </cell>
          <cell r="AK375">
            <v>0.625</v>
          </cell>
          <cell r="AL375">
            <v>75000</v>
          </cell>
          <cell r="AM375">
            <v>46875</v>
          </cell>
          <cell r="AN375">
            <v>31734375</v>
          </cell>
          <cell r="AO375">
            <v>423.125</v>
          </cell>
          <cell r="AR375" t="str">
            <v>Besi Beton Ulir (deform)</v>
          </cell>
          <cell r="AS375" t="str">
            <v>kg</v>
          </cell>
          <cell r="AT375">
            <v>1000</v>
          </cell>
          <cell r="AU375">
            <v>7100</v>
          </cell>
          <cell r="AV375">
            <v>7100000</v>
          </cell>
          <cell r="AW375">
            <v>4806700000</v>
          </cell>
          <cell r="AX375">
            <v>677000</v>
          </cell>
          <cell r="AY375">
            <v>1000</v>
          </cell>
        </row>
        <row r="376">
          <cell r="C376">
            <v>34002</v>
          </cell>
          <cell r="K376" t="str">
            <v>Bar Bender ø 32 mm</v>
          </cell>
          <cell r="P376">
            <v>0.4</v>
          </cell>
          <cell r="Q376">
            <v>1</v>
          </cell>
          <cell r="R376">
            <v>1692.5</v>
          </cell>
          <cell r="S376">
            <v>2.5</v>
          </cell>
          <cell r="U376">
            <v>0.4</v>
          </cell>
          <cell r="V376">
            <v>10000</v>
          </cell>
          <cell r="W376">
            <v>25000</v>
          </cell>
          <cell r="AC376">
            <v>25000</v>
          </cell>
          <cell r="AD376">
            <v>16925000</v>
          </cell>
          <cell r="AH376" t="str">
            <v>Tukang Besi</v>
          </cell>
          <cell r="AI376">
            <v>10</v>
          </cell>
          <cell r="AJ376">
            <v>0.625</v>
          </cell>
          <cell r="AK376">
            <v>6.25</v>
          </cell>
          <cell r="AL376">
            <v>60000</v>
          </cell>
          <cell r="AM376">
            <v>375000</v>
          </cell>
          <cell r="AN376">
            <v>253875000</v>
          </cell>
          <cell r="AO376">
            <v>4231.25</v>
          </cell>
          <cell r="AR376" t="str">
            <v>Bendrat</v>
          </cell>
          <cell r="AS376" t="str">
            <v>kg</v>
          </cell>
          <cell r="AT376">
            <v>25</v>
          </cell>
          <cell r="AU376">
            <v>12000</v>
          </cell>
          <cell r="AV376">
            <v>300000</v>
          </cell>
          <cell r="AW376">
            <v>203100000</v>
          </cell>
          <cell r="AX376">
            <v>16925</v>
          </cell>
          <cell r="AY376">
            <v>25</v>
          </cell>
        </row>
        <row r="377">
          <cell r="C377">
            <v>34003</v>
          </cell>
          <cell r="S377">
            <v>0</v>
          </cell>
          <cell r="AC377">
            <v>0</v>
          </cell>
          <cell r="AD377">
            <v>0</v>
          </cell>
          <cell r="AH377" t="str">
            <v>Pekerja</v>
          </cell>
          <cell r="AI377">
            <v>15</v>
          </cell>
          <cell r="AJ377">
            <v>0.625</v>
          </cell>
          <cell r="AK377">
            <v>9.375</v>
          </cell>
          <cell r="AL377">
            <v>40000</v>
          </cell>
          <cell r="AM377">
            <v>375000</v>
          </cell>
          <cell r="AN377">
            <v>253875000</v>
          </cell>
          <cell r="AO377">
            <v>6346.875</v>
          </cell>
        </row>
        <row r="378">
          <cell r="C378">
            <v>34004</v>
          </cell>
          <cell r="S378">
            <v>0</v>
          </cell>
          <cell r="AC378">
            <v>0</v>
          </cell>
          <cell r="AD378">
            <v>0</v>
          </cell>
          <cell r="AJ378">
            <v>0</v>
          </cell>
          <cell r="AK378">
            <v>0</v>
          </cell>
          <cell r="AN378">
            <v>0</v>
          </cell>
        </row>
        <row r="379">
          <cell r="C379">
            <v>34005</v>
          </cell>
          <cell r="S379">
            <v>0</v>
          </cell>
          <cell r="AC379">
            <v>0</v>
          </cell>
          <cell r="AD379">
            <v>0</v>
          </cell>
        </row>
        <row r="380">
          <cell r="C380">
            <v>34006</v>
          </cell>
          <cell r="S380">
            <v>0</v>
          </cell>
          <cell r="AC380">
            <v>0</v>
          </cell>
          <cell r="AD380">
            <v>0</v>
          </cell>
        </row>
        <row r="381">
          <cell r="C381">
            <v>34007</v>
          </cell>
          <cell r="S381">
            <v>0</v>
          </cell>
          <cell r="AC381">
            <v>0</v>
          </cell>
          <cell r="AD381">
            <v>0</v>
          </cell>
        </row>
        <row r="382">
          <cell r="C382">
            <v>34008</v>
          </cell>
          <cell r="S382">
            <v>0</v>
          </cell>
          <cell r="AC382">
            <v>0</v>
          </cell>
          <cell r="AD382">
            <v>0</v>
          </cell>
        </row>
        <row r="383">
          <cell r="C383">
            <v>34009</v>
          </cell>
          <cell r="S383">
            <v>0</v>
          </cell>
          <cell r="AC383">
            <v>0</v>
          </cell>
          <cell r="AD383">
            <v>0</v>
          </cell>
        </row>
        <row r="384">
          <cell r="C384">
            <v>34010</v>
          </cell>
          <cell r="S384">
            <v>0</v>
          </cell>
          <cell r="AC384">
            <v>0</v>
          </cell>
          <cell r="AD384">
            <v>0</v>
          </cell>
        </row>
        <row r="385">
          <cell r="C385">
            <v>35000</v>
          </cell>
          <cell r="D385" t="str">
            <v>II-1-13</v>
          </cell>
          <cell r="F385" t="str">
            <v>Graded gravel filter for under drain</v>
          </cell>
          <cell r="H385" t="str">
            <v>cum</v>
          </cell>
          <cell r="I385">
            <v>240</v>
          </cell>
          <cell r="K385">
            <v>0</v>
          </cell>
          <cell r="L385">
            <v>59</v>
          </cell>
          <cell r="M385">
            <v>7</v>
          </cell>
          <cell r="N385">
            <v>1</v>
          </cell>
          <cell r="O385">
            <v>413</v>
          </cell>
          <cell r="U385">
            <v>2</v>
          </cell>
          <cell r="W385">
            <v>7250</v>
          </cell>
          <cell r="Y385">
            <v>0.5</v>
          </cell>
          <cell r="Z385">
            <v>8990</v>
          </cell>
          <cell r="AA385">
            <v>4495</v>
          </cell>
          <cell r="AC385">
            <v>11745</v>
          </cell>
          <cell r="AD385">
            <v>2818800</v>
          </cell>
          <cell r="AE385">
            <v>0</v>
          </cell>
          <cell r="AF385" t="str">
            <v>II-1-13</v>
          </cell>
          <cell r="AH385" t="str">
            <v>Prod./Jam :</v>
          </cell>
          <cell r="AI385">
            <v>0.5</v>
          </cell>
          <cell r="AJ385">
            <v>4</v>
          </cell>
          <cell r="AK385">
            <v>1</v>
          </cell>
          <cell r="AM385">
            <v>10000</v>
          </cell>
          <cell r="AN385">
            <v>2400000</v>
          </cell>
          <cell r="AO385">
            <v>0</v>
          </cell>
          <cell r="AP385" t="str">
            <v>II-1-13</v>
          </cell>
          <cell r="AV385">
            <v>164700</v>
          </cell>
          <cell r="AW385">
            <v>39528000</v>
          </cell>
          <cell r="BC385">
            <v>186445</v>
          </cell>
        </row>
        <row r="386">
          <cell r="C386">
            <v>35001</v>
          </cell>
          <cell r="K386" t="str">
            <v>Tamping Rammer 80 kg</v>
          </cell>
          <cell r="P386">
            <v>2</v>
          </cell>
          <cell r="Q386">
            <v>1</v>
          </cell>
          <cell r="R386">
            <v>120</v>
          </cell>
          <cell r="S386">
            <v>0.5</v>
          </cell>
          <cell r="U386">
            <v>2</v>
          </cell>
          <cell r="V386">
            <v>12500</v>
          </cell>
          <cell r="W386">
            <v>6250</v>
          </cell>
          <cell r="X386">
            <v>1</v>
          </cell>
          <cell r="Y386">
            <v>0.5</v>
          </cell>
          <cell r="Z386">
            <v>8990</v>
          </cell>
          <cell r="AA386">
            <v>4495</v>
          </cell>
          <cell r="AC386">
            <v>10745</v>
          </cell>
          <cell r="AD386">
            <v>2578800</v>
          </cell>
          <cell r="AH386" t="str">
            <v>Pekerja</v>
          </cell>
          <cell r="AI386">
            <v>1</v>
          </cell>
          <cell r="AJ386">
            <v>0.25</v>
          </cell>
          <cell r="AK386">
            <v>0.25</v>
          </cell>
          <cell r="AL386">
            <v>40000</v>
          </cell>
          <cell r="AM386">
            <v>10000</v>
          </cell>
          <cell r="AN386">
            <v>2400000</v>
          </cell>
          <cell r="AO386">
            <v>60</v>
          </cell>
          <cell r="AR386" t="str">
            <v>Batu Pecah (SC)</v>
          </cell>
          <cell r="AS386" t="str">
            <v>m3</v>
          </cell>
          <cell r="AT386">
            <v>0.75</v>
          </cell>
          <cell r="AU386">
            <v>164700</v>
          </cell>
          <cell r="AV386">
            <v>123525</v>
          </cell>
          <cell r="AW386">
            <v>29646000</v>
          </cell>
          <cell r="AX386">
            <v>180</v>
          </cell>
          <cell r="AY386">
            <v>0.75</v>
          </cell>
        </row>
        <row r="387">
          <cell r="C387">
            <v>35002</v>
          </cell>
          <cell r="K387" t="str">
            <v>Alat Bantu</v>
          </cell>
          <cell r="P387">
            <v>1</v>
          </cell>
          <cell r="Q387">
            <v>1</v>
          </cell>
          <cell r="R387">
            <v>240</v>
          </cell>
          <cell r="S387">
            <v>1</v>
          </cell>
          <cell r="U387">
            <v>1</v>
          </cell>
          <cell r="V387">
            <v>1000</v>
          </cell>
          <cell r="W387">
            <v>1000</v>
          </cell>
          <cell r="X387">
            <v>0</v>
          </cell>
          <cell r="Y387">
            <v>0</v>
          </cell>
          <cell r="Z387">
            <v>8990</v>
          </cell>
          <cell r="AA387">
            <v>0</v>
          </cell>
          <cell r="AC387">
            <v>1000</v>
          </cell>
          <cell r="AD387">
            <v>240000</v>
          </cell>
          <cell r="AM387">
            <v>0</v>
          </cell>
          <cell r="AO387">
            <v>0</v>
          </cell>
          <cell r="AR387" t="str">
            <v>Pasir Pasang (SC)</v>
          </cell>
          <cell r="AS387" t="str">
            <v>m3</v>
          </cell>
          <cell r="AT387">
            <v>0.25</v>
          </cell>
          <cell r="AU387">
            <v>164700</v>
          </cell>
          <cell r="AV387">
            <v>41175</v>
          </cell>
          <cell r="AW387">
            <v>9882000</v>
          </cell>
          <cell r="AX387">
            <v>60</v>
          </cell>
          <cell r="AY387">
            <v>0.25</v>
          </cell>
        </row>
        <row r="388">
          <cell r="C388">
            <v>35003</v>
          </cell>
          <cell r="S388">
            <v>0</v>
          </cell>
          <cell r="AC388">
            <v>0</v>
          </cell>
          <cell r="AD388">
            <v>0</v>
          </cell>
          <cell r="AM388">
            <v>0</v>
          </cell>
          <cell r="AO388">
            <v>0</v>
          </cell>
        </row>
        <row r="389">
          <cell r="C389">
            <v>35004</v>
          </cell>
          <cell r="S389">
            <v>0</v>
          </cell>
          <cell r="AC389">
            <v>0</v>
          </cell>
          <cell r="AD389">
            <v>0</v>
          </cell>
        </row>
        <row r="390">
          <cell r="C390">
            <v>35005</v>
          </cell>
          <cell r="S390">
            <v>0</v>
          </cell>
          <cell r="AC390">
            <v>0</v>
          </cell>
          <cell r="AD390">
            <v>0</v>
          </cell>
        </row>
        <row r="391">
          <cell r="C391">
            <v>35006</v>
          </cell>
          <cell r="S391">
            <v>0</v>
          </cell>
          <cell r="AC391">
            <v>0</v>
          </cell>
          <cell r="AD391">
            <v>0</v>
          </cell>
        </row>
        <row r="392">
          <cell r="C392">
            <v>35007</v>
          </cell>
          <cell r="S392">
            <v>0</v>
          </cell>
          <cell r="AC392">
            <v>0</v>
          </cell>
          <cell r="AD392">
            <v>0</v>
          </cell>
        </row>
        <row r="393">
          <cell r="C393">
            <v>35008</v>
          </cell>
          <cell r="S393">
            <v>0</v>
          </cell>
          <cell r="AC393">
            <v>0</v>
          </cell>
          <cell r="AD393">
            <v>0</v>
          </cell>
        </row>
        <row r="394">
          <cell r="C394">
            <v>35009</v>
          </cell>
          <cell r="S394">
            <v>0</v>
          </cell>
          <cell r="AC394">
            <v>0</v>
          </cell>
          <cell r="AD394">
            <v>0</v>
          </cell>
        </row>
        <row r="395">
          <cell r="C395">
            <v>35010</v>
          </cell>
          <cell r="S395">
            <v>0</v>
          </cell>
          <cell r="AC395">
            <v>0</v>
          </cell>
          <cell r="AD395">
            <v>0</v>
          </cell>
        </row>
        <row r="396">
          <cell r="C396">
            <v>36000</v>
          </cell>
          <cell r="D396" t="str">
            <v>II-1-14</v>
          </cell>
          <cell r="F396" t="str">
            <v>Graded sand filter for under drain</v>
          </cell>
          <cell r="H396" t="str">
            <v>cum</v>
          </cell>
          <cell r="I396">
            <v>399</v>
          </cell>
          <cell r="K396">
            <v>0</v>
          </cell>
          <cell r="L396">
            <v>59</v>
          </cell>
          <cell r="M396">
            <v>7</v>
          </cell>
          <cell r="N396">
            <v>1</v>
          </cell>
          <cell r="O396">
            <v>413</v>
          </cell>
          <cell r="U396">
            <v>2</v>
          </cell>
          <cell r="W396">
            <v>7250</v>
          </cell>
          <cell r="Y396">
            <v>0.5</v>
          </cell>
          <cell r="Z396">
            <v>8990</v>
          </cell>
          <cell r="AA396">
            <v>4495</v>
          </cell>
          <cell r="AC396">
            <v>11745</v>
          </cell>
          <cell r="AD396">
            <v>4686255</v>
          </cell>
          <cell r="AE396">
            <v>0</v>
          </cell>
          <cell r="AF396" t="str">
            <v>II-1-14</v>
          </cell>
          <cell r="AH396" t="str">
            <v>Prod./Jam :</v>
          </cell>
          <cell r="AI396">
            <v>0.5</v>
          </cell>
          <cell r="AJ396">
            <v>4</v>
          </cell>
          <cell r="AK396">
            <v>1</v>
          </cell>
          <cell r="AM396">
            <v>10000</v>
          </cell>
          <cell r="AN396">
            <v>3990000</v>
          </cell>
          <cell r="AO396">
            <v>0</v>
          </cell>
          <cell r="AP396" t="str">
            <v>II-1-14</v>
          </cell>
          <cell r="AV396">
            <v>164700</v>
          </cell>
          <cell r="AW396">
            <v>65715300</v>
          </cell>
          <cell r="BC396">
            <v>186445</v>
          </cell>
        </row>
        <row r="397">
          <cell r="C397">
            <v>36001</v>
          </cell>
          <cell r="K397" t="str">
            <v>Tamping Rammer 80 kg</v>
          </cell>
          <cell r="P397">
            <v>2</v>
          </cell>
          <cell r="Q397">
            <v>1</v>
          </cell>
          <cell r="R397">
            <v>199.5</v>
          </cell>
          <cell r="S397">
            <v>0.5</v>
          </cell>
          <cell r="U397">
            <v>2</v>
          </cell>
          <cell r="V397">
            <v>12500</v>
          </cell>
          <cell r="W397">
            <v>6250</v>
          </cell>
          <cell r="X397">
            <v>1</v>
          </cell>
          <cell r="Y397">
            <v>0.5</v>
          </cell>
          <cell r="Z397">
            <v>8990</v>
          </cell>
          <cell r="AA397">
            <v>4495</v>
          </cell>
          <cell r="AC397">
            <v>10745</v>
          </cell>
          <cell r="AD397">
            <v>4287255</v>
          </cell>
          <cell r="AH397" t="str">
            <v>Pekerja</v>
          </cell>
          <cell r="AI397">
            <v>1</v>
          </cell>
          <cell r="AJ397">
            <v>0.25</v>
          </cell>
          <cell r="AK397">
            <v>0.25</v>
          </cell>
          <cell r="AL397">
            <v>40000</v>
          </cell>
          <cell r="AM397">
            <v>10000</v>
          </cell>
          <cell r="AN397">
            <v>3990000</v>
          </cell>
          <cell r="AO397">
            <v>99.75</v>
          </cell>
          <cell r="AR397" t="str">
            <v>Batu Pecah (SC)</v>
          </cell>
          <cell r="AS397" t="str">
            <v>m3</v>
          </cell>
          <cell r="AT397">
            <v>0.5</v>
          </cell>
          <cell r="AU397">
            <v>164700</v>
          </cell>
          <cell r="AV397">
            <v>82350</v>
          </cell>
          <cell r="AW397">
            <v>32857650</v>
          </cell>
          <cell r="AX397">
            <v>199.5</v>
          </cell>
          <cell r="AY397">
            <v>0.5</v>
          </cell>
        </row>
        <row r="398">
          <cell r="C398">
            <v>36002</v>
          </cell>
          <cell r="K398" t="str">
            <v>Alat Bantu</v>
          </cell>
          <cell r="P398">
            <v>1</v>
          </cell>
          <cell r="Q398">
            <v>1</v>
          </cell>
          <cell r="R398">
            <v>399</v>
          </cell>
          <cell r="S398">
            <v>1</v>
          </cell>
          <cell r="U398">
            <v>1</v>
          </cell>
          <cell r="V398">
            <v>1000</v>
          </cell>
          <cell r="W398">
            <v>1000</v>
          </cell>
          <cell r="X398">
            <v>0</v>
          </cell>
          <cell r="Y398">
            <v>0</v>
          </cell>
          <cell r="Z398">
            <v>8990</v>
          </cell>
          <cell r="AA398">
            <v>0</v>
          </cell>
          <cell r="AC398">
            <v>1000</v>
          </cell>
          <cell r="AD398">
            <v>399000</v>
          </cell>
          <cell r="AM398">
            <v>0</v>
          </cell>
          <cell r="AO398">
            <v>0</v>
          </cell>
          <cell r="AR398" t="str">
            <v>Pasir Pasang (SC)</v>
          </cell>
          <cell r="AS398" t="str">
            <v>m3</v>
          </cell>
          <cell r="AT398">
            <v>0.5</v>
          </cell>
          <cell r="AU398">
            <v>164700</v>
          </cell>
          <cell r="AV398">
            <v>82350</v>
          </cell>
          <cell r="AW398">
            <v>32857650</v>
          </cell>
          <cell r="AX398">
            <v>199.5</v>
          </cell>
          <cell r="AY398">
            <v>0.5</v>
          </cell>
        </row>
        <row r="399">
          <cell r="C399">
            <v>36003</v>
          </cell>
          <cell r="S399">
            <v>0</v>
          </cell>
          <cell r="AC399">
            <v>0</v>
          </cell>
          <cell r="AD399">
            <v>0</v>
          </cell>
          <cell r="AM399">
            <v>0</v>
          </cell>
          <cell r="AO399">
            <v>0</v>
          </cell>
        </row>
        <row r="400">
          <cell r="C400">
            <v>36004</v>
          </cell>
          <cell r="S400">
            <v>0</v>
          </cell>
          <cell r="AC400">
            <v>0</v>
          </cell>
          <cell r="AD400">
            <v>0</v>
          </cell>
        </row>
        <row r="401">
          <cell r="C401">
            <v>36005</v>
          </cell>
          <cell r="S401">
            <v>0</v>
          </cell>
          <cell r="AC401">
            <v>0</v>
          </cell>
          <cell r="AD401">
            <v>0</v>
          </cell>
        </row>
        <row r="402">
          <cell r="C402">
            <v>36006</v>
          </cell>
          <cell r="S402">
            <v>0</v>
          </cell>
          <cell r="AC402">
            <v>0</v>
          </cell>
          <cell r="AD402">
            <v>0</v>
          </cell>
        </row>
        <row r="403">
          <cell r="C403">
            <v>36007</v>
          </cell>
          <cell r="S403">
            <v>0</v>
          </cell>
          <cell r="AC403">
            <v>0</v>
          </cell>
          <cell r="AD403">
            <v>0</v>
          </cell>
        </row>
        <row r="404">
          <cell r="C404">
            <v>36008</v>
          </cell>
          <cell r="S404">
            <v>0</v>
          </cell>
          <cell r="AC404">
            <v>0</v>
          </cell>
          <cell r="AD404">
            <v>0</v>
          </cell>
        </row>
        <row r="405">
          <cell r="C405">
            <v>36009</v>
          </cell>
          <cell r="S405">
            <v>0</v>
          </cell>
          <cell r="AC405">
            <v>0</v>
          </cell>
          <cell r="AD405">
            <v>0</v>
          </cell>
        </row>
        <row r="406">
          <cell r="C406">
            <v>36010</v>
          </cell>
          <cell r="S406">
            <v>0</v>
          </cell>
          <cell r="AC406">
            <v>0</v>
          </cell>
          <cell r="AD406">
            <v>0</v>
          </cell>
        </row>
        <row r="407">
          <cell r="C407">
            <v>37000</v>
          </cell>
          <cell r="D407" t="str">
            <v>II-1-15</v>
          </cell>
          <cell r="F407" t="str">
            <v>Demolition, chipping and disposal of existing stone masonry.</v>
          </cell>
          <cell r="H407" t="str">
            <v>cum</v>
          </cell>
          <cell r="I407">
            <v>300</v>
          </cell>
          <cell r="K407">
            <v>0</v>
          </cell>
          <cell r="L407">
            <v>59</v>
          </cell>
          <cell r="M407">
            <v>7</v>
          </cell>
          <cell r="N407">
            <v>1</v>
          </cell>
          <cell r="O407">
            <v>413</v>
          </cell>
          <cell r="U407">
            <v>0.25</v>
          </cell>
          <cell r="W407">
            <v>4000</v>
          </cell>
          <cell r="Y407">
            <v>0</v>
          </cell>
          <cell r="Z407">
            <v>8990</v>
          </cell>
          <cell r="AA407">
            <v>0</v>
          </cell>
          <cell r="AC407">
            <v>4000</v>
          </cell>
          <cell r="AD407">
            <v>1200000</v>
          </cell>
          <cell r="AE407">
            <v>0</v>
          </cell>
          <cell r="AF407" t="str">
            <v>II-1-15</v>
          </cell>
          <cell r="AH407" t="str">
            <v>Prod./Jam :</v>
          </cell>
          <cell r="AI407">
            <v>0.25</v>
          </cell>
          <cell r="AJ407">
            <v>2</v>
          </cell>
          <cell r="AK407">
            <v>1</v>
          </cell>
          <cell r="AM407">
            <v>107500</v>
          </cell>
          <cell r="AN407">
            <v>32250000</v>
          </cell>
          <cell r="AO407">
            <v>0</v>
          </cell>
          <cell r="AP407" t="str">
            <v>II-1-15</v>
          </cell>
          <cell r="AV407">
            <v>0</v>
          </cell>
          <cell r="AW407">
            <v>0</v>
          </cell>
          <cell r="BC407">
            <v>111500</v>
          </cell>
        </row>
        <row r="408">
          <cell r="C408">
            <v>37001</v>
          </cell>
          <cell r="K408" t="str">
            <v>Alat Bantu</v>
          </cell>
          <cell r="P408">
            <v>0.25</v>
          </cell>
          <cell r="Q408">
            <v>1</v>
          </cell>
          <cell r="R408">
            <v>1200</v>
          </cell>
          <cell r="S408">
            <v>4</v>
          </cell>
          <cell r="U408">
            <v>0.25</v>
          </cell>
          <cell r="V408">
            <v>1000</v>
          </cell>
          <cell r="W408">
            <v>4000</v>
          </cell>
          <cell r="X408">
            <v>0</v>
          </cell>
          <cell r="Y408">
            <v>0</v>
          </cell>
          <cell r="Z408">
            <v>8990</v>
          </cell>
          <cell r="AA408">
            <v>0</v>
          </cell>
          <cell r="AC408">
            <v>4000</v>
          </cell>
          <cell r="AD408">
            <v>1200000</v>
          </cell>
          <cell r="AH408" t="str">
            <v>Mandor</v>
          </cell>
          <cell r="AI408">
            <v>0.2</v>
          </cell>
          <cell r="AJ408">
            <v>0.5</v>
          </cell>
          <cell r="AK408">
            <v>0.1</v>
          </cell>
          <cell r="AL408">
            <v>75000</v>
          </cell>
          <cell r="AM408">
            <v>7500</v>
          </cell>
          <cell r="AN408">
            <v>2250000</v>
          </cell>
          <cell r="AO408">
            <v>30</v>
          </cell>
        </row>
        <row r="409">
          <cell r="C409">
            <v>37002</v>
          </cell>
          <cell r="S409">
            <v>0</v>
          </cell>
          <cell r="AC409">
            <v>0</v>
          </cell>
          <cell r="AD409">
            <v>0</v>
          </cell>
          <cell r="AH409" t="str">
            <v>Pekerja</v>
          </cell>
          <cell r="AI409">
            <v>5</v>
          </cell>
          <cell r="AJ409">
            <v>0.5</v>
          </cell>
          <cell r="AK409">
            <v>2.5</v>
          </cell>
          <cell r="AL409">
            <v>40000</v>
          </cell>
          <cell r="AM409">
            <v>100000</v>
          </cell>
          <cell r="AN409">
            <v>30000000</v>
          </cell>
          <cell r="AO409">
            <v>750</v>
          </cell>
        </row>
        <row r="410">
          <cell r="C410">
            <v>37003</v>
          </cell>
          <cell r="S410">
            <v>0</v>
          </cell>
          <cell r="AC410">
            <v>0</v>
          </cell>
          <cell r="AD410">
            <v>0</v>
          </cell>
          <cell r="AM410">
            <v>0</v>
          </cell>
          <cell r="AO410">
            <v>0</v>
          </cell>
        </row>
        <row r="411">
          <cell r="C411">
            <v>37004</v>
          </cell>
          <cell r="S411">
            <v>0</v>
          </cell>
          <cell r="AC411">
            <v>0</v>
          </cell>
          <cell r="AD411">
            <v>0</v>
          </cell>
        </row>
        <row r="412">
          <cell r="C412">
            <v>37005</v>
          </cell>
          <cell r="S412">
            <v>0</v>
          </cell>
          <cell r="AC412">
            <v>0</v>
          </cell>
          <cell r="AD412">
            <v>0</v>
          </cell>
        </row>
        <row r="413">
          <cell r="C413">
            <v>37006</v>
          </cell>
          <cell r="S413">
            <v>0</v>
          </cell>
          <cell r="AC413">
            <v>0</v>
          </cell>
          <cell r="AD413">
            <v>0</v>
          </cell>
        </row>
        <row r="414">
          <cell r="C414">
            <v>37007</v>
          </cell>
          <cell r="S414">
            <v>0</v>
          </cell>
          <cell r="AC414">
            <v>0</v>
          </cell>
          <cell r="AD414">
            <v>0</v>
          </cell>
        </row>
        <row r="415">
          <cell r="C415">
            <v>37008</v>
          </cell>
          <cell r="S415">
            <v>0</v>
          </cell>
          <cell r="AC415">
            <v>0</v>
          </cell>
          <cell r="AD415">
            <v>0</v>
          </cell>
        </row>
        <row r="416">
          <cell r="C416">
            <v>37009</v>
          </cell>
          <cell r="S416">
            <v>0</v>
          </cell>
          <cell r="AC416">
            <v>0</v>
          </cell>
          <cell r="AD416">
            <v>0</v>
          </cell>
        </row>
        <row r="417">
          <cell r="C417">
            <v>37010</v>
          </cell>
          <cell r="S417">
            <v>0</v>
          </cell>
          <cell r="AC417">
            <v>0</v>
          </cell>
          <cell r="AD417">
            <v>0</v>
          </cell>
        </row>
        <row r="418">
          <cell r="C418">
            <v>38000</v>
          </cell>
          <cell r="D418" t="str">
            <v>II-1-16</v>
          </cell>
          <cell r="F418" t="str">
            <v>Demolition, chipping and disposal of existing concrete.</v>
          </cell>
          <cell r="H418" t="str">
            <v>cum</v>
          </cell>
          <cell r="I418">
            <v>10</v>
          </cell>
          <cell r="K418">
            <v>0</v>
          </cell>
          <cell r="L418">
            <v>59</v>
          </cell>
          <cell r="M418">
            <v>7</v>
          </cell>
          <cell r="N418">
            <v>1</v>
          </cell>
          <cell r="O418">
            <v>413</v>
          </cell>
          <cell r="U418">
            <v>0.2</v>
          </cell>
          <cell r="W418">
            <v>5000</v>
          </cell>
          <cell r="Y418">
            <v>0</v>
          </cell>
          <cell r="Z418">
            <v>8990</v>
          </cell>
          <cell r="AA418">
            <v>0</v>
          </cell>
          <cell r="AC418">
            <v>5000</v>
          </cell>
          <cell r="AD418">
            <v>50000</v>
          </cell>
          <cell r="AE418">
            <v>0</v>
          </cell>
          <cell r="AF418" t="str">
            <v>II-1-16</v>
          </cell>
          <cell r="AH418" t="str">
            <v>Prod./Jam :</v>
          </cell>
          <cell r="AI418">
            <v>0.2</v>
          </cell>
          <cell r="AJ418">
            <v>2</v>
          </cell>
          <cell r="AK418">
            <v>1</v>
          </cell>
          <cell r="AM418">
            <v>107500</v>
          </cell>
          <cell r="AN418">
            <v>1075000</v>
          </cell>
          <cell r="AO418">
            <v>0</v>
          </cell>
          <cell r="AP418" t="str">
            <v>II-1-16</v>
          </cell>
          <cell r="AV418">
            <v>0</v>
          </cell>
          <cell r="AW418">
            <v>0</v>
          </cell>
          <cell r="BC418">
            <v>112500</v>
          </cell>
        </row>
        <row r="419">
          <cell r="C419">
            <v>38001</v>
          </cell>
          <cell r="K419" t="str">
            <v>Alat Bantu</v>
          </cell>
          <cell r="P419">
            <v>0.2</v>
          </cell>
          <cell r="Q419">
            <v>1</v>
          </cell>
          <cell r="R419">
            <v>50</v>
          </cell>
          <cell r="S419">
            <v>5</v>
          </cell>
          <cell r="U419">
            <v>0.2</v>
          </cell>
          <cell r="V419">
            <v>1000</v>
          </cell>
          <cell r="W419">
            <v>5000</v>
          </cell>
          <cell r="X419">
            <v>0</v>
          </cell>
          <cell r="Y419">
            <v>0</v>
          </cell>
          <cell r="Z419">
            <v>8990</v>
          </cell>
          <cell r="AA419">
            <v>0</v>
          </cell>
          <cell r="AC419">
            <v>5000</v>
          </cell>
          <cell r="AD419">
            <v>50000</v>
          </cell>
          <cell r="AH419" t="str">
            <v>Mandor</v>
          </cell>
          <cell r="AI419">
            <v>0.2</v>
          </cell>
          <cell r="AJ419">
            <v>0.5</v>
          </cell>
          <cell r="AK419">
            <v>0.1</v>
          </cell>
          <cell r="AL419">
            <v>75000</v>
          </cell>
          <cell r="AM419">
            <v>7500</v>
          </cell>
          <cell r="AN419">
            <v>75000</v>
          </cell>
          <cell r="AO419">
            <v>1</v>
          </cell>
        </row>
        <row r="420">
          <cell r="C420">
            <v>38002</v>
          </cell>
          <cell r="S420">
            <v>0</v>
          </cell>
          <cell r="AC420">
            <v>0</v>
          </cell>
          <cell r="AD420">
            <v>0</v>
          </cell>
          <cell r="AH420" t="str">
            <v>Pekerja</v>
          </cell>
          <cell r="AI420">
            <v>5</v>
          </cell>
          <cell r="AJ420">
            <v>0.5</v>
          </cell>
          <cell r="AK420">
            <v>2.5</v>
          </cell>
          <cell r="AL420">
            <v>40000</v>
          </cell>
          <cell r="AM420">
            <v>100000</v>
          </cell>
          <cell r="AN420">
            <v>1000000</v>
          </cell>
          <cell r="AO420">
            <v>25</v>
          </cell>
        </row>
        <row r="421">
          <cell r="C421">
            <v>38003</v>
          </cell>
          <cell r="S421">
            <v>0</v>
          </cell>
          <cell r="AC421">
            <v>0</v>
          </cell>
          <cell r="AD421">
            <v>0</v>
          </cell>
          <cell r="AM421">
            <v>0</v>
          </cell>
          <cell r="AO421">
            <v>0</v>
          </cell>
        </row>
        <row r="422">
          <cell r="C422">
            <v>38004</v>
          </cell>
          <cell r="S422">
            <v>0</v>
          </cell>
          <cell r="AC422">
            <v>0</v>
          </cell>
          <cell r="AD422">
            <v>0</v>
          </cell>
        </row>
        <row r="423">
          <cell r="C423">
            <v>38005</v>
          </cell>
          <cell r="S423">
            <v>0</v>
          </cell>
          <cell r="AC423">
            <v>0</v>
          </cell>
          <cell r="AD423">
            <v>0</v>
          </cell>
        </row>
        <row r="424">
          <cell r="C424">
            <v>38006</v>
          </cell>
          <cell r="S424">
            <v>0</v>
          </cell>
          <cell r="AC424">
            <v>0</v>
          </cell>
          <cell r="AD424">
            <v>0</v>
          </cell>
        </row>
        <row r="425">
          <cell r="C425">
            <v>38007</v>
          </cell>
          <cell r="S425">
            <v>0</v>
          </cell>
          <cell r="AC425">
            <v>0</v>
          </cell>
          <cell r="AD425">
            <v>0</v>
          </cell>
        </row>
        <row r="426">
          <cell r="C426">
            <v>38008</v>
          </cell>
          <cell r="S426">
            <v>0</v>
          </cell>
          <cell r="AC426">
            <v>0</v>
          </cell>
          <cell r="AD426">
            <v>0</v>
          </cell>
        </row>
        <row r="427">
          <cell r="C427">
            <v>38009</v>
          </cell>
          <cell r="S427">
            <v>0</v>
          </cell>
          <cell r="AC427">
            <v>0</v>
          </cell>
          <cell r="AD427">
            <v>0</v>
          </cell>
        </row>
        <row r="428">
          <cell r="C428">
            <v>38010</v>
          </cell>
          <cell r="S428">
            <v>0</v>
          </cell>
          <cell r="AC428">
            <v>0</v>
          </cell>
          <cell r="AD428">
            <v>0</v>
          </cell>
        </row>
        <row r="429">
          <cell r="C429">
            <v>39000</v>
          </cell>
          <cell r="D429" t="str">
            <v>II-1-17</v>
          </cell>
          <cell r="F429" t="str">
            <v>Flushing gate of settling basin, b = 3,00 m, h = 1,50 m (slide gate type electric driven)</v>
          </cell>
          <cell r="H429" t="str">
            <v>set</v>
          </cell>
          <cell r="I429">
            <v>4</v>
          </cell>
          <cell r="K429">
            <v>0</v>
          </cell>
          <cell r="L429">
            <v>59</v>
          </cell>
          <cell r="M429">
            <v>7</v>
          </cell>
          <cell r="N429">
            <v>1</v>
          </cell>
          <cell r="O429">
            <v>413</v>
          </cell>
          <cell r="U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II-1-17</v>
          </cell>
          <cell r="AH429" t="str">
            <v>Prod./Jam :</v>
          </cell>
          <cell r="AI429">
            <v>0</v>
          </cell>
          <cell r="AJ429">
            <v>0</v>
          </cell>
          <cell r="AK429">
            <v>25</v>
          </cell>
          <cell r="AM429">
            <v>0</v>
          </cell>
          <cell r="AN429">
            <v>0</v>
          </cell>
          <cell r="AO429">
            <v>0</v>
          </cell>
          <cell r="AP429" t="str">
            <v>II-1-17</v>
          </cell>
          <cell r="AV429">
            <v>0</v>
          </cell>
          <cell r="AW429">
            <v>0</v>
          </cell>
          <cell r="BC429">
            <v>0</v>
          </cell>
        </row>
        <row r="430">
          <cell r="C430">
            <v>39001</v>
          </cell>
          <cell r="S430">
            <v>0</v>
          </cell>
          <cell r="AC430">
            <v>0</v>
          </cell>
          <cell r="AD430">
            <v>0</v>
          </cell>
          <cell r="AM430">
            <v>0</v>
          </cell>
          <cell r="AO430">
            <v>0</v>
          </cell>
        </row>
        <row r="431">
          <cell r="C431">
            <v>39002</v>
          </cell>
          <cell r="S431">
            <v>0</v>
          </cell>
          <cell r="AC431">
            <v>0</v>
          </cell>
          <cell r="AD431">
            <v>0</v>
          </cell>
          <cell r="AM431">
            <v>0</v>
          </cell>
          <cell r="AO431">
            <v>0</v>
          </cell>
        </row>
        <row r="432">
          <cell r="C432">
            <v>39003</v>
          </cell>
          <cell r="S432">
            <v>0</v>
          </cell>
          <cell r="AC432">
            <v>0</v>
          </cell>
          <cell r="AD432">
            <v>0</v>
          </cell>
          <cell r="AM432">
            <v>0</v>
          </cell>
          <cell r="AO432">
            <v>0</v>
          </cell>
        </row>
        <row r="433">
          <cell r="C433">
            <v>39004</v>
          </cell>
          <cell r="S433">
            <v>0</v>
          </cell>
          <cell r="AC433">
            <v>0</v>
          </cell>
          <cell r="AD433">
            <v>0</v>
          </cell>
        </row>
        <row r="434">
          <cell r="C434">
            <v>39005</v>
          </cell>
          <cell r="S434">
            <v>0</v>
          </cell>
          <cell r="AC434">
            <v>0</v>
          </cell>
          <cell r="AD434">
            <v>0</v>
          </cell>
        </row>
        <row r="435">
          <cell r="C435">
            <v>39006</v>
          </cell>
          <cell r="S435">
            <v>0</v>
          </cell>
          <cell r="AC435">
            <v>0</v>
          </cell>
          <cell r="AD435">
            <v>0</v>
          </cell>
        </row>
        <row r="436">
          <cell r="C436">
            <v>39007</v>
          </cell>
          <cell r="S436">
            <v>0</v>
          </cell>
          <cell r="AC436">
            <v>0</v>
          </cell>
          <cell r="AD436">
            <v>0</v>
          </cell>
        </row>
        <row r="437">
          <cell r="C437">
            <v>39008</v>
          </cell>
          <cell r="S437">
            <v>0</v>
          </cell>
          <cell r="AC437">
            <v>0</v>
          </cell>
          <cell r="AD437">
            <v>0</v>
          </cell>
        </row>
        <row r="438">
          <cell r="C438">
            <v>39009</v>
          </cell>
          <cell r="S438">
            <v>0</v>
          </cell>
          <cell r="AC438">
            <v>0</v>
          </cell>
          <cell r="AD438">
            <v>0</v>
          </cell>
        </row>
        <row r="439">
          <cell r="C439">
            <v>39010</v>
          </cell>
          <cell r="S439">
            <v>0</v>
          </cell>
          <cell r="AC439">
            <v>0</v>
          </cell>
          <cell r="AD439">
            <v>0</v>
          </cell>
          <cell r="AV439">
            <v>0</v>
          </cell>
        </row>
        <row r="440">
          <cell r="C440">
            <v>40000</v>
          </cell>
          <cell r="D440" t="str">
            <v>II-1-18</v>
          </cell>
          <cell r="F440" t="str">
            <v>Steel slide gate for intake structure, b = 2,25 m, h = 1,60 m (slide gate type, electric driven)</v>
          </cell>
          <cell r="H440" t="str">
            <v>set</v>
          </cell>
          <cell r="I440">
            <v>2</v>
          </cell>
          <cell r="K440">
            <v>0</v>
          </cell>
          <cell r="L440">
            <v>59</v>
          </cell>
          <cell r="M440">
            <v>7</v>
          </cell>
          <cell r="N440">
            <v>1</v>
          </cell>
          <cell r="O440">
            <v>413</v>
          </cell>
          <cell r="U440">
            <v>0</v>
          </cell>
          <cell r="AC440">
            <v>0</v>
          </cell>
          <cell r="AD440">
            <v>0</v>
          </cell>
          <cell r="AE440">
            <v>0</v>
          </cell>
          <cell r="AF440" t="str">
            <v>II-1-18</v>
          </cell>
          <cell r="AH440" t="str">
            <v>Prod./Jam :</v>
          </cell>
          <cell r="AI440">
            <v>0</v>
          </cell>
          <cell r="AJ440">
            <v>0</v>
          </cell>
          <cell r="AK440">
            <v>25</v>
          </cell>
          <cell r="AM440">
            <v>0</v>
          </cell>
          <cell r="AN440">
            <v>0</v>
          </cell>
          <cell r="AO440">
            <v>0</v>
          </cell>
          <cell r="AP440" t="str">
            <v>II-1-18</v>
          </cell>
          <cell r="AV440">
            <v>0</v>
          </cell>
          <cell r="AW440">
            <v>0</v>
          </cell>
          <cell r="BC440">
            <v>0</v>
          </cell>
        </row>
        <row r="441">
          <cell r="C441">
            <v>40001</v>
          </cell>
          <cell r="S441">
            <v>0</v>
          </cell>
          <cell r="AC441">
            <v>0</v>
          </cell>
          <cell r="AD441">
            <v>0</v>
          </cell>
          <cell r="AM441">
            <v>0</v>
          </cell>
          <cell r="AO441">
            <v>0</v>
          </cell>
        </row>
        <row r="442">
          <cell r="C442">
            <v>40002</v>
          </cell>
          <cell r="S442">
            <v>0</v>
          </cell>
          <cell r="AC442">
            <v>0</v>
          </cell>
          <cell r="AD442">
            <v>0</v>
          </cell>
          <cell r="AM442">
            <v>0</v>
          </cell>
          <cell r="AO442">
            <v>0</v>
          </cell>
        </row>
        <row r="443">
          <cell r="C443">
            <v>40003</v>
          </cell>
          <cell r="S443">
            <v>0</v>
          </cell>
          <cell r="AC443">
            <v>0</v>
          </cell>
          <cell r="AD443">
            <v>0</v>
          </cell>
          <cell r="AM443">
            <v>0</v>
          </cell>
          <cell r="AO443">
            <v>0</v>
          </cell>
        </row>
        <row r="444">
          <cell r="C444">
            <v>40004</v>
          </cell>
          <cell r="S444">
            <v>0</v>
          </cell>
          <cell r="AC444">
            <v>0</v>
          </cell>
          <cell r="AD444">
            <v>0</v>
          </cell>
        </row>
        <row r="445">
          <cell r="C445">
            <v>40005</v>
          </cell>
          <cell r="S445">
            <v>0</v>
          </cell>
          <cell r="AC445">
            <v>0</v>
          </cell>
          <cell r="AD445">
            <v>0</v>
          </cell>
        </row>
        <row r="446">
          <cell r="C446">
            <v>40006</v>
          </cell>
          <cell r="S446">
            <v>0</v>
          </cell>
          <cell r="AC446">
            <v>0</v>
          </cell>
          <cell r="AD446">
            <v>0</v>
          </cell>
        </row>
        <row r="447">
          <cell r="C447">
            <v>40007</v>
          </cell>
          <cell r="S447">
            <v>0</v>
          </cell>
          <cell r="AC447">
            <v>0</v>
          </cell>
          <cell r="AD447">
            <v>0</v>
          </cell>
        </row>
        <row r="448">
          <cell r="C448">
            <v>40008</v>
          </cell>
          <cell r="S448">
            <v>0</v>
          </cell>
          <cell r="AC448">
            <v>0</v>
          </cell>
          <cell r="AD448">
            <v>0</v>
          </cell>
        </row>
        <row r="449">
          <cell r="C449">
            <v>40009</v>
          </cell>
          <cell r="S449">
            <v>0</v>
          </cell>
          <cell r="AC449">
            <v>0</v>
          </cell>
          <cell r="AD449">
            <v>0</v>
          </cell>
        </row>
        <row r="450">
          <cell r="C450">
            <v>40010</v>
          </cell>
          <cell r="S450">
            <v>0</v>
          </cell>
          <cell r="AC450">
            <v>0</v>
          </cell>
          <cell r="AD450">
            <v>0</v>
          </cell>
        </row>
        <row r="451">
          <cell r="C451">
            <v>41000</v>
          </cell>
          <cell r="D451" t="str">
            <v>II-1-19</v>
          </cell>
          <cell r="F451" t="str">
            <v>Steel stoplog for flushing structure, b = 3,00 m, h = 3,75 m</v>
          </cell>
          <cell r="H451" t="str">
            <v>set</v>
          </cell>
          <cell r="I451">
            <v>5</v>
          </cell>
          <cell r="K451">
            <v>0</v>
          </cell>
          <cell r="L451">
            <v>59</v>
          </cell>
          <cell r="M451">
            <v>7</v>
          </cell>
          <cell r="N451">
            <v>1</v>
          </cell>
          <cell r="O451">
            <v>413</v>
          </cell>
          <cell r="U451">
            <v>0</v>
          </cell>
          <cell r="AC451">
            <v>0</v>
          </cell>
          <cell r="AD451">
            <v>0</v>
          </cell>
          <cell r="AE451">
            <v>0</v>
          </cell>
          <cell r="AF451" t="str">
            <v>II-1-19</v>
          </cell>
          <cell r="AH451" t="str">
            <v>Prod./Jam :</v>
          </cell>
          <cell r="AI451">
            <v>0</v>
          </cell>
          <cell r="AJ451">
            <v>0</v>
          </cell>
          <cell r="AK451">
            <v>25</v>
          </cell>
          <cell r="AM451">
            <v>0</v>
          </cell>
          <cell r="AN451">
            <v>0</v>
          </cell>
          <cell r="AO451">
            <v>0</v>
          </cell>
          <cell r="AP451" t="str">
            <v>II-1-19</v>
          </cell>
          <cell r="AV451">
            <v>0</v>
          </cell>
          <cell r="AW451">
            <v>0</v>
          </cell>
          <cell r="BC451">
            <v>0</v>
          </cell>
        </row>
        <row r="452">
          <cell r="C452">
            <v>41001</v>
          </cell>
          <cell r="S452">
            <v>0</v>
          </cell>
          <cell r="AC452">
            <v>0</v>
          </cell>
          <cell r="AD452">
            <v>0</v>
          </cell>
          <cell r="AM452">
            <v>0</v>
          </cell>
          <cell r="AO452">
            <v>0</v>
          </cell>
        </row>
        <row r="453">
          <cell r="C453">
            <v>41002</v>
          </cell>
          <cell r="S453">
            <v>0</v>
          </cell>
          <cell r="AC453">
            <v>0</v>
          </cell>
          <cell r="AD453">
            <v>0</v>
          </cell>
          <cell r="AM453">
            <v>0</v>
          </cell>
          <cell r="AO453">
            <v>0</v>
          </cell>
        </row>
        <row r="454">
          <cell r="C454">
            <v>41003</v>
          </cell>
          <cell r="S454">
            <v>0</v>
          </cell>
          <cell r="AC454">
            <v>0</v>
          </cell>
          <cell r="AD454">
            <v>0</v>
          </cell>
          <cell r="AM454">
            <v>0</v>
          </cell>
          <cell r="AO454">
            <v>0</v>
          </cell>
        </row>
        <row r="455">
          <cell r="C455">
            <v>41004</v>
          </cell>
          <cell r="S455">
            <v>0</v>
          </cell>
          <cell r="AC455">
            <v>0</v>
          </cell>
          <cell r="AD455">
            <v>0</v>
          </cell>
        </row>
        <row r="456">
          <cell r="C456">
            <v>41005</v>
          </cell>
          <cell r="S456">
            <v>0</v>
          </cell>
          <cell r="AC456">
            <v>0</v>
          </cell>
          <cell r="AD456">
            <v>0</v>
          </cell>
        </row>
        <row r="457">
          <cell r="C457">
            <v>41006</v>
          </cell>
          <cell r="S457">
            <v>0</v>
          </cell>
          <cell r="AC457">
            <v>0</v>
          </cell>
          <cell r="AD457">
            <v>0</v>
          </cell>
        </row>
        <row r="458">
          <cell r="C458">
            <v>41007</v>
          </cell>
          <cell r="S458">
            <v>0</v>
          </cell>
          <cell r="AC458">
            <v>0</v>
          </cell>
          <cell r="AD458">
            <v>0</v>
          </cell>
        </row>
        <row r="459">
          <cell r="C459">
            <v>41008</v>
          </cell>
          <cell r="S459">
            <v>0</v>
          </cell>
          <cell r="AC459">
            <v>0</v>
          </cell>
          <cell r="AD459">
            <v>0</v>
          </cell>
        </row>
        <row r="460">
          <cell r="C460">
            <v>41009</v>
          </cell>
          <cell r="S460">
            <v>0</v>
          </cell>
          <cell r="AC460">
            <v>0</v>
          </cell>
          <cell r="AD460">
            <v>0</v>
          </cell>
        </row>
        <row r="461">
          <cell r="C461">
            <v>41010</v>
          </cell>
          <cell r="S461">
            <v>0</v>
          </cell>
          <cell r="AC461">
            <v>0</v>
          </cell>
          <cell r="AD461">
            <v>0</v>
          </cell>
        </row>
        <row r="462">
          <cell r="C462">
            <v>42000</v>
          </cell>
          <cell r="D462" t="str">
            <v>II-1-20</v>
          </cell>
          <cell r="F462" t="str">
            <v>Guide frame of stop log for intake of</v>
          </cell>
          <cell r="H462" t="str">
            <v>set</v>
          </cell>
          <cell r="I462">
            <v>2</v>
          </cell>
          <cell r="K462">
            <v>0</v>
          </cell>
          <cell r="L462">
            <v>59</v>
          </cell>
          <cell r="M462">
            <v>7</v>
          </cell>
          <cell r="N462">
            <v>1</v>
          </cell>
          <cell r="O462">
            <v>413</v>
          </cell>
          <cell r="U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II-1-20</v>
          </cell>
          <cell r="AH462" t="str">
            <v>Prod./Jam :</v>
          </cell>
          <cell r="AI462">
            <v>0</v>
          </cell>
          <cell r="AJ462">
            <v>0</v>
          </cell>
          <cell r="AK462">
            <v>1</v>
          </cell>
          <cell r="AM462">
            <v>0</v>
          </cell>
          <cell r="AN462">
            <v>0</v>
          </cell>
          <cell r="AO462">
            <v>0</v>
          </cell>
          <cell r="AP462" t="str">
            <v>II-1-20</v>
          </cell>
          <cell r="AV462">
            <v>0</v>
          </cell>
          <cell r="AW462">
            <v>0</v>
          </cell>
          <cell r="BC462">
            <v>0</v>
          </cell>
        </row>
        <row r="463">
          <cell r="C463">
            <v>42001</v>
          </cell>
          <cell r="S463">
            <v>0</v>
          </cell>
          <cell r="AC463">
            <v>0</v>
          </cell>
          <cell r="AD463">
            <v>0</v>
          </cell>
          <cell r="AM463">
            <v>0</v>
          </cell>
          <cell r="AO463">
            <v>0</v>
          </cell>
        </row>
        <row r="464">
          <cell r="C464">
            <v>42002</v>
          </cell>
          <cell r="S464">
            <v>0</v>
          </cell>
          <cell r="AC464">
            <v>0</v>
          </cell>
          <cell r="AD464">
            <v>0</v>
          </cell>
          <cell r="AM464">
            <v>0</v>
          </cell>
          <cell r="AO464">
            <v>0</v>
          </cell>
        </row>
        <row r="465">
          <cell r="C465">
            <v>42003</v>
          </cell>
          <cell r="S465">
            <v>0</v>
          </cell>
          <cell r="AC465">
            <v>0</v>
          </cell>
          <cell r="AD465">
            <v>0</v>
          </cell>
          <cell r="AM465">
            <v>0</v>
          </cell>
          <cell r="AO465">
            <v>0</v>
          </cell>
        </row>
        <row r="466">
          <cell r="C466">
            <v>42004</v>
          </cell>
          <cell r="S466">
            <v>0</v>
          </cell>
          <cell r="AC466">
            <v>0</v>
          </cell>
          <cell r="AD466">
            <v>0</v>
          </cell>
        </row>
        <row r="467">
          <cell r="C467">
            <v>42005</v>
          </cell>
          <cell r="S467">
            <v>0</v>
          </cell>
          <cell r="AC467">
            <v>0</v>
          </cell>
          <cell r="AD467">
            <v>0</v>
          </cell>
        </row>
        <row r="468">
          <cell r="C468">
            <v>42006</v>
          </cell>
          <cell r="S468">
            <v>0</v>
          </cell>
          <cell r="AC468">
            <v>0</v>
          </cell>
          <cell r="AD468">
            <v>0</v>
          </cell>
        </row>
        <row r="469">
          <cell r="C469">
            <v>42007</v>
          </cell>
          <cell r="S469">
            <v>0</v>
          </cell>
          <cell r="AC469">
            <v>0</v>
          </cell>
          <cell r="AD469">
            <v>0</v>
          </cell>
        </row>
        <row r="470">
          <cell r="C470">
            <v>42008</v>
          </cell>
          <cell r="S470">
            <v>0</v>
          </cell>
          <cell r="AC470">
            <v>0</v>
          </cell>
          <cell r="AD470">
            <v>0</v>
          </cell>
        </row>
        <row r="471">
          <cell r="C471">
            <v>42009</v>
          </cell>
          <cell r="S471">
            <v>0</v>
          </cell>
          <cell r="AC471">
            <v>0</v>
          </cell>
          <cell r="AD471">
            <v>0</v>
          </cell>
        </row>
        <row r="472">
          <cell r="C472">
            <v>42010</v>
          </cell>
          <cell r="S472">
            <v>0</v>
          </cell>
          <cell r="AC472">
            <v>0</v>
          </cell>
          <cell r="AD472">
            <v>0</v>
          </cell>
        </row>
        <row r="473">
          <cell r="C473">
            <v>43000</v>
          </cell>
          <cell r="D473" t="str">
            <v>II-1-21</v>
          </cell>
          <cell r="F473" t="str">
            <v>Steel foot path of stoplog for intake of</v>
          </cell>
          <cell r="H473" t="str">
            <v>set</v>
          </cell>
          <cell r="I473">
            <v>2</v>
          </cell>
          <cell r="K473">
            <v>0</v>
          </cell>
          <cell r="L473">
            <v>59</v>
          </cell>
          <cell r="M473">
            <v>7</v>
          </cell>
          <cell r="N473">
            <v>1</v>
          </cell>
          <cell r="O473">
            <v>413</v>
          </cell>
          <cell r="U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II-1-21</v>
          </cell>
          <cell r="AH473" t="str">
            <v>Prod./Jam :</v>
          </cell>
          <cell r="AI473">
            <v>0</v>
          </cell>
          <cell r="AJ473">
            <v>0</v>
          </cell>
          <cell r="AK473">
            <v>1</v>
          </cell>
          <cell r="AM473">
            <v>0</v>
          </cell>
          <cell r="AN473">
            <v>0</v>
          </cell>
          <cell r="AO473">
            <v>0</v>
          </cell>
          <cell r="AP473" t="str">
            <v>II-1-21</v>
          </cell>
          <cell r="AV473">
            <v>0</v>
          </cell>
          <cell r="AW473">
            <v>0</v>
          </cell>
          <cell r="BC473">
            <v>0</v>
          </cell>
        </row>
        <row r="474">
          <cell r="C474">
            <v>43001</v>
          </cell>
          <cell r="S474">
            <v>0</v>
          </cell>
          <cell r="AC474">
            <v>0</v>
          </cell>
          <cell r="AD474">
            <v>0</v>
          </cell>
          <cell r="AM474">
            <v>0</v>
          </cell>
          <cell r="AO474">
            <v>0</v>
          </cell>
        </row>
        <row r="475">
          <cell r="C475">
            <v>43002</v>
          </cell>
          <cell r="S475">
            <v>0</v>
          </cell>
          <cell r="AC475">
            <v>0</v>
          </cell>
          <cell r="AD475">
            <v>0</v>
          </cell>
          <cell r="AM475">
            <v>0</v>
          </cell>
          <cell r="AO475">
            <v>0</v>
          </cell>
        </row>
        <row r="476">
          <cell r="C476">
            <v>43003</v>
          </cell>
          <cell r="S476">
            <v>0</v>
          </cell>
          <cell r="AC476">
            <v>0</v>
          </cell>
          <cell r="AD476">
            <v>0</v>
          </cell>
          <cell r="AM476">
            <v>0</v>
          </cell>
          <cell r="AO476">
            <v>0</v>
          </cell>
        </row>
        <row r="477">
          <cell r="C477">
            <v>43004</v>
          </cell>
          <cell r="S477">
            <v>0</v>
          </cell>
          <cell r="AC477">
            <v>0</v>
          </cell>
          <cell r="AD477">
            <v>0</v>
          </cell>
        </row>
        <row r="478">
          <cell r="C478">
            <v>43005</v>
          </cell>
          <cell r="S478">
            <v>0</v>
          </cell>
          <cell r="AC478">
            <v>0</v>
          </cell>
          <cell r="AD478">
            <v>0</v>
          </cell>
        </row>
        <row r="479">
          <cell r="C479">
            <v>43006</v>
          </cell>
          <cell r="S479">
            <v>0</v>
          </cell>
          <cell r="AC479">
            <v>0</v>
          </cell>
          <cell r="AD479">
            <v>0</v>
          </cell>
        </row>
        <row r="480">
          <cell r="C480">
            <v>43007</v>
          </cell>
          <cell r="S480">
            <v>0</v>
          </cell>
          <cell r="AC480">
            <v>0</v>
          </cell>
          <cell r="AD480">
            <v>0</v>
          </cell>
        </row>
        <row r="481">
          <cell r="C481">
            <v>43008</v>
          </cell>
          <cell r="S481">
            <v>0</v>
          </cell>
          <cell r="AC481">
            <v>0</v>
          </cell>
          <cell r="AD481">
            <v>0</v>
          </cell>
        </row>
        <row r="482">
          <cell r="C482">
            <v>43009</v>
          </cell>
          <cell r="S482">
            <v>0</v>
          </cell>
          <cell r="AC482">
            <v>0</v>
          </cell>
          <cell r="AD482">
            <v>0</v>
          </cell>
        </row>
        <row r="483">
          <cell r="C483">
            <v>43010</v>
          </cell>
          <cell r="S483">
            <v>0</v>
          </cell>
          <cell r="AC483">
            <v>0</v>
          </cell>
          <cell r="AD483">
            <v>0</v>
          </cell>
        </row>
        <row r="484">
          <cell r="C484">
            <v>44000</v>
          </cell>
          <cell r="D484" t="str">
            <v>II-1-22</v>
          </cell>
          <cell r="F484" t="str">
            <v>Guide frame of stop log for settling</v>
          </cell>
          <cell r="H484" t="str">
            <v>set</v>
          </cell>
          <cell r="I484">
            <v>4</v>
          </cell>
          <cell r="K484">
            <v>0</v>
          </cell>
          <cell r="L484">
            <v>59</v>
          </cell>
          <cell r="M484">
            <v>7</v>
          </cell>
          <cell r="N484">
            <v>1</v>
          </cell>
          <cell r="O484">
            <v>413</v>
          </cell>
          <cell r="U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II-1-22</v>
          </cell>
          <cell r="AH484" t="str">
            <v>Prod./Jam :</v>
          </cell>
          <cell r="AI484">
            <v>0</v>
          </cell>
          <cell r="AJ484">
            <v>0</v>
          </cell>
          <cell r="AK484">
            <v>0.2</v>
          </cell>
          <cell r="AM484">
            <v>0</v>
          </cell>
          <cell r="AN484">
            <v>0</v>
          </cell>
          <cell r="AO484">
            <v>0</v>
          </cell>
          <cell r="AP484" t="str">
            <v>II-1-22</v>
          </cell>
          <cell r="AV484">
            <v>0</v>
          </cell>
          <cell r="AW484">
            <v>0</v>
          </cell>
          <cell r="BC484">
            <v>0</v>
          </cell>
        </row>
        <row r="485">
          <cell r="C485">
            <v>44001</v>
          </cell>
          <cell r="S485">
            <v>0</v>
          </cell>
          <cell r="AC485">
            <v>0</v>
          </cell>
          <cell r="AD485">
            <v>0</v>
          </cell>
          <cell r="AM485">
            <v>0</v>
          </cell>
          <cell r="AO485">
            <v>0</v>
          </cell>
        </row>
        <row r="486">
          <cell r="C486">
            <v>44002</v>
          </cell>
          <cell r="S486">
            <v>0</v>
          </cell>
          <cell r="AC486">
            <v>0</v>
          </cell>
          <cell r="AD486">
            <v>0</v>
          </cell>
          <cell r="AM486">
            <v>0</v>
          </cell>
          <cell r="AO486">
            <v>0</v>
          </cell>
        </row>
        <row r="487">
          <cell r="C487">
            <v>44003</v>
          </cell>
          <cell r="S487">
            <v>0</v>
          </cell>
          <cell r="AC487">
            <v>0</v>
          </cell>
          <cell r="AD487">
            <v>0</v>
          </cell>
          <cell r="AM487">
            <v>0</v>
          </cell>
          <cell r="AO487">
            <v>0</v>
          </cell>
        </row>
        <row r="488">
          <cell r="C488">
            <v>44004</v>
          </cell>
          <cell r="S488">
            <v>0</v>
          </cell>
          <cell r="AC488">
            <v>0</v>
          </cell>
          <cell r="AD488">
            <v>0</v>
          </cell>
        </row>
        <row r="489">
          <cell r="C489">
            <v>44005</v>
          </cell>
          <cell r="S489">
            <v>0</v>
          </cell>
          <cell r="AC489">
            <v>0</v>
          </cell>
          <cell r="AD489">
            <v>0</v>
          </cell>
        </row>
        <row r="490">
          <cell r="C490">
            <v>44006</v>
          </cell>
          <cell r="S490">
            <v>0</v>
          </cell>
          <cell r="AC490">
            <v>0</v>
          </cell>
          <cell r="AD490">
            <v>0</v>
          </cell>
        </row>
        <row r="491">
          <cell r="C491">
            <v>44007</v>
          </cell>
          <cell r="S491">
            <v>0</v>
          </cell>
          <cell r="AC491">
            <v>0</v>
          </cell>
          <cell r="AD491">
            <v>0</v>
          </cell>
        </row>
        <row r="492">
          <cell r="C492">
            <v>44008</v>
          </cell>
          <cell r="S492">
            <v>0</v>
          </cell>
          <cell r="AC492">
            <v>0</v>
          </cell>
          <cell r="AD492">
            <v>0</v>
          </cell>
        </row>
        <row r="493">
          <cell r="C493">
            <v>44009</v>
          </cell>
          <cell r="S493">
            <v>0</v>
          </cell>
          <cell r="AC493">
            <v>0</v>
          </cell>
          <cell r="AD493">
            <v>0</v>
          </cell>
        </row>
        <row r="494">
          <cell r="C494">
            <v>44010</v>
          </cell>
          <cell r="S494">
            <v>0</v>
          </cell>
          <cell r="AC494">
            <v>0</v>
          </cell>
          <cell r="AD494">
            <v>0</v>
          </cell>
        </row>
        <row r="495">
          <cell r="C495">
            <v>45000</v>
          </cell>
          <cell r="D495" t="str">
            <v>II-1-23</v>
          </cell>
          <cell r="F495" t="str">
            <v>Steel foot path of stoplog for settling</v>
          </cell>
          <cell r="H495" t="str">
            <v>set</v>
          </cell>
          <cell r="I495">
            <v>4</v>
          </cell>
          <cell r="K495">
            <v>0</v>
          </cell>
          <cell r="L495">
            <v>59</v>
          </cell>
          <cell r="M495">
            <v>7</v>
          </cell>
          <cell r="N495">
            <v>1</v>
          </cell>
          <cell r="O495">
            <v>413</v>
          </cell>
          <cell r="U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II-1-23</v>
          </cell>
          <cell r="AH495" t="str">
            <v>Prod./Jam :</v>
          </cell>
          <cell r="AI495">
            <v>0</v>
          </cell>
          <cell r="AJ495">
            <v>0</v>
          </cell>
          <cell r="AK495">
            <v>32</v>
          </cell>
          <cell r="AM495">
            <v>0</v>
          </cell>
          <cell r="AN495">
            <v>0</v>
          </cell>
          <cell r="AO495">
            <v>0</v>
          </cell>
          <cell r="AP495" t="str">
            <v>II-1-23</v>
          </cell>
          <cell r="AV495">
            <v>0</v>
          </cell>
          <cell r="AW495">
            <v>0</v>
          </cell>
          <cell r="BC495">
            <v>0</v>
          </cell>
        </row>
        <row r="496">
          <cell r="C496">
            <v>45001</v>
          </cell>
          <cell r="S496">
            <v>0</v>
          </cell>
          <cell r="AC496">
            <v>0</v>
          </cell>
          <cell r="AD496">
            <v>0</v>
          </cell>
          <cell r="AM496">
            <v>0</v>
          </cell>
          <cell r="AO496">
            <v>0</v>
          </cell>
        </row>
        <row r="497">
          <cell r="C497">
            <v>45002</v>
          </cell>
          <cell r="S497">
            <v>0</v>
          </cell>
          <cell r="AC497">
            <v>0</v>
          </cell>
          <cell r="AD497">
            <v>0</v>
          </cell>
          <cell r="AM497">
            <v>0</v>
          </cell>
          <cell r="AO497">
            <v>0</v>
          </cell>
        </row>
        <row r="498">
          <cell r="C498">
            <v>45003</v>
          </cell>
          <cell r="S498">
            <v>0</v>
          </cell>
          <cell r="AC498">
            <v>0</v>
          </cell>
          <cell r="AD498">
            <v>0</v>
          </cell>
          <cell r="AM498">
            <v>0</v>
          </cell>
          <cell r="AO498">
            <v>0</v>
          </cell>
        </row>
        <row r="499">
          <cell r="C499">
            <v>45004</v>
          </cell>
          <cell r="S499">
            <v>0</v>
          </cell>
          <cell r="AC499">
            <v>0</v>
          </cell>
          <cell r="AD499">
            <v>0</v>
          </cell>
        </row>
        <row r="500">
          <cell r="C500">
            <v>45005</v>
          </cell>
          <cell r="S500">
            <v>0</v>
          </cell>
          <cell r="AC500">
            <v>0</v>
          </cell>
          <cell r="AD500">
            <v>0</v>
          </cell>
        </row>
        <row r="501">
          <cell r="C501">
            <v>45006</v>
          </cell>
          <cell r="S501">
            <v>0</v>
          </cell>
          <cell r="AC501">
            <v>0</v>
          </cell>
          <cell r="AD501">
            <v>0</v>
          </cell>
        </row>
        <row r="502">
          <cell r="C502">
            <v>45007</v>
          </cell>
          <cell r="S502">
            <v>0</v>
          </cell>
          <cell r="AC502">
            <v>0</v>
          </cell>
          <cell r="AD502">
            <v>0</v>
          </cell>
        </row>
        <row r="503">
          <cell r="C503">
            <v>45008</v>
          </cell>
          <cell r="S503">
            <v>0</v>
          </cell>
          <cell r="AC503">
            <v>0</v>
          </cell>
          <cell r="AD503">
            <v>0</v>
          </cell>
        </row>
        <row r="504">
          <cell r="C504">
            <v>45009</v>
          </cell>
          <cell r="S504">
            <v>0</v>
          </cell>
          <cell r="AC504">
            <v>0</v>
          </cell>
          <cell r="AD504">
            <v>0</v>
          </cell>
        </row>
        <row r="505">
          <cell r="C505">
            <v>45010</v>
          </cell>
          <cell r="S505">
            <v>0</v>
          </cell>
          <cell r="AC505">
            <v>0</v>
          </cell>
          <cell r="AD505">
            <v>0</v>
          </cell>
        </row>
        <row r="506">
          <cell r="C506">
            <v>46000</v>
          </cell>
          <cell r="D506" t="str">
            <v>II-1-24</v>
          </cell>
          <cell r="F506" t="str">
            <v>Lifting beam of stoplog for settling basin</v>
          </cell>
          <cell r="H506" t="str">
            <v>set</v>
          </cell>
          <cell r="I506">
            <v>1</v>
          </cell>
          <cell r="K506">
            <v>0</v>
          </cell>
          <cell r="L506">
            <v>59</v>
          </cell>
          <cell r="M506">
            <v>7</v>
          </cell>
          <cell r="N506">
            <v>1</v>
          </cell>
          <cell r="O506">
            <v>413</v>
          </cell>
          <cell r="U506">
            <v>0</v>
          </cell>
          <cell r="AC506">
            <v>0</v>
          </cell>
          <cell r="AD506">
            <v>0</v>
          </cell>
          <cell r="AE506">
            <v>0</v>
          </cell>
          <cell r="AF506" t="str">
            <v>II-1-24</v>
          </cell>
          <cell r="AH506" t="str">
            <v>Prod./Jam :</v>
          </cell>
          <cell r="AI506">
            <v>0</v>
          </cell>
          <cell r="AJ506">
            <v>0</v>
          </cell>
          <cell r="AK506">
            <v>32</v>
          </cell>
          <cell r="AM506">
            <v>0</v>
          </cell>
          <cell r="AN506">
            <v>0</v>
          </cell>
          <cell r="AO506">
            <v>0</v>
          </cell>
          <cell r="AP506" t="str">
            <v>II-1-24</v>
          </cell>
          <cell r="AV506">
            <v>0</v>
          </cell>
          <cell r="AW506">
            <v>0</v>
          </cell>
          <cell r="BC506">
            <v>0</v>
          </cell>
        </row>
        <row r="507">
          <cell r="C507">
            <v>46001</v>
          </cell>
          <cell r="S507">
            <v>0</v>
          </cell>
          <cell r="AC507">
            <v>0</v>
          </cell>
          <cell r="AD507">
            <v>0</v>
          </cell>
          <cell r="AM507">
            <v>0</v>
          </cell>
          <cell r="AO507">
            <v>0</v>
          </cell>
        </row>
        <row r="508">
          <cell r="C508">
            <v>46002</v>
          </cell>
          <cell r="S508">
            <v>0</v>
          </cell>
          <cell r="AC508">
            <v>0</v>
          </cell>
          <cell r="AD508">
            <v>0</v>
          </cell>
          <cell r="AM508">
            <v>0</v>
          </cell>
          <cell r="AO508">
            <v>0</v>
          </cell>
        </row>
        <row r="509">
          <cell r="C509">
            <v>46003</v>
          </cell>
          <cell r="S509">
            <v>0</v>
          </cell>
          <cell r="AC509">
            <v>0</v>
          </cell>
          <cell r="AD509">
            <v>0</v>
          </cell>
          <cell r="AM509">
            <v>0</v>
          </cell>
          <cell r="AO509">
            <v>0</v>
          </cell>
        </row>
        <row r="510">
          <cell r="C510">
            <v>46004</v>
          </cell>
          <cell r="S510">
            <v>0</v>
          </cell>
          <cell r="AC510">
            <v>0</v>
          </cell>
          <cell r="AD510">
            <v>0</v>
          </cell>
        </row>
        <row r="511">
          <cell r="C511">
            <v>46005</v>
          </cell>
          <cell r="S511">
            <v>0</v>
          </cell>
          <cell r="AC511">
            <v>0</v>
          </cell>
          <cell r="AD511">
            <v>0</v>
          </cell>
        </row>
        <row r="512">
          <cell r="C512">
            <v>46006</v>
          </cell>
          <cell r="S512">
            <v>0</v>
          </cell>
          <cell r="AC512">
            <v>0</v>
          </cell>
          <cell r="AD512">
            <v>0</v>
          </cell>
        </row>
        <row r="513">
          <cell r="C513">
            <v>46007</v>
          </cell>
          <cell r="S513">
            <v>0</v>
          </cell>
          <cell r="AC513">
            <v>0</v>
          </cell>
          <cell r="AD513">
            <v>0</v>
          </cell>
        </row>
        <row r="514">
          <cell r="C514">
            <v>46008</v>
          </cell>
          <cell r="S514">
            <v>0</v>
          </cell>
          <cell r="AC514">
            <v>0</v>
          </cell>
          <cell r="AD514">
            <v>0</v>
          </cell>
        </row>
        <row r="515">
          <cell r="C515">
            <v>46009</v>
          </cell>
          <cell r="S515">
            <v>0</v>
          </cell>
          <cell r="AC515">
            <v>0</v>
          </cell>
          <cell r="AD515">
            <v>0</v>
          </cell>
        </row>
        <row r="516">
          <cell r="C516">
            <v>46010</v>
          </cell>
          <cell r="S516">
            <v>0</v>
          </cell>
          <cell r="AC516">
            <v>0</v>
          </cell>
          <cell r="AD516">
            <v>0</v>
          </cell>
        </row>
        <row r="517">
          <cell r="C517">
            <v>47000</v>
          </cell>
          <cell r="D517" t="str">
            <v>II-1-25</v>
          </cell>
          <cell r="F517" t="str">
            <v>Monorail crane with manual chain block, cap 2,0 ton for flushing gate</v>
          </cell>
          <cell r="H517" t="str">
            <v>set</v>
          </cell>
          <cell r="I517">
            <v>1</v>
          </cell>
          <cell r="K517">
            <v>0</v>
          </cell>
          <cell r="L517">
            <v>59</v>
          </cell>
          <cell r="M517">
            <v>7</v>
          </cell>
          <cell r="N517">
            <v>1</v>
          </cell>
          <cell r="O517">
            <v>413</v>
          </cell>
          <cell r="U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II-1-25</v>
          </cell>
          <cell r="AH517" t="str">
            <v>Prod./Jam :</v>
          </cell>
          <cell r="AI517">
            <v>0</v>
          </cell>
          <cell r="AJ517">
            <v>0</v>
          </cell>
          <cell r="AK517">
            <v>32</v>
          </cell>
          <cell r="AM517">
            <v>0</v>
          </cell>
          <cell r="AN517">
            <v>0</v>
          </cell>
          <cell r="AO517">
            <v>0</v>
          </cell>
          <cell r="AP517" t="str">
            <v>II-1-25</v>
          </cell>
          <cell r="AV517">
            <v>0</v>
          </cell>
          <cell r="AW517">
            <v>0</v>
          </cell>
          <cell r="BC517">
            <v>0</v>
          </cell>
        </row>
        <row r="518">
          <cell r="C518">
            <v>47001</v>
          </cell>
          <cell r="S518">
            <v>0</v>
          </cell>
          <cell r="AC518">
            <v>0</v>
          </cell>
          <cell r="AD518">
            <v>0</v>
          </cell>
          <cell r="AM518">
            <v>0</v>
          </cell>
          <cell r="AO518">
            <v>0</v>
          </cell>
        </row>
        <row r="519">
          <cell r="C519">
            <v>47002</v>
          </cell>
          <cell r="S519">
            <v>0</v>
          </cell>
          <cell r="AC519">
            <v>0</v>
          </cell>
          <cell r="AD519">
            <v>0</v>
          </cell>
          <cell r="AM519">
            <v>0</v>
          </cell>
          <cell r="AO519">
            <v>0</v>
          </cell>
        </row>
        <row r="520">
          <cell r="C520">
            <v>47003</v>
          </cell>
          <cell r="S520">
            <v>0</v>
          </cell>
          <cell r="AC520">
            <v>0</v>
          </cell>
          <cell r="AD520">
            <v>0</v>
          </cell>
          <cell r="AM520">
            <v>0</v>
          </cell>
          <cell r="AO520">
            <v>0</v>
          </cell>
        </row>
        <row r="521">
          <cell r="C521">
            <v>47004</v>
          </cell>
          <cell r="S521">
            <v>0</v>
          </cell>
          <cell r="AC521">
            <v>0</v>
          </cell>
          <cell r="AD521">
            <v>0</v>
          </cell>
        </row>
        <row r="522">
          <cell r="C522">
            <v>47005</v>
          </cell>
          <cell r="S522">
            <v>0</v>
          </cell>
          <cell r="AC522">
            <v>0</v>
          </cell>
          <cell r="AD522">
            <v>0</v>
          </cell>
        </row>
        <row r="523">
          <cell r="C523">
            <v>47006</v>
          </cell>
          <cell r="S523">
            <v>0</v>
          </cell>
          <cell r="AC523">
            <v>0</v>
          </cell>
          <cell r="AD523">
            <v>0</v>
          </cell>
        </row>
        <row r="524">
          <cell r="C524">
            <v>47007</v>
          </cell>
          <cell r="S524">
            <v>0</v>
          </cell>
          <cell r="AC524">
            <v>0</v>
          </cell>
          <cell r="AD524">
            <v>0</v>
          </cell>
        </row>
        <row r="525">
          <cell r="C525">
            <v>47008</v>
          </cell>
          <cell r="S525">
            <v>0</v>
          </cell>
          <cell r="AC525">
            <v>0</v>
          </cell>
          <cell r="AD525">
            <v>0</v>
          </cell>
        </row>
        <row r="526">
          <cell r="C526">
            <v>47009</v>
          </cell>
          <cell r="S526">
            <v>0</v>
          </cell>
          <cell r="AC526">
            <v>0</v>
          </cell>
          <cell r="AD526">
            <v>0</v>
          </cell>
        </row>
        <row r="527">
          <cell r="C527">
            <v>47010</v>
          </cell>
          <cell r="S527">
            <v>0</v>
          </cell>
          <cell r="AC527">
            <v>0</v>
          </cell>
          <cell r="AD527">
            <v>0</v>
          </cell>
        </row>
        <row r="528">
          <cell r="C528">
            <v>48000</v>
          </cell>
          <cell r="D528" t="str">
            <v>II-1-26</v>
          </cell>
          <cell r="F528" t="str">
            <v>Distribution panel for flushing gate of settling basin</v>
          </cell>
          <cell r="H528" t="str">
            <v>set</v>
          </cell>
          <cell r="I528">
            <v>1</v>
          </cell>
          <cell r="K528">
            <v>0</v>
          </cell>
          <cell r="L528">
            <v>59</v>
          </cell>
          <cell r="M528">
            <v>7</v>
          </cell>
          <cell r="N528">
            <v>1</v>
          </cell>
          <cell r="O528">
            <v>413</v>
          </cell>
          <cell r="U528">
            <v>0</v>
          </cell>
          <cell r="AC528">
            <v>0</v>
          </cell>
          <cell r="AD528">
            <v>0</v>
          </cell>
          <cell r="AE528">
            <v>0</v>
          </cell>
          <cell r="AF528" t="str">
            <v>II-1-26</v>
          </cell>
          <cell r="AH528" t="str">
            <v>Prod./Jam :</v>
          </cell>
          <cell r="AI528">
            <v>0</v>
          </cell>
          <cell r="AJ528">
            <v>0</v>
          </cell>
          <cell r="AK528">
            <v>32</v>
          </cell>
          <cell r="AM528">
            <v>0</v>
          </cell>
          <cell r="AN528">
            <v>0</v>
          </cell>
          <cell r="AO528">
            <v>0</v>
          </cell>
          <cell r="AP528" t="str">
            <v>II-1-26</v>
          </cell>
          <cell r="AV528">
            <v>0</v>
          </cell>
          <cell r="AW528">
            <v>0</v>
          </cell>
          <cell r="BC528">
            <v>0</v>
          </cell>
        </row>
        <row r="529">
          <cell r="C529">
            <v>48001</v>
          </cell>
          <cell r="S529">
            <v>0</v>
          </cell>
          <cell r="AC529">
            <v>0</v>
          </cell>
          <cell r="AD529">
            <v>0</v>
          </cell>
          <cell r="AM529">
            <v>0</v>
          </cell>
          <cell r="AO529">
            <v>0</v>
          </cell>
        </row>
        <row r="530">
          <cell r="C530">
            <v>48002</v>
          </cell>
          <cell r="S530">
            <v>0</v>
          </cell>
          <cell r="AC530">
            <v>0</v>
          </cell>
          <cell r="AD530">
            <v>0</v>
          </cell>
          <cell r="AM530">
            <v>0</v>
          </cell>
          <cell r="AO530">
            <v>0</v>
          </cell>
        </row>
        <row r="531">
          <cell r="C531">
            <v>48003</v>
          </cell>
          <cell r="S531">
            <v>0</v>
          </cell>
          <cell r="AC531">
            <v>0</v>
          </cell>
          <cell r="AD531">
            <v>0</v>
          </cell>
          <cell r="AM531">
            <v>0</v>
          </cell>
          <cell r="AO531">
            <v>0</v>
          </cell>
        </row>
        <row r="532">
          <cell r="C532">
            <v>48004</v>
          </cell>
          <cell r="S532">
            <v>0</v>
          </cell>
          <cell r="AC532">
            <v>0</v>
          </cell>
          <cell r="AD532">
            <v>0</v>
          </cell>
        </row>
        <row r="533">
          <cell r="C533">
            <v>48005</v>
          </cell>
          <cell r="S533">
            <v>0</v>
          </cell>
          <cell r="AC533">
            <v>0</v>
          </cell>
          <cell r="AD533">
            <v>0</v>
          </cell>
        </row>
        <row r="534">
          <cell r="C534">
            <v>48006</v>
          </cell>
          <cell r="S534">
            <v>0</v>
          </cell>
          <cell r="AC534">
            <v>0</v>
          </cell>
          <cell r="AD534">
            <v>0</v>
          </cell>
        </row>
        <row r="535">
          <cell r="C535">
            <v>48007</v>
          </cell>
          <cell r="S535">
            <v>0</v>
          </cell>
          <cell r="AC535">
            <v>0</v>
          </cell>
          <cell r="AD535">
            <v>0</v>
          </cell>
        </row>
        <row r="536">
          <cell r="C536">
            <v>48008</v>
          </cell>
          <cell r="S536">
            <v>0</v>
          </cell>
          <cell r="AC536">
            <v>0</v>
          </cell>
          <cell r="AD536">
            <v>0</v>
          </cell>
        </row>
        <row r="537">
          <cell r="C537">
            <v>48009</v>
          </cell>
          <cell r="S537">
            <v>0</v>
          </cell>
          <cell r="AC537">
            <v>0</v>
          </cell>
          <cell r="AD537">
            <v>0</v>
          </cell>
        </row>
        <row r="538">
          <cell r="C538">
            <v>48010</v>
          </cell>
          <cell r="S538">
            <v>0</v>
          </cell>
          <cell r="AC538">
            <v>0</v>
          </cell>
          <cell r="AD538">
            <v>0</v>
          </cell>
        </row>
        <row r="539">
          <cell r="C539">
            <v>49000</v>
          </cell>
          <cell r="D539" t="str">
            <v>II-1-27</v>
          </cell>
          <cell r="F539" t="str">
            <v>Local control panel for intake gate hoist with connection with distribution control unit, cabling / wiring system from existing power supply system.</v>
          </cell>
          <cell r="H539" t="str">
            <v>set</v>
          </cell>
          <cell r="I539">
            <v>2</v>
          </cell>
          <cell r="K539">
            <v>0</v>
          </cell>
          <cell r="L539">
            <v>59</v>
          </cell>
          <cell r="M539">
            <v>7</v>
          </cell>
          <cell r="N539">
            <v>1</v>
          </cell>
          <cell r="O539">
            <v>413</v>
          </cell>
          <cell r="U539">
            <v>0</v>
          </cell>
          <cell r="AC539">
            <v>0</v>
          </cell>
          <cell r="AD539">
            <v>0</v>
          </cell>
          <cell r="AE539">
            <v>0</v>
          </cell>
          <cell r="AF539" t="str">
            <v>II-1-27</v>
          </cell>
          <cell r="AH539" t="str">
            <v>Prod./Jam :</v>
          </cell>
          <cell r="AI539">
            <v>0</v>
          </cell>
          <cell r="AJ539">
            <v>0</v>
          </cell>
          <cell r="AK539">
            <v>32</v>
          </cell>
          <cell r="AM539">
            <v>0</v>
          </cell>
          <cell r="AN539">
            <v>0</v>
          </cell>
          <cell r="AO539">
            <v>0</v>
          </cell>
          <cell r="AP539" t="str">
            <v>II-1-27</v>
          </cell>
          <cell r="AV539">
            <v>0</v>
          </cell>
          <cell r="AW539">
            <v>0</v>
          </cell>
          <cell r="BC539">
            <v>0</v>
          </cell>
        </row>
        <row r="540">
          <cell r="C540">
            <v>49001</v>
          </cell>
          <cell r="S540">
            <v>0</v>
          </cell>
          <cell r="AC540">
            <v>0</v>
          </cell>
          <cell r="AD540">
            <v>0</v>
          </cell>
          <cell r="AM540">
            <v>0</v>
          </cell>
          <cell r="AO540">
            <v>0</v>
          </cell>
        </row>
        <row r="541">
          <cell r="C541">
            <v>49002</v>
          </cell>
          <cell r="S541">
            <v>0</v>
          </cell>
          <cell r="AC541">
            <v>0</v>
          </cell>
          <cell r="AD541">
            <v>0</v>
          </cell>
          <cell r="AM541">
            <v>0</v>
          </cell>
          <cell r="AO541">
            <v>0</v>
          </cell>
        </row>
        <row r="542">
          <cell r="C542">
            <v>49003</v>
          </cell>
          <cell r="S542">
            <v>0</v>
          </cell>
          <cell r="AC542">
            <v>0</v>
          </cell>
          <cell r="AD542">
            <v>0</v>
          </cell>
          <cell r="AM542">
            <v>0</v>
          </cell>
          <cell r="AO542">
            <v>0</v>
          </cell>
        </row>
        <row r="543">
          <cell r="C543">
            <v>49004</v>
          </cell>
          <cell r="S543">
            <v>0</v>
          </cell>
          <cell r="AC543">
            <v>0</v>
          </cell>
          <cell r="AD543">
            <v>0</v>
          </cell>
        </row>
        <row r="544">
          <cell r="C544">
            <v>49005</v>
          </cell>
          <cell r="S544">
            <v>0</v>
          </cell>
          <cell r="AC544">
            <v>0</v>
          </cell>
          <cell r="AD544">
            <v>0</v>
          </cell>
        </row>
        <row r="545">
          <cell r="C545">
            <v>49006</v>
          </cell>
          <cell r="S545">
            <v>0</v>
          </cell>
          <cell r="AC545">
            <v>0</v>
          </cell>
          <cell r="AD545">
            <v>0</v>
          </cell>
        </row>
        <row r="546">
          <cell r="C546">
            <v>49007</v>
          </cell>
          <cell r="S546">
            <v>0</v>
          </cell>
          <cell r="AC546">
            <v>0</v>
          </cell>
          <cell r="AD546">
            <v>0</v>
          </cell>
        </row>
        <row r="547">
          <cell r="C547">
            <v>49008</v>
          </cell>
          <cell r="S547">
            <v>0</v>
          </cell>
          <cell r="AC547">
            <v>0</v>
          </cell>
          <cell r="AD547">
            <v>0</v>
          </cell>
        </row>
        <row r="548">
          <cell r="C548">
            <v>49009</v>
          </cell>
          <cell r="S548">
            <v>0</v>
          </cell>
          <cell r="AC548">
            <v>0</v>
          </cell>
          <cell r="AD548">
            <v>0</v>
          </cell>
        </row>
        <row r="549">
          <cell r="C549">
            <v>49010</v>
          </cell>
          <cell r="S549">
            <v>0</v>
          </cell>
          <cell r="AC549">
            <v>0</v>
          </cell>
          <cell r="AD549">
            <v>0</v>
          </cell>
        </row>
        <row r="550">
          <cell r="C550">
            <v>50000</v>
          </cell>
          <cell r="D550" t="str">
            <v>II-1-28</v>
          </cell>
          <cell r="F550" t="str">
            <v>Local control panel for flushing gate hoist with connection with distribution control unit, cabling / wiring system from existing power supply system.</v>
          </cell>
          <cell r="H550" t="str">
            <v>set</v>
          </cell>
          <cell r="I550">
            <v>4</v>
          </cell>
          <cell r="K550">
            <v>0</v>
          </cell>
          <cell r="L550">
            <v>59</v>
          </cell>
          <cell r="M550">
            <v>7</v>
          </cell>
          <cell r="N550">
            <v>1</v>
          </cell>
          <cell r="O550">
            <v>413</v>
          </cell>
          <cell r="U550">
            <v>0</v>
          </cell>
          <cell r="AC550">
            <v>0</v>
          </cell>
          <cell r="AD550">
            <v>0</v>
          </cell>
          <cell r="AE550">
            <v>0</v>
          </cell>
          <cell r="AF550" t="str">
            <v>II-1-28</v>
          </cell>
          <cell r="AH550" t="str">
            <v>Prod./Jam :</v>
          </cell>
          <cell r="AI550">
            <v>0</v>
          </cell>
          <cell r="AJ550">
            <v>0</v>
          </cell>
          <cell r="AK550">
            <v>32</v>
          </cell>
          <cell r="AM550">
            <v>0</v>
          </cell>
          <cell r="AN550">
            <v>0</v>
          </cell>
          <cell r="AO550">
            <v>0</v>
          </cell>
          <cell r="AP550" t="str">
            <v>II-1-28</v>
          </cell>
          <cell r="AV550">
            <v>0</v>
          </cell>
          <cell r="AW550">
            <v>0</v>
          </cell>
          <cell r="BC550">
            <v>0</v>
          </cell>
        </row>
        <row r="551">
          <cell r="C551">
            <v>50001</v>
          </cell>
          <cell r="S551">
            <v>0</v>
          </cell>
          <cell r="AC551">
            <v>0</v>
          </cell>
          <cell r="AD551">
            <v>0</v>
          </cell>
          <cell r="AM551">
            <v>0</v>
          </cell>
          <cell r="AO551">
            <v>0</v>
          </cell>
        </row>
        <row r="552">
          <cell r="C552">
            <v>50002</v>
          </cell>
          <cell r="S552">
            <v>0</v>
          </cell>
          <cell r="AC552">
            <v>0</v>
          </cell>
          <cell r="AD552">
            <v>0</v>
          </cell>
          <cell r="AM552">
            <v>0</v>
          </cell>
          <cell r="AO552">
            <v>0</v>
          </cell>
        </row>
        <row r="553">
          <cell r="C553">
            <v>50003</v>
          </cell>
          <cell r="S553">
            <v>0</v>
          </cell>
          <cell r="AC553">
            <v>0</v>
          </cell>
          <cell r="AD553">
            <v>0</v>
          </cell>
          <cell r="AM553">
            <v>0</v>
          </cell>
          <cell r="AO553">
            <v>0</v>
          </cell>
        </row>
        <row r="554">
          <cell r="C554">
            <v>50004</v>
          </cell>
          <cell r="S554">
            <v>0</v>
          </cell>
          <cell r="AC554">
            <v>0</v>
          </cell>
          <cell r="AD554">
            <v>0</v>
          </cell>
        </row>
        <row r="555">
          <cell r="C555">
            <v>50005</v>
          </cell>
          <cell r="S555">
            <v>0</v>
          </cell>
          <cell r="AC555">
            <v>0</v>
          </cell>
          <cell r="AD555">
            <v>0</v>
          </cell>
        </row>
        <row r="556">
          <cell r="C556">
            <v>50006</v>
          </cell>
          <cell r="S556">
            <v>0</v>
          </cell>
          <cell r="AC556">
            <v>0</v>
          </cell>
          <cell r="AD556">
            <v>0</v>
          </cell>
        </row>
        <row r="557">
          <cell r="C557">
            <v>50007</v>
          </cell>
          <cell r="S557">
            <v>0</v>
          </cell>
          <cell r="AC557">
            <v>0</v>
          </cell>
          <cell r="AD557">
            <v>0</v>
          </cell>
        </row>
        <row r="558">
          <cell r="C558">
            <v>50008</v>
          </cell>
          <cell r="S558">
            <v>0</v>
          </cell>
          <cell r="AC558">
            <v>0</v>
          </cell>
          <cell r="AD558">
            <v>0</v>
          </cell>
        </row>
        <row r="559">
          <cell r="C559">
            <v>50009</v>
          </cell>
          <cell r="S559">
            <v>0</v>
          </cell>
          <cell r="AC559">
            <v>0</v>
          </cell>
          <cell r="AD559">
            <v>0</v>
          </cell>
        </row>
        <row r="560">
          <cell r="C560">
            <v>50010</v>
          </cell>
          <cell r="S560">
            <v>0</v>
          </cell>
          <cell r="AC560">
            <v>0</v>
          </cell>
          <cell r="AD560">
            <v>0</v>
          </cell>
        </row>
        <row r="561">
          <cell r="C561">
            <v>51000</v>
          </cell>
          <cell r="D561" t="str">
            <v>II-1-29</v>
          </cell>
          <cell r="F561" t="str">
            <v>Mercury lamp</v>
          </cell>
          <cell r="H561" t="str">
            <v>nos</v>
          </cell>
          <cell r="I561">
            <v>6</v>
          </cell>
          <cell r="K561">
            <v>0</v>
          </cell>
          <cell r="L561">
            <v>59</v>
          </cell>
          <cell r="M561">
            <v>7</v>
          </cell>
          <cell r="N561">
            <v>1</v>
          </cell>
          <cell r="O561">
            <v>413</v>
          </cell>
          <cell r="U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II-1-29</v>
          </cell>
          <cell r="AH561" t="str">
            <v>Prod./Jam :</v>
          </cell>
          <cell r="AI561">
            <v>0</v>
          </cell>
          <cell r="AJ561">
            <v>0</v>
          </cell>
          <cell r="AK561">
            <v>32</v>
          </cell>
          <cell r="AM561">
            <v>0</v>
          </cell>
          <cell r="AN561">
            <v>0</v>
          </cell>
          <cell r="AO561">
            <v>0</v>
          </cell>
          <cell r="AP561" t="str">
            <v>II-1-29</v>
          </cell>
          <cell r="AV561">
            <v>0</v>
          </cell>
          <cell r="AW561">
            <v>0</v>
          </cell>
          <cell r="BC561">
            <v>0</v>
          </cell>
        </row>
        <row r="562">
          <cell r="C562">
            <v>51001</v>
          </cell>
          <cell r="S562">
            <v>0</v>
          </cell>
          <cell r="AC562">
            <v>0</v>
          </cell>
          <cell r="AD562">
            <v>0</v>
          </cell>
          <cell r="AM562">
            <v>0</v>
          </cell>
          <cell r="AO562">
            <v>0</v>
          </cell>
        </row>
        <row r="563">
          <cell r="C563">
            <v>51002</v>
          </cell>
          <cell r="S563">
            <v>0</v>
          </cell>
          <cell r="AC563">
            <v>0</v>
          </cell>
          <cell r="AD563">
            <v>0</v>
          </cell>
          <cell r="AM563">
            <v>0</v>
          </cell>
          <cell r="AO563">
            <v>0</v>
          </cell>
        </row>
        <row r="564">
          <cell r="C564">
            <v>51003</v>
          </cell>
          <cell r="S564">
            <v>0</v>
          </cell>
          <cell r="AC564">
            <v>0</v>
          </cell>
          <cell r="AD564">
            <v>0</v>
          </cell>
          <cell r="AM564">
            <v>0</v>
          </cell>
          <cell r="AO564">
            <v>0</v>
          </cell>
        </row>
        <row r="565">
          <cell r="C565">
            <v>51004</v>
          </cell>
          <cell r="S565">
            <v>0</v>
          </cell>
          <cell r="AC565">
            <v>0</v>
          </cell>
          <cell r="AD565">
            <v>0</v>
          </cell>
        </row>
        <row r="566">
          <cell r="C566">
            <v>51005</v>
          </cell>
          <cell r="S566">
            <v>0</v>
          </cell>
          <cell r="AC566">
            <v>0</v>
          </cell>
          <cell r="AD566">
            <v>0</v>
          </cell>
        </row>
        <row r="567">
          <cell r="C567">
            <v>51006</v>
          </cell>
          <cell r="S567">
            <v>0</v>
          </cell>
          <cell r="AC567">
            <v>0</v>
          </cell>
          <cell r="AD567">
            <v>0</v>
          </cell>
        </row>
        <row r="568">
          <cell r="C568">
            <v>51007</v>
          </cell>
          <cell r="S568">
            <v>0</v>
          </cell>
          <cell r="AC568">
            <v>0</v>
          </cell>
          <cell r="AD568">
            <v>0</v>
          </cell>
        </row>
        <row r="569">
          <cell r="C569">
            <v>51008</v>
          </cell>
          <cell r="S569">
            <v>0</v>
          </cell>
          <cell r="AC569">
            <v>0</v>
          </cell>
          <cell r="AD569">
            <v>0</v>
          </cell>
        </row>
        <row r="570">
          <cell r="C570">
            <v>51009</v>
          </cell>
          <cell r="S570">
            <v>0</v>
          </cell>
          <cell r="AC570">
            <v>0</v>
          </cell>
          <cell r="AD570">
            <v>0</v>
          </cell>
        </row>
        <row r="571">
          <cell r="C571">
            <v>51010</v>
          </cell>
          <cell r="S571">
            <v>0</v>
          </cell>
          <cell r="AC571">
            <v>0</v>
          </cell>
          <cell r="AD571">
            <v>0</v>
          </cell>
        </row>
        <row r="572">
          <cell r="C572">
            <v>52000</v>
          </cell>
          <cell r="D572" t="str">
            <v>II-1-30</v>
          </cell>
          <cell r="F572" t="str">
            <v>Intake trashrack, b = 2,25 m x 2,08 m</v>
          </cell>
          <cell r="H572" t="str">
            <v>set</v>
          </cell>
          <cell r="I572">
            <v>2</v>
          </cell>
          <cell r="K572">
            <v>0</v>
          </cell>
          <cell r="L572">
            <v>59</v>
          </cell>
          <cell r="M572">
            <v>7</v>
          </cell>
          <cell r="N572">
            <v>1</v>
          </cell>
          <cell r="O572">
            <v>413</v>
          </cell>
          <cell r="U572">
            <v>0</v>
          </cell>
          <cell r="AC572">
            <v>0</v>
          </cell>
          <cell r="AD572">
            <v>0</v>
          </cell>
          <cell r="AE572">
            <v>0</v>
          </cell>
          <cell r="AF572" t="str">
            <v>II-1-30</v>
          </cell>
          <cell r="AH572" t="str">
            <v>Prod./Jam :</v>
          </cell>
          <cell r="AI572">
            <v>0</v>
          </cell>
          <cell r="AJ572">
            <v>0</v>
          </cell>
          <cell r="AK572">
            <v>128</v>
          </cell>
          <cell r="AM572">
            <v>0</v>
          </cell>
          <cell r="AN572">
            <v>0</v>
          </cell>
          <cell r="AO572">
            <v>0</v>
          </cell>
          <cell r="AP572" t="str">
            <v>II-1-30</v>
          </cell>
          <cell r="AV572">
            <v>0</v>
          </cell>
          <cell r="AW572">
            <v>0</v>
          </cell>
          <cell r="BC572">
            <v>0</v>
          </cell>
        </row>
        <row r="573">
          <cell r="C573">
            <v>52001</v>
          </cell>
          <cell r="S573">
            <v>0</v>
          </cell>
          <cell r="AC573">
            <v>0</v>
          </cell>
          <cell r="AD573">
            <v>0</v>
          </cell>
          <cell r="AM573">
            <v>0</v>
          </cell>
          <cell r="AO573">
            <v>0</v>
          </cell>
        </row>
        <row r="574">
          <cell r="C574">
            <v>52002</v>
          </cell>
          <cell r="S574">
            <v>0</v>
          </cell>
          <cell r="AC574">
            <v>0</v>
          </cell>
          <cell r="AD574">
            <v>0</v>
          </cell>
          <cell r="AM574">
            <v>0</v>
          </cell>
          <cell r="AO574">
            <v>0</v>
          </cell>
        </row>
        <row r="575">
          <cell r="C575">
            <v>52003</v>
          </cell>
          <cell r="S575">
            <v>0</v>
          </cell>
          <cell r="AC575">
            <v>0</v>
          </cell>
          <cell r="AD575">
            <v>0</v>
          </cell>
          <cell r="AM575">
            <v>0</v>
          </cell>
          <cell r="AO575">
            <v>0</v>
          </cell>
        </row>
        <row r="576">
          <cell r="C576">
            <v>52004</v>
          </cell>
          <cell r="S576">
            <v>0</v>
          </cell>
          <cell r="AC576">
            <v>0</v>
          </cell>
          <cell r="AD576">
            <v>0</v>
          </cell>
        </row>
        <row r="577">
          <cell r="C577">
            <v>52005</v>
          </cell>
          <cell r="S577">
            <v>0</v>
          </cell>
          <cell r="AC577">
            <v>0</v>
          </cell>
          <cell r="AD577">
            <v>0</v>
          </cell>
        </row>
        <row r="578">
          <cell r="C578">
            <v>52006</v>
          </cell>
          <cell r="S578">
            <v>0</v>
          </cell>
          <cell r="AC578">
            <v>0</v>
          </cell>
          <cell r="AD578">
            <v>0</v>
          </cell>
        </row>
        <row r="579">
          <cell r="C579">
            <v>52007</v>
          </cell>
          <cell r="S579">
            <v>0</v>
          </cell>
          <cell r="AC579">
            <v>0</v>
          </cell>
          <cell r="AD579">
            <v>0</v>
          </cell>
        </row>
        <row r="580">
          <cell r="C580">
            <v>52008</v>
          </cell>
          <cell r="S580">
            <v>0</v>
          </cell>
          <cell r="AC580">
            <v>0</v>
          </cell>
          <cell r="AD580">
            <v>0</v>
          </cell>
        </row>
        <row r="581">
          <cell r="C581">
            <v>52009</v>
          </cell>
          <cell r="S581">
            <v>0</v>
          </cell>
          <cell r="AC581">
            <v>0</v>
          </cell>
          <cell r="AD581">
            <v>0</v>
          </cell>
        </row>
        <row r="582">
          <cell r="C582">
            <v>52010</v>
          </cell>
          <cell r="S582">
            <v>0</v>
          </cell>
          <cell r="AC582">
            <v>0</v>
          </cell>
          <cell r="AD582">
            <v>0</v>
          </cell>
        </row>
        <row r="583">
          <cell r="C583">
            <v>53000</v>
          </cell>
          <cell r="D583" t="str">
            <v>II-1-31</v>
          </cell>
          <cell r="F583" t="str">
            <v>Spare part, maintenance equipment and tools for gate on the headworks.</v>
          </cell>
          <cell r="H583" t="str">
            <v>ls</v>
          </cell>
          <cell r="I583">
            <v>1</v>
          </cell>
          <cell r="K583">
            <v>0</v>
          </cell>
          <cell r="L583">
            <v>59</v>
          </cell>
          <cell r="M583">
            <v>7</v>
          </cell>
          <cell r="N583">
            <v>1</v>
          </cell>
          <cell r="O583">
            <v>413</v>
          </cell>
          <cell r="U583">
            <v>0</v>
          </cell>
          <cell r="AC583">
            <v>0</v>
          </cell>
          <cell r="AD583">
            <v>0</v>
          </cell>
          <cell r="AE583">
            <v>0</v>
          </cell>
          <cell r="AF583" t="str">
            <v>II-1-31</v>
          </cell>
          <cell r="AH583" t="str">
            <v>Prod./Jam :</v>
          </cell>
          <cell r="AI583">
            <v>0</v>
          </cell>
          <cell r="AJ583">
            <v>0</v>
          </cell>
          <cell r="AK583">
            <v>320</v>
          </cell>
          <cell r="AM583">
            <v>0</v>
          </cell>
          <cell r="AN583">
            <v>0</v>
          </cell>
          <cell r="AO583">
            <v>0</v>
          </cell>
          <cell r="AP583" t="str">
            <v>II-1-31</v>
          </cell>
          <cell r="AV583">
            <v>0</v>
          </cell>
          <cell r="AW583">
            <v>0</v>
          </cell>
          <cell r="BC583">
            <v>0</v>
          </cell>
        </row>
        <row r="584">
          <cell r="C584">
            <v>53001</v>
          </cell>
          <cell r="S584">
            <v>0</v>
          </cell>
          <cell r="AC584">
            <v>0</v>
          </cell>
          <cell r="AD584">
            <v>0</v>
          </cell>
          <cell r="AM584">
            <v>0</v>
          </cell>
          <cell r="AO584">
            <v>0</v>
          </cell>
        </row>
        <row r="585">
          <cell r="C585">
            <v>53002</v>
          </cell>
          <cell r="S585">
            <v>0</v>
          </cell>
          <cell r="AC585">
            <v>0</v>
          </cell>
          <cell r="AD585">
            <v>0</v>
          </cell>
          <cell r="AM585">
            <v>0</v>
          </cell>
          <cell r="AO585">
            <v>0</v>
          </cell>
        </row>
        <row r="586">
          <cell r="C586">
            <v>53003</v>
          </cell>
          <cell r="S586">
            <v>0</v>
          </cell>
          <cell r="AC586">
            <v>0</v>
          </cell>
          <cell r="AD586">
            <v>0</v>
          </cell>
          <cell r="AM586">
            <v>0</v>
          </cell>
          <cell r="AO586">
            <v>0</v>
          </cell>
        </row>
        <row r="587">
          <cell r="C587">
            <v>53004</v>
          </cell>
          <cell r="S587">
            <v>0</v>
          </cell>
          <cell r="AC587">
            <v>0</v>
          </cell>
          <cell r="AD587">
            <v>0</v>
          </cell>
        </row>
        <row r="588">
          <cell r="C588">
            <v>53005</v>
          </cell>
          <cell r="S588">
            <v>0</v>
          </cell>
          <cell r="AC588">
            <v>0</v>
          </cell>
          <cell r="AD588">
            <v>0</v>
          </cell>
        </row>
        <row r="589">
          <cell r="C589">
            <v>53006</v>
          </cell>
          <cell r="S589">
            <v>0</v>
          </cell>
          <cell r="AC589">
            <v>0</v>
          </cell>
          <cell r="AD589">
            <v>0</v>
          </cell>
        </row>
        <row r="590">
          <cell r="C590">
            <v>53007</v>
          </cell>
          <cell r="S590">
            <v>0</v>
          </cell>
          <cell r="AC590">
            <v>0</v>
          </cell>
          <cell r="AD590">
            <v>0</v>
          </cell>
        </row>
        <row r="591">
          <cell r="C591">
            <v>53008</v>
          </cell>
          <cell r="S591">
            <v>0</v>
          </cell>
          <cell r="AC591">
            <v>0</v>
          </cell>
          <cell r="AD591">
            <v>0</v>
          </cell>
        </row>
        <row r="592">
          <cell r="C592">
            <v>53009</v>
          </cell>
          <cell r="S592">
            <v>0</v>
          </cell>
          <cell r="AC592">
            <v>0</v>
          </cell>
          <cell r="AD592">
            <v>0</v>
          </cell>
        </row>
        <row r="593">
          <cell r="C593">
            <v>53010</v>
          </cell>
          <cell r="S593">
            <v>0</v>
          </cell>
          <cell r="AC593">
            <v>0</v>
          </cell>
          <cell r="AD593">
            <v>0</v>
          </cell>
        </row>
        <row r="594">
          <cell r="C594">
            <v>54000</v>
          </cell>
          <cell r="D594" t="str">
            <v>II-1-32</v>
          </cell>
          <cell r="F594" t="str">
            <v>Galvanized Iron Pipe, dia 50 mm for handrail</v>
          </cell>
          <cell r="H594" t="str">
            <v>m</v>
          </cell>
          <cell r="I594">
            <v>111</v>
          </cell>
          <cell r="K594">
            <v>0</v>
          </cell>
          <cell r="L594">
            <v>59</v>
          </cell>
          <cell r="M594">
            <v>7</v>
          </cell>
          <cell r="N594">
            <v>1</v>
          </cell>
          <cell r="O594">
            <v>413</v>
          </cell>
          <cell r="U594">
            <v>1</v>
          </cell>
          <cell r="W594">
            <v>1500</v>
          </cell>
          <cell r="Y594">
            <v>0.1</v>
          </cell>
          <cell r="Z594">
            <v>8990</v>
          </cell>
          <cell r="AA594">
            <v>899</v>
          </cell>
          <cell r="AC594">
            <v>2399</v>
          </cell>
          <cell r="AD594">
            <v>266289</v>
          </cell>
          <cell r="AE594">
            <v>0</v>
          </cell>
          <cell r="AF594" t="str">
            <v>II-1-32</v>
          </cell>
          <cell r="AH594" t="str">
            <v>Prod./Jam :</v>
          </cell>
          <cell r="AI594">
            <v>5</v>
          </cell>
          <cell r="AJ594">
            <v>40</v>
          </cell>
          <cell r="AK594">
            <v>1</v>
          </cell>
          <cell r="AM594">
            <v>12875</v>
          </cell>
          <cell r="AN594">
            <v>1429125</v>
          </cell>
          <cell r="AO594">
            <v>0</v>
          </cell>
          <cell r="AP594" t="str">
            <v>II-1-32</v>
          </cell>
          <cell r="AV594">
            <v>79375</v>
          </cell>
          <cell r="AW594">
            <v>8810625</v>
          </cell>
          <cell r="BC594">
            <v>94649</v>
          </cell>
        </row>
        <row r="595">
          <cell r="C595">
            <v>54001</v>
          </cell>
          <cell r="K595" t="str">
            <v>Alat Bantu</v>
          </cell>
          <cell r="P595">
            <v>1</v>
          </cell>
          <cell r="Q595">
            <v>1</v>
          </cell>
          <cell r="R595">
            <v>111</v>
          </cell>
          <cell r="S595">
            <v>1</v>
          </cell>
          <cell r="U595">
            <v>1</v>
          </cell>
          <cell r="V595">
            <v>1000</v>
          </cell>
          <cell r="W595">
            <v>1000</v>
          </cell>
          <cell r="X595">
            <v>0</v>
          </cell>
          <cell r="Y595">
            <v>0</v>
          </cell>
          <cell r="Z595">
            <v>8990</v>
          </cell>
          <cell r="AA595">
            <v>0</v>
          </cell>
          <cell r="AC595">
            <v>1000</v>
          </cell>
          <cell r="AD595">
            <v>111000</v>
          </cell>
          <cell r="AH595" t="str">
            <v>Mandor</v>
          </cell>
          <cell r="AI595">
            <v>1</v>
          </cell>
          <cell r="AJ595">
            <v>2.5000000000000001E-2</v>
          </cell>
          <cell r="AK595">
            <v>2.5000000000000001E-2</v>
          </cell>
          <cell r="AL595">
            <v>75000</v>
          </cell>
          <cell r="AM595">
            <v>1875</v>
          </cell>
          <cell r="AN595">
            <v>208125</v>
          </cell>
          <cell r="AO595">
            <v>2.7750000000000004</v>
          </cell>
          <cell r="AR595" t="str">
            <v>Galvanize Iron Pipe f 50 mm</v>
          </cell>
          <cell r="AS595" t="str">
            <v>m</v>
          </cell>
          <cell r="AT595">
            <v>1.05</v>
          </cell>
          <cell r="AU595">
            <v>75000</v>
          </cell>
          <cell r="AV595">
            <v>78750</v>
          </cell>
          <cell r="AW595">
            <v>8741250</v>
          </cell>
          <cell r="AX595">
            <v>116.55000000000001</v>
          </cell>
          <cell r="AY595">
            <v>1.05</v>
          </cell>
        </row>
        <row r="596">
          <cell r="C596">
            <v>54002</v>
          </cell>
          <cell r="K596" t="str">
            <v>Engine Welder</v>
          </cell>
          <cell r="P596">
            <v>10</v>
          </cell>
          <cell r="Q596">
            <v>1</v>
          </cell>
          <cell r="R596">
            <v>11.1</v>
          </cell>
          <cell r="S596">
            <v>0.1</v>
          </cell>
          <cell r="U596">
            <v>10</v>
          </cell>
          <cell r="V596">
            <v>5000</v>
          </cell>
          <cell r="W596">
            <v>500</v>
          </cell>
          <cell r="X596">
            <v>1</v>
          </cell>
          <cell r="Y596">
            <v>0.1</v>
          </cell>
          <cell r="Z596">
            <v>8990</v>
          </cell>
          <cell r="AA596">
            <v>899</v>
          </cell>
          <cell r="AC596">
            <v>1399</v>
          </cell>
          <cell r="AD596">
            <v>155289</v>
          </cell>
          <cell r="AH596" t="str">
            <v>Tukang Las</v>
          </cell>
          <cell r="AI596">
            <v>2</v>
          </cell>
          <cell r="AJ596">
            <v>2.5000000000000001E-2</v>
          </cell>
          <cell r="AK596">
            <v>0.05</v>
          </cell>
          <cell r="AL596">
            <v>60000</v>
          </cell>
          <cell r="AM596">
            <v>3000</v>
          </cell>
          <cell r="AN596">
            <v>333000</v>
          </cell>
          <cell r="AO596">
            <v>5.5500000000000007</v>
          </cell>
          <cell r="AR596" t="str">
            <v>PVC Pipe f 25 mm</v>
          </cell>
          <cell r="AS596" t="str">
            <v>m</v>
          </cell>
          <cell r="AT596">
            <v>0.1</v>
          </cell>
          <cell r="AU596">
            <v>6250</v>
          </cell>
          <cell r="AV596">
            <v>625</v>
          </cell>
          <cell r="AW596">
            <v>69375</v>
          </cell>
          <cell r="AX596">
            <v>11.100000000000001</v>
          </cell>
          <cell r="AY596">
            <v>0.1</v>
          </cell>
        </row>
        <row r="597">
          <cell r="C597">
            <v>54003</v>
          </cell>
          <cell r="S597">
            <v>0</v>
          </cell>
          <cell r="AC597">
            <v>0</v>
          </cell>
          <cell r="AD597">
            <v>0</v>
          </cell>
          <cell r="AH597" t="str">
            <v>Pekerja</v>
          </cell>
          <cell r="AI597">
            <v>8</v>
          </cell>
          <cell r="AJ597">
            <v>2.5000000000000001E-2</v>
          </cell>
          <cell r="AK597">
            <v>0.2</v>
          </cell>
          <cell r="AL597">
            <v>40000</v>
          </cell>
          <cell r="AM597">
            <v>8000</v>
          </cell>
          <cell r="AN597">
            <v>888000</v>
          </cell>
          <cell r="AO597">
            <v>22.200000000000003</v>
          </cell>
        </row>
        <row r="598">
          <cell r="C598">
            <v>54004</v>
          </cell>
          <cell r="S598">
            <v>0</v>
          </cell>
          <cell r="AC598">
            <v>0</v>
          </cell>
          <cell r="AD598">
            <v>0</v>
          </cell>
        </row>
        <row r="599">
          <cell r="C599">
            <v>54005</v>
          </cell>
          <cell r="S599">
            <v>0</v>
          </cell>
          <cell r="AC599">
            <v>0</v>
          </cell>
          <cell r="AD599">
            <v>0</v>
          </cell>
        </row>
        <row r="600">
          <cell r="C600">
            <v>54006</v>
          </cell>
          <cell r="S600">
            <v>0</v>
          </cell>
          <cell r="AC600">
            <v>0</v>
          </cell>
          <cell r="AD600">
            <v>0</v>
          </cell>
        </row>
        <row r="601">
          <cell r="C601">
            <v>54007</v>
          </cell>
          <cell r="S601">
            <v>0</v>
          </cell>
          <cell r="AC601">
            <v>0</v>
          </cell>
          <cell r="AD601">
            <v>0</v>
          </cell>
        </row>
        <row r="602">
          <cell r="C602">
            <v>54008</v>
          </cell>
          <cell r="S602">
            <v>0</v>
          </cell>
          <cell r="AC602">
            <v>0</v>
          </cell>
          <cell r="AD602">
            <v>0</v>
          </cell>
        </row>
        <row r="603">
          <cell r="C603">
            <v>54009</v>
          </cell>
          <cell r="S603">
            <v>0</v>
          </cell>
          <cell r="AC603">
            <v>0</v>
          </cell>
          <cell r="AD603">
            <v>0</v>
          </cell>
        </row>
        <row r="604">
          <cell r="C604">
            <v>54010</v>
          </cell>
          <cell r="S604">
            <v>0</v>
          </cell>
          <cell r="AC604">
            <v>0</v>
          </cell>
          <cell r="AD604">
            <v>0</v>
          </cell>
        </row>
        <row r="605">
          <cell r="C605">
            <v>55000</v>
          </cell>
          <cell r="D605" t="str">
            <v>II-1-33</v>
          </cell>
          <cell r="F605" t="str">
            <v>Waterstop for expantion joint profile, width = 190 mm</v>
          </cell>
          <cell r="H605" t="str">
            <v>m</v>
          </cell>
          <cell r="I605">
            <v>319</v>
          </cell>
          <cell r="K605">
            <v>0</v>
          </cell>
          <cell r="L605">
            <v>59</v>
          </cell>
          <cell r="M605">
            <v>7</v>
          </cell>
          <cell r="N605">
            <v>1</v>
          </cell>
          <cell r="O605">
            <v>413</v>
          </cell>
          <cell r="U605">
            <v>1</v>
          </cell>
          <cell r="W605">
            <v>1000</v>
          </cell>
          <cell r="Y605">
            <v>0</v>
          </cell>
          <cell r="Z605">
            <v>8990</v>
          </cell>
          <cell r="AA605">
            <v>0</v>
          </cell>
          <cell r="AC605">
            <v>1000</v>
          </cell>
          <cell r="AD605">
            <v>319000</v>
          </cell>
          <cell r="AE605">
            <v>0</v>
          </cell>
          <cell r="AF605" t="str">
            <v>II-1-33</v>
          </cell>
          <cell r="AH605" t="str">
            <v>Prod./Jam :</v>
          </cell>
          <cell r="AI605">
            <v>10</v>
          </cell>
          <cell r="AJ605">
            <v>80</v>
          </cell>
          <cell r="AK605">
            <v>1</v>
          </cell>
          <cell r="AM605">
            <v>3438</v>
          </cell>
          <cell r="AN605">
            <v>1096722</v>
          </cell>
          <cell r="AO605">
            <v>0</v>
          </cell>
          <cell r="AP605" t="str">
            <v>II-1-33</v>
          </cell>
          <cell r="AV605">
            <v>120330</v>
          </cell>
          <cell r="AW605">
            <v>38385270</v>
          </cell>
          <cell r="BC605">
            <v>124768</v>
          </cell>
        </row>
        <row r="606">
          <cell r="C606">
            <v>55001</v>
          </cell>
          <cell r="K606" t="str">
            <v>Alat Bantu</v>
          </cell>
          <cell r="P606">
            <v>1</v>
          </cell>
          <cell r="Q606">
            <v>1</v>
          </cell>
          <cell r="R606">
            <v>319</v>
          </cell>
          <cell r="S606">
            <v>1</v>
          </cell>
          <cell r="U606">
            <v>1</v>
          </cell>
          <cell r="V606">
            <v>1000</v>
          </cell>
          <cell r="W606">
            <v>1000</v>
          </cell>
          <cell r="X606">
            <v>0</v>
          </cell>
          <cell r="Y606">
            <v>0</v>
          </cell>
          <cell r="Z606">
            <v>8990</v>
          </cell>
          <cell r="AA606">
            <v>0</v>
          </cell>
          <cell r="AC606">
            <v>1000</v>
          </cell>
          <cell r="AD606">
            <v>319000</v>
          </cell>
          <cell r="AH606" t="str">
            <v>Mandor</v>
          </cell>
          <cell r="AI606">
            <v>1</v>
          </cell>
          <cell r="AJ606">
            <v>1.2500000000000001E-2</v>
          </cell>
          <cell r="AK606">
            <v>1.2500000000000001E-2</v>
          </cell>
          <cell r="AL606">
            <v>75000</v>
          </cell>
          <cell r="AM606">
            <v>938</v>
          </cell>
          <cell r="AN606">
            <v>299222</v>
          </cell>
          <cell r="AO606">
            <v>3.9875000000000003</v>
          </cell>
          <cell r="AR606" t="str">
            <v>Waterstop D-19</v>
          </cell>
          <cell r="AS606" t="str">
            <v>m</v>
          </cell>
          <cell r="AT606">
            <v>1.05</v>
          </cell>
          <cell r="AU606">
            <v>114600</v>
          </cell>
          <cell r="AV606">
            <v>120330</v>
          </cell>
          <cell r="AW606">
            <v>38385270</v>
          </cell>
          <cell r="AX606">
            <v>334.95</v>
          </cell>
          <cell r="AY606">
            <v>1.05</v>
          </cell>
        </row>
        <row r="607">
          <cell r="C607">
            <v>55002</v>
          </cell>
          <cell r="S607">
            <v>0</v>
          </cell>
          <cell r="AC607">
            <v>0</v>
          </cell>
          <cell r="AD607">
            <v>0</v>
          </cell>
          <cell r="AH607" t="str">
            <v>Pekerja</v>
          </cell>
          <cell r="AI607">
            <v>5</v>
          </cell>
          <cell r="AJ607">
            <v>1.2500000000000001E-2</v>
          </cell>
          <cell r="AK607">
            <v>6.25E-2</v>
          </cell>
          <cell r="AL607">
            <v>40000</v>
          </cell>
          <cell r="AM607">
            <v>2500</v>
          </cell>
          <cell r="AN607">
            <v>797500</v>
          </cell>
          <cell r="AO607">
            <v>19.9375</v>
          </cell>
        </row>
        <row r="608">
          <cell r="C608">
            <v>55003</v>
          </cell>
          <cell r="S608">
            <v>0</v>
          </cell>
          <cell r="AC608">
            <v>0</v>
          </cell>
          <cell r="AD608">
            <v>0</v>
          </cell>
          <cell r="AM608">
            <v>0</v>
          </cell>
          <cell r="AO608">
            <v>0</v>
          </cell>
        </row>
        <row r="609">
          <cell r="C609">
            <v>55004</v>
          </cell>
          <cell r="S609">
            <v>0</v>
          </cell>
          <cell r="AC609">
            <v>0</v>
          </cell>
          <cell r="AD609">
            <v>0</v>
          </cell>
        </row>
        <row r="610">
          <cell r="C610">
            <v>55005</v>
          </cell>
          <cell r="S610">
            <v>0</v>
          </cell>
          <cell r="AC610">
            <v>0</v>
          </cell>
          <cell r="AD610">
            <v>0</v>
          </cell>
        </row>
        <row r="611">
          <cell r="C611">
            <v>55006</v>
          </cell>
          <cell r="S611">
            <v>0</v>
          </cell>
          <cell r="AC611">
            <v>0</v>
          </cell>
          <cell r="AD611">
            <v>0</v>
          </cell>
        </row>
        <row r="612">
          <cell r="C612">
            <v>55007</v>
          </cell>
          <cell r="S612">
            <v>0</v>
          </cell>
          <cell r="AC612">
            <v>0</v>
          </cell>
          <cell r="AD612">
            <v>0</v>
          </cell>
        </row>
        <row r="613">
          <cell r="C613">
            <v>55008</v>
          </cell>
          <cell r="S613">
            <v>0</v>
          </cell>
          <cell r="AC613">
            <v>0</v>
          </cell>
          <cell r="AD613">
            <v>0</v>
          </cell>
        </row>
        <row r="614">
          <cell r="C614">
            <v>55009</v>
          </cell>
          <cell r="S614">
            <v>0</v>
          </cell>
          <cell r="AC614">
            <v>0</v>
          </cell>
          <cell r="AD614">
            <v>0</v>
          </cell>
        </row>
        <row r="615">
          <cell r="C615">
            <v>55010</v>
          </cell>
          <cell r="S615">
            <v>0</v>
          </cell>
          <cell r="AC615">
            <v>0</v>
          </cell>
          <cell r="AD615">
            <v>0</v>
          </cell>
        </row>
        <row r="616">
          <cell r="C616">
            <v>56000</v>
          </cell>
          <cell r="D616" t="str">
            <v>II-1-34</v>
          </cell>
          <cell r="F616" t="str">
            <v>Waterstop for construction joint profile, width = 190 mm</v>
          </cell>
          <cell r="H616" t="str">
            <v>m</v>
          </cell>
          <cell r="I616">
            <v>510</v>
          </cell>
          <cell r="K616">
            <v>0</v>
          </cell>
          <cell r="L616">
            <v>59</v>
          </cell>
          <cell r="M616">
            <v>7</v>
          </cell>
          <cell r="N616">
            <v>1</v>
          </cell>
          <cell r="O616">
            <v>413</v>
          </cell>
          <cell r="U616">
            <v>1</v>
          </cell>
          <cell r="W616">
            <v>1000</v>
          </cell>
          <cell r="Y616">
            <v>0</v>
          </cell>
          <cell r="Z616">
            <v>8990</v>
          </cell>
          <cell r="AA616">
            <v>0</v>
          </cell>
          <cell r="AC616">
            <v>1000</v>
          </cell>
          <cell r="AD616">
            <v>510000</v>
          </cell>
          <cell r="AE616">
            <v>0</v>
          </cell>
          <cell r="AF616" t="str">
            <v>II-1-34</v>
          </cell>
          <cell r="AH616" t="str">
            <v>Prod./Jam :</v>
          </cell>
          <cell r="AI616">
            <v>10</v>
          </cell>
          <cell r="AJ616">
            <v>80</v>
          </cell>
          <cell r="AK616">
            <v>1</v>
          </cell>
          <cell r="AM616">
            <v>3438</v>
          </cell>
          <cell r="AN616">
            <v>1753380</v>
          </cell>
          <cell r="AO616">
            <v>0</v>
          </cell>
          <cell r="AP616" t="str">
            <v>II-1-34</v>
          </cell>
          <cell r="AV616">
            <v>92610</v>
          </cell>
          <cell r="AW616">
            <v>47231100</v>
          </cell>
          <cell r="BC616">
            <v>97048</v>
          </cell>
        </row>
        <row r="617">
          <cell r="C617">
            <v>56001</v>
          </cell>
          <cell r="K617" t="str">
            <v>Alat Bantu</v>
          </cell>
          <cell r="P617">
            <v>1</v>
          </cell>
          <cell r="Q617">
            <v>1</v>
          </cell>
          <cell r="R617">
            <v>510</v>
          </cell>
          <cell r="S617">
            <v>1</v>
          </cell>
          <cell r="U617">
            <v>1</v>
          </cell>
          <cell r="V617">
            <v>1000</v>
          </cell>
          <cell r="W617">
            <v>1000</v>
          </cell>
          <cell r="X617">
            <v>0</v>
          </cell>
          <cell r="Y617">
            <v>0</v>
          </cell>
          <cell r="Z617">
            <v>8990</v>
          </cell>
          <cell r="AA617">
            <v>0</v>
          </cell>
          <cell r="AC617">
            <v>1000</v>
          </cell>
          <cell r="AD617">
            <v>510000</v>
          </cell>
          <cell r="AH617" t="str">
            <v>Mandor</v>
          </cell>
          <cell r="AI617">
            <v>1</v>
          </cell>
          <cell r="AJ617">
            <v>1.2500000000000001E-2</v>
          </cell>
          <cell r="AK617">
            <v>1.2500000000000001E-2</v>
          </cell>
          <cell r="AL617">
            <v>75000</v>
          </cell>
          <cell r="AM617">
            <v>938</v>
          </cell>
          <cell r="AN617">
            <v>478380</v>
          </cell>
          <cell r="AO617">
            <v>6.375</v>
          </cell>
          <cell r="AR617" t="str">
            <v>Waterstop A-19</v>
          </cell>
          <cell r="AS617" t="str">
            <v>m</v>
          </cell>
          <cell r="AT617">
            <v>1.05</v>
          </cell>
          <cell r="AU617">
            <v>88200</v>
          </cell>
          <cell r="AV617">
            <v>92610</v>
          </cell>
          <cell r="AW617">
            <v>47231100</v>
          </cell>
          <cell r="AX617">
            <v>535.5</v>
          </cell>
          <cell r="AY617">
            <v>1.05</v>
          </cell>
        </row>
        <row r="618">
          <cell r="C618">
            <v>56002</v>
          </cell>
          <cell r="S618">
            <v>0</v>
          </cell>
          <cell r="AC618">
            <v>0</v>
          </cell>
          <cell r="AD618">
            <v>0</v>
          </cell>
          <cell r="AH618" t="str">
            <v>Pekerja</v>
          </cell>
          <cell r="AI618">
            <v>5</v>
          </cell>
          <cell r="AJ618">
            <v>1.2500000000000001E-2</v>
          </cell>
          <cell r="AK618">
            <v>6.25E-2</v>
          </cell>
          <cell r="AL618">
            <v>40000</v>
          </cell>
          <cell r="AM618">
            <v>2500</v>
          </cell>
          <cell r="AN618">
            <v>1275000</v>
          </cell>
          <cell r="AO618">
            <v>31.875</v>
          </cell>
        </row>
        <row r="619">
          <cell r="C619">
            <v>56003</v>
          </cell>
          <cell r="S619">
            <v>0</v>
          </cell>
          <cell r="AC619">
            <v>0</v>
          </cell>
          <cell r="AD619">
            <v>0</v>
          </cell>
          <cell r="AM619">
            <v>0</v>
          </cell>
          <cell r="AO619">
            <v>0</v>
          </cell>
        </row>
        <row r="620">
          <cell r="C620">
            <v>56004</v>
          </cell>
          <cell r="S620">
            <v>0</v>
          </cell>
          <cell r="AC620">
            <v>0</v>
          </cell>
          <cell r="AD620">
            <v>0</v>
          </cell>
        </row>
        <row r="621">
          <cell r="C621">
            <v>56005</v>
          </cell>
          <cell r="S621">
            <v>0</v>
          </cell>
          <cell r="AC621">
            <v>0</v>
          </cell>
          <cell r="AD621">
            <v>0</v>
          </cell>
        </row>
        <row r="622">
          <cell r="C622">
            <v>56006</v>
          </cell>
          <cell r="S622">
            <v>0</v>
          </cell>
          <cell r="AC622">
            <v>0</v>
          </cell>
          <cell r="AD622">
            <v>0</v>
          </cell>
        </row>
        <row r="623">
          <cell r="C623">
            <v>56007</v>
          </cell>
          <cell r="S623">
            <v>0</v>
          </cell>
          <cell r="AC623">
            <v>0</v>
          </cell>
          <cell r="AD623">
            <v>0</v>
          </cell>
        </row>
        <row r="624">
          <cell r="C624">
            <v>56008</v>
          </cell>
          <cell r="S624">
            <v>0</v>
          </cell>
          <cell r="AC624">
            <v>0</v>
          </cell>
          <cell r="AD624">
            <v>0</v>
          </cell>
        </row>
        <row r="625">
          <cell r="C625">
            <v>56009</v>
          </cell>
          <cell r="S625">
            <v>0</v>
          </cell>
          <cell r="AC625">
            <v>0</v>
          </cell>
          <cell r="AD625">
            <v>0</v>
          </cell>
        </row>
        <row r="626">
          <cell r="C626">
            <v>56010</v>
          </cell>
          <cell r="S626">
            <v>0</v>
          </cell>
          <cell r="AC626">
            <v>0</v>
          </cell>
          <cell r="AD626">
            <v>0</v>
          </cell>
        </row>
        <row r="627">
          <cell r="C627">
            <v>57000</v>
          </cell>
          <cell r="D627" t="str">
            <v>II-1-35</v>
          </cell>
          <cell r="F627" t="str">
            <v>Joint filler</v>
          </cell>
          <cell r="H627" t="str">
            <v>sqm</v>
          </cell>
          <cell r="I627">
            <v>535</v>
          </cell>
          <cell r="K627">
            <v>0</v>
          </cell>
          <cell r="L627">
            <v>59</v>
          </cell>
          <cell r="M627">
            <v>7</v>
          </cell>
          <cell r="N627">
            <v>1</v>
          </cell>
          <cell r="O627">
            <v>413</v>
          </cell>
          <cell r="U627">
            <v>1</v>
          </cell>
          <cell r="W627">
            <v>1000</v>
          </cell>
          <cell r="Y627">
            <v>0</v>
          </cell>
          <cell r="Z627">
            <v>8990</v>
          </cell>
          <cell r="AA627">
            <v>0</v>
          </cell>
          <cell r="AC627">
            <v>1000</v>
          </cell>
          <cell r="AD627">
            <v>535000</v>
          </cell>
          <cell r="AF627" t="str">
            <v>II-1-35</v>
          </cell>
          <cell r="AH627" t="str">
            <v>Prod./Jam :</v>
          </cell>
          <cell r="AI627">
            <v>10</v>
          </cell>
          <cell r="AJ627">
            <v>80</v>
          </cell>
          <cell r="AK627">
            <v>1</v>
          </cell>
          <cell r="AM627">
            <v>3438</v>
          </cell>
          <cell r="AN627">
            <v>1839330</v>
          </cell>
          <cell r="AO627">
            <v>0</v>
          </cell>
          <cell r="AP627" t="str">
            <v>II-1-35</v>
          </cell>
          <cell r="AV627">
            <v>266420</v>
          </cell>
          <cell r="AW627">
            <v>142534700</v>
          </cell>
          <cell r="BC627">
            <v>270858</v>
          </cell>
        </row>
        <row r="628">
          <cell r="C628">
            <v>57001</v>
          </cell>
          <cell r="K628" t="str">
            <v>Alat Bantu</v>
          </cell>
          <cell r="P628">
            <v>1</v>
          </cell>
          <cell r="Q628">
            <v>1</v>
          </cell>
          <cell r="R628">
            <v>535</v>
          </cell>
          <cell r="S628">
            <v>1</v>
          </cell>
          <cell r="U628">
            <v>1</v>
          </cell>
          <cell r="V628">
            <v>1000</v>
          </cell>
          <cell r="W628">
            <v>1000</v>
          </cell>
          <cell r="X628">
            <v>0</v>
          </cell>
          <cell r="Y628">
            <v>0</v>
          </cell>
          <cell r="Z628">
            <v>8990</v>
          </cell>
          <cell r="AA628">
            <v>0</v>
          </cell>
          <cell r="AC628">
            <v>1000</v>
          </cell>
          <cell r="AD628">
            <v>535000</v>
          </cell>
          <cell r="AH628" t="str">
            <v>Mandor</v>
          </cell>
          <cell r="AI628">
            <v>1</v>
          </cell>
          <cell r="AJ628">
            <v>1.2500000000000001E-2</v>
          </cell>
          <cell r="AK628">
            <v>1.2500000000000001E-2</v>
          </cell>
          <cell r="AL628">
            <v>75000</v>
          </cell>
          <cell r="AM628">
            <v>938</v>
          </cell>
          <cell r="AN628">
            <v>501830</v>
          </cell>
          <cell r="AO628">
            <v>6.6875</v>
          </cell>
          <cell r="AR628" t="str">
            <v>Joint Filler t = 20 mm</v>
          </cell>
          <cell r="AS628" t="str">
            <v>m2</v>
          </cell>
          <cell r="AT628">
            <v>1.1000000000000001</v>
          </cell>
          <cell r="AU628">
            <v>242200</v>
          </cell>
          <cell r="AV628">
            <v>266420</v>
          </cell>
          <cell r="AW628">
            <v>142534700</v>
          </cell>
          <cell r="AX628">
            <v>588.5</v>
          </cell>
          <cell r="AY628">
            <v>1.1000000000000001</v>
          </cell>
        </row>
        <row r="629">
          <cell r="C629">
            <v>57002</v>
          </cell>
          <cell r="S629">
            <v>0</v>
          </cell>
          <cell r="AC629">
            <v>0</v>
          </cell>
          <cell r="AD629">
            <v>0</v>
          </cell>
          <cell r="AH629" t="str">
            <v>Pekerja</v>
          </cell>
          <cell r="AI629">
            <v>5</v>
          </cell>
          <cell r="AJ629">
            <v>1.2500000000000001E-2</v>
          </cell>
          <cell r="AK629">
            <v>6.25E-2</v>
          </cell>
          <cell r="AL629">
            <v>40000</v>
          </cell>
          <cell r="AM629">
            <v>2500</v>
          </cell>
          <cell r="AN629">
            <v>1337500</v>
          </cell>
          <cell r="AO629">
            <v>33.4375</v>
          </cell>
        </row>
        <row r="630">
          <cell r="C630">
            <v>57003</v>
          </cell>
          <cell r="S630">
            <v>0</v>
          </cell>
          <cell r="AC630">
            <v>0</v>
          </cell>
          <cell r="AD630">
            <v>0</v>
          </cell>
          <cell r="AM630">
            <v>0</v>
          </cell>
          <cell r="AO630">
            <v>0</v>
          </cell>
        </row>
        <row r="631">
          <cell r="C631">
            <v>57004</v>
          </cell>
          <cell r="S631">
            <v>0</v>
          </cell>
          <cell r="AC631">
            <v>0</v>
          </cell>
          <cell r="AD631">
            <v>0</v>
          </cell>
        </row>
        <row r="632">
          <cell r="C632">
            <v>57005</v>
          </cell>
          <cell r="S632">
            <v>0</v>
          </cell>
          <cell r="AC632">
            <v>0</v>
          </cell>
          <cell r="AD632">
            <v>0</v>
          </cell>
        </row>
        <row r="633">
          <cell r="C633">
            <v>57006</v>
          </cell>
          <cell r="S633">
            <v>0</v>
          </cell>
          <cell r="AC633">
            <v>0</v>
          </cell>
          <cell r="AD633">
            <v>0</v>
          </cell>
        </row>
        <row r="634">
          <cell r="C634">
            <v>57007</v>
          </cell>
          <cell r="S634">
            <v>0</v>
          </cell>
          <cell r="AC634">
            <v>0</v>
          </cell>
          <cell r="AD634">
            <v>0</v>
          </cell>
        </row>
        <row r="635">
          <cell r="C635">
            <v>57008</v>
          </cell>
          <cell r="S635">
            <v>0</v>
          </cell>
          <cell r="AC635">
            <v>0</v>
          </cell>
          <cell r="AD635">
            <v>0</v>
          </cell>
        </row>
        <row r="636">
          <cell r="C636">
            <v>57009</v>
          </cell>
          <cell r="S636">
            <v>0</v>
          </cell>
          <cell r="AC636">
            <v>0</v>
          </cell>
          <cell r="AD636">
            <v>0</v>
          </cell>
        </row>
        <row r="637">
          <cell r="C637">
            <v>57010</v>
          </cell>
          <cell r="S637">
            <v>0</v>
          </cell>
          <cell r="AC637">
            <v>0</v>
          </cell>
          <cell r="AD637">
            <v>0</v>
          </cell>
        </row>
        <row r="638">
          <cell r="C638">
            <v>58000</v>
          </cell>
          <cell r="D638" t="str">
            <v>II-1-36</v>
          </cell>
          <cell r="F638" t="str">
            <v>Joint sealant</v>
          </cell>
          <cell r="H638" t="str">
            <v>m</v>
          </cell>
          <cell r="I638">
            <v>891</v>
          </cell>
          <cell r="K638">
            <v>0</v>
          </cell>
          <cell r="L638">
            <v>59</v>
          </cell>
          <cell r="M638">
            <v>7</v>
          </cell>
          <cell r="N638">
            <v>1</v>
          </cell>
          <cell r="O638">
            <v>413</v>
          </cell>
          <cell r="U638">
            <v>1</v>
          </cell>
          <cell r="W638">
            <v>1000</v>
          </cell>
          <cell r="Y638">
            <v>0</v>
          </cell>
          <cell r="Z638">
            <v>8990</v>
          </cell>
          <cell r="AA638">
            <v>0</v>
          </cell>
          <cell r="AC638">
            <v>1000</v>
          </cell>
          <cell r="AD638">
            <v>891000</v>
          </cell>
          <cell r="AF638" t="str">
            <v>II-1-36</v>
          </cell>
          <cell r="AH638" t="str">
            <v>Prod./Jam :</v>
          </cell>
          <cell r="AI638">
            <v>10</v>
          </cell>
          <cell r="AJ638">
            <v>80</v>
          </cell>
          <cell r="AK638">
            <v>1</v>
          </cell>
          <cell r="AM638">
            <v>3438</v>
          </cell>
          <cell r="AN638">
            <v>3063258</v>
          </cell>
          <cell r="AO638">
            <v>0</v>
          </cell>
          <cell r="AP638" t="str">
            <v>II-1-36</v>
          </cell>
          <cell r="AV638">
            <v>34980</v>
          </cell>
          <cell r="AW638">
            <v>31167180</v>
          </cell>
          <cell r="BC638">
            <v>39418</v>
          </cell>
        </row>
        <row r="639">
          <cell r="C639">
            <v>58001</v>
          </cell>
          <cell r="K639" t="str">
            <v>Alat Bantu</v>
          </cell>
          <cell r="P639">
            <v>1</v>
          </cell>
          <cell r="Q639">
            <v>1</v>
          </cell>
          <cell r="R639">
            <v>891</v>
          </cell>
          <cell r="S639">
            <v>1</v>
          </cell>
          <cell r="U639">
            <v>1</v>
          </cell>
          <cell r="V639">
            <v>1000</v>
          </cell>
          <cell r="W639">
            <v>1000</v>
          </cell>
          <cell r="X639">
            <v>0</v>
          </cell>
          <cell r="Y639">
            <v>0</v>
          </cell>
          <cell r="Z639">
            <v>8990</v>
          </cell>
          <cell r="AA639">
            <v>0</v>
          </cell>
          <cell r="AC639">
            <v>1000</v>
          </cell>
          <cell r="AD639">
            <v>891000</v>
          </cell>
          <cell r="AH639" t="str">
            <v>Mandor</v>
          </cell>
          <cell r="AI639">
            <v>1</v>
          </cell>
          <cell r="AJ639">
            <v>1.2500000000000001E-2</v>
          </cell>
          <cell r="AK639">
            <v>1.2500000000000001E-2</v>
          </cell>
          <cell r="AL639">
            <v>75000</v>
          </cell>
          <cell r="AM639">
            <v>938</v>
          </cell>
          <cell r="AN639">
            <v>835758</v>
          </cell>
          <cell r="AO639">
            <v>11.137500000000001</v>
          </cell>
          <cell r="AR639" t="str">
            <v>Joint Sealent</v>
          </cell>
          <cell r="AS639" t="str">
            <v>kg</v>
          </cell>
          <cell r="AT639">
            <v>0.6</v>
          </cell>
          <cell r="AU639">
            <v>58300</v>
          </cell>
          <cell r="AV639">
            <v>34980</v>
          </cell>
          <cell r="AW639">
            <v>31167180</v>
          </cell>
          <cell r="AX639">
            <v>534.6</v>
          </cell>
          <cell r="AY639">
            <v>0.6</v>
          </cell>
        </row>
        <row r="640">
          <cell r="C640">
            <v>58002</v>
          </cell>
          <cell r="S640">
            <v>0</v>
          </cell>
          <cell r="AC640">
            <v>0</v>
          </cell>
          <cell r="AD640">
            <v>0</v>
          </cell>
          <cell r="AH640" t="str">
            <v>Pekerja</v>
          </cell>
          <cell r="AI640">
            <v>5</v>
          </cell>
          <cell r="AJ640">
            <v>1.2500000000000001E-2</v>
          </cell>
          <cell r="AK640">
            <v>6.25E-2</v>
          </cell>
          <cell r="AL640">
            <v>40000</v>
          </cell>
          <cell r="AM640">
            <v>2500</v>
          </cell>
          <cell r="AN640">
            <v>2227500</v>
          </cell>
          <cell r="AO640">
            <v>55.6875</v>
          </cell>
        </row>
        <row r="641">
          <cell r="C641">
            <v>58003</v>
          </cell>
          <cell r="S641">
            <v>0</v>
          </cell>
          <cell r="AC641">
            <v>0</v>
          </cell>
          <cell r="AD641">
            <v>0</v>
          </cell>
          <cell r="AM641">
            <v>0</v>
          </cell>
          <cell r="AO641">
            <v>0</v>
          </cell>
        </row>
        <row r="642">
          <cell r="C642">
            <v>58004</v>
          </cell>
          <cell r="S642">
            <v>0</v>
          </cell>
          <cell r="AC642">
            <v>0</v>
          </cell>
          <cell r="AD642">
            <v>0</v>
          </cell>
        </row>
        <row r="643">
          <cell r="C643">
            <v>58005</v>
          </cell>
          <cell r="S643">
            <v>0</v>
          </cell>
          <cell r="AC643">
            <v>0</v>
          </cell>
          <cell r="AD643">
            <v>0</v>
          </cell>
        </row>
        <row r="644">
          <cell r="C644">
            <v>58006</v>
          </cell>
          <cell r="S644">
            <v>0</v>
          </cell>
          <cell r="AC644">
            <v>0</v>
          </cell>
          <cell r="AD644">
            <v>0</v>
          </cell>
        </row>
        <row r="645">
          <cell r="C645">
            <v>58007</v>
          </cell>
          <cell r="S645">
            <v>0</v>
          </cell>
          <cell r="AC645">
            <v>0</v>
          </cell>
          <cell r="AD645">
            <v>0</v>
          </cell>
        </row>
        <row r="646">
          <cell r="C646">
            <v>58008</v>
          </cell>
          <cell r="S646">
            <v>0</v>
          </cell>
          <cell r="AC646">
            <v>0</v>
          </cell>
          <cell r="AD646">
            <v>0</v>
          </cell>
        </row>
        <row r="647">
          <cell r="C647">
            <v>58009</v>
          </cell>
          <cell r="S647">
            <v>0</v>
          </cell>
          <cell r="AC647">
            <v>0</v>
          </cell>
          <cell r="AD647">
            <v>0</v>
          </cell>
        </row>
        <row r="648">
          <cell r="C648">
            <v>58010</v>
          </cell>
          <cell r="S648">
            <v>0</v>
          </cell>
          <cell r="AC648">
            <v>0</v>
          </cell>
          <cell r="AD648">
            <v>0</v>
          </cell>
        </row>
        <row r="649">
          <cell r="C649">
            <v>59000</v>
          </cell>
          <cell r="D649" t="str">
            <v>II-1-37</v>
          </cell>
          <cell r="F649" t="str">
            <v>Dowel bars dia 19 mm, L = 1,0 m</v>
          </cell>
          <cell r="H649" t="str">
            <v>nos</v>
          </cell>
          <cell r="I649">
            <v>4591</v>
          </cell>
          <cell r="K649">
            <v>0</v>
          </cell>
          <cell r="L649">
            <v>59</v>
          </cell>
          <cell r="M649">
            <v>7</v>
          </cell>
          <cell r="N649">
            <v>1</v>
          </cell>
          <cell r="O649">
            <v>413</v>
          </cell>
          <cell r="U649">
            <v>40</v>
          </cell>
          <cell r="W649">
            <v>250</v>
          </cell>
          <cell r="Y649">
            <v>0</v>
          </cell>
          <cell r="Z649">
            <v>8990</v>
          </cell>
          <cell r="AA649">
            <v>0</v>
          </cell>
          <cell r="AC649">
            <v>250</v>
          </cell>
          <cell r="AD649">
            <v>1147750</v>
          </cell>
          <cell r="AE649">
            <v>0</v>
          </cell>
          <cell r="AF649" t="str">
            <v>II-1-37</v>
          </cell>
          <cell r="AH649" t="str">
            <v>Prod./Jam :</v>
          </cell>
          <cell r="AI649">
            <v>40</v>
          </cell>
          <cell r="AJ649">
            <v>320</v>
          </cell>
          <cell r="AK649">
            <v>5</v>
          </cell>
          <cell r="AM649">
            <v>6162</v>
          </cell>
          <cell r="AN649">
            <v>28289742</v>
          </cell>
          <cell r="AO649">
            <v>0</v>
          </cell>
          <cell r="AP649" t="str">
            <v>II-1-37</v>
          </cell>
          <cell r="AV649">
            <v>19583</v>
          </cell>
          <cell r="AW649">
            <v>89905553</v>
          </cell>
          <cell r="BC649">
            <v>25995</v>
          </cell>
        </row>
        <row r="650">
          <cell r="C650">
            <v>59001</v>
          </cell>
          <cell r="K650" t="str">
            <v>Bar Cutter ø 32 mm</v>
          </cell>
          <cell r="P650">
            <v>40</v>
          </cell>
          <cell r="Q650">
            <v>1</v>
          </cell>
          <cell r="R650">
            <v>114.77500000000001</v>
          </cell>
          <cell r="S650">
            <v>2.5000000000000001E-2</v>
          </cell>
          <cell r="U650">
            <v>40</v>
          </cell>
          <cell r="V650">
            <v>10000</v>
          </cell>
          <cell r="W650">
            <v>250</v>
          </cell>
          <cell r="X650">
            <v>0</v>
          </cell>
          <cell r="Y650">
            <v>0</v>
          </cell>
          <cell r="Z650">
            <v>8990</v>
          </cell>
          <cell r="AA650">
            <v>0</v>
          </cell>
          <cell r="AC650">
            <v>250</v>
          </cell>
          <cell r="AD650">
            <v>1147750</v>
          </cell>
          <cell r="AH650" t="str">
            <v>Mandor</v>
          </cell>
          <cell r="AI650">
            <v>1</v>
          </cell>
          <cell r="AJ650">
            <v>1.5599999999999999E-2</v>
          </cell>
          <cell r="AK650">
            <v>1.5599999999999999E-2</v>
          </cell>
          <cell r="AL650">
            <v>75000</v>
          </cell>
          <cell r="AM650">
            <v>1170</v>
          </cell>
          <cell r="AN650">
            <v>5371470</v>
          </cell>
          <cell r="AO650">
            <v>71.619599999999991</v>
          </cell>
          <cell r="AR650" t="str">
            <v>Besi Beton Ulir (deform)</v>
          </cell>
          <cell r="AS650" t="str">
            <v>kg</v>
          </cell>
          <cell r="AT650">
            <v>2.23</v>
          </cell>
          <cell r="AU650">
            <v>7100</v>
          </cell>
          <cell r="AV650">
            <v>15833</v>
          </cell>
          <cell r="AW650">
            <v>72689303</v>
          </cell>
          <cell r="AX650">
            <v>10237.93</v>
          </cell>
          <cell r="AY650">
            <v>2.23</v>
          </cell>
        </row>
        <row r="651">
          <cell r="C651">
            <v>59002</v>
          </cell>
          <cell r="S651">
            <v>0</v>
          </cell>
          <cell r="AC651">
            <v>0</v>
          </cell>
          <cell r="AD651">
            <v>0</v>
          </cell>
          <cell r="AH651" t="str">
            <v>Tukang</v>
          </cell>
          <cell r="AI651">
            <v>2</v>
          </cell>
          <cell r="AJ651">
            <v>1.5599999999999999E-2</v>
          </cell>
          <cell r="AK651">
            <v>3.1199999999999999E-2</v>
          </cell>
          <cell r="AL651">
            <v>60000</v>
          </cell>
          <cell r="AM651">
            <v>1872</v>
          </cell>
          <cell r="AN651">
            <v>8594352</v>
          </cell>
          <cell r="AO651">
            <v>143.23919999999998</v>
          </cell>
          <cell r="AR651" t="str">
            <v>PVC Pipe f 25 mm</v>
          </cell>
          <cell r="AS651" t="str">
            <v>m</v>
          </cell>
          <cell r="AT651">
            <v>0.6</v>
          </cell>
          <cell r="AU651">
            <v>6250</v>
          </cell>
          <cell r="AV651">
            <v>3750</v>
          </cell>
          <cell r="AW651">
            <v>17216250</v>
          </cell>
          <cell r="AX651">
            <v>2754.6</v>
          </cell>
          <cell r="AY651">
            <v>0.6</v>
          </cell>
        </row>
        <row r="652">
          <cell r="C652">
            <v>59003</v>
          </cell>
          <cell r="S652">
            <v>0</v>
          </cell>
          <cell r="AC652">
            <v>0</v>
          </cell>
          <cell r="AD652">
            <v>0</v>
          </cell>
          <cell r="AH652" t="str">
            <v>Pekerja</v>
          </cell>
          <cell r="AI652">
            <v>5</v>
          </cell>
          <cell r="AJ652">
            <v>1.5599999999999999E-2</v>
          </cell>
          <cell r="AK652">
            <v>7.8E-2</v>
          </cell>
          <cell r="AL652">
            <v>40000</v>
          </cell>
          <cell r="AM652">
            <v>3120</v>
          </cell>
          <cell r="AN652">
            <v>14323920</v>
          </cell>
          <cell r="AO652">
            <v>358.09800000000001</v>
          </cell>
        </row>
        <row r="653">
          <cell r="C653">
            <v>59004</v>
          </cell>
          <cell r="S653">
            <v>0</v>
          </cell>
          <cell r="AC653">
            <v>0</v>
          </cell>
          <cell r="AD653">
            <v>0</v>
          </cell>
        </row>
        <row r="654">
          <cell r="C654">
            <v>59005</v>
          </cell>
          <cell r="S654">
            <v>0</v>
          </cell>
          <cell r="AC654">
            <v>0</v>
          </cell>
          <cell r="AD654">
            <v>0</v>
          </cell>
        </row>
        <row r="655">
          <cell r="C655">
            <v>59006</v>
          </cell>
          <cell r="S655">
            <v>0</v>
          </cell>
          <cell r="AC655">
            <v>0</v>
          </cell>
          <cell r="AD655">
            <v>0</v>
          </cell>
        </row>
        <row r="656">
          <cell r="C656">
            <v>59007</v>
          </cell>
          <cell r="S656">
            <v>0</v>
          </cell>
          <cell r="AC656">
            <v>0</v>
          </cell>
          <cell r="AD656">
            <v>0</v>
          </cell>
        </row>
        <row r="657">
          <cell r="C657">
            <v>59008</v>
          </cell>
          <cell r="S657">
            <v>0</v>
          </cell>
          <cell r="AC657">
            <v>0</v>
          </cell>
          <cell r="AD657">
            <v>0</v>
          </cell>
        </row>
        <row r="658">
          <cell r="C658">
            <v>59009</v>
          </cell>
          <cell r="S658">
            <v>0</v>
          </cell>
          <cell r="AC658">
            <v>0</v>
          </cell>
          <cell r="AD658">
            <v>0</v>
          </cell>
        </row>
        <row r="659">
          <cell r="C659">
            <v>59010</v>
          </cell>
          <cell r="S659">
            <v>0</v>
          </cell>
          <cell r="AC659">
            <v>0</v>
          </cell>
          <cell r="AD659">
            <v>0</v>
          </cell>
        </row>
        <row r="660">
          <cell r="C660">
            <v>60000</v>
          </cell>
          <cell r="D660" t="str">
            <v>II-1-38</v>
          </cell>
          <cell r="F660" t="str">
            <v>PVC weephole (dia. 50 mm)</v>
          </cell>
          <cell r="H660" t="str">
            <v>set</v>
          </cell>
          <cell r="I660">
            <v>117</v>
          </cell>
          <cell r="K660">
            <v>0</v>
          </cell>
          <cell r="L660">
            <v>59</v>
          </cell>
          <cell r="M660">
            <v>7</v>
          </cell>
          <cell r="N660">
            <v>1</v>
          </cell>
          <cell r="O660">
            <v>413</v>
          </cell>
          <cell r="U660">
            <v>5</v>
          </cell>
          <cell r="W660">
            <v>200</v>
          </cell>
          <cell r="Y660">
            <v>0</v>
          </cell>
          <cell r="Z660">
            <v>8990</v>
          </cell>
          <cell r="AA660">
            <v>0</v>
          </cell>
          <cell r="AC660">
            <v>200</v>
          </cell>
          <cell r="AD660">
            <v>23400</v>
          </cell>
          <cell r="AF660" t="str">
            <v>II-1-38</v>
          </cell>
          <cell r="AH660" t="str">
            <v>Prod./Jam :</v>
          </cell>
          <cell r="AI660">
            <v>10</v>
          </cell>
          <cell r="AJ660">
            <v>80</v>
          </cell>
          <cell r="AK660">
            <v>1</v>
          </cell>
          <cell r="AM660">
            <v>3438</v>
          </cell>
          <cell r="AN660">
            <v>402246</v>
          </cell>
          <cell r="AO660">
            <v>0</v>
          </cell>
          <cell r="AP660" t="str">
            <v>II-1-38</v>
          </cell>
          <cell r="AV660">
            <v>15500</v>
          </cell>
          <cell r="AW660">
            <v>1813500</v>
          </cell>
          <cell r="BC660">
            <v>19138</v>
          </cell>
        </row>
        <row r="661">
          <cell r="C661">
            <v>60001</v>
          </cell>
          <cell r="K661" t="str">
            <v>Alat Bantu</v>
          </cell>
          <cell r="P661">
            <v>5</v>
          </cell>
          <cell r="Q661">
            <v>1</v>
          </cell>
          <cell r="R661">
            <v>23.4</v>
          </cell>
          <cell r="S661">
            <v>0.2</v>
          </cell>
          <cell r="U661">
            <v>5</v>
          </cell>
          <cell r="V661">
            <v>1000</v>
          </cell>
          <cell r="W661">
            <v>200</v>
          </cell>
          <cell r="X661">
            <v>0</v>
          </cell>
          <cell r="Y661">
            <v>0</v>
          </cell>
          <cell r="Z661">
            <v>8990</v>
          </cell>
          <cell r="AA661">
            <v>0</v>
          </cell>
          <cell r="AC661">
            <v>200</v>
          </cell>
          <cell r="AD661">
            <v>23400</v>
          </cell>
          <cell r="AH661" t="str">
            <v>Mandor</v>
          </cell>
          <cell r="AI661">
            <v>1</v>
          </cell>
          <cell r="AJ661">
            <v>1.2500000000000001E-2</v>
          </cell>
          <cell r="AK661">
            <v>1.2500000000000001E-2</v>
          </cell>
          <cell r="AL661">
            <v>75000</v>
          </cell>
          <cell r="AM661">
            <v>938</v>
          </cell>
          <cell r="AN661">
            <v>109746</v>
          </cell>
          <cell r="AO661">
            <v>1.4625000000000001</v>
          </cell>
          <cell r="AR661" t="str">
            <v>PVC Pipe f 50 mm</v>
          </cell>
          <cell r="AS661" t="str">
            <v>m</v>
          </cell>
          <cell r="AT661">
            <v>1.2</v>
          </cell>
          <cell r="AU661">
            <v>12500</v>
          </cell>
          <cell r="AV661">
            <v>15000</v>
          </cell>
          <cell r="AW661">
            <v>1755000</v>
          </cell>
          <cell r="AX661">
            <v>140.4</v>
          </cell>
          <cell r="AY661">
            <v>1.2</v>
          </cell>
        </row>
        <row r="662">
          <cell r="C662">
            <v>60002</v>
          </cell>
          <cell r="S662">
            <v>0</v>
          </cell>
          <cell r="AC662">
            <v>0</v>
          </cell>
          <cell r="AD662">
            <v>0</v>
          </cell>
          <cell r="AH662" t="str">
            <v>Pekerja</v>
          </cell>
          <cell r="AI662">
            <v>5</v>
          </cell>
          <cell r="AJ662">
            <v>1.2500000000000001E-2</v>
          </cell>
          <cell r="AK662">
            <v>6.25E-2</v>
          </cell>
          <cell r="AL662">
            <v>40000</v>
          </cell>
          <cell r="AM662">
            <v>2500</v>
          </cell>
          <cell r="AN662">
            <v>292500</v>
          </cell>
          <cell r="AO662">
            <v>7.3125</v>
          </cell>
          <cell r="AR662" t="str">
            <v>Ijuk</v>
          </cell>
          <cell r="AS662" t="str">
            <v>kg</v>
          </cell>
          <cell r="AT662">
            <v>0.2</v>
          </cell>
          <cell r="AU662">
            <v>2500</v>
          </cell>
          <cell r="AV662">
            <v>500</v>
          </cell>
          <cell r="AW662">
            <v>58500</v>
          </cell>
          <cell r="AX662">
            <v>23.400000000000002</v>
          </cell>
          <cell r="AY662">
            <v>0.2</v>
          </cell>
        </row>
        <row r="663">
          <cell r="C663">
            <v>60003</v>
          </cell>
          <cell r="S663">
            <v>0</v>
          </cell>
          <cell r="AC663">
            <v>0</v>
          </cell>
          <cell r="AD663">
            <v>0</v>
          </cell>
          <cell r="AM663">
            <v>0</v>
          </cell>
          <cell r="AO663">
            <v>0</v>
          </cell>
        </row>
        <row r="664">
          <cell r="C664">
            <v>60004</v>
          </cell>
          <cell r="S664">
            <v>0</v>
          </cell>
          <cell r="AC664">
            <v>0</v>
          </cell>
          <cell r="AD664">
            <v>0</v>
          </cell>
        </row>
        <row r="665">
          <cell r="C665">
            <v>60005</v>
          </cell>
          <cell r="S665">
            <v>0</v>
          </cell>
          <cell r="AC665">
            <v>0</v>
          </cell>
          <cell r="AD665">
            <v>0</v>
          </cell>
        </row>
        <row r="666">
          <cell r="C666">
            <v>60006</v>
          </cell>
          <cell r="S666">
            <v>0</v>
          </cell>
          <cell r="AC666">
            <v>0</v>
          </cell>
          <cell r="AD666">
            <v>0</v>
          </cell>
        </row>
        <row r="667">
          <cell r="C667">
            <v>60007</v>
          </cell>
          <cell r="S667">
            <v>0</v>
          </cell>
          <cell r="AC667">
            <v>0</v>
          </cell>
          <cell r="AD667">
            <v>0</v>
          </cell>
        </row>
        <row r="668">
          <cell r="C668">
            <v>60008</v>
          </cell>
          <cell r="S668">
            <v>0</v>
          </cell>
          <cell r="AC668">
            <v>0</v>
          </cell>
          <cell r="AD668">
            <v>0</v>
          </cell>
        </row>
        <row r="669">
          <cell r="C669">
            <v>60009</v>
          </cell>
          <cell r="S669">
            <v>0</v>
          </cell>
          <cell r="AC669">
            <v>0</v>
          </cell>
          <cell r="AD669">
            <v>0</v>
          </cell>
        </row>
        <row r="670">
          <cell r="C670">
            <v>60010</v>
          </cell>
          <cell r="S670">
            <v>0</v>
          </cell>
          <cell r="AC670">
            <v>0</v>
          </cell>
          <cell r="AD670">
            <v>0</v>
          </cell>
        </row>
        <row r="671">
          <cell r="C671">
            <v>61000</v>
          </cell>
          <cell r="D671" t="str">
            <v>II-1-39</v>
          </cell>
          <cell r="F671" t="str">
            <v>PVC pipe for under drain (dia 100 mm)</v>
          </cell>
          <cell r="H671" t="str">
            <v>m</v>
          </cell>
          <cell r="I671">
            <v>66</v>
          </cell>
          <cell r="K671">
            <v>0</v>
          </cell>
          <cell r="L671">
            <v>1</v>
          </cell>
          <cell r="M671">
            <v>7</v>
          </cell>
          <cell r="N671">
            <v>1</v>
          </cell>
          <cell r="O671">
            <v>7</v>
          </cell>
          <cell r="U671">
            <v>5</v>
          </cell>
          <cell r="W671">
            <v>200</v>
          </cell>
          <cell r="Y671">
            <v>0</v>
          </cell>
          <cell r="Z671">
            <v>8990</v>
          </cell>
          <cell r="AA671">
            <v>0</v>
          </cell>
          <cell r="AC671">
            <v>200</v>
          </cell>
          <cell r="AD671">
            <v>13200</v>
          </cell>
          <cell r="AE671">
            <v>0</v>
          </cell>
          <cell r="AF671" t="str">
            <v>II-1-39</v>
          </cell>
          <cell r="AH671" t="str">
            <v>Prod./Jam :</v>
          </cell>
          <cell r="AI671">
            <v>10</v>
          </cell>
          <cell r="AJ671">
            <v>80</v>
          </cell>
          <cell r="AK671">
            <v>1</v>
          </cell>
          <cell r="AM671">
            <v>3438</v>
          </cell>
          <cell r="AN671">
            <v>226908</v>
          </cell>
          <cell r="AO671">
            <v>0</v>
          </cell>
          <cell r="AP671" t="str">
            <v>II-1-39</v>
          </cell>
          <cell r="AV671">
            <v>36500</v>
          </cell>
          <cell r="AW671">
            <v>2409000</v>
          </cell>
          <cell r="BC671">
            <v>40138</v>
          </cell>
        </row>
        <row r="672">
          <cell r="C672">
            <v>61001</v>
          </cell>
          <cell r="K672" t="str">
            <v>Alat Bantu</v>
          </cell>
          <cell r="P672">
            <v>5</v>
          </cell>
          <cell r="Q672">
            <v>1</v>
          </cell>
          <cell r="R672">
            <v>13.2</v>
          </cell>
          <cell r="S672">
            <v>0.2</v>
          </cell>
          <cell r="U672">
            <v>5</v>
          </cell>
          <cell r="V672">
            <v>1000</v>
          </cell>
          <cell r="W672">
            <v>200</v>
          </cell>
          <cell r="X672">
            <v>0</v>
          </cell>
          <cell r="Y672">
            <v>0</v>
          </cell>
          <cell r="Z672">
            <v>8990</v>
          </cell>
          <cell r="AA672">
            <v>0</v>
          </cell>
          <cell r="AC672">
            <v>200</v>
          </cell>
          <cell r="AD672">
            <v>13200</v>
          </cell>
          <cell r="AH672" t="str">
            <v>Mandor</v>
          </cell>
          <cell r="AI672">
            <v>1</v>
          </cell>
          <cell r="AJ672">
            <v>1.2500000000000001E-2</v>
          </cell>
          <cell r="AK672">
            <v>1.2500000000000001E-2</v>
          </cell>
          <cell r="AL672">
            <v>75000</v>
          </cell>
          <cell r="AM672">
            <v>938</v>
          </cell>
          <cell r="AN672">
            <v>61908</v>
          </cell>
          <cell r="AO672">
            <v>0.82500000000000007</v>
          </cell>
          <cell r="AR672" t="str">
            <v>PVC Pipe f 100 mm</v>
          </cell>
          <cell r="AS672" t="str">
            <v>m</v>
          </cell>
          <cell r="AT672">
            <v>1.2</v>
          </cell>
          <cell r="AU672">
            <v>30000</v>
          </cell>
          <cell r="AV672">
            <v>36000</v>
          </cell>
          <cell r="AW672">
            <v>2376000</v>
          </cell>
          <cell r="AX672">
            <v>79.2</v>
          </cell>
          <cell r="AY672">
            <v>1.2</v>
          </cell>
        </row>
        <row r="673">
          <cell r="C673">
            <v>61002</v>
          </cell>
          <cell r="S673">
            <v>0</v>
          </cell>
          <cell r="AC673">
            <v>0</v>
          </cell>
          <cell r="AD673">
            <v>0</v>
          </cell>
          <cell r="AH673" t="str">
            <v>Pekerja</v>
          </cell>
          <cell r="AI673">
            <v>5</v>
          </cell>
          <cell r="AJ673">
            <v>1.2500000000000001E-2</v>
          </cell>
          <cell r="AK673">
            <v>6.25E-2</v>
          </cell>
          <cell r="AL673">
            <v>40000</v>
          </cell>
          <cell r="AM673">
            <v>2500</v>
          </cell>
          <cell r="AN673">
            <v>165000</v>
          </cell>
          <cell r="AO673">
            <v>4.125</v>
          </cell>
          <cell r="AR673" t="str">
            <v>Ijuk</v>
          </cell>
          <cell r="AS673" t="str">
            <v>kg</v>
          </cell>
          <cell r="AT673">
            <v>0.2</v>
          </cell>
          <cell r="AU673">
            <v>2500</v>
          </cell>
          <cell r="AV673">
            <v>500</v>
          </cell>
          <cell r="AW673">
            <v>33000</v>
          </cell>
          <cell r="AX673">
            <v>13.200000000000001</v>
          </cell>
          <cell r="AY673">
            <v>0.2</v>
          </cell>
        </row>
        <row r="674">
          <cell r="C674">
            <v>61003</v>
          </cell>
          <cell r="S674">
            <v>0</v>
          </cell>
          <cell r="AC674">
            <v>0</v>
          </cell>
          <cell r="AD674">
            <v>0</v>
          </cell>
          <cell r="AM674">
            <v>0</v>
          </cell>
          <cell r="AO674">
            <v>0</v>
          </cell>
        </row>
        <row r="675">
          <cell r="C675">
            <v>61004</v>
          </cell>
          <cell r="S675">
            <v>0</v>
          </cell>
          <cell r="AC675">
            <v>0</v>
          </cell>
          <cell r="AD675">
            <v>0</v>
          </cell>
        </row>
        <row r="676">
          <cell r="C676">
            <v>61005</v>
          </cell>
          <cell r="S676">
            <v>0</v>
          </cell>
          <cell r="AC676">
            <v>0</v>
          </cell>
          <cell r="AD676">
            <v>0</v>
          </cell>
        </row>
        <row r="677">
          <cell r="C677">
            <v>61006</v>
          </cell>
          <cell r="S677">
            <v>0</v>
          </cell>
          <cell r="AC677">
            <v>0</v>
          </cell>
          <cell r="AD677">
            <v>0</v>
          </cell>
        </row>
        <row r="678">
          <cell r="C678">
            <v>61007</v>
          </cell>
          <cell r="S678">
            <v>0</v>
          </cell>
          <cell r="AC678">
            <v>0</v>
          </cell>
          <cell r="AD678">
            <v>0</v>
          </cell>
        </row>
        <row r="679">
          <cell r="C679">
            <v>61008</v>
          </cell>
          <cell r="S679">
            <v>0</v>
          </cell>
          <cell r="AC679">
            <v>0</v>
          </cell>
          <cell r="AD679">
            <v>0</v>
          </cell>
        </row>
        <row r="680">
          <cell r="C680">
            <v>61009</v>
          </cell>
          <cell r="S680">
            <v>0</v>
          </cell>
          <cell r="AC680">
            <v>0</v>
          </cell>
          <cell r="AD680">
            <v>0</v>
          </cell>
        </row>
        <row r="681">
          <cell r="C681">
            <v>61010</v>
          </cell>
          <cell r="S681">
            <v>0</v>
          </cell>
          <cell r="AC681">
            <v>0</v>
          </cell>
          <cell r="AD681">
            <v>0</v>
          </cell>
        </row>
        <row r="682">
          <cell r="C682">
            <v>62000</v>
          </cell>
          <cell r="D682" t="str">
            <v>II-1-40</v>
          </cell>
          <cell r="F682" t="str">
            <v>Flap valve (dia 100 mm) for under</v>
          </cell>
          <cell r="H682" t="str">
            <v>set</v>
          </cell>
          <cell r="I682">
            <v>99</v>
          </cell>
          <cell r="K682">
            <v>0</v>
          </cell>
          <cell r="L682">
            <v>1</v>
          </cell>
          <cell r="M682">
            <v>7</v>
          </cell>
          <cell r="N682">
            <v>1</v>
          </cell>
          <cell r="O682">
            <v>7</v>
          </cell>
          <cell r="U682">
            <v>2</v>
          </cell>
          <cell r="W682">
            <v>500</v>
          </cell>
          <cell r="Y682">
            <v>0</v>
          </cell>
          <cell r="Z682">
            <v>8990</v>
          </cell>
          <cell r="AA682">
            <v>0</v>
          </cell>
          <cell r="AC682">
            <v>500</v>
          </cell>
          <cell r="AD682">
            <v>49500</v>
          </cell>
          <cell r="AE682">
            <v>0</v>
          </cell>
          <cell r="AF682" t="str">
            <v>II-1-40</v>
          </cell>
          <cell r="AH682" t="str">
            <v>Prod./Jam :</v>
          </cell>
          <cell r="AI682">
            <v>10</v>
          </cell>
          <cell r="AJ682">
            <v>80</v>
          </cell>
          <cell r="AK682">
            <v>1</v>
          </cell>
          <cell r="AM682">
            <v>5938</v>
          </cell>
          <cell r="AN682">
            <v>587862</v>
          </cell>
          <cell r="AO682">
            <v>0</v>
          </cell>
          <cell r="AP682" t="str">
            <v>II-1-40</v>
          </cell>
          <cell r="AV682">
            <v>53750</v>
          </cell>
          <cell r="AW682">
            <v>5321250</v>
          </cell>
          <cell r="BC682">
            <v>60188</v>
          </cell>
        </row>
        <row r="683">
          <cell r="C683">
            <v>62001</v>
          </cell>
          <cell r="K683" t="str">
            <v>Alat Bantu</v>
          </cell>
          <cell r="P683">
            <v>2</v>
          </cell>
          <cell r="Q683">
            <v>1</v>
          </cell>
          <cell r="R683">
            <v>49.5</v>
          </cell>
          <cell r="S683">
            <v>0.5</v>
          </cell>
          <cell r="U683">
            <v>2</v>
          </cell>
          <cell r="V683">
            <v>1000</v>
          </cell>
          <cell r="W683">
            <v>500</v>
          </cell>
          <cell r="X683">
            <v>0</v>
          </cell>
          <cell r="Y683">
            <v>0</v>
          </cell>
          <cell r="Z683">
            <v>8990</v>
          </cell>
          <cell r="AA683">
            <v>0</v>
          </cell>
          <cell r="AC683">
            <v>500</v>
          </cell>
          <cell r="AD683">
            <v>49500</v>
          </cell>
          <cell r="AH683" t="str">
            <v>Mandor</v>
          </cell>
          <cell r="AI683">
            <v>1</v>
          </cell>
          <cell r="AJ683">
            <v>1.2500000000000001E-2</v>
          </cell>
          <cell r="AK683">
            <v>1.2500000000000001E-2</v>
          </cell>
          <cell r="AL683">
            <v>75000</v>
          </cell>
          <cell r="AM683">
            <v>938</v>
          </cell>
          <cell r="AN683">
            <v>92862</v>
          </cell>
          <cell r="AO683">
            <v>1.2375</v>
          </cell>
          <cell r="AR683" t="str">
            <v>PVC Pipe f 100 mm</v>
          </cell>
          <cell r="AS683" t="str">
            <v>m</v>
          </cell>
          <cell r="AT683">
            <v>1.2</v>
          </cell>
          <cell r="AU683">
            <v>30000</v>
          </cell>
          <cell r="AV683">
            <v>36000</v>
          </cell>
          <cell r="AW683">
            <v>3564000</v>
          </cell>
          <cell r="AX683">
            <v>118.8</v>
          </cell>
          <cell r="AY683">
            <v>1.2</v>
          </cell>
        </row>
        <row r="684">
          <cell r="C684">
            <v>62002</v>
          </cell>
          <cell r="S684">
            <v>0</v>
          </cell>
          <cell r="AC684">
            <v>0</v>
          </cell>
          <cell r="AD684">
            <v>0</v>
          </cell>
          <cell r="AH684" t="str">
            <v>Pekerja</v>
          </cell>
          <cell r="AI684">
            <v>10</v>
          </cell>
          <cell r="AJ684">
            <v>1.2500000000000001E-2</v>
          </cell>
          <cell r="AK684">
            <v>0.125</v>
          </cell>
          <cell r="AL684">
            <v>40000</v>
          </cell>
          <cell r="AM684">
            <v>5000</v>
          </cell>
          <cell r="AN684">
            <v>495000</v>
          </cell>
          <cell r="AO684">
            <v>12.375</v>
          </cell>
          <cell r="AR684" t="str">
            <v>Ijuk</v>
          </cell>
          <cell r="AS684" t="str">
            <v>kg</v>
          </cell>
          <cell r="AT684">
            <v>0.2</v>
          </cell>
          <cell r="AU684">
            <v>2500</v>
          </cell>
          <cell r="AV684">
            <v>500</v>
          </cell>
          <cell r="AW684">
            <v>49500</v>
          </cell>
          <cell r="AX684">
            <v>19.8</v>
          </cell>
          <cell r="AY684">
            <v>0.2</v>
          </cell>
        </row>
        <row r="685">
          <cell r="C685">
            <v>62003</v>
          </cell>
          <cell r="S685">
            <v>0</v>
          </cell>
          <cell r="AC685">
            <v>0</v>
          </cell>
          <cell r="AD685">
            <v>0</v>
          </cell>
          <cell r="AM685">
            <v>0</v>
          </cell>
          <cell r="AO685">
            <v>0</v>
          </cell>
          <cell r="AR685" t="str">
            <v>Flap Valve</v>
          </cell>
          <cell r="AS685" t="str">
            <v>bh</v>
          </cell>
          <cell r="AT685">
            <v>1</v>
          </cell>
          <cell r="AU685">
            <v>17250</v>
          </cell>
          <cell r="AV685">
            <v>17250</v>
          </cell>
          <cell r="AW685">
            <v>1707750</v>
          </cell>
          <cell r="AX685">
            <v>99</v>
          </cell>
          <cell r="AY685">
            <v>1</v>
          </cell>
        </row>
        <row r="686">
          <cell r="C686">
            <v>62004</v>
          </cell>
          <cell r="S686">
            <v>0</v>
          </cell>
          <cell r="AC686">
            <v>0</v>
          </cell>
          <cell r="AD686">
            <v>0</v>
          </cell>
        </row>
        <row r="687">
          <cell r="C687">
            <v>62005</v>
          </cell>
          <cell r="S687">
            <v>0</v>
          </cell>
          <cell r="AC687">
            <v>0</v>
          </cell>
          <cell r="AD687">
            <v>0</v>
          </cell>
        </row>
        <row r="688">
          <cell r="C688">
            <v>62006</v>
          </cell>
          <cell r="S688">
            <v>0</v>
          </cell>
          <cell r="AC688">
            <v>0</v>
          </cell>
          <cell r="AD688">
            <v>0</v>
          </cell>
        </row>
        <row r="689">
          <cell r="C689">
            <v>62007</v>
          </cell>
          <cell r="S689">
            <v>0</v>
          </cell>
          <cell r="AC689">
            <v>0</v>
          </cell>
          <cell r="AD689">
            <v>0</v>
          </cell>
        </row>
        <row r="690">
          <cell r="C690">
            <v>62008</v>
          </cell>
          <cell r="S690">
            <v>0</v>
          </cell>
          <cell r="AC690">
            <v>0</v>
          </cell>
          <cell r="AD690">
            <v>0</v>
          </cell>
        </row>
        <row r="691">
          <cell r="C691">
            <v>62009</v>
          </cell>
          <cell r="S691">
            <v>0</v>
          </cell>
          <cell r="AC691">
            <v>0</v>
          </cell>
          <cell r="AD691">
            <v>0</v>
          </cell>
        </row>
        <row r="692">
          <cell r="C692">
            <v>62010</v>
          </cell>
          <cell r="S692">
            <v>0</v>
          </cell>
          <cell r="AC692">
            <v>0</v>
          </cell>
          <cell r="AD692">
            <v>0</v>
          </cell>
        </row>
        <row r="693">
          <cell r="C693">
            <v>63000</v>
          </cell>
          <cell r="D693" t="str">
            <v>II-1-41</v>
          </cell>
          <cell r="F693" t="str">
            <v>Perforated PVC pipe dia 100 mm</v>
          </cell>
          <cell r="H693" t="str">
            <v>m</v>
          </cell>
          <cell r="I693">
            <v>1499</v>
          </cell>
          <cell r="K693">
            <v>0</v>
          </cell>
          <cell r="L693">
            <v>1</v>
          </cell>
          <cell r="M693">
            <v>7</v>
          </cell>
          <cell r="N693">
            <v>1</v>
          </cell>
          <cell r="O693">
            <v>7</v>
          </cell>
          <cell r="U693">
            <v>2</v>
          </cell>
          <cell r="W693">
            <v>500</v>
          </cell>
          <cell r="Y693">
            <v>0</v>
          </cell>
          <cell r="Z693">
            <v>8990</v>
          </cell>
          <cell r="AA693">
            <v>0</v>
          </cell>
          <cell r="AC693">
            <v>500</v>
          </cell>
          <cell r="AD693">
            <v>749500</v>
          </cell>
          <cell r="AE693">
            <v>0</v>
          </cell>
          <cell r="AF693" t="str">
            <v>II-1-41</v>
          </cell>
          <cell r="AH693" t="str">
            <v>Prod./Jam :</v>
          </cell>
          <cell r="AI693">
            <v>10</v>
          </cell>
          <cell r="AJ693">
            <v>80</v>
          </cell>
          <cell r="AK693">
            <v>1</v>
          </cell>
          <cell r="AM693">
            <v>2590</v>
          </cell>
          <cell r="AN693">
            <v>3882410</v>
          </cell>
          <cell r="AO693">
            <v>0</v>
          </cell>
          <cell r="AP693" t="str">
            <v>II-1-41</v>
          </cell>
          <cell r="AV693">
            <v>36500</v>
          </cell>
          <cell r="AW693">
            <v>54713500</v>
          </cell>
          <cell r="BC693">
            <v>39590</v>
          </cell>
        </row>
        <row r="694">
          <cell r="C694">
            <v>63001</v>
          </cell>
          <cell r="K694" t="str">
            <v>Alat Bantu</v>
          </cell>
          <cell r="P694">
            <v>2</v>
          </cell>
          <cell r="Q694">
            <v>1</v>
          </cell>
          <cell r="R694">
            <v>749.5</v>
          </cell>
          <cell r="S694">
            <v>0.5</v>
          </cell>
          <cell r="U694">
            <v>2</v>
          </cell>
          <cell r="V694">
            <v>1000</v>
          </cell>
          <cell r="W694">
            <v>500</v>
          </cell>
          <cell r="X694">
            <v>0</v>
          </cell>
          <cell r="Y694">
            <v>0</v>
          </cell>
          <cell r="Z694">
            <v>8990</v>
          </cell>
          <cell r="AA694">
            <v>0</v>
          </cell>
          <cell r="AC694">
            <v>500</v>
          </cell>
          <cell r="AD694">
            <v>749500</v>
          </cell>
          <cell r="AH694" t="str">
            <v>Mandor</v>
          </cell>
          <cell r="AI694">
            <v>0.1</v>
          </cell>
          <cell r="AJ694">
            <v>1.2500000000000001E-2</v>
          </cell>
          <cell r="AK694">
            <v>1.1999999999999999E-3</v>
          </cell>
          <cell r="AL694">
            <v>75000</v>
          </cell>
          <cell r="AM694">
            <v>90</v>
          </cell>
          <cell r="AN694">
            <v>134910</v>
          </cell>
          <cell r="AO694">
            <v>1.7987999999999997</v>
          </cell>
          <cell r="AR694" t="str">
            <v>PVC Pipe f 100 mm</v>
          </cell>
          <cell r="AS694" t="str">
            <v>m</v>
          </cell>
          <cell r="AT694">
            <v>1.2</v>
          </cell>
          <cell r="AU694">
            <v>30000</v>
          </cell>
          <cell r="AV694">
            <v>36000</v>
          </cell>
          <cell r="AW694">
            <v>53964000</v>
          </cell>
          <cell r="AX694">
            <v>1798.8</v>
          </cell>
          <cell r="AY694">
            <v>1.2</v>
          </cell>
        </row>
        <row r="695">
          <cell r="C695">
            <v>63002</v>
          </cell>
          <cell r="S695">
            <v>0</v>
          </cell>
          <cell r="AC695">
            <v>0</v>
          </cell>
          <cell r="AD695">
            <v>0</v>
          </cell>
          <cell r="AH695" t="str">
            <v>Pekerja</v>
          </cell>
          <cell r="AI695">
            <v>5</v>
          </cell>
          <cell r="AJ695">
            <v>1.2500000000000001E-2</v>
          </cell>
          <cell r="AK695">
            <v>6.25E-2</v>
          </cell>
          <cell r="AL695">
            <v>40000</v>
          </cell>
          <cell r="AM695">
            <v>2500</v>
          </cell>
          <cell r="AN695">
            <v>3747500</v>
          </cell>
          <cell r="AO695">
            <v>93.6875</v>
          </cell>
          <cell r="AR695" t="str">
            <v>Ijuk</v>
          </cell>
          <cell r="AS695" t="str">
            <v>kg</v>
          </cell>
          <cell r="AT695">
            <v>0.2</v>
          </cell>
          <cell r="AU695">
            <v>2500</v>
          </cell>
          <cell r="AV695">
            <v>500</v>
          </cell>
          <cell r="AW695">
            <v>749500</v>
          </cell>
          <cell r="AX695">
            <v>299.8</v>
          </cell>
          <cell r="AY695">
            <v>0.2</v>
          </cell>
        </row>
        <row r="696">
          <cell r="C696">
            <v>63003</v>
          </cell>
          <cell r="S696">
            <v>0</v>
          </cell>
          <cell r="AC696">
            <v>0</v>
          </cell>
          <cell r="AD696">
            <v>0</v>
          </cell>
          <cell r="AM696">
            <v>0</v>
          </cell>
          <cell r="AO696">
            <v>0</v>
          </cell>
          <cell r="AV696">
            <v>0</v>
          </cell>
        </row>
        <row r="697">
          <cell r="C697">
            <v>63004</v>
          </cell>
          <cell r="S697">
            <v>0</v>
          </cell>
          <cell r="AC697">
            <v>0</v>
          </cell>
          <cell r="AD697">
            <v>0</v>
          </cell>
        </row>
        <row r="698">
          <cell r="C698">
            <v>63005</v>
          </cell>
          <cell r="S698">
            <v>0</v>
          </cell>
          <cell r="AC698">
            <v>0</v>
          </cell>
          <cell r="AD698">
            <v>0</v>
          </cell>
        </row>
        <row r="699">
          <cell r="C699">
            <v>63006</v>
          </cell>
          <cell r="S699">
            <v>0</v>
          </cell>
          <cell r="AC699">
            <v>0</v>
          </cell>
          <cell r="AD699">
            <v>0</v>
          </cell>
        </row>
        <row r="700">
          <cell r="C700">
            <v>63007</v>
          </cell>
          <cell r="S700">
            <v>0</v>
          </cell>
          <cell r="AC700">
            <v>0</v>
          </cell>
          <cell r="AD700">
            <v>0</v>
          </cell>
        </row>
        <row r="701">
          <cell r="C701">
            <v>63008</v>
          </cell>
          <cell r="S701">
            <v>0</v>
          </cell>
          <cell r="AC701">
            <v>0</v>
          </cell>
          <cell r="AD701">
            <v>0</v>
          </cell>
        </row>
        <row r="702">
          <cell r="C702">
            <v>63009</v>
          </cell>
          <cell r="S702">
            <v>0</v>
          </cell>
          <cell r="AC702">
            <v>0</v>
          </cell>
          <cell r="AD702">
            <v>0</v>
          </cell>
        </row>
        <row r="703">
          <cell r="C703">
            <v>63010</v>
          </cell>
          <cell r="S703">
            <v>0</v>
          </cell>
          <cell r="AC703">
            <v>0</v>
          </cell>
          <cell r="AD703">
            <v>0</v>
          </cell>
        </row>
        <row r="704">
          <cell r="C704">
            <v>64000</v>
          </cell>
          <cell r="D704" t="str">
            <v>II-1-42</v>
          </cell>
          <cell r="F704" t="str">
            <v>Staff Gauge</v>
          </cell>
          <cell r="H704" t="str">
            <v>m</v>
          </cell>
          <cell r="I704">
            <v>9</v>
          </cell>
          <cell r="K704">
            <v>0</v>
          </cell>
          <cell r="L704">
            <v>21</v>
          </cell>
          <cell r="M704">
            <v>7</v>
          </cell>
          <cell r="N704">
            <v>1</v>
          </cell>
          <cell r="O704">
            <v>147</v>
          </cell>
          <cell r="U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II-1-42</v>
          </cell>
          <cell r="AH704" t="str">
            <v>Prod./Jam :</v>
          </cell>
          <cell r="AM704">
            <v>0</v>
          </cell>
          <cell r="AN704">
            <v>0</v>
          </cell>
          <cell r="AO704">
            <v>0</v>
          </cell>
          <cell r="AP704" t="str">
            <v>II-1-42</v>
          </cell>
          <cell r="AV704">
            <v>0</v>
          </cell>
          <cell r="AW704">
            <v>0</v>
          </cell>
          <cell r="BC704">
            <v>0</v>
          </cell>
        </row>
        <row r="705">
          <cell r="C705">
            <v>64001</v>
          </cell>
          <cell r="S705">
            <v>0</v>
          </cell>
          <cell r="AC705">
            <v>0</v>
          </cell>
          <cell r="AD705">
            <v>0</v>
          </cell>
          <cell r="AM705">
            <v>0</v>
          </cell>
          <cell r="AO705">
            <v>0</v>
          </cell>
        </row>
        <row r="706">
          <cell r="C706">
            <v>64002</v>
          </cell>
          <cell r="S706">
            <v>0</v>
          </cell>
          <cell r="AC706">
            <v>0</v>
          </cell>
          <cell r="AD706">
            <v>0</v>
          </cell>
          <cell r="AM706">
            <v>0</v>
          </cell>
          <cell r="AO706">
            <v>0</v>
          </cell>
        </row>
        <row r="707">
          <cell r="C707">
            <v>64003</v>
          </cell>
          <cell r="S707">
            <v>0</v>
          </cell>
          <cell r="AC707">
            <v>0</v>
          </cell>
          <cell r="AD707">
            <v>0</v>
          </cell>
          <cell r="AM707">
            <v>0</v>
          </cell>
          <cell r="AO707">
            <v>0</v>
          </cell>
        </row>
        <row r="708">
          <cell r="C708">
            <v>64004</v>
          </cell>
          <cell r="S708">
            <v>0</v>
          </cell>
          <cell r="AC708">
            <v>0</v>
          </cell>
          <cell r="AD708">
            <v>0</v>
          </cell>
        </row>
        <row r="709">
          <cell r="C709">
            <v>64005</v>
          </cell>
          <cell r="S709">
            <v>0</v>
          </cell>
          <cell r="AC709">
            <v>0</v>
          </cell>
          <cell r="AD709">
            <v>0</v>
          </cell>
        </row>
        <row r="710">
          <cell r="C710">
            <v>64006</v>
          </cell>
          <cell r="S710">
            <v>0</v>
          </cell>
          <cell r="AC710">
            <v>0</v>
          </cell>
          <cell r="AD710">
            <v>0</v>
          </cell>
        </row>
        <row r="711">
          <cell r="C711">
            <v>64007</v>
          </cell>
          <cell r="S711">
            <v>0</v>
          </cell>
          <cell r="AC711">
            <v>0</v>
          </cell>
          <cell r="AD711">
            <v>0</v>
          </cell>
        </row>
        <row r="712">
          <cell r="C712">
            <v>64008</v>
          </cell>
          <cell r="S712">
            <v>0</v>
          </cell>
          <cell r="AC712">
            <v>0</v>
          </cell>
          <cell r="AD712">
            <v>0</v>
          </cell>
        </row>
        <row r="713">
          <cell r="C713">
            <v>64009</v>
          </cell>
          <cell r="S713">
            <v>0</v>
          </cell>
          <cell r="AC713">
            <v>0</v>
          </cell>
          <cell r="AD713">
            <v>0</v>
          </cell>
        </row>
        <row r="714">
          <cell r="C714">
            <v>64010</v>
          </cell>
          <cell r="S714">
            <v>0</v>
          </cell>
          <cell r="AC714">
            <v>0</v>
          </cell>
          <cell r="AD714">
            <v>0</v>
          </cell>
        </row>
        <row r="715">
          <cell r="C715">
            <v>65000</v>
          </cell>
          <cell r="D715" t="str">
            <v>II-1-43</v>
          </cell>
          <cell r="F715" t="str">
            <v>Geotextille filter type - I</v>
          </cell>
          <cell r="H715" t="str">
            <v>sqm</v>
          </cell>
          <cell r="I715">
            <v>2812</v>
          </cell>
          <cell r="K715">
            <v>0</v>
          </cell>
          <cell r="L715">
            <v>22</v>
          </cell>
          <cell r="M715">
            <v>7</v>
          </cell>
          <cell r="N715">
            <v>1</v>
          </cell>
          <cell r="O715">
            <v>154</v>
          </cell>
          <cell r="U715">
            <v>5</v>
          </cell>
          <cell r="W715">
            <v>200</v>
          </cell>
          <cell r="Y715">
            <v>0</v>
          </cell>
          <cell r="Z715">
            <v>8990</v>
          </cell>
          <cell r="AA715">
            <v>0</v>
          </cell>
          <cell r="AC715">
            <v>200</v>
          </cell>
          <cell r="AD715">
            <v>562400</v>
          </cell>
          <cell r="AE715">
            <v>0</v>
          </cell>
          <cell r="AF715" t="str">
            <v>II-1-43</v>
          </cell>
          <cell r="AH715" t="str">
            <v>Prod./Jam :</v>
          </cell>
          <cell r="AI715">
            <v>10</v>
          </cell>
          <cell r="AJ715">
            <v>80</v>
          </cell>
          <cell r="AK715">
            <v>1</v>
          </cell>
          <cell r="AM715">
            <v>2590</v>
          </cell>
          <cell r="AN715">
            <v>7283080</v>
          </cell>
          <cell r="AO715">
            <v>0</v>
          </cell>
          <cell r="AP715" t="str">
            <v>II-1-43</v>
          </cell>
          <cell r="AV715">
            <v>13270</v>
          </cell>
          <cell r="AW715">
            <v>37315240</v>
          </cell>
          <cell r="BC715">
            <v>16060</v>
          </cell>
        </row>
        <row r="716">
          <cell r="C716">
            <v>65001</v>
          </cell>
          <cell r="K716" t="str">
            <v>Alat Bantu</v>
          </cell>
          <cell r="P716">
            <v>5</v>
          </cell>
          <cell r="Q716">
            <v>1</v>
          </cell>
          <cell r="R716">
            <v>562.4</v>
          </cell>
          <cell r="S716">
            <v>0.2</v>
          </cell>
          <cell r="U716">
            <v>5</v>
          </cell>
          <cell r="V716">
            <v>1000</v>
          </cell>
          <cell r="W716">
            <v>200</v>
          </cell>
          <cell r="X716">
            <v>0</v>
          </cell>
          <cell r="Y716">
            <v>0</v>
          </cell>
          <cell r="Z716">
            <v>8990</v>
          </cell>
          <cell r="AA716">
            <v>0</v>
          </cell>
          <cell r="AC716">
            <v>200</v>
          </cell>
          <cell r="AD716">
            <v>562400</v>
          </cell>
          <cell r="AH716" t="str">
            <v>Mandor</v>
          </cell>
          <cell r="AI716">
            <v>0.1</v>
          </cell>
          <cell r="AJ716">
            <v>1.2500000000000001E-2</v>
          </cell>
          <cell r="AK716">
            <v>1.1999999999999999E-3</v>
          </cell>
          <cell r="AL716">
            <v>75000</v>
          </cell>
          <cell r="AM716">
            <v>90</v>
          </cell>
          <cell r="AN716">
            <v>253080</v>
          </cell>
          <cell r="AO716">
            <v>3.3743999999999996</v>
          </cell>
          <cell r="AR716" t="str">
            <v>Geotextile Non Woven</v>
          </cell>
          <cell r="AS716" t="str">
            <v>m</v>
          </cell>
          <cell r="AT716">
            <v>1.05</v>
          </cell>
          <cell r="AU716">
            <v>12638</v>
          </cell>
          <cell r="AV716">
            <v>13270</v>
          </cell>
          <cell r="AW716">
            <v>37315240</v>
          </cell>
          <cell r="AX716">
            <v>2952.6</v>
          </cell>
          <cell r="AY716">
            <v>1.05</v>
          </cell>
        </row>
        <row r="717">
          <cell r="C717">
            <v>65002</v>
          </cell>
          <cell r="S717">
            <v>0</v>
          </cell>
          <cell r="AC717">
            <v>0</v>
          </cell>
          <cell r="AD717">
            <v>0</v>
          </cell>
          <cell r="AH717" t="str">
            <v>Pekerja</v>
          </cell>
          <cell r="AI717">
            <v>5</v>
          </cell>
          <cell r="AJ717">
            <v>1.2500000000000001E-2</v>
          </cell>
          <cell r="AK717">
            <v>6.25E-2</v>
          </cell>
          <cell r="AL717">
            <v>40000</v>
          </cell>
          <cell r="AM717">
            <v>2500</v>
          </cell>
          <cell r="AN717">
            <v>7030000</v>
          </cell>
          <cell r="AO717">
            <v>175.75</v>
          </cell>
          <cell r="AV717">
            <v>0</v>
          </cell>
        </row>
        <row r="718">
          <cell r="C718">
            <v>65003</v>
          </cell>
          <cell r="S718">
            <v>0</v>
          </cell>
          <cell r="AC718">
            <v>0</v>
          </cell>
          <cell r="AD718">
            <v>0</v>
          </cell>
          <cell r="AM718">
            <v>0</v>
          </cell>
          <cell r="AO718">
            <v>0</v>
          </cell>
        </row>
        <row r="719">
          <cell r="C719">
            <v>65004</v>
          </cell>
          <cell r="S719">
            <v>0</v>
          </cell>
          <cell r="AC719">
            <v>0</v>
          </cell>
          <cell r="AD719">
            <v>0</v>
          </cell>
        </row>
        <row r="720">
          <cell r="C720">
            <v>65005</v>
          </cell>
          <cell r="S720">
            <v>0</v>
          </cell>
          <cell r="AC720">
            <v>0</v>
          </cell>
          <cell r="AD720">
            <v>0</v>
          </cell>
        </row>
        <row r="721">
          <cell r="C721">
            <v>65006</v>
          </cell>
          <cell r="S721">
            <v>0</v>
          </cell>
          <cell r="AC721">
            <v>0</v>
          </cell>
          <cell r="AD721">
            <v>0</v>
          </cell>
        </row>
        <row r="722">
          <cell r="C722">
            <v>65007</v>
          </cell>
          <cell r="S722">
            <v>0</v>
          </cell>
          <cell r="AC722">
            <v>0</v>
          </cell>
          <cell r="AD722">
            <v>0</v>
          </cell>
        </row>
        <row r="723">
          <cell r="C723">
            <v>65008</v>
          </cell>
          <cell r="S723">
            <v>0</v>
          </cell>
          <cell r="AC723">
            <v>0</v>
          </cell>
          <cell r="AD723">
            <v>0</v>
          </cell>
        </row>
        <row r="724">
          <cell r="C724">
            <v>65009</v>
          </cell>
          <cell r="S724">
            <v>0</v>
          </cell>
          <cell r="AC724">
            <v>0</v>
          </cell>
          <cell r="AD724">
            <v>0</v>
          </cell>
        </row>
        <row r="725">
          <cell r="C725">
            <v>65010</v>
          </cell>
          <cell r="S725">
            <v>0</v>
          </cell>
          <cell r="AC725">
            <v>0</v>
          </cell>
          <cell r="AD725">
            <v>0</v>
          </cell>
        </row>
        <row r="726">
          <cell r="C726">
            <v>66000</v>
          </cell>
          <cell r="D726" t="str">
            <v>II-1-44</v>
          </cell>
          <cell r="F726" t="str">
            <v>Plastic Sheet</v>
          </cell>
          <cell r="H726" t="str">
            <v>sqm</v>
          </cell>
          <cell r="I726">
            <v>1994</v>
          </cell>
          <cell r="K726">
            <v>0</v>
          </cell>
          <cell r="L726">
            <v>22</v>
          </cell>
          <cell r="M726">
            <v>7</v>
          </cell>
          <cell r="N726">
            <v>1</v>
          </cell>
          <cell r="O726">
            <v>154</v>
          </cell>
          <cell r="U726">
            <v>5</v>
          </cell>
          <cell r="W726">
            <v>100</v>
          </cell>
          <cell r="Y726">
            <v>0</v>
          </cell>
          <cell r="Z726">
            <v>8990</v>
          </cell>
          <cell r="AA726">
            <v>0</v>
          </cell>
          <cell r="AC726">
            <v>100</v>
          </cell>
          <cell r="AD726">
            <v>199400</v>
          </cell>
          <cell r="AE726">
            <v>0</v>
          </cell>
          <cell r="AF726" t="str">
            <v>II-1-44</v>
          </cell>
          <cell r="AH726" t="str">
            <v>Prod./Jam :</v>
          </cell>
          <cell r="AI726">
            <v>10</v>
          </cell>
          <cell r="AJ726">
            <v>80</v>
          </cell>
          <cell r="AK726">
            <v>1</v>
          </cell>
          <cell r="AM726">
            <v>1590</v>
          </cell>
          <cell r="AN726">
            <v>3170460</v>
          </cell>
          <cell r="AO726">
            <v>0</v>
          </cell>
          <cell r="AP726" t="str">
            <v>II-1-44</v>
          </cell>
          <cell r="AV726">
            <v>2625</v>
          </cell>
          <cell r="AW726">
            <v>5234250</v>
          </cell>
          <cell r="BC726">
            <v>4315</v>
          </cell>
        </row>
        <row r="727">
          <cell r="C727">
            <v>66001</v>
          </cell>
          <cell r="K727" t="str">
            <v>Alat Bantu</v>
          </cell>
          <cell r="P727">
            <v>10</v>
          </cell>
          <cell r="Q727">
            <v>0.5</v>
          </cell>
          <cell r="R727">
            <v>199.4</v>
          </cell>
          <cell r="S727">
            <v>0.1</v>
          </cell>
          <cell r="U727">
            <v>5</v>
          </cell>
          <cell r="V727">
            <v>1000</v>
          </cell>
          <cell r="W727">
            <v>100</v>
          </cell>
          <cell r="X727">
            <v>0</v>
          </cell>
          <cell r="Y727">
            <v>0</v>
          </cell>
          <cell r="Z727">
            <v>8990</v>
          </cell>
          <cell r="AA727">
            <v>0</v>
          </cell>
          <cell r="AC727">
            <v>100</v>
          </cell>
          <cell r="AD727">
            <v>199400</v>
          </cell>
          <cell r="AH727" t="str">
            <v>Mandor</v>
          </cell>
          <cell r="AI727">
            <v>0.1</v>
          </cell>
          <cell r="AJ727">
            <v>1.2500000000000001E-2</v>
          </cell>
          <cell r="AK727">
            <v>1.1999999999999999E-3</v>
          </cell>
          <cell r="AL727">
            <v>75000</v>
          </cell>
          <cell r="AM727">
            <v>90</v>
          </cell>
          <cell r="AN727">
            <v>179460</v>
          </cell>
          <cell r="AO727">
            <v>2.3927999999999998</v>
          </cell>
          <cell r="AR727" t="str">
            <v>Plastic sheet</v>
          </cell>
          <cell r="AS727" t="str">
            <v>m2</v>
          </cell>
          <cell r="AT727">
            <v>1.05</v>
          </cell>
          <cell r="AU727">
            <v>2500</v>
          </cell>
          <cell r="AV727">
            <v>2625</v>
          </cell>
          <cell r="AW727">
            <v>5234250</v>
          </cell>
          <cell r="AX727">
            <v>2093.7000000000003</v>
          </cell>
          <cell r="AY727">
            <v>1.05</v>
          </cell>
        </row>
        <row r="728">
          <cell r="C728">
            <v>66002</v>
          </cell>
          <cell r="S728">
            <v>0</v>
          </cell>
          <cell r="AC728">
            <v>0</v>
          </cell>
          <cell r="AD728">
            <v>0</v>
          </cell>
          <cell r="AH728" t="str">
            <v>Pekerja</v>
          </cell>
          <cell r="AI728">
            <v>3</v>
          </cell>
          <cell r="AJ728">
            <v>1.2500000000000001E-2</v>
          </cell>
          <cell r="AK728">
            <v>3.7499999999999999E-2</v>
          </cell>
          <cell r="AL728">
            <v>40000</v>
          </cell>
          <cell r="AM728">
            <v>1500</v>
          </cell>
          <cell r="AN728">
            <v>2991000</v>
          </cell>
          <cell r="AO728">
            <v>74.774999999999991</v>
          </cell>
          <cell r="AV728">
            <v>0</v>
          </cell>
        </row>
        <row r="729">
          <cell r="C729">
            <v>66003</v>
          </cell>
          <cell r="S729">
            <v>0</v>
          </cell>
          <cell r="AC729">
            <v>0</v>
          </cell>
          <cell r="AD729">
            <v>0</v>
          </cell>
          <cell r="AM729">
            <v>0</v>
          </cell>
          <cell r="AO729">
            <v>0</v>
          </cell>
        </row>
        <row r="730">
          <cell r="C730">
            <v>66004</v>
          </cell>
          <cell r="S730">
            <v>0</v>
          </cell>
          <cell r="AC730">
            <v>0</v>
          </cell>
          <cell r="AD730">
            <v>0</v>
          </cell>
        </row>
        <row r="731">
          <cell r="C731">
            <v>66005</v>
          </cell>
          <cell r="S731">
            <v>0</v>
          </cell>
          <cell r="AC731">
            <v>0</v>
          </cell>
          <cell r="AD731">
            <v>0</v>
          </cell>
        </row>
        <row r="732">
          <cell r="C732">
            <v>66006</v>
          </cell>
          <cell r="S732">
            <v>0</v>
          </cell>
          <cell r="AC732">
            <v>0</v>
          </cell>
          <cell r="AD732">
            <v>0</v>
          </cell>
        </row>
        <row r="733">
          <cell r="C733">
            <v>66007</v>
          </cell>
          <cell r="S733">
            <v>0</v>
          </cell>
          <cell r="AC733">
            <v>0</v>
          </cell>
          <cell r="AD733">
            <v>0</v>
          </cell>
        </row>
        <row r="734">
          <cell r="C734">
            <v>66008</v>
          </cell>
          <cell r="S734">
            <v>0</v>
          </cell>
          <cell r="AC734">
            <v>0</v>
          </cell>
          <cell r="AD734">
            <v>0</v>
          </cell>
        </row>
        <row r="735">
          <cell r="C735">
            <v>66009</v>
          </cell>
          <cell r="S735">
            <v>0</v>
          </cell>
          <cell r="AC735">
            <v>0</v>
          </cell>
          <cell r="AD735">
            <v>0</v>
          </cell>
        </row>
        <row r="736">
          <cell r="C736">
            <v>66010</v>
          </cell>
          <cell r="S736">
            <v>0</v>
          </cell>
          <cell r="AC736">
            <v>0</v>
          </cell>
          <cell r="AD736">
            <v>0</v>
          </cell>
        </row>
        <row r="737">
          <cell r="C737">
            <v>67000</v>
          </cell>
          <cell r="D737" t="str">
            <v>III-1-1</v>
          </cell>
          <cell r="F737" t="str">
            <v>Clearing and grubbing type - A</v>
          </cell>
          <cell r="H737" t="str">
            <v>sqm</v>
          </cell>
          <cell r="I737">
            <v>74381</v>
          </cell>
          <cell r="K737">
            <v>0</v>
          </cell>
          <cell r="L737">
            <v>29</v>
          </cell>
          <cell r="M737">
            <v>7</v>
          </cell>
          <cell r="N737">
            <v>1</v>
          </cell>
          <cell r="O737">
            <v>203</v>
          </cell>
          <cell r="U737">
            <v>589.8240000000003</v>
          </cell>
          <cell r="W737">
            <v>438</v>
          </cell>
          <cell r="Y737">
            <v>5.7700000000000001E-2</v>
          </cell>
          <cell r="Z737">
            <v>8990</v>
          </cell>
          <cell r="AA737">
            <v>521</v>
          </cell>
          <cell r="AC737">
            <v>959</v>
          </cell>
          <cell r="AD737">
            <v>71331379</v>
          </cell>
          <cell r="AF737" t="str">
            <v>III-1-1</v>
          </cell>
          <cell r="AH737" t="str">
            <v>Prod./Jam :</v>
          </cell>
          <cell r="AI737">
            <v>10</v>
          </cell>
          <cell r="AJ737">
            <v>80</v>
          </cell>
          <cell r="AK737">
            <v>1</v>
          </cell>
          <cell r="AM737">
            <v>80</v>
          </cell>
          <cell r="AN737">
            <v>5950480</v>
          </cell>
          <cell r="AO737">
            <v>0</v>
          </cell>
          <cell r="AP737" t="str">
            <v>III-1-1</v>
          </cell>
          <cell r="AV737">
            <v>0</v>
          </cell>
          <cell r="AW737">
            <v>0</v>
          </cell>
          <cell r="BC737">
            <v>1039</v>
          </cell>
        </row>
        <row r="738">
          <cell r="C738">
            <v>67001</v>
          </cell>
          <cell r="K738" t="str">
            <v>Excavator PC 200</v>
          </cell>
          <cell r="P738">
            <v>589.8240000000003</v>
          </cell>
          <cell r="Q738">
            <v>1</v>
          </cell>
          <cell r="R738">
            <v>126.10710991753466</v>
          </cell>
          <cell r="S738">
            <v>1.6999999999999999E-3</v>
          </cell>
          <cell r="U738">
            <v>589.8240000000003</v>
          </cell>
          <cell r="V738">
            <v>146875</v>
          </cell>
          <cell r="W738">
            <v>250</v>
          </cell>
          <cell r="X738">
            <v>18</v>
          </cell>
          <cell r="Y738">
            <v>3.0599999999999999E-2</v>
          </cell>
          <cell r="Z738">
            <v>8990</v>
          </cell>
          <cell r="AA738">
            <v>276</v>
          </cell>
          <cell r="AC738">
            <v>526</v>
          </cell>
          <cell r="AD738">
            <v>39124406</v>
          </cell>
          <cell r="AH738" t="str">
            <v>Mandor</v>
          </cell>
          <cell r="AI738">
            <v>0</v>
          </cell>
          <cell r="AJ738">
            <v>1.2500000000000001E-2</v>
          </cell>
          <cell r="AK738">
            <v>6.9152661064425763E-4</v>
          </cell>
          <cell r="AL738">
            <v>75000</v>
          </cell>
          <cell r="AM738">
            <v>52</v>
          </cell>
          <cell r="AN738">
            <v>3867812</v>
          </cell>
          <cell r="AO738">
            <v>51.436440826330525</v>
          </cell>
        </row>
        <row r="739">
          <cell r="C739">
            <v>67002</v>
          </cell>
          <cell r="K739" t="str">
            <v>Dump Truck 12 ton</v>
          </cell>
          <cell r="P739">
            <v>1214.6279397479927</v>
          </cell>
          <cell r="Q739">
            <v>0.3</v>
          </cell>
          <cell r="R739">
            <v>61.237682393039911</v>
          </cell>
          <cell r="S739">
            <v>8.0000000000000004E-4</v>
          </cell>
          <cell r="U739">
            <v>364.38838192439778</v>
          </cell>
          <cell r="V739">
            <v>86375</v>
          </cell>
          <cell r="W739">
            <v>70</v>
          </cell>
          <cell r="X739">
            <v>12</v>
          </cell>
          <cell r="Y739">
            <v>9.5999999999999992E-3</v>
          </cell>
          <cell r="Z739">
            <v>8990</v>
          </cell>
          <cell r="AA739">
            <v>87</v>
          </cell>
          <cell r="AC739">
            <v>157</v>
          </cell>
          <cell r="AD739">
            <v>11677817</v>
          </cell>
          <cell r="AH739" t="str">
            <v>Pekerja</v>
          </cell>
          <cell r="AK739">
            <v>6.9152661064425763E-4</v>
          </cell>
          <cell r="AL739">
            <v>40000</v>
          </cell>
          <cell r="AM739">
            <v>28</v>
          </cell>
          <cell r="AN739">
            <v>2082668</v>
          </cell>
          <cell r="AO739">
            <v>51.436440826330525</v>
          </cell>
        </row>
        <row r="740">
          <cell r="C740">
            <v>67003</v>
          </cell>
          <cell r="K740" t="str">
            <v>Bulldozer D65</v>
          </cell>
          <cell r="P740">
            <v>1446.0759493670887</v>
          </cell>
          <cell r="Q740">
            <v>0.5</v>
          </cell>
          <cell r="R740">
            <v>51.436440826330532</v>
          </cell>
          <cell r="S740">
            <v>6.9999999999999999E-4</v>
          </cell>
          <cell r="U740">
            <v>723.03797468354435</v>
          </cell>
          <cell r="V740">
            <v>168375</v>
          </cell>
          <cell r="W740">
            <v>118</v>
          </cell>
          <cell r="X740">
            <v>25</v>
          </cell>
          <cell r="Y740">
            <v>1.7500000000000002E-2</v>
          </cell>
          <cell r="Z740">
            <v>8990</v>
          </cell>
          <cell r="AA740">
            <v>158</v>
          </cell>
          <cell r="AC740">
            <v>276</v>
          </cell>
          <cell r="AD740">
            <v>20529156</v>
          </cell>
          <cell r="AM740">
            <v>0</v>
          </cell>
          <cell r="AO740">
            <v>0</v>
          </cell>
        </row>
        <row r="741">
          <cell r="C741">
            <v>67004</v>
          </cell>
          <cell r="S741">
            <v>0</v>
          </cell>
          <cell r="AC741">
            <v>0</v>
          </cell>
          <cell r="AD741">
            <v>0</v>
          </cell>
        </row>
        <row r="742">
          <cell r="C742">
            <v>67005</v>
          </cell>
          <cell r="S742">
            <v>0</v>
          </cell>
          <cell r="AC742">
            <v>0</v>
          </cell>
          <cell r="AD742">
            <v>0</v>
          </cell>
        </row>
        <row r="743">
          <cell r="C743">
            <v>67006</v>
          </cell>
          <cell r="S743">
            <v>0</v>
          </cell>
          <cell r="AC743">
            <v>0</v>
          </cell>
          <cell r="AD743">
            <v>0</v>
          </cell>
        </row>
        <row r="744">
          <cell r="C744">
            <v>67007</v>
          </cell>
          <cell r="S744">
            <v>0</v>
          </cell>
          <cell r="AC744">
            <v>0</v>
          </cell>
          <cell r="AD744">
            <v>0</v>
          </cell>
        </row>
        <row r="745">
          <cell r="C745">
            <v>67008</v>
          </cell>
          <cell r="S745">
            <v>0</v>
          </cell>
          <cell r="AC745">
            <v>0</v>
          </cell>
          <cell r="AD745">
            <v>0</v>
          </cell>
        </row>
        <row r="746">
          <cell r="C746">
            <v>67009</v>
          </cell>
          <cell r="S746">
            <v>0</v>
          </cell>
          <cell r="AC746">
            <v>0</v>
          </cell>
          <cell r="AD746">
            <v>0</v>
          </cell>
        </row>
        <row r="747">
          <cell r="C747">
            <v>67010</v>
          </cell>
          <cell r="S747">
            <v>0</v>
          </cell>
          <cell r="AC747">
            <v>0</v>
          </cell>
          <cell r="AD747">
            <v>0</v>
          </cell>
        </row>
        <row r="748">
          <cell r="C748">
            <v>68000</v>
          </cell>
          <cell r="D748" t="str">
            <v>III-1-2</v>
          </cell>
          <cell r="F748" t="str">
            <v>Clearing and grubbing type - B</v>
          </cell>
          <cell r="H748" t="str">
            <v>sqm</v>
          </cell>
          <cell r="I748">
            <v>11572</v>
          </cell>
          <cell r="K748">
            <v>0</v>
          </cell>
          <cell r="L748">
            <v>29</v>
          </cell>
          <cell r="M748">
            <v>7</v>
          </cell>
          <cell r="N748">
            <v>1</v>
          </cell>
          <cell r="O748">
            <v>203</v>
          </cell>
          <cell r="U748">
            <v>471.85920000000016</v>
          </cell>
          <cell r="W748">
            <v>430</v>
          </cell>
          <cell r="Y748">
            <v>5.4899999999999997E-2</v>
          </cell>
          <cell r="Z748">
            <v>8990</v>
          </cell>
          <cell r="AA748">
            <v>495</v>
          </cell>
          <cell r="AC748">
            <v>925</v>
          </cell>
          <cell r="AD748">
            <v>10704100</v>
          </cell>
          <cell r="AE748">
            <v>0</v>
          </cell>
          <cell r="AF748" t="str">
            <v>III-1-2</v>
          </cell>
          <cell r="AH748" t="str">
            <v>Prod./Jam :</v>
          </cell>
          <cell r="AI748">
            <v>10</v>
          </cell>
          <cell r="AJ748">
            <v>80</v>
          </cell>
          <cell r="AK748">
            <v>1</v>
          </cell>
          <cell r="AM748">
            <v>329</v>
          </cell>
          <cell r="AN748">
            <v>3807188</v>
          </cell>
          <cell r="AO748">
            <v>0</v>
          </cell>
          <cell r="AV748">
            <v>0</v>
          </cell>
          <cell r="BC748">
            <v>1254</v>
          </cell>
        </row>
        <row r="749">
          <cell r="C749">
            <v>68001</v>
          </cell>
          <cell r="K749" t="str">
            <v>Excavator PC 200</v>
          </cell>
          <cell r="P749">
            <v>471.85920000000016</v>
          </cell>
          <cell r="Q749">
            <v>1</v>
          </cell>
          <cell r="R749">
            <v>24.524264865451382</v>
          </cell>
          <cell r="S749">
            <v>2.0999999999999999E-3</v>
          </cell>
          <cell r="U749">
            <v>471.85920000000016</v>
          </cell>
          <cell r="V749">
            <v>146875</v>
          </cell>
          <cell r="W749">
            <v>309</v>
          </cell>
          <cell r="X749">
            <v>18</v>
          </cell>
          <cell r="Y749">
            <v>3.78E-2</v>
          </cell>
          <cell r="Z749">
            <v>8990</v>
          </cell>
          <cell r="AA749">
            <v>340</v>
          </cell>
          <cell r="AC749">
            <v>649</v>
          </cell>
          <cell r="AD749">
            <v>7510228</v>
          </cell>
          <cell r="AH749" t="str">
            <v>Mandor</v>
          </cell>
          <cell r="AK749">
            <v>6.9152661064425763E-4</v>
          </cell>
          <cell r="AL749">
            <v>75000</v>
          </cell>
          <cell r="AM749">
            <v>52</v>
          </cell>
          <cell r="AN749">
            <v>601744</v>
          </cell>
          <cell r="AO749">
            <v>8.002345938375349</v>
          </cell>
        </row>
        <row r="750">
          <cell r="C750">
            <v>68002</v>
          </cell>
          <cell r="K750" t="str">
            <v>Dump Truck 12 ton</v>
          </cell>
          <cell r="P750">
            <v>1233.4342700515492</v>
          </cell>
          <cell r="Q750">
            <v>0.25</v>
          </cell>
          <cell r="R750">
            <v>9.3819348796886999</v>
          </cell>
          <cell r="S750">
            <v>8.0000000000000004E-4</v>
          </cell>
          <cell r="U750">
            <v>308.3585675128873</v>
          </cell>
          <cell r="V750">
            <v>86375</v>
          </cell>
          <cell r="W750">
            <v>70</v>
          </cell>
          <cell r="X750">
            <v>12</v>
          </cell>
          <cell r="Y750">
            <v>9.5999999999999992E-3</v>
          </cell>
          <cell r="Z750">
            <v>8990</v>
          </cell>
          <cell r="AA750">
            <v>87</v>
          </cell>
          <cell r="AC750">
            <v>157</v>
          </cell>
          <cell r="AD750">
            <v>1816804</v>
          </cell>
          <cell r="AH750" t="str">
            <v>Pekerja</v>
          </cell>
          <cell r="AK750">
            <v>6.9152661064425767E-3</v>
          </cell>
          <cell r="AL750">
            <v>40000</v>
          </cell>
          <cell r="AM750">
            <v>277</v>
          </cell>
          <cell r="AN750">
            <v>3205444</v>
          </cell>
          <cell r="AO750">
            <v>80.023459383753504</v>
          </cell>
        </row>
        <row r="751">
          <cell r="C751">
            <v>68003</v>
          </cell>
          <cell r="K751" t="str">
            <v>Bulldozer D65</v>
          </cell>
          <cell r="P751">
            <v>2892.1518987341774</v>
          </cell>
          <cell r="Q751">
            <v>0.25</v>
          </cell>
          <cell r="R751">
            <v>4.0011729691876745</v>
          </cell>
          <cell r="S751">
            <v>2.9999999999999997E-4</v>
          </cell>
          <cell r="U751">
            <v>723.03797468354435</v>
          </cell>
          <cell r="V751">
            <v>168375</v>
          </cell>
          <cell r="W751">
            <v>51</v>
          </cell>
          <cell r="X751">
            <v>25</v>
          </cell>
          <cell r="Y751">
            <v>7.4999999999999997E-3</v>
          </cell>
          <cell r="Z751">
            <v>8990</v>
          </cell>
          <cell r="AA751">
            <v>68</v>
          </cell>
          <cell r="AC751">
            <v>119</v>
          </cell>
          <cell r="AD751">
            <v>1377068</v>
          </cell>
          <cell r="AM751">
            <v>0</v>
          </cell>
          <cell r="AO751">
            <v>0</v>
          </cell>
        </row>
        <row r="752">
          <cell r="C752">
            <v>68004</v>
          </cell>
          <cell r="S752">
            <v>0</v>
          </cell>
          <cell r="AC752">
            <v>0</v>
          </cell>
          <cell r="AD752">
            <v>0</v>
          </cell>
        </row>
        <row r="753">
          <cell r="C753">
            <v>68005</v>
          </cell>
          <cell r="S753">
            <v>0</v>
          </cell>
          <cell r="AC753">
            <v>0</v>
          </cell>
          <cell r="AD753">
            <v>0</v>
          </cell>
        </row>
        <row r="754">
          <cell r="C754">
            <v>68006</v>
          </cell>
          <cell r="S754">
            <v>0</v>
          </cell>
          <cell r="AC754">
            <v>0</v>
          </cell>
          <cell r="AD754">
            <v>0</v>
          </cell>
        </row>
        <row r="755">
          <cell r="C755">
            <v>68007</v>
          </cell>
          <cell r="S755">
            <v>0</v>
          </cell>
          <cell r="AC755">
            <v>0</v>
          </cell>
          <cell r="AD755">
            <v>0</v>
          </cell>
        </row>
        <row r="756">
          <cell r="C756">
            <v>68008</v>
          </cell>
          <cell r="S756">
            <v>0</v>
          </cell>
          <cell r="AC756">
            <v>0</v>
          </cell>
          <cell r="AD756">
            <v>0</v>
          </cell>
        </row>
        <row r="757">
          <cell r="C757">
            <v>68009</v>
          </cell>
          <cell r="S757">
            <v>0</v>
          </cell>
          <cell r="AC757">
            <v>0</v>
          </cell>
          <cell r="AD757">
            <v>0</v>
          </cell>
        </row>
        <row r="758">
          <cell r="C758">
            <v>68010</v>
          </cell>
          <cell r="S758">
            <v>0</v>
          </cell>
          <cell r="AC758">
            <v>0</v>
          </cell>
          <cell r="AD758">
            <v>0</v>
          </cell>
        </row>
        <row r="759">
          <cell r="C759">
            <v>69000</v>
          </cell>
          <cell r="D759" t="str">
            <v>III-1-3</v>
          </cell>
          <cell r="F759" t="str">
            <v>Strippping</v>
          </cell>
          <cell r="H759" t="str">
            <v>cum</v>
          </cell>
          <cell r="I759">
            <v>15876</v>
          </cell>
          <cell r="K759">
            <v>0</v>
          </cell>
          <cell r="L759">
            <v>29</v>
          </cell>
          <cell r="M759">
            <v>7</v>
          </cell>
          <cell r="N759">
            <v>1</v>
          </cell>
          <cell r="O759">
            <v>203</v>
          </cell>
          <cell r="U759">
            <v>58.982400000000034</v>
          </cell>
          <cell r="W759">
            <v>2294</v>
          </cell>
          <cell r="Y759">
            <v>0.31359999999999999</v>
          </cell>
          <cell r="Z759">
            <v>8990</v>
          </cell>
          <cell r="AA759">
            <v>2821</v>
          </cell>
          <cell r="AC759">
            <v>5115</v>
          </cell>
          <cell r="AD759">
            <v>81205740</v>
          </cell>
          <cell r="AE759">
            <v>0</v>
          </cell>
          <cell r="AF759" t="str">
            <v>III-1-3</v>
          </cell>
          <cell r="AH759" t="str">
            <v>Prod./Jam :</v>
          </cell>
          <cell r="AI759">
            <v>10</v>
          </cell>
          <cell r="AJ759">
            <v>80</v>
          </cell>
          <cell r="AK759">
            <v>1</v>
          </cell>
          <cell r="AM759">
            <v>329</v>
          </cell>
          <cell r="AN759">
            <v>5223204</v>
          </cell>
          <cell r="AO759">
            <v>0</v>
          </cell>
          <cell r="AV759">
            <v>0</v>
          </cell>
          <cell r="BC759">
            <v>5444</v>
          </cell>
        </row>
        <row r="760">
          <cell r="C760">
            <v>69001</v>
          </cell>
          <cell r="K760" t="str">
            <v>Excavator PC 200</v>
          </cell>
          <cell r="P760">
            <v>196.60800000000012</v>
          </cell>
          <cell r="Q760">
            <v>0.3</v>
          </cell>
          <cell r="R760">
            <v>80.749511718749957</v>
          </cell>
          <cell r="S760">
            <v>5.1000000000000004E-3</v>
          </cell>
          <cell r="U760">
            <v>58.982400000000034</v>
          </cell>
          <cell r="V760">
            <v>146875</v>
          </cell>
          <cell r="W760">
            <v>750</v>
          </cell>
          <cell r="X760">
            <v>18</v>
          </cell>
          <cell r="Y760">
            <v>9.1800000000000007E-2</v>
          </cell>
          <cell r="Z760">
            <v>8990</v>
          </cell>
          <cell r="AA760">
            <v>826</v>
          </cell>
          <cell r="AC760">
            <v>1576</v>
          </cell>
          <cell r="AD760">
            <v>25020576</v>
          </cell>
          <cell r="AH760" t="str">
            <v>Mandor</v>
          </cell>
          <cell r="AI760">
            <v>0</v>
          </cell>
          <cell r="AJ760">
            <v>0</v>
          </cell>
          <cell r="AK760">
            <v>6.9152661064425763E-4</v>
          </cell>
          <cell r="AL760">
            <v>75000</v>
          </cell>
          <cell r="AM760">
            <v>52</v>
          </cell>
          <cell r="AN760">
            <v>825552</v>
          </cell>
          <cell r="AO760">
            <v>0.20330882352941174</v>
          </cell>
        </row>
        <row r="761">
          <cell r="C761">
            <v>69002</v>
          </cell>
          <cell r="K761" t="str">
            <v>Dump Truck 12 ton</v>
          </cell>
          <cell r="P761">
            <v>112.04462561682045</v>
          </cell>
          <cell r="Q761">
            <v>0.3</v>
          </cell>
          <cell r="R761">
            <v>141.69354319852937</v>
          </cell>
          <cell r="S761">
            <v>8.8999999999999999E-3</v>
          </cell>
          <cell r="U761">
            <v>33.613387685046135</v>
          </cell>
          <cell r="V761">
            <v>86375</v>
          </cell>
          <cell r="W761">
            <v>769</v>
          </cell>
          <cell r="X761">
            <v>12</v>
          </cell>
          <cell r="Y761">
            <v>0.10680000000000001</v>
          </cell>
          <cell r="Z761">
            <v>8990</v>
          </cell>
          <cell r="AA761">
            <v>961</v>
          </cell>
          <cell r="AC761">
            <v>1730</v>
          </cell>
          <cell r="AD761">
            <v>27465480</v>
          </cell>
          <cell r="AH761" t="str">
            <v>Pekerja</v>
          </cell>
          <cell r="AI761">
            <v>0</v>
          </cell>
          <cell r="AJ761">
            <v>0</v>
          </cell>
          <cell r="AK761">
            <v>6.9152661064425767E-3</v>
          </cell>
          <cell r="AL761">
            <v>40000</v>
          </cell>
          <cell r="AM761">
            <v>277</v>
          </cell>
          <cell r="AN761">
            <v>4397652</v>
          </cell>
          <cell r="AO761">
            <v>2.0330882352941178</v>
          </cell>
        </row>
        <row r="762">
          <cell r="C762">
            <v>69003</v>
          </cell>
          <cell r="K762" t="str">
            <v>Bulldozer D65</v>
          </cell>
          <cell r="P762">
            <v>216.91139240506331</v>
          </cell>
          <cell r="Q762">
            <v>1</v>
          </cell>
          <cell r="R762">
            <v>73.191176470588232</v>
          </cell>
          <cell r="S762">
            <v>4.5999999999999999E-3</v>
          </cell>
          <cell r="U762">
            <v>216.91139240506331</v>
          </cell>
          <cell r="V762">
            <v>168375</v>
          </cell>
          <cell r="W762">
            <v>775</v>
          </cell>
          <cell r="X762">
            <v>25</v>
          </cell>
          <cell r="Y762">
            <v>0.115</v>
          </cell>
          <cell r="Z762">
            <v>8990</v>
          </cell>
          <cell r="AA762">
            <v>1034</v>
          </cell>
          <cell r="AC762">
            <v>1809</v>
          </cell>
          <cell r="AD762">
            <v>28719684</v>
          </cell>
          <cell r="AM762">
            <v>0</v>
          </cell>
          <cell r="AO762">
            <v>0</v>
          </cell>
        </row>
        <row r="763">
          <cell r="C763">
            <v>69004</v>
          </cell>
          <cell r="S763">
            <v>0</v>
          </cell>
          <cell r="AC763">
            <v>0</v>
          </cell>
          <cell r="AD763">
            <v>0</v>
          </cell>
        </row>
        <row r="764">
          <cell r="C764">
            <v>69005</v>
          </cell>
          <cell r="S764">
            <v>0</v>
          </cell>
          <cell r="AC764">
            <v>0</v>
          </cell>
          <cell r="AD764">
            <v>0</v>
          </cell>
        </row>
        <row r="765">
          <cell r="C765">
            <v>69006</v>
          </cell>
          <cell r="S765">
            <v>0</v>
          </cell>
          <cell r="AC765">
            <v>0</v>
          </cell>
          <cell r="AD765">
            <v>0</v>
          </cell>
        </row>
        <row r="766">
          <cell r="C766">
            <v>69007</v>
          </cell>
          <cell r="S766">
            <v>0</v>
          </cell>
          <cell r="AC766">
            <v>0</v>
          </cell>
          <cell r="AD766">
            <v>0</v>
          </cell>
        </row>
        <row r="767">
          <cell r="C767">
            <v>69008</v>
          </cell>
          <cell r="S767">
            <v>0</v>
          </cell>
          <cell r="AC767">
            <v>0</v>
          </cell>
          <cell r="AD767">
            <v>0</v>
          </cell>
        </row>
        <row r="768">
          <cell r="C768">
            <v>69009</v>
          </cell>
          <cell r="S768">
            <v>0</v>
          </cell>
          <cell r="AC768">
            <v>0</v>
          </cell>
          <cell r="AD768">
            <v>0</v>
          </cell>
        </row>
        <row r="769">
          <cell r="C769">
            <v>69010</v>
          </cell>
          <cell r="S769">
            <v>0</v>
          </cell>
          <cell r="AC769">
            <v>0</v>
          </cell>
          <cell r="AD769">
            <v>0</v>
          </cell>
        </row>
        <row r="770">
          <cell r="C770">
            <v>70000</v>
          </cell>
          <cell r="D770" t="str">
            <v>III-1-4</v>
          </cell>
          <cell r="F770" t="str">
            <v>Excavation type - A without hauling distance</v>
          </cell>
          <cell r="H770" t="str">
            <v>cum</v>
          </cell>
          <cell r="I770">
            <v>14207</v>
          </cell>
          <cell r="K770">
            <v>0</v>
          </cell>
          <cell r="L770">
            <v>30</v>
          </cell>
          <cell r="M770">
            <v>7</v>
          </cell>
          <cell r="N770">
            <v>1</v>
          </cell>
          <cell r="O770">
            <v>210</v>
          </cell>
          <cell r="U770">
            <v>62.086736842105289</v>
          </cell>
          <cell r="W770">
            <v>2365</v>
          </cell>
          <cell r="Y770">
            <v>0.2898</v>
          </cell>
          <cell r="Z770">
            <v>8990</v>
          </cell>
          <cell r="AA770">
            <v>2606</v>
          </cell>
          <cell r="AC770">
            <v>4971</v>
          </cell>
          <cell r="AD770">
            <v>70622997</v>
          </cell>
          <cell r="AE770">
            <v>0</v>
          </cell>
          <cell r="AF770" t="str">
            <v>III-1-4</v>
          </cell>
          <cell r="AH770" t="str">
            <v>Prod./Jam :</v>
          </cell>
          <cell r="AI770">
            <v>10</v>
          </cell>
          <cell r="AJ770">
            <v>80</v>
          </cell>
          <cell r="AK770">
            <v>1</v>
          </cell>
          <cell r="AM770">
            <v>1249</v>
          </cell>
          <cell r="AN770">
            <v>17744543</v>
          </cell>
          <cell r="AO770">
            <v>0</v>
          </cell>
          <cell r="AP770" t="str">
            <v>III-1-4</v>
          </cell>
          <cell r="AV770">
            <v>0</v>
          </cell>
          <cell r="BC770">
            <v>6220</v>
          </cell>
        </row>
        <row r="771">
          <cell r="C771">
            <v>70001</v>
          </cell>
          <cell r="K771" t="str">
            <v>Excavator PC 200</v>
          </cell>
          <cell r="P771">
            <v>62.086736842105289</v>
          </cell>
          <cell r="Q771">
            <v>1</v>
          </cell>
          <cell r="R771">
            <v>228.82503933376728</v>
          </cell>
          <cell r="S771">
            <v>1.61E-2</v>
          </cell>
          <cell r="U771">
            <v>62.086736842105289</v>
          </cell>
          <cell r="V771">
            <v>146875</v>
          </cell>
          <cell r="W771">
            <v>2365</v>
          </cell>
          <cell r="X771">
            <v>18</v>
          </cell>
          <cell r="Y771">
            <v>0.2898</v>
          </cell>
          <cell r="Z771">
            <v>8990</v>
          </cell>
          <cell r="AA771">
            <v>2606</v>
          </cell>
          <cell r="AC771">
            <v>4971</v>
          </cell>
          <cell r="AD771">
            <v>70622997</v>
          </cell>
          <cell r="AH771" t="str">
            <v>Mandor</v>
          </cell>
          <cell r="AK771">
            <v>8.0532497829861084E-3</v>
          </cell>
          <cell r="AL771">
            <v>75000</v>
          </cell>
          <cell r="AM771">
            <v>604</v>
          </cell>
          <cell r="AN771">
            <v>8581028</v>
          </cell>
          <cell r="AO771">
            <v>114.41251966688364</v>
          </cell>
        </row>
        <row r="772">
          <cell r="C772">
            <v>70002</v>
          </cell>
          <cell r="S772">
            <v>0</v>
          </cell>
          <cell r="AH772" t="str">
            <v>Pekerja</v>
          </cell>
          <cell r="AK772">
            <v>1.6106499565972217E-2</v>
          </cell>
          <cell r="AL772">
            <v>40000</v>
          </cell>
          <cell r="AM772">
            <v>645</v>
          </cell>
          <cell r="AN772">
            <v>9163515</v>
          </cell>
          <cell r="AO772">
            <v>228.82503933376728</v>
          </cell>
        </row>
        <row r="773">
          <cell r="C773">
            <v>70003</v>
          </cell>
          <cell r="S773">
            <v>0</v>
          </cell>
          <cell r="AM773">
            <v>0</v>
          </cell>
          <cell r="AO773">
            <v>0</v>
          </cell>
        </row>
        <row r="774">
          <cell r="C774">
            <v>70004</v>
          </cell>
          <cell r="S774">
            <v>0</v>
          </cell>
          <cell r="AC774">
            <v>0</v>
          </cell>
          <cell r="AD774">
            <v>0</v>
          </cell>
        </row>
        <row r="775">
          <cell r="C775">
            <v>70005</v>
          </cell>
          <cell r="S775">
            <v>0</v>
          </cell>
          <cell r="AC775">
            <v>0</v>
          </cell>
          <cell r="AD775">
            <v>0</v>
          </cell>
        </row>
        <row r="776">
          <cell r="C776">
            <v>70006</v>
          </cell>
          <cell r="S776">
            <v>0</v>
          </cell>
          <cell r="AC776">
            <v>0</v>
          </cell>
          <cell r="AD776">
            <v>0</v>
          </cell>
        </row>
        <row r="777">
          <cell r="C777">
            <v>70007</v>
          </cell>
          <cell r="S777">
            <v>0</v>
          </cell>
          <cell r="AC777">
            <v>0</v>
          </cell>
          <cell r="AD777">
            <v>0</v>
          </cell>
        </row>
        <row r="778">
          <cell r="C778">
            <v>70008</v>
          </cell>
          <cell r="S778">
            <v>0</v>
          </cell>
          <cell r="AC778">
            <v>0</v>
          </cell>
          <cell r="AD778">
            <v>0</v>
          </cell>
        </row>
        <row r="779">
          <cell r="C779">
            <v>70009</v>
          </cell>
          <cell r="S779">
            <v>0</v>
          </cell>
          <cell r="AC779">
            <v>0</v>
          </cell>
          <cell r="AD779">
            <v>0</v>
          </cell>
        </row>
        <row r="780">
          <cell r="C780">
            <v>70010</v>
          </cell>
          <cell r="S780">
            <v>0</v>
          </cell>
          <cell r="AC780">
            <v>0</v>
          </cell>
          <cell r="AD780">
            <v>0</v>
          </cell>
        </row>
        <row r="781">
          <cell r="C781">
            <v>71000</v>
          </cell>
          <cell r="D781" t="str">
            <v>III-1-5</v>
          </cell>
          <cell r="F781" t="str">
            <v>Excavation type - A with hauling distance 0,1 - 1 km</v>
          </cell>
          <cell r="H781" t="str">
            <v>cum</v>
          </cell>
          <cell r="I781">
            <v>12431</v>
          </cell>
          <cell r="K781">
            <v>0</v>
          </cell>
          <cell r="L781">
            <v>30</v>
          </cell>
          <cell r="M781">
            <v>7</v>
          </cell>
          <cell r="N781">
            <v>1</v>
          </cell>
          <cell r="O781">
            <v>210</v>
          </cell>
          <cell r="U781">
            <v>62.086736842105289</v>
          </cell>
          <cell r="W781">
            <v>4853</v>
          </cell>
          <cell r="Y781">
            <v>0.63539999999999996</v>
          </cell>
          <cell r="Z781">
            <v>8990</v>
          </cell>
          <cell r="AA781">
            <v>5713</v>
          </cell>
          <cell r="AC781">
            <v>10566</v>
          </cell>
          <cell r="AD781">
            <v>131345946</v>
          </cell>
          <cell r="AE781">
            <v>0</v>
          </cell>
          <cell r="AF781" t="str">
            <v>III-1-5</v>
          </cell>
          <cell r="AH781" t="str">
            <v>Prod./Jam :</v>
          </cell>
          <cell r="AI781">
            <v>10</v>
          </cell>
          <cell r="AJ781">
            <v>80</v>
          </cell>
          <cell r="AK781">
            <v>1</v>
          </cell>
          <cell r="AM781">
            <v>1249</v>
          </cell>
          <cell r="AN781">
            <v>15526319</v>
          </cell>
          <cell r="AO781">
            <v>0</v>
          </cell>
          <cell r="AP781" t="str">
            <v>III-1-5</v>
          </cell>
          <cell r="AV781">
            <v>0</v>
          </cell>
          <cell r="BC781">
            <v>11815</v>
          </cell>
        </row>
        <row r="782">
          <cell r="C782">
            <v>71001</v>
          </cell>
          <cell r="K782" t="str">
            <v>Excavator PC 200</v>
          </cell>
          <cell r="P782">
            <v>62.086736842105289</v>
          </cell>
          <cell r="Q782">
            <v>1</v>
          </cell>
          <cell r="R782">
            <v>200.21989610460062</v>
          </cell>
          <cell r="S782">
            <v>1.61E-2</v>
          </cell>
          <cell r="U782">
            <v>62.086736842105289</v>
          </cell>
          <cell r="V782">
            <v>146875</v>
          </cell>
          <cell r="W782">
            <v>2365</v>
          </cell>
          <cell r="X782">
            <v>18</v>
          </cell>
          <cell r="Y782">
            <v>0.2898</v>
          </cell>
          <cell r="Z782">
            <v>8990</v>
          </cell>
          <cell r="AA782">
            <v>2606</v>
          </cell>
          <cell r="AC782">
            <v>4971</v>
          </cell>
          <cell r="AD782">
            <v>61794501</v>
          </cell>
          <cell r="AH782" t="str">
            <v>Mandor</v>
          </cell>
          <cell r="AK782">
            <v>8.0532497829861084E-3</v>
          </cell>
          <cell r="AL782">
            <v>75000</v>
          </cell>
          <cell r="AM782">
            <v>604</v>
          </cell>
          <cell r="AN782">
            <v>7508324</v>
          </cell>
          <cell r="AO782">
            <v>100.10994805230031</v>
          </cell>
        </row>
        <row r="783">
          <cell r="C783">
            <v>71002</v>
          </cell>
          <cell r="K783" t="str">
            <v>Dump Truck 12 ton</v>
          </cell>
          <cell r="P783">
            <v>34.77928852877519</v>
          </cell>
          <cell r="Q783">
            <v>1</v>
          </cell>
          <cell r="R783">
            <v>357.4253679661968</v>
          </cell>
          <cell r="S783">
            <v>2.8799999999999999E-2</v>
          </cell>
          <cell r="U783">
            <v>34.77928852877519</v>
          </cell>
          <cell r="V783">
            <v>86375</v>
          </cell>
          <cell r="W783">
            <v>2488</v>
          </cell>
          <cell r="X783">
            <v>12</v>
          </cell>
          <cell r="Y783">
            <v>0.34560000000000002</v>
          </cell>
          <cell r="Z783">
            <v>8990</v>
          </cell>
          <cell r="AA783">
            <v>3107</v>
          </cell>
          <cell r="AC783">
            <v>5595</v>
          </cell>
          <cell r="AD783">
            <v>69551445</v>
          </cell>
          <cell r="AH783" t="str">
            <v>Pekerja</v>
          </cell>
          <cell r="AK783">
            <v>1.6106499565972217E-2</v>
          </cell>
          <cell r="AL783">
            <v>40000</v>
          </cell>
          <cell r="AM783">
            <v>645</v>
          </cell>
          <cell r="AN783">
            <v>8017995</v>
          </cell>
          <cell r="AO783">
            <v>200.21989610460062</v>
          </cell>
        </row>
        <row r="784">
          <cell r="C784">
            <v>71003</v>
          </cell>
          <cell r="S784">
            <v>0</v>
          </cell>
          <cell r="AC784">
            <v>0</v>
          </cell>
          <cell r="AD784">
            <v>0</v>
          </cell>
          <cell r="AM784">
            <v>0</v>
          </cell>
          <cell r="AO784">
            <v>0</v>
          </cell>
        </row>
        <row r="785">
          <cell r="C785">
            <v>71004</v>
          </cell>
          <cell r="S785">
            <v>0</v>
          </cell>
          <cell r="AC785">
            <v>0</v>
          </cell>
          <cell r="AD785">
            <v>0</v>
          </cell>
        </row>
        <row r="786">
          <cell r="C786">
            <v>71005</v>
          </cell>
          <cell r="S786">
            <v>0</v>
          </cell>
          <cell r="AC786">
            <v>0</v>
          </cell>
          <cell r="AD786">
            <v>0</v>
          </cell>
        </row>
        <row r="787">
          <cell r="C787">
            <v>71006</v>
          </cell>
          <cell r="S787">
            <v>0</v>
          </cell>
          <cell r="AC787">
            <v>0</v>
          </cell>
          <cell r="AD787">
            <v>0</v>
          </cell>
        </row>
        <row r="788">
          <cell r="C788">
            <v>71007</v>
          </cell>
          <cell r="S788">
            <v>0</v>
          </cell>
          <cell r="AC788">
            <v>0</v>
          </cell>
          <cell r="AD788">
            <v>0</v>
          </cell>
        </row>
        <row r="789">
          <cell r="C789">
            <v>71008</v>
          </cell>
          <cell r="S789">
            <v>0</v>
          </cell>
          <cell r="AC789">
            <v>0</v>
          </cell>
          <cell r="AD789">
            <v>0</v>
          </cell>
        </row>
        <row r="790">
          <cell r="C790">
            <v>71009</v>
          </cell>
          <cell r="S790">
            <v>0</v>
          </cell>
          <cell r="AC790">
            <v>0</v>
          </cell>
          <cell r="AD790">
            <v>0</v>
          </cell>
        </row>
        <row r="791">
          <cell r="C791">
            <v>71010</v>
          </cell>
          <cell r="S791">
            <v>0</v>
          </cell>
          <cell r="AC791">
            <v>0</v>
          </cell>
          <cell r="AD791">
            <v>0</v>
          </cell>
        </row>
        <row r="792">
          <cell r="C792">
            <v>72000</v>
          </cell>
          <cell r="D792" t="str">
            <v>III-1-6</v>
          </cell>
          <cell r="F792" t="str">
            <v>Excavation type - A with hauling distance 1 - 3 km</v>
          </cell>
          <cell r="H792" t="str">
            <v>cum</v>
          </cell>
          <cell r="I792">
            <v>8879</v>
          </cell>
          <cell r="K792">
            <v>0</v>
          </cell>
          <cell r="L792">
            <v>30</v>
          </cell>
          <cell r="M792">
            <v>7</v>
          </cell>
          <cell r="N792">
            <v>1</v>
          </cell>
          <cell r="O792">
            <v>210</v>
          </cell>
          <cell r="U792">
            <v>62.086736842105289</v>
          </cell>
          <cell r="W792">
            <v>6244</v>
          </cell>
          <cell r="Y792">
            <v>0.8286</v>
          </cell>
          <cell r="Z792">
            <v>8990</v>
          </cell>
          <cell r="AA792">
            <v>7450</v>
          </cell>
          <cell r="AC792">
            <v>13694</v>
          </cell>
          <cell r="AD792">
            <v>121589026</v>
          </cell>
          <cell r="AE792">
            <v>0</v>
          </cell>
          <cell r="AF792" t="str">
            <v>III-1-6</v>
          </cell>
          <cell r="AH792" t="str">
            <v>Prod./Jam :</v>
          </cell>
          <cell r="AI792">
            <v>10</v>
          </cell>
          <cell r="AJ792">
            <v>80</v>
          </cell>
          <cell r="AK792">
            <v>1</v>
          </cell>
          <cell r="AM792">
            <v>1249</v>
          </cell>
          <cell r="AN792">
            <v>11089871</v>
          </cell>
          <cell r="AO792">
            <v>0</v>
          </cell>
          <cell r="AP792" t="str">
            <v>III-1-6</v>
          </cell>
          <cell r="AV792">
            <v>0</v>
          </cell>
          <cell r="BC792">
            <v>14943</v>
          </cell>
        </row>
        <row r="793">
          <cell r="C793">
            <v>72001</v>
          </cell>
          <cell r="K793" t="str">
            <v>Excavator PC 200</v>
          </cell>
          <cell r="P793">
            <v>62.086736842105289</v>
          </cell>
          <cell r="Q793">
            <v>1</v>
          </cell>
          <cell r="R793">
            <v>143.00960964626731</v>
          </cell>
          <cell r="S793">
            <v>1.61E-2</v>
          </cell>
          <cell r="U793">
            <v>62.086736842105289</v>
          </cell>
          <cell r="V793">
            <v>146875</v>
          </cell>
          <cell r="W793">
            <v>2365</v>
          </cell>
          <cell r="X793">
            <v>18</v>
          </cell>
          <cell r="Y793">
            <v>0.2898</v>
          </cell>
          <cell r="Z793">
            <v>8990</v>
          </cell>
          <cell r="AA793">
            <v>2606</v>
          </cell>
          <cell r="AC793">
            <v>4971</v>
          </cell>
          <cell r="AD793">
            <v>44137509</v>
          </cell>
          <cell r="AH793" t="str">
            <v>Mandor</v>
          </cell>
          <cell r="AK793">
            <v>8.0532497829861084E-3</v>
          </cell>
          <cell r="AL793">
            <v>75000</v>
          </cell>
          <cell r="AM793">
            <v>604</v>
          </cell>
          <cell r="AN793">
            <v>5362916</v>
          </cell>
          <cell r="AO793">
            <v>71.504804823133654</v>
          </cell>
        </row>
        <row r="794">
          <cell r="C794">
            <v>72002</v>
          </cell>
          <cell r="K794" t="str">
            <v>Dump Truck 12 ton</v>
          </cell>
          <cell r="P794">
            <v>22.271526376854013</v>
          </cell>
          <cell r="Q794">
            <v>1</v>
          </cell>
          <cell r="R794">
            <v>398.67047501636983</v>
          </cell>
          <cell r="S794">
            <v>4.4900000000000002E-2</v>
          </cell>
          <cell r="U794">
            <v>22.271526376854013</v>
          </cell>
          <cell r="V794">
            <v>86375</v>
          </cell>
          <cell r="W794">
            <v>3879</v>
          </cell>
          <cell r="X794">
            <v>12</v>
          </cell>
          <cell r="Y794">
            <v>0.53879999999999995</v>
          </cell>
          <cell r="Z794">
            <v>8990</v>
          </cell>
          <cell r="AA794">
            <v>4844</v>
          </cell>
          <cell r="AC794">
            <v>8723</v>
          </cell>
          <cell r="AD794">
            <v>77451517</v>
          </cell>
          <cell r="AH794" t="str">
            <v>Pekerja</v>
          </cell>
          <cell r="AK794">
            <v>1.6106499565972217E-2</v>
          </cell>
          <cell r="AL794">
            <v>40000</v>
          </cell>
          <cell r="AM794">
            <v>645</v>
          </cell>
          <cell r="AN794">
            <v>5726955</v>
          </cell>
          <cell r="AO794">
            <v>143.00960964626731</v>
          </cell>
        </row>
        <row r="795">
          <cell r="C795">
            <v>72003</v>
          </cell>
          <cell r="S795">
            <v>0</v>
          </cell>
          <cell r="AC795">
            <v>0</v>
          </cell>
          <cell r="AD795">
            <v>0</v>
          </cell>
          <cell r="AM795">
            <v>0</v>
          </cell>
          <cell r="AO795">
            <v>0</v>
          </cell>
        </row>
        <row r="796">
          <cell r="C796">
            <v>72004</v>
          </cell>
          <cell r="S796">
            <v>0</v>
          </cell>
          <cell r="AC796">
            <v>0</v>
          </cell>
          <cell r="AD796">
            <v>0</v>
          </cell>
        </row>
        <row r="797">
          <cell r="C797">
            <v>72005</v>
          </cell>
          <cell r="S797">
            <v>0</v>
          </cell>
          <cell r="AC797">
            <v>0</v>
          </cell>
          <cell r="AD797">
            <v>0</v>
          </cell>
        </row>
        <row r="798">
          <cell r="C798">
            <v>72006</v>
          </cell>
          <cell r="S798">
            <v>0</v>
          </cell>
          <cell r="AC798">
            <v>0</v>
          </cell>
          <cell r="AD798">
            <v>0</v>
          </cell>
        </row>
        <row r="799">
          <cell r="C799">
            <v>72007</v>
          </cell>
          <cell r="S799">
            <v>0</v>
          </cell>
          <cell r="AC799">
            <v>0</v>
          </cell>
          <cell r="AD799">
            <v>0</v>
          </cell>
        </row>
        <row r="800">
          <cell r="C800">
            <v>72008</v>
          </cell>
          <cell r="S800">
            <v>0</v>
          </cell>
          <cell r="AC800">
            <v>0</v>
          </cell>
          <cell r="AD800">
            <v>0</v>
          </cell>
        </row>
        <row r="801">
          <cell r="C801">
            <v>72009</v>
          </cell>
          <cell r="S801">
            <v>0</v>
          </cell>
          <cell r="AC801">
            <v>0</v>
          </cell>
          <cell r="AD801">
            <v>0</v>
          </cell>
        </row>
        <row r="802">
          <cell r="C802">
            <v>72010</v>
          </cell>
          <cell r="S802">
            <v>0</v>
          </cell>
          <cell r="AC802">
            <v>0</v>
          </cell>
          <cell r="AD802">
            <v>0</v>
          </cell>
        </row>
        <row r="803">
          <cell r="C803">
            <v>73000</v>
          </cell>
          <cell r="D803" t="str">
            <v>III-1-7</v>
          </cell>
          <cell r="F803" t="str">
            <v>Excavation type - D without hauling distance</v>
          </cell>
          <cell r="H803" t="str">
            <v>cum</v>
          </cell>
          <cell r="I803">
            <v>748</v>
          </cell>
          <cell r="K803">
            <v>0</v>
          </cell>
          <cell r="L803">
            <v>30</v>
          </cell>
          <cell r="M803">
            <v>7</v>
          </cell>
          <cell r="N803">
            <v>1</v>
          </cell>
          <cell r="O803">
            <v>210</v>
          </cell>
          <cell r="U803">
            <v>39.321600000000018</v>
          </cell>
          <cell r="W803">
            <v>5718</v>
          </cell>
          <cell r="Y803">
            <v>0.73320000000000007</v>
          </cell>
          <cell r="Z803">
            <v>8990</v>
          </cell>
          <cell r="AA803">
            <v>6593</v>
          </cell>
          <cell r="AC803">
            <v>12311</v>
          </cell>
          <cell r="AD803">
            <v>9208628</v>
          </cell>
          <cell r="AE803">
            <v>0</v>
          </cell>
          <cell r="AF803" t="str">
            <v>III-1-7</v>
          </cell>
          <cell r="AH803" t="str">
            <v>Prod./Jam :</v>
          </cell>
          <cell r="AI803">
            <v>10</v>
          </cell>
          <cell r="AJ803">
            <v>80</v>
          </cell>
          <cell r="AK803">
            <v>1</v>
          </cell>
          <cell r="AM803">
            <v>1972</v>
          </cell>
          <cell r="AN803">
            <v>1475056</v>
          </cell>
          <cell r="AO803">
            <v>0</v>
          </cell>
          <cell r="AP803" t="str">
            <v>III-1-7</v>
          </cell>
          <cell r="AV803">
            <v>0</v>
          </cell>
          <cell r="BC803">
            <v>14283</v>
          </cell>
        </row>
        <row r="804">
          <cell r="C804">
            <v>73001</v>
          </cell>
          <cell r="K804" t="str">
            <v>Excavator PC 200</v>
          </cell>
          <cell r="P804">
            <v>39.321600000000018</v>
          </cell>
          <cell r="Q804">
            <v>1</v>
          </cell>
          <cell r="R804">
            <v>19.022623697916657</v>
          </cell>
          <cell r="S804">
            <v>2.5399999999999999E-2</v>
          </cell>
          <cell r="U804">
            <v>39.321600000000018</v>
          </cell>
          <cell r="V804">
            <v>146875</v>
          </cell>
          <cell r="W804">
            <v>3731</v>
          </cell>
          <cell r="X804">
            <v>18</v>
          </cell>
          <cell r="Y804">
            <v>0.4572</v>
          </cell>
          <cell r="Z804">
            <v>8990</v>
          </cell>
          <cell r="AA804">
            <v>4111</v>
          </cell>
          <cell r="AC804">
            <v>7842</v>
          </cell>
          <cell r="AD804">
            <v>5865816</v>
          </cell>
          <cell r="AH804" t="str">
            <v>Mandor</v>
          </cell>
          <cell r="AK804">
            <v>1.2715657552083327E-2</v>
          </cell>
          <cell r="AL804">
            <v>75000</v>
          </cell>
          <cell r="AM804">
            <v>954</v>
          </cell>
          <cell r="AN804">
            <v>713592</v>
          </cell>
          <cell r="AO804">
            <v>9.5113118489583286</v>
          </cell>
        </row>
        <row r="805">
          <cell r="C805">
            <v>73002</v>
          </cell>
          <cell r="K805" t="str">
            <v>Dump Truck 12 ton</v>
          </cell>
          <cell r="P805">
            <v>43.505249445653654</v>
          </cell>
          <cell r="Q805">
            <v>1</v>
          </cell>
          <cell r="R805">
            <v>17.193327461192805</v>
          </cell>
          <cell r="S805">
            <v>2.3E-2</v>
          </cell>
          <cell r="U805">
            <v>43.505249445653654</v>
          </cell>
          <cell r="V805">
            <v>86375</v>
          </cell>
          <cell r="W805">
            <v>1987</v>
          </cell>
          <cell r="X805">
            <v>12</v>
          </cell>
          <cell r="Y805">
            <v>0.27600000000000002</v>
          </cell>
          <cell r="Z805">
            <v>8990</v>
          </cell>
          <cell r="AA805">
            <v>2482</v>
          </cell>
          <cell r="AC805">
            <v>4469</v>
          </cell>
          <cell r="AD805">
            <v>3342812</v>
          </cell>
          <cell r="AH805" t="str">
            <v>Pekerja</v>
          </cell>
          <cell r="AK805">
            <v>2.5431315104166654E-2</v>
          </cell>
          <cell r="AL805">
            <v>40000</v>
          </cell>
          <cell r="AM805">
            <v>1018</v>
          </cell>
          <cell r="AN805">
            <v>761464</v>
          </cell>
          <cell r="AO805">
            <v>19.022623697916657</v>
          </cell>
        </row>
        <row r="806">
          <cell r="C806">
            <v>73003</v>
          </cell>
          <cell r="S806">
            <v>0</v>
          </cell>
          <cell r="AC806">
            <v>0</v>
          </cell>
          <cell r="AD806">
            <v>0</v>
          </cell>
          <cell r="AM806">
            <v>0</v>
          </cell>
          <cell r="AO806">
            <v>0</v>
          </cell>
        </row>
        <row r="807">
          <cell r="C807">
            <v>73004</v>
          </cell>
          <cell r="S807">
            <v>0</v>
          </cell>
          <cell r="AC807">
            <v>0</v>
          </cell>
          <cell r="AD807">
            <v>0</v>
          </cell>
        </row>
        <row r="808">
          <cell r="C808">
            <v>73005</v>
          </cell>
          <cell r="S808">
            <v>0</v>
          </cell>
          <cell r="AC808">
            <v>0</v>
          </cell>
          <cell r="AD808">
            <v>0</v>
          </cell>
        </row>
        <row r="809">
          <cell r="C809">
            <v>73006</v>
          </cell>
          <cell r="S809">
            <v>0</v>
          </cell>
          <cell r="AC809">
            <v>0</v>
          </cell>
          <cell r="AD809">
            <v>0</v>
          </cell>
        </row>
        <row r="810">
          <cell r="C810">
            <v>73007</v>
          </cell>
          <cell r="S810">
            <v>0</v>
          </cell>
          <cell r="AC810">
            <v>0</v>
          </cell>
          <cell r="AD810">
            <v>0</v>
          </cell>
        </row>
        <row r="811">
          <cell r="C811">
            <v>73008</v>
          </cell>
          <cell r="S811">
            <v>0</v>
          </cell>
          <cell r="AC811">
            <v>0</v>
          </cell>
          <cell r="AD811">
            <v>0</v>
          </cell>
        </row>
        <row r="812">
          <cell r="C812">
            <v>73009</v>
          </cell>
          <cell r="S812">
            <v>0</v>
          </cell>
          <cell r="AC812">
            <v>0</v>
          </cell>
          <cell r="AD812">
            <v>0</v>
          </cell>
        </row>
        <row r="813">
          <cell r="C813">
            <v>73010</v>
          </cell>
          <cell r="S813">
            <v>0</v>
          </cell>
          <cell r="AC813">
            <v>0</v>
          </cell>
          <cell r="AD813">
            <v>0</v>
          </cell>
        </row>
        <row r="814">
          <cell r="C814">
            <v>74000</v>
          </cell>
          <cell r="D814" t="str">
            <v>III-1-8</v>
          </cell>
          <cell r="F814" t="str">
            <v>Excavation type - D with hauling distance 0,1 - 1 km</v>
          </cell>
          <cell r="H814" t="str">
            <v>cum</v>
          </cell>
          <cell r="I814">
            <v>654</v>
          </cell>
          <cell r="K814">
            <v>0</v>
          </cell>
          <cell r="L814">
            <v>30</v>
          </cell>
          <cell r="M814">
            <v>7</v>
          </cell>
          <cell r="N814">
            <v>1</v>
          </cell>
          <cell r="O814">
            <v>210</v>
          </cell>
          <cell r="U814">
            <v>39.321600000000018</v>
          </cell>
          <cell r="W814">
            <v>6219</v>
          </cell>
          <cell r="Y814">
            <v>0.80279999999999996</v>
          </cell>
          <cell r="Z814">
            <v>8990</v>
          </cell>
          <cell r="AA814">
            <v>7218</v>
          </cell>
          <cell r="AC814">
            <v>13437</v>
          </cell>
          <cell r="AD814">
            <v>8787798</v>
          </cell>
          <cell r="AE814">
            <v>0</v>
          </cell>
          <cell r="AF814" t="str">
            <v>III-1-8</v>
          </cell>
          <cell r="AH814" t="str">
            <v>Prod./Jam :</v>
          </cell>
          <cell r="AI814">
            <v>10</v>
          </cell>
          <cell r="AJ814">
            <v>80</v>
          </cell>
          <cell r="AK814">
            <v>1</v>
          </cell>
          <cell r="AM814">
            <v>1972</v>
          </cell>
          <cell r="AN814">
            <v>1289688</v>
          </cell>
          <cell r="AO814">
            <v>0</v>
          </cell>
          <cell r="AP814" t="str">
            <v>III-1-8</v>
          </cell>
          <cell r="AV814">
            <v>0</v>
          </cell>
          <cell r="BC814">
            <v>15409</v>
          </cell>
        </row>
        <row r="815">
          <cell r="C815">
            <v>74001</v>
          </cell>
          <cell r="K815" t="str">
            <v>Excavator PC 200</v>
          </cell>
          <cell r="P815">
            <v>39.321600000000018</v>
          </cell>
          <cell r="Q815">
            <v>1</v>
          </cell>
          <cell r="R815">
            <v>16.632080078124993</v>
          </cell>
          <cell r="S815">
            <v>2.5399999999999999E-2</v>
          </cell>
          <cell r="U815">
            <v>39.321600000000018</v>
          </cell>
          <cell r="V815">
            <v>146875</v>
          </cell>
          <cell r="W815">
            <v>3731</v>
          </cell>
          <cell r="X815">
            <v>18</v>
          </cell>
          <cell r="Y815">
            <v>0.4572</v>
          </cell>
          <cell r="Z815">
            <v>8990</v>
          </cell>
          <cell r="AA815">
            <v>4111</v>
          </cell>
          <cell r="AC815">
            <v>7842</v>
          </cell>
          <cell r="AD815">
            <v>5128668</v>
          </cell>
          <cell r="AH815" t="str">
            <v>Mandor</v>
          </cell>
          <cell r="AK815">
            <v>1.2715657552083327E-2</v>
          </cell>
          <cell r="AL815">
            <v>75000</v>
          </cell>
          <cell r="AM815">
            <v>954</v>
          </cell>
          <cell r="AN815">
            <v>623916</v>
          </cell>
          <cell r="AO815">
            <v>8.3160400390624964</v>
          </cell>
        </row>
        <row r="816">
          <cell r="C816">
            <v>74002</v>
          </cell>
          <cell r="K816" t="str">
            <v>Dump Truck 12 ton</v>
          </cell>
          <cell r="P816">
            <v>34.77928852877519</v>
          </cell>
          <cell r="Q816">
            <v>1</v>
          </cell>
          <cell r="R816">
            <v>18.804294960171564</v>
          </cell>
          <cell r="S816">
            <v>2.8799999999999999E-2</v>
          </cell>
          <cell r="U816">
            <v>34.77928852877519</v>
          </cell>
          <cell r="V816">
            <v>86375</v>
          </cell>
          <cell r="W816">
            <v>2488</v>
          </cell>
          <cell r="X816">
            <v>12</v>
          </cell>
          <cell r="Y816">
            <v>0.34560000000000002</v>
          </cell>
          <cell r="Z816">
            <v>8990</v>
          </cell>
          <cell r="AA816">
            <v>3107</v>
          </cell>
          <cell r="AC816">
            <v>5595</v>
          </cell>
          <cell r="AD816">
            <v>3659130</v>
          </cell>
          <cell r="AH816" t="str">
            <v>Pekerja</v>
          </cell>
          <cell r="AK816">
            <v>2.5431315104166654E-2</v>
          </cell>
          <cell r="AL816">
            <v>40000</v>
          </cell>
          <cell r="AM816">
            <v>1018</v>
          </cell>
          <cell r="AN816">
            <v>665772</v>
          </cell>
          <cell r="AO816">
            <v>16.632080078124993</v>
          </cell>
        </row>
        <row r="817">
          <cell r="C817">
            <v>74003</v>
          </cell>
          <cell r="S817">
            <v>0</v>
          </cell>
          <cell r="AC817">
            <v>0</v>
          </cell>
          <cell r="AD817">
            <v>0</v>
          </cell>
          <cell r="AM817">
            <v>0</v>
          </cell>
          <cell r="AO817">
            <v>0</v>
          </cell>
        </row>
        <row r="818">
          <cell r="C818">
            <v>74004</v>
          </cell>
          <cell r="S818">
            <v>0</v>
          </cell>
          <cell r="AC818">
            <v>0</v>
          </cell>
          <cell r="AD818">
            <v>0</v>
          </cell>
        </row>
        <row r="819">
          <cell r="C819">
            <v>74005</v>
          </cell>
          <cell r="S819">
            <v>0</v>
          </cell>
          <cell r="AC819">
            <v>0</v>
          </cell>
          <cell r="AD819">
            <v>0</v>
          </cell>
        </row>
        <row r="820">
          <cell r="C820">
            <v>74006</v>
          </cell>
          <cell r="S820">
            <v>0</v>
          </cell>
          <cell r="AC820">
            <v>0</v>
          </cell>
          <cell r="AD820">
            <v>0</v>
          </cell>
        </row>
        <row r="821">
          <cell r="C821">
            <v>74007</v>
          </cell>
          <cell r="S821">
            <v>0</v>
          </cell>
          <cell r="AC821">
            <v>0</v>
          </cell>
          <cell r="AD821">
            <v>0</v>
          </cell>
        </row>
        <row r="822">
          <cell r="C822">
            <v>74008</v>
          </cell>
          <cell r="S822">
            <v>0</v>
          </cell>
          <cell r="AC822">
            <v>0</v>
          </cell>
          <cell r="AD822">
            <v>0</v>
          </cell>
        </row>
        <row r="823">
          <cell r="C823">
            <v>74009</v>
          </cell>
          <cell r="S823">
            <v>0</v>
          </cell>
          <cell r="AC823">
            <v>0</v>
          </cell>
          <cell r="AD823">
            <v>0</v>
          </cell>
        </row>
        <row r="824">
          <cell r="C824">
            <v>74010</v>
          </cell>
          <cell r="S824">
            <v>0</v>
          </cell>
          <cell r="AC824">
            <v>0</v>
          </cell>
          <cell r="AD824">
            <v>0</v>
          </cell>
        </row>
        <row r="825">
          <cell r="C825">
            <v>75000</v>
          </cell>
          <cell r="D825" t="str">
            <v>III-1-9</v>
          </cell>
          <cell r="F825" t="str">
            <v>Excavation type - D with hauling distance 1 - 3 km</v>
          </cell>
          <cell r="H825" t="str">
            <v>cum</v>
          </cell>
          <cell r="I825">
            <v>467</v>
          </cell>
          <cell r="K825">
            <v>0</v>
          </cell>
          <cell r="L825">
            <v>30</v>
          </cell>
          <cell r="M825">
            <v>7</v>
          </cell>
          <cell r="N825">
            <v>1</v>
          </cell>
          <cell r="O825">
            <v>210</v>
          </cell>
          <cell r="U825">
            <v>39.321600000000018</v>
          </cell>
          <cell r="W825">
            <v>7610</v>
          </cell>
          <cell r="Y825">
            <v>0.996</v>
          </cell>
          <cell r="Z825">
            <v>8990</v>
          </cell>
          <cell r="AA825">
            <v>8955</v>
          </cell>
          <cell r="AC825">
            <v>16565</v>
          </cell>
          <cell r="AD825">
            <v>7735855</v>
          </cell>
          <cell r="AE825">
            <v>0</v>
          </cell>
          <cell r="AF825" t="str">
            <v>III-1-9</v>
          </cell>
          <cell r="AH825" t="str">
            <v>Prod./Jam :</v>
          </cell>
          <cell r="AI825">
            <v>10</v>
          </cell>
          <cell r="AJ825">
            <v>80</v>
          </cell>
          <cell r="AK825">
            <v>1</v>
          </cell>
          <cell r="AM825">
            <v>1972</v>
          </cell>
          <cell r="AN825">
            <v>920924</v>
          </cell>
          <cell r="AO825">
            <v>0</v>
          </cell>
          <cell r="AP825" t="str">
            <v>III-1-9</v>
          </cell>
          <cell r="AV825">
            <v>0</v>
          </cell>
          <cell r="BC825">
            <v>18537</v>
          </cell>
        </row>
        <row r="826">
          <cell r="C826">
            <v>75001</v>
          </cell>
          <cell r="K826" t="str">
            <v>Excavator PC 200</v>
          </cell>
          <cell r="P826">
            <v>39.321600000000018</v>
          </cell>
          <cell r="Q826">
            <v>1</v>
          </cell>
          <cell r="R826">
            <v>11.876424153645829</v>
          </cell>
          <cell r="S826">
            <v>2.5399999999999999E-2</v>
          </cell>
          <cell r="U826">
            <v>39.321600000000018</v>
          </cell>
          <cell r="V826">
            <v>146875</v>
          </cell>
          <cell r="W826">
            <v>3731</v>
          </cell>
          <cell r="X826">
            <v>18</v>
          </cell>
          <cell r="Y826">
            <v>0.4572</v>
          </cell>
          <cell r="Z826">
            <v>8990</v>
          </cell>
          <cell r="AA826">
            <v>4111</v>
          </cell>
          <cell r="AC826">
            <v>7842</v>
          </cell>
          <cell r="AD826">
            <v>3662214</v>
          </cell>
          <cell r="AH826" t="str">
            <v>Mandor</v>
          </cell>
          <cell r="AK826">
            <v>1.2715657552083327E-2</v>
          </cell>
          <cell r="AL826">
            <v>75000</v>
          </cell>
          <cell r="AM826">
            <v>954</v>
          </cell>
          <cell r="AN826">
            <v>445518</v>
          </cell>
          <cell r="AO826">
            <v>5.9382120768229134</v>
          </cell>
        </row>
        <row r="827">
          <cell r="C827">
            <v>75002</v>
          </cell>
          <cell r="K827" t="str">
            <v>Dump Truck 12 ton</v>
          </cell>
          <cell r="P827">
            <v>22.271526376854013</v>
          </cell>
          <cell r="Q827">
            <v>1</v>
          </cell>
          <cell r="R827">
            <v>20.968477512405084</v>
          </cell>
          <cell r="S827">
            <v>4.4900000000000002E-2</v>
          </cell>
          <cell r="U827">
            <v>22.271526376854013</v>
          </cell>
          <cell r="V827">
            <v>86375</v>
          </cell>
          <cell r="W827">
            <v>3879</v>
          </cell>
          <cell r="X827">
            <v>12</v>
          </cell>
          <cell r="Y827">
            <v>0.53879999999999995</v>
          </cell>
          <cell r="Z827">
            <v>8990</v>
          </cell>
          <cell r="AA827">
            <v>4844</v>
          </cell>
          <cell r="AC827">
            <v>8723</v>
          </cell>
          <cell r="AD827">
            <v>4073641</v>
          </cell>
          <cell r="AH827" t="str">
            <v>Pekerja</v>
          </cell>
          <cell r="AK827">
            <v>2.5431315104166654E-2</v>
          </cell>
          <cell r="AL827">
            <v>40000</v>
          </cell>
          <cell r="AM827">
            <v>1018</v>
          </cell>
          <cell r="AN827">
            <v>475406</v>
          </cell>
          <cell r="AO827">
            <v>11.876424153645827</v>
          </cell>
        </row>
        <row r="828">
          <cell r="C828">
            <v>75003</v>
          </cell>
          <cell r="S828">
            <v>0</v>
          </cell>
          <cell r="AC828">
            <v>0</v>
          </cell>
          <cell r="AD828">
            <v>0</v>
          </cell>
          <cell r="AM828">
            <v>0</v>
          </cell>
          <cell r="AO828">
            <v>0</v>
          </cell>
        </row>
        <row r="829">
          <cell r="C829">
            <v>75004</v>
          </cell>
          <cell r="S829">
            <v>0</v>
          </cell>
          <cell r="AC829">
            <v>0</v>
          </cell>
          <cell r="AD829">
            <v>0</v>
          </cell>
        </row>
        <row r="830">
          <cell r="C830">
            <v>75005</v>
          </cell>
          <cell r="S830">
            <v>0</v>
          </cell>
          <cell r="AC830">
            <v>0</v>
          </cell>
          <cell r="AD830">
            <v>0</v>
          </cell>
        </row>
        <row r="831">
          <cell r="C831">
            <v>75006</v>
          </cell>
          <cell r="S831">
            <v>0</v>
          </cell>
          <cell r="AC831">
            <v>0</v>
          </cell>
          <cell r="AD831">
            <v>0</v>
          </cell>
        </row>
        <row r="832">
          <cell r="C832">
            <v>75007</v>
          </cell>
          <cell r="S832">
            <v>0</v>
          </cell>
          <cell r="AC832">
            <v>0</v>
          </cell>
          <cell r="AD832">
            <v>0</v>
          </cell>
        </row>
        <row r="833">
          <cell r="C833">
            <v>75008</v>
          </cell>
          <cell r="S833">
            <v>0</v>
          </cell>
          <cell r="AC833">
            <v>0</v>
          </cell>
          <cell r="AD833">
            <v>0</v>
          </cell>
        </row>
        <row r="834">
          <cell r="C834">
            <v>75009</v>
          </cell>
          <cell r="S834">
            <v>0</v>
          </cell>
          <cell r="AC834">
            <v>0</v>
          </cell>
          <cell r="AD834">
            <v>0</v>
          </cell>
        </row>
        <row r="835">
          <cell r="C835">
            <v>75010</v>
          </cell>
          <cell r="S835">
            <v>0</v>
          </cell>
          <cell r="AC835">
            <v>0</v>
          </cell>
          <cell r="AD835">
            <v>0</v>
          </cell>
        </row>
        <row r="836">
          <cell r="C836">
            <v>76000</v>
          </cell>
          <cell r="D836" t="str">
            <v>III-1-10</v>
          </cell>
          <cell r="F836" t="str">
            <v>Excavation type - F without hauling distance</v>
          </cell>
          <cell r="H836" t="str">
            <v>cum</v>
          </cell>
          <cell r="I836">
            <v>56</v>
          </cell>
          <cell r="K836">
            <v>0</v>
          </cell>
          <cell r="L836">
            <v>30</v>
          </cell>
          <cell r="M836">
            <v>7</v>
          </cell>
          <cell r="N836">
            <v>1</v>
          </cell>
          <cell r="O836">
            <v>210</v>
          </cell>
          <cell r="U836">
            <v>26.214400000000008</v>
          </cell>
          <cell r="W836">
            <v>8947</v>
          </cell>
          <cell r="Y836">
            <v>1.1642999999999999</v>
          </cell>
          <cell r="Z836">
            <v>8990</v>
          </cell>
          <cell r="AA836">
            <v>10469</v>
          </cell>
          <cell r="AC836">
            <v>19416</v>
          </cell>
          <cell r="AD836">
            <v>1087296</v>
          </cell>
          <cell r="AE836">
            <v>0</v>
          </cell>
          <cell r="AF836" t="str">
            <v>III-1-10</v>
          </cell>
          <cell r="AH836" t="str">
            <v>Prod./Jam :</v>
          </cell>
          <cell r="AI836">
            <v>10</v>
          </cell>
          <cell r="AJ836">
            <v>80</v>
          </cell>
          <cell r="AK836">
            <v>1</v>
          </cell>
          <cell r="AM836">
            <v>2957</v>
          </cell>
          <cell r="AN836">
            <v>165592</v>
          </cell>
          <cell r="AO836">
            <v>0</v>
          </cell>
          <cell r="AP836" t="str">
            <v>III-1-10</v>
          </cell>
          <cell r="AV836">
            <v>0</v>
          </cell>
          <cell r="BC836">
            <v>22373</v>
          </cell>
        </row>
        <row r="837">
          <cell r="C837">
            <v>76001</v>
          </cell>
          <cell r="K837" t="str">
            <v>Excavator PC 200</v>
          </cell>
          <cell r="P837">
            <v>26.214400000000008</v>
          </cell>
          <cell r="Q837">
            <v>1</v>
          </cell>
          <cell r="R837">
            <v>2.1362304687499991</v>
          </cell>
          <cell r="S837">
            <v>3.8100000000000002E-2</v>
          </cell>
          <cell r="U837">
            <v>26.214400000000008</v>
          </cell>
          <cell r="V837">
            <v>146875</v>
          </cell>
          <cell r="W837">
            <v>5596</v>
          </cell>
          <cell r="X837">
            <v>18</v>
          </cell>
          <cell r="Y837">
            <v>0.68579999999999997</v>
          </cell>
          <cell r="Z837">
            <v>8990</v>
          </cell>
          <cell r="AA837">
            <v>6166</v>
          </cell>
          <cell r="AC837">
            <v>11762</v>
          </cell>
          <cell r="AD837">
            <v>658672</v>
          </cell>
          <cell r="AH837" t="str">
            <v>Mandor</v>
          </cell>
          <cell r="AK837">
            <v>1.9073486328124993E-2</v>
          </cell>
          <cell r="AL837">
            <v>75000</v>
          </cell>
          <cell r="AM837">
            <v>1431</v>
          </cell>
          <cell r="AN837">
            <v>80136</v>
          </cell>
          <cell r="AO837">
            <v>1.0681152343749996</v>
          </cell>
        </row>
        <row r="838">
          <cell r="C838">
            <v>76002</v>
          </cell>
          <cell r="K838" t="str">
            <v>Dump Truck 12 ton</v>
          </cell>
          <cell r="P838">
            <v>43.505249445653654</v>
          </cell>
          <cell r="Q838">
            <v>1</v>
          </cell>
          <cell r="R838">
            <v>1.2872009863994613</v>
          </cell>
          <cell r="S838">
            <v>2.3E-2</v>
          </cell>
          <cell r="U838">
            <v>43.505249445653654</v>
          </cell>
          <cell r="V838">
            <v>86375</v>
          </cell>
          <cell r="W838">
            <v>1987</v>
          </cell>
          <cell r="X838">
            <v>12</v>
          </cell>
          <cell r="Y838">
            <v>0.27600000000000002</v>
          </cell>
          <cell r="Z838">
            <v>8990</v>
          </cell>
          <cell r="AA838">
            <v>2482</v>
          </cell>
          <cell r="AC838">
            <v>4469</v>
          </cell>
          <cell r="AD838">
            <v>250264</v>
          </cell>
          <cell r="AH838" t="str">
            <v>Pekerja</v>
          </cell>
          <cell r="AK838">
            <v>3.8146972656249986E-2</v>
          </cell>
          <cell r="AL838">
            <v>40000</v>
          </cell>
          <cell r="AM838">
            <v>1526</v>
          </cell>
          <cell r="AN838">
            <v>85456</v>
          </cell>
          <cell r="AO838">
            <v>2.1362304687499991</v>
          </cell>
        </row>
        <row r="839">
          <cell r="C839">
            <v>76003</v>
          </cell>
          <cell r="K839" t="str">
            <v>Bulldozer D65</v>
          </cell>
          <cell r="P839">
            <v>123.07692307692307</v>
          </cell>
          <cell r="Q839">
            <v>1</v>
          </cell>
          <cell r="R839">
            <v>0.45500000000000002</v>
          </cell>
          <cell r="S839">
            <v>8.0999999999999996E-3</v>
          </cell>
          <cell r="U839">
            <v>123.07692307692307</v>
          </cell>
          <cell r="V839">
            <v>168375</v>
          </cell>
          <cell r="W839">
            <v>1364</v>
          </cell>
          <cell r="X839">
            <v>25</v>
          </cell>
          <cell r="Y839">
            <v>0.20250000000000001</v>
          </cell>
          <cell r="Z839">
            <v>8990</v>
          </cell>
          <cell r="AA839">
            <v>1821</v>
          </cell>
          <cell r="AC839">
            <v>3185</v>
          </cell>
          <cell r="AD839">
            <v>178360</v>
          </cell>
          <cell r="AM839">
            <v>0</v>
          </cell>
          <cell r="AO839">
            <v>0</v>
          </cell>
        </row>
        <row r="840">
          <cell r="C840">
            <v>76004</v>
          </cell>
          <cell r="S840">
            <v>0</v>
          </cell>
          <cell r="AC840">
            <v>0</v>
          </cell>
          <cell r="AD840">
            <v>0</v>
          </cell>
        </row>
        <row r="841">
          <cell r="C841">
            <v>76005</v>
          </cell>
          <cell r="S841">
            <v>0</v>
          </cell>
          <cell r="AC841">
            <v>0</v>
          </cell>
          <cell r="AD841">
            <v>0</v>
          </cell>
        </row>
        <row r="842">
          <cell r="C842">
            <v>76006</v>
          </cell>
          <cell r="S842">
            <v>0</v>
          </cell>
          <cell r="AC842">
            <v>0</v>
          </cell>
          <cell r="AD842">
            <v>0</v>
          </cell>
        </row>
        <row r="843">
          <cell r="C843">
            <v>76007</v>
          </cell>
          <cell r="S843">
            <v>0</v>
          </cell>
          <cell r="AC843">
            <v>0</v>
          </cell>
          <cell r="AD843">
            <v>0</v>
          </cell>
        </row>
        <row r="844">
          <cell r="C844">
            <v>76008</v>
          </cell>
          <cell r="S844">
            <v>0</v>
          </cell>
          <cell r="AC844">
            <v>0</v>
          </cell>
          <cell r="AD844">
            <v>0</v>
          </cell>
        </row>
        <row r="845">
          <cell r="C845">
            <v>76009</v>
          </cell>
          <cell r="S845">
            <v>0</v>
          </cell>
          <cell r="AC845">
            <v>0</v>
          </cell>
          <cell r="AD845">
            <v>0</v>
          </cell>
        </row>
        <row r="846">
          <cell r="C846">
            <v>76010</v>
          </cell>
          <cell r="S846">
            <v>0</v>
          </cell>
          <cell r="AC846">
            <v>0</v>
          </cell>
          <cell r="AD846">
            <v>0</v>
          </cell>
        </row>
        <row r="847">
          <cell r="C847">
            <v>77000</v>
          </cell>
          <cell r="D847" t="str">
            <v>III-1-11</v>
          </cell>
          <cell r="F847" t="str">
            <v>Excavation type - F with hauling distance 0,1 - 1 km</v>
          </cell>
          <cell r="H847" t="str">
            <v>cum</v>
          </cell>
          <cell r="I847">
            <v>49</v>
          </cell>
          <cell r="K847">
            <v>0</v>
          </cell>
          <cell r="L847">
            <v>30</v>
          </cell>
          <cell r="M847">
            <v>7</v>
          </cell>
          <cell r="N847">
            <v>1</v>
          </cell>
          <cell r="O847">
            <v>210</v>
          </cell>
          <cell r="U847">
            <v>26.214400000000008</v>
          </cell>
          <cell r="W847">
            <v>9448</v>
          </cell>
          <cell r="Y847">
            <v>1.2339000000000002</v>
          </cell>
          <cell r="Z847">
            <v>8990</v>
          </cell>
          <cell r="AA847">
            <v>11094</v>
          </cell>
          <cell r="AC847">
            <v>20542</v>
          </cell>
          <cell r="AD847">
            <v>1006558</v>
          </cell>
          <cell r="AE847">
            <v>0</v>
          </cell>
          <cell r="AF847" t="str">
            <v>III-1-11</v>
          </cell>
          <cell r="AH847" t="str">
            <v>Prod./Jam :</v>
          </cell>
          <cell r="AI847">
            <v>10</v>
          </cell>
          <cell r="AJ847">
            <v>80</v>
          </cell>
          <cell r="AK847">
            <v>1</v>
          </cell>
          <cell r="AM847">
            <v>2957</v>
          </cell>
          <cell r="AN847">
            <v>144893</v>
          </cell>
          <cell r="AO847">
            <v>0</v>
          </cell>
          <cell r="AP847" t="str">
            <v>III-1-11</v>
          </cell>
          <cell r="AV847">
            <v>0</v>
          </cell>
          <cell r="BC847">
            <v>23499</v>
          </cell>
        </row>
        <row r="848">
          <cell r="C848">
            <v>77001</v>
          </cell>
          <cell r="K848" t="str">
            <v>Excavator PC 200</v>
          </cell>
          <cell r="P848">
            <v>26.214400000000008</v>
          </cell>
          <cell r="Q848">
            <v>1</v>
          </cell>
          <cell r="R848">
            <v>1.8692016601562493</v>
          </cell>
          <cell r="S848">
            <v>3.8100000000000002E-2</v>
          </cell>
          <cell r="U848">
            <v>26.214400000000008</v>
          </cell>
          <cell r="V848">
            <v>146875</v>
          </cell>
          <cell r="W848">
            <v>5596</v>
          </cell>
          <cell r="X848">
            <v>18</v>
          </cell>
          <cell r="Y848">
            <v>0.68579999999999997</v>
          </cell>
          <cell r="Z848">
            <v>8990</v>
          </cell>
          <cell r="AA848">
            <v>6166</v>
          </cell>
          <cell r="AC848">
            <v>11762</v>
          </cell>
          <cell r="AD848">
            <v>576338</v>
          </cell>
          <cell r="AH848" t="str">
            <v>Mandor</v>
          </cell>
          <cell r="AK848">
            <v>1.9073486328124993E-2</v>
          </cell>
          <cell r="AL848">
            <v>75000</v>
          </cell>
          <cell r="AM848">
            <v>1431</v>
          </cell>
          <cell r="AN848">
            <v>70119</v>
          </cell>
          <cell r="AO848">
            <v>0.93460083007812467</v>
          </cell>
        </row>
        <row r="849">
          <cell r="C849">
            <v>77002</v>
          </cell>
          <cell r="K849" t="str">
            <v>Dump Truck 12 ton</v>
          </cell>
          <cell r="P849">
            <v>34.77928852877519</v>
          </cell>
          <cell r="Q849">
            <v>1</v>
          </cell>
          <cell r="R849">
            <v>1.4088844847834965</v>
          </cell>
          <cell r="S849">
            <v>2.8799999999999999E-2</v>
          </cell>
          <cell r="U849">
            <v>34.77928852877519</v>
          </cell>
          <cell r="V849">
            <v>86375</v>
          </cell>
          <cell r="W849">
            <v>2488</v>
          </cell>
          <cell r="X849">
            <v>12</v>
          </cell>
          <cell r="Y849">
            <v>0.34560000000000002</v>
          </cell>
          <cell r="Z849">
            <v>8990</v>
          </cell>
          <cell r="AA849">
            <v>3107</v>
          </cell>
          <cell r="AC849">
            <v>5595</v>
          </cell>
          <cell r="AD849">
            <v>274155</v>
          </cell>
          <cell r="AH849" t="str">
            <v>Pekerja</v>
          </cell>
          <cell r="AK849">
            <v>3.8146972656249986E-2</v>
          </cell>
          <cell r="AL849">
            <v>40000</v>
          </cell>
          <cell r="AM849">
            <v>1526</v>
          </cell>
          <cell r="AN849">
            <v>74774</v>
          </cell>
          <cell r="AO849">
            <v>1.8692016601562493</v>
          </cell>
        </row>
        <row r="850">
          <cell r="C850">
            <v>77003</v>
          </cell>
          <cell r="K850" t="str">
            <v>Bulldozer D65</v>
          </cell>
          <cell r="P850">
            <v>123.07692307692307</v>
          </cell>
          <cell r="Q850">
            <v>1</v>
          </cell>
          <cell r="R850">
            <v>0.39812500000000006</v>
          </cell>
          <cell r="S850">
            <v>8.0999999999999996E-3</v>
          </cell>
          <cell r="U850">
            <v>123.07692307692307</v>
          </cell>
          <cell r="V850">
            <v>168375</v>
          </cell>
          <cell r="W850">
            <v>1364</v>
          </cell>
          <cell r="X850">
            <v>25</v>
          </cell>
          <cell r="Y850">
            <v>0.20250000000000001</v>
          </cell>
          <cell r="Z850">
            <v>8990</v>
          </cell>
          <cell r="AA850">
            <v>1821</v>
          </cell>
          <cell r="AC850">
            <v>3185</v>
          </cell>
          <cell r="AD850">
            <v>156065</v>
          </cell>
          <cell r="AM850">
            <v>0</v>
          </cell>
          <cell r="AO850">
            <v>0</v>
          </cell>
        </row>
        <row r="851">
          <cell r="C851">
            <v>77004</v>
          </cell>
          <cell r="S851">
            <v>0</v>
          </cell>
          <cell r="AC851">
            <v>0</v>
          </cell>
          <cell r="AD851">
            <v>0</v>
          </cell>
        </row>
        <row r="852">
          <cell r="C852">
            <v>77005</v>
          </cell>
          <cell r="S852">
            <v>0</v>
          </cell>
          <cell r="AC852">
            <v>0</v>
          </cell>
          <cell r="AD852">
            <v>0</v>
          </cell>
        </row>
        <row r="853">
          <cell r="C853">
            <v>77006</v>
          </cell>
          <cell r="S853">
            <v>0</v>
          </cell>
          <cell r="AC853">
            <v>0</v>
          </cell>
          <cell r="AD853">
            <v>0</v>
          </cell>
        </row>
        <row r="854">
          <cell r="C854">
            <v>77007</v>
          </cell>
          <cell r="S854">
            <v>0</v>
          </cell>
          <cell r="AC854">
            <v>0</v>
          </cell>
          <cell r="AD854">
            <v>0</v>
          </cell>
        </row>
        <row r="855">
          <cell r="C855">
            <v>77008</v>
          </cell>
          <cell r="S855">
            <v>0</v>
          </cell>
          <cell r="AC855">
            <v>0</v>
          </cell>
          <cell r="AD855">
            <v>0</v>
          </cell>
        </row>
        <row r="856">
          <cell r="C856">
            <v>77009</v>
          </cell>
          <cell r="S856">
            <v>0</v>
          </cell>
          <cell r="AC856">
            <v>0</v>
          </cell>
          <cell r="AD856">
            <v>0</v>
          </cell>
        </row>
        <row r="857">
          <cell r="C857">
            <v>77010</v>
          </cell>
          <cell r="S857">
            <v>0</v>
          </cell>
          <cell r="AC857">
            <v>0</v>
          </cell>
          <cell r="AD857">
            <v>0</v>
          </cell>
        </row>
        <row r="858">
          <cell r="C858">
            <v>78000</v>
          </cell>
          <cell r="D858" t="str">
            <v>III-1-12</v>
          </cell>
          <cell r="F858" t="str">
            <v>Excavation type - F with hauling distance 1 - 3 km</v>
          </cell>
          <cell r="H858" t="str">
            <v>cum</v>
          </cell>
          <cell r="I858">
            <v>35</v>
          </cell>
          <cell r="K858">
            <v>0</v>
          </cell>
          <cell r="L858">
            <v>30</v>
          </cell>
          <cell r="M858">
            <v>7</v>
          </cell>
          <cell r="N858">
            <v>1</v>
          </cell>
          <cell r="O858">
            <v>210</v>
          </cell>
          <cell r="U858">
            <v>26.214400000000008</v>
          </cell>
          <cell r="W858">
            <v>10839</v>
          </cell>
          <cell r="Y858">
            <v>1.4270999999999998</v>
          </cell>
          <cell r="Z858">
            <v>8990</v>
          </cell>
          <cell r="AA858">
            <v>12831</v>
          </cell>
          <cell r="AC858">
            <v>23670</v>
          </cell>
          <cell r="AD858">
            <v>828450</v>
          </cell>
          <cell r="AE858">
            <v>0</v>
          </cell>
          <cell r="AF858" t="str">
            <v>III-1-12</v>
          </cell>
          <cell r="AH858" t="str">
            <v>Prod./Jam :</v>
          </cell>
          <cell r="AI858">
            <v>10</v>
          </cell>
          <cell r="AJ858">
            <v>80</v>
          </cell>
          <cell r="AK858">
            <v>1</v>
          </cell>
          <cell r="AM858">
            <v>2957</v>
          </cell>
          <cell r="AN858">
            <v>103495</v>
          </cell>
          <cell r="AO858">
            <v>0</v>
          </cell>
          <cell r="AP858" t="str">
            <v>III-1-12</v>
          </cell>
          <cell r="AV858">
            <v>0</v>
          </cell>
          <cell r="BC858">
            <v>26627</v>
          </cell>
        </row>
        <row r="859">
          <cell r="C859">
            <v>78001</v>
          </cell>
          <cell r="K859" t="str">
            <v>Excavator PC 200</v>
          </cell>
          <cell r="P859">
            <v>26.214400000000008</v>
          </cell>
          <cell r="Q859">
            <v>1</v>
          </cell>
          <cell r="R859">
            <v>1.3351440429687496</v>
          </cell>
          <cell r="S859">
            <v>3.8100000000000002E-2</v>
          </cell>
          <cell r="U859">
            <v>26.214400000000008</v>
          </cell>
          <cell r="V859">
            <v>146875</v>
          </cell>
          <cell r="W859">
            <v>5596</v>
          </cell>
          <cell r="X859">
            <v>18</v>
          </cell>
          <cell r="Y859">
            <v>0.68579999999999997</v>
          </cell>
          <cell r="Z859">
            <v>8990</v>
          </cell>
          <cell r="AA859">
            <v>6166</v>
          </cell>
          <cell r="AC859">
            <v>11762</v>
          </cell>
          <cell r="AD859">
            <v>411670</v>
          </cell>
          <cell r="AH859" t="str">
            <v>Mandor</v>
          </cell>
          <cell r="AK859">
            <v>1.9073486328124993E-2</v>
          </cell>
          <cell r="AL859">
            <v>75000</v>
          </cell>
          <cell r="AM859">
            <v>1431</v>
          </cell>
          <cell r="AN859">
            <v>50085</v>
          </cell>
          <cell r="AO859">
            <v>0.66757202148437478</v>
          </cell>
        </row>
        <row r="860">
          <cell r="C860">
            <v>78002</v>
          </cell>
          <cell r="K860" t="str">
            <v>Dump Truck 12 ton</v>
          </cell>
          <cell r="P860">
            <v>22.271526376854013</v>
          </cell>
          <cell r="Q860">
            <v>1</v>
          </cell>
          <cell r="R860">
            <v>1.5715133039275757</v>
          </cell>
          <cell r="S860">
            <v>4.4900000000000002E-2</v>
          </cell>
          <cell r="U860">
            <v>22.271526376854013</v>
          </cell>
          <cell r="V860">
            <v>86375</v>
          </cell>
          <cell r="W860">
            <v>3879</v>
          </cell>
          <cell r="X860">
            <v>12</v>
          </cell>
          <cell r="Y860">
            <v>0.53879999999999995</v>
          </cell>
          <cell r="Z860">
            <v>8990</v>
          </cell>
          <cell r="AA860">
            <v>4844</v>
          </cell>
          <cell r="AC860">
            <v>8723</v>
          </cell>
          <cell r="AD860">
            <v>305305</v>
          </cell>
          <cell r="AH860" t="str">
            <v>Pekerja</v>
          </cell>
          <cell r="AK860">
            <v>3.8146972656249986E-2</v>
          </cell>
          <cell r="AL860">
            <v>40000</v>
          </cell>
          <cell r="AM860">
            <v>1526</v>
          </cell>
          <cell r="AN860">
            <v>53410</v>
          </cell>
          <cell r="AO860">
            <v>1.3351440429687496</v>
          </cell>
        </row>
        <row r="861">
          <cell r="C861">
            <v>78003</v>
          </cell>
          <cell r="K861" t="str">
            <v>Bulldozer D65</v>
          </cell>
          <cell r="P861">
            <v>123.07692307692307</v>
          </cell>
          <cell r="Q861">
            <v>1</v>
          </cell>
          <cell r="R861">
            <v>0.28437500000000004</v>
          </cell>
          <cell r="S861">
            <v>8.0999999999999996E-3</v>
          </cell>
          <cell r="U861">
            <v>123.07692307692307</v>
          </cell>
          <cell r="V861">
            <v>168375</v>
          </cell>
          <cell r="W861">
            <v>1364</v>
          </cell>
          <cell r="X861">
            <v>25</v>
          </cell>
          <cell r="Y861">
            <v>0.20250000000000001</v>
          </cell>
          <cell r="Z861">
            <v>8990</v>
          </cell>
          <cell r="AA861">
            <v>1821</v>
          </cell>
          <cell r="AC861">
            <v>3185</v>
          </cell>
          <cell r="AD861">
            <v>111475</v>
          </cell>
          <cell r="AM861">
            <v>0</v>
          </cell>
          <cell r="AO861">
            <v>0</v>
          </cell>
        </row>
        <row r="862">
          <cell r="C862">
            <v>78004</v>
          </cell>
          <cell r="S862">
            <v>0</v>
          </cell>
          <cell r="AC862">
            <v>0</v>
          </cell>
          <cell r="AD862">
            <v>0</v>
          </cell>
        </row>
        <row r="863">
          <cell r="C863">
            <v>78005</v>
          </cell>
          <cell r="S863">
            <v>0</v>
          </cell>
          <cell r="AC863">
            <v>0</v>
          </cell>
          <cell r="AD863">
            <v>0</v>
          </cell>
        </row>
        <row r="864">
          <cell r="C864">
            <v>78006</v>
          </cell>
          <cell r="S864">
            <v>0</v>
          </cell>
          <cell r="AC864">
            <v>0</v>
          </cell>
          <cell r="AD864">
            <v>0</v>
          </cell>
        </row>
        <row r="865">
          <cell r="C865">
            <v>78007</v>
          </cell>
          <cell r="S865">
            <v>0</v>
          </cell>
          <cell r="AC865">
            <v>0</v>
          </cell>
          <cell r="AD865">
            <v>0</v>
          </cell>
        </row>
        <row r="866">
          <cell r="C866">
            <v>78008</v>
          </cell>
          <cell r="S866">
            <v>0</v>
          </cell>
          <cell r="AC866">
            <v>0</v>
          </cell>
          <cell r="AD866">
            <v>0</v>
          </cell>
        </row>
        <row r="867">
          <cell r="C867">
            <v>78009</v>
          </cell>
          <cell r="S867">
            <v>0</v>
          </cell>
          <cell r="AC867">
            <v>0</v>
          </cell>
          <cell r="AD867">
            <v>0</v>
          </cell>
        </row>
        <row r="868">
          <cell r="C868">
            <v>78010</v>
          </cell>
          <cell r="S868">
            <v>0</v>
          </cell>
          <cell r="AC868">
            <v>0</v>
          </cell>
          <cell r="AD868">
            <v>0</v>
          </cell>
        </row>
        <row r="869">
          <cell r="C869">
            <v>79000</v>
          </cell>
          <cell r="D869" t="str">
            <v>III-1-13</v>
          </cell>
          <cell r="F869" t="str">
            <v>Earthfill type - A1 from excavated material</v>
          </cell>
          <cell r="H869" t="str">
            <v>cum</v>
          </cell>
          <cell r="I869">
            <v>93185</v>
          </cell>
          <cell r="K869">
            <v>0</v>
          </cell>
          <cell r="L869">
            <v>30</v>
          </cell>
          <cell r="M869">
            <v>7</v>
          </cell>
          <cell r="N869">
            <v>1</v>
          </cell>
          <cell r="O869">
            <v>210</v>
          </cell>
          <cell r="U869">
            <v>216.91139240506331</v>
          </cell>
          <cell r="W869">
            <v>1689</v>
          </cell>
          <cell r="Y869">
            <v>0.1835</v>
          </cell>
          <cell r="Z869">
            <v>8990</v>
          </cell>
          <cell r="AA869">
            <v>1651</v>
          </cell>
          <cell r="AC869">
            <v>3340</v>
          </cell>
          <cell r="AD869">
            <v>311237900</v>
          </cell>
          <cell r="AE869">
            <v>0</v>
          </cell>
          <cell r="AF869" t="str">
            <v>III-1-13</v>
          </cell>
          <cell r="AH869" t="str">
            <v>Prod./Jam :</v>
          </cell>
          <cell r="AI869">
            <v>10</v>
          </cell>
          <cell r="AJ869">
            <v>80</v>
          </cell>
          <cell r="AK869">
            <v>1</v>
          </cell>
          <cell r="AM869">
            <v>639</v>
          </cell>
          <cell r="AN869">
            <v>59545215</v>
          </cell>
          <cell r="AO869">
            <v>0</v>
          </cell>
          <cell r="AP869" t="str">
            <v>III-1-13</v>
          </cell>
          <cell r="AV869">
            <v>0</v>
          </cell>
          <cell r="BC869">
            <v>3979</v>
          </cell>
        </row>
        <row r="870">
          <cell r="C870">
            <v>79001</v>
          </cell>
          <cell r="K870" t="str">
            <v>Bulldozer D65</v>
          </cell>
          <cell r="P870">
            <v>216.91139240506331</v>
          </cell>
          <cell r="Q870">
            <v>1</v>
          </cell>
          <cell r="R870">
            <v>429.59938141923431</v>
          </cell>
          <cell r="S870">
            <v>4.5999999999999999E-3</v>
          </cell>
          <cell r="U870">
            <v>216.91139240506331</v>
          </cell>
          <cell r="V870">
            <v>168375</v>
          </cell>
          <cell r="W870">
            <v>775</v>
          </cell>
          <cell r="X870">
            <v>25</v>
          </cell>
          <cell r="Y870">
            <v>0.115</v>
          </cell>
          <cell r="Z870">
            <v>8990</v>
          </cell>
          <cell r="AA870">
            <v>1034</v>
          </cell>
          <cell r="AC870">
            <v>1809</v>
          </cell>
          <cell r="AD870">
            <v>168571665</v>
          </cell>
          <cell r="AH870" t="str">
            <v>Mandor</v>
          </cell>
          <cell r="AI870">
            <v>0</v>
          </cell>
          <cell r="AJ870">
            <v>1.2500000000000001E-2</v>
          </cell>
          <cell r="AK870">
            <v>4.11522633744856E-3</v>
          </cell>
          <cell r="AL870">
            <v>75000</v>
          </cell>
          <cell r="AM870">
            <v>309</v>
          </cell>
          <cell r="AN870">
            <v>28794165</v>
          </cell>
          <cell r="AO870">
            <v>383.47736625514409</v>
          </cell>
        </row>
        <row r="871">
          <cell r="C871">
            <v>79002</v>
          </cell>
          <cell r="K871" t="str">
            <v>Vibrator Roller</v>
          </cell>
          <cell r="P871">
            <v>121.5</v>
          </cell>
          <cell r="Q871">
            <v>1</v>
          </cell>
          <cell r="R871">
            <v>766.95473251028807</v>
          </cell>
          <cell r="S871">
            <v>8.2000000000000007E-3</v>
          </cell>
          <cell r="U871">
            <v>121.5</v>
          </cell>
          <cell r="V871">
            <v>108375.00000000001</v>
          </cell>
          <cell r="W871">
            <v>889</v>
          </cell>
          <cell r="X871">
            <v>8</v>
          </cell>
          <cell r="Y871">
            <v>6.5600000000000006E-2</v>
          </cell>
          <cell r="Z871">
            <v>8990</v>
          </cell>
          <cell r="AA871">
            <v>590</v>
          </cell>
          <cell r="AC871">
            <v>1479</v>
          </cell>
          <cell r="AD871">
            <v>137820615</v>
          </cell>
          <cell r="AH871" t="str">
            <v>Pekerja</v>
          </cell>
          <cell r="AI871">
            <v>0</v>
          </cell>
          <cell r="AJ871">
            <v>1.2500000000000001E-2</v>
          </cell>
          <cell r="AK871">
            <v>8.23045267489712E-3</v>
          </cell>
          <cell r="AL871">
            <v>40000</v>
          </cell>
          <cell r="AM871">
            <v>330</v>
          </cell>
          <cell r="AN871">
            <v>30751050</v>
          </cell>
          <cell r="AO871">
            <v>766.95473251028818</v>
          </cell>
        </row>
        <row r="872">
          <cell r="C872">
            <v>79003</v>
          </cell>
          <cell r="K872" t="str">
            <v>Water Tanker 5000 L</v>
          </cell>
          <cell r="P872">
            <v>243</v>
          </cell>
          <cell r="Q872">
            <v>1</v>
          </cell>
          <cell r="R872">
            <v>383.47736625514403</v>
          </cell>
          <cell r="S872">
            <v>4.1000000000000005E-4</v>
          </cell>
          <cell r="U872">
            <v>243</v>
          </cell>
          <cell r="V872">
            <v>59375</v>
          </cell>
          <cell r="W872">
            <v>25</v>
          </cell>
          <cell r="X872">
            <v>7</v>
          </cell>
          <cell r="Y872">
            <v>2.8999999999999998E-3</v>
          </cell>
          <cell r="Z872">
            <v>8990</v>
          </cell>
          <cell r="AA872">
            <v>27</v>
          </cell>
          <cell r="AC872">
            <v>52</v>
          </cell>
          <cell r="AD872">
            <v>4845620</v>
          </cell>
          <cell r="AM872">
            <v>0</v>
          </cell>
          <cell r="AO872">
            <v>0</v>
          </cell>
        </row>
        <row r="873">
          <cell r="C873">
            <v>79004</v>
          </cell>
          <cell r="S873">
            <v>0</v>
          </cell>
          <cell r="AC873">
            <v>0</v>
          </cell>
          <cell r="AD873">
            <v>0</v>
          </cell>
        </row>
        <row r="874">
          <cell r="C874">
            <v>79005</v>
          </cell>
          <cell r="S874">
            <v>0</v>
          </cell>
          <cell r="AC874">
            <v>0</v>
          </cell>
          <cell r="AD874">
            <v>0</v>
          </cell>
        </row>
        <row r="875">
          <cell r="C875">
            <v>79006</v>
          </cell>
          <cell r="S875">
            <v>0</v>
          </cell>
          <cell r="AC875">
            <v>0</v>
          </cell>
          <cell r="AD875">
            <v>0</v>
          </cell>
        </row>
        <row r="876">
          <cell r="C876">
            <v>79007</v>
          </cell>
          <cell r="S876">
            <v>0</v>
          </cell>
          <cell r="AC876">
            <v>0</v>
          </cell>
          <cell r="AD876">
            <v>0</v>
          </cell>
        </row>
        <row r="877">
          <cell r="C877">
            <v>79008</v>
          </cell>
          <cell r="S877">
            <v>0</v>
          </cell>
          <cell r="AC877">
            <v>0</v>
          </cell>
          <cell r="AD877">
            <v>0</v>
          </cell>
        </row>
        <row r="878">
          <cell r="C878">
            <v>79009</v>
          </cell>
          <cell r="S878">
            <v>0</v>
          </cell>
          <cell r="AC878">
            <v>0</v>
          </cell>
          <cell r="AD878">
            <v>0</v>
          </cell>
        </row>
        <row r="879">
          <cell r="C879">
            <v>79010</v>
          </cell>
          <cell r="S879">
            <v>0</v>
          </cell>
          <cell r="AC879">
            <v>0</v>
          </cell>
          <cell r="AD879">
            <v>0</v>
          </cell>
        </row>
        <row r="880">
          <cell r="C880">
            <v>80000</v>
          </cell>
          <cell r="D880" t="str">
            <v>III-1-14</v>
          </cell>
          <cell r="F880" t="str">
            <v>Earthfill type - A1 from excavated material with cofferdam and dewatering for soft foundation</v>
          </cell>
          <cell r="H880" t="str">
            <v>cum</v>
          </cell>
          <cell r="I880">
            <v>9319</v>
          </cell>
          <cell r="K880">
            <v>0</v>
          </cell>
          <cell r="L880">
            <v>30</v>
          </cell>
          <cell r="M880">
            <v>7</v>
          </cell>
          <cell r="N880">
            <v>1</v>
          </cell>
          <cell r="O880">
            <v>210</v>
          </cell>
          <cell r="U880">
            <v>62.086736842105289</v>
          </cell>
          <cell r="W880">
            <v>3098</v>
          </cell>
          <cell r="Y880">
            <v>0.35510000000000003</v>
          </cell>
          <cell r="Z880">
            <v>8990</v>
          </cell>
          <cell r="AA880">
            <v>3194</v>
          </cell>
          <cell r="AC880">
            <v>6292</v>
          </cell>
          <cell r="AD880">
            <v>58635148</v>
          </cell>
          <cell r="AE880">
            <v>0</v>
          </cell>
          <cell r="AF880" t="str">
            <v>III-1-14</v>
          </cell>
          <cell r="AH880" t="str">
            <v>Prod./Jam :</v>
          </cell>
          <cell r="AI880">
            <v>10</v>
          </cell>
          <cell r="AJ880">
            <v>80</v>
          </cell>
          <cell r="AK880">
            <v>1</v>
          </cell>
          <cell r="AM880">
            <v>639</v>
          </cell>
          <cell r="AN880">
            <v>5954841</v>
          </cell>
          <cell r="AO880">
            <v>0</v>
          </cell>
          <cell r="AV880">
            <v>0</v>
          </cell>
          <cell r="BC880">
            <v>6931</v>
          </cell>
        </row>
        <row r="881">
          <cell r="C881">
            <v>80001</v>
          </cell>
          <cell r="K881" t="str">
            <v>Excavator PC 200</v>
          </cell>
          <cell r="P881">
            <v>124.17347368421058</v>
          </cell>
          <cell r="Q881">
            <v>0.5</v>
          </cell>
          <cell r="R881">
            <v>75.048234727647539</v>
          </cell>
          <cell r="S881">
            <v>8.0999999999999996E-3</v>
          </cell>
          <cell r="U881">
            <v>62.086736842105289</v>
          </cell>
          <cell r="V881">
            <v>146875</v>
          </cell>
          <cell r="W881">
            <v>1190</v>
          </cell>
          <cell r="X881">
            <v>18</v>
          </cell>
          <cell r="Y881">
            <v>0.14580000000000001</v>
          </cell>
          <cell r="Z881">
            <v>8990</v>
          </cell>
          <cell r="AA881">
            <v>1311</v>
          </cell>
          <cell r="AC881">
            <v>2501</v>
          </cell>
          <cell r="AD881">
            <v>23306819</v>
          </cell>
          <cell r="AH881" t="str">
            <v>Mandor</v>
          </cell>
          <cell r="AI881">
            <v>0</v>
          </cell>
          <cell r="AJ881">
            <v>1.2500000000000001E-2</v>
          </cell>
          <cell r="AK881">
            <v>4.11522633744856E-3</v>
          </cell>
          <cell r="AL881">
            <v>75000</v>
          </cell>
          <cell r="AM881">
            <v>309</v>
          </cell>
          <cell r="AN881">
            <v>2879571</v>
          </cell>
          <cell r="AO881">
            <v>38.349794238683131</v>
          </cell>
        </row>
        <row r="882">
          <cell r="C882">
            <v>80002</v>
          </cell>
          <cell r="K882" t="str">
            <v>Bulldozer D65</v>
          </cell>
          <cell r="P882">
            <v>216.91139240506331</v>
          </cell>
          <cell r="Q882">
            <v>1</v>
          </cell>
          <cell r="R882">
            <v>42.962243230625582</v>
          </cell>
          <cell r="S882">
            <v>4.5999999999999999E-3</v>
          </cell>
          <cell r="U882">
            <v>216.91139240506331</v>
          </cell>
          <cell r="V882">
            <v>168375</v>
          </cell>
          <cell r="W882">
            <v>775</v>
          </cell>
          <cell r="X882">
            <v>25</v>
          </cell>
          <cell r="Y882">
            <v>0.115</v>
          </cell>
          <cell r="Z882">
            <v>8990</v>
          </cell>
          <cell r="AA882">
            <v>1034</v>
          </cell>
          <cell r="AC882">
            <v>1809</v>
          </cell>
          <cell r="AD882">
            <v>16858071</v>
          </cell>
          <cell r="AH882" t="str">
            <v>Pekerja</v>
          </cell>
          <cell r="AI882">
            <v>0</v>
          </cell>
          <cell r="AJ882">
            <v>1.2500000000000001E-2</v>
          </cell>
          <cell r="AK882">
            <v>8.23045267489712E-3</v>
          </cell>
          <cell r="AL882">
            <v>40000</v>
          </cell>
          <cell r="AM882">
            <v>330</v>
          </cell>
          <cell r="AN882">
            <v>3075270</v>
          </cell>
          <cell r="AO882">
            <v>76.699588477366262</v>
          </cell>
        </row>
        <row r="883">
          <cell r="C883">
            <v>80003</v>
          </cell>
          <cell r="K883" t="str">
            <v>Vibrator Roller</v>
          </cell>
          <cell r="P883">
            <v>121.5</v>
          </cell>
          <cell r="Q883">
            <v>1</v>
          </cell>
          <cell r="R883">
            <v>76.699588477366248</v>
          </cell>
          <cell r="S883">
            <v>8.2000000000000007E-3</v>
          </cell>
          <cell r="U883">
            <v>121.5</v>
          </cell>
          <cell r="V883">
            <v>108375.00000000001</v>
          </cell>
          <cell r="W883">
            <v>889</v>
          </cell>
          <cell r="X883">
            <v>8</v>
          </cell>
          <cell r="Y883">
            <v>6.5600000000000006E-2</v>
          </cell>
          <cell r="Z883">
            <v>8990</v>
          </cell>
          <cell r="AA883">
            <v>590</v>
          </cell>
          <cell r="AC883">
            <v>1479</v>
          </cell>
          <cell r="AD883">
            <v>13782801</v>
          </cell>
          <cell r="AM883">
            <v>0</v>
          </cell>
          <cell r="AO883">
            <v>0</v>
          </cell>
        </row>
        <row r="884">
          <cell r="C884">
            <v>80004</v>
          </cell>
          <cell r="K884" t="str">
            <v>Water Tanker 5000 L</v>
          </cell>
          <cell r="P884">
            <v>243</v>
          </cell>
          <cell r="Q884">
            <v>1</v>
          </cell>
          <cell r="R884">
            <v>38.349794238683124</v>
          </cell>
          <cell r="S884">
            <v>4.1000000000000003E-3</v>
          </cell>
          <cell r="U884">
            <v>243</v>
          </cell>
          <cell r="V884">
            <v>59375</v>
          </cell>
          <cell r="W884">
            <v>244</v>
          </cell>
          <cell r="X884">
            <v>7</v>
          </cell>
          <cell r="Y884">
            <v>2.87E-2</v>
          </cell>
          <cell r="Z884">
            <v>8990</v>
          </cell>
          <cell r="AA884">
            <v>259</v>
          </cell>
          <cell r="AC884">
            <v>503</v>
          </cell>
          <cell r="AD884">
            <v>4687457</v>
          </cell>
        </row>
        <row r="885">
          <cell r="C885">
            <v>80005</v>
          </cell>
          <cell r="K885" t="str">
            <v>Submersible Pump</v>
          </cell>
          <cell r="Q885">
            <v>1</v>
          </cell>
          <cell r="R885">
            <v>0</v>
          </cell>
          <cell r="S885">
            <v>0</v>
          </cell>
          <cell r="V885">
            <v>24375</v>
          </cell>
          <cell r="W885">
            <v>0</v>
          </cell>
          <cell r="X885">
            <v>0</v>
          </cell>
          <cell r="Y885">
            <v>0</v>
          </cell>
          <cell r="Z885">
            <v>8990</v>
          </cell>
          <cell r="AA885">
            <v>0</v>
          </cell>
          <cell r="AD885">
            <v>0</v>
          </cell>
        </row>
        <row r="886">
          <cell r="C886">
            <v>80006</v>
          </cell>
          <cell r="K886" t="str">
            <v>Generator Set 50 KVA</v>
          </cell>
          <cell r="Q886">
            <v>1</v>
          </cell>
          <cell r="R886">
            <v>0</v>
          </cell>
          <cell r="S886">
            <v>0</v>
          </cell>
          <cell r="V886">
            <v>51250</v>
          </cell>
          <cell r="W886">
            <v>0</v>
          </cell>
          <cell r="X886">
            <v>8</v>
          </cell>
          <cell r="Y886">
            <v>0</v>
          </cell>
          <cell r="Z886">
            <v>8990</v>
          </cell>
          <cell r="AA886">
            <v>0</v>
          </cell>
          <cell r="AD886">
            <v>0</v>
          </cell>
        </row>
        <row r="887">
          <cell r="C887">
            <v>80007</v>
          </cell>
          <cell r="S887">
            <v>0</v>
          </cell>
          <cell r="AC887">
            <v>0</v>
          </cell>
          <cell r="AD887">
            <v>0</v>
          </cell>
        </row>
        <row r="888">
          <cell r="C888">
            <v>80008</v>
          </cell>
          <cell r="S888">
            <v>0</v>
          </cell>
          <cell r="AC888">
            <v>0</v>
          </cell>
          <cell r="AD888">
            <v>0</v>
          </cell>
        </row>
        <row r="889">
          <cell r="C889">
            <v>80009</v>
          </cell>
          <cell r="S889">
            <v>0</v>
          </cell>
          <cell r="AC889">
            <v>0</v>
          </cell>
          <cell r="AD889">
            <v>0</v>
          </cell>
        </row>
        <row r="890">
          <cell r="C890">
            <v>80010</v>
          </cell>
          <cell r="S890">
            <v>0</v>
          </cell>
          <cell r="AC890">
            <v>0</v>
          </cell>
          <cell r="AD890">
            <v>0</v>
          </cell>
        </row>
        <row r="891">
          <cell r="C891">
            <v>81000</v>
          </cell>
          <cell r="D891" t="str">
            <v>III-1-15</v>
          </cell>
          <cell r="F891" t="str">
            <v>Earthfill type - B1 from borrow area distance 0,1 - 1 km</v>
          </cell>
          <cell r="H891" t="str">
            <v>cum</v>
          </cell>
          <cell r="I891">
            <v>79873</v>
          </cell>
          <cell r="K891">
            <v>0</v>
          </cell>
          <cell r="L891">
            <v>30</v>
          </cell>
          <cell r="M891">
            <v>7</v>
          </cell>
          <cell r="N891">
            <v>1</v>
          </cell>
          <cell r="O891">
            <v>210</v>
          </cell>
          <cell r="U891">
            <v>62.086736842105289</v>
          </cell>
          <cell r="W891">
            <v>6606</v>
          </cell>
          <cell r="Y891">
            <v>0.82309999999999994</v>
          </cell>
          <cell r="Z891">
            <v>8990</v>
          </cell>
          <cell r="AA891">
            <v>7402</v>
          </cell>
          <cell r="AC891">
            <v>14008</v>
          </cell>
          <cell r="AD891">
            <v>1118860984</v>
          </cell>
          <cell r="AE891">
            <v>0</v>
          </cell>
          <cell r="AF891" t="str">
            <v>III-1-15</v>
          </cell>
          <cell r="AH891" t="str">
            <v>Prod./Jam :</v>
          </cell>
          <cell r="AI891">
            <v>10</v>
          </cell>
          <cell r="AJ891">
            <v>80</v>
          </cell>
          <cell r="AK891">
            <v>1</v>
          </cell>
          <cell r="AM891">
            <v>639</v>
          </cell>
          <cell r="AN891">
            <v>51038847</v>
          </cell>
          <cell r="AO891">
            <v>0</v>
          </cell>
          <cell r="AP891" t="str">
            <v>III-1-15</v>
          </cell>
          <cell r="AV891">
            <v>48000</v>
          </cell>
          <cell r="AW891">
            <v>3833904000</v>
          </cell>
          <cell r="BC891">
            <v>62647</v>
          </cell>
        </row>
        <row r="892">
          <cell r="C892">
            <v>81001</v>
          </cell>
          <cell r="K892" t="str">
            <v>Excavator PC 200</v>
          </cell>
          <cell r="P892">
            <v>62.086736842105289</v>
          </cell>
          <cell r="Q892">
            <v>1</v>
          </cell>
          <cell r="R892">
            <v>1286.4744398328987</v>
          </cell>
          <cell r="S892">
            <v>1.61E-2</v>
          </cell>
          <cell r="U892">
            <v>62.086736842105289</v>
          </cell>
          <cell r="V892">
            <v>146875</v>
          </cell>
          <cell r="W892">
            <v>2365</v>
          </cell>
          <cell r="X892">
            <v>18</v>
          </cell>
          <cell r="Y892">
            <v>0.2898</v>
          </cell>
          <cell r="Z892">
            <v>8990</v>
          </cell>
          <cell r="AA892">
            <v>2606</v>
          </cell>
          <cell r="AC892">
            <v>4971</v>
          </cell>
          <cell r="AD892">
            <v>397048683</v>
          </cell>
          <cell r="AH892" t="str">
            <v>Mandor</v>
          </cell>
          <cell r="AK892">
            <v>4.11522633744856E-3</v>
          </cell>
          <cell r="AL892">
            <v>75000</v>
          </cell>
          <cell r="AM892">
            <v>309</v>
          </cell>
          <cell r="AN892">
            <v>24680757</v>
          </cell>
          <cell r="AO892">
            <v>328.69547325102883</v>
          </cell>
          <cell r="AR892" t="str">
            <v>Tanah Timbunan</v>
          </cell>
          <cell r="AS892" t="str">
            <v>m3</v>
          </cell>
          <cell r="AT892">
            <v>1.2</v>
          </cell>
          <cell r="AU892">
            <v>40000</v>
          </cell>
          <cell r="AV892">
            <v>48000</v>
          </cell>
          <cell r="AW892">
            <v>3833904000</v>
          </cell>
          <cell r="AX892">
            <v>95847.599999999991</v>
          </cell>
          <cell r="AY892">
            <v>1.2</v>
          </cell>
        </row>
        <row r="893">
          <cell r="C893">
            <v>81002</v>
          </cell>
          <cell r="K893" t="str">
            <v>Dump Truck 12 ton</v>
          </cell>
          <cell r="P893">
            <v>37.00600574522997</v>
          </cell>
          <cell r="Q893">
            <v>1</v>
          </cell>
          <cell r="R893">
            <v>2158.3793871159828</v>
          </cell>
          <cell r="S893">
            <v>2.7E-2</v>
          </cell>
          <cell r="U893">
            <v>37.00600574522997</v>
          </cell>
          <cell r="V893">
            <v>86375</v>
          </cell>
          <cell r="W893">
            <v>2333</v>
          </cell>
          <cell r="X893">
            <v>12</v>
          </cell>
          <cell r="Y893">
            <v>0.32400000000000001</v>
          </cell>
          <cell r="Z893">
            <v>8990</v>
          </cell>
          <cell r="AA893">
            <v>2913</v>
          </cell>
          <cell r="AC893">
            <v>5246</v>
          </cell>
          <cell r="AD893">
            <v>419013758</v>
          </cell>
          <cell r="AH893" t="str">
            <v>Pekerja</v>
          </cell>
          <cell r="AK893">
            <v>8.23045267489712E-3</v>
          </cell>
          <cell r="AL893">
            <v>40000</v>
          </cell>
          <cell r="AM893">
            <v>330</v>
          </cell>
          <cell r="AN893">
            <v>26358090</v>
          </cell>
          <cell r="AO893">
            <v>657.39094650205766</v>
          </cell>
        </row>
        <row r="894">
          <cell r="C894">
            <v>81003</v>
          </cell>
          <cell r="K894" t="str">
            <v>Bulldozer D65</v>
          </cell>
          <cell r="P894">
            <v>216.91139240506331</v>
          </cell>
          <cell r="Q894">
            <v>1</v>
          </cell>
          <cell r="R894">
            <v>368.22869981325863</v>
          </cell>
          <cell r="S894">
            <v>4.5999999999999999E-3</v>
          </cell>
          <cell r="U894">
            <v>216.91139240506331</v>
          </cell>
          <cell r="V894">
            <v>168375</v>
          </cell>
          <cell r="W894">
            <v>775</v>
          </cell>
          <cell r="X894">
            <v>25</v>
          </cell>
          <cell r="Y894">
            <v>0.115</v>
          </cell>
          <cell r="Z894">
            <v>8990</v>
          </cell>
          <cell r="AA894">
            <v>1034</v>
          </cell>
          <cell r="AC894">
            <v>1809</v>
          </cell>
          <cell r="AD894">
            <v>144490257</v>
          </cell>
          <cell r="AM894">
            <v>0</v>
          </cell>
          <cell r="AO894">
            <v>0</v>
          </cell>
        </row>
        <row r="895">
          <cell r="C895">
            <v>81004</v>
          </cell>
          <cell r="K895" t="str">
            <v>Vibrator Roller</v>
          </cell>
          <cell r="P895">
            <v>121.5</v>
          </cell>
          <cell r="Q895">
            <v>1</v>
          </cell>
          <cell r="R895">
            <v>657.39094650205766</v>
          </cell>
          <cell r="S895">
            <v>8.2000000000000007E-3</v>
          </cell>
          <cell r="U895">
            <v>121.5</v>
          </cell>
          <cell r="V895">
            <v>108375.00000000001</v>
          </cell>
          <cell r="W895">
            <v>889</v>
          </cell>
          <cell r="X895">
            <v>8</v>
          </cell>
          <cell r="Y895">
            <v>6.5600000000000006E-2</v>
          </cell>
          <cell r="Z895">
            <v>8990</v>
          </cell>
          <cell r="AA895">
            <v>590</v>
          </cell>
          <cell r="AC895">
            <v>1479</v>
          </cell>
          <cell r="AD895">
            <v>118132167</v>
          </cell>
        </row>
        <row r="896">
          <cell r="C896">
            <v>81005</v>
          </cell>
          <cell r="K896" t="str">
            <v>Water Tanker 5000 L</v>
          </cell>
          <cell r="P896">
            <v>243</v>
          </cell>
          <cell r="Q896">
            <v>1</v>
          </cell>
          <cell r="R896">
            <v>328.69547325102883</v>
          </cell>
          <cell r="S896">
            <v>4.1000000000000003E-3</v>
          </cell>
          <cell r="U896">
            <v>243</v>
          </cell>
          <cell r="V896">
            <v>59375</v>
          </cell>
          <cell r="W896">
            <v>244</v>
          </cell>
          <cell r="X896">
            <v>7</v>
          </cell>
          <cell r="Y896">
            <v>2.87E-2</v>
          </cell>
          <cell r="Z896">
            <v>8990</v>
          </cell>
          <cell r="AA896">
            <v>259</v>
          </cell>
          <cell r="AC896">
            <v>503</v>
          </cell>
          <cell r="AD896">
            <v>40176119</v>
          </cell>
        </row>
        <row r="897">
          <cell r="C897">
            <v>81006</v>
          </cell>
          <cell r="S897">
            <v>0</v>
          </cell>
          <cell r="AC897">
            <v>0</v>
          </cell>
          <cell r="AD897">
            <v>0</v>
          </cell>
        </row>
        <row r="898">
          <cell r="C898">
            <v>81007</v>
          </cell>
          <cell r="S898">
            <v>0</v>
          </cell>
          <cell r="AC898">
            <v>0</v>
          </cell>
          <cell r="AD898">
            <v>0</v>
          </cell>
        </row>
        <row r="899">
          <cell r="C899">
            <v>81008</v>
          </cell>
          <cell r="S899">
            <v>0</v>
          </cell>
          <cell r="AC899">
            <v>0</v>
          </cell>
          <cell r="AD899">
            <v>0</v>
          </cell>
        </row>
        <row r="900">
          <cell r="C900">
            <v>81009</v>
          </cell>
          <cell r="S900">
            <v>0</v>
          </cell>
          <cell r="AC900">
            <v>0</v>
          </cell>
          <cell r="AD900">
            <v>0</v>
          </cell>
        </row>
        <row r="901">
          <cell r="C901">
            <v>81010</v>
          </cell>
          <cell r="S901">
            <v>0</v>
          </cell>
          <cell r="AC901">
            <v>0</v>
          </cell>
          <cell r="AD901">
            <v>0</v>
          </cell>
        </row>
        <row r="902">
          <cell r="C902">
            <v>82000</v>
          </cell>
          <cell r="D902" t="str">
            <v>III-1-16</v>
          </cell>
          <cell r="F902" t="str">
            <v>Earthfill type - B1 from borrow area distance 0,1 - 1 km with cofferdam and dewatering for soft foundation</v>
          </cell>
          <cell r="H902" t="str">
            <v>cum</v>
          </cell>
          <cell r="I902">
            <v>7987</v>
          </cell>
          <cell r="K902">
            <v>0</v>
          </cell>
          <cell r="L902">
            <v>30</v>
          </cell>
          <cell r="M902">
            <v>7</v>
          </cell>
          <cell r="N902">
            <v>1</v>
          </cell>
          <cell r="O902">
            <v>210</v>
          </cell>
          <cell r="U902">
            <v>62.086736842105289</v>
          </cell>
          <cell r="W902">
            <v>7796</v>
          </cell>
          <cell r="Y902">
            <v>0.96889999999999998</v>
          </cell>
          <cell r="Z902">
            <v>8990</v>
          </cell>
          <cell r="AA902">
            <v>8713</v>
          </cell>
          <cell r="AC902">
            <v>16509</v>
          </cell>
          <cell r="AD902">
            <v>131857383</v>
          </cell>
          <cell r="AE902">
            <v>0</v>
          </cell>
          <cell r="AF902" t="str">
            <v>III-1-16</v>
          </cell>
          <cell r="AH902" t="str">
            <v>Prod./Jam :</v>
          </cell>
          <cell r="AI902">
            <v>10</v>
          </cell>
          <cell r="AJ902">
            <v>80</v>
          </cell>
          <cell r="AK902">
            <v>1</v>
          </cell>
          <cell r="AM902">
            <v>639</v>
          </cell>
          <cell r="AN902">
            <v>5103693</v>
          </cell>
          <cell r="AO902">
            <v>0</v>
          </cell>
          <cell r="AP902" t="str">
            <v>III-1-16</v>
          </cell>
          <cell r="AV902">
            <v>48000</v>
          </cell>
          <cell r="AW902">
            <v>383376000</v>
          </cell>
          <cell r="BC902">
            <v>65148</v>
          </cell>
        </row>
        <row r="903">
          <cell r="C903">
            <v>82001</v>
          </cell>
          <cell r="K903" t="str">
            <v>Excavator PC 200</v>
          </cell>
          <cell r="P903">
            <v>41.391157894736857</v>
          </cell>
          <cell r="Q903">
            <v>1.5</v>
          </cell>
          <cell r="R903">
            <v>192.96391805013013</v>
          </cell>
          <cell r="S903">
            <v>2.4199999999999999E-2</v>
          </cell>
          <cell r="U903">
            <v>62.086736842105289</v>
          </cell>
          <cell r="V903">
            <v>146875</v>
          </cell>
          <cell r="W903">
            <v>3555</v>
          </cell>
          <cell r="X903">
            <v>18</v>
          </cell>
          <cell r="Y903">
            <v>0.43559999999999999</v>
          </cell>
          <cell r="Z903">
            <v>8990</v>
          </cell>
          <cell r="AA903">
            <v>3917</v>
          </cell>
          <cell r="AC903">
            <v>7472</v>
          </cell>
          <cell r="AD903">
            <v>59678864</v>
          </cell>
          <cell r="AH903" t="str">
            <v>Mandor</v>
          </cell>
          <cell r="AK903">
            <v>4.11522633744856E-3</v>
          </cell>
          <cell r="AL903">
            <v>75000</v>
          </cell>
          <cell r="AM903">
            <v>309</v>
          </cell>
          <cell r="AN903">
            <v>2467983</v>
          </cell>
          <cell r="AO903">
            <v>32.86831275720165</v>
          </cell>
          <cell r="AR903" t="str">
            <v>Tanah Timbunan</v>
          </cell>
          <cell r="AS903" t="str">
            <v>m3</v>
          </cell>
          <cell r="AT903">
            <v>1.2</v>
          </cell>
          <cell r="AU903">
            <v>40000</v>
          </cell>
          <cell r="AV903">
            <v>48000</v>
          </cell>
          <cell r="AW903">
            <v>383376000</v>
          </cell>
          <cell r="AX903">
            <v>9584.4</v>
          </cell>
          <cell r="AY903">
            <v>1.2</v>
          </cell>
        </row>
        <row r="904">
          <cell r="C904">
            <v>82002</v>
          </cell>
          <cell r="K904" t="str">
            <v>Dump Truck 12 ton</v>
          </cell>
          <cell r="P904">
            <v>37.00600574522997</v>
          </cell>
          <cell r="Q904">
            <v>1</v>
          </cell>
          <cell r="R904">
            <v>215.82983191936393</v>
          </cell>
          <cell r="S904">
            <v>2.7E-2</v>
          </cell>
          <cell r="U904">
            <v>37.00600574522997</v>
          </cell>
          <cell r="V904">
            <v>86375</v>
          </cell>
          <cell r="W904">
            <v>2333</v>
          </cell>
          <cell r="X904">
            <v>12</v>
          </cell>
          <cell r="Y904">
            <v>0.32400000000000001</v>
          </cell>
          <cell r="Z904">
            <v>8990</v>
          </cell>
          <cell r="AA904">
            <v>2913</v>
          </cell>
          <cell r="AC904">
            <v>5246</v>
          </cell>
          <cell r="AD904">
            <v>41899802</v>
          </cell>
          <cell r="AH904" t="str">
            <v>Pekerja</v>
          </cell>
          <cell r="AK904">
            <v>8.23045267489712E-3</v>
          </cell>
          <cell r="AL904">
            <v>40000</v>
          </cell>
          <cell r="AM904">
            <v>330</v>
          </cell>
          <cell r="AN904">
            <v>2635710</v>
          </cell>
          <cell r="AO904">
            <v>65.7366255144033</v>
          </cell>
        </row>
        <row r="905">
          <cell r="C905">
            <v>82003</v>
          </cell>
          <cell r="K905" t="str">
            <v>Bulldozer D65</v>
          </cell>
          <cell r="P905">
            <v>216.91139240506331</v>
          </cell>
          <cell r="Q905">
            <v>1</v>
          </cell>
          <cell r="R905">
            <v>36.821486928104569</v>
          </cell>
          <cell r="S905">
            <v>4.5999999999999999E-3</v>
          </cell>
          <cell r="U905">
            <v>216.91139240506331</v>
          </cell>
          <cell r="V905">
            <v>168375</v>
          </cell>
          <cell r="W905">
            <v>775</v>
          </cell>
          <cell r="X905">
            <v>25</v>
          </cell>
          <cell r="Y905">
            <v>0.115</v>
          </cell>
          <cell r="Z905">
            <v>8990</v>
          </cell>
          <cell r="AA905">
            <v>1034</v>
          </cell>
          <cell r="AC905">
            <v>1809</v>
          </cell>
          <cell r="AD905">
            <v>14448483</v>
          </cell>
          <cell r="AM905">
            <v>0</v>
          </cell>
          <cell r="AO905">
            <v>0</v>
          </cell>
        </row>
        <row r="906">
          <cell r="C906">
            <v>82004</v>
          </cell>
          <cell r="K906" t="str">
            <v>Vibrator Roller</v>
          </cell>
          <cell r="P906">
            <v>121.5</v>
          </cell>
          <cell r="Q906">
            <v>1</v>
          </cell>
          <cell r="R906">
            <v>65.736625514403286</v>
          </cell>
          <cell r="S906">
            <v>8.2000000000000007E-3</v>
          </cell>
          <cell r="U906">
            <v>121.5</v>
          </cell>
          <cell r="V906">
            <v>108375.00000000001</v>
          </cell>
          <cell r="W906">
            <v>889</v>
          </cell>
          <cell r="X906">
            <v>8</v>
          </cell>
          <cell r="Y906">
            <v>6.5600000000000006E-2</v>
          </cell>
          <cell r="Z906">
            <v>8990</v>
          </cell>
          <cell r="AA906">
            <v>590</v>
          </cell>
          <cell r="AC906">
            <v>1479</v>
          </cell>
          <cell r="AD906">
            <v>11812773</v>
          </cell>
        </row>
        <row r="907">
          <cell r="C907">
            <v>82005</v>
          </cell>
          <cell r="K907" t="str">
            <v>Water Tanker 5000 L</v>
          </cell>
          <cell r="P907">
            <v>243</v>
          </cell>
          <cell r="Q907">
            <v>1</v>
          </cell>
          <cell r="R907">
            <v>32.868312757201643</v>
          </cell>
          <cell r="S907">
            <v>4.1000000000000003E-3</v>
          </cell>
          <cell r="U907">
            <v>243</v>
          </cell>
          <cell r="V907">
            <v>59375</v>
          </cell>
          <cell r="W907">
            <v>244</v>
          </cell>
          <cell r="X907">
            <v>7</v>
          </cell>
          <cell r="Y907">
            <v>2.87E-2</v>
          </cell>
          <cell r="Z907">
            <v>8990</v>
          </cell>
          <cell r="AA907">
            <v>259</v>
          </cell>
          <cell r="AC907">
            <v>503</v>
          </cell>
          <cell r="AD907">
            <v>4017461</v>
          </cell>
        </row>
        <row r="908">
          <cell r="C908">
            <v>82006</v>
          </cell>
          <cell r="K908" t="str">
            <v>Submersible Pump</v>
          </cell>
          <cell r="P908">
            <v>0</v>
          </cell>
          <cell r="Q908">
            <v>1</v>
          </cell>
          <cell r="R908">
            <v>0</v>
          </cell>
          <cell r="S908">
            <v>0</v>
          </cell>
          <cell r="V908">
            <v>24375</v>
          </cell>
          <cell r="W908">
            <v>0</v>
          </cell>
          <cell r="X908">
            <v>0</v>
          </cell>
          <cell r="Y908">
            <v>0</v>
          </cell>
          <cell r="Z908">
            <v>8990</v>
          </cell>
          <cell r="AA908">
            <v>0</v>
          </cell>
          <cell r="AC908">
            <v>0</v>
          </cell>
          <cell r="AD908">
            <v>0</v>
          </cell>
        </row>
        <row r="909">
          <cell r="C909">
            <v>82007</v>
          </cell>
          <cell r="K909" t="str">
            <v>Generator Set 50 KVA</v>
          </cell>
          <cell r="P909">
            <v>0</v>
          </cell>
          <cell r="Q909">
            <v>1</v>
          </cell>
          <cell r="R909">
            <v>0</v>
          </cell>
          <cell r="S909">
            <v>0</v>
          </cell>
          <cell r="V909">
            <v>51250</v>
          </cell>
          <cell r="W909">
            <v>0</v>
          </cell>
          <cell r="X909">
            <v>8</v>
          </cell>
          <cell r="Y909">
            <v>0</v>
          </cell>
          <cell r="Z909">
            <v>8990</v>
          </cell>
          <cell r="AA909">
            <v>0</v>
          </cell>
          <cell r="AC909">
            <v>0</v>
          </cell>
          <cell r="AD909">
            <v>0</v>
          </cell>
        </row>
        <row r="910">
          <cell r="C910">
            <v>82008</v>
          </cell>
          <cell r="S910">
            <v>0</v>
          </cell>
          <cell r="AC910">
            <v>0</v>
          </cell>
          <cell r="AD910">
            <v>0</v>
          </cell>
        </row>
        <row r="911">
          <cell r="C911">
            <v>82009</v>
          </cell>
          <cell r="S911">
            <v>0</v>
          </cell>
          <cell r="AC911">
            <v>0</v>
          </cell>
          <cell r="AD911">
            <v>0</v>
          </cell>
        </row>
        <row r="912">
          <cell r="C912">
            <v>82010</v>
          </cell>
          <cell r="S912">
            <v>0</v>
          </cell>
          <cell r="AC912">
            <v>0</v>
          </cell>
          <cell r="AD912">
            <v>0</v>
          </cell>
        </row>
        <row r="913">
          <cell r="C913">
            <v>83000</v>
          </cell>
          <cell r="D913" t="str">
            <v>III-1-17</v>
          </cell>
          <cell r="F913" t="str">
            <v>Earthfill type - B1 from borrow area distance 1 - 3 km</v>
          </cell>
          <cell r="H913" t="str">
            <v>cum</v>
          </cell>
          <cell r="I913">
            <v>61236</v>
          </cell>
          <cell r="K913">
            <v>0</v>
          </cell>
          <cell r="L913">
            <v>30</v>
          </cell>
          <cell r="M913">
            <v>7</v>
          </cell>
          <cell r="N913">
            <v>1</v>
          </cell>
          <cell r="O913">
            <v>210</v>
          </cell>
          <cell r="U913">
            <v>62.086736842105289</v>
          </cell>
          <cell r="W913">
            <v>8152</v>
          </cell>
          <cell r="Y913">
            <v>1.0379</v>
          </cell>
          <cell r="Z913">
            <v>8990</v>
          </cell>
          <cell r="AA913">
            <v>9333</v>
          </cell>
          <cell r="AC913">
            <v>17485</v>
          </cell>
          <cell r="AD913">
            <v>1070711460</v>
          </cell>
          <cell r="AE913">
            <v>0</v>
          </cell>
          <cell r="AF913" t="str">
            <v>III-1-17</v>
          </cell>
          <cell r="AH913" t="str">
            <v>Prod./Jam :</v>
          </cell>
          <cell r="AI913">
            <v>10</v>
          </cell>
          <cell r="AJ913">
            <v>80</v>
          </cell>
          <cell r="AK913">
            <v>1</v>
          </cell>
          <cell r="AM913">
            <v>639</v>
          </cell>
          <cell r="AN913">
            <v>39129804</v>
          </cell>
          <cell r="AO913">
            <v>0</v>
          </cell>
          <cell r="AP913" t="str">
            <v>III-1-17</v>
          </cell>
          <cell r="AV913">
            <v>48000</v>
          </cell>
          <cell r="AW913">
            <v>2939328000</v>
          </cell>
          <cell r="BC913">
            <v>66124</v>
          </cell>
        </row>
        <row r="914">
          <cell r="C914">
            <v>83001</v>
          </cell>
          <cell r="K914" t="str">
            <v>Excavator PC 200</v>
          </cell>
          <cell r="P914">
            <v>62.086736842105289</v>
          </cell>
          <cell r="Q914">
            <v>1</v>
          </cell>
          <cell r="R914">
            <v>986.29760742187455</v>
          </cell>
          <cell r="S914">
            <v>1.61E-2</v>
          </cell>
          <cell r="U914">
            <v>62.086736842105289</v>
          </cell>
          <cell r="V914">
            <v>146875</v>
          </cell>
          <cell r="W914">
            <v>2365</v>
          </cell>
          <cell r="X914">
            <v>18</v>
          </cell>
          <cell r="Y914">
            <v>0.2898</v>
          </cell>
          <cell r="Z914">
            <v>8990</v>
          </cell>
          <cell r="AA914">
            <v>2606</v>
          </cell>
          <cell r="AC914">
            <v>4971</v>
          </cell>
          <cell r="AD914">
            <v>304404156</v>
          </cell>
          <cell r="AH914" t="str">
            <v>Mandor</v>
          </cell>
          <cell r="AK914">
            <v>4.11522633744856E-3</v>
          </cell>
          <cell r="AL914">
            <v>75000</v>
          </cell>
          <cell r="AM914">
            <v>309</v>
          </cell>
          <cell r="AN914">
            <v>18921924</v>
          </cell>
          <cell r="AO914">
            <v>252.00000000000003</v>
          </cell>
          <cell r="AR914" t="str">
            <v>Tanah Timbunan</v>
          </cell>
          <cell r="AS914" t="str">
            <v>m3</v>
          </cell>
          <cell r="AT914">
            <v>1.2</v>
          </cell>
          <cell r="AU914">
            <v>40000</v>
          </cell>
          <cell r="AV914">
            <v>48000</v>
          </cell>
          <cell r="AW914">
            <v>2939328000</v>
          </cell>
          <cell r="AX914">
            <v>73483.199999999997</v>
          </cell>
          <cell r="AY914">
            <v>1.2</v>
          </cell>
        </row>
        <row r="915">
          <cell r="C915">
            <v>83002</v>
          </cell>
          <cell r="K915" t="str">
            <v>Dump Truck 12 ton</v>
          </cell>
          <cell r="P915">
            <v>22.271526376854013</v>
          </cell>
          <cell r="Q915">
            <v>1</v>
          </cell>
          <cell r="R915">
            <v>2749.5196765516866</v>
          </cell>
          <cell r="S915">
            <v>4.4900000000000002E-2</v>
          </cell>
          <cell r="U915">
            <v>22.271526376854013</v>
          </cell>
          <cell r="V915">
            <v>86375</v>
          </cell>
          <cell r="W915">
            <v>3879</v>
          </cell>
          <cell r="X915">
            <v>12</v>
          </cell>
          <cell r="Y915">
            <v>0.53879999999999995</v>
          </cell>
          <cell r="Z915">
            <v>8990</v>
          </cell>
          <cell r="AA915">
            <v>4844</v>
          </cell>
          <cell r="AC915">
            <v>8723</v>
          </cell>
          <cell r="AD915">
            <v>534161628</v>
          </cell>
          <cell r="AH915" t="str">
            <v>Pekerja</v>
          </cell>
          <cell r="AK915">
            <v>8.23045267489712E-3</v>
          </cell>
          <cell r="AL915">
            <v>40000</v>
          </cell>
          <cell r="AM915">
            <v>330</v>
          </cell>
          <cell r="AN915">
            <v>20207880</v>
          </cell>
          <cell r="AO915">
            <v>504.00000000000006</v>
          </cell>
        </row>
        <row r="916">
          <cell r="C916">
            <v>83003</v>
          </cell>
          <cell r="K916" t="str">
            <v>Bulldozer D65</v>
          </cell>
          <cell r="P916">
            <v>216.91139240506331</v>
          </cell>
          <cell r="Q916">
            <v>1</v>
          </cell>
          <cell r="R916">
            <v>282.30882352941177</v>
          </cell>
          <cell r="S916">
            <v>4.5999999999999999E-3</v>
          </cell>
          <cell r="U916">
            <v>216.91139240506331</v>
          </cell>
          <cell r="V916">
            <v>168375</v>
          </cell>
          <cell r="W916">
            <v>775</v>
          </cell>
          <cell r="X916">
            <v>25</v>
          </cell>
          <cell r="Y916">
            <v>0.115</v>
          </cell>
          <cell r="Z916">
            <v>8990</v>
          </cell>
          <cell r="AA916">
            <v>1034</v>
          </cell>
          <cell r="AC916">
            <v>1809</v>
          </cell>
          <cell r="AD916">
            <v>110775924</v>
          </cell>
          <cell r="AM916">
            <v>0</v>
          </cell>
          <cell r="AO916">
            <v>0</v>
          </cell>
        </row>
        <row r="917">
          <cell r="C917">
            <v>83004</v>
          </cell>
          <cell r="K917" t="str">
            <v>Vibrator Roller</v>
          </cell>
          <cell r="P917">
            <v>121.5</v>
          </cell>
          <cell r="Q917">
            <v>1</v>
          </cell>
          <cell r="R917">
            <v>504</v>
          </cell>
          <cell r="S917">
            <v>8.2000000000000007E-3</v>
          </cell>
          <cell r="U917">
            <v>121.5</v>
          </cell>
          <cell r="V917">
            <v>108375.00000000001</v>
          </cell>
          <cell r="W917">
            <v>889</v>
          </cell>
          <cell r="X917">
            <v>8</v>
          </cell>
          <cell r="Y917">
            <v>6.5600000000000006E-2</v>
          </cell>
          <cell r="Z917">
            <v>8990</v>
          </cell>
          <cell r="AA917">
            <v>590</v>
          </cell>
          <cell r="AC917">
            <v>1479</v>
          </cell>
          <cell r="AD917">
            <v>90568044</v>
          </cell>
        </row>
        <row r="918">
          <cell r="C918">
            <v>83005</v>
          </cell>
          <cell r="K918" t="str">
            <v>Water Tanker 5000 L</v>
          </cell>
          <cell r="P918">
            <v>243</v>
          </cell>
          <cell r="Q918">
            <v>1</v>
          </cell>
          <cell r="R918">
            <v>252</v>
          </cell>
          <cell r="S918">
            <v>4.1000000000000003E-3</v>
          </cell>
          <cell r="U918">
            <v>243</v>
          </cell>
          <cell r="V918">
            <v>59375</v>
          </cell>
          <cell r="W918">
            <v>244</v>
          </cell>
          <cell r="X918">
            <v>7</v>
          </cell>
          <cell r="Y918">
            <v>2.87E-2</v>
          </cell>
          <cell r="Z918">
            <v>8990</v>
          </cell>
          <cell r="AA918">
            <v>259</v>
          </cell>
          <cell r="AC918">
            <v>503</v>
          </cell>
          <cell r="AD918">
            <v>30801708</v>
          </cell>
        </row>
        <row r="919">
          <cell r="C919">
            <v>83006</v>
          </cell>
          <cell r="S919">
            <v>0</v>
          </cell>
          <cell r="AC919">
            <v>0</v>
          </cell>
          <cell r="AD919">
            <v>0</v>
          </cell>
        </row>
        <row r="920">
          <cell r="C920">
            <v>83007</v>
          </cell>
          <cell r="S920">
            <v>0</v>
          </cell>
          <cell r="AC920">
            <v>0</v>
          </cell>
          <cell r="AD920">
            <v>0</v>
          </cell>
        </row>
        <row r="921">
          <cell r="C921">
            <v>83008</v>
          </cell>
          <cell r="S921">
            <v>0</v>
          </cell>
          <cell r="AC921">
            <v>0</v>
          </cell>
          <cell r="AD921">
            <v>0</v>
          </cell>
        </row>
        <row r="922">
          <cell r="C922">
            <v>83009</v>
          </cell>
          <cell r="S922">
            <v>0</v>
          </cell>
          <cell r="AC922">
            <v>0</v>
          </cell>
          <cell r="AD922">
            <v>0</v>
          </cell>
        </row>
        <row r="923">
          <cell r="C923">
            <v>83010</v>
          </cell>
          <cell r="S923">
            <v>0</v>
          </cell>
          <cell r="AC923">
            <v>0</v>
          </cell>
          <cell r="AD923">
            <v>0</v>
          </cell>
        </row>
        <row r="924">
          <cell r="C924">
            <v>84000</v>
          </cell>
          <cell r="D924" t="str">
            <v>III-1-18</v>
          </cell>
          <cell r="F924" t="str">
            <v>Earthfill type - B1 from borrow area distance 1 - 3 km with cofferdam and dewatering for soft foundation</v>
          </cell>
          <cell r="H924" t="str">
            <v>cum</v>
          </cell>
          <cell r="I924">
            <v>6124</v>
          </cell>
          <cell r="K924">
            <v>0</v>
          </cell>
          <cell r="L924">
            <v>30</v>
          </cell>
          <cell r="M924">
            <v>7</v>
          </cell>
          <cell r="N924">
            <v>1</v>
          </cell>
          <cell r="O924">
            <v>210</v>
          </cell>
          <cell r="U924">
            <v>62.086736842105289</v>
          </cell>
          <cell r="W924">
            <v>9342</v>
          </cell>
          <cell r="Y924">
            <v>1.1837</v>
          </cell>
          <cell r="Z924">
            <v>8990</v>
          </cell>
          <cell r="AA924">
            <v>10644</v>
          </cell>
          <cell r="AC924">
            <v>19986</v>
          </cell>
          <cell r="AD924">
            <v>122394264</v>
          </cell>
          <cell r="AE924">
            <v>0</v>
          </cell>
          <cell r="AF924" t="str">
            <v>III-1-18</v>
          </cell>
          <cell r="AH924" t="str">
            <v>Prod./Jam :</v>
          </cell>
          <cell r="AI924">
            <v>10</v>
          </cell>
          <cell r="AJ924">
            <v>80</v>
          </cell>
          <cell r="AK924">
            <v>1</v>
          </cell>
          <cell r="AM924">
            <v>639</v>
          </cell>
          <cell r="AN924">
            <v>3913236</v>
          </cell>
          <cell r="AO924">
            <v>0</v>
          </cell>
          <cell r="AP924" t="str">
            <v>III-1-18</v>
          </cell>
          <cell r="AV924">
            <v>48000</v>
          </cell>
          <cell r="AW924">
            <v>293952000</v>
          </cell>
          <cell r="BC924">
            <v>68625</v>
          </cell>
        </row>
        <row r="925">
          <cell r="C925">
            <v>84001</v>
          </cell>
          <cell r="K925" t="str">
            <v>Excavator PC 200</v>
          </cell>
          <cell r="P925">
            <v>41.391157894736857</v>
          </cell>
          <cell r="Q925">
            <v>1.5</v>
          </cell>
          <cell r="R925">
            <v>147.95430501302079</v>
          </cell>
          <cell r="S925">
            <v>2.4199999999999999E-2</v>
          </cell>
          <cell r="U925">
            <v>62.086736842105289</v>
          </cell>
          <cell r="V925">
            <v>146875</v>
          </cell>
          <cell r="W925">
            <v>3555</v>
          </cell>
          <cell r="X925">
            <v>18</v>
          </cell>
          <cell r="Y925">
            <v>0.43559999999999999</v>
          </cell>
          <cell r="Z925">
            <v>8990</v>
          </cell>
          <cell r="AA925">
            <v>3917</v>
          </cell>
          <cell r="AC925">
            <v>7472</v>
          </cell>
          <cell r="AD925">
            <v>45758528</v>
          </cell>
          <cell r="AH925" t="str">
            <v>Mandor</v>
          </cell>
          <cell r="AK925">
            <v>4.11522633744856E-3</v>
          </cell>
          <cell r="AL925">
            <v>75000</v>
          </cell>
          <cell r="AM925">
            <v>309</v>
          </cell>
          <cell r="AN925">
            <v>1892316</v>
          </cell>
          <cell r="AO925">
            <v>25.201646090534982</v>
          </cell>
          <cell r="AR925" t="str">
            <v>Tanah Timbunan</v>
          </cell>
          <cell r="AS925" t="str">
            <v>m3</v>
          </cell>
          <cell r="AT925">
            <v>1.2</v>
          </cell>
          <cell r="AU925">
            <v>40000</v>
          </cell>
          <cell r="AV925">
            <v>48000</v>
          </cell>
          <cell r="AW925">
            <v>293952000</v>
          </cell>
          <cell r="AX925">
            <v>7348.8</v>
          </cell>
          <cell r="AY925">
            <v>1.2</v>
          </cell>
        </row>
        <row r="926">
          <cell r="C926">
            <v>84002</v>
          </cell>
          <cell r="K926" t="str">
            <v>Dump Truck 12 ton</v>
          </cell>
          <cell r="P926">
            <v>22.271526376854013</v>
          </cell>
          <cell r="Q926">
            <v>1</v>
          </cell>
          <cell r="R926">
            <v>274.96992780721354</v>
          </cell>
          <cell r="S926">
            <v>4.4900000000000002E-2</v>
          </cell>
          <cell r="U926">
            <v>22.271526376854013</v>
          </cell>
          <cell r="V926">
            <v>86375</v>
          </cell>
          <cell r="W926">
            <v>3879</v>
          </cell>
          <cell r="X926">
            <v>12</v>
          </cell>
          <cell r="Y926">
            <v>0.53879999999999995</v>
          </cell>
          <cell r="Z926">
            <v>8990</v>
          </cell>
          <cell r="AA926">
            <v>4844</v>
          </cell>
          <cell r="AC926">
            <v>8723</v>
          </cell>
          <cell r="AD926">
            <v>53419652</v>
          </cell>
          <cell r="AH926" t="str">
            <v>Pekerja</v>
          </cell>
          <cell r="AK926">
            <v>8.23045267489712E-3</v>
          </cell>
          <cell r="AL926">
            <v>40000</v>
          </cell>
          <cell r="AM926">
            <v>330</v>
          </cell>
          <cell r="AN926">
            <v>2020920</v>
          </cell>
          <cell r="AO926">
            <v>50.403292181069965</v>
          </cell>
        </row>
        <row r="927">
          <cell r="C927">
            <v>84003</v>
          </cell>
          <cell r="K927" t="str">
            <v>Bulldozer D65</v>
          </cell>
          <cell r="P927">
            <v>216.91139240506331</v>
          </cell>
          <cell r="Q927">
            <v>1</v>
          </cell>
          <cell r="R927">
            <v>28.232726423902893</v>
          </cell>
          <cell r="S927">
            <v>4.5999999999999999E-3</v>
          </cell>
          <cell r="U927">
            <v>216.91139240506331</v>
          </cell>
          <cell r="V927">
            <v>168375</v>
          </cell>
          <cell r="W927">
            <v>775</v>
          </cell>
          <cell r="X927">
            <v>25</v>
          </cell>
          <cell r="Y927">
            <v>0.115</v>
          </cell>
          <cell r="Z927">
            <v>8990</v>
          </cell>
          <cell r="AA927">
            <v>1034</v>
          </cell>
          <cell r="AC927">
            <v>1809</v>
          </cell>
          <cell r="AD927">
            <v>11078316</v>
          </cell>
          <cell r="AM927">
            <v>0</v>
          </cell>
          <cell r="AO927">
            <v>0</v>
          </cell>
        </row>
        <row r="928">
          <cell r="C928">
            <v>84004</v>
          </cell>
          <cell r="K928" t="str">
            <v>Vibrator Roller</v>
          </cell>
          <cell r="P928">
            <v>121.5</v>
          </cell>
          <cell r="Q928">
            <v>1</v>
          </cell>
          <cell r="R928">
            <v>50.403292181069958</v>
          </cell>
          <cell r="S928">
            <v>8.2000000000000007E-3</v>
          </cell>
          <cell r="U928">
            <v>121.5</v>
          </cell>
          <cell r="V928">
            <v>108375.00000000001</v>
          </cell>
          <cell r="W928">
            <v>889</v>
          </cell>
          <cell r="X928">
            <v>8</v>
          </cell>
          <cell r="Y928">
            <v>6.5600000000000006E-2</v>
          </cell>
          <cell r="Z928">
            <v>8990</v>
          </cell>
          <cell r="AA928">
            <v>590</v>
          </cell>
          <cell r="AC928">
            <v>1479</v>
          </cell>
          <cell r="AD928">
            <v>9057396</v>
          </cell>
        </row>
        <row r="929">
          <cell r="C929">
            <v>84005</v>
          </cell>
          <cell r="K929" t="str">
            <v>Water Tanker 5000 L</v>
          </cell>
          <cell r="P929">
            <v>243</v>
          </cell>
          <cell r="Q929">
            <v>1</v>
          </cell>
          <cell r="R929">
            <v>25.201646090534979</v>
          </cell>
          <cell r="S929">
            <v>4.1000000000000003E-3</v>
          </cell>
          <cell r="U929">
            <v>243</v>
          </cell>
          <cell r="V929">
            <v>59375</v>
          </cell>
          <cell r="W929">
            <v>244</v>
          </cell>
          <cell r="X929">
            <v>7</v>
          </cell>
          <cell r="Y929">
            <v>2.87E-2</v>
          </cell>
          <cell r="Z929">
            <v>8990</v>
          </cell>
          <cell r="AA929">
            <v>259</v>
          </cell>
          <cell r="AC929">
            <v>503</v>
          </cell>
          <cell r="AD929">
            <v>3080372</v>
          </cell>
        </row>
        <row r="930">
          <cell r="C930">
            <v>84006</v>
          </cell>
          <cell r="K930" t="str">
            <v>Submersible Pump</v>
          </cell>
          <cell r="P930">
            <v>0</v>
          </cell>
          <cell r="Q930">
            <v>1</v>
          </cell>
          <cell r="R930">
            <v>0</v>
          </cell>
          <cell r="S930">
            <v>0</v>
          </cell>
          <cell r="V930">
            <v>24375</v>
          </cell>
          <cell r="W930">
            <v>0</v>
          </cell>
          <cell r="X930">
            <v>0</v>
          </cell>
          <cell r="Y930">
            <v>0</v>
          </cell>
          <cell r="Z930">
            <v>8990</v>
          </cell>
          <cell r="AA930">
            <v>0</v>
          </cell>
          <cell r="AC930">
            <v>0</v>
          </cell>
          <cell r="AD930">
            <v>0</v>
          </cell>
        </row>
        <row r="931">
          <cell r="C931">
            <v>84007</v>
          </cell>
          <cell r="K931" t="str">
            <v>Generator Set 50 KVA</v>
          </cell>
          <cell r="P931">
            <v>0</v>
          </cell>
          <cell r="Q931">
            <v>1</v>
          </cell>
          <cell r="R931">
            <v>0</v>
          </cell>
          <cell r="S931">
            <v>0</v>
          </cell>
          <cell r="V931">
            <v>51250</v>
          </cell>
          <cell r="W931">
            <v>0</v>
          </cell>
          <cell r="X931">
            <v>8</v>
          </cell>
          <cell r="Y931">
            <v>0</v>
          </cell>
          <cell r="Z931">
            <v>8990</v>
          </cell>
          <cell r="AA931">
            <v>0</v>
          </cell>
          <cell r="AC931">
            <v>0</v>
          </cell>
          <cell r="AD931">
            <v>0</v>
          </cell>
        </row>
        <row r="932">
          <cell r="C932">
            <v>84008</v>
          </cell>
          <cell r="S932">
            <v>0</v>
          </cell>
          <cell r="AC932">
            <v>0</v>
          </cell>
          <cell r="AD932">
            <v>0</v>
          </cell>
        </row>
        <row r="933">
          <cell r="C933">
            <v>84009</v>
          </cell>
          <cell r="S933">
            <v>0</v>
          </cell>
          <cell r="AC933">
            <v>0</v>
          </cell>
          <cell r="AD933">
            <v>0</v>
          </cell>
        </row>
        <row r="934">
          <cell r="C934">
            <v>84010</v>
          </cell>
          <cell r="S934">
            <v>0</v>
          </cell>
          <cell r="AC934">
            <v>0</v>
          </cell>
          <cell r="AD934">
            <v>0</v>
          </cell>
        </row>
        <row r="935">
          <cell r="C935">
            <v>85000</v>
          </cell>
          <cell r="D935" t="str">
            <v>III-1-19</v>
          </cell>
          <cell r="F935" t="str">
            <v>Earthfill type - B1 from borrow area distance 3 - 5 km</v>
          </cell>
          <cell r="H935" t="str">
            <v>cum</v>
          </cell>
          <cell r="I935">
            <v>11981</v>
          </cell>
          <cell r="K935">
            <v>0</v>
          </cell>
          <cell r="L935">
            <v>30</v>
          </cell>
          <cell r="M935">
            <v>7</v>
          </cell>
          <cell r="N935">
            <v>1</v>
          </cell>
          <cell r="O935">
            <v>210</v>
          </cell>
          <cell r="U935">
            <v>62.086736842105289</v>
          </cell>
          <cell r="W935">
            <v>10147</v>
          </cell>
          <cell r="Y935">
            <v>1.3150999999999999</v>
          </cell>
          <cell r="Z935">
            <v>8990</v>
          </cell>
          <cell r="AA935">
            <v>11825</v>
          </cell>
          <cell r="AC935">
            <v>21972</v>
          </cell>
          <cell r="AD935">
            <v>263246532</v>
          </cell>
          <cell r="AE935">
            <v>0</v>
          </cell>
          <cell r="AF935" t="str">
            <v>III-1-19</v>
          </cell>
          <cell r="AH935" t="str">
            <v>Prod./Jam :</v>
          </cell>
          <cell r="AI935">
            <v>10</v>
          </cell>
          <cell r="AJ935">
            <v>80</v>
          </cell>
          <cell r="AK935">
            <v>1</v>
          </cell>
          <cell r="AM935">
            <v>639</v>
          </cell>
          <cell r="AN935">
            <v>7655859</v>
          </cell>
          <cell r="AO935">
            <v>0</v>
          </cell>
          <cell r="AP935" t="str">
            <v>III-1-19</v>
          </cell>
          <cell r="AV935">
            <v>48000</v>
          </cell>
          <cell r="AW935">
            <v>575088000</v>
          </cell>
          <cell r="BC935">
            <v>70611</v>
          </cell>
        </row>
        <row r="936">
          <cell r="C936">
            <v>85001</v>
          </cell>
          <cell r="K936" t="str">
            <v>Excavator PC 200</v>
          </cell>
          <cell r="P936">
            <v>62.086736842105289</v>
          </cell>
          <cell r="Q936">
            <v>1</v>
          </cell>
          <cell r="R936">
            <v>192.97197129991312</v>
          </cell>
          <cell r="S936">
            <v>1.61E-2</v>
          </cell>
          <cell r="U936">
            <v>62.086736842105289</v>
          </cell>
          <cell r="V936">
            <v>146875</v>
          </cell>
          <cell r="W936">
            <v>2365</v>
          </cell>
          <cell r="X936">
            <v>18</v>
          </cell>
          <cell r="Y936">
            <v>0.2898</v>
          </cell>
          <cell r="Z936">
            <v>8990</v>
          </cell>
          <cell r="AA936">
            <v>2606</v>
          </cell>
          <cell r="AC936">
            <v>4971</v>
          </cell>
          <cell r="AD936">
            <v>59557551</v>
          </cell>
          <cell r="AH936" t="str">
            <v>Mandor</v>
          </cell>
          <cell r="AK936">
            <v>4.11522633744856E-3</v>
          </cell>
          <cell r="AL936">
            <v>75000</v>
          </cell>
          <cell r="AM936">
            <v>309</v>
          </cell>
          <cell r="AN936">
            <v>3702129</v>
          </cell>
          <cell r="AO936">
            <v>49.304526748971199</v>
          </cell>
          <cell r="AR936" t="str">
            <v>Tanah Timbunan</v>
          </cell>
          <cell r="AS936" t="str">
            <v>m3</v>
          </cell>
          <cell r="AT936">
            <v>1.2</v>
          </cell>
          <cell r="AU936">
            <v>40000</v>
          </cell>
          <cell r="AV936">
            <v>48000</v>
          </cell>
          <cell r="AW936">
            <v>575088000</v>
          </cell>
          <cell r="AX936">
            <v>14377.199999999999</v>
          </cell>
          <cell r="AY936">
            <v>1.2</v>
          </cell>
        </row>
        <row r="937">
          <cell r="C937">
            <v>85002</v>
          </cell>
          <cell r="K937" t="str">
            <v>Dump Truck 12 ton</v>
          </cell>
          <cell r="P937">
            <v>14.712712759713582</v>
          </cell>
          <cell r="Q937">
            <v>1</v>
          </cell>
          <cell r="R937">
            <v>814.32977015676056</v>
          </cell>
          <cell r="S937">
            <v>6.8000000000000005E-2</v>
          </cell>
          <cell r="U937">
            <v>14.712712759713582</v>
          </cell>
          <cell r="V937">
            <v>86375</v>
          </cell>
          <cell r="W937">
            <v>5874</v>
          </cell>
          <cell r="X937">
            <v>12</v>
          </cell>
          <cell r="Y937">
            <v>0.81599999999999995</v>
          </cell>
          <cell r="Z937">
            <v>8990</v>
          </cell>
          <cell r="AA937">
            <v>7336</v>
          </cell>
          <cell r="AC937">
            <v>13210</v>
          </cell>
          <cell r="AD937">
            <v>158269010</v>
          </cell>
          <cell r="AH937" t="str">
            <v>Pekerja</v>
          </cell>
          <cell r="AK937">
            <v>8.23045267489712E-3</v>
          </cell>
          <cell r="AL937">
            <v>40000</v>
          </cell>
          <cell r="AM937">
            <v>330</v>
          </cell>
          <cell r="AN937">
            <v>3953730</v>
          </cell>
          <cell r="AO937">
            <v>98.609053497942398</v>
          </cell>
        </row>
        <row r="938">
          <cell r="C938">
            <v>85003</v>
          </cell>
          <cell r="K938" t="str">
            <v>Bulldozer D65</v>
          </cell>
          <cell r="P938">
            <v>216.91139240506331</v>
          </cell>
          <cell r="Q938">
            <v>1</v>
          </cell>
          <cell r="R938">
            <v>55.234535480859009</v>
          </cell>
          <cell r="S938">
            <v>4.5999999999999999E-3</v>
          </cell>
          <cell r="U938">
            <v>216.91139240506331</v>
          </cell>
          <cell r="V938">
            <v>168375</v>
          </cell>
          <cell r="W938">
            <v>775</v>
          </cell>
          <cell r="X938">
            <v>25</v>
          </cell>
          <cell r="Y938">
            <v>0.115</v>
          </cell>
          <cell r="Z938">
            <v>8990</v>
          </cell>
          <cell r="AA938">
            <v>1034</v>
          </cell>
          <cell r="AC938">
            <v>1809</v>
          </cell>
          <cell r="AD938">
            <v>21673629</v>
          </cell>
          <cell r="AM938">
            <v>0</v>
          </cell>
          <cell r="AO938">
            <v>0</v>
          </cell>
        </row>
        <row r="939">
          <cell r="C939">
            <v>85004</v>
          </cell>
          <cell r="K939" t="str">
            <v>Vibrator Roller</v>
          </cell>
          <cell r="P939">
            <v>121.5</v>
          </cell>
          <cell r="Q939">
            <v>1</v>
          </cell>
          <cell r="R939">
            <v>98.609053497942384</v>
          </cell>
          <cell r="S939">
            <v>8.2000000000000007E-3</v>
          </cell>
          <cell r="U939">
            <v>121.5</v>
          </cell>
          <cell r="V939">
            <v>108375.00000000001</v>
          </cell>
          <cell r="W939">
            <v>889</v>
          </cell>
          <cell r="X939">
            <v>8</v>
          </cell>
          <cell r="Y939">
            <v>6.5600000000000006E-2</v>
          </cell>
          <cell r="Z939">
            <v>8990</v>
          </cell>
          <cell r="AA939">
            <v>590</v>
          </cell>
          <cell r="AC939">
            <v>1479</v>
          </cell>
          <cell r="AD939">
            <v>17719899</v>
          </cell>
        </row>
        <row r="940">
          <cell r="C940">
            <v>85005</v>
          </cell>
          <cell r="K940" t="str">
            <v>Water Tanker 5000 L</v>
          </cell>
          <cell r="P940">
            <v>243</v>
          </cell>
          <cell r="Q940">
            <v>1</v>
          </cell>
          <cell r="R940">
            <v>49.304526748971192</v>
          </cell>
          <cell r="S940">
            <v>4.1000000000000003E-3</v>
          </cell>
          <cell r="U940">
            <v>243</v>
          </cell>
          <cell r="V940">
            <v>59375</v>
          </cell>
          <cell r="W940">
            <v>244</v>
          </cell>
          <cell r="X940">
            <v>7</v>
          </cell>
          <cell r="Y940">
            <v>2.87E-2</v>
          </cell>
          <cell r="Z940">
            <v>8990</v>
          </cell>
          <cell r="AA940">
            <v>259</v>
          </cell>
          <cell r="AC940">
            <v>503</v>
          </cell>
          <cell r="AD940">
            <v>6026443</v>
          </cell>
        </row>
        <row r="941">
          <cell r="C941">
            <v>85006</v>
          </cell>
          <cell r="S941">
            <v>0</v>
          </cell>
          <cell r="AC941">
            <v>0</v>
          </cell>
          <cell r="AD941">
            <v>0</v>
          </cell>
        </row>
        <row r="942">
          <cell r="C942">
            <v>85007</v>
          </cell>
          <cell r="S942">
            <v>0</v>
          </cell>
          <cell r="AC942">
            <v>0</v>
          </cell>
          <cell r="AD942">
            <v>0</v>
          </cell>
        </row>
        <row r="943">
          <cell r="C943">
            <v>85008</v>
          </cell>
          <cell r="S943">
            <v>0</v>
          </cell>
          <cell r="AC943">
            <v>0</v>
          </cell>
          <cell r="AD943">
            <v>0</v>
          </cell>
        </row>
        <row r="944">
          <cell r="C944">
            <v>85009</v>
          </cell>
          <cell r="S944">
            <v>0</v>
          </cell>
          <cell r="AC944">
            <v>0</v>
          </cell>
          <cell r="AD944">
            <v>0</v>
          </cell>
        </row>
        <row r="945">
          <cell r="C945">
            <v>85010</v>
          </cell>
          <cell r="S945">
            <v>0</v>
          </cell>
          <cell r="AC945">
            <v>0</v>
          </cell>
          <cell r="AD945">
            <v>0</v>
          </cell>
        </row>
        <row r="946">
          <cell r="C946">
            <v>86000</v>
          </cell>
          <cell r="D946" t="str">
            <v>III-1-20</v>
          </cell>
          <cell r="F946" t="str">
            <v>Earthfill type - B1 from borrow area distance 3 - 5 km with cofferdam and dewatering for soft foundation</v>
          </cell>
          <cell r="H946" t="str">
            <v>cum</v>
          </cell>
          <cell r="I946">
            <v>1198</v>
          </cell>
          <cell r="K946">
            <v>0</v>
          </cell>
          <cell r="L946">
            <v>30</v>
          </cell>
          <cell r="M946">
            <v>7</v>
          </cell>
          <cell r="N946">
            <v>1</v>
          </cell>
          <cell r="O946">
            <v>210</v>
          </cell>
          <cell r="U946">
            <v>62.086736842105289</v>
          </cell>
          <cell r="W946">
            <v>11337</v>
          </cell>
          <cell r="Y946">
            <v>1.4608999999999999</v>
          </cell>
          <cell r="Z946">
            <v>8990</v>
          </cell>
          <cell r="AA946">
            <v>13136</v>
          </cell>
          <cell r="AC946">
            <v>24473</v>
          </cell>
          <cell r="AD946">
            <v>29318654</v>
          </cell>
          <cell r="AE946">
            <v>0</v>
          </cell>
          <cell r="AF946" t="str">
            <v>III-1-20</v>
          </cell>
          <cell r="AH946" t="str">
            <v>Prod./Jam :</v>
          </cell>
          <cell r="AI946">
            <v>10</v>
          </cell>
          <cell r="AJ946">
            <v>80</v>
          </cell>
          <cell r="AK946">
            <v>1</v>
          </cell>
          <cell r="AM946">
            <v>639</v>
          </cell>
          <cell r="AN946">
            <v>765522</v>
          </cell>
          <cell r="AO946">
            <v>0</v>
          </cell>
          <cell r="AP946" t="str">
            <v>III-1-20</v>
          </cell>
          <cell r="AV946">
            <v>48000</v>
          </cell>
          <cell r="AW946">
            <v>57504000</v>
          </cell>
          <cell r="BC946">
            <v>73112</v>
          </cell>
        </row>
        <row r="947">
          <cell r="C947">
            <v>86001</v>
          </cell>
          <cell r="K947" t="str">
            <v>Excavator PC 200</v>
          </cell>
          <cell r="P947">
            <v>41.391157894736857</v>
          </cell>
          <cell r="Q947">
            <v>1.5</v>
          </cell>
          <cell r="R947">
            <v>28.943379720052071</v>
          </cell>
          <cell r="S947">
            <v>2.4199999999999999E-2</v>
          </cell>
          <cell r="U947">
            <v>62.086736842105289</v>
          </cell>
          <cell r="V947">
            <v>146875</v>
          </cell>
          <cell r="W947">
            <v>3555</v>
          </cell>
          <cell r="X947">
            <v>18</v>
          </cell>
          <cell r="Y947">
            <v>0.43559999999999999</v>
          </cell>
          <cell r="Z947">
            <v>8990</v>
          </cell>
          <cell r="AA947">
            <v>3917</v>
          </cell>
          <cell r="AC947">
            <v>7472</v>
          </cell>
          <cell r="AD947">
            <v>8951456</v>
          </cell>
          <cell r="AH947" t="str">
            <v>Mandor</v>
          </cell>
          <cell r="AK947">
            <v>4.11522633744856E-3</v>
          </cell>
          <cell r="AL947">
            <v>75000</v>
          </cell>
          <cell r="AM947">
            <v>309</v>
          </cell>
          <cell r="AN947">
            <v>370182</v>
          </cell>
          <cell r="AO947">
            <v>4.9300411522633745</v>
          </cell>
          <cell r="AR947" t="str">
            <v>Tanah Timbunan</v>
          </cell>
          <cell r="AS947" t="str">
            <v>m3</v>
          </cell>
          <cell r="AT947">
            <v>1.2</v>
          </cell>
          <cell r="AU947">
            <v>40000</v>
          </cell>
          <cell r="AV947">
            <v>48000</v>
          </cell>
          <cell r="AW947">
            <v>57504000</v>
          </cell>
          <cell r="AX947">
            <v>1437.6</v>
          </cell>
          <cell r="AY947">
            <v>1.2</v>
          </cell>
        </row>
        <row r="948">
          <cell r="C948">
            <v>86002</v>
          </cell>
          <cell r="K948" t="str">
            <v>Dump Truck 12 ton</v>
          </cell>
          <cell r="P948">
            <v>14.712712759713582</v>
          </cell>
          <cell r="Q948">
            <v>1</v>
          </cell>
          <cell r="R948">
            <v>81.426180172589866</v>
          </cell>
          <cell r="S948">
            <v>6.8000000000000005E-2</v>
          </cell>
          <cell r="U948">
            <v>14.712712759713582</v>
          </cell>
          <cell r="V948">
            <v>86375</v>
          </cell>
          <cell r="W948">
            <v>5874</v>
          </cell>
          <cell r="X948">
            <v>12</v>
          </cell>
          <cell r="Y948">
            <v>0.81599999999999995</v>
          </cell>
          <cell r="Z948">
            <v>8990</v>
          </cell>
          <cell r="AA948">
            <v>7336</v>
          </cell>
          <cell r="AC948">
            <v>13210</v>
          </cell>
          <cell r="AD948">
            <v>15825580</v>
          </cell>
          <cell r="AH948" t="str">
            <v>Pekerja</v>
          </cell>
          <cell r="AK948">
            <v>8.23045267489712E-3</v>
          </cell>
          <cell r="AL948">
            <v>40000</v>
          </cell>
          <cell r="AM948">
            <v>330</v>
          </cell>
          <cell r="AN948">
            <v>395340</v>
          </cell>
          <cell r="AO948">
            <v>9.8600823045267489</v>
          </cell>
        </row>
        <row r="949">
          <cell r="C949">
            <v>86003</v>
          </cell>
          <cell r="K949" t="str">
            <v>Bulldozer D65</v>
          </cell>
          <cell r="P949">
            <v>216.91139240506331</v>
          </cell>
          <cell r="Q949">
            <v>1</v>
          </cell>
          <cell r="R949">
            <v>5.522992530345471</v>
          </cell>
          <cell r="S949">
            <v>4.5999999999999999E-3</v>
          </cell>
          <cell r="U949">
            <v>216.91139240506331</v>
          </cell>
          <cell r="V949">
            <v>168375</v>
          </cell>
          <cell r="W949">
            <v>775</v>
          </cell>
          <cell r="X949">
            <v>25</v>
          </cell>
          <cell r="Y949">
            <v>0.115</v>
          </cell>
          <cell r="Z949">
            <v>8990</v>
          </cell>
          <cell r="AA949">
            <v>1034</v>
          </cell>
          <cell r="AC949">
            <v>1809</v>
          </cell>
          <cell r="AD949">
            <v>2167182</v>
          </cell>
          <cell r="AM949">
            <v>0</v>
          </cell>
          <cell r="AO949">
            <v>0</v>
          </cell>
        </row>
        <row r="950">
          <cell r="C950">
            <v>86004</v>
          </cell>
          <cell r="K950" t="str">
            <v>Vibrator Roller</v>
          </cell>
          <cell r="P950">
            <v>121.5</v>
          </cell>
          <cell r="Q950">
            <v>1</v>
          </cell>
          <cell r="R950">
            <v>9.8600823045267489</v>
          </cell>
          <cell r="S950">
            <v>8.2000000000000007E-3</v>
          </cell>
          <cell r="U950">
            <v>121.5</v>
          </cell>
          <cell r="V950">
            <v>108375.00000000001</v>
          </cell>
          <cell r="W950">
            <v>889</v>
          </cell>
          <cell r="X950">
            <v>8</v>
          </cell>
          <cell r="Y950">
            <v>6.5600000000000006E-2</v>
          </cell>
          <cell r="Z950">
            <v>8990</v>
          </cell>
          <cell r="AA950">
            <v>590</v>
          </cell>
          <cell r="AC950">
            <v>1479</v>
          </cell>
          <cell r="AD950">
            <v>1771842</v>
          </cell>
        </row>
        <row r="951">
          <cell r="C951">
            <v>86005</v>
          </cell>
          <cell r="K951" t="str">
            <v>Water Tanker 5000 L</v>
          </cell>
          <cell r="P951">
            <v>243</v>
          </cell>
          <cell r="Q951">
            <v>1</v>
          </cell>
          <cell r="R951">
            <v>4.9300411522633745</v>
          </cell>
          <cell r="S951">
            <v>4.1000000000000003E-3</v>
          </cell>
          <cell r="U951">
            <v>243</v>
          </cell>
          <cell r="V951">
            <v>59375</v>
          </cell>
          <cell r="W951">
            <v>244</v>
          </cell>
          <cell r="X951">
            <v>7</v>
          </cell>
          <cell r="Y951">
            <v>2.87E-2</v>
          </cell>
          <cell r="Z951">
            <v>8990</v>
          </cell>
          <cell r="AA951">
            <v>259</v>
          </cell>
          <cell r="AC951">
            <v>503</v>
          </cell>
          <cell r="AD951">
            <v>602594</v>
          </cell>
        </row>
        <row r="952">
          <cell r="C952">
            <v>86006</v>
          </cell>
          <cell r="K952" t="str">
            <v>Submersible Pump</v>
          </cell>
          <cell r="P952">
            <v>0</v>
          </cell>
          <cell r="Q952">
            <v>1</v>
          </cell>
          <cell r="R952">
            <v>0</v>
          </cell>
          <cell r="S952">
            <v>0</v>
          </cell>
          <cell r="V952">
            <v>24375</v>
          </cell>
          <cell r="W952">
            <v>0</v>
          </cell>
          <cell r="X952">
            <v>0</v>
          </cell>
          <cell r="Y952">
            <v>0</v>
          </cell>
          <cell r="Z952">
            <v>8990</v>
          </cell>
          <cell r="AA952">
            <v>0</v>
          </cell>
          <cell r="AC952">
            <v>0</v>
          </cell>
          <cell r="AD952">
            <v>0</v>
          </cell>
        </row>
        <row r="953">
          <cell r="C953">
            <v>86007</v>
          </cell>
          <cell r="K953" t="str">
            <v>Generator Set 50 KVA</v>
          </cell>
          <cell r="P953">
            <v>0</v>
          </cell>
          <cell r="Q953">
            <v>1</v>
          </cell>
          <cell r="R953">
            <v>0</v>
          </cell>
          <cell r="S953">
            <v>0</v>
          </cell>
          <cell r="V953">
            <v>51250</v>
          </cell>
          <cell r="W953">
            <v>0</v>
          </cell>
          <cell r="X953">
            <v>8</v>
          </cell>
          <cell r="Y953">
            <v>0</v>
          </cell>
          <cell r="Z953">
            <v>8990</v>
          </cell>
          <cell r="AA953">
            <v>0</v>
          </cell>
          <cell r="AC953">
            <v>0</v>
          </cell>
          <cell r="AD953">
            <v>0</v>
          </cell>
        </row>
        <row r="954">
          <cell r="C954">
            <v>86008</v>
          </cell>
          <cell r="S954">
            <v>0</v>
          </cell>
          <cell r="AC954">
            <v>0</v>
          </cell>
          <cell r="AD954">
            <v>0</v>
          </cell>
        </row>
        <row r="955">
          <cell r="C955">
            <v>86009</v>
          </cell>
          <cell r="S955">
            <v>0</v>
          </cell>
          <cell r="AC955">
            <v>0</v>
          </cell>
          <cell r="AD955">
            <v>0</v>
          </cell>
        </row>
        <row r="956">
          <cell r="C956">
            <v>86010</v>
          </cell>
          <cell r="S956">
            <v>0</v>
          </cell>
          <cell r="AC956">
            <v>0</v>
          </cell>
          <cell r="AD956">
            <v>0</v>
          </cell>
        </row>
        <row r="957">
          <cell r="C957">
            <v>87000</v>
          </cell>
          <cell r="D957" t="str">
            <v>III-1-21</v>
          </cell>
          <cell r="F957" t="str">
            <v>Earthfill type - B1 from borrow area distance 5 - 7 km</v>
          </cell>
          <cell r="H957" t="str">
            <v>cum</v>
          </cell>
          <cell r="I957">
            <v>7987</v>
          </cell>
          <cell r="K957">
            <v>0</v>
          </cell>
          <cell r="L957">
            <v>30</v>
          </cell>
          <cell r="M957">
            <v>7</v>
          </cell>
          <cell r="N957">
            <v>1</v>
          </cell>
          <cell r="O957">
            <v>210</v>
          </cell>
          <cell r="U957">
            <v>62.086736842105289</v>
          </cell>
          <cell r="W957">
            <v>12134</v>
          </cell>
          <cell r="Y957">
            <v>1.5911000000000002</v>
          </cell>
          <cell r="Z957">
            <v>8990</v>
          </cell>
          <cell r="AA957">
            <v>14307</v>
          </cell>
          <cell r="AC957">
            <v>26441</v>
          </cell>
          <cell r="AD957">
            <v>211184267</v>
          </cell>
          <cell r="AE957">
            <v>0</v>
          </cell>
          <cell r="AF957" t="str">
            <v>III-1-21</v>
          </cell>
          <cell r="AH957" t="str">
            <v>Prod./Jam :</v>
          </cell>
          <cell r="AI957">
            <v>10</v>
          </cell>
          <cell r="AJ957">
            <v>80</v>
          </cell>
          <cell r="AK957">
            <v>1</v>
          </cell>
          <cell r="AM957">
            <v>639</v>
          </cell>
          <cell r="AN957">
            <v>5103693</v>
          </cell>
          <cell r="AO957">
            <v>0</v>
          </cell>
          <cell r="AP957" t="str">
            <v>III-1-21</v>
          </cell>
          <cell r="AV957">
            <v>48000</v>
          </cell>
          <cell r="AW957">
            <v>383376000</v>
          </cell>
          <cell r="BC957">
            <v>75080</v>
          </cell>
        </row>
        <row r="958">
          <cell r="C958">
            <v>87001</v>
          </cell>
          <cell r="K958" t="str">
            <v>Excavator PC 200</v>
          </cell>
          <cell r="P958">
            <v>62.086736842105289</v>
          </cell>
          <cell r="Q958">
            <v>1</v>
          </cell>
          <cell r="R958">
            <v>128.64261203342008</v>
          </cell>
          <cell r="S958">
            <v>1.61E-2</v>
          </cell>
          <cell r="U958">
            <v>62.086736842105289</v>
          </cell>
          <cell r="V958">
            <v>146875</v>
          </cell>
          <cell r="W958">
            <v>2365</v>
          </cell>
          <cell r="X958">
            <v>18</v>
          </cell>
          <cell r="Y958">
            <v>0.2898</v>
          </cell>
          <cell r="Z958">
            <v>8990</v>
          </cell>
          <cell r="AA958">
            <v>2606</v>
          </cell>
          <cell r="AC958">
            <v>4971</v>
          </cell>
          <cell r="AD958">
            <v>39703377</v>
          </cell>
          <cell r="AH958" t="str">
            <v>Mandor</v>
          </cell>
          <cell r="AK958">
            <v>4.11522633744856E-3</v>
          </cell>
          <cell r="AL958">
            <v>75000</v>
          </cell>
          <cell r="AM958">
            <v>309</v>
          </cell>
          <cell r="AN958">
            <v>2467983</v>
          </cell>
          <cell r="AO958">
            <v>32.86831275720165</v>
          </cell>
          <cell r="AR958" t="str">
            <v>Tanah Timbunan</v>
          </cell>
          <cell r="AS958" t="str">
            <v>m3</v>
          </cell>
          <cell r="AT958">
            <v>1.2</v>
          </cell>
          <cell r="AU958">
            <v>40000</v>
          </cell>
          <cell r="AV958">
            <v>48000</v>
          </cell>
          <cell r="AW958">
            <v>383376000</v>
          </cell>
          <cell r="AX958">
            <v>9584.4</v>
          </cell>
          <cell r="AY958">
            <v>1.2</v>
          </cell>
        </row>
        <row r="959">
          <cell r="C959">
            <v>87002</v>
          </cell>
          <cell r="K959" t="str">
            <v>Dump Truck 12 ton</v>
          </cell>
          <cell r="P959">
            <v>10.984607294754477</v>
          </cell>
          <cell r="Q959">
            <v>1</v>
          </cell>
          <cell r="R959">
            <v>727.10837863216682</v>
          </cell>
          <cell r="S959">
            <v>9.0999999999999998E-2</v>
          </cell>
          <cell r="U959">
            <v>10.984607294754477</v>
          </cell>
          <cell r="V959">
            <v>86375</v>
          </cell>
          <cell r="W959">
            <v>7861</v>
          </cell>
          <cell r="X959">
            <v>12</v>
          </cell>
          <cell r="Y959">
            <v>1.0920000000000001</v>
          </cell>
          <cell r="Z959">
            <v>8990</v>
          </cell>
          <cell r="AA959">
            <v>9818</v>
          </cell>
          <cell r="AC959">
            <v>17679</v>
          </cell>
          <cell r="AD959">
            <v>141202173</v>
          </cell>
          <cell r="AH959" t="str">
            <v>Pekerja</v>
          </cell>
          <cell r="AK959">
            <v>8.23045267489712E-3</v>
          </cell>
          <cell r="AL959">
            <v>40000</v>
          </cell>
          <cell r="AM959">
            <v>330</v>
          </cell>
          <cell r="AN959">
            <v>2635710</v>
          </cell>
          <cell r="AO959">
            <v>65.7366255144033</v>
          </cell>
        </row>
        <row r="960">
          <cell r="C960">
            <v>87003</v>
          </cell>
          <cell r="K960" t="str">
            <v>Bulldozer D65</v>
          </cell>
          <cell r="P960">
            <v>216.91139240506331</v>
          </cell>
          <cell r="Q960">
            <v>1</v>
          </cell>
          <cell r="R960">
            <v>36.821486928104569</v>
          </cell>
          <cell r="S960">
            <v>4.5999999999999999E-3</v>
          </cell>
          <cell r="U960">
            <v>216.91139240506331</v>
          </cell>
          <cell r="V960">
            <v>168375</v>
          </cell>
          <cell r="W960">
            <v>775</v>
          </cell>
          <cell r="X960">
            <v>25</v>
          </cell>
          <cell r="Y960">
            <v>0.115</v>
          </cell>
          <cell r="Z960">
            <v>8990</v>
          </cell>
          <cell r="AA960">
            <v>1034</v>
          </cell>
          <cell r="AC960">
            <v>1809</v>
          </cell>
          <cell r="AD960">
            <v>14448483</v>
          </cell>
          <cell r="AM960">
            <v>0</v>
          </cell>
          <cell r="AO960">
            <v>0</v>
          </cell>
        </row>
        <row r="961">
          <cell r="C961">
            <v>87004</v>
          </cell>
          <cell r="K961" t="str">
            <v>Vibrator Roller</v>
          </cell>
          <cell r="P961">
            <v>121.5</v>
          </cell>
          <cell r="Q961">
            <v>1</v>
          </cell>
          <cell r="R961">
            <v>65.736625514403286</v>
          </cell>
          <cell r="S961">
            <v>8.2000000000000007E-3</v>
          </cell>
          <cell r="U961">
            <v>121.5</v>
          </cell>
          <cell r="V961">
            <v>108375.00000000001</v>
          </cell>
          <cell r="W961">
            <v>889</v>
          </cell>
          <cell r="X961">
            <v>8</v>
          </cell>
          <cell r="Y961">
            <v>6.5600000000000006E-2</v>
          </cell>
          <cell r="Z961">
            <v>8990</v>
          </cell>
          <cell r="AA961">
            <v>590</v>
          </cell>
          <cell r="AC961">
            <v>1479</v>
          </cell>
          <cell r="AD961">
            <v>11812773</v>
          </cell>
        </row>
        <row r="962">
          <cell r="C962">
            <v>87005</v>
          </cell>
          <cell r="K962" t="str">
            <v>Water Tanker 5000 L</v>
          </cell>
          <cell r="P962">
            <v>243</v>
          </cell>
          <cell r="Q962">
            <v>1</v>
          </cell>
          <cell r="R962">
            <v>32.868312757201643</v>
          </cell>
          <cell r="S962">
            <v>4.1000000000000003E-3</v>
          </cell>
          <cell r="U962">
            <v>243</v>
          </cell>
          <cell r="V962">
            <v>59375</v>
          </cell>
          <cell r="W962">
            <v>244</v>
          </cell>
          <cell r="X962">
            <v>7</v>
          </cell>
          <cell r="Y962">
            <v>2.87E-2</v>
          </cell>
          <cell r="Z962">
            <v>8990</v>
          </cell>
          <cell r="AA962">
            <v>259</v>
          </cell>
          <cell r="AC962">
            <v>503</v>
          </cell>
          <cell r="AD962">
            <v>4017461</v>
          </cell>
        </row>
        <row r="963">
          <cell r="C963">
            <v>87006</v>
          </cell>
          <cell r="S963">
            <v>0</v>
          </cell>
          <cell r="AC963">
            <v>0</v>
          </cell>
          <cell r="AD963">
            <v>0</v>
          </cell>
        </row>
        <row r="964">
          <cell r="C964">
            <v>87007</v>
          </cell>
          <cell r="S964">
            <v>0</v>
          </cell>
          <cell r="AC964">
            <v>0</v>
          </cell>
          <cell r="AD964">
            <v>0</v>
          </cell>
        </row>
        <row r="965">
          <cell r="C965">
            <v>87008</v>
          </cell>
          <cell r="S965">
            <v>0</v>
          </cell>
          <cell r="AC965">
            <v>0</v>
          </cell>
          <cell r="AD965">
            <v>0</v>
          </cell>
        </row>
        <row r="966">
          <cell r="C966">
            <v>87009</v>
          </cell>
          <cell r="S966">
            <v>0</v>
          </cell>
          <cell r="AC966">
            <v>0</v>
          </cell>
          <cell r="AD966">
            <v>0</v>
          </cell>
        </row>
        <row r="967">
          <cell r="C967">
            <v>87010</v>
          </cell>
          <cell r="S967">
            <v>0</v>
          </cell>
          <cell r="AC967">
            <v>0</v>
          </cell>
          <cell r="AD967">
            <v>0</v>
          </cell>
        </row>
        <row r="968">
          <cell r="C968">
            <v>88000</v>
          </cell>
          <cell r="D968" t="str">
            <v>III-1-22</v>
          </cell>
          <cell r="F968" t="str">
            <v>Earthfill type - B1 from borrow area distance 5 - 7 km with cofferdam and dewatering for soft foundation</v>
          </cell>
          <cell r="H968" t="str">
            <v>cum</v>
          </cell>
          <cell r="I968">
            <v>799</v>
          </cell>
          <cell r="K968">
            <v>0</v>
          </cell>
          <cell r="L968">
            <v>30</v>
          </cell>
          <cell r="M968">
            <v>7</v>
          </cell>
          <cell r="N968">
            <v>1</v>
          </cell>
          <cell r="O968">
            <v>210</v>
          </cell>
          <cell r="U968">
            <v>62.086736842105289</v>
          </cell>
          <cell r="W968">
            <v>13324</v>
          </cell>
          <cell r="Y968">
            <v>1.7369000000000001</v>
          </cell>
          <cell r="Z968">
            <v>8990</v>
          </cell>
          <cell r="AA968">
            <v>15618</v>
          </cell>
          <cell r="AC968">
            <v>28942</v>
          </cell>
          <cell r="AD968">
            <v>23124658</v>
          </cell>
          <cell r="AE968">
            <v>0</v>
          </cell>
          <cell r="AF968" t="str">
            <v>III-1-22</v>
          </cell>
          <cell r="AH968" t="str">
            <v>Prod./Jam :</v>
          </cell>
          <cell r="AI968">
            <v>10</v>
          </cell>
          <cell r="AJ968">
            <v>80</v>
          </cell>
          <cell r="AK968">
            <v>1</v>
          </cell>
          <cell r="AM968">
            <v>639</v>
          </cell>
          <cell r="AN968">
            <v>510561</v>
          </cell>
          <cell r="AO968">
            <v>0</v>
          </cell>
          <cell r="AP968" t="str">
            <v>III-1-22</v>
          </cell>
          <cell r="AV968">
            <v>48000</v>
          </cell>
          <cell r="AW968">
            <v>38352000</v>
          </cell>
          <cell r="BC968">
            <v>77581</v>
          </cell>
        </row>
        <row r="969">
          <cell r="C969">
            <v>88001</v>
          </cell>
          <cell r="K969" t="str">
            <v>Excavator PC 200</v>
          </cell>
          <cell r="P969">
            <v>41.391157894736857</v>
          </cell>
          <cell r="Q969">
            <v>1.5</v>
          </cell>
          <cell r="R969">
            <v>19.3036397298177</v>
          </cell>
          <cell r="S969">
            <v>2.4199999999999999E-2</v>
          </cell>
          <cell r="U969">
            <v>62.086736842105289</v>
          </cell>
          <cell r="V969">
            <v>146875</v>
          </cell>
          <cell r="W969">
            <v>3555</v>
          </cell>
          <cell r="X969">
            <v>18</v>
          </cell>
          <cell r="Y969">
            <v>0.43559999999999999</v>
          </cell>
          <cell r="Z969">
            <v>8990</v>
          </cell>
          <cell r="AA969">
            <v>3917</v>
          </cell>
          <cell r="AC969">
            <v>7472</v>
          </cell>
          <cell r="AD969">
            <v>5970128</v>
          </cell>
          <cell r="AH969" t="str">
            <v>Mandor</v>
          </cell>
          <cell r="AK969">
            <v>4.11522633744856E-3</v>
          </cell>
          <cell r="AL969">
            <v>75000</v>
          </cell>
          <cell r="AM969">
            <v>309</v>
          </cell>
          <cell r="AN969">
            <v>246891</v>
          </cell>
          <cell r="AO969">
            <v>3.2880658436213994</v>
          </cell>
          <cell r="AR969" t="str">
            <v>Tanah Timbunan</v>
          </cell>
          <cell r="AS969" t="str">
            <v>m3</v>
          </cell>
          <cell r="AT969">
            <v>1.2</v>
          </cell>
          <cell r="AU969">
            <v>40000</v>
          </cell>
          <cell r="AV969">
            <v>48000</v>
          </cell>
          <cell r="AW969">
            <v>38352000</v>
          </cell>
          <cell r="AX969">
            <v>958.8</v>
          </cell>
          <cell r="AY969">
            <v>1.2</v>
          </cell>
        </row>
        <row r="970">
          <cell r="C970">
            <v>88002</v>
          </cell>
          <cell r="K970" t="str">
            <v>Dump Truck 12 ton</v>
          </cell>
          <cell r="P970">
            <v>10.984607294754477</v>
          </cell>
          <cell r="Q970">
            <v>1</v>
          </cell>
          <cell r="R970">
            <v>72.738148807700171</v>
          </cell>
          <cell r="S970">
            <v>9.0999999999999998E-2</v>
          </cell>
          <cell r="U970">
            <v>10.984607294754477</v>
          </cell>
          <cell r="V970">
            <v>86375</v>
          </cell>
          <cell r="W970">
            <v>7861</v>
          </cell>
          <cell r="X970">
            <v>12</v>
          </cell>
          <cell r="Y970">
            <v>1.0920000000000001</v>
          </cell>
          <cell r="Z970">
            <v>8990</v>
          </cell>
          <cell r="AA970">
            <v>9818</v>
          </cell>
          <cell r="AC970">
            <v>17679</v>
          </cell>
          <cell r="AD970">
            <v>14125521</v>
          </cell>
          <cell r="AH970" t="str">
            <v>Pekerja</v>
          </cell>
          <cell r="AK970">
            <v>8.23045267489712E-3</v>
          </cell>
          <cell r="AL970">
            <v>40000</v>
          </cell>
          <cell r="AM970">
            <v>330</v>
          </cell>
          <cell r="AN970">
            <v>263670</v>
          </cell>
          <cell r="AO970">
            <v>6.5761316872427988</v>
          </cell>
        </row>
        <row r="971">
          <cell r="C971">
            <v>88003</v>
          </cell>
          <cell r="K971" t="str">
            <v>Bulldozer D65</v>
          </cell>
          <cell r="P971">
            <v>216.91139240506331</v>
          </cell>
          <cell r="Q971">
            <v>1</v>
          </cell>
          <cell r="R971">
            <v>3.6835317460317456</v>
          </cell>
          <cell r="S971">
            <v>4.5999999999999999E-3</v>
          </cell>
          <cell r="U971">
            <v>216.91139240506331</v>
          </cell>
          <cell r="V971">
            <v>168375</v>
          </cell>
          <cell r="W971">
            <v>775</v>
          </cell>
          <cell r="X971">
            <v>25</v>
          </cell>
          <cell r="Y971">
            <v>0.115</v>
          </cell>
          <cell r="Z971">
            <v>8990</v>
          </cell>
          <cell r="AA971">
            <v>1034</v>
          </cell>
          <cell r="AC971">
            <v>1809</v>
          </cell>
          <cell r="AD971">
            <v>1445391</v>
          </cell>
          <cell r="AM971">
            <v>0</v>
          </cell>
          <cell r="AO971">
            <v>0</v>
          </cell>
        </row>
        <row r="972">
          <cell r="C972">
            <v>88004</v>
          </cell>
          <cell r="K972" t="str">
            <v>Vibrator Roller</v>
          </cell>
          <cell r="P972">
            <v>121.5</v>
          </cell>
          <cell r="Q972">
            <v>1</v>
          </cell>
          <cell r="R972">
            <v>6.576131687242798</v>
          </cell>
          <cell r="S972">
            <v>8.2000000000000007E-3</v>
          </cell>
          <cell r="U972">
            <v>121.5</v>
          </cell>
          <cell r="V972">
            <v>108375.00000000001</v>
          </cell>
          <cell r="W972">
            <v>889</v>
          </cell>
          <cell r="X972">
            <v>8</v>
          </cell>
          <cell r="Y972">
            <v>6.5600000000000006E-2</v>
          </cell>
          <cell r="Z972">
            <v>8990</v>
          </cell>
          <cell r="AA972">
            <v>590</v>
          </cell>
          <cell r="AC972">
            <v>1479</v>
          </cell>
          <cell r="AD972">
            <v>1181721</v>
          </cell>
        </row>
        <row r="973">
          <cell r="C973">
            <v>88005</v>
          </cell>
          <cell r="K973" t="str">
            <v>Water Tanker 5000 L</v>
          </cell>
          <cell r="P973">
            <v>243</v>
          </cell>
          <cell r="Q973">
            <v>1</v>
          </cell>
          <cell r="R973">
            <v>3.288065843621399</v>
          </cell>
          <cell r="S973">
            <v>4.1000000000000003E-3</v>
          </cell>
          <cell r="U973">
            <v>243</v>
          </cell>
          <cell r="V973">
            <v>59375</v>
          </cell>
          <cell r="W973">
            <v>244</v>
          </cell>
          <cell r="X973">
            <v>7</v>
          </cell>
          <cell r="Y973">
            <v>2.87E-2</v>
          </cell>
          <cell r="Z973">
            <v>8990</v>
          </cell>
          <cell r="AA973">
            <v>259</v>
          </cell>
          <cell r="AC973">
            <v>503</v>
          </cell>
          <cell r="AD973">
            <v>401897</v>
          </cell>
        </row>
        <row r="974">
          <cell r="C974">
            <v>88006</v>
          </cell>
          <cell r="K974" t="str">
            <v>Submersible Pump</v>
          </cell>
          <cell r="P974">
            <v>0</v>
          </cell>
          <cell r="Q974">
            <v>1</v>
          </cell>
          <cell r="R974">
            <v>0</v>
          </cell>
          <cell r="S974">
            <v>0</v>
          </cell>
          <cell r="V974">
            <v>24375</v>
          </cell>
          <cell r="W974">
            <v>0</v>
          </cell>
          <cell r="X974">
            <v>0</v>
          </cell>
          <cell r="Y974">
            <v>0</v>
          </cell>
          <cell r="Z974">
            <v>8990</v>
          </cell>
          <cell r="AA974">
            <v>0</v>
          </cell>
          <cell r="AC974">
            <v>0</v>
          </cell>
          <cell r="AD974">
            <v>0</v>
          </cell>
        </row>
        <row r="975">
          <cell r="C975">
            <v>88007</v>
          </cell>
          <cell r="K975" t="str">
            <v>Generator Set 50 KVA</v>
          </cell>
          <cell r="P975">
            <v>0</v>
          </cell>
          <cell r="Q975">
            <v>1</v>
          </cell>
          <cell r="R975">
            <v>0</v>
          </cell>
          <cell r="S975">
            <v>0</v>
          </cell>
          <cell r="V975">
            <v>51250</v>
          </cell>
          <cell r="W975">
            <v>0</v>
          </cell>
          <cell r="X975">
            <v>8</v>
          </cell>
          <cell r="Y975">
            <v>0</v>
          </cell>
          <cell r="Z975">
            <v>8990</v>
          </cell>
          <cell r="AA975">
            <v>0</v>
          </cell>
          <cell r="AC975">
            <v>0</v>
          </cell>
          <cell r="AD975">
            <v>0</v>
          </cell>
        </row>
        <row r="976">
          <cell r="C976">
            <v>88008</v>
          </cell>
          <cell r="S976">
            <v>0</v>
          </cell>
          <cell r="AC976">
            <v>0</v>
          </cell>
          <cell r="AD976">
            <v>0</v>
          </cell>
        </row>
        <row r="977">
          <cell r="C977">
            <v>88009</v>
          </cell>
          <cell r="S977">
            <v>0</v>
          </cell>
          <cell r="AC977">
            <v>0</v>
          </cell>
          <cell r="AD977">
            <v>0</v>
          </cell>
        </row>
        <row r="978">
          <cell r="C978">
            <v>88010</v>
          </cell>
          <cell r="S978">
            <v>0</v>
          </cell>
          <cell r="AC978">
            <v>0</v>
          </cell>
          <cell r="AD978">
            <v>0</v>
          </cell>
        </row>
        <row r="979">
          <cell r="C979">
            <v>89000</v>
          </cell>
          <cell r="D979" t="str">
            <v>III-1-23</v>
          </cell>
          <cell r="F979" t="str">
            <v>Earthfill type - B1 from borrow area distance 7 - 9 km</v>
          </cell>
          <cell r="H979" t="str">
            <v>cum</v>
          </cell>
          <cell r="I979">
            <v>5325</v>
          </cell>
          <cell r="K979">
            <v>0</v>
          </cell>
          <cell r="L979">
            <v>30</v>
          </cell>
          <cell r="M979">
            <v>7</v>
          </cell>
          <cell r="N979">
            <v>1</v>
          </cell>
          <cell r="O979">
            <v>210</v>
          </cell>
          <cell r="U979">
            <v>62.086736842105289</v>
          </cell>
          <cell r="W979">
            <v>13910</v>
          </cell>
          <cell r="Y979">
            <v>1.8425</v>
          </cell>
          <cell r="Z979">
            <v>8990</v>
          </cell>
          <cell r="AA979">
            <v>16567</v>
          </cell>
          <cell r="AC979">
            <v>30477</v>
          </cell>
          <cell r="AD979">
            <v>162290025</v>
          </cell>
          <cell r="AE979">
            <v>0</v>
          </cell>
          <cell r="AF979" t="str">
            <v>III-1-23</v>
          </cell>
          <cell r="AH979" t="str">
            <v>Prod./Jam :</v>
          </cell>
          <cell r="AI979">
            <v>10</v>
          </cell>
          <cell r="AJ979">
            <v>80</v>
          </cell>
          <cell r="AK979">
            <v>1</v>
          </cell>
          <cell r="AM979">
            <v>639</v>
          </cell>
          <cell r="AN979">
            <v>3402675</v>
          </cell>
          <cell r="AO979">
            <v>0</v>
          </cell>
          <cell r="AP979" t="str">
            <v>III-1-23</v>
          </cell>
          <cell r="AV979">
            <v>48000</v>
          </cell>
          <cell r="AW979">
            <v>255600000</v>
          </cell>
          <cell r="BC979">
            <v>79116</v>
          </cell>
        </row>
        <row r="980">
          <cell r="C980">
            <v>89001</v>
          </cell>
          <cell r="K980" t="str">
            <v>Excavator PC 200</v>
          </cell>
          <cell r="P980">
            <v>62.086736842105289</v>
          </cell>
          <cell r="Q980">
            <v>1</v>
          </cell>
          <cell r="R980">
            <v>85.76711018880205</v>
          </cell>
          <cell r="S980">
            <v>1.61E-2</v>
          </cell>
          <cell r="U980">
            <v>62.086736842105289</v>
          </cell>
          <cell r="V980">
            <v>146875</v>
          </cell>
          <cell r="W980">
            <v>2365</v>
          </cell>
          <cell r="X980">
            <v>18</v>
          </cell>
          <cell r="Y980">
            <v>0.2898</v>
          </cell>
          <cell r="Z980">
            <v>8990</v>
          </cell>
          <cell r="AA980">
            <v>2606</v>
          </cell>
          <cell r="AC980">
            <v>4971</v>
          </cell>
          <cell r="AD980">
            <v>26470575</v>
          </cell>
          <cell r="AH980" t="str">
            <v>Mandor</v>
          </cell>
          <cell r="AK980">
            <v>4.11522633744856E-3</v>
          </cell>
          <cell r="AL980">
            <v>75000</v>
          </cell>
          <cell r="AM980">
            <v>309</v>
          </cell>
          <cell r="AN980">
            <v>1645425</v>
          </cell>
          <cell r="AO980">
            <v>21.913580246913583</v>
          </cell>
          <cell r="AR980" t="str">
            <v>Tanah Timbunan</v>
          </cell>
          <cell r="AS980" t="str">
            <v>m3</v>
          </cell>
          <cell r="AT980">
            <v>1.2</v>
          </cell>
          <cell r="AU980">
            <v>40000</v>
          </cell>
          <cell r="AV980">
            <v>48000</v>
          </cell>
          <cell r="AW980">
            <v>255600000</v>
          </cell>
          <cell r="AX980">
            <v>6390</v>
          </cell>
          <cell r="AY980">
            <v>1.2</v>
          </cell>
        </row>
        <row r="981">
          <cell r="C981">
            <v>89002</v>
          </cell>
          <cell r="K981" t="str">
            <v>Dump Truck 12 ton</v>
          </cell>
          <cell r="P981">
            <v>8.7638937674548689</v>
          </cell>
          <cell r="Q981">
            <v>1</v>
          </cell>
          <cell r="R981">
            <v>607.60663482419625</v>
          </cell>
          <cell r="S981">
            <v>0.11409999999999999</v>
          </cell>
          <cell r="U981">
            <v>8.7638937674548689</v>
          </cell>
          <cell r="V981">
            <v>86375</v>
          </cell>
          <cell r="W981">
            <v>9856</v>
          </cell>
          <cell r="X981">
            <v>12</v>
          </cell>
          <cell r="Y981">
            <v>1.3692</v>
          </cell>
          <cell r="Z981">
            <v>8990</v>
          </cell>
          <cell r="AA981">
            <v>12310</v>
          </cell>
          <cell r="AC981">
            <v>22166</v>
          </cell>
          <cell r="AD981">
            <v>118033950</v>
          </cell>
          <cell r="AH981" t="str">
            <v>Pekerja</v>
          </cell>
          <cell r="AK981">
            <v>8.23045267489712E-3</v>
          </cell>
          <cell r="AL981">
            <v>40000</v>
          </cell>
          <cell r="AM981">
            <v>330</v>
          </cell>
          <cell r="AN981">
            <v>1757250</v>
          </cell>
          <cell r="AO981">
            <v>43.827160493827165</v>
          </cell>
        </row>
        <row r="982">
          <cell r="C982">
            <v>89003</v>
          </cell>
          <cell r="K982" t="str">
            <v>Bulldozer D65</v>
          </cell>
          <cell r="P982">
            <v>216.91139240506331</v>
          </cell>
          <cell r="Q982">
            <v>1</v>
          </cell>
          <cell r="R982">
            <v>24.549194677871146</v>
          </cell>
          <cell r="S982">
            <v>4.5999999999999999E-3</v>
          </cell>
          <cell r="U982">
            <v>216.91139240506331</v>
          </cell>
          <cell r="V982">
            <v>168375</v>
          </cell>
          <cell r="W982">
            <v>775</v>
          </cell>
          <cell r="X982">
            <v>25</v>
          </cell>
          <cell r="Y982">
            <v>0.115</v>
          </cell>
          <cell r="Z982">
            <v>8990</v>
          </cell>
          <cell r="AA982">
            <v>1034</v>
          </cell>
          <cell r="AC982">
            <v>1809</v>
          </cell>
          <cell r="AD982">
            <v>9632925</v>
          </cell>
          <cell r="AM982">
            <v>0</v>
          </cell>
          <cell r="AO982">
            <v>0</v>
          </cell>
        </row>
        <row r="983">
          <cell r="C983">
            <v>89004</v>
          </cell>
          <cell r="K983" t="str">
            <v>Vibrator Roller</v>
          </cell>
          <cell r="P983">
            <v>121.5</v>
          </cell>
          <cell r="Q983">
            <v>1</v>
          </cell>
          <cell r="R983">
            <v>43.827160493827158</v>
          </cell>
          <cell r="S983">
            <v>8.2000000000000007E-3</v>
          </cell>
          <cell r="U983">
            <v>121.5</v>
          </cell>
          <cell r="V983">
            <v>108375.00000000001</v>
          </cell>
          <cell r="W983">
            <v>889</v>
          </cell>
          <cell r="X983">
            <v>8</v>
          </cell>
          <cell r="Y983">
            <v>6.5600000000000006E-2</v>
          </cell>
          <cell r="Z983">
            <v>8990</v>
          </cell>
          <cell r="AA983">
            <v>590</v>
          </cell>
          <cell r="AC983">
            <v>1479</v>
          </cell>
          <cell r="AD983">
            <v>7875675</v>
          </cell>
        </row>
        <row r="984">
          <cell r="C984">
            <v>89005</v>
          </cell>
          <cell r="K984" t="str">
            <v>Water Tanker 5000 L</v>
          </cell>
          <cell r="P984">
            <v>243</v>
          </cell>
          <cell r="Q984">
            <v>1</v>
          </cell>
          <cell r="R984">
            <v>21.913580246913579</v>
          </cell>
          <cell r="S984">
            <v>4.1000000000000005E-4</v>
          </cell>
          <cell r="U984">
            <v>243</v>
          </cell>
          <cell r="V984">
            <v>59375</v>
          </cell>
          <cell r="W984">
            <v>25</v>
          </cell>
          <cell r="X984">
            <v>7</v>
          </cell>
          <cell r="Y984">
            <v>2.8999999999999998E-3</v>
          </cell>
          <cell r="Z984">
            <v>8990</v>
          </cell>
          <cell r="AA984">
            <v>27</v>
          </cell>
          <cell r="AC984">
            <v>52</v>
          </cell>
          <cell r="AD984">
            <v>276900</v>
          </cell>
        </row>
        <row r="985">
          <cell r="C985">
            <v>89006</v>
          </cell>
          <cell r="S985">
            <v>0</v>
          </cell>
          <cell r="AC985">
            <v>0</v>
          </cell>
          <cell r="AD985">
            <v>0</v>
          </cell>
        </row>
        <row r="986">
          <cell r="C986">
            <v>89007</v>
          </cell>
          <cell r="S986">
            <v>0</v>
          </cell>
          <cell r="AC986">
            <v>0</v>
          </cell>
          <cell r="AD986">
            <v>0</v>
          </cell>
        </row>
        <row r="987">
          <cell r="C987">
            <v>89008</v>
          </cell>
          <cell r="S987">
            <v>0</v>
          </cell>
          <cell r="AC987">
            <v>0</v>
          </cell>
          <cell r="AD987">
            <v>0</v>
          </cell>
        </row>
        <row r="988">
          <cell r="C988">
            <v>89009</v>
          </cell>
          <cell r="S988">
            <v>0</v>
          </cell>
          <cell r="AC988">
            <v>0</v>
          </cell>
          <cell r="AD988">
            <v>0</v>
          </cell>
        </row>
        <row r="989">
          <cell r="C989">
            <v>89010</v>
          </cell>
          <cell r="S989">
            <v>0</v>
          </cell>
          <cell r="AC989">
            <v>0</v>
          </cell>
          <cell r="AD989">
            <v>0</v>
          </cell>
        </row>
        <row r="990">
          <cell r="C990">
            <v>90000</v>
          </cell>
          <cell r="D990" t="str">
            <v>III-1-24</v>
          </cell>
          <cell r="F990" t="str">
            <v>Earthfill type - B1 from borrow area distance 7 - 9 km with cofferdam and dewatering for soft foundation</v>
          </cell>
          <cell r="H990" t="str">
            <v>cum</v>
          </cell>
          <cell r="I990">
            <v>533</v>
          </cell>
          <cell r="K990">
            <v>0</v>
          </cell>
          <cell r="L990">
            <v>30</v>
          </cell>
          <cell r="M990">
            <v>7</v>
          </cell>
          <cell r="N990">
            <v>1</v>
          </cell>
          <cell r="O990">
            <v>210</v>
          </cell>
          <cell r="U990">
            <v>62.086736842105289</v>
          </cell>
          <cell r="W990">
            <v>15319</v>
          </cell>
          <cell r="Y990">
            <v>2.0141</v>
          </cell>
          <cell r="Z990">
            <v>8990</v>
          </cell>
          <cell r="AA990">
            <v>18110</v>
          </cell>
          <cell r="AC990">
            <v>33429</v>
          </cell>
          <cell r="AD990">
            <v>17817657</v>
          </cell>
          <cell r="AE990">
            <v>0</v>
          </cell>
          <cell r="AF990" t="str">
            <v>III-1-24</v>
          </cell>
          <cell r="AH990" t="str">
            <v>Prod./Jam :</v>
          </cell>
          <cell r="AI990">
            <v>10</v>
          </cell>
          <cell r="AJ990">
            <v>80</v>
          </cell>
          <cell r="AK990">
            <v>1</v>
          </cell>
          <cell r="AM990">
            <v>639</v>
          </cell>
          <cell r="AN990">
            <v>340587</v>
          </cell>
          <cell r="AO990">
            <v>0</v>
          </cell>
          <cell r="AP990" t="str">
            <v>III-1-24</v>
          </cell>
          <cell r="AV990">
            <v>48000</v>
          </cell>
          <cell r="AW990">
            <v>25584000</v>
          </cell>
          <cell r="BC990">
            <v>82068</v>
          </cell>
        </row>
        <row r="991">
          <cell r="C991">
            <v>90001</v>
          </cell>
          <cell r="K991" t="str">
            <v>Excavator PC 200</v>
          </cell>
          <cell r="P991">
            <v>41.391157894736857</v>
          </cell>
          <cell r="Q991">
            <v>1.5</v>
          </cell>
          <cell r="R991">
            <v>12.877146402994788</v>
          </cell>
          <cell r="S991">
            <v>2.4199999999999999E-2</v>
          </cell>
          <cell r="U991">
            <v>62.086736842105289</v>
          </cell>
          <cell r="V991">
            <v>146875</v>
          </cell>
          <cell r="W991">
            <v>3555</v>
          </cell>
          <cell r="X991">
            <v>18</v>
          </cell>
          <cell r="Y991">
            <v>0.43559999999999999</v>
          </cell>
          <cell r="Z991">
            <v>8990</v>
          </cell>
          <cell r="AA991">
            <v>3917</v>
          </cell>
          <cell r="AC991">
            <v>7472</v>
          </cell>
          <cell r="AD991">
            <v>3982576</v>
          </cell>
          <cell r="AH991" t="str">
            <v>Mandor</v>
          </cell>
          <cell r="AK991">
            <v>4.11522633744856E-3</v>
          </cell>
          <cell r="AL991">
            <v>75000</v>
          </cell>
          <cell r="AM991">
            <v>309</v>
          </cell>
          <cell r="AN991">
            <v>164697</v>
          </cell>
          <cell r="AO991">
            <v>2.1934156378600824</v>
          </cell>
          <cell r="AR991" t="str">
            <v>Tanah Timbunan</v>
          </cell>
          <cell r="AS991" t="str">
            <v>m3</v>
          </cell>
          <cell r="AT991">
            <v>1.2</v>
          </cell>
          <cell r="AU991">
            <v>40000</v>
          </cell>
          <cell r="AV991">
            <v>48000</v>
          </cell>
          <cell r="AW991">
            <v>25584000</v>
          </cell>
          <cell r="AX991">
            <v>639.6</v>
          </cell>
          <cell r="AY991">
            <v>1.2</v>
          </cell>
        </row>
        <row r="992">
          <cell r="C992">
            <v>90002</v>
          </cell>
          <cell r="K992" t="str">
            <v>Dump Truck 12 ton</v>
          </cell>
          <cell r="P992">
            <v>8.7638937674548689</v>
          </cell>
          <cell r="Q992">
            <v>1</v>
          </cell>
          <cell r="R992">
            <v>60.8177157486003</v>
          </cell>
          <cell r="S992">
            <v>0.11409999999999999</v>
          </cell>
          <cell r="U992">
            <v>8.7638937674548689</v>
          </cell>
          <cell r="V992">
            <v>86375</v>
          </cell>
          <cell r="W992">
            <v>9856</v>
          </cell>
          <cell r="X992">
            <v>12</v>
          </cell>
          <cell r="Y992">
            <v>1.3692</v>
          </cell>
          <cell r="Z992">
            <v>8990</v>
          </cell>
          <cell r="AA992">
            <v>12310</v>
          </cell>
          <cell r="AC992">
            <v>22166</v>
          </cell>
          <cell r="AD992">
            <v>11814478</v>
          </cell>
          <cell r="AH992" t="str">
            <v>Pekerja</v>
          </cell>
          <cell r="AK992">
            <v>8.23045267489712E-3</v>
          </cell>
          <cell r="AL992">
            <v>40000</v>
          </cell>
          <cell r="AM992">
            <v>330</v>
          </cell>
          <cell r="AN992">
            <v>175890</v>
          </cell>
          <cell r="AO992">
            <v>4.3868312757201648</v>
          </cell>
        </row>
        <row r="993">
          <cell r="C993">
            <v>90003</v>
          </cell>
          <cell r="K993" t="str">
            <v>Bulldozer D65</v>
          </cell>
          <cell r="P993">
            <v>216.91139240506331</v>
          </cell>
          <cell r="Q993">
            <v>1</v>
          </cell>
          <cell r="R993">
            <v>2.4572245564892623</v>
          </cell>
          <cell r="S993">
            <v>4.5999999999999999E-3</v>
          </cell>
          <cell r="U993">
            <v>216.91139240506331</v>
          </cell>
          <cell r="V993">
            <v>168375</v>
          </cell>
          <cell r="W993">
            <v>775</v>
          </cell>
          <cell r="X993">
            <v>25</v>
          </cell>
          <cell r="Y993">
            <v>0.115</v>
          </cell>
          <cell r="Z993">
            <v>8990</v>
          </cell>
          <cell r="AA993">
            <v>1034</v>
          </cell>
          <cell r="AC993">
            <v>1809</v>
          </cell>
          <cell r="AD993">
            <v>964197</v>
          </cell>
          <cell r="AM993">
            <v>0</v>
          </cell>
          <cell r="AO993">
            <v>0</v>
          </cell>
        </row>
        <row r="994">
          <cell r="C994">
            <v>90004</v>
          </cell>
          <cell r="K994" t="str">
            <v>Vibrator Roller</v>
          </cell>
          <cell r="P994">
            <v>121.5</v>
          </cell>
          <cell r="Q994">
            <v>1</v>
          </cell>
          <cell r="R994">
            <v>4.3868312757201648</v>
          </cell>
          <cell r="S994">
            <v>8.2000000000000007E-3</v>
          </cell>
          <cell r="U994">
            <v>121.5</v>
          </cell>
          <cell r="V994">
            <v>108375.00000000001</v>
          </cell>
          <cell r="W994">
            <v>889</v>
          </cell>
          <cell r="X994">
            <v>8</v>
          </cell>
          <cell r="Y994">
            <v>6.5600000000000006E-2</v>
          </cell>
          <cell r="Z994">
            <v>8990</v>
          </cell>
          <cell r="AA994">
            <v>590</v>
          </cell>
          <cell r="AC994">
            <v>1479</v>
          </cell>
          <cell r="AD994">
            <v>788307</v>
          </cell>
        </row>
        <row r="995">
          <cell r="C995">
            <v>90005</v>
          </cell>
          <cell r="K995" t="str">
            <v>Water Tanker 5000 L</v>
          </cell>
          <cell r="P995">
            <v>243</v>
          </cell>
          <cell r="Q995">
            <v>1</v>
          </cell>
          <cell r="R995">
            <v>2.1934156378600824</v>
          </cell>
          <cell r="S995">
            <v>4.1000000000000003E-3</v>
          </cell>
          <cell r="U995">
            <v>243</v>
          </cell>
          <cell r="V995">
            <v>59375</v>
          </cell>
          <cell r="W995">
            <v>244</v>
          </cell>
          <cell r="X995">
            <v>7</v>
          </cell>
          <cell r="Y995">
            <v>2.87E-2</v>
          </cell>
          <cell r="Z995">
            <v>8990</v>
          </cell>
          <cell r="AA995">
            <v>259</v>
          </cell>
          <cell r="AC995">
            <v>503</v>
          </cell>
          <cell r="AD995">
            <v>268099</v>
          </cell>
        </row>
        <row r="996">
          <cell r="C996">
            <v>90006</v>
          </cell>
          <cell r="K996" t="str">
            <v>Submersible Pump</v>
          </cell>
          <cell r="P996">
            <v>0</v>
          </cell>
          <cell r="Q996">
            <v>1</v>
          </cell>
          <cell r="R996">
            <v>0</v>
          </cell>
          <cell r="S996">
            <v>0</v>
          </cell>
          <cell r="V996">
            <v>24375</v>
          </cell>
          <cell r="W996">
            <v>0</v>
          </cell>
          <cell r="X996">
            <v>0</v>
          </cell>
          <cell r="Y996">
            <v>0</v>
          </cell>
          <cell r="Z996">
            <v>8990</v>
          </cell>
          <cell r="AA996">
            <v>0</v>
          </cell>
          <cell r="AC996">
            <v>0</v>
          </cell>
          <cell r="AD996">
            <v>0</v>
          </cell>
        </row>
        <row r="997">
          <cell r="C997">
            <v>90007</v>
          </cell>
          <cell r="K997" t="str">
            <v>Generator Set 50 KVA</v>
          </cell>
          <cell r="P997">
            <v>0</v>
          </cell>
          <cell r="Q997">
            <v>1</v>
          </cell>
          <cell r="R997">
            <v>0</v>
          </cell>
          <cell r="S997">
            <v>0</v>
          </cell>
          <cell r="V997">
            <v>51250</v>
          </cell>
          <cell r="W997">
            <v>0</v>
          </cell>
          <cell r="X997">
            <v>8</v>
          </cell>
          <cell r="Y997">
            <v>0</v>
          </cell>
          <cell r="Z997">
            <v>8990</v>
          </cell>
          <cell r="AA997">
            <v>0</v>
          </cell>
          <cell r="AC997">
            <v>0</v>
          </cell>
          <cell r="AD997">
            <v>0</v>
          </cell>
        </row>
        <row r="998">
          <cell r="C998">
            <v>90008</v>
          </cell>
          <cell r="S998">
            <v>0</v>
          </cell>
          <cell r="AC998">
            <v>0</v>
          </cell>
          <cell r="AD998">
            <v>0</v>
          </cell>
        </row>
        <row r="999">
          <cell r="C999">
            <v>90009</v>
          </cell>
          <cell r="S999">
            <v>0</v>
          </cell>
          <cell r="AC999">
            <v>0</v>
          </cell>
          <cell r="AD999">
            <v>0</v>
          </cell>
        </row>
        <row r="1000">
          <cell r="C1000">
            <v>90010</v>
          </cell>
          <cell r="S1000">
            <v>0</v>
          </cell>
          <cell r="AC1000">
            <v>0</v>
          </cell>
          <cell r="AD1000">
            <v>0</v>
          </cell>
        </row>
        <row r="1001">
          <cell r="C1001">
            <v>91000</v>
          </cell>
          <cell r="D1001" t="str">
            <v>III-1-25</v>
          </cell>
          <cell r="F1001" t="str">
            <v>Earthfill type - B1 from borrow area distance 9 - 15 km</v>
          </cell>
          <cell r="H1001" t="str">
            <v>cum</v>
          </cell>
          <cell r="I1001">
            <v>3994</v>
          </cell>
          <cell r="K1001">
            <v>0</v>
          </cell>
          <cell r="L1001">
            <v>30</v>
          </cell>
          <cell r="M1001">
            <v>7</v>
          </cell>
          <cell r="N1001">
            <v>1</v>
          </cell>
          <cell r="O1001">
            <v>210</v>
          </cell>
          <cell r="U1001">
            <v>62.086736842105289</v>
          </cell>
          <cell r="W1001">
            <v>18111</v>
          </cell>
          <cell r="Y1001">
            <v>2.4215000000000004</v>
          </cell>
          <cell r="Z1001">
            <v>8990</v>
          </cell>
          <cell r="AA1001">
            <v>21772</v>
          </cell>
          <cell r="AC1001">
            <v>39883</v>
          </cell>
          <cell r="AD1001">
            <v>159292702</v>
          </cell>
          <cell r="AE1001">
            <v>0</v>
          </cell>
          <cell r="AF1001" t="str">
            <v>III-1-25</v>
          </cell>
          <cell r="AH1001" t="str">
            <v>Prod./Jam :</v>
          </cell>
          <cell r="AI1001">
            <v>10</v>
          </cell>
          <cell r="AJ1001">
            <v>80</v>
          </cell>
          <cell r="AK1001">
            <v>1</v>
          </cell>
          <cell r="AM1001">
            <v>639</v>
          </cell>
          <cell r="AN1001">
            <v>2552166</v>
          </cell>
          <cell r="AO1001">
            <v>0</v>
          </cell>
          <cell r="AP1001" t="str">
            <v>III-1-25</v>
          </cell>
          <cell r="AV1001">
            <v>48000</v>
          </cell>
          <cell r="AW1001">
            <v>191712000</v>
          </cell>
          <cell r="BC1001">
            <v>88522</v>
          </cell>
        </row>
        <row r="1002">
          <cell r="C1002">
            <v>91001</v>
          </cell>
          <cell r="K1002" t="str">
            <v>Excavator PC 200</v>
          </cell>
          <cell r="P1002">
            <v>62.086736842105289</v>
          </cell>
          <cell r="Q1002">
            <v>1</v>
          </cell>
          <cell r="R1002">
            <v>64.329359266493029</v>
          </cell>
          <cell r="S1002">
            <v>1.61E-2</v>
          </cell>
          <cell r="U1002">
            <v>62.086736842105289</v>
          </cell>
          <cell r="V1002">
            <v>146875</v>
          </cell>
          <cell r="W1002">
            <v>2365</v>
          </cell>
          <cell r="X1002">
            <v>18</v>
          </cell>
          <cell r="Y1002">
            <v>0.2898</v>
          </cell>
          <cell r="Z1002">
            <v>8990</v>
          </cell>
          <cell r="AA1002">
            <v>2606</v>
          </cell>
          <cell r="AC1002">
            <v>4971</v>
          </cell>
          <cell r="AD1002">
            <v>19854174</v>
          </cell>
          <cell r="AH1002" t="str">
            <v>Mandor</v>
          </cell>
          <cell r="AK1002">
            <v>4.11522633744856E-3</v>
          </cell>
          <cell r="AL1002">
            <v>75000</v>
          </cell>
          <cell r="AM1002">
            <v>309</v>
          </cell>
          <cell r="AN1002">
            <v>1234146</v>
          </cell>
          <cell r="AO1002">
            <v>16.436213991769549</v>
          </cell>
          <cell r="AR1002" t="str">
            <v>Tanah Timbunan</v>
          </cell>
          <cell r="AS1002" t="str">
            <v>m3</v>
          </cell>
          <cell r="AT1002">
            <v>1.2</v>
          </cell>
          <cell r="AU1002">
            <v>40000</v>
          </cell>
          <cell r="AV1002">
            <v>48000</v>
          </cell>
          <cell r="AW1002">
            <v>191712000</v>
          </cell>
          <cell r="AX1002">
            <v>4792.8</v>
          </cell>
          <cell r="AY1002">
            <v>1.2</v>
          </cell>
        </row>
        <row r="1003">
          <cell r="C1003">
            <v>91002</v>
          </cell>
          <cell r="K1003" t="str">
            <v>Dump Truck 12 ton</v>
          </cell>
          <cell r="P1003">
            <v>6.2406143554627427</v>
          </cell>
          <cell r="Q1003">
            <v>1</v>
          </cell>
          <cell r="R1003">
            <v>640.0010916399342</v>
          </cell>
          <cell r="S1003">
            <v>0.16020000000000001</v>
          </cell>
          <cell r="U1003">
            <v>6.2406143554627427</v>
          </cell>
          <cell r="V1003">
            <v>86375</v>
          </cell>
          <cell r="W1003">
            <v>13838</v>
          </cell>
          <cell r="X1003">
            <v>12</v>
          </cell>
          <cell r="Y1003">
            <v>1.9224000000000001</v>
          </cell>
          <cell r="Z1003">
            <v>8990</v>
          </cell>
          <cell r="AA1003">
            <v>17283</v>
          </cell>
          <cell r="AC1003">
            <v>31121</v>
          </cell>
          <cell r="AD1003">
            <v>124297274</v>
          </cell>
          <cell r="AH1003" t="str">
            <v>Pekerja</v>
          </cell>
          <cell r="AK1003">
            <v>8.23045267489712E-3</v>
          </cell>
          <cell r="AL1003">
            <v>40000</v>
          </cell>
          <cell r="AM1003">
            <v>330</v>
          </cell>
          <cell r="AN1003">
            <v>1318020</v>
          </cell>
          <cell r="AO1003">
            <v>32.872427983539097</v>
          </cell>
        </row>
        <row r="1004">
          <cell r="C1004">
            <v>91003</v>
          </cell>
          <cell r="K1004" t="str">
            <v>Bulldozer D65</v>
          </cell>
          <cell r="P1004">
            <v>216.91139240506331</v>
          </cell>
          <cell r="Q1004">
            <v>1</v>
          </cell>
          <cell r="R1004">
            <v>18.413048552754432</v>
          </cell>
          <cell r="S1004">
            <v>4.5999999999999999E-3</v>
          </cell>
          <cell r="U1004">
            <v>216.91139240506331</v>
          </cell>
          <cell r="V1004">
            <v>168375</v>
          </cell>
          <cell r="W1004">
            <v>775</v>
          </cell>
          <cell r="X1004">
            <v>25</v>
          </cell>
          <cell r="Y1004">
            <v>0.115</v>
          </cell>
          <cell r="Z1004">
            <v>8990</v>
          </cell>
          <cell r="AA1004">
            <v>1034</v>
          </cell>
          <cell r="AC1004">
            <v>1809</v>
          </cell>
          <cell r="AD1004">
            <v>7225146</v>
          </cell>
          <cell r="AM1004">
            <v>0</v>
          </cell>
          <cell r="AO1004">
            <v>0</v>
          </cell>
        </row>
        <row r="1005">
          <cell r="C1005">
            <v>91004</v>
          </cell>
          <cell r="K1005" t="str">
            <v>Vibrator Roller</v>
          </cell>
          <cell r="P1005">
            <v>121.5</v>
          </cell>
          <cell r="Q1005">
            <v>1</v>
          </cell>
          <cell r="R1005">
            <v>32.872427983539097</v>
          </cell>
          <cell r="S1005">
            <v>8.2000000000000007E-3</v>
          </cell>
          <cell r="U1005">
            <v>121.5</v>
          </cell>
          <cell r="V1005">
            <v>108375.00000000001</v>
          </cell>
          <cell r="W1005">
            <v>889</v>
          </cell>
          <cell r="X1005">
            <v>8</v>
          </cell>
          <cell r="Y1005">
            <v>6.5600000000000006E-2</v>
          </cell>
          <cell r="Z1005">
            <v>8990</v>
          </cell>
          <cell r="AA1005">
            <v>590</v>
          </cell>
          <cell r="AC1005">
            <v>1479</v>
          </cell>
          <cell r="AD1005">
            <v>5907126</v>
          </cell>
        </row>
        <row r="1006">
          <cell r="C1006">
            <v>91005</v>
          </cell>
          <cell r="K1006" t="str">
            <v>Water Tanker 5000 L</v>
          </cell>
          <cell r="P1006">
            <v>243</v>
          </cell>
          <cell r="Q1006">
            <v>1</v>
          </cell>
          <cell r="R1006">
            <v>16.436213991769549</v>
          </cell>
          <cell r="S1006">
            <v>4.1000000000000003E-3</v>
          </cell>
          <cell r="U1006">
            <v>243</v>
          </cell>
          <cell r="V1006">
            <v>59375</v>
          </cell>
          <cell r="W1006">
            <v>244</v>
          </cell>
          <cell r="X1006">
            <v>7</v>
          </cell>
          <cell r="Y1006">
            <v>2.87E-2</v>
          </cell>
          <cell r="Z1006">
            <v>8990</v>
          </cell>
          <cell r="AA1006">
            <v>259</v>
          </cell>
          <cell r="AC1006">
            <v>503</v>
          </cell>
          <cell r="AD1006">
            <v>2008982</v>
          </cell>
        </row>
        <row r="1007">
          <cell r="C1007">
            <v>91006</v>
          </cell>
          <cell r="S1007">
            <v>0</v>
          </cell>
          <cell r="AC1007">
            <v>0</v>
          </cell>
          <cell r="AD1007">
            <v>0</v>
          </cell>
        </row>
        <row r="1008">
          <cell r="C1008">
            <v>91007</v>
          </cell>
          <cell r="S1008">
            <v>0</v>
          </cell>
          <cell r="AC1008">
            <v>0</v>
          </cell>
          <cell r="AD1008">
            <v>0</v>
          </cell>
        </row>
        <row r="1009">
          <cell r="C1009">
            <v>91008</v>
          </cell>
          <cell r="S1009">
            <v>0</v>
          </cell>
          <cell r="AC1009">
            <v>0</v>
          </cell>
          <cell r="AD1009">
            <v>0</v>
          </cell>
        </row>
        <row r="1010">
          <cell r="C1010">
            <v>91009</v>
          </cell>
          <cell r="S1010">
            <v>0</v>
          </cell>
          <cell r="AC1010">
            <v>0</v>
          </cell>
          <cell r="AD1010">
            <v>0</v>
          </cell>
        </row>
        <row r="1011">
          <cell r="C1011">
            <v>91010</v>
          </cell>
          <cell r="S1011">
            <v>0</v>
          </cell>
          <cell r="AC1011">
            <v>0</v>
          </cell>
          <cell r="AD1011">
            <v>0</v>
          </cell>
        </row>
        <row r="1012">
          <cell r="C1012">
            <v>92000</v>
          </cell>
          <cell r="D1012" t="str">
            <v>III-1-26</v>
          </cell>
          <cell r="F1012" t="str">
            <v>Earthfill type - B1 from borrow area distance 9 - 15 km with cofferdam and dewatering for soft foundation</v>
          </cell>
          <cell r="H1012" t="str">
            <v>cum</v>
          </cell>
          <cell r="I1012">
            <v>399</v>
          </cell>
          <cell r="K1012">
            <v>0</v>
          </cell>
          <cell r="L1012">
            <v>30</v>
          </cell>
          <cell r="M1012">
            <v>7</v>
          </cell>
          <cell r="N1012">
            <v>1</v>
          </cell>
          <cell r="O1012">
            <v>210</v>
          </cell>
          <cell r="U1012">
            <v>62.086736842105289</v>
          </cell>
          <cell r="W1012">
            <v>19301</v>
          </cell>
          <cell r="Y1012">
            <v>2.5673000000000004</v>
          </cell>
          <cell r="Z1012">
            <v>8990</v>
          </cell>
          <cell r="AA1012">
            <v>23083</v>
          </cell>
          <cell r="AC1012">
            <v>42384</v>
          </cell>
          <cell r="AD1012">
            <v>16911216</v>
          </cell>
          <cell r="AE1012">
            <v>0</v>
          </cell>
          <cell r="AF1012" t="str">
            <v>III-1-26</v>
          </cell>
          <cell r="AH1012" t="str">
            <v>Prod./Jam :</v>
          </cell>
          <cell r="AI1012">
            <v>10</v>
          </cell>
          <cell r="AJ1012">
            <v>80</v>
          </cell>
          <cell r="AK1012">
            <v>1</v>
          </cell>
          <cell r="AM1012">
            <v>639</v>
          </cell>
          <cell r="AN1012">
            <v>254961</v>
          </cell>
          <cell r="AO1012">
            <v>0</v>
          </cell>
          <cell r="AP1012" t="str">
            <v>III-1-26</v>
          </cell>
          <cell r="AV1012">
            <v>48000</v>
          </cell>
          <cell r="AW1012">
            <v>19152000</v>
          </cell>
          <cell r="BC1012">
            <v>91023</v>
          </cell>
        </row>
        <row r="1013">
          <cell r="C1013">
            <v>92001</v>
          </cell>
          <cell r="K1013" t="str">
            <v>Excavator PC 200</v>
          </cell>
          <cell r="P1013">
            <v>41.391157894736857</v>
          </cell>
          <cell r="Q1013">
            <v>1.5</v>
          </cell>
          <cell r="R1013">
            <v>9.6397399902343714</v>
          </cell>
          <cell r="S1013">
            <v>2.4199999999999999E-2</v>
          </cell>
          <cell r="U1013">
            <v>62.086736842105289</v>
          </cell>
          <cell r="V1013">
            <v>146875</v>
          </cell>
          <cell r="W1013">
            <v>3555</v>
          </cell>
          <cell r="X1013">
            <v>18</v>
          </cell>
          <cell r="Y1013">
            <v>0.43559999999999999</v>
          </cell>
          <cell r="Z1013">
            <v>8990</v>
          </cell>
          <cell r="AA1013">
            <v>3917</v>
          </cell>
          <cell r="AC1013">
            <v>7472</v>
          </cell>
          <cell r="AD1013">
            <v>2981328</v>
          </cell>
          <cell r="AH1013" t="str">
            <v>Mandor</v>
          </cell>
          <cell r="AK1013">
            <v>4.11522633744856E-3</v>
          </cell>
          <cell r="AL1013">
            <v>75000</v>
          </cell>
          <cell r="AM1013">
            <v>309</v>
          </cell>
          <cell r="AN1013">
            <v>123291</v>
          </cell>
          <cell r="AO1013">
            <v>1.6419753086419755</v>
          </cell>
          <cell r="AR1013" t="str">
            <v>Tanah Timbunan</v>
          </cell>
          <cell r="AS1013" t="str">
            <v>m3</v>
          </cell>
          <cell r="AT1013">
            <v>1.2</v>
          </cell>
          <cell r="AU1013">
            <v>40000</v>
          </cell>
          <cell r="AV1013">
            <v>48000</v>
          </cell>
          <cell r="AW1013">
            <v>19152000</v>
          </cell>
          <cell r="AX1013">
            <v>478.79999999999995</v>
          </cell>
          <cell r="AY1013">
            <v>1.2</v>
          </cell>
        </row>
        <row r="1014">
          <cell r="C1014">
            <v>92002</v>
          </cell>
          <cell r="K1014" t="str">
            <v>Dump Truck 12 ton</v>
          </cell>
          <cell r="P1014">
            <v>6.2406143554627427</v>
          </cell>
          <cell r="Q1014">
            <v>1</v>
          </cell>
          <cell r="R1014">
            <v>63.936012910449115</v>
          </cell>
          <cell r="S1014">
            <v>0.16020000000000001</v>
          </cell>
          <cell r="U1014">
            <v>6.2406143554627427</v>
          </cell>
          <cell r="V1014">
            <v>86375</v>
          </cell>
          <cell r="W1014">
            <v>13838</v>
          </cell>
          <cell r="X1014">
            <v>12</v>
          </cell>
          <cell r="Y1014">
            <v>1.9224000000000001</v>
          </cell>
          <cell r="Z1014">
            <v>8990</v>
          </cell>
          <cell r="AA1014">
            <v>17283</v>
          </cell>
          <cell r="AC1014">
            <v>31121</v>
          </cell>
          <cell r="AD1014">
            <v>12417279</v>
          </cell>
          <cell r="AH1014" t="str">
            <v>Pekerja</v>
          </cell>
          <cell r="AK1014">
            <v>8.23045267489712E-3</v>
          </cell>
          <cell r="AL1014">
            <v>40000</v>
          </cell>
          <cell r="AM1014">
            <v>330</v>
          </cell>
          <cell r="AN1014">
            <v>131670</v>
          </cell>
          <cell r="AO1014">
            <v>3.283950617283951</v>
          </cell>
        </row>
        <row r="1015">
          <cell r="C1015">
            <v>92003</v>
          </cell>
          <cell r="K1015" t="str">
            <v>Bulldozer D65</v>
          </cell>
          <cell r="P1015">
            <v>216.91139240506331</v>
          </cell>
          <cell r="Q1015">
            <v>1</v>
          </cell>
          <cell r="R1015">
            <v>1.8394607843137254</v>
          </cell>
          <cell r="S1015">
            <v>4.5999999999999999E-3</v>
          </cell>
          <cell r="U1015">
            <v>216.91139240506331</v>
          </cell>
          <cell r="V1015">
            <v>168375</v>
          </cell>
          <cell r="W1015">
            <v>775</v>
          </cell>
          <cell r="X1015">
            <v>25</v>
          </cell>
          <cell r="Y1015">
            <v>0.115</v>
          </cell>
          <cell r="Z1015">
            <v>8990</v>
          </cell>
          <cell r="AA1015">
            <v>1034</v>
          </cell>
          <cell r="AC1015">
            <v>1809</v>
          </cell>
          <cell r="AD1015">
            <v>721791</v>
          </cell>
          <cell r="AM1015">
            <v>0</v>
          </cell>
          <cell r="AO1015">
            <v>0</v>
          </cell>
        </row>
        <row r="1016">
          <cell r="C1016">
            <v>92004</v>
          </cell>
          <cell r="K1016" t="str">
            <v>Vibrator Roller</v>
          </cell>
          <cell r="P1016">
            <v>121.5</v>
          </cell>
          <cell r="Q1016">
            <v>1</v>
          </cell>
          <cell r="R1016">
            <v>3.2839506172839505</v>
          </cell>
          <cell r="S1016">
            <v>8.2000000000000007E-3</v>
          </cell>
          <cell r="U1016">
            <v>121.5</v>
          </cell>
          <cell r="V1016">
            <v>108375.00000000001</v>
          </cell>
          <cell r="W1016">
            <v>889</v>
          </cell>
          <cell r="X1016">
            <v>8</v>
          </cell>
          <cell r="Y1016">
            <v>6.5600000000000006E-2</v>
          </cell>
          <cell r="Z1016">
            <v>8990</v>
          </cell>
          <cell r="AA1016">
            <v>590</v>
          </cell>
          <cell r="AC1016">
            <v>1479</v>
          </cell>
          <cell r="AD1016">
            <v>590121</v>
          </cell>
        </row>
        <row r="1017">
          <cell r="C1017">
            <v>92005</v>
          </cell>
          <cell r="K1017" t="str">
            <v>Water Tanker 5000 L</v>
          </cell>
          <cell r="P1017">
            <v>243</v>
          </cell>
          <cell r="Q1017">
            <v>1</v>
          </cell>
          <cell r="R1017">
            <v>1.6419753086419753</v>
          </cell>
          <cell r="S1017">
            <v>4.1000000000000003E-3</v>
          </cell>
          <cell r="U1017">
            <v>243</v>
          </cell>
          <cell r="V1017">
            <v>59375</v>
          </cell>
          <cell r="W1017">
            <v>244</v>
          </cell>
          <cell r="X1017">
            <v>7</v>
          </cell>
          <cell r="Y1017">
            <v>2.87E-2</v>
          </cell>
          <cell r="Z1017">
            <v>8990</v>
          </cell>
          <cell r="AA1017">
            <v>259</v>
          </cell>
          <cell r="AC1017">
            <v>503</v>
          </cell>
          <cell r="AD1017">
            <v>200697</v>
          </cell>
        </row>
        <row r="1018">
          <cell r="C1018">
            <v>92006</v>
          </cell>
          <cell r="K1018" t="str">
            <v>Submersible Pump</v>
          </cell>
          <cell r="P1018">
            <v>0</v>
          </cell>
          <cell r="Q1018">
            <v>1</v>
          </cell>
          <cell r="R1018">
            <v>0</v>
          </cell>
          <cell r="S1018">
            <v>0</v>
          </cell>
          <cell r="V1018">
            <v>24375</v>
          </cell>
          <cell r="W1018">
            <v>0</v>
          </cell>
          <cell r="X1018">
            <v>0</v>
          </cell>
          <cell r="Y1018">
            <v>0</v>
          </cell>
          <cell r="Z1018">
            <v>8990</v>
          </cell>
          <cell r="AA1018">
            <v>0</v>
          </cell>
          <cell r="AC1018">
            <v>0</v>
          </cell>
          <cell r="AD1018">
            <v>0</v>
          </cell>
        </row>
        <row r="1019">
          <cell r="C1019">
            <v>92007</v>
          </cell>
          <cell r="K1019" t="str">
            <v>Generator Set 50 KVA</v>
          </cell>
          <cell r="P1019">
            <v>0</v>
          </cell>
          <cell r="Q1019">
            <v>1</v>
          </cell>
          <cell r="R1019">
            <v>0</v>
          </cell>
          <cell r="S1019">
            <v>0</v>
          </cell>
          <cell r="V1019">
            <v>51250</v>
          </cell>
          <cell r="W1019">
            <v>0</v>
          </cell>
          <cell r="X1019">
            <v>8</v>
          </cell>
          <cell r="Y1019">
            <v>0</v>
          </cell>
          <cell r="Z1019">
            <v>8990</v>
          </cell>
          <cell r="AA1019">
            <v>0</v>
          </cell>
          <cell r="AC1019">
            <v>0</v>
          </cell>
          <cell r="AD1019">
            <v>0</v>
          </cell>
        </row>
        <row r="1020">
          <cell r="C1020">
            <v>92008</v>
          </cell>
          <cell r="S1020">
            <v>0</v>
          </cell>
          <cell r="AC1020">
            <v>0</v>
          </cell>
          <cell r="AD1020">
            <v>0</v>
          </cell>
        </row>
        <row r="1021">
          <cell r="C1021">
            <v>92009</v>
          </cell>
          <cell r="S1021">
            <v>0</v>
          </cell>
          <cell r="AC1021">
            <v>0</v>
          </cell>
          <cell r="AD1021">
            <v>0</v>
          </cell>
        </row>
        <row r="1022">
          <cell r="C1022">
            <v>92010</v>
          </cell>
          <cell r="S1022">
            <v>0</v>
          </cell>
          <cell r="AC1022">
            <v>0</v>
          </cell>
          <cell r="AD1022">
            <v>0</v>
          </cell>
        </row>
        <row r="1023">
          <cell r="C1023">
            <v>93000</v>
          </cell>
          <cell r="D1023" t="str">
            <v>III-1-27</v>
          </cell>
          <cell r="F1023" t="str">
            <v>Earthfill type - B1 from borrow area distance 15 - 20 km</v>
          </cell>
          <cell r="H1023" t="str">
            <v>cum</v>
          </cell>
          <cell r="I1023">
            <v>2662</v>
          </cell>
          <cell r="K1023">
            <v>0</v>
          </cell>
          <cell r="L1023">
            <v>30</v>
          </cell>
          <cell r="M1023">
            <v>7</v>
          </cell>
          <cell r="N1023">
            <v>1</v>
          </cell>
          <cell r="O1023">
            <v>210</v>
          </cell>
          <cell r="U1023">
            <v>62.086736842105289</v>
          </cell>
          <cell r="W1023">
            <v>23596</v>
          </cell>
          <cell r="Y1023">
            <v>3.1835000000000004</v>
          </cell>
          <cell r="Z1023">
            <v>8990</v>
          </cell>
          <cell r="AA1023">
            <v>28622</v>
          </cell>
          <cell r="AC1023">
            <v>52218</v>
          </cell>
          <cell r="AD1023">
            <v>139004316</v>
          </cell>
          <cell r="AE1023">
            <v>0</v>
          </cell>
          <cell r="AF1023" t="str">
            <v>III-1-27</v>
          </cell>
          <cell r="AH1023" t="str">
            <v>Prod./Jam :</v>
          </cell>
          <cell r="AI1023">
            <v>10</v>
          </cell>
          <cell r="AJ1023">
            <v>80</v>
          </cell>
          <cell r="AK1023">
            <v>1</v>
          </cell>
          <cell r="AM1023">
            <v>639</v>
          </cell>
          <cell r="AN1023">
            <v>1701018</v>
          </cell>
          <cell r="AO1023">
            <v>0</v>
          </cell>
          <cell r="AP1023" t="str">
            <v>III-1-27</v>
          </cell>
          <cell r="AV1023">
            <v>48000</v>
          </cell>
          <cell r="AW1023">
            <v>127776000</v>
          </cell>
          <cell r="BC1023">
            <v>100857</v>
          </cell>
        </row>
        <row r="1024">
          <cell r="C1024">
            <v>93001</v>
          </cell>
          <cell r="K1024" t="str">
            <v>Excavator PC 200</v>
          </cell>
          <cell r="P1024">
            <v>62.086736842105289</v>
          </cell>
          <cell r="Q1024">
            <v>1</v>
          </cell>
          <cell r="R1024">
            <v>42.875501844618036</v>
          </cell>
          <cell r="S1024">
            <v>1.61E-2</v>
          </cell>
          <cell r="U1024">
            <v>62.086736842105289</v>
          </cell>
          <cell r="V1024">
            <v>146875</v>
          </cell>
          <cell r="W1024">
            <v>2365</v>
          </cell>
          <cell r="X1024">
            <v>18</v>
          </cell>
          <cell r="Y1024">
            <v>0.2898</v>
          </cell>
          <cell r="Z1024">
            <v>8990</v>
          </cell>
          <cell r="AA1024">
            <v>2606</v>
          </cell>
          <cell r="AC1024">
            <v>4971</v>
          </cell>
          <cell r="AD1024">
            <v>13232802</v>
          </cell>
          <cell r="AH1024" t="str">
            <v>Mandor</v>
          </cell>
          <cell r="AK1024">
            <v>4.11522633744856E-3</v>
          </cell>
          <cell r="AL1024">
            <v>75000</v>
          </cell>
          <cell r="AM1024">
            <v>309</v>
          </cell>
          <cell r="AN1024">
            <v>822558</v>
          </cell>
          <cell r="AO1024">
            <v>10.954732510288066</v>
          </cell>
          <cell r="AR1024" t="str">
            <v>Tanah Timbunan</v>
          </cell>
          <cell r="AS1024" t="str">
            <v>m3</v>
          </cell>
          <cell r="AT1024">
            <v>1.2</v>
          </cell>
          <cell r="AU1024">
            <v>40000</v>
          </cell>
          <cell r="AV1024">
            <v>48000</v>
          </cell>
          <cell r="AW1024">
            <v>127776000</v>
          </cell>
          <cell r="AX1024">
            <v>3194.4</v>
          </cell>
          <cell r="AY1024">
            <v>1.2</v>
          </cell>
        </row>
        <row r="1025">
          <cell r="C1025">
            <v>93002</v>
          </cell>
          <cell r="K1025" t="str">
            <v>Dump Truck 12 ton</v>
          </cell>
          <cell r="P1025">
            <v>4.4707168919783706</v>
          </cell>
          <cell r="Q1025">
            <v>1</v>
          </cell>
          <cell r="R1025">
            <v>595.43023285064658</v>
          </cell>
          <cell r="S1025">
            <v>0.22370000000000001</v>
          </cell>
          <cell r="U1025">
            <v>4.4707168919783706</v>
          </cell>
          <cell r="V1025">
            <v>86375</v>
          </cell>
          <cell r="W1025">
            <v>19323</v>
          </cell>
          <cell r="X1025">
            <v>12</v>
          </cell>
          <cell r="Y1025">
            <v>2.6844000000000001</v>
          </cell>
          <cell r="Z1025">
            <v>8990</v>
          </cell>
          <cell r="AA1025">
            <v>24133</v>
          </cell>
          <cell r="AC1025">
            <v>43456</v>
          </cell>
          <cell r="AD1025">
            <v>115679872</v>
          </cell>
          <cell r="AH1025" t="str">
            <v>Pekerja</v>
          </cell>
          <cell r="AK1025">
            <v>8.23045267489712E-3</v>
          </cell>
          <cell r="AL1025">
            <v>40000</v>
          </cell>
          <cell r="AM1025">
            <v>330</v>
          </cell>
          <cell r="AN1025">
            <v>878460</v>
          </cell>
          <cell r="AO1025">
            <v>21.909465020576132</v>
          </cell>
        </row>
        <row r="1026">
          <cell r="C1026">
            <v>93003</v>
          </cell>
          <cell r="K1026" t="str">
            <v>Bulldozer D65</v>
          </cell>
          <cell r="P1026">
            <v>216.91139240506331</v>
          </cell>
          <cell r="Q1026">
            <v>1</v>
          </cell>
          <cell r="R1026">
            <v>12.272292250233425</v>
          </cell>
          <cell r="S1026">
            <v>4.5999999999999999E-3</v>
          </cell>
          <cell r="U1026">
            <v>216.91139240506331</v>
          </cell>
          <cell r="V1026">
            <v>168375</v>
          </cell>
          <cell r="W1026">
            <v>775</v>
          </cell>
          <cell r="X1026">
            <v>25</v>
          </cell>
          <cell r="Y1026">
            <v>0.115</v>
          </cell>
          <cell r="Z1026">
            <v>8990</v>
          </cell>
          <cell r="AA1026">
            <v>1034</v>
          </cell>
          <cell r="AC1026">
            <v>1809</v>
          </cell>
          <cell r="AD1026">
            <v>4815558</v>
          </cell>
          <cell r="AM1026">
            <v>0</v>
          </cell>
          <cell r="AO1026">
            <v>0</v>
          </cell>
        </row>
        <row r="1027">
          <cell r="C1027">
            <v>93004</v>
          </cell>
          <cell r="K1027" t="str">
            <v>Vibrator Roller</v>
          </cell>
          <cell r="P1027">
            <v>121.5</v>
          </cell>
          <cell r="Q1027">
            <v>1</v>
          </cell>
          <cell r="R1027">
            <v>21.909465020576132</v>
          </cell>
          <cell r="S1027">
            <v>8.2000000000000007E-3</v>
          </cell>
          <cell r="U1027">
            <v>121.5</v>
          </cell>
          <cell r="V1027">
            <v>108375.00000000001</v>
          </cell>
          <cell r="W1027">
            <v>889</v>
          </cell>
          <cell r="X1027">
            <v>8</v>
          </cell>
          <cell r="Y1027">
            <v>6.5600000000000006E-2</v>
          </cell>
          <cell r="Z1027">
            <v>8990</v>
          </cell>
          <cell r="AA1027">
            <v>590</v>
          </cell>
          <cell r="AC1027">
            <v>1479</v>
          </cell>
          <cell r="AD1027">
            <v>3937098</v>
          </cell>
        </row>
        <row r="1028">
          <cell r="C1028">
            <v>93005</v>
          </cell>
          <cell r="K1028" t="str">
            <v>Water Tanker 5000 L</v>
          </cell>
          <cell r="P1028">
            <v>243</v>
          </cell>
          <cell r="Q1028">
            <v>1</v>
          </cell>
          <cell r="R1028">
            <v>10.954732510288066</v>
          </cell>
          <cell r="S1028">
            <v>4.1000000000000003E-3</v>
          </cell>
          <cell r="U1028">
            <v>243</v>
          </cell>
          <cell r="V1028">
            <v>59375</v>
          </cell>
          <cell r="W1028">
            <v>244</v>
          </cell>
          <cell r="X1028">
            <v>7</v>
          </cell>
          <cell r="Y1028">
            <v>2.87E-2</v>
          </cell>
          <cell r="Z1028">
            <v>8990</v>
          </cell>
          <cell r="AA1028">
            <v>259</v>
          </cell>
          <cell r="AC1028">
            <v>503</v>
          </cell>
          <cell r="AD1028">
            <v>1338986</v>
          </cell>
        </row>
        <row r="1029">
          <cell r="C1029">
            <v>93006</v>
          </cell>
          <cell r="S1029">
            <v>0</v>
          </cell>
          <cell r="AC1029">
            <v>0</v>
          </cell>
          <cell r="AD1029">
            <v>0</v>
          </cell>
        </row>
        <row r="1030">
          <cell r="C1030">
            <v>93007</v>
          </cell>
          <cell r="S1030">
            <v>0</v>
          </cell>
          <cell r="AC1030">
            <v>0</v>
          </cell>
          <cell r="AD1030">
            <v>0</v>
          </cell>
        </row>
        <row r="1031">
          <cell r="C1031">
            <v>93008</v>
          </cell>
          <cell r="S1031">
            <v>0</v>
          </cell>
          <cell r="AC1031">
            <v>0</v>
          </cell>
          <cell r="AD1031">
            <v>0</v>
          </cell>
        </row>
        <row r="1032">
          <cell r="C1032">
            <v>93009</v>
          </cell>
          <cell r="S1032">
            <v>0</v>
          </cell>
          <cell r="AC1032">
            <v>0</v>
          </cell>
          <cell r="AD1032">
            <v>0</v>
          </cell>
        </row>
        <row r="1033">
          <cell r="C1033">
            <v>93010</v>
          </cell>
          <cell r="S1033">
            <v>0</v>
          </cell>
          <cell r="AC1033">
            <v>0</v>
          </cell>
          <cell r="AD1033">
            <v>0</v>
          </cell>
        </row>
        <row r="1034">
          <cell r="C1034">
            <v>94000</v>
          </cell>
          <cell r="D1034" t="str">
            <v>III-1-28</v>
          </cell>
          <cell r="F1034" t="str">
            <v>Earthfill type - B1 from borrow area distance 15 - 20 km with cofferdam and dewatering for soft foundation</v>
          </cell>
          <cell r="H1034" t="str">
            <v>cum</v>
          </cell>
          <cell r="I1034">
            <v>266</v>
          </cell>
          <cell r="K1034">
            <v>0</v>
          </cell>
          <cell r="L1034">
            <v>30</v>
          </cell>
          <cell r="M1034">
            <v>7</v>
          </cell>
          <cell r="N1034">
            <v>1</v>
          </cell>
          <cell r="O1034">
            <v>210</v>
          </cell>
          <cell r="U1034">
            <v>62.086736842105289</v>
          </cell>
          <cell r="W1034">
            <v>24786</v>
          </cell>
          <cell r="Y1034">
            <v>3.3293000000000004</v>
          </cell>
          <cell r="Z1034">
            <v>8990</v>
          </cell>
          <cell r="AA1034">
            <v>29933</v>
          </cell>
          <cell r="AC1034">
            <v>54719</v>
          </cell>
          <cell r="AD1034">
            <v>14555254</v>
          </cell>
          <cell r="AE1034">
            <v>0</v>
          </cell>
          <cell r="AF1034" t="str">
            <v>III-1-28</v>
          </cell>
          <cell r="AH1034" t="str">
            <v>Prod./Jam :</v>
          </cell>
          <cell r="AI1034">
            <v>10</v>
          </cell>
          <cell r="AJ1034">
            <v>80</v>
          </cell>
          <cell r="AK1034">
            <v>1</v>
          </cell>
          <cell r="AM1034">
            <v>639</v>
          </cell>
          <cell r="AN1034">
            <v>169974</v>
          </cell>
          <cell r="AO1034">
            <v>0</v>
          </cell>
          <cell r="AP1034" t="str">
            <v>III-1-28</v>
          </cell>
          <cell r="AV1034">
            <v>48000</v>
          </cell>
          <cell r="AW1034">
            <v>12768000</v>
          </cell>
          <cell r="BC1034">
            <v>103358</v>
          </cell>
        </row>
        <row r="1035">
          <cell r="C1035">
            <v>94001</v>
          </cell>
          <cell r="K1035" t="str">
            <v>Excavator PC 200</v>
          </cell>
          <cell r="P1035">
            <v>41.391157894736857</v>
          </cell>
          <cell r="Q1035">
            <v>1.5</v>
          </cell>
          <cell r="R1035">
            <v>6.4264933268229143</v>
          </cell>
          <cell r="S1035">
            <v>2.4199999999999999E-2</v>
          </cell>
          <cell r="U1035">
            <v>62.086736842105289</v>
          </cell>
          <cell r="V1035">
            <v>146875</v>
          </cell>
          <cell r="W1035">
            <v>3555</v>
          </cell>
          <cell r="X1035">
            <v>18</v>
          </cell>
          <cell r="Y1035">
            <v>0.43559999999999999</v>
          </cell>
          <cell r="Z1035">
            <v>8990</v>
          </cell>
          <cell r="AA1035">
            <v>3917</v>
          </cell>
          <cell r="AC1035">
            <v>7472</v>
          </cell>
          <cell r="AD1035">
            <v>1987552</v>
          </cell>
          <cell r="AH1035" t="str">
            <v>Mandor</v>
          </cell>
          <cell r="AK1035">
            <v>4.11522633744856E-3</v>
          </cell>
          <cell r="AL1035">
            <v>75000</v>
          </cell>
          <cell r="AM1035">
            <v>309</v>
          </cell>
          <cell r="AN1035">
            <v>82194</v>
          </cell>
          <cell r="AO1035">
            <v>1.094650205761317</v>
          </cell>
          <cell r="AR1035" t="str">
            <v>Tanah Timbunan</v>
          </cell>
          <cell r="AS1035" t="str">
            <v>m3</v>
          </cell>
          <cell r="AT1035">
            <v>1.2</v>
          </cell>
          <cell r="AU1035">
            <v>40000</v>
          </cell>
          <cell r="AV1035">
            <v>48000</v>
          </cell>
          <cell r="AW1035">
            <v>12768000</v>
          </cell>
          <cell r="AX1035">
            <v>319.2</v>
          </cell>
          <cell r="AY1035">
            <v>1.2</v>
          </cell>
        </row>
        <row r="1036">
          <cell r="C1036">
            <v>94002</v>
          </cell>
          <cell r="K1036" t="str">
            <v>Dump Truck 12 ton</v>
          </cell>
          <cell r="P1036">
            <v>4.4707168919783706</v>
          </cell>
          <cell r="Q1036">
            <v>1</v>
          </cell>
          <cell r="R1036">
            <v>59.498287730380156</v>
          </cell>
          <cell r="S1036">
            <v>0.22370000000000001</v>
          </cell>
          <cell r="U1036">
            <v>4.4707168919783706</v>
          </cell>
          <cell r="V1036">
            <v>86375</v>
          </cell>
          <cell r="W1036">
            <v>19323</v>
          </cell>
          <cell r="X1036">
            <v>12</v>
          </cell>
          <cell r="Y1036">
            <v>2.6844000000000001</v>
          </cell>
          <cell r="Z1036">
            <v>8990</v>
          </cell>
          <cell r="AA1036">
            <v>24133</v>
          </cell>
          <cell r="AC1036">
            <v>43456</v>
          </cell>
          <cell r="AD1036">
            <v>11559296</v>
          </cell>
          <cell r="AH1036" t="str">
            <v>Pekerja</v>
          </cell>
          <cell r="AK1036">
            <v>8.23045267489712E-3</v>
          </cell>
          <cell r="AL1036">
            <v>40000</v>
          </cell>
          <cell r="AM1036">
            <v>330</v>
          </cell>
          <cell r="AN1036">
            <v>87780</v>
          </cell>
          <cell r="AO1036">
            <v>2.189300411522634</v>
          </cell>
        </row>
        <row r="1037">
          <cell r="C1037">
            <v>94003</v>
          </cell>
          <cell r="K1037" t="str">
            <v>Bulldozer D65</v>
          </cell>
          <cell r="P1037">
            <v>216.91139240506331</v>
          </cell>
          <cell r="Q1037">
            <v>1</v>
          </cell>
          <cell r="R1037">
            <v>1.2263071895424835</v>
          </cell>
          <cell r="S1037">
            <v>4.5999999999999999E-3</v>
          </cell>
          <cell r="U1037">
            <v>216.91139240506331</v>
          </cell>
          <cell r="V1037">
            <v>168375</v>
          </cell>
          <cell r="W1037">
            <v>775</v>
          </cell>
          <cell r="X1037">
            <v>25</v>
          </cell>
          <cell r="Y1037">
            <v>0.115</v>
          </cell>
          <cell r="Z1037">
            <v>8990</v>
          </cell>
          <cell r="AA1037">
            <v>1034</v>
          </cell>
          <cell r="AC1037">
            <v>1809</v>
          </cell>
          <cell r="AD1037">
            <v>481194</v>
          </cell>
          <cell r="AM1037">
            <v>0</v>
          </cell>
          <cell r="AO1037">
            <v>0</v>
          </cell>
        </row>
        <row r="1038">
          <cell r="C1038">
            <v>94004</v>
          </cell>
          <cell r="K1038" t="str">
            <v>Vibrator Roller</v>
          </cell>
          <cell r="P1038">
            <v>121.5</v>
          </cell>
          <cell r="Q1038">
            <v>1</v>
          </cell>
          <cell r="R1038">
            <v>2.1893004115226335</v>
          </cell>
          <cell r="S1038">
            <v>8.2000000000000007E-3</v>
          </cell>
          <cell r="U1038">
            <v>121.5</v>
          </cell>
          <cell r="V1038">
            <v>108375.00000000001</v>
          </cell>
          <cell r="W1038">
            <v>889</v>
          </cell>
          <cell r="X1038">
            <v>8</v>
          </cell>
          <cell r="Y1038">
            <v>6.5600000000000006E-2</v>
          </cell>
          <cell r="Z1038">
            <v>8990</v>
          </cell>
          <cell r="AA1038">
            <v>590</v>
          </cell>
          <cell r="AC1038">
            <v>1479</v>
          </cell>
          <cell r="AD1038">
            <v>393414</v>
          </cell>
        </row>
        <row r="1039">
          <cell r="C1039">
            <v>94005</v>
          </cell>
          <cell r="K1039" t="str">
            <v>Water Tanker 5000 L</v>
          </cell>
          <cell r="P1039">
            <v>243</v>
          </cell>
          <cell r="Q1039">
            <v>1</v>
          </cell>
          <cell r="R1039">
            <v>1.0946502057613168</v>
          </cell>
          <cell r="S1039">
            <v>4.1000000000000003E-3</v>
          </cell>
          <cell r="U1039">
            <v>243</v>
          </cell>
          <cell r="V1039">
            <v>59375</v>
          </cell>
          <cell r="W1039">
            <v>244</v>
          </cell>
          <cell r="X1039">
            <v>7</v>
          </cell>
          <cell r="Y1039">
            <v>2.87E-2</v>
          </cell>
          <cell r="Z1039">
            <v>8990</v>
          </cell>
          <cell r="AA1039">
            <v>259</v>
          </cell>
          <cell r="AC1039">
            <v>503</v>
          </cell>
          <cell r="AD1039">
            <v>133798</v>
          </cell>
        </row>
        <row r="1040">
          <cell r="C1040">
            <v>94006</v>
          </cell>
          <cell r="K1040" t="str">
            <v>Submersible Pump</v>
          </cell>
          <cell r="P1040">
            <v>0</v>
          </cell>
          <cell r="Q1040">
            <v>1</v>
          </cell>
          <cell r="R1040">
            <v>0</v>
          </cell>
          <cell r="S1040">
            <v>0</v>
          </cell>
          <cell r="V1040">
            <v>24375</v>
          </cell>
          <cell r="W1040">
            <v>0</v>
          </cell>
          <cell r="X1040">
            <v>0</v>
          </cell>
          <cell r="Y1040">
            <v>0</v>
          </cell>
          <cell r="Z1040">
            <v>8990</v>
          </cell>
          <cell r="AA1040">
            <v>0</v>
          </cell>
          <cell r="AC1040">
            <v>0</v>
          </cell>
          <cell r="AD1040">
            <v>0</v>
          </cell>
        </row>
        <row r="1041">
          <cell r="C1041">
            <v>94007</v>
          </cell>
          <cell r="K1041" t="str">
            <v>Generator Set 50 KVA</v>
          </cell>
          <cell r="P1041">
            <v>0</v>
          </cell>
          <cell r="Q1041">
            <v>1</v>
          </cell>
          <cell r="R1041">
            <v>0</v>
          </cell>
          <cell r="S1041">
            <v>0</v>
          </cell>
          <cell r="V1041">
            <v>51250</v>
          </cell>
          <cell r="W1041">
            <v>0</v>
          </cell>
          <cell r="X1041">
            <v>8</v>
          </cell>
          <cell r="Y1041">
            <v>0</v>
          </cell>
          <cell r="Z1041">
            <v>8990</v>
          </cell>
          <cell r="AA1041">
            <v>0</v>
          </cell>
          <cell r="AC1041">
            <v>0</v>
          </cell>
          <cell r="AD1041">
            <v>0</v>
          </cell>
        </row>
        <row r="1042">
          <cell r="C1042">
            <v>94008</v>
          </cell>
          <cell r="S1042">
            <v>0</v>
          </cell>
          <cell r="AC1042">
            <v>0</v>
          </cell>
          <cell r="AD1042">
            <v>0</v>
          </cell>
        </row>
        <row r="1043">
          <cell r="C1043">
            <v>94009</v>
          </cell>
          <cell r="S1043">
            <v>0</v>
          </cell>
          <cell r="AC1043">
            <v>0</v>
          </cell>
          <cell r="AD1043">
            <v>0</v>
          </cell>
        </row>
        <row r="1044">
          <cell r="C1044">
            <v>94010</v>
          </cell>
          <cell r="S1044">
            <v>0</v>
          </cell>
          <cell r="AC1044">
            <v>0</v>
          </cell>
          <cell r="AD1044">
            <v>0</v>
          </cell>
        </row>
        <row r="1045">
          <cell r="C1045">
            <v>95000</v>
          </cell>
          <cell r="D1045" t="str">
            <v>III-1-29</v>
          </cell>
          <cell r="F1045" t="str">
            <v>Sod facing</v>
          </cell>
          <cell r="H1045" t="str">
            <v>sqm</v>
          </cell>
          <cell r="I1045">
            <v>29509</v>
          </cell>
          <cell r="U1045">
            <v>50</v>
          </cell>
          <cell r="W1045">
            <v>20</v>
          </cell>
          <cell r="Y1045">
            <v>0</v>
          </cell>
          <cell r="Z1045">
            <v>8990</v>
          </cell>
          <cell r="AA1045">
            <v>0</v>
          </cell>
          <cell r="AC1045">
            <v>20</v>
          </cell>
          <cell r="AD1045">
            <v>590180</v>
          </cell>
          <cell r="AF1045" t="str">
            <v>III-1-29</v>
          </cell>
          <cell r="AH1045" t="str">
            <v>Prod./Jam :</v>
          </cell>
          <cell r="AI1045">
            <v>50</v>
          </cell>
          <cell r="AJ1045">
            <v>400</v>
          </cell>
          <cell r="AK1045">
            <v>1</v>
          </cell>
          <cell r="AM1045">
            <v>938</v>
          </cell>
          <cell r="AN1045">
            <v>27679442</v>
          </cell>
          <cell r="AO1045">
            <v>0</v>
          </cell>
          <cell r="AP1045" t="str">
            <v>III-1-29</v>
          </cell>
          <cell r="AV1045">
            <v>2500</v>
          </cell>
          <cell r="AW1045">
            <v>73772500</v>
          </cell>
          <cell r="BC1045">
            <v>3458</v>
          </cell>
        </row>
        <row r="1046">
          <cell r="C1046">
            <v>95001</v>
          </cell>
          <cell r="K1046" t="str">
            <v>Alat Bantu</v>
          </cell>
          <cell r="P1046">
            <v>50</v>
          </cell>
          <cell r="Q1046">
            <v>1</v>
          </cell>
          <cell r="R1046">
            <v>590.17999999999995</v>
          </cell>
          <cell r="S1046">
            <v>0.02</v>
          </cell>
          <cell r="U1046">
            <v>50</v>
          </cell>
          <cell r="V1046">
            <v>1000</v>
          </cell>
          <cell r="W1046">
            <v>20</v>
          </cell>
          <cell r="X1046">
            <v>0</v>
          </cell>
          <cell r="Y1046">
            <v>0</v>
          </cell>
          <cell r="Z1046">
            <v>8990</v>
          </cell>
          <cell r="AA1046">
            <v>0</v>
          </cell>
          <cell r="AC1046">
            <v>20</v>
          </cell>
          <cell r="AD1046">
            <v>590180</v>
          </cell>
          <cell r="AH1046" t="str">
            <v>Mandor</v>
          </cell>
          <cell r="AI1046">
            <v>1</v>
          </cell>
          <cell r="AJ1046">
            <v>2.5000000000000001E-3</v>
          </cell>
          <cell r="AK1046">
            <v>2.5000000000000001E-3</v>
          </cell>
          <cell r="AL1046">
            <v>75000</v>
          </cell>
          <cell r="AM1046">
            <v>188</v>
          </cell>
          <cell r="AN1046">
            <v>5547692</v>
          </cell>
          <cell r="AO1046">
            <v>73.772500000000008</v>
          </cell>
          <cell r="AR1046" t="str">
            <v>Rumput</v>
          </cell>
          <cell r="AS1046" t="str">
            <v>m2</v>
          </cell>
          <cell r="AT1046">
            <v>1</v>
          </cell>
          <cell r="AU1046">
            <v>2500</v>
          </cell>
          <cell r="AV1046">
            <v>2500</v>
          </cell>
          <cell r="AW1046">
            <v>73772500</v>
          </cell>
          <cell r="AX1046">
            <v>29509</v>
          </cell>
          <cell r="AY1046">
            <v>1</v>
          </cell>
        </row>
        <row r="1047">
          <cell r="C1047">
            <v>95002</v>
          </cell>
          <cell r="S1047">
            <v>0</v>
          </cell>
          <cell r="AC1047">
            <v>0</v>
          </cell>
          <cell r="AD1047">
            <v>0</v>
          </cell>
          <cell r="AH1047" t="str">
            <v>Tukang</v>
          </cell>
          <cell r="AI1047">
            <v>5</v>
          </cell>
          <cell r="AJ1047">
            <v>2.5000000000000001E-3</v>
          </cell>
          <cell r="AK1047">
            <v>1.2500000000000001E-2</v>
          </cell>
          <cell r="AL1047">
            <v>60000</v>
          </cell>
          <cell r="AM1047">
            <v>750</v>
          </cell>
          <cell r="AN1047">
            <v>22131750</v>
          </cell>
          <cell r="AO1047">
            <v>368.86250000000001</v>
          </cell>
        </row>
        <row r="1048">
          <cell r="C1048">
            <v>95003</v>
          </cell>
          <cell r="S1048">
            <v>0</v>
          </cell>
          <cell r="AC1048">
            <v>0</v>
          </cell>
          <cell r="AD1048">
            <v>0</v>
          </cell>
          <cell r="AM1048">
            <v>0</v>
          </cell>
          <cell r="AO1048">
            <v>0</v>
          </cell>
        </row>
        <row r="1049">
          <cell r="C1049">
            <v>95004</v>
          </cell>
          <cell r="S1049">
            <v>0</v>
          </cell>
          <cell r="AC1049">
            <v>0</v>
          </cell>
          <cell r="AD1049">
            <v>0</v>
          </cell>
        </row>
        <row r="1050">
          <cell r="C1050">
            <v>95005</v>
          </cell>
          <cell r="S1050">
            <v>0</v>
          </cell>
          <cell r="AC1050">
            <v>0</v>
          </cell>
          <cell r="AD1050">
            <v>0</v>
          </cell>
        </row>
        <row r="1051">
          <cell r="C1051">
            <v>95006</v>
          </cell>
          <cell r="S1051">
            <v>0</v>
          </cell>
          <cell r="AC1051">
            <v>0</v>
          </cell>
          <cell r="AD1051">
            <v>0</v>
          </cell>
        </row>
        <row r="1052">
          <cell r="C1052">
            <v>95007</v>
          </cell>
          <cell r="S1052">
            <v>0</v>
          </cell>
          <cell r="AC1052">
            <v>0</v>
          </cell>
          <cell r="AD1052">
            <v>0</v>
          </cell>
        </row>
        <row r="1053">
          <cell r="C1053">
            <v>95008</v>
          </cell>
          <cell r="S1053">
            <v>0</v>
          </cell>
          <cell r="AC1053">
            <v>0</v>
          </cell>
          <cell r="AD1053">
            <v>0</v>
          </cell>
        </row>
        <row r="1054">
          <cell r="C1054">
            <v>95009</v>
          </cell>
          <cell r="S1054">
            <v>0</v>
          </cell>
          <cell r="AC1054">
            <v>0</v>
          </cell>
          <cell r="AD1054">
            <v>0</v>
          </cell>
        </row>
        <row r="1055">
          <cell r="C1055">
            <v>95010</v>
          </cell>
          <cell r="S1055">
            <v>0</v>
          </cell>
          <cell r="AC1055">
            <v>0</v>
          </cell>
          <cell r="AD1055">
            <v>0</v>
          </cell>
        </row>
        <row r="1056">
          <cell r="C1056">
            <v>96000</v>
          </cell>
          <cell r="D1056" t="str">
            <v>III-1-30</v>
          </cell>
          <cell r="F1056" t="str">
            <v>Concrete type - B</v>
          </cell>
          <cell r="H1056" t="str">
            <v>cum</v>
          </cell>
          <cell r="I1056">
            <v>81</v>
          </cell>
          <cell r="K1056">
            <v>0</v>
          </cell>
          <cell r="L1056">
            <v>29</v>
          </cell>
          <cell r="M1056">
            <v>7</v>
          </cell>
          <cell r="N1056">
            <v>1</v>
          </cell>
          <cell r="O1056">
            <v>203</v>
          </cell>
          <cell r="U1056">
            <v>12</v>
          </cell>
          <cell r="W1056">
            <v>61342</v>
          </cell>
          <cell r="Y1056">
            <v>3.5632999999999999</v>
          </cell>
          <cell r="Z1056">
            <v>8990</v>
          </cell>
          <cell r="AA1056">
            <v>32035</v>
          </cell>
          <cell r="AC1056">
            <v>93377</v>
          </cell>
          <cell r="AD1056">
            <v>7563537</v>
          </cell>
          <cell r="AF1056" t="str">
            <v>III-1-30</v>
          </cell>
          <cell r="AH1056" t="str">
            <v>Prod./Jam :</v>
          </cell>
          <cell r="AI1056">
            <v>0</v>
          </cell>
          <cell r="AJ1056">
            <v>0</v>
          </cell>
          <cell r="AK1056">
            <v>4</v>
          </cell>
          <cell r="AM1056">
            <v>42917</v>
          </cell>
          <cell r="AN1056">
            <v>3476277</v>
          </cell>
          <cell r="AO1056">
            <v>0</v>
          </cell>
          <cell r="AP1056" t="str">
            <v>III-1-30</v>
          </cell>
          <cell r="AV1056">
            <v>549906</v>
          </cell>
          <cell r="AW1056">
            <v>44542386</v>
          </cell>
          <cell r="BC1056">
            <v>686200</v>
          </cell>
        </row>
        <row r="1057">
          <cell r="C1057">
            <v>96001</v>
          </cell>
          <cell r="K1057" t="str">
            <v>Batching Plant</v>
          </cell>
          <cell r="P1057">
            <v>12</v>
          </cell>
          <cell r="Q1057">
            <v>1</v>
          </cell>
          <cell r="R1057">
            <v>6.75</v>
          </cell>
          <cell r="S1057">
            <v>8.3299999999999999E-2</v>
          </cell>
          <cell r="U1057">
            <v>12</v>
          </cell>
          <cell r="V1057">
            <v>255250.00000000003</v>
          </cell>
          <cell r="W1057">
            <v>21263</v>
          </cell>
          <cell r="X1057">
            <v>0</v>
          </cell>
          <cell r="Y1057">
            <v>0</v>
          </cell>
          <cell r="Z1057">
            <v>8990</v>
          </cell>
          <cell r="AA1057">
            <v>0</v>
          </cell>
          <cell r="AC1057">
            <v>21263</v>
          </cell>
          <cell r="AD1057">
            <v>1722303</v>
          </cell>
          <cell r="AH1057" t="str">
            <v>Mandor</v>
          </cell>
          <cell r="AI1057">
            <v>1</v>
          </cell>
          <cell r="AK1057">
            <v>8.3333333333333329E-2</v>
          </cell>
          <cell r="AL1057">
            <v>75000</v>
          </cell>
          <cell r="AM1057">
            <v>6250</v>
          </cell>
          <cell r="AN1057">
            <v>506250</v>
          </cell>
          <cell r="AO1057">
            <v>6.75</v>
          </cell>
          <cell r="AR1057" t="str">
            <v>Semen</v>
          </cell>
          <cell r="AS1057" t="str">
            <v>kg</v>
          </cell>
          <cell r="AT1057">
            <v>301.86250000000001</v>
          </cell>
          <cell r="AU1057">
            <v>1077</v>
          </cell>
          <cell r="AV1057">
            <v>325106</v>
          </cell>
          <cell r="AW1057">
            <v>26333586</v>
          </cell>
          <cell r="AX1057">
            <v>24450.862499999999</v>
          </cell>
          <cell r="AY1057">
            <v>301.86249999999995</v>
          </cell>
        </row>
        <row r="1058">
          <cell r="C1058">
            <v>96002</v>
          </cell>
          <cell r="K1058" t="str">
            <v>Agitator Truck 3 m3</v>
          </cell>
          <cell r="P1058">
            <v>6.5848101265822772</v>
          </cell>
          <cell r="Q1058">
            <v>1</v>
          </cell>
          <cell r="R1058">
            <v>12.301038062283739</v>
          </cell>
          <cell r="S1058">
            <v>0.15190000000000001</v>
          </cell>
          <cell r="U1058">
            <v>6.5848101265822772</v>
          </cell>
          <cell r="V1058">
            <v>109375</v>
          </cell>
          <cell r="W1058">
            <v>16615</v>
          </cell>
          <cell r="X1058">
            <v>7</v>
          </cell>
          <cell r="Y1058">
            <v>1.0632999999999999</v>
          </cell>
          <cell r="Z1058">
            <v>8990</v>
          </cell>
          <cell r="AA1058">
            <v>9560</v>
          </cell>
          <cell r="AC1058">
            <v>26175</v>
          </cell>
          <cell r="AD1058">
            <v>2120175</v>
          </cell>
          <cell r="AH1058" t="str">
            <v>Tukang</v>
          </cell>
          <cell r="AI1058">
            <v>2</v>
          </cell>
          <cell r="AK1058">
            <v>0.16666666666666666</v>
          </cell>
          <cell r="AL1058">
            <v>60000</v>
          </cell>
          <cell r="AM1058">
            <v>10000</v>
          </cell>
          <cell r="AN1058">
            <v>810000</v>
          </cell>
          <cell r="AO1058">
            <v>13.5</v>
          </cell>
          <cell r="AR1058" t="str">
            <v>Pasir Cor (SC)</v>
          </cell>
          <cell r="AS1058" t="str">
            <v>m3</v>
          </cell>
          <cell r="AT1058">
            <v>0.61909999999999998</v>
          </cell>
          <cell r="AU1058">
            <v>164700</v>
          </cell>
          <cell r="AV1058">
            <v>101966</v>
          </cell>
          <cell r="AW1058">
            <v>8259246</v>
          </cell>
          <cell r="AX1058">
            <v>50.147100000000002</v>
          </cell>
          <cell r="AY1058">
            <v>0.61918165605095543</v>
          </cell>
        </row>
        <row r="1059">
          <cell r="C1059">
            <v>96003</v>
          </cell>
          <cell r="K1059" t="str">
            <v>Concrete Vibrator ø 2.0"</v>
          </cell>
          <cell r="P1059">
            <v>12</v>
          </cell>
          <cell r="Q1059">
            <v>1</v>
          </cell>
          <cell r="R1059">
            <v>6.75</v>
          </cell>
          <cell r="S1059">
            <v>8.3299999999999999E-2</v>
          </cell>
          <cell r="U1059">
            <v>12</v>
          </cell>
          <cell r="V1059">
            <v>12500</v>
          </cell>
          <cell r="W1059">
            <v>1042</v>
          </cell>
          <cell r="X1059">
            <v>0</v>
          </cell>
          <cell r="Y1059">
            <v>0</v>
          </cell>
          <cell r="Z1059">
            <v>8990</v>
          </cell>
          <cell r="AA1059">
            <v>0</v>
          </cell>
          <cell r="AC1059">
            <v>1042</v>
          </cell>
          <cell r="AD1059">
            <v>84402</v>
          </cell>
          <cell r="AH1059" t="str">
            <v>Pekerja</v>
          </cell>
          <cell r="AI1059">
            <v>8</v>
          </cell>
          <cell r="AK1059">
            <v>0.66666666666666663</v>
          </cell>
          <cell r="AL1059">
            <v>40000</v>
          </cell>
          <cell r="AM1059">
            <v>26667</v>
          </cell>
          <cell r="AN1059">
            <v>2160027</v>
          </cell>
          <cell r="AO1059">
            <v>54</v>
          </cell>
          <cell r="AR1059" t="str">
            <v>Batu Pecah (SC)</v>
          </cell>
          <cell r="AS1059" t="str">
            <v>m3</v>
          </cell>
          <cell r="AT1059">
            <v>0.74580000000000002</v>
          </cell>
          <cell r="AU1059">
            <v>164700</v>
          </cell>
          <cell r="AV1059">
            <v>122834</v>
          </cell>
          <cell r="AW1059">
            <v>9949554</v>
          </cell>
          <cell r="AX1059">
            <v>60.409800000000004</v>
          </cell>
          <cell r="AY1059">
            <v>0.74580266666666661</v>
          </cell>
        </row>
        <row r="1060">
          <cell r="C1060">
            <v>96004</v>
          </cell>
          <cell r="K1060" t="str">
            <v>Crawler Crane 19 Ton</v>
          </cell>
          <cell r="P1060">
            <v>0</v>
          </cell>
          <cell r="Q1060">
            <v>0.5</v>
          </cell>
          <cell r="R1060">
            <v>0</v>
          </cell>
          <cell r="S1060">
            <v>0</v>
          </cell>
          <cell r="U1060">
            <v>0</v>
          </cell>
          <cell r="V1060">
            <v>102875.00000000001</v>
          </cell>
          <cell r="W1060">
            <v>0</v>
          </cell>
          <cell r="X1060">
            <v>15</v>
          </cell>
          <cell r="Y1060">
            <v>0</v>
          </cell>
          <cell r="Z1060">
            <v>8990</v>
          </cell>
          <cell r="AA1060">
            <v>0</v>
          </cell>
          <cell r="AC1060">
            <v>0</v>
          </cell>
          <cell r="AD1060">
            <v>0</v>
          </cell>
        </row>
        <row r="1061">
          <cell r="C1061">
            <v>96005</v>
          </cell>
          <cell r="K1061" t="str">
            <v>Generator Set 150 KVA</v>
          </cell>
          <cell r="P1061">
            <v>10</v>
          </cell>
          <cell r="Q1061">
            <v>1.2</v>
          </cell>
          <cell r="R1061">
            <v>8.1</v>
          </cell>
          <cell r="S1061">
            <v>0.1</v>
          </cell>
          <cell r="U1061">
            <v>12</v>
          </cell>
          <cell r="V1061">
            <v>61250.000000000007</v>
          </cell>
          <cell r="W1061">
            <v>6125</v>
          </cell>
          <cell r="X1061">
            <v>15</v>
          </cell>
          <cell r="Y1061">
            <v>1.5</v>
          </cell>
          <cell r="Z1061">
            <v>8990</v>
          </cell>
          <cell r="AA1061">
            <v>13485</v>
          </cell>
          <cell r="AC1061">
            <v>19610</v>
          </cell>
          <cell r="AD1061">
            <v>1588410</v>
          </cell>
        </row>
        <row r="1062">
          <cell r="C1062">
            <v>96006</v>
          </cell>
          <cell r="K1062" t="str">
            <v>Wheel Loader 1,0-1,6 M3</v>
          </cell>
          <cell r="P1062">
            <v>8</v>
          </cell>
          <cell r="Q1062">
            <v>1.5</v>
          </cell>
          <cell r="R1062">
            <v>10.125</v>
          </cell>
          <cell r="S1062">
            <v>0.125</v>
          </cell>
          <cell r="U1062">
            <v>12</v>
          </cell>
          <cell r="V1062">
            <v>130375.00000000001</v>
          </cell>
          <cell r="W1062">
            <v>16297</v>
          </cell>
          <cell r="X1062">
            <v>8</v>
          </cell>
          <cell r="Y1062">
            <v>1</v>
          </cell>
          <cell r="Z1062">
            <v>8990</v>
          </cell>
          <cell r="AA1062">
            <v>8990</v>
          </cell>
          <cell r="AC1062">
            <v>25287</v>
          </cell>
          <cell r="AD1062">
            <v>2048247</v>
          </cell>
        </row>
        <row r="1063">
          <cell r="C1063">
            <v>96007</v>
          </cell>
          <cell r="K1063" t="str">
            <v>Submersible Pump</v>
          </cell>
          <cell r="P1063">
            <v>0</v>
          </cell>
          <cell r="Q1063">
            <v>1</v>
          </cell>
          <cell r="R1063">
            <v>0</v>
          </cell>
          <cell r="S1063">
            <v>0</v>
          </cell>
          <cell r="U1063">
            <v>0</v>
          </cell>
          <cell r="V1063">
            <v>24375</v>
          </cell>
          <cell r="W1063">
            <v>0</v>
          </cell>
          <cell r="X1063">
            <v>0</v>
          </cell>
          <cell r="Y1063">
            <v>0</v>
          </cell>
          <cell r="Z1063">
            <v>8990</v>
          </cell>
          <cell r="AA1063">
            <v>0</v>
          </cell>
          <cell r="AC1063">
            <v>0</v>
          </cell>
          <cell r="AD1063">
            <v>0</v>
          </cell>
        </row>
        <row r="1064">
          <cell r="C1064">
            <v>96008</v>
          </cell>
          <cell r="S1064">
            <v>0</v>
          </cell>
          <cell r="AC1064">
            <v>0</v>
          </cell>
          <cell r="AD1064">
            <v>0</v>
          </cell>
        </row>
        <row r="1065">
          <cell r="C1065">
            <v>96009</v>
          </cell>
          <cell r="S1065">
            <v>0</v>
          </cell>
          <cell r="AC1065">
            <v>0</v>
          </cell>
          <cell r="AD1065">
            <v>0</v>
          </cell>
        </row>
        <row r="1066">
          <cell r="C1066">
            <v>96010</v>
          </cell>
          <cell r="S1066">
            <v>0</v>
          </cell>
          <cell r="AC1066">
            <v>0</v>
          </cell>
          <cell r="AD1066">
            <v>0</v>
          </cell>
        </row>
        <row r="1067">
          <cell r="C1067">
            <v>97000</v>
          </cell>
          <cell r="D1067" t="str">
            <v>III-1-31</v>
          </cell>
          <cell r="F1067" t="str">
            <v>Concrete type - D</v>
          </cell>
          <cell r="H1067" t="str">
            <v>cum</v>
          </cell>
          <cell r="I1067">
            <v>2</v>
          </cell>
          <cell r="K1067">
            <v>0</v>
          </cell>
          <cell r="L1067">
            <v>29</v>
          </cell>
          <cell r="M1067">
            <v>7</v>
          </cell>
          <cell r="N1067">
            <v>1</v>
          </cell>
          <cell r="O1067">
            <v>203</v>
          </cell>
          <cell r="U1067">
            <v>12</v>
          </cell>
          <cell r="W1067">
            <v>61342</v>
          </cell>
          <cell r="Y1067">
            <v>3.5632999999999999</v>
          </cell>
          <cell r="Z1067">
            <v>8990</v>
          </cell>
          <cell r="AA1067">
            <v>32035</v>
          </cell>
          <cell r="AC1067">
            <v>93377</v>
          </cell>
          <cell r="AD1067">
            <v>186754</v>
          </cell>
          <cell r="AF1067" t="str">
            <v>III-1-31</v>
          </cell>
          <cell r="AH1067" t="str">
            <v>Prod./Jam :</v>
          </cell>
          <cell r="AI1067">
            <v>12</v>
          </cell>
          <cell r="AJ1067">
            <v>96</v>
          </cell>
          <cell r="AK1067">
            <v>0</v>
          </cell>
          <cell r="AM1067">
            <v>42917</v>
          </cell>
          <cell r="AN1067">
            <v>85834</v>
          </cell>
          <cell r="AO1067">
            <v>0</v>
          </cell>
          <cell r="AP1067" t="str">
            <v>III-1-31</v>
          </cell>
          <cell r="AV1067">
            <v>496478</v>
          </cell>
          <cell r="AW1067">
            <v>992956</v>
          </cell>
          <cell r="BC1067">
            <v>632772</v>
          </cell>
        </row>
        <row r="1068">
          <cell r="C1068">
            <v>97001</v>
          </cell>
          <cell r="K1068" t="str">
            <v>Batching Plant</v>
          </cell>
          <cell r="P1068">
            <v>12</v>
          </cell>
          <cell r="Q1068">
            <v>1</v>
          </cell>
          <cell r="R1068">
            <v>0.16666666666666666</v>
          </cell>
          <cell r="S1068">
            <v>8.3299999999999999E-2</v>
          </cell>
          <cell r="U1068">
            <v>12</v>
          </cell>
          <cell r="V1068">
            <v>255250.00000000003</v>
          </cell>
          <cell r="W1068">
            <v>21263</v>
          </cell>
          <cell r="X1068">
            <v>0</v>
          </cell>
          <cell r="Y1068">
            <v>0</v>
          </cell>
          <cell r="Z1068">
            <v>8990</v>
          </cell>
          <cell r="AA1068">
            <v>0</v>
          </cell>
          <cell r="AC1068">
            <v>21263</v>
          </cell>
          <cell r="AD1068">
            <v>42526</v>
          </cell>
          <cell r="AH1068" t="str">
            <v>Mandor</v>
          </cell>
          <cell r="AI1068">
            <v>1</v>
          </cell>
          <cell r="AJ1068">
            <v>0</v>
          </cell>
          <cell r="AK1068">
            <v>8.3333333333333329E-2</v>
          </cell>
          <cell r="AL1068">
            <v>75000</v>
          </cell>
          <cell r="AM1068">
            <v>6250</v>
          </cell>
          <cell r="AN1068">
            <v>12500</v>
          </cell>
          <cell r="AO1068">
            <v>0.16666666666666666</v>
          </cell>
          <cell r="AR1068" t="str">
            <v>Semen</v>
          </cell>
          <cell r="AS1068" t="str">
            <v>kg</v>
          </cell>
          <cell r="AT1068">
            <v>246</v>
          </cell>
          <cell r="AU1068">
            <v>1077</v>
          </cell>
          <cell r="AV1068">
            <v>264942</v>
          </cell>
          <cell r="AW1068">
            <v>529884</v>
          </cell>
          <cell r="AX1068">
            <v>492</v>
          </cell>
          <cell r="AY1068">
            <v>245.99999999999997</v>
          </cell>
        </row>
        <row r="1069">
          <cell r="C1069">
            <v>97002</v>
          </cell>
          <cell r="K1069" t="str">
            <v>Agitator Truck 3 m3</v>
          </cell>
          <cell r="P1069">
            <v>6.5848101265822772</v>
          </cell>
          <cell r="Q1069">
            <v>1</v>
          </cell>
          <cell r="R1069">
            <v>0.30372933487120346</v>
          </cell>
          <cell r="S1069">
            <v>0.15190000000000001</v>
          </cell>
          <cell r="U1069">
            <v>6.5848101265822772</v>
          </cell>
          <cell r="V1069">
            <v>109375</v>
          </cell>
          <cell r="W1069">
            <v>16615</v>
          </cell>
          <cell r="X1069">
            <v>7</v>
          </cell>
          <cell r="Y1069">
            <v>1.0632999999999999</v>
          </cell>
          <cell r="Z1069">
            <v>8990</v>
          </cell>
          <cell r="AA1069">
            <v>9560</v>
          </cell>
          <cell r="AC1069">
            <v>26175</v>
          </cell>
          <cell r="AD1069">
            <v>52350</v>
          </cell>
          <cell r="AH1069" t="str">
            <v>Tukang</v>
          </cell>
          <cell r="AI1069">
            <v>2</v>
          </cell>
          <cell r="AJ1069">
            <v>0</v>
          </cell>
          <cell r="AK1069">
            <v>0.16666666666666666</v>
          </cell>
          <cell r="AL1069">
            <v>60000</v>
          </cell>
          <cell r="AM1069">
            <v>10000</v>
          </cell>
          <cell r="AN1069">
            <v>20000</v>
          </cell>
          <cell r="AO1069">
            <v>0.33333333333333331</v>
          </cell>
          <cell r="AR1069" t="str">
            <v>Pasir Cor (SC)</v>
          </cell>
          <cell r="AS1069" t="str">
            <v>m3</v>
          </cell>
          <cell r="AT1069">
            <v>0.60899999999999999</v>
          </cell>
          <cell r="AU1069">
            <v>164700</v>
          </cell>
          <cell r="AV1069">
            <v>100303</v>
          </cell>
          <cell r="AW1069">
            <v>200606</v>
          </cell>
          <cell r="AX1069">
            <v>1.218</v>
          </cell>
          <cell r="AY1069">
            <v>0.60901910828025485</v>
          </cell>
        </row>
        <row r="1070">
          <cell r="C1070">
            <v>97003</v>
          </cell>
          <cell r="K1070" t="str">
            <v>Concrete Vibrator ø 2.0"</v>
          </cell>
          <cell r="P1070">
            <v>12</v>
          </cell>
          <cell r="Q1070">
            <v>1</v>
          </cell>
          <cell r="R1070">
            <v>0.16666666666666666</v>
          </cell>
          <cell r="S1070">
            <v>8.3299999999999999E-2</v>
          </cell>
          <cell r="U1070">
            <v>12</v>
          </cell>
          <cell r="V1070">
            <v>12500</v>
          </cell>
          <cell r="W1070">
            <v>1042</v>
          </cell>
          <cell r="X1070">
            <v>0</v>
          </cell>
          <cell r="Y1070">
            <v>0</v>
          </cell>
          <cell r="Z1070">
            <v>8990</v>
          </cell>
          <cell r="AA1070">
            <v>0</v>
          </cell>
          <cell r="AC1070">
            <v>1042</v>
          </cell>
          <cell r="AD1070">
            <v>2084</v>
          </cell>
          <cell r="AH1070" t="str">
            <v>Pekerja</v>
          </cell>
          <cell r="AI1070">
            <v>8</v>
          </cell>
          <cell r="AJ1070">
            <v>0</v>
          </cell>
          <cell r="AK1070">
            <v>0.66666666666666663</v>
          </cell>
          <cell r="AL1070">
            <v>40000</v>
          </cell>
          <cell r="AM1070">
            <v>26667</v>
          </cell>
          <cell r="AN1070">
            <v>53334</v>
          </cell>
          <cell r="AO1070">
            <v>1.3333333333333333</v>
          </cell>
          <cell r="AR1070" t="str">
            <v>Batu Pecah (SC)</v>
          </cell>
          <cell r="AS1070" t="str">
            <v>m3</v>
          </cell>
          <cell r="AT1070">
            <v>0.79679999999999995</v>
          </cell>
          <cell r="AU1070">
            <v>164700</v>
          </cell>
          <cell r="AV1070">
            <v>131233</v>
          </cell>
          <cell r="AW1070">
            <v>262466</v>
          </cell>
          <cell r="AX1070">
            <v>1.5935999999999999</v>
          </cell>
          <cell r="AY1070">
            <v>0.79679999999999995</v>
          </cell>
        </row>
        <row r="1071">
          <cell r="C1071">
            <v>97004</v>
          </cell>
          <cell r="K1071" t="str">
            <v>Crawler Crane 19 Ton</v>
          </cell>
          <cell r="P1071">
            <v>0</v>
          </cell>
          <cell r="Q1071">
            <v>0.5</v>
          </cell>
          <cell r="R1071">
            <v>0</v>
          </cell>
          <cell r="S1071">
            <v>0</v>
          </cell>
          <cell r="U1071">
            <v>0</v>
          </cell>
          <cell r="V1071">
            <v>102875.00000000001</v>
          </cell>
          <cell r="W1071">
            <v>0</v>
          </cell>
          <cell r="X1071">
            <v>15</v>
          </cell>
          <cell r="Y1071">
            <v>0</v>
          </cell>
          <cell r="Z1071">
            <v>8990</v>
          </cell>
          <cell r="AA1071">
            <v>0</v>
          </cell>
          <cell r="AC1071">
            <v>0</v>
          </cell>
          <cell r="AD1071">
            <v>0</v>
          </cell>
        </row>
        <row r="1072">
          <cell r="C1072">
            <v>97005</v>
          </cell>
          <cell r="K1072" t="str">
            <v>Generator Set 150 KVA</v>
          </cell>
          <cell r="P1072">
            <v>10</v>
          </cell>
          <cell r="Q1072">
            <v>1.2</v>
          </cell>
          <cell r="R1072">
            <v>0.2</v>
          </cell>
          <cell r="S1072">
            <v>0.1</v>
          </cell>
          <cell r="U1072">
            <v>12</v>
          </cell>
          <cell r="V1072">
            <v>61250.000000000007</v>
          </cell>
          <cell r="W1072">
            <v>6125</v>
          </cell>
          <cell r="X1072">
            <v>15</v>
          </cell>
          <cell r="Y1072">
            <v>1.5</v>
          </cell>
          <cell r="Z1072">
            <v>8990</v>
          </cell>
          <cell r="AA1072">
            <v>13485</v>
          </cell>
          <cell r="AC1072">
            <v>19610</v>
          </cell>
          <cell r="AD1072">
            <v>39220</v>
          </cell>
        </row>
        <row r="1073">
          <cell r="C1073">
            <v>97006</v>
          </cell>
          <cell r="K1073" t="str">
            <v>Wheel Loader 1,0-1,6 M3</v>
          </cell>
          <cell r="P1073">
            <v>8</v>
          </cell>
          <cell r="Q1073">
            <v>1.5</v>
          </cell>
          <cell r="R1073">
            <v>0.25</v>
          </cell>
          <cell r="S1073">
            <v>0.125</v>
          </cell>
          <cell r="U1073">
            <v>12</v>
          </cell>
          <cell r="V1073">
            <v>130375.00000000001</v>
          </cell>
          <cell r="W1073">
            <v>16297</v>
          </cell>
          <cell r="X1073">
            <v>8</v>
          </cell>
          <cell r="Y1073">
            <v>1</v>
          </cell>
          <cell r="Z1073">
            <v>8990</v>
          </cell>
          <cell r="AA1073">
            <v>8990</v>
          </cell>
          <cell r="AC1073">
            <v>25287</v>
          </cell>
          <cell r="AD1073">
            <v>50574</v>
          </cell>
        </row>
        <row r="1074">
          <cell r="C1074">
            <v>97007</v>
          </cell>
          <cell r="K1074" t="str">
            <v>Submersible Pump</v>
          </cell>
          <cell r="P1074">
            <v>0</v>
          </cell>
          <cell r="Q1074">
            <v>1</v>
          </cell>
          <cell r="R1074">
            <v>0</v>
          </cell>
          <cell r="S1074">
            <v>0</v>
          </cell>
          <cell r="U1074">
            <v>0</v>
          </cell>
          <cell r="V1074">
            <v>24375</v>
          </cell>
          <cell r="W1074">
            <v>0</v>
          </cell>
          <cell r="X1074">
            <v>0</v>
          </cell>
          <cell r="Y1074">
            <v>0</v>
          </cell>
          <cell r="Z1074">
            <v>8990</v>
          </cell>
          <cell r="AA1074">
            <v>0</v>
          </cell>
          <cell r="AC1074">
            <v>0</v>
          </cell>
          <cell r="AD1074">
            <v>0</v>
          </cell>
        </row>
        <row r="1075">
          <cell r="C1075">
            <v>97008</v>
          </cell>
          <cell r="S1075">
            <v>0</v>
          </cell>
          <cell r="AC1075">
            <v>0</v>
          </cell>
          <cell r="AD1075">
            <v>0</v>
          </cell>
        </row>
        <row r="1076">
          <cell r="C1076">
            <v>97009</v>
          </cell>
          <cell r="S1076">
            <v>0</v>
          </cell>
          <cell r="AC1076">
            <v>0</v>
          </cell>
          <cell r="AD1076">
            <v>0</v>
          </cell>
        </row>
        <row r="1077">
          <cell r="C1077">
            <v>97010</v>
          </cell>
          <cell r="S1077">
            <v>0</v>
          </cell>
          <cell r="AC1077">
            <v>0</v>
          </cell>
          <cell r="AD1077">
            <v>0</v>
          </cell>
        </row>
        <row r="1078">
          <cell r="C1078">
            <v>98000</v>
          </cell>
          <cell r="D1078" t="str">
            <v>III-1-32</v>
          </cell>
          <cell r="F1078" t="str">
            <v>Formwork type - A1</v>
          </cell>
          <cell r="H1078" t="str">
            <v>sqm</v>
          </cell>
          <cell r="I1078">
            <v>243</v>
          </cell>
          <cell r="K1078">
            <v>0</v>
          </cell>
          <cell r="L1078">
            <v>29</v>
          </cell>
          <cell r="M1078">
            <v>7</v>
          </cell>
          <cell r="N1078">
            <v>1</v>
          </cell>
          <cell r="O1078">
            <v>203</v>
          </cell>
          <cell r="U1078">
            <v>1</v>
          </cell>
          <cell r="W1078">
            <v>1000</v>
          </cell>
          <cell r="AC1078">
            <v>1000</v>
          </cell>
          <cell r="AD1078">
            <v>243000</v>
          </cell>
          <cell r="AF1078" t="str">
            <v>III-1-32</v>
          </cell>
          <cell r="AH1078" t="str">
            <v>Prod./Jam :</v>
          </cell>
          <cell r="AI1078">
            <v>2.5</v>
          </cell>
          <cell r="AJ1078">
            <v>20</v>
          </cell>
          <cell r="AK1078">
            <v>1</v>
          </cell>
          <cell r="AM1078">
            <v>27750</v>
          </cell>
          <cell r="AN1078">
            <v>6743250</v>
          </cell>
          <cell r="AO1078">
            <v>0</v>
          </cell>
          <cell r="AP1078" t="str">
            <v>III-1-32</v>
          </cell>
          <cell r="AV1078">
            <v>40618</v>
          </cell>
          <cell r="AW1078">
            <v>9870174</v>
          </cell>
          <cell r="BC1078">
            <v>69368</v>
          </cell>
        </row>
        <row r="1079">
          <cell r="C1079">
            <v>98001</v>
          </cell>
          <cell r="K1079" t="str">
            <v>Alat Bantu</v>
          </cell>
          <cell r="P1079">
            <v>1</v>
          </cell>
          <cell r="Q1079">
            <v>1</v>
          </cell>
          <cell r="R1079">
            <v>243</v>
          </cell>
          <cell r="S1079">
            <v>1</v>
          </cell>
          <cell r="U1079">
            <v>1</v>
          </cell>
          <cell r="V1079">
            <v>1000</v>
          </cell>
          <cell r="W1079">
            <v>1000</v>
          </cell>
          <cell r="AC1079">
            <v>1000</v>
          </cell>
          <cell r="AD1079">
            <v>243000</v>
          </cell>
          <cell r="AH1079" t="str">
            <v>Mandor</v>
          </cell>
          <cell r="AI1079">
            <v>1</v>
          </cell>
          <cell r="AJ1079">
            <v>0.05</v>
          </cell>
          <cell r="AK1079">
            <v>0.05</v>
          </cell>
          <cell r="AL1079">
            <v>75000</v>
          </cell>
          <cell r="AM1079">
            <v>3750</v>
          </cell>
          <cell r="AN1079">
            <v>911250</v>
          </cell>
          <cell r="AO1079">
            <v>12.15</v>
          </cell>
          <cell r="AR1079" t="str">
            <v>Multiplek 9 mm</v>
          </cell>
          <cell r="AS1079" t="str">
            <v>lbr</v>
          </cell>
          <cell r="AT1079">
            <v>8.3299999999999999E-2</v>
          </cell>
          <cell r="AU1079">
            <v>155000</v>
          </cell>
          <cell r="AV1079">
            <v>12912</v>
          </cell>
          <cell r="AW1079">
            <v>3137616</v>
          </cell>
          <cell r="AX1079">
            <v>20.241900000000001</v>
          </cell>
          <cell r="AY1079">
            <v>8.3299999999999999E-2</v>
          </cell>
        </row>
        <row r="1080">
          <cell r="C1080">
            <v>98002</v>
          </cell>
          <cell r="S1080">
            <v>0</v>
          </cell>
          <cell r="AC1080">
            <v>0</v>
          </cell>
          <cell r="AD1080">
            <v>0</v>
          </cell>
          <cell r="AH1080" t="str">
            <v>Tukang Kayu</v>
          </cell>
          <cell r="AI1080">
            <v>4</v>
          </cell>
          <cell r="AJ1080">
            <v>0.05</v>
          </cell>
          <cell r="AK1080">
            <v>0.2</v>
          </cell>
          <cell r="AL1080">
            <v>60000</v>
          </cell>
          <cell r="AM1080">
            <v>12000</v>
          </cell>
          <cell r="AN1080">
            <v>2916000</v>
          </cell>
          <cell r="AO1080">
            <v>48.6</v>
          </cell>
          <cell r="AR1080" t="str">
            <v>Kayu Klas I</v>
          </cell>
          <cell r="AS1080" t="str">
            <v>m3</v>
          </cell>
          <cell r="AT1080">
            <v>5.4000000000000003E-3</v>
          </cell>
          <cell r="AU1080">
            <v>2000000</v>
          </cell>
          <cell r="AV1080">
            <v>10800</v>
          </cell>
          <cell r="AW1080">
            <v>2624400</v>
          </cell>
          <cell r="AX1080">
            <v>1.3122</v>
          </cell>
          <cell r="AY1080">
            <v>5.4000000000000003E-3</v>
          </cell>
        </row>
        <row r="1081">
          <cell r="C1081">
            <v>98003</v>
          </cell>
          <cell r="S1081">
            <v>0</v>
          </cell>
          <cell r="AC1081">
            <v>0</v>
          </cell>
          <cell r="AD1081">
            <v>0</v>
          </cell>
          <cell r="AH1081" t="str">
            <v>Pekerja</v>
          </cell>
          <cell r="AI1081">
            <v>6</v>
          </cell>
          <cell r="AJ1081">
            <v>0.05</v>
          </cell>
          <cell r="AK1081">
            <v>0.3</v>
          </cell>
          <cell r="AL1081">
            <v>40000</v>
          </cell>
          <cell r="AM1081">
            <v>12000</v>
          </cell>
          <cell r="AN1081">
            <v>2916000</v>
          </cell>
          <cell r="AO1081">
            <v>72.899999999999991</v>
          </cell>
          <cell r="AR1081" t="str">
            <v>Kayu Klas II</v>
          </cell>
          <cell r="AS1081" t="str">
            <v>m3</v>
          </cell>
          <cell r="AT1081">
            <v>4.1000000000000003E-3</v>
          </cell>
          <cell r="AU1081">
            <v>1500000</v>
          </cell>
          <cell r="AV1081">
            <v>6150</v>
          </cell>
          <cell r="AW1081">
            <v>1494450</v>
          </cell>
          <cell r="AX1081">
            <v>0.99630000000000007</v>
          </cell>
          <cell r="AY1081">
            <v>4.1000000000000003E-3</v>
          </cell>
        </row>
        <row r="1082">
          <cell r="C1082">
            <v>98004</v>
          </cell>
          <cell r="S1082">
            <v>0</v>
          </cell>
          <cell r="AC1082">
            <v>0</v>
          </cell>
          <cell r="AD1082">
            <v>0</v>
          </cell>
          <cell r="AR1082" t="str">
            <v>Paku</v>
          </cell>
          <cell r="AS1082" t="str">
            <v>kg</v>
          </cell>
          <cell r="AT1082">
            <v>0.1</v>
          </cell>
          <cell r="AU1082">
            <v>12000</v>
          </cell>
          <cell r="AV1082">
            <v>1200</v>
          </cell>
          <cell r="AW1082">
            <v>291600</v>
          </cell>
          <cell r="AX1082">
            <v>24.3</v>
          </cell>
          <cell r="AY1082">
            <v>0.1</v>
          </cell>
        </row>
        <row r="1083">
          <cell r="C1083">
            <v>98005</v>
          </cell>
          <cell r="S1083">
            <v>0</v>
          </cell>
          <cell r="AC1083">
            <v>0</v>
          </cell>
          <cell r="AD1083">
            <v>0</v>
          </cell>
          <cell r="AR1083" t="str">
            <v>Form Tie</v>
          </cell>
          <cell r="AS1083" t="str">
            <v>bh</v>
          </cell>
          <cell r="AT1083">
            <v>0.192</v>
          </cell>
          <cell r="AU1083">
            <v>8500</v>
          </cell>
          <cell r="AV1083">
            <v>1632</v>
          </cell>
          <cell r="AW1083">
            <v>396576</v>
          </cell>
          <cell r="AX1083">
            <v>46.655999999999999</v>
          </cell>
          <cell r="AY1083">
            <v>0.192</v>
          </cell>
        </row>
        <row r="1084">
          <cell r="C1084">
            <v>98006</v>
          </cell>
          <cell r="S1084">
            <v>0</v>
          </cell>
          <cell r="AC1084">
            <v>0</v>
          </cell>
          <cell r="AD1084">
            <v>0</v>
          </cell>
          <cell r="AR1084" t="str">
            <v>Plasticone</v>
          </cell>
          <cell r="AS1084" t="str">
            <v>Bh</v>
          </cell>
          <cell r="AT1084">
            <v>0.96</v>
          </cell>
          <cell r="AU1084">
            <v>5750</v>
          </cell>
          <cell r="AV1084">
            <v>5520</v>
          </cell>
          <cell r="AW1084">
            <v>1341360</v>
          </cell>
          <cell r="AX1084">
            <v>233.28</v>
          </cell>
          <cell r="AY1084">
            <v>0.96</v>
          </cell>
        </row>
        <row r="1085">
          <cell r="C1085">
            <v>98007</v>
          </cell>
          <cell r="S1085">
            <v>0</v>
          </cell>
          <cell r="AC1085">
            <v>0</v>
          </cell>
          <cell r="AD1085">
            <v>0</v>
          </cell>
          <cell r="AR1085" t="str">
            <v>Separator</v>
          </cell>
          <cell r="AS1085" t="str">
            <v>Btg</v>
          </cell>
          <cell r="AT1085">
            <v>0.76800000000000002</v>
          </cell>
          <cell r="AU1085">
            <v>3000</v>
          </cell>
          <cell r="AV1085">
            <v>2304</v>
          </cell>
          <cell r="AW1085">
            <v>559872</v>
          </cell>
          <cell r="AX1085">
            <v>186.624</v>
          </cell>
          <cell r="AY1085">
            <v>0.76800000000000002</v>
          </cell>
        </row>
        <row r="1086">
          <cell r="C1086">
            <v>98008</v>
          </cell>
          <cell r="S1086">
            <v>0</v>
          </cell>
          <cell r="AC1086">
            <v>0</v>
          </cell>
          <cell r="AD1086">
            <v>0</v>
          </cell>
          <cell r="AR1086" t="str">
            <v>Form Oil</v>
          </cell>
          <cell r="AS1086" t="str">
            <v>lt</v>
          </cell>
          <cell r="AT1086">
            <v>0.05</v>
          </cell>
          <cell r="AU1086">
            <v>2000</v>
          </cell>
          <cell r="AV1086">
            <v>100</v>
          </cell>
          <cell r="AW1086">
            <v>24300</v>
          </cell>
          <cell r="AX1086">
            <v>12.15</v>
          </cell>
          <cell r="AY1086">
            <v>0.05</v>
          </cell>
        </row>
        <row r="1087">
          <cell r="C1087">
            <v>98009</v>
          </cell>
          <cell r="S1087">
            <v>0</v>
          </cell>
          <cell r="AC1087">
            <v>0</v>
          </cell>
          <cell r="AD1087">
            <v>0</v>
          </cell>
        </row>
        <row r="1088">
          <cell r="C1088">
            <v>98010</v>
          </cell>
          <cell r="S1088">
            <v>0</v>
          </cell>
          <cell r="AC1088">
            <v>0</v>
          </cell>
          <cell r="AD1088">
            <v>0</v>
          </cell>
        </row>
        <row r="1089">
          <cell r="C1089">
            <v>99000</v>
          </cell>
          <cell r="D1089" t="str">
            <v>III-1-33</v>
          </cell>
          <cell r="F1089" t="str">
            <v>Reinforcement bar, round</v>
          </cell>
          <cell r="H1089" t="str">
            <v>ton</v>
          </cell>
          <cell r="I1089">
            <v>1</v>
          </cell>
          <cell r="K1089">
            <v>0</v>
          </cell>
          <cell r="L1089">
            <v>29</v>
          </cell>
          <cell r="M1089">
            <v>7</v>
          </cell>
          <cell r="N1089">
            <v>1</v>
          </cell>
          <cell r="O1089">
            <v>203</v>
          </cell>
          <cell r="U1089">
            <v>0.4</v>
          </cell>
          <cell r="W1089">
            <v>50000</v>
          </cell>
          <cell r="Y1089">
            <v>0</v>
          </cell>
          <cell r="Z1089">
            <v>0</v>
          </cell>
          <cell r="AA1089">
            <v>0</v>
          </cell>
          <cell r="AC1089">
            <v>50000</v>
          </cell>
          <cell r="AD1089">
            <v>50000</v>
          </cell>
          <cell r="AF1089" t="str">
            <v>III-1-33</v>
          </cell>
          <cell r="AH1089" t="str">
            <v>Prod./Jam :</v>
          </cell>
          <cell r="AI1089">
            <v>0.2</v>
          </cell>
          <cell r="AJ1089">
            <v>1.6</v>
          </cell>
          <cell r="AK1089">
            <v>1</v>
          </cell>
          <cell r="AM1089">
            <v>796875</v>
          </cell>
          <cell r="AN1089">
            <v>796875</v>
          </cell>
          <cell r="AO1089">
            <v>0</v>
          </cell>
          <cell r="AP1089" t="str">
            <v>III-1-33</v>
          </cell>
          <cell r="AV1089">
            <v>7400000</v>
          </cell>
          <cell r="AW1089">
            <v>7400000</v>
          </cell>
          <cell r="BC1089">
            <v>8246875</v>
          </cell>
        </row>
        <row r="1090">
          <cell r="C1090">
            <v>99001</v>
          </cell>
          <cell r="K1090" t="str">
            <v>Bar Cutter ø 32 mm</v>
          </cell>
          <cell r="P1090">
            <v>0.4</v>
          </cell>
          <cell r="Q1090">
            <v>1</v>
          </cell>
          <cell r="R1090">
            <v>2.5</v>
          </cell>
          <cell r="S1090">
            <v>2.5</v>
          </cell>
          <cell r="U1090">
            <v>0.4</v>
          </cell>
          <cell r="V1090">
            <v>10000</v>
          </cell>
          <cell r="W1090">
            <v>25000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C1090">
            <v>25000</v>
          </cell>
          <cell r="AD1090">
            <v>25000</v>
          </cell>
          <cell r="AH1090" t="str">
            <v>Mandor</v>
          </cell>
          <cell r="AI1090">
            <v>1</v>
          </cell>
          <cell r="AJ1090">
            <v>0.625</v>
          </cell>
          <cell r="AK1090">
            <v>0.625</v>
          </cell>
          <cell r="AL1090">
            <v>75000</v>
          </cell>
          <cell r="AM1090">
            <v>46875</v>
          </cell>
          <cell r="AN1090">
            <v>46875</v>
          </cell>
          <cell r="AO1090">
            <v>0.625</v>
          </cell>
          <cell r="AR1090" t="str">
            <v>Besi Beton Polos</v>
          </cell>
          <cell r="AS1090" t="str">
            <v>kg</v>
          </cell>
          <cell r="AT1090">
            <v>1000</v>
          </cell>
          <cell r="AU1090">
            <v>7100</v>
          </cell>
          <cell r="AV1090">
            <v>7100000</v>
          </cell>
          <cell r="AW1090">
            <v>7100000</v>
          </cell>
          <cell r="AX1090">
            <v>1000</v>
          </cell>
          <cell r="AY1090">
            <v>1000</v>
          </cell>
        </row>
        <row r="1091">
          <cell r="C1091">
            <v>99002</v>
          </cell>
          <cell r="K1091" t="str">
            <v>Bar Bender ø 32 mm</v>
          </cell>
          <cell r="P1091">
            <v>0.4</v>
          </cell>
          <cell r="Q1091">
            <v>1</v>
          </cell>
          <cell r="R1091">
            <v>0</v>
          </cell>
          <cell r="S1091">
            <v>2.5</v>
          </cell>
          <cell r="U1091">
            <v>0.4</v>
          </cell>
          <cell r="V1091">
            <v>10000</v>
          </cell>
          <cell r="W1091">
            <v>25000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C1091">
            <v>25000</v>
          </cell>
          <cell r="AD1091">
            <v>25000</v>
          </cell>
          <cell r="AH1091" t="str">
            <v>Tukang Besi</v>
          </cell>
          <cell r="AI1091">
            <v>10</v>
          </cell>
          <cell r="AJ1091">
            <v>0.625</v>
          </cell>
          <cell r="AK1091">
            <v>6.25</v>
          </cell>
          <cell r="AL1091">
            <v>60000</v>
          </cell>
          <cell r="AM1091">
            <v>375000</v>
          </cell>
          <cell r="AN1091">
            <v>375000</v>
          </cell>
          <cell r="AO1091">
            <v>6.25</v>
          </cell>
          <cell r="AR1091" t="str">
            <v>Bendrat</v>
          </cell>
          <cell r="AS1091" t="str">
            <v>kg</v>
          </cell>
          <cell r="AT1091">
            <v>25</v>
          </cell>
          <cell r="AU1091">
            <v>12000</v>
          </cell>
          <cell r="AV1091">
            <v>300000</v>
          </cell>
          <cell r="AW1091">
            <v>300000</v>
          </cell>
          <cell r="AX1091">
            <v>25</v>
          </cell>
          <cell r="AY1091">
            <v>25</v>
          </cell>
        </row>
        <row r="1092">
          <cell r="C1092">
            <v>99003</v>
          </cell>
          <cell r="S1092">
            <v>0</v>
          </cell>
          <cell r="AC1092">
            <v>0</v>
          </cell>
          <cell r="AD1092">
            <v>0</v>
          </cell>
          <cell r="AH1092" t="str">
            <v>Pekerja</v>
          </cell>
          <cell r="AI1092">
            <v>15</v>
          </cell>
          <cell r="AJ1092">
            <v>0.625</v>
          </cell>
          <cell r="AK1092">
            <v>9.375</v>
          </cell>
          <cell r="AL1092">
            <v>40000</v>
          </cell>
          <cell r="AM1092">
            <v>375000</v>
          </cell>
          <cell r="AN1092">
            <v>375000</v>
          </cell>
          <cell r="AO1092">
            <v>9.375</v>
          </cell>
        </row>
        <row r="1093">
          <cell r="C1093">
            <v>99004</v>
          </cell>
          <cell r="S1093">
            <v>0</v>
          </cell>
          <cell r="AC1093">
            <v>0</v>
          </cell>
          <cell r="AD1093">
            <v>0</v>
          </cell>
        </row>
        <row r="1094">
          <cell r="C1094">
            <v>99005</v>
          </cell>
          <cell r="S1094">
            <v>0</v>
          </cell>
          <cell r="AC1094">
            <v>0</v>
          </cell>
          <cell r="AD1094">
            <v>0</v>
          </cell>
        </row>
        <row r="1095">
          <cell r="C1095">
            <v>99006</v>
          </cell>
          <cell r="S1095">
            <v>0</v>
          </cell>
          <cell r="AC1095">
            <v>0</v>
          </cell>
          <cell r="AD1095">
            <v>0</v>
          </cell>
        </row>
        <row r="1096">
          <cell r="C1096">
            <v>99007</v>
          </cell>
          <cell r="S1096">
            <v>0</v>
          </cell>
          <cell r="AC1096">
            <v>0</v>
          </cell>
          <cell r="AD1096">
            <v>0</v>
          </cell>
        </row>
        <row r="1097">
          <cell r="C1097">
            <v>99008</v>
          </cell>
          <cell r="S1097">
            <v>0</v>
          </cell>
          <cell r="AC1097">
            <v>0</v>
          </cell>
          <cell r="AD1097">
            <v>0</v>
          </cell>
        </row>
        <row r="1098">
          <cell r="C1098">
            <v>99009</v>
          </cell>
          <cell r="S1098">
            <v>0</v>
          </cell>
          <cell r="AC1098">
            <v>0</v>
          </cell>
          <cell r="AD1098">
            <v>0</v>
          </cell>
        </row>
        <row r="1099">
          <cell r="C1099">
            <v>99010</v>
          </cell>
          <cell r="S1099">
            <v>0</v>
          </cell>
          <cell r="AC1099">
            <v>0</v>
          </cell>
          <cell r="AD1099">
            <v>0</v>
          </cell>
        </row>
        <row r="1100">
          <cell r="C1100">
            <v>100000</v>
          </cell>
          <cell r="D1100" t="str">
            <v>III-1-34</v>
          </cell>
          <cell r="F1100" t="str">
            <v>Reinforcement bar, deform</v>
          </cell>
          <cell r="H1100" t="str">
            <v>ton</v>
          </cell>
          <cell r="I1100">
            <v>5</v>
          </cell>
          <cell r="K1100">
            <v>0</v>
          </cell>
          <cell r="L1100">
            <v>29</v>
          </cell>
          <cell r="M1100">
            <v>7</v>
          </cell>
          <cell r="N1100">
            <v>1</v>
          </cell>
          <cell r="O1100">
            <v>203</v>
          </cell>
          <cell r="U1100">
            <v>0.4</v>
          </cell>
          <cell r="W1100">
            <v>50000</v>
          </cell>
          <cell r="Y1100">
            <v>0</v>
          </cell>
          <cell r="Z1100">
            <v>0</v>
          </cell>
          <cell r="AA1100">
            <v>0</v>
          </cell>
          <cell r="AC1100">
            <v>50000</v>
          </cell>
          <cell r="AD1100">
            <v>250000</v>
          </cell>
          <cell r="AF1100" t="str">
            <v>III-1-34</v>
          </cell>
          <cell r="AH1100" t="str">
            <v>Prod./Jam :</v>
          </cell>
          <cell r="AI1100">
            <v>0.2</v>
          </cell>
          <cell r="AJ1100">
            <v>1.6</v>
          </cell>
          <cell r="AK1100">
            <v>1</v>
          </cell>
          <cell r="AM1100">
            <v>796875</v>
          </cell>
          <cell r="AN1100">
            <v>3984375</v>
          </cell>
          <cell r="AO1100">
            <v>0</v>
          </cell>
          <cell r="AP1100" t="str">
            <v>III-1-34</v>
          </cell>
          <cell r="AV1100">
            <v>7400000</v>
          </cell>
          <cell r="AW1100">
            <v>37000000</v>
          </cell>
          <cell r="BC1100">
            <v>8246875</v>
          </cell>
        </row>
        <row r="1101">
          <cell r="C1101">
            <v>100001</v>
          </cell>
          <cell r="K1101" t="str">
            <v>Bar Cutter ø 32 mm</v>
          </cell>
          <cell r="P1101">
            <v>0.4</v>
          </cell>
          <cell r="Q1101">
            <v>1</v>
          </cell>
          <cell r="R1101">
            <v>12.5</v>
          </cell>
          <cell r="S1101">
            <v>2.5</v>
          </cell>
          <cell r="U1101">
            <v>0.4</v>
          </cell>
          <cell r="V1101">
            <v>10000</v>
          </cell>
          <cell r="W1101">
            <v>25000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C1101">
            <v>25000</v>
          </cell>
          <cell r="AD1101">
            <v>125000</v>
          </cell>
          <cell r="AH1101" t="str">
            <v>Mandor</v>
          </cell>
          <cell r="AI1101">
            <v>1</v>
          </cell>
          <cell r="AJ1101">
            <v>0.625</v>
          </cell>
          <cell r="AK1101">
            <v>0.625</v>
          </cell>
          <cell r="AL1101">
            <v>75000</v>
          </cell>
          <cell r="AM1101">
            <v>46875</v>
          </cell>
          <cell r="AN1101">
            <v>234375</v>
          </cell>
          <cell r="AO1101">
            <v>3.125</v>
          </cell>
          <cell r="AR1101" t="str">
            <v>Besi Beton Ulir (deform)</v>
          </cell>
          <cell r="AS1101" t="str">
            <v>kg</v>
          </cell>
          <cell r="AT1101">
            <v>1000</v>
          </cell>
          <cell r="AU1101">
            <v>7100</v>
          </cell>
          <cell r="AV1101">
            <v>7100000</v>
          </cell>
          <cell r="AW1101">
            <v>35500000</v>
          </cell>
          <cell r="AX1101">
            <v>5000</v>
          </cell>
          <cell r="AY1101">
            <v>1000</v>
          </cell>
        </row>
        <row r="1102">
          <cell r="C1102">
            <v>100002</v>
          </cell>
          <cell r="K1102" t="str">
            <v>Bar Bender ø 32 mm</v>
          </cell>
          <cell r="P1102">
            <v>0.4</v>
          </cell>
          <cell r="Q1102">
            <v>1</v>
          </cell>
          <cell r="R1102">
            <v>0</v>
          </cell>
          <cell r="S1102">
            <v>2.5</v>
          </cell>
          <cell r="U1102">
            <v>0.4</v>
          </cell>
          <cell r="V1102">
            <v>10000</v>
          </cell>
          <cell r="W1102">
            <v>25000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C1102">
            <v>25000</v>
          </cell>
          <cell r="AD1102">
            <v>125000</v>
          </cell>
          <cell r="AH1102" t="str">
            <v>Tukang Besi</v>
          </cell>
          <cell r="AI1102">
            <v>10</v>
          </cell>
          <cell r="AJ1102">
            <v>0.625</v>
          </cell>
          <cell r="AK1102">
            <v>6.25</v>
          </cell>
          <cell r="AL1102">
            <v>60000</v>
          </cell>
          <cell r="AM1102">
            <v>375000</v>
          </cell>
          <cell r="AN1102">
            <v>1875000</v>
          </cell>
          <cell r="AO1102">
            <v>31.25</v>
          </cell>
          <cell r="AR1102" t="str">
            <v>Bendrat</v>
          </cell>
          <cell r="AS1102" t="str">
            <v>kg</v>
          </cell>
          <cell r="AT1102">
            <v>25</v>
          </cell>
          <cell r="AU1102">
            <v>12000</v>
          </cell>
          <cell r="AV1102">
            <v>300000</v>
          </cell>
          <cell r="AW1102">
            <v>1500000</v>
          </cell>
          <cell r="AX1102">
            <v>125</v>
          </cell>
          <cell r="AY1102">
            <v>25</v>
          </cell>
        </row>
        <row r="1103">
          <cell r="C1103">
            <v>100003</v>
          </cell>
          <cell r="S1103">
            <v>0</v>
          </cell>
          <cell r="AC1103">
            <v>0</v>
          </cell>
          <cell r="AD1103">
            <v>0</v>
          </cell>
          <cell r="AH1103" t="str">
            <v>Pekerja</v>
          </cell>
          <cell r="AI1103">
            <v>15</v>
          </cell>
          <cell r="AJ1103">
            <v>0.625</v>
          </cell>
          <cell r="AK1103">
            <v>9.375</v>
          </cell>
          <cell r="AL1103">
            <v>40000</v>
          </cell>
          <cell r="AM1103">
            <v>375000</v>
          </cell>
          <cell r="AN1103">
            <v>1875000</v>
          </cell>
          <cell r="AO1103">
            <v>46.875</v>
          </cell>
        </row>
        <row r="1104">
          <cell r="C1104">
            <v>100004</v>
          </cell>
          <cell r="S1104">
            <v>0</v>
          </cell>
          <cell r="AC1104">
            <v>0</v>
          </cell>
          <cell r="AD1104">
            <v>0</v>
          </cell>
        </row>
        <row r="1105">
          <cell r="C1105">
            <v>100005</v>
          </cell>
          <cell r="S1105">
            <v>0</v>
          </cell>
          <cell r="AC1105">
            <v>0</v>
          </cell>
          <cell r="AD1105">
            <v>0</v>
          </cell>
        </row>
        <row r="1106">
          <cell r="C1106">
            <v>100006</v>
          </cell>
          <cell r="S1106">
            <v>0</v>
          </cell>
          <cell r="AC1106">
            <v>0</v>
          </cell>
          <cell r="AD1106">
            <v>0</v>
          </cell>
        </row>
        <row r="1107">
          <cell r="C1107">
            <v>100007</v>
          </cell>
          <cell r="S1107">
            <v>0</v>
          </cell>
          <cell r="AC1107">
            <v>0</v>
          </cell>
          <cell r="AD1107">
            <v>0</v>
          </cell>
        </row>
        <row r="1108">
          <cell r="C1108">
            <v>100008</v>
          </cell>
          <cell r="S1108">
            <v>0</v>
          </cell>
          <cell r="AC1108">
            <v>0</v>
          </cell>
          <cell r="AD1108">
            <v>0</v>
          </cell>
        </row>
        <row r="1109">
          <cell r="C1109">
            <v>100009</v>
          </cell>
          <cell r="S1109">
            <v>0</v>
          </cell>
          <cell r="AC1109">
            <v>0</v>
          </cell>
          <cell r="AD1109">
            <v>0</v>
          </cell>
        </row>
        <row r="1110">
          <cell r="C1110">
            <v>100010</v>
          </cell>
          <cell r="S1110">
            <v>0</v>
          </cell>
          <cell r="AC1110">
            <v>0</v>
          </cell>
          <cell r="AD1110">
            <v>0</v>
          </cell>
        </row>
        <row r="1111">
          <cell r="C1111">
            <v>101000</v>
          </cell>
          <cell r="D1111" t="str">
            <v>III-1-35</v>
          </cell>
          <cell r="F1111" t="str">
            <v>Stone masonry type - B</v>
          </cell>
          <cell r="H1111" t="str">
            <v>cum</v>
          </cell>
          <cell r="I1111">
            <v>1599</v>
          </cell>
          <cell r="K1111">
            <v>0</v>
          </cell>
          <cell r="L1111">
            <v>21</v>
          </cell>
          <cell r="M1111">
            <v>7</v>
          </cell>
          <cell r="N1111">
            <v>1</v>
          </cell>
          <cell r="O1111">
            <v>147</v>
          </cell>
          <cell r="U1111">
            <v>1.2</v>
          </cell>
          <cell r="W1111">
            <v>5209</v>
          </cell>
          <cell r="Y1111">
            <v>0.83330000000000004</v>
          </cell>
          <cell r="Z1111">
            <v>8990</v>
          </cell>
          <cell r="AA1111">
            <v>7492</v>
          </cell>
          <cell r="AC1111">
            <v>12701</v>
          </cell>
          <cell r="AD1111">
            <v>20308899</v>
          </cell>
          <cell r="AE1111">
            <v>0</v>
          </cell>
          <cell r="AF1111" t="str">
            <v>III-1-35</v>
          </cell>
          <cell r="AH1111" t="str">
            <v>Prod./Jam :</v>
          </cell>
          <cell r="AI1111">
            <v>1</v>
          </cell>
          <cell r="AJ1111">
            <v>8</v>
          </cell>
          <cell r="AK1111">
            <v>1</v>
          </cell>
          <cell r="AM1111">
            <v>79375</v>
          </cell>
          <cell r="AN1111">
            <v>126920625</v>
          </cell>
          <cell r="AO1111">
            <v>0</v>
          </cell>
          <cell r="AP1111" t="str">
            <v>III-1-35</v>
          </cell>
          <cell r="AV1111">
            <v>438060</v>
          </cell>
          <cell r="AW1111">
            <v>700457940</v>
          </cell>
          <cell r="BC1111">
            <v>530136</v>
          </cell>
        </row>
        <row r="1112">
          <cell r="C1112">
            <v>101001</v>
          </cell>
          <cell r="K1112" t="str">
            <v>Concrete Mixer 0.35 m³</v>
          </cell>
          <cell r="P1112">
            <v>1.2</v>
          </cell>
          <cell r="Q1112">
            <v>1</v>
          </cell>
          <cell r="R1112">
            <v>1332.5</v>
          </cell>
          <cell r="S1112">
            <v>0.83330000000000004</v>
          </cell>
          <cell r="U1112">
            <v>1.2</v>
          </cell>
          <cell r="V1112">
            <v>6250</v>
          </cell>
          <cell r="W1112">
            <v>5209</v>
          </cell>
          <cell r="X1112">
            <v>1</v>
          </cell>
          <cell r="Y1112">
            <v>0.83330000000000004</v>
          </cell>
          <cell r="Z1112">
            <v>8990</v>
          </cell>
          <cell r="AA1112">
            <v>7492</v>
          </cell>
          <cell r="AC1112">
            <v>12701</v>
          </cell>
          <cell r="AD1112">
            <v>20308899</v>
          </cell>
          <cell r="AH1112" t="str">
            <v>Mandor</v>
          </cell>
          <cell r="AI1112">
            <v>1</v>
          </cell>
          <cell r="AJ1112">
            <v>0.125</v>
          </cell>
          <cell r="AK1112">
            <v>0.125</v>
          </cell>
          <cell r="AL1112">
            <v>75000</v>
          </cell>
          <cell r="AM1112">
            <v>9375</v>
          </cell>
          <cell r="AN1112">
            <v>14990625</v>
          </cell>
          <cell r="AO1112">
            <v>199.875</v>
          </cell>
          <cell r="AR1112" t="str">
            <v>Semen</v>
          </cell>
          <cell r="AS1112" t="str">
            <v>kg</v>
          </cell>
          <cell r="AT1112">
            <v>120</v>
          </cell>
          <cell r="AU1112">
            <v>1077</v>
          </cell>
          <cell r="AV1112">
            <v>129240</v>
          </cell>
          <cell r="AW1112">
            <v>206654760</v>
          </cell>
          <cell r="AX1112">
            <v>191880</v>
          </cell>
          <cell r="AY1112">
            <v>120</v>
          </cell>
        </row>
        <row r="1113">
          <cell r="C1113">
            <v>101002</v>
          </cell>
          <cell r="S1113">
            <v>0</v>
          </cell>
          <cell r="AC1113">
            <v>0</v>
          </cell>
          <cell r="AD1113">
            <v>0</v>
          </cell>
          <cell r="AH1113" t="str">
            <v>Tukang</v>
          </cell>
          <cell r="AI1113">
            <v>4</v>
          </cell>
          <cell r="AJ1113">
            <v>0.125</v>
          </cell>
          <cell r="AK1113">
            <v>0.5</v>
          </cell>
          <cell r="AL1113">
            <v>60000</v>
          </cell>
          <cell r="AM1113">
            <v>30000</v>
          </cell>
          <cell r="AN1113">
            <v>47970000</v>
          </cell>
          <cell r="AO1113">
            <v>799.5</v>
          </cell>
          <cell r="AR1113" t="str">
            <v>Pasir Pasang (SC)</v>
          </cell>
          <cell r="AS1113" t="str">
            <v>m3</v>
          </cell>
          <cell r="AT1113">
            <v>0.6</v>
          </cell>
          <cell r="AU1113">
            <v>164700</v>
          </cell>
          <cell r="AV1113">
            <v>98820</v>
          </cell>
          <cell r="AW1113">
            <v>158013180</v>
          </cell>
          <cell r="AX1113">
            <v>959.4</v>
          </cell>
          <cell r="AY1113">
            <v>0.6</v>
          </cell>
        </row>
        <row r="1114">
          <cell r="C1114">
            <v>101003</v>
          </cell>
          <cell r="S1114">
            <v>0</v>
          </cell>
          <cell r="AC1114">
            <v>0</v>
          </cell>
          <cell r="AD1114">
            <v>0</v>
          </cell>
          <cell r="AH1114" t="str">
            <v>Pekerja</v>
          </cell>
          <cell r="AI1114">
            <v>8</v>
          </cell>
          <cell r="AJ1114">
            <v>0.125</v>
          </cell>
          <cell r="AK1114">
            <v>1</v>
          </cell>
          <cell r="AL1114">
            <v>40000</v>
          </cell>
          <cell r="AM1114">
            <v>40000</v>
          </cell>
          <cell r="AN1114">
            <v>63960000</v>
          </cell>
          <cell r="AO1114">
            <v>1599</v>
          </cell>
          <cell r="AR1114" t="str">
            <v>Batu Gunung</v>
          </cell>
          <cell r="AS1114" t="str">
            <v>m3</v>
          </cell>
          <cell r="AT1114">
            <v>1.2</v>
          </cell>
          <cell r="AU1114">
            <v>175000</v>
          </cell>
          <cell r="AV1114">
            <v>210000</v>
          </cell>
          <cell r="AW1114">
            <v>335790000</v>
          </cell>
          <cell r="AX1114">
            <v>1918.8</v>
          </cell>
          <cell r="AY1114">
            <v>1.2</v>
          </cell>
        </row>
        <row r="1115">
          <cell r="C1115">
            <v>101004</v>
          </cell>
          <cell r="S1115">
            <v>0</v>
          </cell>
          <cell r="AC1115">
            <v>0</v>
          </cell>
          <cell r="AD1115">
            <v>0</v>
          </cell>
        </row>
        <row r="1116">
          <cell r="C1116">
            <v>101005</v>
          </cell>
          <cell r="S1116">
            <v>0</v>
          </cell>
          <cell r="AC1116">
            <v>0</v>
          </cell>
          <cell r="AD1116">
            <v>0</v>
          </cell>
          <cell r="AJ1116">
            <v>0</v>
          </cell>
          <cell r="AK1116">
            <v>0</v>
          </cell>
          <cell r="AN1116">
            <v>0</v>
          </cell>
        </row>
        <row r="1117">
          <cell r="C1117">
            <v>101006</v>
          </cell>
          <cell r="S1117">
            <v>0</v>
          </cell>
          <cell r="AC1117">
            <v>0</v>
          </cell>
          <cell r="AD1117">
            <v>0</v>
          </cell>
        </row>
        <row r="1118">
          <cell r="C1118">
            <v>101007</v>
          </cell>
          <cell r="S1118">
            <v>0</v>
          </cell>
          <cell r="AC1118">
            <v>0</v>
          </cell>
          <cell r="AD1118">
            <v>0</v>
          </cell>
        </row>
        <row r="1119">
          <cell r="C1119">
            <v>101008</v>
          </cell>
          <cell r="S1119">
            <v>0</v>
          </cell>
          <cell r="AC1119">
            <v>0</v>
          </cell>
          <cell r="AD1119">
            <v>0</v>
          </cell>
        </row>
        <row r="1120">
          <cell r="C1120">
            <v>101009</v>
          </cell>
          <cell r="S1120">
            <v>0</v>
          </cell>
          <cell r="AC1120">
            <v>0</v>
          </cell>
          <cell r="AD1120">
            <v>0</v>
          </cell>
        </row>
        <row r="1121">
          <cell r="C1121">
            <v>101010</v>
          </cell>
          <cell r="S1121">
            <v>0</v>
          </cell>
          <cell r="AC1121">
            <v>0</v>
          </cell>
          <cell r="AD1121">
            <v>0</v>
          </cell>
        </row>
        <row r="1122">
          <cell r="C1122">
            <v>102000</v>
          </cell>
          <cell r="D1122" t="str">
            <v>III-1-36</v>
          </cell>
          <cell r="F1122" t="str">
            <v>Pointing</v>
          </cell>
          <cell r="H1122" t="str">
            <v>sqm</v>
          </cell>
          <cell r="I1122">
            <v>112</v>
          </cell>
          <cell r="K1122">
            <v>0</v>
          </cell>
          <cell r="L1122">
            <v>21</v>
          </cell>
          <cell r="M1122">
            <v>7</v>
          </cell>
          <cell r="N1122">
            <v>1</v>
          </cell>
          <cell r="O1122">
            <v>147</v>
          </cell>
          <cell r="U1122">
            <v>20</v>
          </cell>
          <cell r="W1122">
            <v>313</v>
          </cell>
          <cell r="Y1122">
            <v>0.05</v>
          </cell>
          <cell r="Z1122">
            <v>8990</v>
          </cell>
          <cell r="AA1122">
            <v>450</v>
          </cell>
          <cell r="AC1122">
            <v>763</v>
          </cell>
          <cell r="AD1122">
            <v>85456</v>
          </cell>
          <cell r="AE1122">
            <v>0</v>
          </cell>
          <cell r="AF1122" t="str">
            <v>III-1-36</v>
          </cell>
          <cell r="AH1122" t="str">
            <v>Prod./Jam :</v>
          </cell>
          <cell r="AI1122">
            <v>5</v>
          </cell>
          <cell r="AJ1122">
            <v>40</v>
          </cell>
          <cell r="AK1122">
            <v>1</v>
          </cell>
          <cell r="AM1122">
            <v>10875</v>
          </cell>
          <cell r="AN1122">
            <v>1218000</v>
          </cell>
          <cell r="AO1122">
            <v>0</v>
          </cell>
          <cell r="AP1122" t="str">
            <v>III-1-36</v>
          </cell>
          <cell r="AV1122">
            <v>7286</v>
          </cell>
          <cell r="AW1122">
            <v>816032</v>
          </cell>
          <cell r="BC1122">
            <v>18924</v>
          </cell>
        </row>
        <row r="1123">
          <cell r="C1123">
            <v>102001</v>
          </cell>
          <cell r="K1123" t="str">
            <v>Concrete Mixer 0.35 m³</v>
          </cell>
          <cell r="P1123">
            <v>20</v>
          </cell>
          <cell r="Q1123">
            <v>1</v>
          </cell>
          <cell r="R1123">
            <v>5.6</v>
          </cell>
          <cell r="S1123">
            <v>0.05</v>
          </cell>
          <cell r="U1123">
            <v>20</v>
          </cell>
          <cell r="V1123">
            <v>6250</v>
          </cell>
          <cell r="W1123">
            <v>313</v>
          </cell>
          <cell r="X1123">
            <v>1</v>
          </cell>
          <cell r="Y1123">
            <v>0.05</v>
          </cell>
          <cell r="Z1123">
            <v>8990</v>
          </cell>
          <cell r="AA1123">
            <v>450</v>
          </cell>
          <cell r="AC1123">
            <v>763</v>
          </cell>
          <cell r="AD1123">
            <v>85456</v>
          </cell>
          <cell r="AH1123" t="str">
            <v>Mandor</v>
          </cell>
          <cell r="AI1123">
            <v>1</v>
          </cell>
          <cell r="AJ1123">
            <v>2.5000000000000001E-2</v>
          </cell>
          <cell r="AK1123">
            <v>2.5000000000000001E-2</v>
          </cell>
          <cell r="AL1123">
            <v>75000</v>
          </cell>
          <cell r="AM1123">
            <v>1875</v>
          </cell>
          <cell r="AN1123">
            <v>210000</v>
          </cell>
          <cell r="AO1123">
            <v>2.8000000000000003</v>
          </cell>
          <cell r="AR1123" t="str">
            <v>Semen</v>
          </cell>
          <cell r="AS1123" t="str">
            <v>kg</v>
          </cell>
          <cell r="AT1123">
            <v>6</v>
          </cell>
          <cell r="AU1123">
            <v>1077</v>
          </cell>
          <cell r="AV1123">
            <v>6462</v>
          </cell>
          <cell r="AW1123">
            <v>723744</v>
          </cell>
          <cell r="AX1123">
            <v>672</v>
          </cell>
          <cell r="AY1123">
            <v>6</v>
          </cell>
        </row>
        <row r="1124">
          <cell r="C1124">
            <v>102002</v>
          </cell>
          <cell r="S1124">
            <v>0</v>
          </cell>
          <cell r="AC1124">
            <v>0</v>
          </cell>
          <cell r="AD1124">
            <v>0</v>
          </cell>
          <cell r="AH1124" t="str">
            <v>Tukang</v>
          </cell>
          <cell r="AI1124">
            <v>2</v>
          </cell>
          <cell r="AJ1124">
            <v>2.5000000000000001E-2</v>
          </cell>
          <cell r="AK1124">
            <v>0.05</v>
          </cell>
          <cell r="AL1124">
            <v>60000</v>
          </cell>
          <cell r="AM1124">
            <v>3000</v>
          </cell>
          <cell r="AN1124">
            <v>336000</v>
          </cell>
          <cell r="AO1124">
            <v>5.6000000000000005</v>
          </cell>
          <cell r="AR1124" t="str">
            <v>Pasir Pasang (SC)</v>
          </cell>
          <cell r="AS1124" t="str">
            <v>m3</v>
          </cell>
          <cell r="AT1124">
            <v>5.0000000000000001E-3</v>
          </cell>
          <cell r="AU1124">
            <v>164700</v>
          </cell>
          <cell r="AV1124">
            <v>824</v>
          </cell>
          <cell r="AW1124">
            <v>92288</v>
          </cell>
          <cell r="AX1124">
            <v>0.56000000000000005</v>
          </cell>
          <cell r="AY1124">
            <v>5.0000000000000001E-3</v>
          </cell>
        </row>
        <row r="1125">
          <cell r="C1125">
            <v>102003</v>
          </cell>
          <cell r="S1125">
            <v>0</v>
          </cell>
          <cell r="AC1125">
            <v>0</v>
          </cell>
          <cell r="AD1125">
            <v>0</v>
          </cell>
          <cell r="AH1125" t="str">
            <v>Pekerja</v>
          </cell>
          <cell r="AI1125">
            <v>6</v>
          </cell>
          <cell r="AJ1125">
            <v>2.5000000000000001E-2</v>
          </cell>
          <cell r="AK1125">
            <v>0.15</v>
          </cell>
          <cell r="AL1125">
            <v>40000</v>
          </cell>
          <cell r="AM1125">
            <v>6000</v>
          </cell>
          <cell r="AN1125">
            <v>672000</v>
          </cell>
          <cell r="AO1125">
            <v>16.8</v>
          </cell>
        </row>
        <row r="1126">
          <cell r="C1126">
            <v>102004</v>
          </cell>
          <cell r="S1126">
            <v>0</v>
          </cell>
          <cell r="AC1126">
            <v>0</v>
          </cell>
          <cell r="AD1126">
            <v>0</v>
          </cell>
        </row>
        <row r="1127">
          <cell r="C1127">
            <v>102005</v>
          </cell>
          <cell r="S1127">
            <v>0</v>
          </cell>
          <cell r="AC1127">
            <v>0</v>
          </cell>
          <cell r="AD1127">
            <v>0</v>
          </cell>
          <cell r="AJ1127">
            <v>0</v>
          </cell>
          <cell r="AK1127">
            <v>0</v>
          </cell>
          <cell r="AN1127">
            <v>0</v>
          </cell>
        </row>
        <row r="1128">
          <cell r="C1128">
            <v>102006</v>
          </cell>
          <cell r="S1128">
            <v>0</v>
          </cell>
          <cell r="AC1128">
            <v>0</v>
          </cell>
          <cell r="AD1128">
            <v>0</v>
          </cell>
        </row>
        <row r="1129">
          <cell r="C1129">
            <v>102007</v>
          </cell>
          <cell r="S1129">
            <v>0</v>
          </cell>
          <cell r="AC1129">
            <v>0</v>
          </cell>
          <cell r="AD1129">
            <v>0</v>
          </cell>
        </row>
        <row r="1130">
          <cell r="C1130">
            <v>102008</v>
          </cell>
          <cell r="S1130">
            <v>0</v>
          </cell>
          <cell r="AC1130">
            <v>0</v>
          </cell>
          <cell r="AD1130">
            <v>0</v>
          </cell>
        </row>
        <row r="1131">
          <cell r="C1131">
            <v>102009</v>
          </cell>
          <cell r="S1131">
            <v>0</v>
          </cell>
          <cell r="AC1131">
            <v>0</v>
          </cell>
          <cell r="AD1131">
            <v>0</v>
          </cell>
        </row>
        <row r="1132">
          <cell r="C1132">
            <v>102010</v>
          </cell>
          <cell r="S1132">
            <v>0</v>
          </cell>
          <cell r="AC1132">
            <v>0</v>
          </cell>
          <cell r="AD1132">
            <v>0</v>
          </cell>
        </row>
        <row r="1133">
          <cell r="C1133">
            <v>103000</v>
          </cell>
          <cell r="D1133" t="str">
            <v>III-1-37</v>
          </cell>
          <cell r="F1133" t="str">
            <v>Plastering (mortar 1 : 3)</v>
          </cell>
          <cell r="H1133" t="str">
            <v>sqm</v>
          </cell>
          <cell r="I1133">
            <v>144</v>
          </cell>
          <cell r="K1133">
            <v>0</v>
          </cell>
          <cell r="L1133">
            <v>21</v>
          </cell>
          <cell r="M1133">
            <v>7</v>
          </cell>
          <cell r="N1133">
            <v>1</v>
          </cell>
          <cell r="O1133">
            <v>147</v>
          </cell>
          <cell r="U1133">
            <v>20</v>
          </cell>
          <cell r="W1133">
            <v>313</v>
          </cell>
          <cell r="Y1133">
            <v>0.05</v>
          </cell>
          <cell r="Z1133">
            <v>8990</v>
          </cell>
          <cell r="AA1133">
            <v>450</v>
          </cell>
          <cell r="AC1133">
            <v>763</v>
          </cell>
          <cell r="AD1133">
            <v>109872</v>
          </cell>
          <cell r="AE1133">
            <v>0</v>
          </cell>
          <cell r="AF1133" t="str">
            <v>III-1-37</v>
          </cell>
          <cell r="AH1133" t="str">
            <v>Prod./Jam :</v>
          </cell>
          <cell r="AI1133">
            <v>5</v>
          </cell>
          <cell r="AJ1133">
            <v>40</v>
          </cell>
          <cell r="AK1133">
            <v>1</v>
          </cell>
          <cell r="AM1133">
            <v>10875</v>
          </cell>
          <cell r="AN1133">
            <v>1566000</v>
          </cell>
          <cell r="AO1133">
            <v>0</v>
          </cell>
          <cell r="AP1133" t="str">
            <v>III-1-37</v>
          </cell>
          <cell r="AV1133">
            <v>14571</v>
          </cell>
          <cell r="AW1133">
            <v>2098224</v>
          </cell>
          <cell r="BC1133">
            <v>26209</v>
          </cell>
        </row>
        <row r="1134">
          <cell r="C1134">
            <v>103001</v>
          </cell>
          <cell r="K1134" t="str">
            <v>Concrete Mixer 0.35 m³</v>
          </cell>
          <cell r="P1134">
            <v>20</v>
          </cell>
          <cell r="Q1134">
            <v>1</v>
          </cell>
          <cell r="R1134">
            <v>7.2</v>
          </cell>
          <cell r="S1134">
            <v>0.05</v>
          </cell>
          <cell r="U1134">
            <v>20</v>
          </cell>
          <cell r="V1134">
            <v>6250</v>
          </cell>
          <cell r="W1134">
            <v>313</v>
          </cell>
          <cell r="X1134">
            <v>1</v>
          </cell>
          <cell r="Y1134">
            <v>0.05</v>
          </cell>
          <cell r="Z1134">
            <v>8990</v>
          </cell>
          <cell r="AA1134">
            <v>450</v>
          </cell>
          <cell r="AC1134">
            <v>763</v>
          </cell>
          <cell r="AD1134">
            <v>109872</v>
          </cell>
          <cell r="AH1134" t="str">
            <v>Mandor</v>
          </cell>
          <cell r="AI1134">
            <v>1</v>
          </cell>
          <cell r="AJ1134">
            <v>2.5000000000000001E-2</v>
          </cell>
          <cell r="AK1134">
            <v>2.5000000000000001E-2</v>
          </cell>
          <cell r="AL1134">
            <v>75000</v>
          </cell>
          <cell r="AM1134">
            <v>1875</v>
          </cell>
          <cell r="AN1134">
            <v>270000</v>
          </cell>
          <cell r="AO1134">
            <v>3.6</v>
          </cell>
          <cell r="AR1134" t="str">
            <v>Semen</v>
          </cell>
          <cell r="AS1134" t="str">
            <v>kg</v>
          </cell>
          <cell r="AT1134">
            <v>12</v>
          </cell>
          <cell r="AU1134">
            <v>1077</v>
          </cell>
          <cell r="AV1134">
            <v>12924</v>
          </cell>
          <cell r="AW1134">
            <v>1861056</v>
          </cell>
          <cell r="AX1134">
            <v>1728</v>
          </cell>
          <cell r="AY1134">
            <v>12</v>
          </cell>
        </row>
        <row r="1135">
          <cell r="C1135">
            <v>103002</v>
          </cell>
          <cell r="S1135">
            <v>0</v>
          </cell>
          <cell r="AC1135">
            <v>0</v>
          </cell>
          <cell r="AD1135">
            <v>0</v>
          </cell>
          <cell r="AH1135" t="str">
            <v>Tukang</v>
          </cell>
          <cell r="AI1135">
            <v>2</v>
          </cell>
          <cell r="AJ1135">
            <v>2.5000000000000001E-2</v>
          </cell>
          <cell r="AK1135">
            <v>0.05</v>
          </cell>
          <cell r="AL1135">
            <v>60000</v>
          </cell>
          <cell r="AM1135">
            <v>3000</v>
          </cell>
          <cell r="AN1135">
            <v>432000</v>
          </cell>
          <cell r="AO1135">
            <v>7.2</v>
          </cell>
          <cell r="AR1135" t="str">
            <v>Pasir Pasang (SC)</v>
          </cell>
          <cell r="AS1135" t="str">
            <v>m3</v>
          </cell>
          <cell r="AT1135">
            <v>0.01</v>
          </cell>
          <cell r="AU1135">
            <v>164700</v>
          </cell>
          <cell r="AV1135">
            <v>1647</v>
          </cell>
          <cell r="AW1135">
            <v>237168</v>
          </cell>
          <cell r="AX1135">
            <v>1.44</v>
          </cell>
          <cell r="AY1135">
            <v>0.01</v>
          </cell>
        </row>
        <row r="1136">
          <cell r="C1136">
            <v>103003</v>
          </cell>
          <cell r="S1136">
            <v>0</v>
          </cell>
          <cell r="AC1136">
            <v>0</v>
          </cell>
          <cell r="AD1136">
            <v>0</v>
          </cell>
          <cell r="AH1136" t="str">
            <v>Pekerja</v>
          </cell>
          <cell r="AI1136">
            <v>6</v>
          </cell>
          <cell r="AJ1136">
            <v>2.5000000000000001E-2</v>
          </cell>
          <cell r="AK1136">
            <v>0.15</v>
          </cell>
          <cell r="AL1136">
            <v>40000</v>
          </cell>
          <cell r="AM1136">
            <v>6000</v>
          </cell>
          <cell r="AN1136">
            <v>864000</v>
          </cell>
          <cell r="AO1136">
            <v>21.599999999999998</v>
          </cell>
        </row>
        <row r="1137">
          <cell r="C1137">
            <v>103004</v>
          </cell>
          <cell r="S1137">
            <v>0</v>
          </cell>
          <cell r="AC1137">
            <v>0</v>
          </cell>
          <cell r="AD1137">
            <v>0</v>
          </cell>
        </row>
        <row r="1138">
          <cell r="C1138">
            <v>103005</v>
          </cell>
          <cell r="S1138">
            <v>0</v>
          </cell>
          <cell r="AC1138">
            <v>0</v>
          </cell>
          <cell r="AD1138">
            <v>0</v>
          </cell>
          <cell r="AJ1138">
            <v>0</v>
          </cell>
          <cell r="AK1138">
            <v>0</v>
          </cell>
          <cell r="AN1138">
            <v>0</v>
          </cell>
        </row>
        <row r="1139">
          <cell r="C1139">
            <v>103006</v>
          </cell>
          <cell r="S1139">
            <v>0</v>
          </cell>
          <cell r="AC1139">
            <v>0</v>
          </cell>
          <cell r="AD1139">
            <v>0</v>
          </cell>
        </row>
        <row r="1140">
          <cell r="C1140">
            <v>103007</v>
          </cell>
          <cell r="S1140">
            <v>0</v>
          </cell>
          <cell r="AC1140">
            <v>0</v>
          </cell>
          <cell r="AD1140">
            <v>0</v>
          </cell>
        </row>
        <row r="1141">
          <cell r="C1141">
            <v>103008</v>
          </cell>
          <cell r="S1141">
            <v>0</v>
          </cell>
          <cell r="AC1141">
            <v>0</v>
          </cell>
          <cell r="AD1141">
            <v>0</v>
          </cell>
        </row>
        <row r="1142">
          <cell r="C1142">
            <v>103009</v>
          </cell>
          <cell r="S1142">
            <v>0</v>
          </cell>
          <cell r="AC1142">
            <v>0</v>
          </cell>
          <cell r="AD1142">
            <v>0</v>
          </cell>
        </row>
        <row r="1143">
          <cell r="C1143">
            <v>103010</v>
          </cell>
          <cell r="S1143">
            <v>0</v>
          </cell>
          <cell r="AC1143">
            <v>0</v>
          </cell>
          <cell r="AD1143">
            <v>0</v>
          </cell>
        </row>
        <row r="1144">
          <cell r="C1144">
            <v>104000</v>
          </cell>
          <cell r="D1144" t="str">
            <v>III-1-38</v>
          </cell>
          <cell r="F1144" t="str">
            <v>Gabion mattress</v>
          </cell>
          <cell r="H1144" t="str">
            <v>cum</v>
          </cell>
          <cell r="I1144">
            <v>42</v>
          </cell>
          <cell r="K1144">
            <v>0</v>
          </cell>
          <cell r="L1144">
            <v>21</v>
          </cell>
          <cell r="M1144">
            <v>7</v>
          </cell>
          <cell r="N1144">
            <v>1</v>
          </cell>
          <cell r="O1144">
            <v>147</v>
          </cell>
          <cell r="U1144">
            <v>1</v>
          </cell>
          <cell r="W1144">
            <v>1000</v>
          </cell>
          <cell r="Y1144">
            <v>0</v>
          </cell>
          <cell r="Z1144">
            <v>8990</v>
          </cell>
          <cell r="AA1144">
            <v>0</v>
          </cell>
          <cell r="AC1144">
            <v>1000</v>
          </cell>
          <cell r="AD1144">
            <v>42000</v>
          </cell>
          <cell r="AE1144">
            <v>0</v>
          </cell>
          <cell r="AF1144" t="str">
            <v>III-1-38</v>
          </cell>
          <cell r="AH1144" t="str">
            <v>Prod./Jam :</v>
          </cell>
          <cell r="AI1144">
            <v>1</v>
          </cell>
          <cell r="AJ1144">
            <v>8</v>
          </cell>
          <cell r="AK1144">
            <v>1</v>
          </cell>
          <cell r="AM1144">
            <v>41875</v>
          </cell>
          <cell r="AN1144">
            <v>1758750</v>
          </cell>
          <cell r="AO1144">
            <v>0</v>
          </cell>
          <cell r="AP1144" t="str">
            <v>III-1-38</v>
          </cell>
          <cell r="AV1144">
            <v>485000</v>
          </cell>
          <cell r="AW1144">
            <v>20370000</v>
          </cell>
          <cell r="BC1144">
            <v>527875</v>
          </cell>
        </row>
        <row r="1145">
          <cell r="C1145">
            <v>104001</v>
          </cell>
          <cell r="K1145" t="str">
            <v>Alat Bantu</v>
          </cell>
          <cell r="P1145">
            <v>1</v>
          </cell>
          <cell r="Q1145">
            <v>1</v>
          </cell>
          <cell r="R1145">
            <v>42</v>
          </cell>
          <cell r="S1145">
            <v>1</v>
          </cell>
          <cell r="U1145">
            <v>1</v>
          </cell>
          <cell r="V1145">
            <v>1000</v>
          </cell>
          <cell r="W1145">
            <v>1000</v>
          </cell>
          <cell r="X1145">
            <v>0</v>
          </cell>
          <cell r="Y1145">
            <v>0</v>
          </cell>
          <cell r="Z1145">
            <v>8990</v>
          </cell>
          <cell r="AA1145">
            <v>0</v>
          </cell>
          <cell r="AC1145">
            <v>1000</v>
          </cell>
          <cell r="AD1145">
            <v>42000</v>
          </cell>
          <cell r="AH1145" t="str">
            <v>Mandor</v>
          </cell>
          <cell r="AI1145">
            <v>1</v>
          </cell>
          <cell r="AJ1145">
            <v>0.125</v>
          </cell>
          <cell r="AK1145">
            <v>0.125</v>
          </cell>
          <cell r="AL1145">
            <v>75000</v>
          </cell>
          <cell r="AM1145">
            <v>9375</v>
          </cell>
          <cell r="AN1145">
            <v>393750</v>
          </cell>
          <cell r="AO1145">
            <v>5.25</v>
          </cell>
          <cell r="AR1145" t="str">
            <v>Gabion Mattres</v>
          </cell>
          <cell r="AS1145" t="str">
            <v>m3</v>
          </cell>
          <cell r="AT1145">
            <v>1</v>
          </cell>
          <cell r="AU1145">
            <v>275000</v>
          </cell>
          <cell r="AV1145">
            <v>275000</v>
          </cell>
          <cell r="AW1145">
            <v>11550000</v>
          </cell>
          <cell r="AX1145">
            <v>42</v>
          </cell>
          <cell r="AY1145">
            <v>1</v>
          </cell>
        </row>
        <row r="1146">
          <cell r="C1146">
            <v>104002</v>
          </cell>
          <cell r="S1146">
            <v>0</v>
          </cell>
          <cell r="AC1146">
            <v>0</v>
          </cell>
          <cell r="AD1146">
            <v>0</v>
          </cell>
          <cell r="AH1146" t="str">
            <v>Tukang</v>
          </cell>
          <cell r="AI1146">
            <v>1</v>
          </cell>
          <cell r="AJ1146">
            <v>0.125</v>
          </cell>
          <cell r="AK1146">
            <v>0.125</v>
          </cell>
          <cell r="AL1146">
            <v>60000</v>
          </cell>
          <cell r="AM1146">
            <v>7500</v>
          </cell>
          <cell r="AN1146">
            <v>315000</v>
          </cell>
          <cell r="AO1146">
            <v>5.25</v>
          </cell>
          <cell r="AR1146" t="str">
            <v>Batu Gunung</v>
          </cell>
          <cell r="AS1146" t="str">
            <v>m3</v>
          </cell>
          <cell r="AT1146">
            <v>1.2</v>
          </cell>
          <cell r="AU1146">
            <v>175000</v>
          </cell>
          <cell r="AV1146">
            <v>210000</v>
          </cell>
          <cell r="AW1146">
            <v>8820000</v>
          </cell>
          <cell r="AX1146">
            <v>50.4</v>
          </cell>
          <cell r="AY1146">
            <v>1.2</v>
          </cell>
        </row>
        <row r="1147">
          <cell r="C1147">
            <v>104003</v>
          </cell>
          <cell r="S1147">
            <v>0</v>
          </cell>
          <cell r="AC1147">
            <v>0</v>
          </cell>
          <cell r="AD1147">
            <v>0</v>
          </cell>
          <cell r="AH1147" t="str">
            <v>Pekerja</v>
          </cell>
          <cell r="AI1147">
            <v>5</v>
          </cell>
          <cell r="AJ1147">
            <v>0.125</v>
          </cell>
          <cell r="AK1147">
            <v>0.625</v>
          </cell>
          <cell r="AL1147">
            <v>40000</v>
          </cell>
          <cell r="AM1147">
            <v>25000</v>
          </cell>
          <cell r="AN1147">
            <v>1050000</v>
          </cell>
          <cell r="AO1147">
            <v>26.25</v>
          </cell>
        </row>
        <row r="1148">
          <cell r="C1148">
            <v>104004</v>
          </cell>
          <cell r="S1148">
            <v>0</v>
          </cell>
          <cell r="AC1148">
            <v>0</v>
          </cell>
          <cell r="AD1148">
            <v>0</v>
          </cell>
        </row>
        <row r="1149">
          <cell r="C1149">
            <v>104005</v>
          </cell>
          <cell r="S1149">
            <v>0</v>
          </cell>
          <cell r="AC1149">
            <v>0</v>
          </cell>
          <cell r="AD1149">
            <v>0</v>
          </cell>
          <cell r="AJ1149">
            <v>0</v>
          </cell>
          <cell r="AK1149">
            <v>0</v>
          </cell>
          <cell r="AN1149">
            <v>0</v>
          </cell>
        </row>
        <row r="1150">
          <cell r="C1150">
            <v>104006</v>
          </cell>
          <cell r="S1150">
            <v>0</v>
          </cell>
          <cell r="AC1150">
            <v>0</v>
          </cell>
          <cell r="AD1150">
            <v>0</v>
          </cell>
        </row>
        <row r="1151">
          <cell r="C1151">
            <v>104007</v>
          </cell>
          <cell r="S1151">
            <v>0</v>
          </cell>
          <cell r="AC1151">
            <v>0</v>
          </cell>
          <cell r="AD1151">
            <v>0</v>
          </cell>
        </row>
        <row r="1152">
          <cell r="C1152">
            <v>104008</v>
          </cell>
          <cell r="S1152">
            <v>0</v>
          </cell>
          <cell r="AC1152">
            <v>0</v>
          </cell>
          <cell r="AD1152">
            <v>0</v>
          </cell>
        </row>
        <row r="1153">
          <cell r="C1153">
            <v>104009</v>
          </cell>
          <cell r="S1153">
            <v>0</v>
          </cell>
          <cell r="AC1153">
            <v>0</v>
          </cell>
          <cell r="AD1153">
            <v>0</v>
          </cell>
        </row>
        <row r="1154">
          <cell r="C1154">
            <v>104010</v>
          </cell>
          <cell r="S1154">
            <v>0</v>
          </cell>
          <cell r="AC1154">
            <v>0</v>
          </cell>
          <cell r="AD1154">
            <v>0</v>
          </cell>
        </row>
        <row r="1155">
          <cell r="C1155">
            <v>105000</v>
          </cell>
          <cell r="D1155" t="str">
            <v>III-1-39</v>
          </cell>
          <cell r="F1155" t="str">
            <v>Road metalling type - B2</v>
          </cell>
          <cell r="H1155" t="str">
            <v>sqm</v>
          </cell>
          <cell r="I1155">
            <v>1900</v>
          </cell>
          <cell r="K1155">
            <v>0</v>
          </cell>
          <cell r="L1155">
            <v>25</v>
          </cell>
          <cell r="M1155">
            <v>7</v>
          </cell>
          <cell r="N1155">
            <v>1</v>
          </cell>
          <cell r="O1155">
            <v>175</v>
          </cell>
          <cell r="U1155">
            <v>52.224000000000011</v>
          </cell>
          <cell r="W1155">
            <v>13366</v>
          </cell>
          <cell r="Y1155">
            <v>1.2008000000000001</v>
          </cell>
          <cell r="Z1155">
            <v>8990</v>
          </cell>
          <cell r="AA1155">
            <v>10797</v>
          </cell>
          <cell r="AC1155">
            <v>24163</v>
          </cell>
          <cell r="AD1155">
            <v>45909700</v>
          </cell>
          <cell r="AE1155">
            <v>0</v>
          </cell>
          <cell r="AF1155" t="str">
            <v>III-1-39</v>
          </cell>
          <cell r="AH1155" t="str">
            <v>Prod./Jam :</v>
          </cell>
          <cell r="AI1155">
            <v>10</v>
          </cell>
          <cell r="AJ1155">
            <v>80</v>
          </cell>
          <cell r="AK1155">
            <v>1</v>
          </cell>
          <cell r="AM1155">
            <v>5828</v>
          </cell>
          <cell r="AN1155">
            <v>11073200</v>
          </cell>
          <cell r="AO1155">
            <v>0</v>
          </cell>
          <cell r="AP1155" t="str">
            <v>III-1-39</v>
          </cell>
          <cell r="AV1155">
            <v>36536</v>
          </cell>
          <cell r="AW1155">
            <v>69418400</v>
          </cell>
          <cell r="BC1155">
            <v>66527</v>
          </cell>
        </row>
        <row r="1156">
          <cell r="C1156">
            <v>105001</v>
          </cell>
          <cell r="K1156" t="str">
            <v>Wheel Loader 1,0-1,6 M3</v>
          </cell>
          <cell r="P1156">
            <v>52.224000000000011</v>
          </cell>
          <cell r="Q1156">
            <v>1</v>
          </cell>
          <cell r="R1156">
            <v>36.381740196078425</v>
          </cell>
          <cell r="S1156">
            <v>1.9099999999999999E-2</v>
          </cell>
          <cell r="U1156">
            <v>52.224000000000011</v>
          </cell>
          <cell r="V1156">
            <v>130375.00000000001</v>
          </cell>
          <cell r="W1156">
            <v>2491</v>
          </cell>
          <cell r="X1156">
            <v>8</v>
          </cell>
          <cell r="Y1156">
            <v>0.15279999999999999</v>
          </cell>
          <cell r="Z1156">
            <v>8990</v>
          </cell>
          <cell r="AA1156">
            <v>1374</v>
          </cell>
          <cell r="AC1156">
            <v>3865</v>
          </cell>
          <cell r="AD1156">
            <v>7343500</v>
          </cell>
          <cell r="AH1156" t="str">
            <v>Mandor</v>
          </cell>
          <cell r="AL1156">
            <v>75000</v>
          </cell>
          <cell r="AM1156">
            <v>0</v>
          </cell>
          <cell r="AN1156">
            <v>0</v>
          </cell>
          <cell r="AO1156">
            <v>0</v>
          </cell>
          <cell r="AR1156" t="str">
            <v>Batu Pecah (SC)</v>
          </cell>
          <cell r="AS1156" t="str">
            <v>m3</v>
          </cell>
          <cell r="AT1156">
            <v>0.216</v>
          </cell>
          <cell r="AU1156">
            <v>164700</v>
          </cell>
          <cell r="AV1156">
            <v>35576</v>
          </cell>
          <cell r="AW1156">
            <v>67594400</v>
          </cell>
          <cell r="AX1156">
            <v>410.4</v>
          </cell>
          <cell r="AY1156">
            <v>0.21600000000000003</v>
          </cell>
        </row>
        <row r="1157">
          <cell r="C1157">
            <v>105002</v>
          </cell>
          <cell r="K1157" t="str">
            <v>Dump Truck, 6 t</v>
          </cell>
          <cell r="P1157">
            <v>6.8605236525936117</v>
          </cell>
          <cell r="Q1157">
            <v>1</v>
          </cell>
          <cell r="R1157">
            <v>276.94678951827643</v>
          </cell>
          <cell r="S1157">
            <v>0.14580000000000001</v>
          </cell>
          <cell r="U1157">
            <v>6.8605236525936117</v>
          </cell>
          <cell r="V1157">
            <v>62375</v>
          </cell>
          <cell r="W1157">
            <v>9095</v>
          </cell>
          <cell r="X1157">
            <v>6</v>
          </cell>
          <cell r="Y1157">
            <v>0.87480000000000002</v>
          </cell>
          <cell r="Z1157">
            <v>8990</v>
          </cell>
          <cell r="AA1157">
            <v>7865</v>
          </cell>
          <cell r="AC1157">
            <v>16960</v>
          </cell>
          <cell r="AD1157">
            <v>32224000</v>
          </cell>
          <cell r="AH1157" t="str">
            <v>Pekerja</v>
          </cell>
          <cell r="AK1157">
            <v>0.1457</v>
          </cell>
          <cell r="AL1157">
            <v>40000</v>
          </cell>
          <cell r="AM1157">
            <v>5828</v>
          </cell>
          <cell r="AN1157">
            <v>11073200</v>
          </cell>
          <cell r="AO1157">
            <v>276.83</v>
          </cell>
          <cell r="AR1157" t="str">
            <v>Tanah Timbunan</v>
          </cell>
          <cell r="AS1157" t="str">
            <v>m3</v>
          </cell>
          <cell r="AT1157">
            <v>2.4E-2</v>
          </cell>
          <cell r="AU1157">
            <v>40000</v>
          </cell>
          <cell r="AV1157">
            <v>960</v>
          </cell>
          <cell r="AW1157">
            <v>1824000</v>
          </cell>
          <cell r="AX1157">
            <v>45.6</v>
          </cell>
          <cell r="AY1157">
            <v>2.4E-2</v>
          </cell>
        </row>
        <row r="1158">
          <cell r="C1158">
            <v>105003</v>
          </cell>
          <cell r="K1158" t="str">
            <v>Motor Grader</v>
          </cell>
          <cell r="P1158">
            <v>200.00000000000003</v>
          </cell>
          <cell r="Q1158">
            <v>2</v>
          </cell>
          <cell r="R1158">
            <v>18.999999999999996</v>
          </cell>
          <cell r="S1158">
            <v>5.0000000000000001E-3</v>
          </cell>
          <cell r="U1158">
            <v>400.00000000000006</v>
          </cell>
          <cell r="V1158">
            <v>130375.00000000001</v>
          </cell>
          <cell r="W1158">
            <v>652</v>
          </cell>
          <cell r="X1158">
            <v>18</v>
          </cell>
          <cell r="Y1158">
            <v>0.09</v>
          </cell>
          <cell r="Z1158">
            <v>8990</v>
          </cell>
          <cell r="AA1158">
            <v>810</v>
          </cell>
          <cell r="AC1158">
            <v>1462</v>
          </cell>
          <cell r="AD1158">
            <v>2777800</v>
          </cell>
          <cell r="AM1158">
            <v>0</v>
          </cell>
          <cell r="AO1158">
            <v>0</v>
          </cell>
        </row>
        <row r="1159">
          <cell r="C1159">
            <v>105004</v>
          </cell>
          <cell r="K1159" t="str">
            <v>Vibrator Roller</v>
          </cell>
          <cell r="P1159">
            <v>96.047331136310561</v>
          </cell>
          <cell r="Q1159">
            <v>0.5</v>
          </cell>
          <cell r="R1159">
            <v>19.781913537019747</v>
          </cell>
          <cell r="S1159">
            <v>1.04E-2</v>
          </cell>
          <cell r="U1159">
            <v>48.02366556815528</v>
          </cell>
          <cell r="V1159">
            <v>108375.00000000001</v>
          </cell>
          <cell r="W1159">
            <v>1128</v>
          </cell>
          <cell r="X1159">
            <v>8</v>
          </cell>
          <cell r="Y1159">
            <v>8.3199999999999996E-2</v>
          </cell>
          <cell r="Z1159">
            <v>8990</v>
          </cell>
          <cell r="AA1159">
            <v>748</v>
          </cell>
          <cell r="AC1159">
            <v>1876</v>
          </cell>
          <cell r="AD1159">
            <v>3564400</v>
          </cell>
        </row>
        <row r="1160">
          <cell r="C1160">
            <v>105005</v>
          </cell>
          <cell r="S1160">
            <v>0</v>
          </cell>
          <cell r="AC1160">
            <v>0</v>
          </cell>
          <cell r="AD1160">
            <v>0</v>
          </cell>
        </row>
        <row r="1161">
          <cell r="C1161">
            <v>105006</v>
          </cell>
          <cell r="S1161">
            <v>0</v>
          </cell>
          <cell r="AC1161">
            <v>0</v>
          </cell>
          <cell r="AD1161">
            <v>0</v>
          </cell>
        </row>
        <row r="1162">
          <cell r="C1162">
            <v>105007</v>
          </cell>
          <cell r="S1162">
            <v>0</v>
          </cell>
          <cell r="AC1162">
            <v>0</v>
          </cell>
          <cell r="AD1162">
            <v>0</v>
          </cell>
        </row>
        <row r="1163">
          <cell r="C1163">
            <v>105008</v>
          </cell>
          <cell r="S1163">
            <v>0</v>
          </cell>
          <cell r="AC1163">
            <v>0</v>
          </cell>
          <cell r="AD1163">
            <v>0</v>
          </cell>
        </row>
        <row r="1164">
          <cell r="C1164">
            <v>105009</v>
          </cell>
          <cell r="S1164">
            <v>0</v>
          </cell>
          <cell r="AC1164">
            <v>0</v>
          </cell>
          <cell r="AD1164">
            <v>0</v>
          </cell>
        </row>
        <row r="1165">
          <cell r="C1165">
            <v>105010</v>
          </cell>
          <cell r="S1165">
            <v>0</v>
          </cell>
          <cell r="AC1165">
            <v>0</v>
          </cell>
          <cell r="AD1165">
            <v>0</v>
          </cell>
        </row>
        <row r="1166">
          <cell r="C1166">
            <v>106000</v>
          </cell>
          <cell r="D1166" t="str">
            <v>III-1-40</v>
          </cell>
          <cell r="F1166" t="str">
            <v>Furnishing of precast concrete pile 400 x 400 mm (pre stressed) including jointing and other works</v>
          </cell>
          <cell r="H1166" t="str">
            <v>m</v>
          </cell>
          <cell r="I1166">
            <v>463</v>
          </cell>
          <cell r="K1166">
            <v>0</v>
          </cell>
          <cell r="L1166">
            <v>25</v>
          </cell>
          <cell r="M1166">
            <v>7</v>
          </cell>
          <cell r="N1166">
            <v>1</v>
          </cell>
          <cell r="O1166">
            <v>175</v>
          </cell>
          <cell r="U1166">
            <v>0</v>
          </cell>
          <cell r="AC1166">
            <v>0</v>
          </cell>
          <cell r="AD1166">
            <v>0</v>
          </cell>
          <cell r="AE1166">
            <v>0</v>
          </cell>
          <cell r="AF1166" t="str">
            <v>III-1-40</v>
          </cell>
          <cell r="AH1166" t="str">
            <v>Prod./Jam :</v>
          </cell>
          <cell r="AM1166">
            <v>0</v>
          </cell>
          <cell r="AN1166">
            <v>0</v>
          </cell>
          <cell r="AO1166">
            <v>0</v>
          </cell>
          <cell r="AP1166" t="str">
            <v>III-1-40</v>
          </cell>
          <cell r="AV1166">
            <v>0</v>
          </cell>
          <cell r="AW1166">
            <v>0</v>
          </cell>
          <cell r="BC1166">
            <v>0</v>
          </cell>
        </row>
        <row r="1167">
          <cell r="C1167">
            <v>106001</v>
          </cell>
          <cell r="S1167">
            <v>0</v>
          </cell>
          <cell r="AC1167">
            <v>0</v>
          </cell>
          <cell r="AD1167">
            <v>0</v>
          </cell>
          <cell r="AM1167">
            <v>0</v>
          </cell>
          <cell r="AO1167">
            <v>0</v>
          </cell>
        </row>
        <row r="1168">
          <cell r="C1168">
            <v>106002</v>
          </cell>
          <cell r="S1168">
            <v>0</v>
          </cell>
          <cell r="AC1168">
            <v>0</v>
          </cell>
          <cell r="AD1168">
            <v>0</v>
          </cell>
          <cell r="AM1168">
            <v>0</v>
          </cell>
          <cell r="AO1168">
            <v>0</v>
          </cell>
        </row>
        <row r="1169">
          <cell r="C1169">
            <v>106003</v>
          </cell>
          <cell r="S1169">
            <v>0</v>
          </cell>
          <cell r="AC1169">
            <v>0</v>
          </cell>
          <cell r="AD1169">
            <v>0</v>
          </cell>
          <cell r="AM1169">
            <v>0</v>
          </cell>
          <cell r="AO1169">
            <v>0</v>
          </cell>
        </row>
        <row r="1170">
          <cell r="C1170">
            <v>106004</v>
          </cell>
          <cell r="S1170">
            <v>0</v>
          </cell>
          <cell r="AC1170">
            <v>0</v>
          </cell>
          <cell r="AD1170">
            <v>0</v>
          </cell>
        </row>
        <row r="1171">
          <cell r="C1171">
            <v>106005</v>
          </cell>
          <cell r="S1171">
            <v>0</v>
          </cell>
          <cell r="AC1171">
            <v>0</v>
          </cell>
          <cell r="AD1171">
            <v>0</v>
          </cell>
        </row>
        <row r="1172">
          <cell r="C1172">
            <v>106006</v>
          </cell>
          <cell r="S1172">
            <v>0</v>
          </cell>
          <cell r="AC1172">
            <v>0</v>
          </cell>
          <cell r="AD1172">
            <v>0</v>
          </cell>
        </row>
        <row r="1173">
          <cell r="C1173">
            <v>106007</v>
          </cell>
          <cell r="S1173">
            <v>0</v>
          </cell>
          <cell r="AC1173">
            <v>0</v>
          </cell>
          <cell r="AD1173">
            <v>0</v>
          </cell>
        </row>
        <row r="1174">
          <cell r="C1174">
            <v>106008</v>
          </cell>
          <cell r="S1174">
            <v>0</v>
          </cell>
          <cell r="AC1174">
            <v>0</v>
          </cell>
          <cell r="AD1174">
            <v>0</v>
          </cell>
        </row>
        <row r="1175">
          <cell r="C1175">
            <v>106009</v>
          </cell>
          <cell r="S1175">
            <v>0</v>
          </cell>
          <cell r="AC1175">
            <v>0</v>
          </cell>
          <cell r="AD1175">
            <v>0</v>
          </cell>
        </row>
        <row r="1176">
          <cell r="C1176">
            <v>106010</v>
          </cell>
          <cell r="S1176">
            <v>0</v>
          </cell>
          <cell r="AC1176">
            <v>0</v>
          </cell>
          <cell r="AD1176">
            <v>0</v>
          </cell>
        </row>
        <row r="1177">
          <cell r="C1177">
            <v>107000</v>
          </cell>
          <cell r="D1177" t="str">
            <v>III-1-41</v>
          </cell>
          <cell r="F1177" t="str">
            <v>Driving of precast concrete pile 400 x 400 mm (pre - stressed)</v>
          </cell>
          <cell r="H1177" t="str">
            <v>m</v>
          </cell>
          <cell r="I1177">
            <v>463</v>
          </cell>
          <cell r="K1177">
            <v>0</v>
          </cell>
          <cell r="L1177">
            <v>25</v>
          </cell>
          <cell r="M1177">
            <v>7</v>
          </cell>
          <cell r="N1177">
            <v>1</v>
          </cell>
          <cell r="O1177">
            <v>175</v>
          </cell>
          <cell r="U1177">
            <v>0</v>
          </cell>
          <cell r="AC1177">
            <v>0</v>
          </cell>
          <cell r="AD1177">
            <v>0</v>
          </cell>
          <cell r="AE1177">
            <v>0</v>
          </cell>
          <cell r="AF1177" t="str">
            <v>III-1-41</v>
          </cell>
          <cell r="AH1177" t="str">
            <v>Prod./Jam :</v>
          </cell>
          <cell r="AM1177">
            <v>0</v>
          </cell>
          <cell r="AN1177">
            <v>0</v>
          </cell>
          <cell r="AO1177">
            <v>0</v>
          </cell>
          <cell r="AP1177" t="str">
            <v>III-1-41</v>
          </cell>
          <cell r="AV1177">
            <v>0</v>
          </cell>
          <cell r="AW1177">
            <v>0</v>
          </cell>
          <cell r="BC1177">
            <v>0</v>
          </cell>
        </row>
        <row r="1178">
          <cell r="C1178">
            <v>107001</v>
          </cell>
          <cell r="S1178">
            <v>0</v>
          </cell>
          <cell r="AC1178">
            <v>0</v>
          </cell>
          <cell r="AD1178">
            <v>0</v>
          </cell>
          <cell r="AM1178">
            <v>0</v>
          </cell>
          <cell r="AO1178">
            <v>0</v>
          </cell>
        </row>
        <row r="1179">
          <cell r="C1179">
            <v>107002</v>
          </cell>
          <cell r="S1179">
            <v>0</v>
          </cell>
          <cell r="AC1179">
            <v>0</v>
          </cell>
          <cell r="AD1179">
            <v>0</v>
          </cell>
          <cell r="AM1179">
            <v>0</v>
          </cell>
          <cell r="AO1179">
            <v>0</v>
          </cell>
        </row>
        <row r="1180">
          <cell r="C1180">
            <v>107003</v>
          </cell>
          <cell r="S1180">
            <v>0</v>
          </cell>
          <cell r="AC1180">
            <v>0</v>
          </cell>
          <cell r="AD1180">
            <v>0</v>
          </cell>
          <cell r="AM1180">
            <v>0</v>
          </cell>
          <cell r="AO1180">
            <v>0</v>
          </cell>
        </row>
        <row r="1181">
          <cell r="C1181">
            <v>107004</v>
          </cell>
          <cell r="S1181">
            <v>0</v>
          </cell>
          <cell r="AC1181">
            <v>0</v>
          </cell>
          <cell r="AD1181">
            <v>0</v>
          </cell>
        </row>
        <row r="1182">
          <cell r="C1182">
            <v>107005</v>
          </cell>
          <cell r="S1182">
            <v>0</v>
          </cell>
          <cell r="AC1182">
            <v>0</v>
          </cell>
          <cell r="AD1182">
            <v>0</v>
          </cell>
        </row>
        <row r="1183">
          <cell r="C1183">
            <v>107006</v>
          </cell>
          <cell r="S1183">
            <v>0</v>
          </cell>
          <cell r="AC1183">
            <v>0</v>
          </cell>
          <cell r="AD1183">
            <v>0</v>
          </cell>
        </row>
        <row r="1184">
          <cell r="C1184">
            <v>107007</v>
          </cell>
          <cell r="S1184">
            <v>0</v>
          </cell>
          <cell r="AC1184">
            <v>0</v>
          </cell>
          <cell r="AD1184">
            <v>0</v>
          </cell>
        </row>
        <row r="1185">
          <cell r="C1185">
            <v>107008</v>
          </cell>
          <cell r="S1185">
            <v>0</v>
          </cell>
          <cell r="AC1185">
            <v>0</v>
          </cell>
          <cell r="AD1185">
            <v>0</v>
          </cell>
        </row>
        <row r="1186">
          <cell r="C1186">
            <v>107009</v>
          </cell>
          <cell r="S1186">
            <v>0</v>
          </cell>
          <cell r="AC1186">
            <v>0</v>
          </cell>
          <cell r="AD1186">
            <v>0</v>
          </cell>
        </row>
        <row r="1187">
          <cell r="C1187">
            <v>107010</v>
          </cell>
          <cell r="S1187">
            <v>0</v>
          </cell>
          <cell r="AC1187">
            <v>0</v>
          </cell>
          <cell r="AD1187">
            <v>0</v>
          </cell>
        </row>
        <row r="1188">
          <cell r="C1188">
            <v>108000</v>
          </cell>
          <cell r="D1188" t="str">
            <v>III-1-42</v>
          </cell>
          <cell r="F1188" t="str">
            <v>Furnishing of precast concrete sheet pile</v>
          </cell>
          <cell r="H1188" t="str">
            <v>m</v>
          </cell>
          <cell r="I1188">
            <v>1396</v>
          </cell>
          <cell r="K1188">
            <v>0</v>
          </cell>
          <cell r="L1188">
            <v>25</v>
          </cell>
          <cell r="M1188">
            <v>7</v>
          </cell>
          <cell r="N1188">
            <v>1</v>
          </cell>
          <cell r="O1188">
            <v>175</v>
          </cell>
          <cell r="U1188">
            <v>0</v>
          </cell>
          <cell r="AC1188">
            <v>0</v>
          </cell>
          <cell r="AD1188">
            <v>0</v>
          </cell>
          <cell r="AE1188">
            <v>0</v>
          </cell>
          <cell r="AF1188" t="str">
            <v>III-1-42</v>
          </cell>
          <cell r="AH1188" t="str">
            <v>Prod./Jam :</v>
          </cell>
          <cell r="AM1188">
            <v>0</v>
          </cell>
          <cell r="AN1188">
            <v>0</v>
          </cell>
          <cell r="AO1188">
            <v>0</v>
          </cell>
          <cell r="AP1188" t="str">
            <v>III-1-42</v>
          </cell>
          <cell r="AV1188">
            <v>0</v>
          </cell>
          <cell r="AW1188">
            <v>0</v>
          </cell>
          <cell r="BC1188">
            <v>0</v>
          </cell>
        </row>
        <row r="1189">
          <cell r="C1189">
            <v>108001</v>
          </cell>
          <cell r="S1189">
            <v>0</v>
          </cell>
          <cell r="AC1189">
            <v>0</v>
          </cell>
          <cell r="AD1189">
            <v>0</v>
          </cell>
          <cell r="AM1189">
            <v>0</v>
          </cell>
          <cell r="AO1189">
            <v>0</v>
          </cell>
        </row>
        <row r="1190">
          <cell r="C1190">
            <v>108002</v>
          </cell>
          <cell r="S1190">
            <v>0</v>
          </cell>
          <cell r="AC1190">
            <v>0</v>
          </cell>
          <cell r="AD1190">
            <v>0</v>
          </cell>
          <cell r="AM1190">
            <v>0</v>
          </cell>
          <cell r="AO1190">
            <v>0</v>
          </cell>
        </row>
        <row r="1191">
          <cell r="C1191">
            <v>108003</v>
          </cell>
          <cell r="S1191">
            <v>0</v>
          </cell>
          <cell r="AC1191">
            <v>0</v>
          </cell>
          <cell r="AD1191">
            <v>0</v>
          </cell>
          <cell r="AM1191">
            <v>0</v>
          </cell>
          <cell r="AO1191">
            <v>0</v>
          </cell>
        </row>
        <row r="1192">
          <cell r="C1192">
            <v>108004</v>
          </cell>
          <cell r="S1192">
            <v>0</v>
          </cell>
          <cell r="AC1192">
            <v>0</v>
          </cell>
          <cell r="AD1192">
            <v>0</v>
          </cell>
        </row>
        <row r="1193">
          <cell r="C1193">
            <v>108005</v>
          </cell>
          <cell r="S1193">
            <v>0</v>
          </cell>
          <cell r="AC1193">
            <v>0</v>
          </cell>
          <cell r="AD1193">
            <v>0</v>
          </cell>
        </row>
        <row r="1194">
          <cell r="C1194">
            <v>108006</v>
          </cell>
          <cell r="S1194">
            <v>0</v>
          </cell>
          <cell r="AC1194">
            <v>0</v>
          </cell>
          <cell r="AD1194">
            <v>0</v>
          </cell>
        </row>
        <row r="1195">
          <cell r="C1195">
            <v>108007</v>
          </cell>
          <cell r="S1195">
            <v>0</v>
          </cell>
          <cell r="AC1195">
            <v>0</v>
          </cell>
          <cell r="AD1195">
            <v>0</v>
          </cell>
        </row>
        <row r="1196">
          <cell r="C1196">
            <v>108008</v>
          </cell>
          <cell r="S1196">
            <v>0</v>
          </cell>
          <cell r="AC1196">
            <v>0</v>
          </cell>
          <cell r="AD1196">
            <v>0</v>
          </cell>
        </row>
        <row r="1197">
          <cell r="C1197">
            <v>108009</v>
          </cell>
          <cell r="S1197">
            <v>0</v>
          </cell>
          <cell r="AC1197">
            <v>0</v>
          </cell>
          <cell r="AD1197">
            <v>0</v>
          </cell>
        </row>
        <row r="1198">
          <cell r="C1198">
            <v>108010</v>
          </cell>
          <cell r="S1198">
            <v>0</v>
          </cell>
          <cell r="AC1198">
            <v>0</v>
          </cell>
          <cell r="AD1198">
            <v>0</v>
          </cell>
        </row>
        <row r="1199">
          <cell r="C1199">
            <v>109000</v>
          </cell>
          <cell r="D1199" t="str">
            <v>III-1-43</v>
          </cell>
          <cell r="F1199" t="str">
            <v>Driving of concrete sheet pile</v>
          </cell>
          <cell r="H1199" t="str">
            <v>m</v>
          </cell>
          <cell r="I1199">
            <v>1396</v>
          </cell>
          <cell r="K1199">
            <v>0</v>
          </cell>
          <cell r="L1199">
            <v>25</v>
          </cell>
          <cell r="M1199">
            <v>7</v>
          </cell>
          <cell r="N1199">
            <v>1</v>
          </cell>
          <cell r="O1199">
            <v>175</v>
          </cell>
          <cell r="U1199">
            <v>0</v>
          </cell>
          <cell r="AC1199">
            <v>0</v>
          </cell>
          <cell r="AD1199">
            <v>0</v>
          </cell>
          <cell r="AE1199">
            <v>0</v>
          </cell>
          <cell r="AF1199" t="str">
            <v>III-1-43</v>
          </cell>
          <cell r="AH1199" t="str">
            <v>Prod./Jam :</v>
          </cell>
          <cell r="AM1199">
            <v>0</v>
          </cell>
          <cell r="AN1199">
            <v>0</v>
          </cell>
          <cell r="AO1199">
            <v>0</v>
          </cell>
          <cell r="AP1199" t="str">
            <v>III-1-43</v>
          </cell>
          <cell r="AV1199">
            <v>0</v>
          </cell>
          <cell r="AW1199">
            <v>0</v>
          </cell>
          <cell r="BC1199">
            <v>0</v>
          </cell>
        </row>
        <row r="1200">
          <cell r="C1200">
            <v>109001</v>
          </cell>
          <cell r="S1200">
            <v>0</v>
          </cell>
          <cell r="AC1200">
            <v>0</v>
          </cell>
          <cell r="AD1200">
            <v>0</v>
          </cell>
          <cell r="AM1200">
            <v>0</v>
          </cell>
          <cell r="AO1200">
            <v>0</v>
          </cell>
        </row>
        <row r="1201">
          <cell r="C1201">
            <v>109002</v>
          </cell>
          <cell r="S1201">
            <v>0</v>
          </cell>
          <cell r="AC1201">
            <v>0</v>
          </cell>
          <cell r="AD1201">
            <v>0</v>
          </cell>
          <cell r="AM1201">
            <v>0</v>
          </cell>
          <cell r="AO1201">
            <v>0</v>
          </cell>
        </row>
        <row r="1202">
          <cell r="C1202">
            <v>109003</v>
          </cell>
          <cell r="S1202">
            <v>0</v>
          </cell>
          <cell r="AC1202">
            <v>0</v>
          </cell>
          <cell r="AD1202">
            <v>0</v>
          </cell>
          <cell r="AM1202">
            <v>0</v>
          </cell>
          <cell r="AO1202">
            <v>0</v>
          </cell>
        </row>
        <row r="1203">
          <cell r="C1203">
            <v>109004</v>
          </cell>
          <cell r="S1203">
            <v>0</v>
          </cell>
          <cell r="AC1203">
            <v>0</v>
          </cell>
          <cell r="AD1203">
            <v>0</v>
          </cell>
        </row>
        <row r="1204">
          <cell r="C1204">
            <v>109005</v>
          </cell>
          <cell r="S1204">
            <v>0</v>
          </cell>
          <cell r="AC1204">
            <v>0</v>
          </cell>
          <cell r="AD1204">
            <v>0</v>
          </cell>
        </row>
        <row r="1205">
          <cell r="C1205">
            <v>109006</v>
          </cell>
          <cell r="S1205">
            <v>0</v>
          </cell>
          <cell r="AC1205">
            <v>0</v>
          </cell>
          <cell r="AD1205">
            <v>0</v>
          </cell>
        </row>
        <row r="1206">
          <cell r="C1206">
            <v>109007</v>
          </cell>
          <cell r="S1206">
            <v>0</v>
          </cell>
          <cell r="AC1206">
            <v>0</v>
          </cell>
          <cell r="AD1206">
            <v>0</v>
          </cell>
        </row>
        <row r="1207">
          <cell r="C1207">
            <v>109008</v>
          </cell>
          <cell r="S1207">
            <v>0</v>
          </cell>
          <cell r="AC1207">
            <v>0</v>
          </cell>
          <cell r="AD1207">
            <v>0</v>
          </cell>
        </row>
        <row r="1208">
          <cell r="C1208">
            <v>109009</v>
          </cell>
          <cell r="S1208">
            <v>0</v>
          </cell>
          <cell r="AC1208">
            <v>0</v>
          </cell>
          <cell r="AD1208">
            <v>0</v>
          </cell>
        </row>
        <row r="1209">
          <cell r="C1209">
            <v>109010</v>
          </cell>
          <cell r="S1209">
            <v>0</v>
          </cell>
          <cell r="AC1209">
            <v>0</v>
          </cell>
          <cell r="AD1209">
            <v>0</v>
          </cell>
        </row>
        <row r="1210">
          <cell r="C1210">
            <v>110000</v>
          </cell>
          <cell r="D1210" t="str">
            <v>III-1-44</v>
          </cell>
          <cell r="F1210" t="str">
            <v xml:space="preserve">Joint filler </v>
          </cell>
          <cell r="H1210" t="str">
            <v>sqm</v>
          </cell>
          <cell r="I1210">
            <v>33</v>
          </cell>
          <cell r="K1210">
            <v>0</v>
          </cell>
          <cell r="L1210">
            <v>25</v>
          </cell>
          <cell r="M1210">
            <v>7</v>
          </cell>
          <cell r="N1210">
            <v>1</v>
          </cell>
          <cell r="O1210">
            <v>175</v>
          </cell>
          <cell r="U1210">
            <v>1</v>
          </cell>
          <cell r="W1210">
            <v>1000</v>
          </cell>
          <cell r="Y1210">
            <v>0</v>
          </cell>
          <cell r="Z1210">
            <v>8990</v>
          </cell>
          <cell r="AA1210">
            <v>0</v>
          </cell>
          <cell r="AC1210">
            <v>1000</v>
          </cell>
          <cell r="AD1210">
            <v>33000</v>
          </cell>
          <cell r="AE1210">
            <v>0</v>
          </cell>
          <cell r="AF1210" t="str">
            <v>III-1-44</v>
          </cell>
          <cell r="AH1210" t="str">
            <v>Prod./Jam :</v>
          </cell>
          <cell r="AI1210">
            <v>10</v>
          </cell>
          <cell r="AJ1210">
            <v>80</v>
          </cell>
          <cell r="AK1210">
            <v>1</v>
          </cell>
          <cell r="AM1210">
            <v>3438</v>
          </cell>
          <cell r="AN1210">
            <v>113454</v>
          </cell>
          <cell r="AO1210">
            <v>0</v>
          </cell>
          <cell r="AP1210" t="str">
            <v>III-1-44</v>
          </cell>
          <cell r="AV1210">
            <v>266420</v>
          </cell>
          <cell r="AW1210">
            <v>8791860</v>
          </cell>
          <cell r="BC1210">
            <v>270858</v>
          </cell>
        </row>
        <row r="1211">
          <cell r="C1211">
            <v>110001</v>
          </cell>
          <cell r="K1211" t="str">
            <v>Alat Bantu</v>
          </cell>
          <cell r="P1211">
            <v>1</v>
          </cell>
          <cell r="Q1211">
            <v>1</v>
          </cell>
          <cell r="R1211">
            <v>33</v>
          </cell>
          <cell r="S1211">
            <v>1</v>
          </cell>
          <cell r="U1211">
            <v>1</v>
          </cell>
          <cell r="V1211">
            <v>1000</v>
          </cell>
          <cell r="W1211">
            <v>1000</v>
          </cell>
          <cell r="X1211">
            <v>0</v>
          </cell>
          <cell r="Y1211">
            <v>0</v>
          </cell>
          <cell r="Z1211">
            <v>8990</v>
          </cell>
          <cell r="AA1211">
            <v>0</v>
          </cell>
          <cell r="AC1211">
            <v>1000</v>
          </cell>
          <cell r="AD1211">
            <v>33000</v>
          </cell>
          <cell r="AH1211" t="str">
            <v>Mandor</v>
          </cell>
          <cell r="AI1211">
            <v>1</v>
          </cell>
          <cell r="AJ1211">
            <v>1.2500000000000001E-2</v>
          </cell>
          <cell r="AK1211">
            <v>1.2500000000000001E-2</v>
          </cell>
          <cell r="AL1211">
            <v>75000</v>
          </cell>
          <cell r="AM1211">
            <v>938</v>
          </cell>
          <cell r="AN1211">
            <v>30954</v>
          </cell>
          <cell r="AO1211">
            <v>0.41250000000000003</v>
          </cell>
          <cell r="AR1211" t="str">
            <v>Joint Filler t = 20 mm</v>
          </cell>
          <cell r="AS1211" t="str">
            <v>m2</v>
          </cell>
          <cell r="AT1211">
            <v>1.1000000000000001</v>
          </cell>
          <cell r="AU1211">
            <v>242200</v>
          </cell>
          <cell r="AV1211">
            <v>266420</v>
          </cell>
          <cell r="AW1211">
            <v>8791860</v>
          </cell>
          <cell r="AX1211">
            <v>36.300000000000004</v>
          </cell>
          <cell r="AY1211">
            <v>1.1000000000000001</v>
          </cell>
        </row>
        <row r="1212">
          <cell r="C1212">
            <v>110002</v>
          </cell>
          <cell r="S1212">
            <v>0</v>
          </cell>
          <cell r="AC1212">
            <v>0</v>
          </cell>
          <cell r="AD1212">
            <v>0</v>
          </cell>
          <cell r="AH1212" t="str">
            <v>Pekerja</v>
          </cell>
          <cell r="AI1212">
            <v>5</v>
          </cell>
          <cell r="AJ1212">
            <v>1.2500000000000001E-2</v>
          </cell>
          <cell r="AK1212">
            <v>6.25E-2</v>
          </cell>
          <cell r="AL1212">
            <v>40000</v>
          </cell>
          <cell r="AM1212">
            <v>2500</v>
          </cell>
          <cell r="AN1212">
            <v>82500</v>
          </cell>
          <cell r="AO1212">
            <v>2.0625</v>
          </cell>
          <cell r="AV1212">
            <v>0</v>
          </cell>
        </row>
        <row r="1213">
          <cell r="C1213">
            <v>110003</v>
          </cell>
          <cell r="S1213">
            <v>0</v>
          </cell>
          <cell r="AC1213">
            <v>0</v>
          </cell>
          <cell r="AD1213">
            <v>0</v>
          </cell>
          <cell r="AM1213">
            <v>0</v>
          </cell>
          <cell r="AO1213">
            <v>0</v>
          </cell>
          <cell r="AV1213">
            <v>0</v>
          </cell>
        </row>
        <row r="1214">
          <cell r="C1214">
            <v>110004</v>
          </cell>
          <cell r="S1214">
            <v>0</v>
          </cell>
          <cell r="AC1214">
            <v>0</v>
          </cell>
          <cell r="AD1214">
            <v>0</v>
          </cell>
          <cell r="AV1214">
            <v>0</v>
          </cell>
        </row>
        <row r="1215">
          <cell r="C1215">
            <v>110005</v>
          </cell>
          <cell r="S1215">
            <v>0</v>
          </cell>
          <cell r="AC1215">
            <v>0</v>
          </cell>
          <cell r="AD1215">
            <v>0</v>
          </cell>
          <cell r="AV1215">
            <v>0</v>
          </cell>
        </row>
        <row r="1216">
          <cell r="C1216">
            <v>110006</v>
          </cell>
          <cell r="S1216">
            <v>0</v>
          </cell>
          <cell r="AC1216">
            <v>0</v>
          </cell>
          <cell r="AD1216">
            <v>0</v>
          </cell>
          <cell r="AV1216">
            <v>0</v>
          </cell>
        </row>
        <row r="1217">
          <cell r="C1217">
            <v>110007</v>
          </cell>
          <cell r="S1217">
            <v>0</v>
          </cell>
          <cell r="AC1217">
            <v>0</v>
          </cell>
          <cell r="AD1217">
            <v>0</v>
          </cell>
          <cell r="AV1217">
            <v>0</v>
          </cell>
        </row>
        <row r="1218">
          <cell r="C1218">
            <v>110008</v>
          </cell>
          <cell r="S1218">
            <v>0</v>
          </cell>
          <cell r="AC1218">
            <v>0</v>
          </cell>
          <cell r="AD1218">
            <v>0</v>
          </cell>
          <cell r="AV1218">
            <v>0</v>
          </cell>
        </row>
        <row r="1219">
          <cell r="C1219">
            <v>110009</v>
          </cell>
          <cell r="S1219">
            <v>0</v>
          </cell>
          <cell r="AC1219">
            <v>0</v>
          </cell>
          <cell r="AD1219">
            <v>0</v>
          </cell>
          <cell r="AV1219">
            <v>0</v>
          </cell>
        </row>
        <row r="1220">
          <cell r="C1220">
            <v>110010</v>
          </cell>
          <cell r="S1220">
            <v>0</v>
          </cell>
          <cell r="AC1220">
            <v>0</v>
          </cell>
          <cell r="AD1220">
            <v>0</v>
          </cell>
          <cell r="AV1220">
            <v>0</v>
          </cell>
        </row>
        <row r="1221">
          <cell r="C1221">
            <v>111000</v>
          </cell>
          <cell r="D1221" t="str">
            <v>III-1-45</v>
          </cell>
          <cell r="F1221" t="str">
            <v xml:space="preserve">Joint sealant  </v>
          </cell>
          <cell r="H1221" t="str">
            <v>m</v>
          </cell>
          <cell r="I1221">
            <v>109</v>
          </cell>
          <cell r="K1221">
            <v>0</v>
          </cell>
          <cell r="L1221">
            <v>25</v>
          </cell>
          <cell r="M1221">
            <v>7</v>
          </cell>
          <cell r="N1221">
            <v>1</v>
          </cell>
          <cell r="O1221">
            <v>175</v>
          </cell>
          <cell r="U1221">
            <v>1</v>
          </cell>
          <cell r="W1221">
            <v>1000</v>
          </cell>
          <cell r="Y1221">
            <v>0</v>
          </cell>
          <cell r="Z1221">
            <v>8990</v>
          </cell>
          <cell r="AA1221">
            <v>0</v>
          </cell>
          <cell r="AC1221">
            <v>1000</v>
          </cell>
          <cell r="AD1221">
            <v>109000</v>
          </cell>
          <cell r="AE1221">
            <v>0</v>
          </cell>
          <cell r="AF1221" t="str">
            <v>III-1-45</v>
          </cell>
          <cell r="AH1221" t="str">
            <v>Prod./Jam :</v>
          </cell>
          <cell r="AI1221">
            <v>10</v>
          </cell>
          <cell r="AJ1221">
            <v>80</v>
          </cell>
          <cell r="AK1221">
            <v>1</v>
          </cell>
          <cell r="AM1221">
            <v>3438</v>
          </cell>
          <cell r="AN1221">
            <v>374742</v>
          </cell>
          <cell r="AO1221">
            <v>0</v>
          </cell>
          <cell r="AP1221" t="str">
            <v>III-1-45</v>
          </cell>
          <cell r="AV1221">
            <v>34980</v>
          </cell>
          <cell r="AW1221">
            <v>3812820</v>
          </cell>
          <cell r="BC1221">
            <v>39418</v>
          </cell>
        </row>
        <row r="1222">
          <cell r="C1222">
            <v>111001</v>
          </cell>
          <cell r="K1222" t="str">
            <v>Alat Bantu</v>
          </cell>
          <cell r="P1222">
            <v>1</v>
          </cell>
          <cell r="Q1222">
            <v>1</v>
          </cell>
          <cell r="R1222">
            <v>109</v>
          </cell>
          <cell r="S1222">
            <v>1</v>
          </cell>
          <cell r="U1222">
            <v>1</v>
          </cell>
          <cell r="V1222">
            <v>1000</v>
          </cell>
          <cell r="W1222">
            <v>1000</v>
          </cell>
          <cell r="X1222">
            <v>0</v>
          </cell>
          <cell r="Y1222">
            <v>0</v>
          </cell>
          <cell r="Z1222">
            <v>8990</v>
          </cell>
          <cell r="AA1222">
            <v>0</v>
          </cell>
          <cell r="AC1222">
            <v>1000</v>
          </cell>
          <cell r="AD1222">
            <v>109000</v>
          </cell>
          <cell r="AH1222" t="str">
            <v>Mandor</v>
          </cell>
          <cell r="AI1222">
            <v>1</v>
          </cell>
          <cell r="AJ1222">
            <v>1.2500000000000001E-2</v>
          </cell>
          <cell r="AK1222">
            <v>1.2500000000000001E-2</v>
          </cell>
          <cell r="AL1222">
            <v>75000</v>
          </cell>
          <cell r="AM1222">
            <v>938</v>
          </cell>
          <cell r="AN1222">
            <v>102242</v>
          </cell>
          <cell r="AO1222">
            <v>1.3625</v>
          </cell>
          <cell r="AR1222" t="str">
            <v>Joint Sealent</v>
          </cell>
          <cell r="AS1222" t="str">
            <v>kg</v>
          </cell>
          <cell r="AT1222">
            <v>0.6</v>
          </cell>
          <cell r="AU1222">
            <v>58300</v>
          </cell>
          <cell r="AV1222">
            <v>34980</v>
          </cell>
          <cell r="AW1222">
            <v>3812820</v>
          </cell>
          <cell r="AX1222">
            <v>65.399999999999991</v>
          </cell>
          <cell r="AY1222">
            <v>0.6</v>
          </cell>
        </row>
        <row r="1223">
          <cell r="C1223">
            <v>111002</v>
          </cell>
          <cell r="S1223">
            <v>0</v>
          </cell>
          <cell r="AC1223">
            <v>0</v>
          </cell>
          <cell r="AD1223">
            <v>0</v>
          </cell>
          <cell r="AH1223" t="str">
            <v>Pekerja</v>
          </cell>
          <cell r="AI1223">
            <v>5</v>
          </cell>
          <cell r="AJ1223">
            <v>1.2500000000000001E-2</v>
          </cell>
          <cell r="AK1223">
            <v>6.25E-2</v>
          </cell>
          <cell r="AL1223">
            <v>40000</v>
          </cell>
          <cell r="AM1223">
            <v>2500</v>
          </cell>
          <cell r="AN1223">
            <v>272500</v>
          </cell>
          <cell r="AO1223">
            <v>6.8125</v>
          </cell>
        </row>
        <row r="1224">
          <cell r="C1224">
            <v>111003</v>
          </cell>
          <cell r="S1224">
            <v>0</v>
          </cell>
          <cell r="AC1224">
            <v>0</v>
          </cell>
          <cell r="AD1224">
            <v>0</v>
          </cell>
          <cell r="AM1224">
            <v>0</v>
          </cell>
          <cell r="AO1224">
            <v>0</v>
          </cell>
        </row>
        <row r="1225">
          <cell r="C1225">
            <v>111004</v>
          </cell>
          <cell r="S1225">
            <v>0</v>
          </cell>
          <cell r="AC1225">
            <v>0</v>
          </cell>
          <cell r="AD1225">
            <v>0</v>
          </cell>
        </row>
        <row r="1226">
          <cell r="C1226">
            <v>111005</v>
          </cell>
          <cell r="S1226">
            <v>0</v>
          </cell>
          <cell r="AC1226">
            <v>0</v>
          </cell>
          <cell r="AD1226">
            <v>0</v>
          </cell>
        </row>
        <row r="1227">
          <cell r="C1227">
            <v>111006</v>
          </cell>
          <cell r="S1227">
            <v>0</v>
          </cell>
          <cell r="AC1227">
            <v>0</v>
          </cell>
          <cell r="AD1227">
            <v>0</v>
          </cell>
        </row>
        <row r="1228">
          <cell r="C1228">
            <v>111007</v>
          </cell>
          <cell r="S1228">
            <v>0</v>
          </cell>
          <cell r="AC1228">
            <v>0</v>
          </cell>
          <cell r="AD1228">
            <v>0</v>
          </cell>
        </row>
        <row r="1229">
          <cell r="C1229">
            <v>111008</v>
          </cell>
          <cell r="S1229">
            <v>0</v>
          </cell>
          <cell r="AC1229">
            <v>0</v>
          </cell>
          <cell r="AD1229">
            <v>0</v>
          </cell>
        </row>
        <row r="1230">
          <cell r="C1230">
            <v>111009</v>
          </cell>
          <cell r="S1230">
            <v>0</v>
          </cell>
          <cell r="AC1230">
            <v>0</v>
          </cell>
          <cell r="AD1230">
            <v>0</v>
          </cell>
        </row>
        <row r="1231">
          <cell r="C1231">
            <v>111010</v>
          </cell>
          <cell r="S1231">
            <v>0</v>
          </cell>
          <cell r="AC1231">
            <v>0</v>
          </cell>
          <cell r="AD1231">
            <v>0</v>
          </cell>
        </row>
        <row r="1232">
          <cell r="C1232">
            <v>112000</v>
          </cell>
          <cell r="D1232" t="str">
            <v>III-1-46</v>
          </cell>
          <cell r="F1232" t="str">
            <v>Kilometer post</v>
          </cell>
          <cell r="H1232" t="str">
            <v>nos</v>
          </cell>
          <cell r="I1232">
            <v>1</v>
          </cell>
          <cell r="K1232">
            <v>0</v>
          </cell>
          <cell r="L1232">
            <v>59</v>
          </cell>
          <cell r="M1232">
            <v>7</v>
          </cell>
          <cell r="N1232">
            <v>1</v>
          </cell>
          <cell r="O1232">
            <v>413</v>
          </cell>
          <cell r="U1232">
            <v>10</v>
          </cell>
          <cell r="W1232">
            <v>1625</v>
          </cell>
          <cell r="Y1232">
            <v>0.1</v>
          </cell>
          <cell r="Z1232">
            <v>8990</v>
          </cell>
          <cell r="AA1232">
            <v>899</v>
          </cell>
          <cell r="AC1232">
            <v>2524</v>
          </cell>
          <cell r="AD1232">
            <v>2524</v>
          </cell>
          <cell r="AE1232">
            <v>0</v>
          </cell>
          <cell r="AF1232" t="str">
            <v>III-1-46</v>
          </cell>
          <cell r="AH1232" t="str">
            <v>Prod./Jam :</v>
          </cell>
          <cell r="AI1232">
            <v>5</v>
          </cell>
          <cell r="AJ1232">
            <v>40</v>
          </cell>
          <cell r="AK1232">
            <v>1</v>
          </cell>
          <cell r="AM1232">
            <v>17375</v>
          </cell>
          <cell r="AN1232">
            <v>17375</v>
          </cell>
          <cell r="AO1232">
            <v>0</v>
          </cell>
          <cell r="AP1232" t="str">
            <v>III-1-46</v>
          </cell>
          <cell r="AV1232">
            <v>229265</v>
          </cell>
          <cell r="AW1232">
            <v>229265</v>
          </cell>
          <cell r="BC1232">
            <v>249164</v>
          </cell>
        </row>
        <row r="1233">
          <cell r="C1233">
            <v>112001</v>
          </cell>
          <cell r="K1233" t="str">
            <v>Concrete Mixer 0.35 m³</v>
          </cell>
          <cell r="P1233">
            <v>10</v>
          </cell>
          <cell r="Q1233">
            <v>1</v>
          </cell>
          <cell r="R1233">
            <v>0.1</v>
          </cell>
          <cell r="S1233">
            <v>0.1</v>
          </cell>
          <cell r="U1233">
            <v>10</v>
          </cell>
          <cell r="V1233">
            <v>6250</v>
          </cell>
          <cell r="W1233">
            <v>625</v>
          </cell>
          <cell r="X1233">
            <v>1</v>
          </cell>
          <cell r="Y1233">
            <v>0.1</v>
          </cell>
          <cell r="Z1233">
            <v>8990</v>
          </cell>
          <cell r="AA1233">
            <v>899</v>
          </cell>
          <cell r="AC1233">
            <v>1524</v>
          </cell>
          <cell r="AD1233">
            <v>1524</v>
          </cell>
          <cell r="AH1233" t="str">
            <v>Mandor</v>
          </cell>
          <cell r="AI1233">
            <v>1</v>
          </cell>
          <cell r="AJ1233">
            <v>2.5000000000000001E-2</v>
          </cell>
          <cell r="AK1233">
            <v>2.5000000000000001E-2</v>
          </cell>
          <cell r="AL1233">
            <v>75000</v>
          </cell>
          <cell r="AM1233">
            <v>1875</v>
          </cell>
          <cell r="AN1233">
            <v>1875</v>
          </cell>
          <cell r="AO1233">
            <v>2.5000000000000001E-2</v>
          </cell>
          <cell r="AR1233" t="str">
            <v>Semen</v>
          </cell>
          <cell r="AS1233" t="str">
            <v>kg</v>
          </cell>
          <cell r="AT1233">
            <v>15.5</v>
          </cell>
          <cell r="AU1233">
            <v>1077</v>
          </cell>
          <cell r="AV1233">
            <v>16694</v>
          </cell>
          <cell r="AW1233">
            <v>16694</v>
          </cell>
          <cell r="AX1233">
            <v>15.5</v>
          </cell>
          <cell r="AY1233">
            <v>15.5</v>
          </cell>
        </row>
        <row r="1234">
          <cell r="C1234">
            <v>112002</v>
          </cell>
          <cell r="K1234" t="str">
            <v>Alat Bantu</v>
          </cell>
          <cell r="P1234">
            <v>1</v>
          </cell>
          <cell r="Q1234">
            <v>1</v>
          </cell>
          <cell r="R1234">
            <v>1</v>
          </cell>
          <cell r="S1234">
            <v>1</v>
          </cell>
          <cell r="U1234">
            <v>1</v>
          </cell>
          <cell r="V1234">
            <v>1000</v>
          </cell>
          <cell r="W1234">
            <v>1000</v>
          </cell>
          <cell r="X1234">
            <v>0</v>
          </cell>
          <cell r="Y1234">
            <v>0</v>
          </cell>
          <cell r="Z1234">
            <v>8990</v>
          </cell>
          <cell r="AA1234">
            <v>0</v>
          </cell>
          <cell r="AC1234">
            <v>1000</v>
          </cell>
          <cell r="AD1234">
            <v>1000</v>
          </cell>
          <cell r="AH1234" t="str">
            <v>Tukang</v>
          </cell>
          <cell r="AI1234">
            <v>2</v>
          </cell>
          <cell r="AJ1234">
            <v>2.5000000000000001E-2</v>
          </cell>
          <cell r="AK1234">
            <v>0.05</v>
          </cell>
          <cell r="AL1234">
            <v>60000</v>
          </cell>
          <cell r="AM1234">
            <v>3000</v>
          </cell>
          <cell r="AN1234">
            <v>3000</v>
          </cell>
          <cell r="AO1234">
            <v>0.05</v>
          </cell>
          <cell r="AR1234" t="str">
            <v>Pasir Cor (SC)</v>
          </cell>
          <cell r="AS1234" t="str">
            <v>m3</v>
          </cell>
          <cell r="AT1234">
            <v>3.2500000000000001E-2</v>
          </cell>
          <cell r="AU1234">
            <v>164700</v>
          </cell>
          <cell r="AV1234">
            <v>5353</v>
          </cell>
          <cell r="AW1234">
            <v>5353</v>
          </cell>
          <cell r="AX1234">
            <v>3.2500000000000001E-2</v>
          </cell>
          <cell r="AY1234">
            <v>3.2500000000000001E-2</v>
          </cell>
        </row>
        <row r="1235">
          <cell r="C1235">
            <v>112003</v>
          </cell>
          <cell r="S1235">
            <v>0</v>
          </cell>
          <cell r="AC1235">
            <v>0</v>
          </cell>
          <cell r="AD1235">
            <v>0</v>
          </cell>
          <cell r="AH1235" t="str">
            <v>Pekerja</v>
          </cell>
          <cell r="AI1235">
            <v>5</v>
          </cell>
          <cell r="AJ1235">
            <v>2.5000000000000001E-2</v>
          </cell>
          <cell r="AK1235">
            <v>0.125</v>
          </cell>
          <cell r="AL1235">
            <v>40000</v>
          </cell>
          <cell r="AM1235">
            <v>5000</v>
          </cell>
          <cell r="AN1235">
            <v>5000</v>
          </cell>
          <cell r="AO1235">
            <v>0.125</v>
          </cell>
          <cell r="AR1235" t="str">
            <v>Batu Pecah (SC)</v>
          </cell>
          <cell r="AS1235" t="str">
            <v>m3</v>
          </cell>
          <cell r="AT1235">
            <v>2.5000000000000001E-2</v>
          </cell>
          <cell r="AU1235">
            <v>164700</v>
          </cell>
          <cell r="AV1235">
            <v>4118</v>
          </cell>
          <cell r="AW1235">
            <v>4118</v>
          </cell>
          <cell r="AX1235">
            <v>2.5000000000000001E-2</v>
          </cell>
          <cell r="AY1235">
            <v>2.5000000000000001E-2</v>
          </cell>
        </row>
        <row r="1236">
          <cell r="C1236">
            <v>112004</v>
          </cell>
          <cell r="S1236">
            <v>0</v>
          </cell>
          <cell r="AC1236">
            <v>0</v>
          </cell>
          <cell r="AD1236">
            <v>0</v>
          </cell>
          <cell r="AH1236" t="str">
            <v>Tukang Besi</v>
          </cell>
          <cell r="AI1236">
            <v>5</v>
          </cell>
          <cell r="AJ1236">
            <v>2.5000000000000001E-2</v>
          </cell>
          <cell r="AK1236">
            <v>0.125</v>
          </cell>
          <cell r="AL1236">
            <v>60000</v>
          </cell>
          <cell r="AM1236">
            <v>7500</v>
          </cell>
          <cell r="AN1236">
            <v>7500</v>
          </cell>
          <cell r="AR1236" t="str">
            <v>Besi Beton Ulir (deform)</v>
          </cell>
          <cell r="AS1236" t="str">
            <v>kg</v>
          </cell>
          <cell r="AT1236">
            <v>25</v>
          </cell>
          <cell r="AU1236">
            <v>7100</v>
          </cell>
          <cell r="AV1236">
            <v>177500</v>
          </cell>
          <cell r="AW1236">
            <v>177500</v>
          </cell>
          <cell r="AX1236">
            <v>25</v>
          </cell>
          <cell r="AY1236">
            <v>25</v>
          </cell>
        </row>
        <row r="1237">
          <cell r="C1237">
            <v>112005</v>
          </cell>
          <cell r="S1237">
            <v>0</v>
          </cell>
          <cell r="AC1237">
            <v>0</v>
          </cell>
          <cell r="AD1237">
            <v>0</v>
          </cell>
          <cell r="AR1237" t="str">
            <v>Kayu Klas II</v>
          </cell>
          <cell r="AS1237" t="str">
            <v>m3</v>
          </cell>
          <cell r="AT1237">
            <v>1.4999999999999999E-2</v>
          </cell>
          <cell r="AU1237">
            <v>1500000</v>
          </cell>
          <cell r="AV1237">
            <v>22500</v>
          </cell>
          <cell r="AW1237">
            <v>22500</v>
          </cell>
          <cell r="AX1237">
            <v>1.4999999999999999E-2</v>
          </cell>
          <cell r="AY1237">
            <v>1.4999999999999999E-2</v>
          </cell>
        </row>
        <row r="1238">
          <cell r="C1238">
            <v>112006</v>
          </cell>
          <cell r="S1238">
            <v>0</v>
          </cell>
          <cell r="AC1238">
            <v>0</v>
          </cell>
          <cell r="AD1238">
            <v>0</v>
          </cell>
          <cell r="AR1238" t="str">
            <v>Cat Minyak</v>
          </cell>
          <cell r="AS1238" t="str">
            <v>Kg</v>
          </cell>
          <cell r="AT1238">
            <v>0.1</v>
          </cell>
          <cell r="AU1238">
            <v>25000</v>
          </cell>
          <cell r="AV1238">
            <v>2500</v>
          </cell>
          <cell r="AW1238">
            <v>2500</v>
          </cell>
          <cell r="AX1238">
            <v>0.1</v>
          </cell>
          <cell r="AY1238">
            <v>0.1</v>
          </cell>
        </row>
        <row r="1239">
          <cell r="C1239">
            <v>112007</v>
          </cell>
          <cell r="S1239">
            <v>0</v>
          </cell>
          <cell r="AC1239">
            <v>0</v>
          </cell>
          <cell r="AD1239">
            <v>0</v>
          </cell>
          <cell r="AR1239" t="str">
            <v>Paku</v>
          </cell>
          <cell r="AS1239" t="str">
            <v>kg</v>
          </cell>
          <cell r="AT1239">
            <v>0.05</v>
          </cell>
          <cell r="AU1239">
            <v>12000</v>
          </cell>
          <cell r="AV1239">
            <v>600</v>
          </cell>
          <cell r="AW1239">
            <v>600</v>
          </cell>
          <cell r="AX1239">
            <v>0.05</v>
          </cell>
          <cell r="AY1239">
            <v>0.05</v>
          </cell>
        </row>
        <row r="1240">
          <cell r="C1240">
            <v>112008</v>
          </cell>
          <cell r="S1240">
            <v>0</v>
          </cell>
          <cell r="AC1240">
            <v>0</v>
          </cell>
          <cell r="AD1240">
            <v>0</v>
          </cell>
        </row>
        <row r="1241">
          <cell r="C1241">
            <v>112009</v>
          </cell>
          <cell r="S1241">
            <v>0</v>
          </cell>
          <cell r="AC1241">
            <v>0</v>
          </cell>
          <cell r="AD1241">
            <v>0</v>
          </cell>
        </row>
        <row r="1242">
          <cell r="C1242">
            <v>112010</v>
          </cell>
          <cell r="S1242">
            <v>0</v>
          </cell>
          <cell r="AC1242">
            <v>0</v>
          </cell>
          <cell r="AD1242">
            <v>0</v>
          </cell>
        </row>
        <row r="1243">
          <cell r="C1243">
            <v>113000</v>
          </cell>
          <cell r="D1243" t="str">
            <v>III-1-47</v>
          </cell>
          <cell r="F1243" t="str">
            <v>Hektometer post</v>
          </cell>
          <cell r="H1243" t="str">
            <v>nos</v>
          </cell>
          <cell r="I1243">
            <v>10</v>
          </cell>
          <cell r="K1243">
            <v>0</v>
          </cell>
          <cell r="L1243">
            <v>59</v>
          </cell>
          <cell r="M1243">
            <v>7</v>
          </cell>
          <cell r="N1243">
            <v>1</v>
          </cell>
          <cell r="O1243">
            <v>413</v>
          </cell>
          <cell r="U1243">
            <v>10</v>
          </cell>
          <cell r="W1243">
            <v>1625</v>
          </cell>
          <cell r="Y1243">
            <v>0.1</v>
          </cell>
          <cell r="Z1243">
            <v>8990</v>
          </cell>
          <cell r="AA1243">
            <v>899</v>
          </cell>
          <cell r="AC1243">
            <v>2524</v>
          </cell>
          <cell r="AD1243">
            <v>25240</v>
          </cell>
          <cell r="AE1243">
            <v>0</v>
          </cell>
          <cell r="AF1243" t="str">
            <v>III-1-47</v>
          </cell>
          <cell r="AH1243" t="str">
            <v>Prod./Jam :</v>
          </cell>
          <cell r="AI1243">
            <v>5</v>
          </cell>
          <cell r="AJ1243">
            <v>40</v>
          </cell>
          <cell r="AK1243">
            <v>1</v>
          </cell>
          <cell r="AM1243">
            <v>17375</v>
          </cell>
          <cell r="AN1243">
            <v>173750</v>
          </cell>
          <cell r="AO1243">
            <v>0</v>
          </cell>
          <cell r="AP1243" t="str">
            <v>III-1-47</v>
          </cell>
          <cell r="AV1243">
            <v>127306</v>
          </cell>
          <cell r="AW1243">
            <v>1273060</v>
          </cell>
          <cell r="BC1243">
            <v>147205</v>
          </cell>
        </row>
        <row r="1244">
          <cell r="C1244">
            <v>113001</v>
          </cell>
          <cell r="K1244" t="str">
            <v>Concrete Mixer 0.35 m³</v>
          </cell>
          <cell r="P1244">
            <v>10</v>
          </cell>
          <cell r="Q1244">
            <v>1</v>
          </cell>
          <cell r="R1244">
            <v>1</v>
          </cell>
          <cell r="S1244">
            <v>0.1</v>
          </cell>
          <cell r="U1244">
            <v>10</v>
          </cell>
          <cell r="V1244">
            <v>6250</v>
          </cell>
          <cell r="W1244">
            <v>625</v>
          </cell>
          <cell r="X1244">
            <v>1</v>
          </cell>
          <cell r="Y1244">
            <v>0.1</v>
          </cell>
          <cell r="Z1244">
            <v>8990</v>
          </cell>
          <cell r="AA1244">
            <v>899</v>
          </cell>
          <cell r="AC1244">
            <v>1524</v>
          </cell>
          <cell r="AD1244">
            <v>15240</v>
          </cell>
          <cell r="AH1244" t="str">
            <v>Mandor</v>
          </cell>
          <cell r="AI1244">
            <v>1</v>
          </cell>
          <cell r="AJ1244">
            <v>2.5000000000000001E-2</v>
          </cell>
          <cell r="AK1244">
            <v>2.5000000000000001E-2</v>
          </cell>
          <cell r="AL1244">
            <v>75000</v>
          </cell>
          <cell r="AM1244">
            <v>1875</v>
          </cell>
          <cell r="AN1244">
            <v>18750</v>
          </cell>
          <cell r="AO1244">
            <v>0.25</v>
          </cell>
          <cell r="AR1244" t="str">
            <v>Semen</v>
          </cell>
          <cell r="AS1244" t="str">
            <v>kg</v>
          </cell>
          <cell r="AT1244">
            <v>10.333299999999999</v>
          </cell>
          <cell r="AU1244">
            <v>1077</v>
          </cell>
          <cell r="AV1244">
            <v>11129</v>
          </cell>
          <cell r="AW1244">
            <v>111290</v>
          </cell>
          <cell r="AX1244">
            <v>103.333</v>
          </cell>
          <cell r="AY1244">
            <v>10.333333333333334</v>
          </cell>
        </row>
        <row r="1245">
          <cell r="C1245">
            <v>113002</v>
          </cell>
          <cell r="K1245" t="str">
            <v>Alat Bantu</v>
          </cell>
          <cell r="P1245">
            <v>1</v>
          </cell>
          <cell r="Q1245">
            <v>1</v>
          </cell>
          <cell r="R1245">
            <v>10</v>
          </cell>
          <cell r="S1245">
            <v>1</v>
          </cell>
          <cell r="U1245">
            <v>1</v>
          </cell>
          <cell r="V1245">
            <v>1000</v>
          </cell>
          <cell r="W1245">
            <v>1000</v>
          </cell>
          <cell r="X1245">
            <v>0</v>
          </cell>
          <cell r="Y1245">
            <v>0</v>
          </cell>
          <cell r="Z1245">
            <v>8990</v>
          </cell>
          <cell r="AA1245">
            <v>0</v>
          </cell>
          <cell r="AC1245">
            <v>1000</v>
          </cell>
          <cell r="AD1245">
            <v>10000</v>
          </cell>
          <cell r="AH1245" t="str">
            <v>Tukang</v>
          </cell>
          <cell r="AI1245">
            <v>2</v>
          </cell>
          <cell r="AJ1245">
            <v>2.5000000000000001E-2</v>
          </cell>
          <cell r="AK1245">
            <v>0.05</v>
          </cell>
          <cell r="AL1245">
            <v>60000</v>
          </cell>
          <cell r="AM1245">
            <v>3000</v>
          </cell>
          <cell r="AN1245">
            <v>30000</v>
          </cell>
          <cell r="AO1245">
            <v>0.5</v>
          </cell>
          <cell r="AR1245" t="str">
            <v>Pasir Cor (SC)</v>
          </cell>
          <cell r="AS1245" t="str">
            <v>m3</v>
          </cell>
          <cell r="AT1245">
            <v>2.5999999999999999E-2</v>
          </cell>
          <cell r="AU1245">
            <v>164700</v>
          </cell>
          <cell r="AV1245">
            <v>4283</v>
          </cell>
          <cell r="AW1245">
            <v>42830</v>
          </cell>
          <cell r="AX1245">
            <v>0.26</v>
          </cell>
          <cell r="AY1245">
            <v>2.6000000000000002E-2</v>
          </cell>
        </row>
        <row r="1246">
          <cell r="C1246">
            <v>113003</v>
          </cell>
          <cell r="S1246">
            <v>0</v>
          </cell>
          <cell r="AC1246">
            <v>0</v>
          </cell>
          <cell r="AD1246">
            <v>0</v>
          </cell>
          <cell r="AH1246" t="str">
            <v>Pekerja</v>
          </cell>
          <cell r="AI1246">
            <v>5</v>
          </cell>
          <cell r="AJ1246">
            <v>2.5000000000000001E-2</v>
          </cell>
          <cell r="AK1246">
            <v>0.125</v>
          </cell>
          <cell r="AL1246">
            <v>40000</v>
          </cell>
          <cell r="AM1246">
            <v>5000</v>
          </cell>
          <cell r="AN1246">
            <v>50000</v>
          </cell>
          <cell r="AO1246">
            <v>1.25</v>
          </cell>
          <cell r="AR1246" t="str">
            <v>Batu Pecah (SC)</v>
          </cell>
          <cell r="AS1246" t="str">
            <v>m3</v>
          </cell>
          <cell r="AT1246">
            <v>0.02</v>
          </cell>
          <cell r="AU1246">
            <v>164700</v>
          </cell>
          <cell r="AV1246">
            <v>3294</v>
          </cell>
          <cell r="AW1246">
            <v>32940</v>
          </cell>
          <cell r="AX1246">
            <v>0.2</v>
          </cell>
          <cell r="AY1246">
            <v>0.02</v>
          </cell>
        </row>
        <row r="1247">
          <cell r="C1247">
            <v>113004</v>
          </cell>
          <cell r="S1247">
            <v>0</v>
          </cell>
          <cell r="AC1247">
            <v>0</v>
          </cell>
          <cell r="AD1247">
            <v>0</v>
          </cell>
          <cell r="AH1247" t="str">
            <v>Tukang Besi</v>
          </cell>
          <cell r="AI1247">
            <v>5</v>
          </cell>
          <cell r="AJ1247">
            <v>2.5000000000000001E-2</v>
          </cell>
          <cell r="AK1247">
            <v>0.125</v>
          </cell>
          <cell r="AL1247">
            <v>60000</v>
          </cell>
          <cell r="AM1247">
            <v>7500</v>
          </cell>
          <cell r="AN1247">
            <v>75000</v>
          </cell>
          <cell r="AR1247" t="str">
            <v>Besi Beton Ulir (deform)</v>
          </cell>
          <cell r="AS1247" t="str">
            <v>kg</v>
          </cell>
          <cell r="AT1247">
            <v>10</v>
          </cell>
          <cell r="AU1247">
            <v>7100</v>
          </cell>
          <cell r="AV1247">
            <v>71000</v>
          </cell>
          <cell r="AW1247">
            <v>710000</v>
          </cell>
          <cell r="AX1247">
            <v>100</v>
          </cell>
          <cell r="AY1247">
            <v>10</v>
          </cell>
        </row>
        <row r="1248">
          <cell r="C1248">
            <v>113005</v>
          </cell>
          <cell r="S1248">
            <v>0</v>
          </cell>
          <cell r="AC1248">
            <v>0</v>
          </cell>
          <cell r="AD1248">
            <v>0</v>
          </cell>
          <cell r="AR1248" t="str">
            <v>PVC Pipe f 150 mm</v>
          </cell>
          <cell r="AS1248" t="str">
            <v>m</v>
          </cell>
          <cell r="AT1248">
            <v>0.5</v>
          </cell>
          <cell r="AU1248">
            <v>60000</v>
          </cell>
          <cell r="AV1248">
            <v>30000</v>
          </cell>
          <cell r="AW1248">
            <v>300000</v>
          </cell>
          <cell r="AX1248">
            <v>5</v>
          </cell>
          <cell r="AY1248">
            <v>0.5</v>
          </cell>
        </row>
        <row r="1249">
          <cell r="C1249">
            <v>113006</v>
          </cell>
          <cell r="S1249">
            <v>0</v>
          </cell>
          <cell r="AC1249">
            <v>0</v>
          </cell>
          <cell r="AD1249">
            <v>0</v>
          </cell>
          <cell r="AR1249" t="str">
            <v>Cat Minyak</v>
          </cell>
          <cell r="AS1249" t="str">
            <v>Kg</v>
          </cell>
          <cell r="AT1249">
            <v>0.1</v>
          </cell>
          <cell r="AU1249">
            <v>25000</v>
          </cell>
          <cell r="AV1249">
            <v>2500</v>
          </cell>
          <cell r="AW1249">
            <v>25000</v>
          </cell>
          <cell r="AX1249">
            <v>1</v>
          </cell>
          <cell r="AY1249">
            <v>0.1</v>
          </cell>
        </row>
        <row r="1250">
          <cell r="C1250">
            <v>113007</v>
          </cell>
          <cell r="S1250">
            <v>0</v>
          </cell>
          <cell r="AC1250">
            <v>0</v>
          </cell>
          <cell r="AD1250">
            <v>0</v>
          </cell>
          <cell r="AR1250" t="str">
            <v>Paku</v>
          </cell>
          <cell r="AS1250" t="str">
            <v>kg</v>
          </cell>
          <cell r="AT1250">
            <v>0.05</v>
          </cell>
          <cell r="AU1250">
            <v>12000</v>
          </cell>
          <cell r="AV1250">
            <v>600</v>
          </cell>
          <cell r="AW1250">
            <v>6000</v>
          </cell>
          <cell r="AX1250">
            <v>0.5</v>
          </cell>
          <cell r="AY1250">
            <v>0.05</v>
          </cell>
        </row>
        <row r="1251">
          <cell r="C1251">
            <v>113008</v>
          </cell>
          <cell r="S1251">
            <v>0</v>
          </cell>
          <cell r="AC1251">
            <v>0</v>
          </cell>
          <cell r="AD1251">
            <v>0</v>
          </cell>
          <cell r="AR1251" t="str">
            <v>Kayu Klas II</v>
          </cell>
          <cell r="AS1251" t="str">
            <v>m3</v>
          </cell>
          <cell r="AT1251">
            <v>3.0000000000000001E-3</v>
          </cell>
          <cell r="AU1251">
            <v>1500000</v>
          </cell>
          <cell r="AV1251">
            <v>4500</v>
          </cell>
          <cell r="AW1251">
            <v>45000</v>
          </cell>
          <cell r="AX1251">
            <v>0.03</v>
          </cell>
          <cell r="AY1251">
            <v>3.0000000000000001E-3</v>
          </cell>
        </row>
        <row r="1252">
          <cell r="C1252">
            <v>113009</v>
          </cell>
          <cell r="S1252">
            <v>0</v>
          </cell>
          <cell r="AC1252">
            <v>0</v>
          </cell>
          <cell r="AD1252">
            <v>0</v>
          </cell>
        </row>
        <row r="1253">
          <cell r="C1253">
            <v>113010</v>
          </cell>
          <cell r="S1253">
            <v>0</v>
          </cell>
          <cell r="AC1253">
            <v>0</v>
          </cell>
          <cell r="AD1253">
            <v>0</v>
          </cell>
        </row>
        <row r="1254">
          <cell r="C1254">
            <v>114000</v>
          </cell>
          <cell r="D1254" t="str">
            <v>III-1-48</v>
          </cell>
          <cell r="F1254" t="str">
            <v>Geotextille filter type - I</v>
          </cell>
          <cell r="H1254" t="str">
            <v>sqm</v>
          </cell>
          <cell r="I1254">
            <v>25</v>
          </cell>
          <cell r="K1254">
            <v>0</v>
          </cell>
          <cell r="L1254">
            <v>21</v>
          </cell>
          <cell r="M1254">
            <v>7</v>
          </cell>
          <cell r="N1254">
            <v>1</v>
          </cell>
          <cell r="O1254">
            <v>147</v>
          </cell>
          <cell r="U1254">
            <v>5</v>
          </cell>
          <cell r="W1254">
            <v>200</v>
          </cell>
          <cell r="Y1254">
            <v>0</v>
          </cell>
          <cell r="Z1254">
            <v>8990</v>
          </cell>
          <cell r="AA1254">
            <v>0</v>
          </cell>
          <cell r="AC1254">
            <v>200</v>
          </cell>
          <cell r="AD1254">
            <v>5000</v>
          </cell>
          <cell r="AE1254">
            <v>0</v>
          </cell>
          <cell r="AF1254" t="str">
            <v>III-1-48</v>
          </cell>
          <cell r="AH1254" t="str">
            <v>Prod./Jam :</v>
          </cell>
          <cell r="AI1254">
            <v>10</v>
          </cell>
          <cell r="AJ1254">
            <v>80</v>
          </cell>
          <cell r="AK1254">
            <v>1</v>
          </cell>
          <cell r="AM1254">
            <v>2590</v>
          </cell>
          <cell r="AN1254">
            <v>64750</v>
          </cell>
          <cell r="AO1254">
            <v>0</v>
          </cell>
          <cell r="AP1254" t="str">
            <v>III-1-48</v>
          </cell>
          <cell r="AV1254">
            <v>13270</v>
          </cell>
          <cell r="AW1254">
            <v>331750</v>
          </cell>
          <cell r="BC1254">
            <v>16060</v>
          </cell>
        </row>
        <row r="1255">
          <cell r="C1255">
            <v>114001</v>
          </cell>
          <cell r="K1255" t="str">
            <v>Alat Bantu</v>
          </cell>
          <cell r="P1255">
            <v>5</v>
          </cell>
          <cell r="Q1255">
            <v>1</v>
          </cell>
          <cell r="R1255">
            <v>5</v>
          </cell>
          <cell r="S1255">
            <v>0.2</v>
          </cell>
          <cell r="U1255">
            <v>5</v>
          </cell>
          <cell r="V1255">
            <v>1000</v>
          </cell>
          <cell r="W1255">
            <v>200</v>
          </cell>
          <cell r="X1255">
            <v>0</v>
          </cell>
          <cell r="Y1255">
            <v>0</v>
          </cell>
          <cell r="Z1255">
            <v>8990</v>
          </cell>
          <cell r="AA1255">
            <v>0</v>
          </cell>
          <cell r="AC1255">
            <v>200</v>
          </cell>
          <cell r="AD1255">
            <v>5000</v>
          </cell>
          <cell r="AH1255" t="str">
            <v>Mandor</v>
          </cell>
          <cell r="AI1255">
            <v>0.1</v>
          </cell>
          <cell r="AJ1255">
            <v>1.2500000000000001E-2</v>
          </cell>
          <cell r="AK1255">
            <v>1.1999999999999999E-3</v>
          </cell>
          <cell r="AL1255">
            <v>75000</v>
          </cell>
          <cell r="AM1255">
            <v>90</v>
          </cell>
          <cell r="AN1255">
            <v>2250</v>
          </cell>
          <cell r="AO1255">
            <v>0.03</v>
          </cell>
          <cell r="AR1255" t="str">
            <v>Geotextile Non Woven</v>
          </cell>
          <cell r="AS1255" t="str">
            <v>m</v>
          </cell>
          <cell r="AT1255">
            <v>1.05</v>
          </cell>
          <cell r="AU1255">
            <v>12638</v>
          </cell>
          <cell r="AV1255">
            <v>13270</v>
          </cell>
          <cell r="AW1255">
            <v>331750</v>
          </cell>
          <cell r="AX1255">
            <v>26.25</v>
          </cell>
          <cell r="AY1255">
            <v>1.05</v>
          </cell>
        </row>
        <row r="1256">
          <cell r="C1256">
            <v>114002</v>
          </cell>
          <cell r="S1256">
            <v>0</v>
          </cell>
          <cell r="AC1256">
            <v>0</v>
          </cell>
          <cell r="AD1256">
            <v>0</v>
          </cell>
          <cell r="AH1256" t="str">
            <v>Pekerja</v>
          </cell>
          <cell r="AI1256">
            <v>5</v>
          </cell>
          <cell r="AJ1256">
            <v>1.2500000000000001E-2</v>
          </cell>
          <cell r="AK1256">
            <v>6.25E-2</v>
          </cell>
          <cell r="AL1256">
            <v>40000</v>
          </cell>
          <cell r="AM1256">
            <v>2500</v>
          </cell>
          <cell r="AN1256">
            <v>62500</v>
          </cell>
          <cell r="AO1256">
            <v>1.5625</v>
          </cell>
        </row>
        <row r="1257">
          <cell r="C1257">
            <v>114003</v>
          </cell>
          <cell r="S1257">
            <v>0</v>
          </cell>
          <cell r="AC1257">
            <v>0</v>
          </cell>
          <cell r="AD1257">
            <v>0</v>
          </cell>
          <cell r="AM1257">
            <v>0</v>
          </cell>
          <cell r="AO1257">
            <v>0</v>
          </cell>
        </row>
        <row r="1258">
          <cell r="C1258">
            <v>114004</v>
          </cell>
          <cell r="S1258">
            <v>0</v>
          </cell>
          <cell r="AC1258">
            <v>0</v>
          </cell>
          <cell r="AD1258">
            <v>0</v>
          </cell>
        </row>
        <row r="1259">
          <cell r="C1259">
            <v>114005</v>
          </cell>
          <cell r="S1259">
            <v>0</v>
          </cell>
          <cell r="AC1259">
            <v>0</v>
          </cell>
          <cell r="AD1259">
            <v>0</v>
          </cell>
        </row>
        <row r="1260">
          <cell r="C1260">
            <v>114006</v>
          </cell>
          <cell r="S1260">
            <v>0</v>
          </cell>
          <cell r="AC1260">
            <v>0</v>
          </cell>
          <cell r="AD1260">
            <v>0</v>
          </cell>
        </row>
        <row r="1261">
          <cell r="C1261">
            <v>114007</v>
          </cell>
          <cell r="S1261">
            <v>0</v>
          </cell>
          <cell r="AC1261">
            <v>0</v>
          </cell>
          <cell r="AD1261">
            <v>0</v>
          </cell>
        </row>
        <row r="1262">
          <cell r="C1262">
            <v>114008</v>
          </cell>
          <cell r="S1262">
            <v>0</v>
          </cell>
          <cell r="AC1262">
            <v>0</v>
          </cell>
          <cell r="AD1262">
            <v>0</v>
          </cell>
        </row>
        <row r="1263">
          <cell r="C1263">
            <v>114009</v>
          </cell>
          <cell r="S1263">
            <v>0</v>
          </cell>
          <cell r="AC1263">
            <v>0</v>
          </cell>
          <cell r="AD1263">
            <v>0</v>
          </cell>
        </row>
        <row r="1264">
          <cell r="C1264">
            <v>114010</v>
          </cell>
          <cell r="S1264">
            <v>0</v>
          </cell>
          <cell r="AC1264">
            <v>0</v>
          </cell>
          <cell r="AD1264">
            <v>0</v>
          </cell>
        </row>
        <row r="1265">
          <cell r="C1265">
            <v>115000</v>
          </cell>
          <cell r="D1265" t="str">
            <v>III-1-49</v>
          </cell>
          <cell r="F1265" t="str">
            <v>Steel UNP with all accessories and installation works</v>
          </cell>
          <cell r="H1265" t="str">
            <v>ton</v>
          </cell>
          <cell r="I1265">
            <v>6</v>
          </cell>
          <cell r="K1265">
            <v>0</v>
          </cell>
          <cell r="L1265">
            <v>21</v>
          </cell>
          <cell r="M1265">
            <v>7</v>
          </cell>
          <cell r="N1265">
            <v>1</v>
          </cell>
          <cell r="O1265">
            <v>147</v>
          </cell>
          <cell r="U1265">
            <v>0</v>
          </cell>
          <cell r="AC1265">
            <v>0</v>
          </cell>
          <cell r="AD1265">
            <v>0</v>
          </cell>
          <cell r="AE1265">
            <v>0</v>
          </cell>
          <cell r="AF1265" t="str">
            <v>III-1-49</v>
          </cell>
          <cell r="AH1265" t="str">
            <v>Prod./Jam :</v>
          </cell>
          <cell r="AM1265">
            <v>0</v>
          </cell>
          <cell r="AN1265">
            <v>0</v>
          </cell>
          <cell r="AO1265">
            <v>0</v>
          </cell>
          <cell r="AP1265" t="str">
            <v>III-1-49</v>
          </cell>
          <cell r="AV1265">
            <v>0</v>
          </cell>
          <cell r="AW1265">
            <v>0</v>
          </cell>
          <cell r="BC1265">
            <v>0</v>
          </cell>
        </row>
        <row r="1266">
          <cell r="C1266">
            <v>115001</v>
          </cell>
          <cell r="S1266">
            <v>0</v>
          </cell>
          <cell r="AC1266">
            <v>0</v>
          </cell>
          <cell r="AD1266">
            <v>0</v>
          </cell>
          <cell r="AM1266">
            <v>0</v>
          </cell>
          <cell r="AO1266">
            <v>0</v>
          </cell>
        </row>
        <row r="1267">
          <cell r="C1267">
            <v>115002</v>
          </cell>
          <cell r="S1267">
            <v>0</v>
          </cell>
          <cell r="AC1267">
            <v>0</v>
          </cell>
          <cell r="AD1267">
            <v>0</v>
          </cell>
          <cell r="AM1267">
            <v>0</v>
          </cell>
          <cell r="AO1267">
            <v>0</v>
          </cell>
        </row>
        <row r="1268">
          <cell r="C1268">
            <v>115003</v>
          </cell>
          <cell r="S1268">
            <v>0</v>
          </cell>
          <cell r="AC1268">
            <v>0</v>
          </cell>
          <cell r="AD1268">
            <v>0</v>
          </cell>
          <cell r="AM1268">
            <v>0</v>
          </cell>
          <cell r="AO1268">
            <v>0</v>
          </cell>
        </row>
        <row r="1269">
          <cell r="C1269">
            <v>115004</v>
          </cell>
          <cell r="S1269">
            <v>0</v>
          </cell>
          <cell r="AC1269">
            <v>0</v>
          </cell>
          <cell r="AD1269">
            <v>0</v>
          </cell>
        </row>
        <row r="1270">
          <cell r="C1270">
            <v>115005</v>
          </cell>
          <cell r="S1270">
            <v>0</v>
          </cell>
          <cell r="AC1270">
            <v>0</v>
          </cell>
          <cell r="AD1270">
            <v>0</v>
          </cell>
        </row>
        <row r="1271">
          <cell r="C1271">
            <v>115006</v>
          </cell>
          <cell r="S1271">
            <v>0</v>
          </cell>
          <cell r="AC1271">
            <v>0</v>
          </cell>
          <cell r="AD1271">
            <v>0</v>
          </cell>
        </row>
        <row r="1272">
          <cell r="C1272">
            <v>115007</v>
          </cell>
          <cell r="S1272">
            <v>0</v>
          </cell>
          <cell r="AC1272">
            <v>0</v>
          </cell>
          <cell r="AD1272">
            <v>0</v>
          </cell>
        </row>
        <row r="1273">
          <cell r="C1273">
            <v>115008</v>
          </cell>
          <cell r="S1273">
            <v>0</v>
          </cell>
          <cell r="AC1273">
            <v>0</v>
          </cell>
          <cell r="AD1273">
            <v>0</v>
          </cell>
        </row>
        <row r="1274">
          <cell r="C1274">
            <v>115009</v>
          </cell>
          <cell r="S1274">
            <v>0</v>
          </cell>
          <cell r="AC1274">
            <v>0</v>
          </cell>
          <cell r="AD1274">
            <v>0</v>
          </cell>
        </row>
        <row r="1275">
          <cell r="C1275">
            <v>115010</v>
          </cell>
          <cell r="S1275">
            <v>0</v>
          </cell>
          <cell r="AC1275">
            <v>0</v>
          </cell>
          <cell r="AD1275">
            <v>0</v>
          </cell>
        </row>
        <row r="1276">
          <cell r="C1276">
            <v>116000</v>
          </cell>
          <cell r="D1276" t="str">
            <v>III-1-50</v>
          </cell>
          <cell r="F1276" t="str">
            <v>Steel slink with all accessories and installation works (tie rod)</v>
          </cell>
          <cell r="H1276" t="str">
            <v>set</v>
          </cell>
          <cell r="I1276">
            <v>61</v>
          </cell>
          <cell r="K1276">
            <v>0</v>
          </cell>
          <cell r="L1276">
            <v>21</v>
          </cell>
          <cell r="M1276">
            <v>7</v>
          </cell>
          <cell r="N1276">
            <v>1</v>
          </cell>
          <cell r="O1276">
            <v>147</v>
          </cell>
          <cell r="U1276">
            <v>0</v>
          </cell>
          <cell r="AC1276">
            <v>0</v>
          </cell>
          <cell r="AD1276">
            <v>0</v>
          </cell>
          <cell r="AE1276">
            <v>0</v>
          </cell>
          <cell r="AF1276" t="str">
            <v>III-1-50</v>
          </cell>
          <cell r="AH1276" t="str">
            <v>Prod./Jam :</v>
          </cell>
          <cell r="AM1276">
            <v>0</v>
          </cell>
          <cell r="AN1276">
            <v>0</v>
          </cell>
          <cell r="AO1276">
            <v>0</v>
          </cell>
          <cell r="AP1276" t="str">
            <v>III-1-50</v>
          </cell>
          <cell r="AV1276">
            <v>0</v>
          </cell>
          <cell r="AW1276">
            <v>0</v>
          </cell>
          <cell r="BC1276">
            <v>0</v>
          </cell>
        </row>
        <row r="1277">
          <cell r="C1277">
            <v>116001</v>
          </cell>
          <cell r="S1277">
            <v>0</v>
          </cell>
          <cell r="AC1277">
            <v>0</v>
          </cell>
          <cell r="AD1277">
            <v>0</v>
          </cell>
          <cell r="AM1277">
            <v>0</v>
          </cell>
          <cell r="AO1277">
            <v>0</v>
          </cell>
        </row>
        <row r="1278">
          <cell r="C1278">
            <v>116002</v>
          </cell>
          <cell r="S1278">
            <v>0</v>
          </cell>
          <cell r="AC1278">
            <v>0</v>
          </cell>
          <cell r="AD1278">
            <v>0</v>
          </cell>
          <cell r="AM1278">
            <v>0</v>
          </cell>
          <cell r="AO1278">
            <v>0</v>
          </cell>
        </row>
        <row r="1279">
          <cell r="C1279">
            <v>116003</v>
          </cell>
          <cell r="S1279">
            <v>0</v>
          </cell>
          <cell r="AC1279">
            <v>0</v>
          </cell>
          <cell r="AD1279">
            <v>0</v>
          </cell>
          <cell r="AM1279">
            <v>0</v>
          </cell>
          <cell r="AO1279">
            <v>0</v>
          </cell>
        </row>
        <row r="1280">
          <cell r="C1280">
            <v>116004</v>
          </cell>
          <cell r="S1280">
            <v>0</v>
          </cell>
          <cell r="AC1280">
            <v>0</v>
          </cell>
          <cell r="AD1280">
            <v>0</v>
          </cell>
        </row>
        <row r="1281">
          <cell r="C1281">
            <v>116005</v>
          </cell>
          <cell r="S1281">
            <v>0</v>
          </cell>
          <cell r="AC1281">
            <v>0</v>
          </cell>
          <cell r="AD1281">
            <v>0</v>
          </cell>
        </row>
        <row r="1282">
          <cell r="C1282">
            <v>116006</v>
          </cell>
          <cell r="S1282">
            <v>0</v>
          </cell>
          <cell r="AC1282">
            <v>0</v>
          </cell>
          <cell r="AD1282">
            <v>0</v>
          </cell>
        </row>
        <row r="1283">
          <cell r="C1283">
            <v>116007</v>
          </cell>
          <cell r="S1283">
            <v>0</v>
          </cell>
          <cell r="AC1283">
            <v>0</v>
          </cell>
          <cell r="AD1283">
            <v>0</v>
          </cell>
        </row>
        <row r="1284">
          <cell r="C1284">
            <v>116008</v>
          </cell>
          <cell r="S1284">
            <v>0</v>
          </cell>
          <cell r="AC1284">
            <v>0</v>
          </cell>
          <cell r="AD1284">
            <v>0</v>
          </cell>
        </row>
        <row r="1285">
          <cell r="C1285">
            <v>116009</v>
          </cell>
          <cell r="S1285">
            <v>0</v>
          </cell>
          <cell r="AC1285">
            <v>0</v>
          </cell>
          <cell r="AD1285">
            <v>0</v>
          </cell>
        </row>
        <row r="1286">
          <cell r="C1286">
            <v>116010</v>
          </cell>
          <cell r="S1286">
            <v>0</v>
          </cell>
          <cell r="AC1286">
            <v>0</v>
          </cell>
          <cell r="AD1286">
            <v>0</v>
          </cell>
        </row>
        <row r="1287">
          <cell r="C1287">
            <v>117000</v>
          </cell>
          <cell r="D1287" t="str">
            <v>III-2-1</v>
          </cell>
          <cell r="F1287" t="str">
            <v>Clearing and grubbing type - A</v>
          </cell>
          <cell r="H1287" t="str">
            <v>sqm</v>
          </cell>
          <cell r="I1287">
            <v>372</v>
          </cell>
          <cell r="K1287">
            <v>0</v>
          </cell>
          <cell r="L1287">
            <v>30</v>
          </cell>
          <cell r="M1287">
            <v>7</v>
          </cell>
          <cell r="N1287">
            <v>1</v>
          </cell>
          <cell r="O1287">
            <v>210</v>
          </cell>
          <cell r="U1287">
            <v>589.8240000000003</v>
          </cell>
          <cell r="W1287">
            <v>720</v>
          </cell>
          <cell r="Y1287">
            <v>9.8000000000000004E-2</v>
          </cell>
          <cell r="Z1287">
            <v>8990</v>
          </cell>
          <cell r="AA1287">
            <v>883</v>
          </cell>
          <cell r="AC1287">
            <v>1603</v>
          </cell>
          <cell r="AD1287">
            <v>596316</v>
          </cell>
          <cell r="AE1287">
            <v>0</v>
          </cell>
          <cell r="AF1287" t="str">
            <v>III-2-1</v>
          </cell>
          <cell r="AH1287" t="str">
            <v>Prod./Jam :</v>
          </cell>
          <cell r="AM1287">
            <v>80</v>
          </cell>
          <cell r="AN1287">
            <v>29760</v>
          </cell>
          <cell r="AO1287">
            <v>0</v>
          </cell>
          <cell r="AP1287" t="str">
            <v>III-2-1</v>
          </cell>
          <cell r="AV1287">
            <v>0</v>
          </cell>
          <cell r="BC1287">
            <v>1683</v>
          </cell>
        </row>
        <row r="1288">
          <cell r="C1288">
            <v>117001</v>
          </cell>
          <cell r="K1288" t="str">
            <v>Excavator PC 200</v>
          </cell>
          <cell r="P1288">
            <v>589.8240000000003</v>
          </cell>
          <cell r="Q1288">
            <v>1</v>
          </cell>
          <cell r="R1288">
            <v>0.63069661458333304</v>
          </cell>
          <cell r="S1288">
            <v>1.6999999999999999E-3</v>
          </cell>
          <cell r="U1288">
            <v>589.8240000000003</v>
          </cell>
          <cell r="V1288">
            <v>146875</v>
          </cell>
          <cell r="W1288">
            <v>250</v>
          </cell>
          <cell r="X1288">
            <v>18</v>
          </cell>
          <cell r="Y1288">
            <v>3.0599999999999999E-2</v>
          </cell>
          <cell r="Z1288">
            <v>8990</v>
          </cell>
          <cell r="AA1288">
            <v>276</v>
          </cell>
          <cell r="AC1288">
            <v>526</v>
          </cell>
          <cell r="AD1288">
            <v>195672</v>
          </cell>
          <cell r="AE1288">
            <v>92883.75</v>
          </cell>
          <cell r="AH1288" t="str">
            <v>Mandor</v>
          </cell>
          <cell r="AK1288">
            <v>6.9152661064425763E-4</v>
          </cell>
          <cell r="AL1288">
            <v>75000</v>
          </cell>
          <cell r="AM1288">
            <v>52</v>
          </cell>
          <cell r="AN1288">
            <v>19344</v>
          </cell>
          <cell r="AO1288">
            <v>0.25724789915966384</v>
          </cell>
        </row>
        <row r="1289">
          <cell r="C1289">
            <v>117002</v>
          </cell>
          <cell r="K1289" t="str">
            <v>Dump Truck 12 ton</v>
          </cell>
          <cell r="P1289">
            <v>364.38838192439778</v>
          </cell>
          <cell r="Q1289">
            <v>1</v>
          </cell>
          <cell r="R1289">
            <v>1.0208887507208764</v>
          </cell>
          <cell r="S1289">
            <v>2.7000000000000001E-3</v>
          </cell>
          <cell r="U1289">
            <v>364.38838192439778</v>
          </cell>
          <cell r="V1289">
            <v>86375</v>
          </cell>
          <cell r="W1289">
            <v>234</v>
          </cell>
          <cell r="X1289">
            <v>12</v>
          </cell>
          <cell r="Y1289">
            <v>3.2399999999999998E-2</v>
          </cell>
          <cell r="Z1289">
            <v>8990</v>
          </cell>
          <cell r="AA1289">
            <v>292</v>
          </cell>
          <cell r="AC1289">
            <v>526</v>
          </cell>
          <cell r="AD1289">
            <v>195672</v>
          </cell>
          <cell r="AH1289" t="str">
            <v>Pekerja</v>
          </cell>
          <cell r="AK1289">
            <v>6.9152661064425763E-4</v>
          </cell>
          <cell r="AL1289">
            <v>40000</v>
          </cell>
          <cell r="AM1289">
            <v>28</v>
          </cell>
          <cell r="AN1289">
            <v>10416</v>
          </cell>
          <cell r="AO1289">
            <v>0.25724789915966384</v>
          </cell>
        </row>
        <row r="1290">
          <cell r="C1290">
            <v>117003</v>
          </cell>
          <cell r="K1290" t="str">
            <v>Bulldozer D65</v>
          </cell>
          <cell r="P1290">
            <v>723.03797468354435</v>
          </cell>
          <cell r="Q1290">
            <v>1</v>
          </cell>
          <cell r="R1290">
            <v>0.51449579831932768</v>
          </cell>
          <cell r="S1290">
            <v>1.4E-3</v>
          </cell>
          <cell r="U1290">
            <v>723.03797468354435</v>
          </cell>
          <cell r="V1290">
            <v>168375</v>
          </cell>
          <cell r="W1290">
            <v>236</v>
          </cell>
          <cell r="X1290">
            <v>25</v>
          </cell>
          <cell r="Y1290">
            <v>3.5000000000000003E-2</v>
          </cell>
          <cell r="Z1290">
            <v>8990</v>
          </cell>
          <cell r="AA1290">
            <v>315</v>
          </cell>
          <cell r="AC1290">
            <v>551</v>
          </cell>
          <cell r="AD1290">
            <v>204972</v>
          </cell>
          <cell r="AM1290">
            <v>0</v>
          </cell>
          <cell r="AO1290">
            <v>0</v>
          </cell>
        </row>
        <row r="1291">
          <cell r="C1291">
            <v>117004</v>
          </cell>
          <cell r="S1291">
            <v>0</v>
          </cell>
          <cell r="AC1291">
            <v>0</v>
          </cell>
          <cell r="AD1291">
            <v>0</v>
          </cell>
        </row>
        <row r="1292">
          <cell r="C1292">
            <v>117005</v>
          </cell>
          <cell r="S1292">
            <v>0</v>
          </cell>
          <cell r="AC1292">
            <v>0</v>
          </cell>
          <cell r="AD1292">
            <v>0</v>
          </cell>
        </row>
        <row r="1293">
          <cell r="C1293">
            <v>117006</v>
          </cell>
          <cell r="S1293">
            <v>0</v>
          </cell>
          <cell r="AC1293">
            <v>0</v>
          </cell>
          <cell r="AD1293">
            <v>0</v>
          </cell>
        </row>
        <row r="1294">
          <cell r="C1294">
            <v>117007</v>
          </cell>
          <cell r="S1294">
            <v>0</v>
          </cell>
          <cell r="AC1294">
            <v>0</v>
          </cell>
          <cell r="AD1294">
            <v>0</v>
          </cell>
        </row>
        <row r="1295">
          <cell r="C1295">
            <v>117008</v>
          </cell>
          <cell r="S1295">
            <v>0</v>
          </cell>
          <cell r="AC1295">
            <v>0</v>
          </cell>
          <cell r="AD1295">
            <v>0</v>
          </cell>
        </row>
        <row r="1296">
          <cell r="C1296">
            <v>117009</v>
          </cell>
          <cell r="S1296">
            <v>0</v>
          </cell>
          <cell r="AC1296">
            <v>0</v>
          </cell>
          <cell r="AD1296">
            <v>0</v>
          </cell>
        </row>
        <row r="1297">
          <cell r="C1297">
            <v>117010</v>
          </cell>
          <cell r="S1297">
            <v>0</v>
          </cell>
          <cell r="AC1297">
            <v>0</v>
          </cell>
          <cell r="AD1297">
            <v>0</v>
          </cell>
        </row>
        <row r="1298">
          <cell r="C1298">
            <v>118000</v>
          </cell>
          <cell r="D1298" t="str">
            <v>III-2-2</v>
          </cell>
          <cell r="F1298" t="str">
            <v>Clearing and grubbing type - B</v>
          </cell>
          <cell r="H1298" t="str">
            <v>sqm</v>
          </cell>
          <cell r="I1298">
            <v>558</v>
          </cell>
          <cell r="K1298">
            <v>0</v>
          </cell>
          <cell r="L1298">
            <v>21</v>
          </cell>
          <cell r="M1298">
            <v>7</v>
          </cell>
          <cell r="N1298">
            <v>1</v>
          </cell>
          <cell r="O1298">
            <v>147</v>
          </cell>
          <cell r="U1298">
            <v>471.85920000000016</v>
          </cell>
          <cell r="W1298">
            <v>430</v>
          </cell>
          <cell r="Y1298">
            <v>5.4899999999999997E-2</v>
          </cell>
          <cell r="Z1298">
            <v>8990</v>
          </cell>
          <cell r="AA1298">
            <v>495</v>
          </cell>
          <cell r="AC1298">
            <v>925</v>
          </cell>
          <cell r="AD1298">
            <v>516150</v>
          </cell>
          <cell r="AE1298">
            <v>0</v>
          </cell>
          <cell r="AF1298" t="str">
            <v>III-2-2</v>
          </cell>
          <cell r="AM1298">
            <v>329</v>
          </cell>
          <cell r="AN1298">
            <v>183582</v>
          </cell>
          <cell r="AO1298">
            <v>0</v>
          </cell>
          <cell r="AV1298">
            <v>0</v>
          </cell>
          <cell r="BC1298">
            <v>1254</v>
          </cell>
        </row>
        <row r="1299">
          <cell r="C1299">
            <v>118001</v>
          </cell>
          <cell r="K1299" t="str">
            <v>Excavator PC 200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471.85920000000016</v>
          </cell>
          <cell r="Q1299">
            <v>1</v>
          </cell>
          <cell r="R1299">
            <v>1.1825561523437496</v>
          </cell>
          <cell r="S1299">
            <v>2.0999999999999999E-3</v>
          </cell>
          <cell r="U1299">
            <v>471.85920000000016</v>
          </cell>
          <cell r="V1299">
            <v>146875</v>
          </cell>
          <cell r="W1299">
            <v>309</v>
          </cell>
          <cell r="X1299">
            <v>18</v>
          </cell>
          <cell r="Y1299">
            <v>3.78E-2</v>
          </cell>
          <cell r="Z1299">
            <v>8990</v>
          </cell>
          <cell r="AA1299">
            <v>340</v>
          </cell>
          <cell r="AC1299">
            <v>649</v>
          </cell>
          <cell r="AD1299">
            <v>362142</v>
          </cell>
          <cell r="AH1299" t="str">
            <v>Mandor</v>
          </cell>
          <cell r="AI1299">
            <v>0</v>
          </cell>
          <cell r="AJ1299">
            <v>0</v>
          </cell>
          <cell r="AK1299">
            <v>6.9152661064425763E-4</v>
          </cell>
          <cell r="AL1299">
            <v>75000</v>
          </cell>
          <cell r="AM1299">
            <v>52</v>
          </cell>
          <cell r="AN1299">
            <v>29016</v>
          </cell>
          <cell r="AO1299">
            <v>8.002345938375349</v>
          </cell>
        </row>
        <row r="1300">
          <cell r="C1300">
            <v>118002</v>
          </cell>
          <cell r="K1300" t="str">
            <v>Dump Truck 12 ton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1233.4342700515492</v>
          </cell>
          <cell r="Q1300">
            <v>0.25</v>
          </cell>
          <cell r="R1300">
            <v>0.45239540812878448</v>
          </cell>
          <cell r="S1300">
            <v>8.0000000000000004E-4</v>
          </cell>
          <cell r="U1300">
            <v>308.3585675128873</v>
          </cell>
          <cell r="V1300">
            <v>86375</v>
          </cell>
          <cell r="W1300">
            <v>70</v>
          </cell>
          <cell r="X1300">
            <v>12</v>
          </cell>
          <cell r="Y1300">
            <v>9.5999999999999992E-3</v>
          </cell>
          <cell r="Z1300">
            <v>8990</v>
          </cell>
          <cell r="AA1300">
            <v>87</v>
          </cell>
          <cell r="AC1300">
            <v>157</v>
          </cell>
          <cell r="AD1300">
            <v>87606</v>
          </cell>
          <cell r="AH1300" t="str">
            <v>Pekerja</v>
          </cell>
          <cell r="AI1300">
            <v>0</v>
          </cell>
          <cell r="AJ1300">
            <v>0</v>
          </cell>
          <cell r="AK1300">
            <v>6.9152661064425767E-3</v>
          </cell>
          <cell r="AL1300">
            <v>40000</v>
          </cell>
          <cell r="AM1300">
            <v>277</v>
          </cell>
          <cell r="AN1300">
            <v>154566</v>
          </cell>
          <cell r="AO1300">
            <v>80.023459383753504</v>
          </cell>
        </row>
        <row r="1301">
          <cell r="C1301">
            <v>118003</v>
          </cell>
          <cell r="K1301" t="str">
            <v>Bulldozer D65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2892.1518987341774</v>
          </cell>
          <cell r="Q1301">
            <v>0.25</v>
          </cell>
          <cell r="R1301">
            <v>0.19293592436974788</v>
          </cell>
          <cell r="S1301">
            <v>2.9999999999999997E-4</v>
          </cell>
          <cell r="U1301">
            <v>723.03797468354435</v>
          </cell>
          <cell r="V1301">
            <v>168375</v>
          </cell>
          <cell r="W1301">
            <v>51</v>
          </cell>
          <cell r="X1301">
            <v>25</v>
          </cell>
          <cell r="Y1301">
            <v>7.4999999999999997E-3</v>
          </cell>
          <cell r="Z1301">
            <v>8990</v>
          </cell>
          <cell r="AA1301">
            <v>68</v>
          </cell>
          <cell r="AC1301">
            <v>119</v>
          </cell>
          <cell r="AD1301">
            <v>66402</v>
          </cell>
          <cell r="AM1301">
            <v>0</v>
          </cell>
          <cell r="AO1301">
            <v>0</v>
          </cell>
        </row>
        <row r="1302">
          <cell r="C1302">
            <v>118004</v>
          </cell>
          <cell r="S1302">
            <v>0</v>
          </cell>
          <cell r="AC1302">
            <v>0</v>
          </cell>
          <cell r="AD1302">
            <v>0</v>
          </cell>
        </row>
        <row r="1303">
          <cell r="C1303">
            <v>118005</v>
          </cell>
          <cell r="S1303">
            <v>0</v>
          </cell>
          <cell r="AC1303">
            <v>0</v>
          </cell>
          <cell r="AD1303">
            <v>0</v>
          </cell>
        </row>
        <row r="1304">
          <cell r="C1304">
            <v>118006</v>
          </cell>
          <cell r="S1304">
            <v>0</v>
          </cell>
          <cell r="AC1304">
            <v>0</v>
          </cell>
          <cell r="AD1304">
            <v>0</v>
          </cell>
        </row>
        <row r="1305">
          <cell r="C1305">
            <v>118007</v>
          </cell>
          <cell r="S1305">
            <v>0</v>
          </cell>
          <cell r="AC1305">
            <v>0</v>
          </cell>
          <cell r="AD1305">
            <v>0</v>
          </cell>
        </row>
        <row r="1306">
          <cell r="C1306">
            <v>118008</v>
          </cell>
          <cell r="S1306">
            <v>0</v>
          </cell>
          <cell r="AC1306">
            <v>0</v>
          </cell>
          <cell r="AD1306">
            <v>0</v>
          </cell>
        </row>
        <row r="1307">
          <cell r="C1307">
            <v>118009</v>
          </cell>
          <cell r="S1307">
            <v>0</v>
          </cell>
          <cell r="AC1307">
            <v>0</v>
          </cell>
          <cell r="AD1307">
            <v>0</v>
          </cell>
        </row>
        <row r="1308">
          <cell r="C1308">
            <v>118010</v>
          </cell>
          <cell r="S1308">
            <v>0</v>
          </cell>
          <cell r="AC1308">
            <v>0</v>
          </cell>
          <cell r="AD1308">
            <v>0</v>
          </cell>
        </row>
        <row r="1309">
          <cell r="C1309">
            <v>119000</v>
          </cell>
          <cell r="D1309" t="str">
            <v>III-2-3</v>
          </cell>
          <cell r="F1309" t="str">
            <v>Excavation type - C</v>
          </cell>
          <cell r="H1309" t="str">
            <v>cum</v>
          </cell>
          <cell r="I1309">
            <v>5732</v>
          </cell>
          <cell r="K1309">
            <v>0</v>
          </cell>
          <cell r="L1309">
            <v>21</v>
          </cell>
          <cell r="M1309">
            <v>7</v>
          </cell>
          <cell r="N1309">
            <v>1</v>
          </cell>
          <cell r="O1309">
            <v>147</v>
          </cell>
          <cell r="U1309">
            <v>39.321600000000018</v>
          </cell>
          <cell r="W1309">
            <v>3731</v>
          </cell>
          <cell r="Y1309">
            <v>0.4572</v>
          </cell>
          <cell r="Z1309">
            <v>8990</v>
          </cell>
          <cell r="AA1309">
            <v>4111</v>
          </cell>
          <cell r="AC1309">
            <v>7842</v>
          </cell>
          <cell r="AD1309">
            <v>44950344</v>
          </cell>
          <cell r="AE1309">
            <v>0</v>
          </cell>
          <cell r="AF1309" t="str">
            <v>III-2-3</v>
          </cell>
          <cell r="AM1309">
            <v>1972</v>
          </cell>
          <cell r="AN1309">
            <v>11303504</v>
          </cell>
          <cell r="AO1309">
            <v>0</v>
          </cell>
          <cell r="AV1309">
            <v>0</v>
          </cell>
          <cell r="BC1309">
            <v>9814</v>
          </cell>
        </row>
        <row r="1310">
          <cell r="C1310">
            <v>119001</v>
          </cell>
          <cell r="K1310" t="str">
            <v>Excavator PC 200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39.321600000000018</v>
          </cell>
          <cell r="Q1310">
            <v>1</v>
          </cell>
          <cell r="R1310">
            <v>145.77229817708326</v>
          </cell>
          <cell r="S1310">
            <v>2.5399999999999999E-2</v>
          </cell>
          <cell r="U1310">
            <v>39.321600000000018</v>
          </cell>
          <cell r="V1310">
            <v>146875</v>
          </cell>
          <cell r="W1310">
            <v>3731</v>
          </cell>
          <cell r="X1310">
            <v>18</v>
          </cell>
          <cell r="Y1310">
            <v>0.4572</v>
          </cell>
          <cell r="Z1310">
            <v>8990</v>
          </cell>
          <cell r="AA1310">
            <v>4111</v>
          </cell>
          <cell r="AC1310">
            <v>7842</v>
          </cell>
          <cell r="AD1310">
            <v>44950344</v>
          </cell>
          <cell r="AH1310" t="str">
            <v>Mandor</v>
          </cell>
          <cell r="AI1310">
            <v>0</v>
          </cell>
          <cell r="AJ1310">
            <v>0</v>
          </cell>
          <cell r="AK1310">
            <v>1.2715657552083327E-2</v>
          </cell>
          <cell r="AL1310">
            <v>75000</v>
          </cell>
          <cell r="AM1310">
            <v>954</v>
          </cell>
          <cell r="AN1310">
            <v>5468328</v>
          </cell>
          <cell r="AO1310">
            <v>298.16945393880195</v>
          </cell>
        </row>
        <row r="1311">
          <cell r="C1311">
            <v>119002</v>
          </cell>
          <cell r="AH1311" t="str">
            <v>Pekerja</v>
          </cell>
          <cell r="AI1311">
            <v>0</v>
          </cell>
          <cell r="AJ1311">
            <v>0</v>
          </cell>
          <cell r="AK1311">
            <v>2.5431315104166654E-2</v>
          </cell>
          <cell r="AL1311">
            <v>40000</v>
          </cell>
          <cell r="AM1311">
            <v>1018</v>
          </cell>
          <cell r="AN1311">
            <v>5835176</v>
          </cell>
          <cell r="AO1311">
            <v>596.3389078776039</v>
          </cell>
        </row>
        <row r="1312">
          <cell r="C1312">
            <v>119003</v>
          </cell>
          <cell r="S1312">
            <v>0</v>
          </cell>
          <cell r="AC1312">
            <v>0</v>
          </cell>
          <cell r="AD1312">
            <v>0</v>
          </cell>
          <cell r="AM1312">
            <v>0</v>
          </cell>
          <cell r="AO1312">
            <v>0</v>
          </cell>
        </row>
        <row r="1313">
          <cell r="C1313">
            <v>119004</v>
          </cell>
          <cell r="S1313">
            <v>0</v>
          </cell>
          <cell r="AC1313">
            <v>0</v>
          </cell>
          <cell r="AD1313">
            <v>0</v>
          </cell>
        </row>
        <row r="1314">
          <cell r="C1314">
            <v>119005</v>
          </cell>
          <cell r="S1314">
            <v>0</v>
          </cell>
          <cell r="AC1314">
            <v>0</v>
          </cell>
          <cell r="AD1314">
            <v>0</v>
          </cell>
        </row>
        <row r="1315">
          <cell r="C1315">
            <v>119006</v>
          </cell>
          <cell r="S1315">
            <v>0</v>
          </cell>
          <cell r="AC1315">
            <v>0</v>
          </cell>
          <cell r="AD1315">
            <v>0</v>
          </cell>
        </row>
        <row r="1316">
          <cell r="C1316">
            <v>119007</v>
          </cell>
          <cell r="S1316">
            <v>0</v>
          </cell>
          <cell r="AC1316">
            <v>0</v>
          </cell>
          <cell r="AD1316">
            <v>0</v>
          </cell>
        </row>
        <row r="1317">
          <cell r="C1317">
            <v>119008</v>
          </cell>
          <cell r="S1317">
            <v>0</v>
          </cell>
          <cell r="AC1317">
            <v>0</v>
          </cell>
          <cell r="AD1317">
            <v>0</v>
          </cell>
        </row>
        <row r="1318">
          <cell r="C1318">
            <v>119009</v>
          </cell>
          <cell r="S1318">
            <v>0</v>
          </cell>
          <cell r="AC1318">
            <v>0</v>
          </cell>
          <cell r="AD1318">
            <v>0</v>
          </cell>
        </row>
        <row r="1319">
          <cell r="C1319">
            <v>119010</v>
          </cell>
          <cell r="S1319">
            <v>0</v>
          </cell>
          <cell r="AC1319">
            <v>0</v>
          </cell>
          <cell r="AD1319">
            <v>0</v>
          </cell>
        </row>
        <row r="1320">
          <cell r="C1320">
            <v>120000</v>
          </cell>
          <cell r="D1320" t="str">
            <v>III-2-4</v>
          </cell>
          <cell r="F1320" t="str">
            <v>Backfill type - A</v>
          </cell>
          <cell r="H1320" t="str">
            <v>cum</v>
          </cell>
          <cell r="I1320">
            <v>1912</v>
          </cell>
          <cell r="K1320">
            <v>0</v>
          </cell>
          <cell r="L1320">
            <v>23</v>
          </cell>
          <cell r="M1320">
            <v>7</v>
          </cell>
          <cell r="N1320">
            <v>1</v>
          </cell>
          <cell r="O1320">
            <v>161</v>
          </cell>
          <cell r="U1320">
            <v>19.660800000000009</v>
          </cell>
          <cell r="W1320">
            <v>8390</v>
          </cell>
          <cell r="Y1320">
            <v>0.98470000000000002</v>
          </cell>
          <cell r="Z1320">
            <v>8990</v>
          </cell>
          <cell r="AA1320">
            <v>8854</v>
          </cell>
          <cell r="AC1320">
            <v>17244</v>
          </cell>
          <cell r="AD1320">
            <v>32970528</v>
          </cell>
          <cell r="AE1320">
            <v>0</v>
          </cell>
          <cell r="AF1320" t="str">
            <v>III-2-4</v>
          </cell>
          <cell r="AH1320" t="str">
            <v>Prod./Jam :</v>
          </cell>
          <cell r="AM1320">
            <v>639</v>
          </cell>
          <cell r="AN1320">
            <v>1221768</v>
          </cell>
          <cell r="AO1320">
            <v>0</v>
          </cell>
          <cell r="AP1320" t="str">
            <v>III-2-4</v>
          </cell>
          <cell r="AV1320">
            <v>0</v>
          </cell>
          <cell r="AW1320">
            <v>0</v>
          </cell>
          <cell r="BC1320">
            <v>17883</v>
          </cell>
        </row>
        <row r="1321">
          <cell r="C1321">
            <v>120001</v>
          </cell>
          <cell r="K1321" t="str">
            <v>Excavator PC 200</v>
          </cell>
          <cell r="P1321">
            <v>19.660800000000009</v>
          </cell>
          <cell r="Q1321">
            <v>1</v>
          </cell>
          <cell r="R1321">
            <v>97.249348958333286</v>
          </cell>
          <cell r="S1321">
            <v>5.0900000000000001E-2</v>
          </cell>
          <cell r="U1321">
            <v>19.660800000000009</v>
          </cell>
          <cell r="V1321">
            <v>146875</v>
          </cell>
          <cell r="W1321">
            <v>7476</v>
          </cell>
          <cell r="X1321">
            <v>18</v>
          </cell>
          <cell r="Y1321">
            <v>0.91620000000000001</v>
          </cell>
          <cell r="Z1321">
            <v>8990</v>
          </cell>
          <cell r="AA1321">
            <v>8237</v>
          </cell>
          <cell r="AC1321">
            <v>15713</v>
          </cell>
          <cell r="AD1321">
            <v>30043256</v>
          </cell>
          <cell r="AH1321" t="str">
            <v>Mandor</v>
          </cell>
          <cell r="AI1321">
            <v>0</v>
          </cell>
          <cell r="AJ1321">
            <v>0</v>
          </cell>
          <cell r="AK1321">
            <v>4.11522633744856E-3</v>
          </cell>
          <cell r="AL1321">
            <v>75000</v>
          </cell>
          <cell r="AM1321">
            <v>309</v>
          </cell>
          <cell r="AN1321">
            <v>590808</v>
          </cell>
          <cell r="AO1321">
            <v>0.96707818930041156</v>
          </cell>
        </row>
        <row r="1322">
          <cell r="C1322">
            <v>120002</v>
          </cell>
          <cell r="K1322" t="str">
            <v>Vibrator Roller</v>
          </cell>
          <cell r="P1322">
            <v>121.5</v>
          </cell>
          <cell r="Q1322">
            <v>1</v>
          </cell>
          <cell r="R1322">
            <v>15.736625514403292</v>
          </cell>
          <cell r="S1322">
            <v>8.2000000000000007E-3</v>
          </cell>
          <cell r="U1322">
            <v>121.5</v>
          </cell>
          <cell r="V1322">
            <v>108375.00000000001</v>
          </cell>
          <cell r="W1322">
            <v>889</v>
          </cell>
          <cell r="X1322">
            <v>8</v>
          </cell>
          <cell r="Y1322">
            <v>6.5600000000000006E-2</v>
          </cell>
          <cell r="Z1322">
            <v>8990</v>
          </cell>
          <cell r="AA1322">
            <v>590</v>
          </cell>
          <cell r="AC1322">
            <v>1479</v>
          </cell>
          <cell r="AD1322">
            <v>2827848</v>
          </cell>
          <cell r="AH1322" t="str">
            <v>Pekerja</v>
          </cell>
          <cell r="AI1322">
            <v>0</v>
          </cell>
          <cell r="AJ1322">
            <v>0</v>
          </cell>
          <cell r="AK1322">
            <v>8.23045267489712E-3</v>
          </cell>
          <cell r="AL1322">
            <v>40000</v>
          </cell>
          <cell r="AM1322">
            <v>330</v>
          </cell>
          <cell r="AN1322">
            <v>630960</v>
          </cell>
          <cell r="AO1322">
            <v>1.9341563786008231</v>
          </cell>
        </row>
        <row r="1323">
          <cell r="C1323">
            <v>120003</v>
          </cell>
          <cell r="K1323" t="str">
            <v>Water Tanker 5000 L</v>
          </cell>
          <cell r="P1323">
            <v>243</v>
          </cell>
          <cell r="Q1323">
            <v>1</v>
          </cell>
          <cell r="R1323">
            <v>7.8683127572016458</v>
          </cell>
          <cell r="S1323">
            <v>4.1000000000000005E-4</v>
          </cell>
          <cell r="U1323">
            <v>243</v>
          </cell>
          <cell r="V1323">
            <v>59375</v>
          </cell>
          <cell r="W1323">
            <v>25</v>
          </cell>
          <cell r="X1323">
            <v>7</v>
          </cell>
          <cell r="Y1323">
            <v>2.8999999999999998E-3</v>
          </cell>
          <cell r="Z1323">
            <v>8990</v>
          </cell>
          <cell r="AA1323">
            <v>27</v>
          </cell>
          <cell r="AC1323">
            <v>52</v>
          </cell>
          <cell r="AD1323">
            <v>99424</v>
          </cell>
          <cell r="AM1323">
            <v>0</v>
          </cell>
          <cell r="AO1323">
            <v>0</v>
          </cell>
        </row>
        <row r="1324">
          <cell r="C1324">
            <v>120004</v>
          </cell>
          <cell r="S1324">
            <v>0</v>
          </cell>
          <cell r="AC1324">
            <v>0</v>
          </cell>
          <cell r="AD1324">
            <v>0</v>
          </cell>
        </row>
        <row r="1325">
          <cell r="C1325">
            <v>120005</v>
          </cell>
          <cell r="S1325">
            <v>0</v>
          </cell>
          <cell r="AC1325">
            <v>0</v>
          </cell>
          <cell r="AD1325">
            <v>0</v>
          </cell>
        </row>
        <row r="1326">
          <cell r="C1326">
            <v>120006</v>
          </cell>
          <cell r="S1326">
            <v>0</v>
          </cell>
          <cell r="AC1326">
            <v>0</v>
          </cell>
          <cell r="AD1326">
            <v>0</v>
          </cell>
        </row>
        <row r="1327">
          <cell r="C1327">
            <v>120007</v>
          </cell>
          <cell r="S1327">
            <v>0</v>
          </cell>
          <cell r="AC1327">
            <v>0</v>
          </cell>
          <cell r="AD1327">
            <v>0</v>
          </cell>
        </row>
        <row r="1328">
          <cell r="C1328">
            <v>120008</v>
          </cell>
          <cell r="S1328">
            <v>0</v>
          </cell>
          <cell r="AC1328">
            <v>0</v>
          </cell>
          <cell r="AD1328">
            <v>0</v>
          </cell>
        </row>
        <row r="1329">
          <cell r="C1329">
            <v>120009</v>
          </cell>
          <cell r="S1329">
            <v>0</v>
          </cell>
          <cell r="AC1329">
            <v>0</v>
          </cell>
          <cell r="AD1329">
            <v>0</v>
          </cell>
        </row>
        <row r="1330">
          <cell r="C1330">
            <v>120010</v>
          </cell>
          <cell r="S1330">
            <v>0</v>
          </cell>
          <cell r="AC1330">
            <v>0</v>
          </cell>
          <cell r="AD1330">
            <v>0</v>
          </cell>
        </row>
        <row r="1331">
          <cell r="C1331">
            <v>121000</v>
          </cell>
          <cell r="D1331" t="str">
            <v>III-2-5</v>
          </cell>
          <cell r="F1331" t="str">
            <v>Sod facing</v>
          </cell>
          <cell r="H1331" t="str">
            <v>sqm</v>
          </cell>
          <cell r="I1331">
            <v>225</v>
          </cell>
          <cell r="K1331">
            <v>0</v>
          </cell>
          <cell r="L1331">
            <v>23</v>
          </cell>
          <cell r="M1331">
            <v>7</v>
          </cell>
          <cell r="N1331">
            <v>1</v>
          </cell>
          <cell r="O1331">
            <v>161</v>
          </cell>
          <cell r="U1331">
            <v>50</v>
          </cell>
          <cell r="W1331">
            <v>20</v>
          </cell>
          <cell r="AC1331">
            <v>20</v>
          </cell>
          <cell r="AD1331">
            <v>4500</v>
          </cell>
          <cell r="AE1331">
            <v>0</v>
          </cell>
          <cell r="AF1331" t="str">
            <v>III-2-5</v>
          </cell>
          <cell r="AH1331" t="str">
            <v>Prod./Jam :</v>
          </cell>
          <cell r="AI1331">
            <v>50</v>
          </cell>
          <cell r="AJ1331">
            <v>400</v>
          </cell>
          <cell r="AK1331">
            <v>1</v>
          </cell>
          <cell r="AM1331">
            <v>938</v>
          </cell>
          <cell r="AN1331">
            <v>211050</v>
          </cell>
          <cell r="AO1331">
            <v>0</v>
          </cell>
          <cell r="AP1331" t="str">
            <v>III-2-5</v>
          </cell>
          <cell r="AV1331">
            <v>2500</v>
          </cell>
          <cell r="AW1331">
            <v>562500</v>
          </cell>
          <cell r="BC1331">
            <v>3458</v>
          </cell>
        </row>
        <row r="1332">
          <cell r="C1332">
            <v>121001</v>
          </cell>
          <cell r="K1332" t="str">
            <v>Alat Bantu</v>
          </cell>
          <cell r="P1332">
            <v>50</v>
          </cell>
          <cell r="Q1332">
            <v>1</v>
          </cell>
          <cell r="R1332">
            <v>4.5</v>
          </cell>
          <cell r="S1332">
            <v>0.02</v>
          </cell>
          <cell r="U1332">
            <v>50</v>
          </cell>
          <cell r="V1332">
            <v>1000</v>
          </cell>
          <cell r="W1332">
            <v>20</v>
          </cell>
          <cell r="AC1332">
            <v>20</v>
          </cell>
          <cell r="AD1332">
            <v>4500</v>
          </cell>
          <cell r="AH1332" t="str">
            <v>Mandor</v>
          </cell>
          <cell r="AI1332">
            <v>1</v>
          </cell>
          <cell r="AJ1332">
            <v>2.5000000000000001E-3</v>
          </cell>
          <cell r="AK1332">
            <v>2.5000000000000001E-3</v>
          </cell>
          <cell r="AL1332">
            <v>75000</v>
          </cell>
          <cell r="AM1332">
            <v>188</v>
          </cell>
          <cell r="AN1332">
            <v>42300</v>
          </cell>
          <cell r="AO1332">
            <v>0.5625</v>
          </cell>
          <cell r="AR1332" t="str">
            <v>Rumput</v>
          </cell>
          <cell r="AS1332" t="str">
            <v>m2</v>
          </cell>
          <cell r="AT1332">
            <v>1</v>
          </cell>
          <cell r="AU1332">
            <v>2500</v>
          </cell>
          <cell r="AV1332">
            <v>2500</v>
          </cell>
          <cell r="AW1332">
            <v>562500</v>
          </cell>
          <cell r="AX1332">
            <v>225</v>
          </cell>
          <cell r="AY1332">
            <v>1</v>
          </cell>
        </row>
        <row r="1333">
          <cell r="C1333">
            <v>121002</v>
          </cell>
          <cell r="S1333">
            <v>0</v>
          </cell>
          <cell r="AC1333">
            <v>0</v>
          </cell>
          <cell r="AD1333">
            <v>0</v>
          </cell>
          <cell r="AH1333" t="str">
            <v>Tukang</v>
          </cell>
          <cell r="AI1333">
            <v>5</v>
          </cell>
          <cell r="AJ1333">
            <v>2.5000000000000001E-3</v>
          </cell>
          <cell r="AK1333">
            <v>1.2500000000000001E-2</v>
          </cell>
          <cell r="AL1333">
            <v>60000</v>
          </cell>
          <cell r="AM1333">
            <v>750</v>
          </cell>
          <cell r="AN1333">
            <v>168750</v>
          </cell>
          <cell r="AO1333">
            <v>2.8125</v>
          </cell>
        </row>
        <row r="1334">
          <cell r="C1334">
            <v>121003</v>
          </cell>
          <cell r="S1334">
            <v>0</v>
          </cell>
          <cell r="AC1334">
            <v>0</v>
          </cell>
          <cell r="AD1334">
            <v>0</v>
          </cell>
          <cell r="AM1334">
            <v>0</v>
          </cell>
          <cell r="AO1334">
            <v>0</v>
          </cell>
        </row>
        <row r="1335">
          <cell r="C1335">
            <v>121004</v>
          </cell>
          <cell r="S1335">
            <v>0</v>
          </cell>
          <cell r="AC1335">
            <v>0</v>
          </cell>
          <cell r="AD1335">
            <v>0</v>
          </cell>
        </row>
        <row r="1336">
          <cell r="C1336">
            <v>121005</v>
          </cell>
          <cell r="S1336">
            <v>0</v>
          </cell>
          <cell r="AC1336">
            <v>0</v>
          </cell>
          <cell r="AD1336">
            <v>0</v>
          </cell>
        </row>
        <row r="1337">
          <cell r="C1337">
            <v>121006</v>
          </cell>
          <cell r="S1337">
            <v>0</v>
          </cell>
          <cell r="AC1337">
            <v>0</v>
          </cell>
          <cell r="AD1337">
            <v>0</v>
          </cell>
        </row>
        <row r="1338">
          <cell r="C1338">
            <v>121007</v>
          </cell>
          <cell r="S1338">
            <v>0</v>
          </cell>
          <cell r="AC1338">
            <v>0</v>
          </cell>
          <cell r="AD1338">
            <v>0</v>
          </cell>
        </row>
        <row r="1339">
          <cell r="C1339">
            <v>121008</v>
          </cell>
          <cell r="S1339">
            <v>0</v>
          </cell>
          <cell r="AC1339">
            <v>0</v>
          </cell>
          <cell r="AD1339">
            <v>0</v>
          </cell>
        </row>
        <row r="1340">
          <cell r="C1340">
            <v>121009</v>
          </cell>
          <cell r="S1340">
            <v>0</v>
          </cell>
          <cell r="AC1340">
            <v>0</v>
          </cell>
          <cell r="AD1340">
            <v>0</v>
          </cell>
        </row>
        <row r="1341">
          <cell r="C1341">
            <v>121010</v>
          </cell>
          <cell r="S1341">
            <v>0</v>
          </cell>
          <cell r="AC1341">
            <v>0</v>
          </cell>
          <cell r="AD1341">
            <v>0</v>
          </cell>
        </row>
        <row r="1342">
          <cell r="C1342">
            <v>122000</v>
          </cell>
          <cell r="D1342" t="str">
            <v>III-2-6</v>
          </cell>
          <cell r="F1342" t="str">
            <v>Concrete type - A</v>
          </cell>
          <cell r="H1342" t="str">
            <v>cum</v>
          </cell>
          <cell r="I1342">
            <v>204</v>
          </cell>
          <cell r="K1342">
            <v>0</v>
          </cell>
          <cell r="L1342">
            <v>56</v>
          </cell>
          <cell r="M1342">
            <v>7</v>
          </cell>
          <cell r="N1342">
            <v>1</v>
          </cell>
          <cell r="O1342">
            <v>392</v>
          </cell>
          <cell r="U1342">
            <v>12</v>
          </cell>
          <cell r="W1342">
            <v>64959</v>
          </cell>
          <cell r="Y1342">
            <v>1.0632999999999999</v>
          </cell>
          <cell r="Z1342">
            <v>8990</v>
          </cell>
          <cell r="AA1342">
            <v>34234</v>
          </cell>
          <cell r="AC1342">
            <v>99193</v>
          </cell>
          <cell r="AD1342">
            <v>20235372</v>
          </cell>
          <cell r="AE1342">
            <v>0</v>
          </cell>
          <cell r="AF1342" t="str">
            <v>III-2-6</v>
          </cell>
          <cell r="AH1342" t="str">
            <v>Prod./Jam :</v>
          </cell>
          <cell r="AI1342">
            <v>12</v>
          </cell>
          <cell r="AJ1342">
            <v>96</v>
          </cell>
          <cell r="AK1342">
            <v>4</v>
          </cell>
          <cell r="AM1342">
            <v>42917</v>
          </cell>
          <cell r="AN1342">
            <v>8755068</v>
          </cell>
          <cell r="AO1342">
            <v>0</v>
          </cell>
          <cell r="AP1342" t="str">
            <v>III-2-6</v>
          </cell>
          <cell r="AV1342">
            <v>583793</v>
          </cell>
          <cell r="AW1342">
            <v>119093772</v>
          </cell>
          <cell r="BC1342">
            <v>725903</v>
          </cell>
        </row>
        <row r="1343">
          <cell r="C1343">
            <v>122001</v>
          </cell>
          <cell r="K1343" t="str">
            <v>Batching Plant</v>
          </cell>
          <cell r="P1343">
            <v>12</v>
          </cell>
          <cell r="Q1343">
            <v>1</v>
          </cell>
          <cell r="R1343">
            <v>17</v>
          </cell>
          <cell r="S1343">
            <v>8.3299999999999999E-2</v>
          </cell>
          <cell r="U1343">
            <v>12</v>
          </cell>
          <cell r="V1343">
            <v>255250.00000000003</v>
          </cell>
          <cell r="W1343">
            <v>21263</v>
          </cell>
          <cell r="X1343">
            <v>0</v>
          </cell>
          <cell r="Y1343">
            <v>0</v>
          </cell>
          <cell r="Z1343">
            <v>8990</v>
          </cell>
          <cell r="AA1343">
            <v>0</v>
          </cell>
          <cell r="AC1343">
            <v>21263</v>
          </cell>
          <cell r="AD1343">
            <v>4337652</v>
          </cell>
          <cell r="AH1343" t="str">
            <v>Mandor</v>
          </cell>
          <cell r="AI1343">
            <v>1</v>
          </cell>
          <cell r="AK1343">
            <v>8.3333333333333329E-2</v>
          </cell>
          <cell r="AL1343">
            <v>75000</v>
          </cell>
          <cell r="AM1343">
            <v>6250</v>
          </cell>
          <cell r="AN1343">
            <v>1275000</v>
          </cell>
          <cell r="AO1343">
            <v>17</v>
          </cell>
          <cell r="AR1343" t="str">
            <v>Semen</v>
          </cell>
          <cell r="AS1343" t="str">
            <v>kg</v>
          </cell>
          <cell r="AT1343">
            <v>338.25</v>
          </cell>
          <cell r="AU1343">
            <v>1077</v>
          </cell>
          <cell r="AV1343">
            <v>364296</v>
          </cell>
          <cell r="AW1343">
            <v>74316384</v>
          </cell>
          <cell r="AX1343">
            <v>69003</v>
          </cell>
          <cell r="AY1343">
            <v>338.24999999999994</v>
          </cell>
        </row>
        <row r="1344">
          <cell r="C1344">
            <v>122002</v>
          </cell>
          <cell r="K1344" t="str">
            <v>Agitator Truck 3 m3</v>
          </cell>
          <cell r="P1344">
            <v>6.5848101265822772</v>
          </cell>
          <cell r="Q1344">
            <v>1</v>
          </cell>
          <cell r="R1344">
            <v>30.980392156862752</v>
          </cell>
          <cell r="S1344">
            <v>0.15190000000000001</v>
          </cell>
          <cell r="U1344">
            <v>6.5848101265822772</v>
          </cell>
          <cell r="V1344">
            <v>109375</v>
          </cell>
          <cell r="W1344">
            <v>16615</v>
          </cell>
          <cell r="X1344">
            <v>7</v>
          </cell>
          <cell r="Y1344">
            <v>1.0632999999999999</v>
          </cell>
          <cell r="Z1344">
            <v>8990</v>
          </cell>
          <cell r="AA1344">
            <v>9560</v>
          </cell>
          <cell r="AC1344">
            <v>26175</v>
          </cell>
          <cell r="AD1344">
            <v>5339700</v>
          </cell>
          <cell r="AH1344" t="str">
            <v>Tukang</v>
          </cell>
          <cell r="AI1344">
            <v>2</v>
          </cell>
          <cell r="AK1344">
            <v>0.16666666666666666</v>
          </cell>
          <cell r="AL1344">
            <v>60000</v>
          </cell>
          <cell r="AM1344">
            <v>10000</v>
          </cell>
          <cell r="AN1344">
            <v>2040000</v>
          </cell>
          <cell r="AO1344">
            <v>34</v>
          </cell>
          <cell r="AR1344" t="str">
            <v>Pasir Cor (SC)</v>
          </cell>
          <cell r="AS1344" t="str">
            <v>m3</v>
          </cell>
          <cell r="AT1344">
            <v>0.57730000000000004</v>
          </cell>
          <cell r="AU1344">
            <v>164700</v>
          </cell>
          <cell r="AV1344">
            <v>95082</v>
          </cell>
          <cell r="AW1344">
            <v>19396728</v>
          </cell>
          <cell r="AX1344">
            <v>117.76920000000001</v>
          </cell>
          <cell r="AY1344">
            <v>0.577375796178344</v>
          </cell>
        </row>
        <row r="1345">
          <cell r="C1345">
            <v>122003</v>
          </cell>
          <cell r="K1345" t="str">
            <v>Concrete Vibrator ø 2.0"</v>
          </cell>
          <cell r="P1345">
            <v>12</v>
          </cell>
          <cell r="Q1345">
            <v>1</v>
          </cell>
          <cell r="R1345">
            <v>17</v>
          </cell>
          <cell r="S1345">
            <v>8.3299999999999999E-2</v>
          </cell>
          <cell r="U1345">
            <v>12</v>
          </cell>
          <cell r="V1345">
            <v>12500</v>
          </cell>
          <cell r="W1345">
            <v>1042</v>
          </cell>
          <cell r="X1345">
            <v>0</v>
          </cell>
          <cell r="Y1345">
            <v>0</v>
          </cell>
          <cell r="Z1345">
            <v>8990</v>
          </cell>
          <cell r="AA1345">
            <v>0</v>
          </cell>
          <cell r="AC1345">
            <v>1042</v>
          </cell>
          <cell r="AD1345">
            <v>212568</v>
          </cell>
          <cell r="AH1345" t="str">
            <v>Pekerja</v>
          </cell>
          <cell r="AI1345">
            <v>8</v>
          </cell>
          <cell r="AK1345">
            <v>0.66666666666666663</v>
          </cell>
          <cell r="AL1345">
            <v>40000</v>
          </cell>
          <cell r="AM1345">
            <v>26667</v>
          </cell>
          <cell r="AN1345">
            <v>5440068</v>
          </cell>
          <cell r="AO1345">
            <v>136</v>
          </cell>
          <cell r="AR1345" t="str">
            <v>Batu Pecah (SC)</v>
          </cell>
          <cell r="AS1345" t="str">
            <v>m3</v>
          </cell>
          <cell r="AT1345">
            <v>0.75539999999999996</v>
          </cell>
          <cell r="AU1345">
            <v>164700</v>
          </cell>
          <cell r="AV1345">
            <v>124415</v>
          </cell>
          <cell r="AW1345">
            <v>25380660</v>
          </cell>
          <cell r="AX1345">
            <v>154.10159999999999</v>
          </cell>
          <cell r="AY1345">
            <v>0.75539999999999985</v>
          </cell>
        </row>
        <row r="1346">
          <cell r="C1346">
            <v>122004</v>
          </cell>
          <cell r="K1346" t="str">
            <v>Concrete Pump</v>
          </cell>
          <cell r="P1346">
            <v>61.440000000000012</v>
          </cell>
          <cell r="Q1346">
            <v>0.5</v>
          </cell>
          <cell r="R1346">
            <v>3.3203124999999996</v>
          </cell>
          <cell r="S1346">
            <v>1.6299999999999999E-2</v>
          </cell>
          <cell r="U1346">
            <v>30.720000000000006</v>
          </cell>
          <cell r="V1346">
            <v>221875</v>
          </cell>
          <cell r="W1346">
            <v>3617</v>
          </cell>
          <cell r="X1346">
            <v>15</v>
          </cell>
          <cell r="Y1346">
            <v>0.2445</v>
          </cell>
          <cell r="Z1346">
            <v>8990</v>
          </cell>
          <cell r="AA1346">
            <v>2199</v>
          </cell>
          <cell r="AC1346">
            <v>5816</v>
          </cell>
          <cell r="AD1346">
            <v>1186464</v>
          </cell>
        </row>
        <row r="1347">
          <cell r="C1347">
            <v>122005</v>
          </cell>
          <cell r="K1347" t="str">
            <v>Generator Set 150 KVA</v>
          </cell>
          <cell r="P1347">
            <v>10</v>
          </cell>
          <cell r="Q1347">
            <v>1.2</v>
          </cell>
          <cell r="R1347">
            <v>20.399999999999999</v>
          </cell>
          <cell r="S1347">
            <v>0.1</v>
          </cell>
          <cell r="U1347">
            <v>12</v>
          </cell>
          <cell r="V1347">
            <v>61250.000000000007</v>
          </cell>
          <cell r="W1347">
            <v>6125</v>
          </cell>
          <cell r="X1347">
            <v>15</v>
          </cell>
          <cell r="Y1347">
            <v>1.5</v>
          </cell>
          <cell r="Z1347">
            <v>8990</v>
          </cell>
          <cell r="AA1347">
            <v>13485</v>
          </cell>
          <cell r="AC1347">
            <v>19610</v>
          </cell>
          <cell r="AD1347">
            <v>4000440</v>
          </cell>
        </row>
        <row r="1348">
          <cell r="C1348">
            <v>122006</v>
          </cell>
          <cell r="K1348" t="str">
            <v>Wheel Loader 1,0-1,6 M3</v>
          </cell>
          <cell r="P1348">
            <v>8</v>
          </cell>
          <cell r="Q1348">
            <v>1.5</v>
          </cell>
          <cell r="R1348">
            <v>25.5</v>
          </cell>
          <cell r="S1348">
            <v>0.125</v>
          </cell>
          <cell r="U1348">
            <v>12</v>
          </cell>
          <cell r="V1348">
            <v>130375.00000000001</v>
          </cell>
          <cell r="W1348">
            <v>16297</v>
          </cell>
          <cell r="X1348">
            <v>8</v>
          </cell>
          <cell r="Y1348">
            <v>1</v>
          </cell>
          <cell r="Z1348">
            <v>8990</v>
          </cell>
          <cell r="AA1348">
            <v>8990</v>
          </cell>
          <cell r="AC1348">
            <v>25287</v>
          </cell>
          <cell r="AD1348">
            <v>5158548</v>
          </cell>
        </row>
        <row r="1349">
          <cell r="C1349">
            <v>122007</v>
          </cell>
          <cell r="K1349" t="str">
            <v>Submersible Pump</v>
          </cell>
          <cell r="P1349">
            <v>0</v>
          </cell>
          <cell r="Q1349">
            <v>1</v>
          </cell>
          <cell r="R1349">
            <v>0</v>
          </cell>
          <cell r="S1349">
            <v>0</v>
          </cell>
          <cell r="V1349">
            <v>24375</v>
          </cell>
          <cell r="W1349">
            <v>0</v>
          </cell>
          <cell r="X1349">
            <v>0</v>
          </cell>
          <cell r="Y1349">
            <v>0</v>
          </cell>
          <cell r="Z1349">
            <v>8990</v>
          </cell>
          <cell r="AA1349">
            <v>0</v>
          </cell>
          <cell r="AC1349">
            <v>0</v>
          </cell>
          <cell r="AD1349">
            <v>0</v>
          </cell>
        </row>
        <row r="1350">
          <cell r="C1350">
            <v>122008</v>
          </cell>
          <cell r="S1350">
            <v>0</v>
          </cell>
          <cell r="AC1350">
            <v>0</v>
          </cell>
          <cell r="AD1350">
            <v>0</v>
          </cell>
        </row>
        <row r="1351">
          <cell r="C1351">
            <v>122009</v>
          </cell>
          <cell r="S1351">
            <v>0</v>
          </cell>
          <cell r="AC1351">
            <v>0</v>
          </cell>
          <cell r="AD1351">
            <v>0</v>
          </cell>
        </row>
        <row r="1352">
          <cell r="C1352">
            <v>122010</v>
          </cell>
          <cell r="S1352">
            <v>0</v>
          </cell>
          <cell r="AC1352">
            <v>0</v>
          </cell>
          <cell r="AD1352">
            <v>0</v>
          </cell>
        </row>
        <row r="1353">
          <cell r="C1353">
            <v>123000</v>
          </cell>
          <cell r="D1353" t="str">
            <v>III-2-7</v>
          </cell>
          <cell r="F1353" t="str">
            <v>Concrete type - B</v>
          </cell>
          <cell r="H1353" t="str">
            <v>cum</v>
          </cell>
          <cell r="I1353">
            <v>774</v>
          </cell>
          <cell r="K1353">
            <v>0</v>
          </cell>
          <cell r="L1353">
            <v>23</v>
          </cell>
          <cell r="M1353">
            <v>7</v>
          </cell>
          <cell r="N1353">
            <v>1</v>
          </cell>
          <cell r="O1353">
            <v>161</v>
          </cell>
          <cell r="U1353">
            <v>12</v>
          </cell>
          <cell r="W1353">
            <v>64959</v>
          </cell>
          <cell r="Y1353">
            <v>3.8077999999999999</v>
          </cell>
          <cell r="Z1353">
            <v>8990</v>
          </cell>
          <cell r="AA1353">
            <v>34234</v>
          </cell>
          <cell r="AC1353">
            <v>99193</v>
          </cell>
          <cell r="AD1353">
            <v>76775382</v>
          </cell>
          <cell r="AE1353">
            <v>0</v>
          </cell>
          <cell r="AF1353" t="str">
            <v>III-2-7</v>
          </cell>
          <cell r="AH1353" t="str">
            <v>Prod./Jam :</v>
          </cell>
          <cell r="AI1353">
            <v>12</v>
          </cell>
          <cell r="AJ1353">
            <v>96</v>
          </cell>
          <cell r="AK1353">
            <v>0</v>
          </cell>
          <cell r="AM1353">
            <v>42917</v>
          </cell>
          <cell r="AN1353">
            <v>33217758</v>
          </cell>
          <cell r="AO1353">
            <v>0</v>
          </cell>
          <cell r="AP1353" t="str">
            <v>III-2-7</v>
          </cell>
          <cell r="AV1353">
            <v>549906</v>
          </cell>
          <cell r="AW1353">
            <v>425627244</v>
          </cell>
          <cell r="BC1353">
            <v>692016</v>
          </cell>
        </row>
        <row r="1354">
          <cell r="C1354">
            <v>123001</v>
          </cell>
          <cell r="K1354" t="str">
            <v>Batching Plant</v>
          </cell>
          <cell r="P1354">
            <v>12</v>
          </cell>
          <cell r="Q1354">
            <v>1</v>
          </cell>
          <cell r="R1354">
            <v>64.5</v>
          </cell>
          <cell r="S1354">
            <v>8.3299999999999999E-2</v>
          </cell>
          <cell r="U1354">
            <v>12</v>
          </cell>
          <cell r="V1354">
            <v>255250.00000000003</v>
          </cell>
          <cell r="W1354">
            <v>21263</v>
          </cell>
          <cell r="X1354">
            <v>0</v>
          </cell>
          <cell r="Y1354">
            <v>0</v>
          </cell>
          <cell r="Z1354">
            <v>8990</v>
          </cell>
          <cell r="AA1354">
            <v>0</v>
          </cell>
          <cell r="AC1354">
            <v>21263</v>
          </cell>
          <cell r="AD1354">
            <v>16457562</v>
          </cell>
          <cell r="AH1354" t="str">
            <v>Mandor</v>
          </cell>
          <cell r="AI1354">
            <v>1</v>
          </cell>
          <cell r="AJ1354">
            <v>0</v>
          </cell>
          <cell r="AK1354">
            <v>8.3333333333333329E-2</v>
          </cell>
          <cell r="AL1354">
            <v>75000</v>
          </cell>
          <cell r="AM1354">
            <v>6250</v>
          </cell>
          <cell r="AN1354">
            <v>4837500</v>
          </cell>
          <cell r="AO1354">
            <v>64.5</v>
          </cell>
          <cell r="AR1354" t="str">
            <v>Semen</v>
          </cell>
          <cell r="AS1354" t="str">
            <v>kg</v>
          </cell>
          <cell r="AT1354">
            <v>301.86250000000001</v>
          </cell>
          <cell r="AU1354">
            <v>1077</v>
          </cell>
          <cell r="AV1354">
            <v>325106</v>
          </cell>
          <cell r="AW1354">
            <v>251632044</v>
          </cell>
          <cell r="AX1354">
            <v>233641.57500000001</v>
          </cell>
          <cell r="AY1354">
            <v>301.86249999999995</v>
          </cell>
        </row>
        <row r="1355">
          <cell r="C1355">
            <v>123002</v>
          </cell>
          <cell r="K1355" t="str">
            <v>Agitator Truck 3 m3</v>
          </cell>
          <cell r="P1355">
            <v>6.5848101265822772</v>
          </cell>
          <cell r="Q1355">
            <v>1</v>
          </cell>
          <cell r="R1355">
            <v>117.54325259515574</v>
          </cell>
          <cell r="S1355">
            <v>0.15190000000000001</v>
          </cell>
          <cell r="U1355">
            <v>6.5848101265822772</v>
          </cell>
          <cell r="V1355">
            <v>109375</v>
          </cell>
          <cell r="W1355">
            <v>16615</v>
          </cell>
          <cell r="X1355">
            <v>7</v>
          </cell>
          <cell r="Y1355">
            <v>1.0632999999999999</v>
          </cell>
          <cell r="Z1355">
            <v>8990</v>
          </cell>
          <cell r="AA1355">
            <v>9560</v>
          </cell>
          <cell r="AC1355">
            <v>26175</v>
          </cell>
          <cell r="AD1355">
            <v>20259450</v>
          </cell>
          <cell r="AH1355" t="str">
            <v>Tukang</v>
          </cell>
          <cell r="AI1355">
            <v>2</v>
          </cell>
          <cell r="AJ1355">
            <v>0</v>
          </cell>
          <cell r="AK1355">
            <v>0.16666666666666666</v>
          </cell>
          <cell r="AL1355">
            <v>60000</v>
          </cell>
          <cell r="AM1355">
            <v>10000</v>
          </cell>
          <cell r="AN1355">
            <v>7740000</v>
          </cell>
          <cell r="AO1355">
            <v>129</v>
          </cell>
          <cell r="AR1355" t="str">
            <v>Pasir Cor (SC)</v>
          </cell>
          <cell r="AS1355" t="str">
            <v>m3</v>
          </cell>
          <cell r="AT1355">
            <v>0.61909999999999998</v>
          </cell>
          <cell r="AU1355">
            <v>164700</v>
          </cell>
          <cell r="AV1355">
            <v>101966</v>
          </cell>
          <cell r="AW1355">
            <v>78921684</v>
          </cell>
          <cell r="AX1355">
            <v>479.18340000000001</v>
          </cell>
          <cell r="AY1355">
            <v>0.61918165605095543</v>
          </cell>
        </row>
        <row r="1356">
          <cell r="C1356">
            <v>123003</v>
          </cell>
          <cell r="K1356" t="str">
            <v>Concrete Vibrator ø 2.0"</v>
          </cell>
          <cell r="P1356">
            <v>12</v>
          </cell>
          <cell r="Q1356">
            <v>1</v>
          </cell>
          <cell r="R1356">
            <v>64.5</v>
          </cell>
          <cell r="S1356">
            <v>8.3299999999999999E-2</v>
          </cell>
          <cell r="U1356">
            <v>12</v>
          </cell>
          <cell r="V1356">
            <v>12500</v>
          </cell>
          <cell r="W1356">
            <v>1042</v>
          </cell>
          <cell r="X1356">
            <v>0</v>
          </cell>
          <cell r="Y1356">
            <v>0</v>
          </cell>
          <cell r="Z1356">
            <v>8990</v>
          </cell>
          <cell r="AA1356">
            <v>0</v>
          </cell>
          <cell r="AC1356">
            <v>1042</v>
          </cell>
          <cell r="AD1356">
            <v>806508</v>
          </cell>
          <cell r="AH1356" t="str">
            <v>Pekerja</v>
          </cell>
          <cell r="AI1356">
            <v>8</v>
          </cell>
          <cell r="AJ1356">
            <v>0</v>
          </cell>
          <cell r="AK1356">
            <v>0.66666666666666663</v>
          </cell>
          <cell r="AL1356">
            <v>40000</v>
          </cell>
          <cell r="AM1356">
            <v>26667</v>
          </cell>
          <cell r="AN1356">
            <v>20640258</v>
          </cell>
          <cell r="AO1356">
            <v>516</v>
          </cell>
          <cell r="AR1356" t="str">
            <v>Batu Pecah (SC)</v>
          </cell>
          <cell r="AS1356" t="str">
            <v>m3</v>
          </cell>
          <cell r="AT1356">
            <v>0.74580000000000002</v>
          </cell>
          <cell r="AU1356">
            <v>164700</v>
          </cell>
          <cell r="AV1356">
            <v>122834</v>
          </cell>
          <cell r="AW1356">
            <v>95073516</v>
          </cell>
          <cell r="AX1356">
            <v>577.24919999999997</v>
          </cell>
          <cell r="AY1356">
            <v>0.74580266666666661</v>
          </cell>
        </row>
        <row r="1357">
          <cell r="C1357">
            <v>123004</v>
          </cell>
          <cell r="K1357" t="str">
            <v>Concrete Pump</v>
          </cell>
          <cell r="P1357">
            <v>61.440000000000012</v>
          </cell>
          <cell r="Q1357">
            <v>0.5</v>
          </cell>
          <cell r="R1357">
            <v>12.597656249999998</v>
          </cell>
          <cell r="S1357">
            <v>1.6299999999999999E-2</v>
          </cell>
          <cell r="U1357">
            <v>30.720000000000006</v>
          </cell>
          <cell r="V1357">
            <v>221875</v>
          </cell>
          <cell r="W1357">
            <v>3617</v>
          </cell>
          <cell r="X1357">
            <v>15</v>
          </cell>
          <cell r="Y1357">
            <v>0.2445</v>
          </cell>
          <cell r="Z1357">
            <v>8990</v>
          </cell>
          <cell r="AA1357">
            <v>2199</v>
          </cell>
          <cell r="AC1357">
            <v>5816</v>
          </cell>
          <cell r="AD1357">
            <v>4501584</v>
          </cell>
        </row>
        <row r="1358">
          <cell r="C1358">
            <v>123005</v>
          </cell>
          <cell r="K1358" t="str">
            <v>Generator Set 150 KVA</v>
          </cell>
          <cell r="P1358">
            <v>10</v>
          </cell>
          <cell r="Q1358">
            <v>1.2</v>
          </cell>
          <cell r="R1358">
            <v>77.400000000000006</v>
          </cell>
          <cell r="S1358">
            <v>0.1</v>
          </cell>
          <cell r="U1358">
            <v>12</v>
          </cell>
          <cell r="V1358">
            <v>61250.000000000007</v>
          </cell>
          <cell r="W1358">
            <v>6125</v>
          </cell>
          <cell r="X1358">
            <v>15</v>
          </cell>
          <cell r="Y1358">
            <v>1.5</v>
          </cell>
          <cell r="Z1358">
            <v>8990</v>
          </cell>
          <cell r="AA1358">
            <v>13485</v>
          </cell>
          <cell r="AC1358">
            <v>19610</v>
          </cell>
          <cell r="AD1358">
            <v>15178140</v>
          </cell>
        </row>
        <row r="1359">
          <cell r="C1359">
            <v>123006</v>
          </cell>
          <cell r="K1359" t="str">
            <v>Wheel Loader 1,0-1,6 M3</v>
          </cell>
          <cell r="P1359">
            <v>8</v>
          </cell>
          <cell r="Q1359">
            <v>1.5</v>
          </cell>
          <cell r="R1359">
            <v>96.75</v>
          </cell>
          <cell r="S1359">
            <v>0.125</v>
          </cell>
          <cell r="U1359">
            <v>12</v>
          </cell>
          <cell r="V1359">
            <v>130375.00000000001</v>
          </cell>
          <cell r="W1359">
            <v>16297</v>
          </cell>
          <cell r="X1359">
            <v>8</v>
          </cell>
          <cell r="Y1359">
            <v>1</v>
          </cell>
          <cell r="Z1359">
            <v>8990</v>
          </cell>
          <cell r="AA1359">
            <v>8990</v>
          </cell>
          <cell r="AC1359">
            <v>25287</v>
          </cell>
          <cell r="AD1359">
            <v>19572138</v>
          </cell>
        </row>
        <row r="1360">
          <cell r="C1360">
            <v>123007</v>
          </cell>
          <cell r="K1360" t="str">
            <v>Submersible Pump</v>
          </cell>
          <cell r="P1360">
            <v>0</v>
          </cell>
          <cell r="Q1360">
            <v>1</v>
          </cell>
          <cell r="R1360">
            <v>0</v>
          </cell>
          <cell r="S1360">
            <v>0</v>
          </cell>
          <cell r="U1360">
            <v>0</v>
          </cell>
          <cell r="V1360">
            <v>24375</v>
          </cell>
          <cell r="W1360">
            <v>0</v>
          </cell>
          <cell r="X1360">
            <v>0</v>
          </cell>
          <cell r="Y1360">
            <v>0</v>
          </cell>
          <cell r="Z1360">
            <v>8990</v>
          </cell>
          <cell r="AA1360">
            <v>0</v>
          </cell>
          <cell r="AC1360">
            <v>0</v>
          </cell>
          <cell r="AD1360">
            <v>0</v>
          </cell>
        </row>
        <row r="1361">
          <cell r="C1361">
            <v>123008</v>
          </cell>
          <cell r="S1361">
            <v>0</v>
          </cell>
          <cell r="AC1361">
            <v>0</v>
          </cell>
          <cell r="AD1361">
            <v>0</v>
          </cell>
        </row>
        <row r="1362">
          <cell r="C1362">
            <v>123009</v>
          </cell>
          <cell r="S1362">
            <v>0</v>
          </cell>
          <cell r="AC1362">
            <v>0</v>
          </cell>
          <cell r="AD1362">
            <v>0</v>
          </cell>
        </row>
        <row r="1363">
          <cell r="C1363">
            <v>123010</v>
          </cell>
          <cell r="S1363">
            <v>0</v>
          </cell>
          <cell r="AC1363">
            <v>0</v>
          </cell>
          <cell r="AD1363">
            <v>0</v>
          </cell>
        </row>
        <row r="1364">
          <cell r="C1364">
            <v>124000</v>
          </cell>
          <cell r="D1364" t="str">
            <v>III-2-8</v>
          </cell>
          <cell r="F1364" t="str">
            <v>Concrete type - C</v>
          </cell>
          <cell r="H1364" t="str">
            <v>cum</v>
          </cell>
          <cell r="I1364">
            <v>0</v>
          </cell>
          <cell r="K1364">
            <v>0</v>
          </cell>
          <cell r="L1364">
            <v>23</v>
          </cell>
          <cell r="M1364">
            <v>7</v>
          </cell>
          <cell r="N1364">
            <v>1</v>
          </cell>
          <cell r="O1364">
            <v>161</v>
          </cell>
          <cell r="U1364">
            <v>12</v>
          </cell>
          <cell r="W1364">
            <v>59041</v>
          </cell>
          <cell r="Y1364">
            <v>3.2923999999999998</v>
          </cell>
          <cell r="Z1364">
            <v>8990</v>
          </cell>
          <cell r="AA1364">
            <v>29600</v>
          </cell>
          <cell r="AC1364">
            <v>59038</v>
          </cell>
          <cell r="AD1364">
            <v>0</v>
          </cell>
          <cell r="AE1364">
            <v>0</v>
          </cell>
          <cell r="AF1364" t="str">
            <v>III-2-8</v>
          </cell>
          <cell r="AH1364" t="str">
            <v>Prod./Jam :</v>
          </cell>
          <cell r="AI1364">
            <v>12</v>
          </cell>
          <cell r="AJ1364">
            <v>96</v>
          </cell>
          <cell r="AK1364">
            <v>4</v>
          </cell>
          <cell r="AM1364">
            <v>42917</v>
          </cell>
          <cell r="AN1364">
            <v>0</v>
          </cell>
          <cell r="AO1364">
            <v>0</v>
          </cell>
          <cell r="AP1364" t="str">
            <v>III-2-8</v>
          </cell>
          <cell r="AV1364">
            <v>526796</v>
          </cell>
          <cell r="AW1364">
            <v>0</v>
          </cell>
          <cell r="BC1364">
            <v>628751</v>
          </cell>
        </row>
        <row r="1365">
          <cell r="C1365">
            <v>124001</v>
          </cell>
          <cell r="K1365" t="str">
            <v>Batching Plant</v>
          </cell>
          <cell r="P1365">
            <v>12</v>
          </cell>
          <cell r="Q1365">
            <v>1</v>
          </cell>
          <cell r="R1365">
            <v>0</v>
          </cell>
          <cell r="S1365">
            <v>8.3299999999999999E-2</v>
          </cell>
          <cell r="U1365">
            <v>12</v>
          </cell>
          <cell r="V1365">
            <v>255250.00000000003</v>
          </cell>
          <cell r="W1365">
            <v>21263</v>
          </cell>
          <cell r="X1365">
            <v>0</v>
          </cell>
          <cell r="Y1365">
            <v>0</v>
          </cell>
          <cell r="Z1365">
            <v>8990</v>
          </cell>
          <cell r="AA1365">
            <v>0</v>
          </cell>
          <cell r="AC1365">
            <v>21262</v>
          </cell>
          <cell r="AD1365">
            <v>0</v>
          </cell>
          <cell r="AH1365" t="str">
            <v>Mandor</v>
          </cell>
          <cell r="AI1365">
            <v>1</v>
          </cell>
          <cell r="AK1365">
            <v>8.3333333333333329E-2</v>
          </cell>
          <cell r="AL1365">
            <v>75000</v>
          </cell>
          <cell r="AM1365">
            <v>6250</v>
          </cell>
          <cell r="AN1365">
            <v>0</v>
          </cell>
          <cell r="AO1365">
            <v>0</v>
          </cell>
          <cell r="AR1365" t="str">
            <v>Semen</v>
          </cell>
          <cell r="AS1365" t="str">
            <v>kg</v>
          </cell>
          <cell r="AT1365">
            <v>276.75</v>
          </cell>
          <cell r="AU1365">
            <v>1077</v>
          </cell>
          <cell r="AV1365">
            <v>298060</v>
          </cell>
          <cell r="AW1365">
            <v>0</v>
          </cell>
          <cell r="AX1365">
            <v>0</v>
          </cell>
          <cell r="AY1365">
            <v>276.75</v>
          </cell>
        </row>
        <row r="1366">
          <cell r="C1366">
            <v>124002</v>
          </cell>
          <cell r="K1366" t="str">
            <v>Agitator Truck 3 m3</v>
          </cell>
          <cell r="P1366">
            <v>6</v>
          </cell>
          <cell r="Q1366">
            <v>1</v>
          </cell>
          <cell r="R1366">
            <v>0</v>
          </cell>
          <cell r="S1366">
            <v>0.16669999999999999</v>
          </cell>
          <cell r="U1366">
            <v>6</v>
          </cell>
          <cell r="V1366">
            <v>109375</v>
          </cell>
          <cell r="W1366">
            <v>18233</v>
          </cell>
          <cell r="X1366">
            <v>7</v>
          </cell>
          <cell r="Y1366">
            <v>1.1669</v>
          </cell>
          <cell r="Z1366">
            <v>8990</v>
          </cell>
          <cell r="AA1366">
            <v>10491</v>
          </cell>
          <cell r="AC1366">
            <v>18233</v>
          </cell>
          <cell r="AD1366">
            <v>0</v>
          </cell>
          <cell r="AH1366" t="str">
            <v>Tukang</v>
          </cell>
          <cell r="AI1366">
            <v>2</v>
          </cell>
          <cell r="AK1366">
            <v>0.16666666666666666</v>
          </cell>
          <cell r="AL1366">
            <v>60000</v>
          </cell>
          <cell r="AM1366">
            <v>10000</v>
          </cell>
          <cell r="AN1366">
            <v>0</v>
          </cell>
          <cell r="AO1366">
            <v>0</v>
          </cell>
          <cell r="AR1366" t="str">
            <v>Pasir Cor (SC)</v>
          </cell>
          <cell r="AS1366" t="str">
            <v>m3</v>
          </cell>
          <cell r="AT1366">
            <v>0.60160000000000002</v>
          </cell>
          <cell r="AU1366">
            <v>164700</v>
          </cell>
          <cell r="AV1366">
            <v>99084</v>
          </cell>
          <cell r="AW1366">
            <v>0</v>
          </cell>
          <cell r="AX1366">
            <v>0</v>
          </cell>
          <cell r="AY1366">
            <v>0.60168152866242042</v>
          </cell>
        </row>
        <row r="1367">
          <cell r="C1367">
            <v>124003</v>
          </cell>
          <cell r="K1367" t="str">
            <v>Concrete Vibrator ø 2.0"</v>
          </cell>
          <cell r="P1367">
            <v>3</v>
          </cell>
          <cell r="Q1367">
            <v>1</v>
          </cell>
          <cell r="R1367">
            <v>0</v>
          </cell>
          <cell r="S1367">
            <v>0.33329999999999999</v>
          </cell>
          <cell r="U1367">
            <v>3</v>
          </cell>
          <cell r="V1367">
            <v>12500</v>
          </cell>
          <cell r="W1367">
            <v>4167</v>
          </cell>
          <cell r="X1367">
            <v>0</v>
          </cell>
          <cell r="Y1367">
            <v>0</v>
          </cell>
          <cell r="Z1367">
            <v>8990</v>
          </cell>
          <cell r="AA1367">
            <v>0</v>
          </cell>
          <cell r="AC1367">
            <v>4166</v>
          </cell>
          <cell r="AD1367">
            <v>0</v>
          </cell>
          <cell r="AH1367" t="str">
            <v>Pekerja</v>
          </cell>
          <cell r="AI1367">
            <v>8</v>
          </cell>
          <cell r="AK1367">
            <v>0.66666666666666663</v>
          </cell>
          <cell r="AL1367">
            <v>40000</v>
          </cell>
          <cell r="AM1367">
            <v>26667</v>
          </cell>
          <cell r="AN1367">
            <v>0</v>
          </cell>
          <cell r="AO1367">
            <v>0</v>
          </cell>
          <cell r="AR1367" t="str">
            <v>Batu Pecah (SC)</v>
          </cell>
          <cell r="AS1367" t="str">
            <v>m3</v>
          </cell>
          <cell r="AT1367">
            <v>0.78720000000000001</v>
          </cell>
          <cell r="AU1367">
            <v>164700</v>
          </cell>
          <cell r="AV1367">
            <v>129652</v>
          </cell>
          <cell r="AW1367">
            <v>0</v>
          </cell>
          <cell r="AX1367">
            <v>0</v>
          </cell>
          <cell r="AY1367">
            <v>0.7871999999999999</v>
          </cell>
        </row>
        <row r="1368">
          <cell r="C1368">
            <v>124004</v>
          </cell>
          <cell r="K1368" t="str">
            <v>Concrete Pump</v>
          </cell>
          <cell r="P1368">
            <v>24</v>
          </cell>
          <cell r="Q1368">
            <v>0.5</v>
          </cell>
          <cell r="R1368">
            <v>0</v>
          </cell>
          <cell r="S1368">
            <v>4.1700000000000001E-2</v>
          </cell>
          <cell r="U1368">
            <v>12</v>
          </cell>
          <cell r="V1368">
            <v>221875</v>
          </cell>
          <cell r="W1368">
            <v>9253</v>
          </cell>
          <cell r="X1368">
            <v>15</v>
          </cell>
          <cell r="Y1368">
            <v>0.62549999999999994</v>
          </cell>
          <cell r="Z1368">
            <v>8990</v>
          </cell>
          <cell r="AA1368">
            <v>5624</v>
          </cell>
          <cell r="AC1368">
            <v>9252</v>
          </cell>
          <cell r="AD1368">
            <v>0</v>
          </cell>
        </row>
        <row r="1369">
          <cell r="C1369">
            <v>124005</v>
          </cell>
          <cell r="K1369" t="str">
            <v>Generator Set 150 KVA</v>
          </cell>
          <cell r="P1369">
            <v>10</v>
          </cell>
          <cell r="Q1369">
            <v>1.2</v>
          </cell>
          <cell r="R1369">
            <v>0</v>
          </cell>
          <cell r="S1369">
            <v>0.1</v>
          </cell>
          <cell r="U1369">
            <v>12</v>
          </cell>
          <cell r="V1369">
            <v>61250.000000000007</v>
          </cell>
          <cell r="W1369">
            <v>6125</v>
          </cell>
          <cell r="X1369">
            <v>15</v>
          </cell>
          <cell r="Y1369">
            <v>1.5</v>
          </cell>
          <cell r="Z1369">
            <v>8990</v>
          </cell>
          <cell r="AA1369">
            <v>13485</v>
          </cell>
          <cell r="AC1369">
            <v>6125</v>
          </cell>
          <cell r="AD1369">
            <v>0</v>
          </cell>
        </row>
        <row r="1370">
          <cell r="C1370">
            <v>124006</v>
          </cell>
          <cell r="K1370" t="str">
            <v>Wheel Loader 1,0-1,6 M3</v>
          </cell>
          <cell r="P1370">
            <v>0</v>
          </cell>
          <cell r="Q1370">
            <v>1.5</v>
          </cell>
          <cell r="R1370">
            <v>0</v>
          </cell>
          <cell r="S1370">
            <v>0</v>
          </cell>
          <cell r="V1370">
            <v>130375.00000000001</v>
          </cell>
          <cell r="W1370">
            <v>0</v>
          </cell>
          <cell r="X1370">
            <v>8</v>
          </cell>
          <cell r="Y1370">
            <v>0</v>
          </cell>
          <cell r="Z1370">
            <v>8990</v>
          </cell>
          <cell r="AA1370">
            <v>0</v>
          </cell>
          <cell r="AC1370">
            <v>0</v>
          </cell>
          <cell r="AD1370">
            <v>0</v>
          </cell>
        </row>
        <row r="1371">
          <cell r="C1371">
            <v>124007</v>
          </cell>
          <cell r="S1371">
            <v>0</v>
          </cell>
          <cell r="AC1371">
            <v>0</v>
          </cell>
          <cell r="AD1371">
            <v>0</v>
          </cell>
        </row>
        <row r="1372">
          <cell r="C1372">
            <v>124008</v>
          </cell>
          <cell r="S1372">
            <v>0</v>
          </cell>
          <cell r="AC1372">
            <v>0</v>
          </cell>
          <cell r="AD1372">
            <v>0</v>
          </cell>
        </row>
        <row r="1373">
          <cell r="C1373">
            <v>124009</v>
          </cell>
          <cell r="S1373">
            <v>0</v>
          </cell>
          <cell r="AC1373">
            <v>0</v>
          </cell>
          <cell r="AD1373">
            <v>0</v>
          </cell>
        </row>
        <row r="1374">
          <cell r="C1374">
            <v>124010</v>
          </cell>
          <cell r="S1374">
            <v>0</v>
          </cell>
          <cell r="AC1374">
            <v>0</v>
          </cell>
          <cell r="AD1374">
            <v>0</v>
          </cell>
        </row>
        <row r="1375">
          <cell r="C1375">
            <v>125000</v>
          </cell>
          <cell r="D1375" t="str">
            <v>III-2-9</v>
          </cell>
          <cell r="F1375" t="str">
            <v>Concrete type - D</v>
          </cell>
          <cell r="H1375" t="str">
            <v>cum</v>
          </cell>
          <cell r="I1375">
            <v>29</v>
          </cell>
          <cell r="K1375">
            <v>0</v>
          </cell>
          <cell r="L1375">
            <v>23</v>
          </cell>
          <cell r="M1375">
            <v>7</v>
          </cell>
          <cell r="N1375">
            <v>1</v>
          </cell>
          <cell r="O1375">
            <v>161</v>
          </cell>
          <cell r="U1375">
            <v>12</v>
          </cell>
          <cell r="W1375">
            <v>61342</v>
          </cell>
          <cell r="Y1375">
            <v>3.5632999999999999</v>
          </cell>
          <cell r="Z1375">
            <v>8990</v>
          </cell>
          <cell r="AA1375">
            <v>32035</v>
          </cell>
          <cell r="AC1375">
            <v>93377</v>
          </cell>
          <cell r="AD1375">
            <v>2707933</v>
          </cell>
          <cell r="AE1375">
            <v>0</v>
          </cell>
          <cell r="AF1375" t="str">
            <v>III-2-9</v>
          </cell>
          <cell r="AH1375" t="str">
            <v>Prod./Jam :</v>
          </cell>
          <cell r="AI1375">
            <v>12</v>
          </cell>
          <cell r="AJ1375">
            <v>96</v>
          </cell>
          <cell r="AK1375">
            <v>4</v>
          </cell>
          <cell r="AM1375">
            <v>42917</v>
          </cell>
          <cell r="AN1375">
            <v>1244593</v>
          </cell>
          <cell r="AO1375">
            <v>0</v>
          </cell>
          <cell r="AP1375" t="str">
            <v>III-2-9</v>
          </cell>
          <cell r="AV1375">
            <v>496478</v>
          </cell>
          <cell r="AW1375">
            <v>14397862</v>
          </cell>
          <cell r="BC1375">
            <v>632772</v>
          </cell>
        </row>
        <row r="1376">
          <cell r="C1376">
            <v>125001</v>
          </cell>
          <cell r="K1376" t="str">
            <v>Batching Plant</v>
          </cell>
          <cell r="P1376">
            <v>12</v>
          </cell>
          <cell r="Q1376">
            <v>1</v>
          </cell>
          <cell r="R1376">
            <v>2.4166666666666665</v>
          </cell>
          <cell r="S1376">
            <v>8.3299999999999999E-2</v>
          </cell>
          <cell r="U1376">
            <v>12</v>
          </cell>
          <cell r="V1376">
            <v>255250.00000000003</v>
          </cell>
          <cell r="W1376">
            <v>21263</v>
          </cell>
          <cell r="X1376">
            <v>0</v>
          </cell>
          <cell r="Y1376">
            <v>0</v>
          </cell>
          <cell r="Z1376">
            <v>8990</v>
          </cell>
          <cell r="AA1376">
            <v>0</v>
          </cell>
          <cell r="AC1376">
            <v>21263</v>
          </cell>
          <cell r="AD1376">
            <v>616627</v>
          </cell>
          <cell r="AH1376" t="str">
            <v>Mandor</v>
          </cell>
          <cell r="AI1376">
            <v>1</v>
          </cell>
          <cell r="AK1376">
            <v>8.3333333333333329E-2</v>
          </cell>
          <cell r="AL1376">
            <v>75000</v>
          </cell>
          <cell r="AM1376">
            <v>6250</v>
          </cell>
          <cell r="AN1376">
            <v>181250</v>
          </cell>
          <cell r="AO1376">
            <v>2.4166666666666665</v>
          </cell>
          <cell r="AR1376" t="str">
            <v>Semen</v>
          </cell>
          <cell r="AS1376" t="str">
            <v>kg</v>
          </cell>
          <cell r="AT1376">
            <v>246</v>
          </cell>
          <cell r="AU1376">
            <v>1077</v>
          </cell>
          <cell r="AV1376">
            <v>264942</v>
          </cell>
          <cell r="AW1376">
            <v>7683318</v>
          </cell>
          <cell r="AX1376">
            <v>7134</v>
          </cell>
          <cell r="AY1376">
            <v>245.99999999999997</v>
          </cell>
        </row>
        <row r="1377">
          <cell r="C1377">
            <v>125002</v>
          </cell>
          <cell r="K1377" t="str">
            <v>Agitator Truck 3 m3</v>
          </cell>
          <cell r="P1377">
            <v>6.5848101265822772</v>
          </cell>
          <cell r="Q1377">
            <v>1</v>
          </cell>
          <cell r="R1377">
            <v>4.4040753556324503</v>
          </cell>
          <cell r="S1377">
            <v>0.15190000000000001</v>
          </cell>
          <cell r="U1377">
            <v>6.5848101265822772</v>
          </cell>
          <cell r="V1377">
            <v>109375</v>
          </cell>
          <cell r="W1377">
            <v>16615</v>
          </cell>
          <cell r="X1377">
            <v>7</v>
          </cell>
          <cell r="Y1377">
            <v>1.0632999999999999</v>
          </cell>
          <cell r="Z1377">
            <v>8990</v>
          </cell>
          <cell r="AA1377">
            <v>9560</v>
          </cell>
          <cell r="AC1377">
            <v>26175</v>
          </cell>
          <cell r="AD1377">
            <v>759075</v>
          </cell>
          <cell r="AH1377" t="str">
            <v>Tukang</v>
          </cell>
          <cell r="AI1377">
            <v>2</v>
          </cell>
          <cell r="AK1377">
            <v>0.16666666666666666</v>
          </cell>
          <cell r="AL1377">
            <v>60000</v>
          </cell>
          <cell r="AM1377">
            <v>10000</v>
          </cell>
          <cell r="AN1377">
            <v>290000</v>
          </cell>
          <cell r="AO1377">
            <v>4.833333333333333</v>
          </cell>
          <cell r="AR1377" t="str">
            <v>Pasir Cor (SC)</v>
          </cell>
          <cell r="AS1377" t="str">
            <v>m3</v>
          </cell>
          <cell r="AT1377">
            <v>0.60899999999999999</v>
          </cell>
          <cell r="AU1377">
            <v>164700</v>
          </cell>
          <cell r="AV1377">
            <v>100303</v>
          </cell>
          <cell r="AW1377">
            <v>2908787</v>
          </cell>
          <cell r="AX1377">
            <v>17.661000000000001</v>
          </cell>
          <cell r="AY1377">
            <v>0.60901910828025485</v>
          </cell>
        </row>
        <row r="1378">
          <cell r="C1378">
            <v>125003</v>
          </cell>
          <cell r="K1378" t="str">
            <v>Concrete Vibrator ø 2.0"</v>
          </cell>
          <cell r="P1378">
            <v>12</v>
          </cell>
          <cell r="Q1378">
            <v>1</v>
          </cell>
          <cell r="R1378">
            <v>2.4166666666666665</v>
          </cell>
          <cell r="S1378">
            <v>8.3299999999999999E-2</v>
          </cell>
          <cell r="U1378">
            <v>12</v>
          </cell>
          <cell r="V1378">
            <v>12500</v>
          </cell>
          <cell r="W1378">
            <v>1042</v>
          </cell>
          <cell r="X1378">
            <v>0</v>
          </cell>
          <cell r="Y1378">
            <v>0</v>
          </cell>
          <cell r="Z1378">
            <v>8990</v>
          </cell>
          <cell r="AA1378">
            <v>0</v>
          </cell>
          <cell r="AC1378">
            <v>1042</v>
          </cell>
          <cell r="AD1378">
            <v>30218</v>
          </cell>
          <cell r="AH1378" t="str">
            <v>Pekerja</v>
          </cell>
          <cell r="AI1378">
            <v>8</v>
          </cell>
          <cell r="AK1378">
            <v>0.66666666666666663</v>
          </cell>
          <cell r="AL1378">
            <v>40000</v>
          </cell>
          <cell r="AM1378">
            <v>26667</v>
          </cell>
          <cell r="AN1378">
            <v>773343</v>
          </cell>
          <cell r="AO1378">
            <v>19.333333333333332</v>
          </cell>
          <cell r="AR1378" t="str">
            <v>Batu Pecah (SC)</v>
          </cell>
          <cell r="AS1378" t="str">
            <v>m3</v>
          </cell>
          <cell r="AT1378">
            <v>0.79679999999999995</v>
          </cell>
          <cell r="AU1378">
            <v>164700</v>
          </cell>
          <cell r="AV1378">
            <v>131233</v>
          </cell>
          <cell r="AW1378">
            <v>3805757</v>
          </cell>
          <cell r="AX1378">
            <v>23.107199999999999</v>
          </cell>
          <cell r="AY1378">
            <v>0.79679999999999995</v>
          </cell>
        </row>
        <row r="1379">
          <cell r="C1379">
            <v>125004</v>
          </cell>
          <cell r="K1379" t="str">
            <v>Concrete Pump</v>
          </cell>
          <cell r="P1379">
            <v>0</v>
          </cell>
          <cell r="Q1379">
            <v>0.25</v>
          </cell>
          <cell r="R1379">
            <v>0</v>
          </cell>
          <cell r="S1379">
            <v>0</v>
          </cell>
          <cell r="U1379">
            <v>0</v>
          </cell>
          <cell r="V1379">
            <v>221875</v>
          </cell>
          <cell r="W1379">
            <v>0</v>
          </cell>
          <cell r="X1379">
            <v>15</v>
          </cell>
          <cell r="Y1379">
            <v>0</v>
          </cell>
          <cell r="Z1379">
            <v>8990</v>
          </cell>
          <cell r="AA1379">
            <v>0</v>
          </cell>
          <cell r="AC1379">
            <v>0</v>
          </cell>
          <cell r="AD1379">
            <v>0</v>
          </cell>
        </row>
        <row r="1380">
          <cell r="C1380">
            <v>125005</v>
          </cell>
          <cell r="K1380" t="str">
            <v>Generator Set 150 KVA</v>
          </cell>
          <cell r="P1380">
            <v>10</v>
          </cell>
          <cell r="Q1380">
            <v>1.2</v>
          </cell>
          <cell r="R1380">
            <v>2.9</v>
          </cell>
          <cell r="S1380">
            <v>0.1</v>
          </cell>
          <cell r="U1380">
            <v>12</v>
          </cell>
          <cell r="V1380">
            <v>61250.000000000007</v>
          </cell>
          <cell r="W1380">
            <v>6125</v>
          </cell>
          <cell r="X1380">
            <v>15</v>
          </cell>
          <cell r="Y1380">
            <v>1.5</v>
          </cell>
          <cell r="Z1380">
            <v>8990</v>
          </cell>
          <cell r="AA1380">
            <v>13485</v>
          </cell>
          <cell r="AC1380">
            <v>19610</v>
          </cell>
          <cell r="AD1380">
            <v>568690</v>
          </cell>
        </row>
        <row r="1381">
          <cell r="C1381">
            <v>125006</v>
          </cell>
          <cell r="K1381" t="str">
            <v>Wheel Loader 1,0-1,6 M3</v>
          </cell>
          <cell r="P1381">
            <v>8</v>
          </cell>
          <cell r="Q1381">
            <v>1.5</v>
          </cell>
          <cell r="R1381">
            <v>3.625</v>
          </cell>
          <cell r="S1381">
            <v>0.125</v>
          </cell>
          <cell r="U1381">
            <v>12</v>
          </cell>
          <cell r="V1381">
            <v>130375.00000000001</v>
          </cell>
          <cell r="W1381">
            <v>16297</v>
          </cell>
          <cell r="X1381">
            <v>8</v>
          </cell>
          <cell r="Y1381">
            <v>1</v>
          </cell>
          <cell r="Z1381">
            <v>8990</v>
          </cell>
          <cell r="AA1381">
            <v>8990</v>
          </cell>
          <cell r="AC1381">
            <v>25287</v>
          </cell>
          <cell r="AD1381">
            <v>733323</v>
          </cell>
        </row>
        <row r="1382">
          <cell r="C1382">
            <v>125007</v>
          </cell>
          <cell r="K1382" t="str">
            <v>Submersible Pump</v>
          </cell>
          <cell r="P1382">
            <v>0</v>
          </cell>
          <cell r="Q1382">
            <v>1</v>
          </cell>
          <cell r="R1382">
            <v>0</v>
          </cell>
          <cell r="S1382">
            <v>0</v>
          </cell>
          <cell r="U1382">
            <v>0</v>
          </cell>
          <cell r="V1382">
            <v>24375</v>
          </cell>
          <cell r="W1382">
            <v>0</v>
          </cell>
          <cell r="X1382">
            <v>0</v>
          </cell>
          <cell r="Y1382">
            <v>0</v>
          </cell>
          <cell r="Z1382">
            <v>8990</v>
          </cell>
          <cell r="AA1382">
            <v>0</v>
          </cell>
          <cell r="AC1382">
            <v>0</v>
          </cell>
          <cell r="AD1382">
            <v>0</v>
          </cell>
        </row>
        <row r="1383">
          <cell r="C1383">
            <v>125008</v>
          </cell>
          <cell r="S1383">
            <v>0</v>
          </cell>
          <cell r="AC1383">
            <v>0</v>
          </cell>
          <cell r="AD1383">
            <v>0</v>
          </cell>
        </row>
        <row r="1384">
          <cell r="C1384">
            <v>125009</v>
          </cell>
          <cell r="S1384">
            <v>0</v>
          </cell>
          <cell r="AC1384">
            <v>0</v>
          </cell>
          <cell r="AD1384">
            <v>0</v>
          </cell>
        </row>
        <row r="1385">
          <cell r="C1385">
            <v>125010</v>
          </cell>
          <cell r="S1385">
            <v>0</v>
          </cell>
          <cell r="AC1385">
            <v>0</v>
          </cell>
          <cell r="AD1385">
            <v>0</v>
          </cell>
        </row>
        <row r="1386">
          <cell r="C1386">
            <v>126000</v>
          </cell>
          <cell r="D1386" t="str">
            <v>III-2-10</v>
          </cell>
          <cell r="F1386" t="str">
            <v>Formwork type - A1</v>
          </cell>
          <cell r="H1386" t="str">
            <v>sqm</v>
          </cell>
          <cell r="I1386">
            <v>773</v>
          </cell>
          <cell r="K1386">
            <v>0</v>
          </cell>
          <cell r="L1386">
            <v>58</v>
          </cell>
          <cell r="M1386">
            <v>7</v>
          </cell>
          <cell r="N1386">
            <v>1</v>
          </cell>
          <cell r="O1386">
            <v>406</v>
          </cell>
          <cell r="U1386">
            <v>1</v>
          </cell>
          <cell r="W1386">
            <v>1000</v>
          </cell>
          <cell r="AC1386">
            <v>1000</v>
          </cell>
          <cell r="AD1386">
            <v>773000</v>
          </cell>
          <cell r="AE1386">
            <v>0</v>
          </cell>
          <cell r="AF1386" t="str">
            <v>III-2-10</v>
          </cell>
          <cell r="AH1386" t="str">
            <v>Prod./Jam :</v>
          </cell>
          <cell r="AI1386">
            <v>2.5</v>
          </cell>
          <cell r="AJ1386">
            <v>20</v>
          </cell>
          <cell r="AK1386">
            <v>1</v>
          </cell>
          <cell r="AM1386">
            <v>27750</v>
          </cell>
          <cell r="AN1386">
            <v>21450750</v>
          </cell>
          <cell r="AO1386">
            <v>0</v>
          </cell>
          <cell r="AP1386" t="str">
            <v>III-2-10</v>
          </cell>
          <cell r="AV1386">
            <v>40618</v>
          </cell>
          <cell r="AW1386">
            <v>31397714</v>
          </cell>
          <cell r="BC1386">
            <v>69368</v>
          </cell>
        </row>
        <row r="1387">
          <cell r="C1387">
            <v>126001</v>
          </cell>
          <cell r="K1387" t="str">
            <v>Alat Bantu</v>
          </cell>
          <cell r="P1387">
            <v>1</v>
          </cell>
          <cell r="Q1387">
            <v>1</v>
          </cell>
          <cell r="R1387">
            <v>773</v>
          </cell>
          <cell r="S1387">
            <v>1</v>
          </cell>
          <cell r="U1387">
            <v>1</v>
          </cell>
          <cell r="V1387">
            <v>1000</v>
          </cell>
          <cell r="W1387">
            <v>1000</v>
          </cell>
          <cell r="AC1387">
            <v>1000</v>
          </cell>
          <cell r="AD1387">
            <v>773000</v>
          </cell>
          <cell r="AH1387" t="str">
            <v>Mandor</v>
          </cell>
          <cell r="AI1387">
            <v>1</v>
          </cell>
          <cell r="AJ1387">
            <v>0.05</v>
          </cell>
          <cell r="AK1387">
            <v>0.05</v>
          </cell>
          <cell r="AL1387">
            <v>75000</v>
          </cell>
          <cell r="AM1387">
            <v>3750</v>
          </cell>
          <cell r="AN1387">
            <v>2898750</v>
          </cell>
          <cell r="AO1387">
            <v>38.650000000000006</v>
          </cell>
          <cell r="AR1387" t="str">
            <v>Multiplek 9 mm</v>
          </cell>
          <cell r="AS1387" t="str">
            <v>lbr</v>
          </cell>
          <cell r="AT1387">
            <v>8.3299999999999999E-2</v>
          </cell>
          <cell r="AU1387">
            <v>155000</v>
          </cell>
          <cell r="AV1387">
            <v>12912</v>
          </cell>
          <cell r="AW1387">
            <v>9980976</v>
          </cell>
          <cell r="AX1387">
            <v>64.390900000000002</v>
          </cell>
          <cell r="AY1387">
            <v>8.3299999999999999E-2</v>
          </cell>
        </row>
        <row r="1388">
          <cell r="C1388">
            <v>126002</v>
          </cell>
          <cell r="S1388">
            <v>0</v>
          </cell>
          <cell r="AC1388">
            <v>0</v>
          </cell>
          <cell r="AD1388">
            <v>0</v>
          </cell>
          <cell r="AH1388" t="str">
            <v>Tukang Kayu</v>
          </cell>
          <cell r="AI1388">
            <v>4</v>
          </cell>
          <cell r="AJ1388">
            <v>0.05</v>
          </cell>
          <cell r="AK1388">
            <v>0.2</v>
          </cell>
          <cell r="AL1388">
            <v>60000</v>
          </cell>
          <cell r="AM1388">
            <v>12000</v>
          </cell>
          <cell r="AN1388">
            <v>9276000</v>
          </cell>
          <cell r="AO1388">
            <v>154.60000000000002</v>
          </cell>
          <cell r="AR1388" t="str">
            <v>Kayu Klas I</v>
          </cell>
          <cell r="AS1388" t="str">
            <v>m3</v>
          </cell>
          <cell r="AT1388">
            <v>5.4000000000000003E-3</v>
          </cell>
          <cell r="AU1388">
            <v>2000000</v>
          </cell>
          <cell r="AV1388">
            <v>10800</v>
          </cell>
          <cell r="AW1388">
            <v>8348400</v>
          </cell>
          <cell r="AX1388">
            <v>4.1741999999999999</v>
          </cell>
          <cell r="AY1388">
            <v>5.4000000000000003E-3</v>
          </cell>
        </row>
        <row r="1389">
          <cell r="C1389">
            <v>126003</v>
          </cell>
          <cell r="S1389">
            <v>0</v>
          </cell>
          <cell r="AC1389">
            <v>0</v>
          </cell>
          <cell r="AD1389">
            <v>0</v>
          </cell>
          <cell r="AH1389" t="str">
            <v>Pekerja</v>
          </cell>
          <cell r="AI1389">
            <v>6</v>
          </cell>
          <cell r="AJ1389">
            <v>0.05</v>
          </cell>
          <cell r="AK1389">
            <v>0.3</v>
          </cell>
          <cell r="AL1389">
            <v>40000</v>
          </cell>
          <cell r="AM1389">
            <v>12000</v>
          </cell>
          <cell r="AN1389">
            <v>9276000</v>
          </cell>
          <cell r="AO1389">
            <v>231.89999999999998</v>
          </cell>
          <cell r="AR1389" t="str">
            <v>Kayu Klas II</v>
          </cell>
          <cell r="AS1389" t="str">
            <v>m3</v>
          </cell>
          <cell r="AT1389">
            <v>4.1000000000000003E-3</v>
          </cell>
          <cell r="AU1389">
            <v>1500000</v>
          </cell>
          <cell r="AV1389">
            <v>6150</v>
          </cell>
          <cell r="AW1389">
            <v>4753950</v>
          </cell>
          <cell r="AX1389">
            <v>3.1693000000000002</v>
          </cell>
          <cell r="AY1389">
            <v>4.1000000000000003E-3</v>
          </cell>
        </row>
        <row r="1390">
          <cell r="C1390">
            <v>126004</v>
          </cell>
          <cell r="S1390">
            <v>0</v>
          </cell>
          <cell r="AC1390">
            <v>0</v>
          </cell>
          <cell r="AD1390">
            <v>0</v>
          </cell>
          <cell r="AR1390" t="str">
            <v>Paku</v>
          </cell>
          <cell r="AS1390" t="str">
            <v>kg</v>
          </cell>
          <cell r="AT1390">
            <v>0.1</v>
          </cell>
          <cell r="AU1390">
            <v>12000</v>
          </cell>
          <cell r="AV1390">
            <v>1200</v>
          </cell>
          <cell r="AW1390">
            <v>927600</v>
          </cell>
          <cell r="AX1390">
            <v>77.300000000000011</v>
          </cell>
          <cell r="AY1390">
            <v>0.1</v>
          </cell>
        </row>
        <row r="1391">
          <cell r="C1391">
            <v>126005</v>
          </cell>
          <cell r="S1391">
            <v>0</v>
          </cell>
          <cell r="AC1391">
            <v>0</v>
          </cell>
          <cell r="AD1391">
            <v>0</v>
          </cell>
          <cell r="AR1391" t="str">
            <v>Form Tie</v>
          </cell>
          <cell r="AS1391" t="str">
            <v>bh</v>
          </cell>
          <cell r="AT1391">
            <v>0.192</v>
          </cell>
          <cell r="AU1391">
            <v>8500</v>
          </cell>
          <cell r="AV1391">
            <v>1632</v>
          </cell>
          <cell r="AW1391">
            <v>1261536</v>
          </cell>
          <cell r="AX1391">
            <v>148.416</v>
          </cell>
          <cell r="AY1391">
            <v>0.192</v>
          </cell>
        </row>
        <row r="1392">
          <cell r="C1392">
            <v>126006</v>
          </cell>
          <cell r="S1392">
            <v>0</v>
          </cell>
          <cell r="AC1392">
            <v>0</v>
          </cell>
          <cell r="AD1392">
            <v>0</v>
          </cell>
          <cell r="AR1392" t="str">
            <v>Plasticone</v>
          </cell>
          <cell r="AS1392" t="str">
            <v>Bh</v>
          </cell>
          <cell r="AT1392">
            <v>0.96</v>
          </cell>
          <cell r="AU1392">
            <v>5750</v>
          </cell>
          <cell r="AV1392">
            <v>5520</v>
          </cell>
          <cell r="AW1392">
            <v>4266960</v>
          </cell>
          <cell r="AX1392">
            <v>742.07999999999993</v>
          </cell>
          <cell r="AY1392">
            <v>0.96</v>
          </cell>
        </row>
        <row r="1393">
          <cell r="C1393">
            <v>126007</v>
          </cell>
          <cell r="S1393">
            <v>0</v>
          </cell>
          <cell r="AC1393">
            <v>0</v>
          </cell>
          <cell r="AD1393">
            <v>0</v>
          </cell>
          <cell r="AR1393" t="str">
            <v>Separator</v>
          </cell>
          <cell r="AS1393" t="str">
            <v>Btg</v>
          </cell>
          <cell r="AT1393">
            <v>0.76800000000000002</v>
          </cell>
          <cell r="AU1393">
            <v>3000</v>
          </cell>
          <cell r="AV1393">
            <v>2304</v>
          </cell>
          <cell r="AW1393">
            <v>1780992</v>
          </cell>
          <cell r="AX1393">
            <v>593.66399999999999</v>
          </cell>
          <cell r="AY1393">
            <v>0.76800000000000002</v>
          </cell>
        </row>
        <row r="1394">
          <cell r="C1394">
            <v>126008</v>
          </cell>
          <cell r="S1394">
            <v>0</v>
          </cell>
          <cell r="AC1394">
            <v>0</v>
          </cell>
          <cell r="AD1394">
            <v>0</v>
          </cell>
          <cell r="AR1394" t="str">
            <v>Form Oil</v>
          </cell>
          <cell r="AS1394" t="str">
            <v>lt</v>
          </cell>
          <cell r="AT1394">
            <v>0.05</v>
          </cell>
          <cell r="AU1394">
            <v>2000</v>
          </cell>
          <cell r="AV1394">
            <v>100</v>
          </cell>
          <cell r="AW1394">
            <v>77300</v>
          </cell>
          <cell r="AX1394">
            <v>38.650000000000006</v>
          </cell>
          <cell r="AY1394">
            <v>0.05</v>
          </cell>
        </row>
        <row r="1395">
          <cell r="C1395">
            <v>126009</v>
          </cell>
          <cell r="S1395">
            <v>0</v>
          </cell>
          <cell r="AC1395">
            <v>0</v>
          </cell>
          <cell r="AD1395">
            <v>0</v>
          </cell>
        </row>
        <row r="1396">
          <cell r="C1396">
            <v>126010</v>
          </cell>
          <cell r="S1396">
            <v>0</v>
          </cell>
          <cell r="AC1396">
            <v>0</v>
          </cell>
          <cell r="AD1396">
            <v>0</v>
          </cell>
        </row>
        <row r="1397">
          <cell r="C1397">
            <v>127000</v>
          </cell>
          <cell r="D1397" t="str">
            <v>III-2-11</v>
          </cell>
          <cell r="F1397" t="str">
            <v>Formwork type - A2</v>
          </cell>
          <cell r="H1397" t="str">
            <v>sqm</v>
          </cell>
          <cell r="I1397">
            <v>2004</v>
          </cell>
          <cell r="K1397">
            <v>0</v>
          </cell>
          <cell r="L1397">
            <v>58</v>
          </cell>
          <cell r="M1397">
            <v>7</v>
          </cell>
          <cell r="N1397">
            <v>1</v>
          </cell>
          <cell r="O1397">
            <v>406</v>
          </cell>
          <cell r="U1397">
            <v>1</v>
          </cell>
          <cell r="W1397">
            <v>2000</v>
          </cell>
          <cell r="AC1397">
            <v>2000</v>
          </cell>
          <cell r="AD1397">
            <v>4008000</v>
          </cell>
          <cell r="AE1397">
            <v>0</v>
          </cell>
          <cell r="AF1397" t="str">
            <v>III-2-11</v>
          </cell>
          <cell r="AH1397" t="str">
            <v>Prod./Jam :</v>
          </cell>
          <cell r="AI1397">
            <v>2</v>
          </cell>
          <cell r="AJ1397">
            <v>16</v>
          </cell>
          <cell r="AK1397">
            <v>1</v>
          </cell>
          <cell r="AM1397">
            <v>34688</v>
          </cell>
          <cell r="AN1397">
            <v>69514752</v>
          </cell>
          <cell r="AO1397">
            <v>0</v>
          </cell>
          <cell r="AP1397" t="str">
            <v>III-2-11</v>
          </cell>
          <cell r="AV1397">
            <v>41818</v>
          </cell>
          <cell r="AW1397">
            <v>83803272</v>
          </cell>
          <cell r="BC1397">
            <v>78506</v>
          </cell>
        </row>
        <row r="1398">
          <cell r="C1398">
            <v>127001</v>
          </cell>
          <cell r="K1398" t="str">
            <v>Alat Bantu</v>
          </cell>
          <cell r="P1398">
            <v>0.5</v>
          </cell>
          <cell r="Q1398">
            <v>2</v>
          </cell>
          <cell r="R1398">
            <v>4008</v>
          </cell>
          <cell r="S1398">
            <v>2</v>
          </cell>
          <cell r="U1398">
            <v>1</v>
          </cell>
          <cell r="V1398">
            <v>1000</v>
          </cell>
          <cell r="W1398">
            <v>2000</v>
          </cell>
          <cell r="AC1398">
            <v>2000</v>
          </cell>
          <cell r="AD1398">
            <v>4008000</v>
          </cell>
          <cell r="AH1398" t="str">
            <v>Mandor</v>
          </cell>
          <cell r="AI1398">
            <v>1</v>
          </cell>
          <cell r="AJ1398">
            <v>6.25E-2</v>
          </cell>
          <cell r="AK1398">
            <v>6.25E-2</v>
          </cell>
          <cell r="AL1398">
            <v>75000</v>
          </cell>
          <cell r="AM1398">
            <v>4688</v>
          </cell>
          <cell r="AN1398">
            <v>9394752</v>
          </cell>
          <cell r="AO1398">
            <v>125.25</v>
          </cell>
          <cell r="AR1398" t="str">
            <v>Multiplek 9 mm</v>
          </cell>
          <cell r="AS1398" t="str">
            <v>lbr</v>
          </cell>
          <cell r="AT1398">
            <v>8.3299999999999999E-2</v>
          </cell>
          <cell r="AU1398">
            <v>155000</v>
          </cell>
          <cell r="AV1398">
            <v>12912</v>
          </cell>
          <cell r="AW1398">
            <v>25875648</v>
          </cell>
          <cell r="AX1398">
            <v>166.9332</v>
          </cell>
          <cell r="AY1398">
            <v>8.3299999999999999E-2</v>
          </cell>
        </row>
        <row r="1399">
          <cell r="C1399">
            <v>127002</v>
          </cell>
          <cell r="S1399">
            <v>0</v>
          </cell>
          <cell r="AC1399">
            <v>0</v>
          </cell>
          <cell r="AD1399">
            <v>0</v>
          </cell>
          <cell r="AH1399" t="str">
            <v>Tukang Kayu</v>
          </cell>
          <cell r="AI1399">
            <v>4</v>
          </cell>
          <cell r="AJ1399">
            <v>6.25E-2</v>
          </cell>
          <cell r="AK1399">
            <v>0.25</v>
          </cell>
          <cell r="AL1399">
            <v>60000</v>
          </cell>
          <cell r="AM1399">
            <v>15000</v>
          </cell>
          <cell r="AN1399">
            <v>30060000</v>
          </cell>
          <cell r="AO1399">
            <v>501</v>
          </cell>
          <cell r="AR1399" t="str">
            <v>Kayu Klas I</v>
          </cell>
          <cell r="AS1399" t="str">
            <v>m3</v>
          </cell>
          <cell r="AT1399">
            <v>5.4000000000000003E-3</v>
          </cell>
          <cell r="AU1399">
            <v>2000000</v>
          </cell>
          <cell r="AV1399">
            <v>10800</v>
          </cell>
          <cell r="AW1399">
            <v>21643200</v>
          </cell>
          <cell r="AX1399">
            <v>10.8216</v>
          </cell>
          <cell r="AY1399">
            <v>5.4000000000000003E-3</v>
          </cell>
        </row>
        <row r="1400">
          <cell r="C1400">
            <v>127003</v>
          </cell>
          <cell r="S1400">
            <v>0</v>
          </cell>
          <cell r="AC1400">
            <v>0</v>
          </cell>
          <cell r="AD1400">
            <v>0</v>
          </cell>
          <cell r="AH1400" t="str">
            <v>Pekerja</v>
          </cell>
          <cell r="AI1400">
            <v>6</v>
          </cell>
          <cell r="AJ1400">
            <v>6.25E-2</v>
          </cell>
          <cell r="AK1400">
            <v>0.375</v>
          </cell>
          <cell r="AL1400">
            <v>40000</v>
          </cell>
          <cell r="AM1400">
            <v>15000</v>
          </cell>
          <cell r="AN1400">
            <v>30060000</v>
          </cell>
          <cell r="AO1400">
            <v>751.5</v>
          </cell>
          <cell r="AR1400" t="str">
            <v>Kayu Klas II</v>
          </cell>
          <cell r="AS1400" t="str">
            <v>m3</v>
          </cell>
          <cell r="AT1400">
            <v>4.1000000000000003E-3</v>
          </cell>
          <cell r="AU1400">
            <v>1500000</v>
          </cell>
          <cell r="AV1400">
            <v>6150</v>
          </cell>
          <cell r="AW1400">
            <v>12324600</v>
          </cell>
          <cell r="AX1400">
            <v>8.2164000000000001</v>
          </cell>
          <cell r="AY1400">
            <v>4.1000000000000003E-3</v>
          </cell>
        </row>
        <row r="1401">
          <cell r="C1401">
            <v>127004</v>
          </cell>
          <cell r="S1401">
            <v>0</v>
          </cell>
          <cell r="AC1401">
            <v>0</v>
          </cell>
          <cell r="AD1401">
            <v>0</v>
          </cell>
          <cell r="AR1401" t="str">
            <v>Paku</v>
          </cell>
          <cell r="AS1401" t="str">
            <v>kg</v>
          </cell>
          <cell r="AT1401">
            <v>0.1</v>
          </cell>
          <cell r="AU1401">
            <v>12000</v>
          </cell>
          <cell r="AV1401">
            <v>1200</v>
          </cell>
          <cell r="AW1401">
            <v>2404800</v>
          </cell>
          <cell r="AX1401">
            <v>200.4</v>
          </cell>
          <cell r="AY1401">
            <v>0.1</v>
          </cell>
        </row>
        <row r="1402">
          <cell r="C1402">
            <v>127005</v>
          </cell>
          <cell r="S1402">
            <v>0</v>
          </cell>
          <cell r="AC1402">
            <v>0</v>
          </cell>
          <cell r="AD1402">
            <v>0</v>
          </cell>
          <cell r="AR1402" t="str">
            <v>Form Tie</v>
          </cell>
          <cell r="AS1402" t="str">
            <v>bh</v>
          </cell>
          <cell r="AT1402">
            <v>0.192</v>
          </cell>
          <cell r="AU1402">
            <v>8500</v>
          </cell>
          <cell r="AV1402">
            <v>1632</v>
          </cell>
          <cell r="AW1402">
            <v>3270528</v>
          </cell>
          <cell r="AX1402">
            <v>384.76800000000003</v>
          </cell>
          <cell r="AY1402">
            <v>0.192</v>
          </cell>
        </row>
        <row r="1403">
          <cell r="C1403">
            <v>127006</v>
          </cell>
          <cell r="S1403">
            <v>0</v>
          </cell>
          <cell r="AC1403">
            <v>0</v>
          </cell>
          <cell r="AD1403">
            <v>0</v>
          </cell>
          <cell r="AR1403" t="str">
            <v>Plasticone</v>
          </cell>
          <cell r="AS1403" t="str">
            <v>Bh</v>
          </cell>
          <cell r="AT1403">
            <v>0.96</v>
          </cell>
          <cell r="AU1403">
            <v>5750</v>
          </cell>
          <cell r="AV1403">
            <v>5520</v>
          </cell>
          <cell r="AW1403">
            <v>11062080</v>
          </cell>
          <cell r="AX1403">
            <v>1923.84</v>
          </cell>
          <cell r="AY1403">
            <v>0.96</v>
          </cell>
        </row>
        <row r="1404">
          <cell r="C1404">
            <v>127007</v>
          </cell>
          <cell r="S1404">
            <v>0</v>
          </cell>
          <cell r="AC1404">
            <v>0</v>
          </cell>
          <cell r="AD1404">
            <v>0</v>
          </cell>
          <cell r="AR1404" t="str">
            <v>Separator</v>
          </cell>
          <cell r="AS1404" t="str">
            <v>Btg</v>
          </cell>
          <cell r="AT1404">
            <v>0.76800000000000002</v>
          </cell>
          <cell r="AU1404">
            <v>3000</v>
          </cell>
          <cell r="AV1404">
            <v>2304</v>
          </cell>
          <cell r="AW1404">
            <v>4617216</v>
          </cell>
          <cell r="AX1404">
            <v>1539.0720000000001</v>
          </cell>
          <cell r="AY1404">
            <v>0.76800000000000002</v>
          </cell>
        </row>
        <row r="1405">
          <cell r="C1405">
            <v>127008</v>
          </cell>
          <cell r="S1405">
            <v>0</v>
          </cell>
          <cell r="AC1405">
            <v>0</v>
          </cell>
          <cell r="AD1405">
            <v>0</v>
          </cell>
          <cell r="AR1405" t="str">
            <v>Form Oil</v>
          </cell>
          <cell r="AS1405" t="str">
            <v>lt</v>
          </cell>
          <cell r="AT1405">
            <v>0.05</v>
          </cell>
          <cell r="AU1405">
            <v>2000</v>
          </cell>
          <cell r="AV1405">
            <v>100</v>
          </cell>
          <cell r="AW1405">
            <v>200400</v>
          </cell>
          <cell r="AX1405">
            <v>100.2</v>
          </cell>
          <cell r="AY1405">
            <v>0.05</v>
          </cell>
        </row>
        <row r="1406">
          <cell r="C1406">
            <v>127009</v>
          </cell>
          <cell r="S1406">
            <v>0</v>
          </cell>
          <cell r="AC1406">
            <v>0</v>
          </cell>
          <cell r="AD1406">
            <v>0</v>
          </cell>
          <cell r="AR1406" t="str">
            <v>Kawat Ikat</v>
          </cell>
          <cell r="AS1406" t="str">
            <v>kg</v>
          </cell>
          <cell r="AT1406">
            <v>0.1</v>
          </cell>
          <cell r="AU1406">
            <v>12000</v>
          </cell>
          <cell r="AV1406">
            <v>1200</v>
          </cell>
          <cell r="AW1406">
            <v>2404800</v>
          </cell>
          <cell r="AX1406">
            <v>200.4</v>
          </cell>
          <cell r="AY1406">
            <v>0.1</v>
          </cell>
        </row>
        <row r="1407">
          <cell r="C1407">
            <v>127010</v>
          </cell>
          <cell r="S1407">
            <v>0</v>
          </cell>
          <cell r="AC1407">
            <v>0</v>
          </cell>
          <cell r="AD1407">
            <v>0</v>
          </cell>
        </row>
        <row r="1408">
          <cell r="C1408">
            <v>128000</v>
          </cell>
          <cell r="D1408" t="str">
            <v>III-2-12</v>
          </cell>
          <cell r="F1408" t="str">
            <v>Formwork type - A3</v>
          </cell>
          <cell r="H1408" t="str">
            <v>sqm</v>
          </cell>
          <cell r="I1408">
            <v>1257</v>
          </cell>
          <cell r="K1408">
            <v>0</v>
          </cell>
          <cell r="L1408">
            <v>58</v>
          </cell>
          <cell r="M1408">
            <v>7</v>
          </cell>
          <cell r="N1408">
            <v>1</v>
          </cell>
          <cell r="O1408">
            <v>406</v>
          </cell>
          <cell r="U1408">
            <v>1</v>
          </cell>
          <cell r="W1408">
            <v>4000</v>
          </cell>
          <cell r="AC1408">
            <v>4000</v>
          </cell>
          <cell r="AD1408">
            <v>5028000</v>
          </cell>
          <cell r="AE1408">
            <v>0</v>
          </cell>
          <cell r="AF1408" t="str">
            <v>III-2-12</v>
          </cell>
          <cell r="AH1408" t="str">
            <v>Prod./Jam :</v>
          </cell>
          <cell r="AI1408">
            <v>1.5</v>
          </cell>
          <cell r="AJ1408">
            <v>12</v>
          </cell>
          <cell r="AK1408">
            <v>1</v>
          </cell>
          <cell r="AM1408">
            <v>46232</v>
          </cell>
          <cell r="AN1408">
            <v>58113624</v>
          </cell>
          <cell r="AO1408">
            <v>0</v>
          </cell>
          <cell r="AP1408" t="str">
            <v>III-2-12</v>
          </cell>
          <cell r="AV1408">
            <v>41818</v>
          </cell>
          <cell r="AW1408">
            <v>52565226</v>
          </cell>
          <cell r="BC1408">
            <v>92050</v>
          </cell>
        </row>
        <row r="1409">
          <cell r="C1409">
            <v>128001</v>
          </cell>
          <cell r="K1409" t="str">
            <v>Alat Bantu</v>
          </cell>
          <cell r="P1409">
            <v>0.25</v>
          </cell>
          <cell r="Q1409">
            <v>4</v>
          </cell>
          <cell r="R1409">
            <v>5028</v>
          </cell>
          <cell r="S1409">
            <v>4</v>
          </cell>
          <cell r="U1409">
            <v>1</v>
          </cell>
          <cell r="V1409">
            <v>1000</v>
          </cell>
          <cell r="W1409">
            <v>4000</v>
          </cell>
          <cell r="AC1409">
            <v>4000</v>
          </cell>
          <cell r="AD1409">
            <v>5028000</v>
          </cell>
          <cell r="AH1409" t="str">
            <v>Mandor</v>
          </cell>
          <cell r="AI1409">
            <v>1</v>
          </cell>
          <cell r="AJ1409">
            <v>8.3299999999999999E-2</v>
          </cell>
          <cell r="AK1409">
            <v>8.3299999999999999E-2</v>
          </cell>
          <cell r="AL1409">
            <v>75000</v>
          </cell>
          <cell r="AM1409">
            <v>6248</v>
          </cell>
          <cell r="AN1409">
            <v>7853736</v>
          </cell>
          <cell r="AO1409">
            <v>104.7081</v>
          </cell>
          <cell r="AR1409" t="str">
            <v>Multiplek 9 mm</v>
          </cell>
          <cell r="AS1409" t="str">
            <v>lbr</v>
          </cell>
          <cell r="AT1409">
            <v>8.3299999999999999E-2</v>
          </cell>
          <cell r="AU1409">
            <v>155000</v>
          </cell>
          <cell r="AV1409">
            <v>12912</v>
          </cell>
          <cell r="AW1409">
            <v>16230384</v>
          </cell>
          <cell r="AX1409">
            <v>104.7081</v>
          </cell>
          <cell r="AY1409">
            <v>8.3299999999999999E-2</v>
          </cell>
        </row>
        <row r="1410">
          <cell r="C1410">
            <v>128002</v>
          </cell>
          <cell r="S1410">
            <v>0</v>
          </cell>
          <cell r="AC1410">
            <v>0</v>
          </cell>
          <cell r="AD1410">
            <v>0</v>
          </cell>
          <cell r="AH1410" t="str">
            <v>Tukang Kayu</v>
          </cell>
          <cell r="AI1410">
            <v>4</v>
          </cell>
          <cell r="AJ1410">
            <v>8.3299999999999999E-2</v>
          </cell>
          <cell r="AK1410">
            <v>0.3332</v>
          </cell>
          <cell r="AL1410">
            <v>60000</v>
          </cell>
          <cell r="AM1410">
            <v>19992</v>
          </cell>
          <cell r="AN1410">
            <v>25129944</v>
          </cell>
          <cell r="AO1410">
            <v>418.83240000000001</v>
          </cell>
          <cell r="AR1410" t="str">
            <v>Kayu Klas I</v>
          </cell>
          <cell r="AS1410" t="str">
            <v>m3</v>
          </cell>
          <cell r="AT1410">
            <v>5.4000000000000003E-3</v>
          </cell>
          <cell r="AU1410">
            <v>2000000</v>
          </cell>
          <cell r="AV1410">
            <v>10800</v>
          </cell>
          <cell r="AW1410">
            <v>13575600</v>
          </cell>
          <cell r="AX1410">
            <v>6.7878000000000007</v>
          </cell>
          <cell r="AY1410">
            <v>5.4000000000000003E-3</v>
          </cell>
        </row>
        <row r="1411">
          <cell r="C1411">
            <v>128003</v>
          </cell>
          <cell r="S1411">
            <v>0</v>
          </cell>
          <cell r="AC1411">
            <v>0</v>
          </cell>
          <cell r="AD1411">
            <v>0</v>
          </cell>
          <cell r="AH1411" t="str">
            <v>Pekerja</v>
          </cell>
          <cell r="AI1411">
            <v>6</v>
          </cell>
          <cell r="AJ1411">
            <v>8.3299999999999999E-2</v>
          </cell>
          <cell r="AK1411">
            <v>0.49980000000000002</v>
          </cell>
          <cell r="AL1411">
            <v>40000</v>
          </cell>
          <cell r="AM1411">
            <v>19992</v>
          </cell>
          <cell r="AN1411">
            <v>25129944</v>
          </cell>
          <cell r="AO1411">
            <v>628.24860000000001</v>
          </cell>
          <cell r="AR1411" t="str">
            <v>Kayu Klas II</v>
          </cell>
          <cell r="AS1411" t="str">
            <v>m3</v>
          </cell>
          <cell r="AT1411">
            <v>4.1000000000000003E-3</v>
          </cell>
          <cell r="AU1411">
            <v>1500000</v>
          </cell>
          <cell r="AV1411">
            <v>6150</v>
          </cell>
          <cell r="AW1411">
            <v>7730550</v>
          </cell>
          <cell r="AX1411">
            <v>5.1537000000000006</v>
          </cell>
          <cell r="AY1411">
            <v>4.1000000000000003E-3</v>
          </cell>
        </row>
        <row r="1412">
          <cell r="C1412">
            <v>128004</v>
          </cell>
          <cell r="S1412">
            <v>0</v>
          </cell>
          <cell r="AC1412">
            <v>0</v>
          </cell>
          <cell r="AD1412">
            <v>0</v>
          </cell>
          <cell r="AR1412" t="str">
            <v>Paku</v>
          </cell>
          <cell r="AS1412" t="str">
            <v>kg</v>
          </cell>
          <cell r="AT1412">
            <v>0.1</v>
          </cell>
          <cell r="AU1412">
            <v>12000</v>
          </cell>
          <cell r="AV1412">
            <v>1200</v>
          </cell>
          <cell r="AW1412">
            <v>1508400</v>
          </cell>
          <cell r="AX1412">
            <v>125.7</v>
          </cell>
          <cell r="AY1412">
            <v>0.1</v>
          </cell>
        </row>
        <row r="1413">
          <cell r="C1413">
            <v>128005</v>
          </cell>
          <cell r="S1413">
            <v>0</v>
          </cell>
          <cell r="AC1413">
            <v>0</v>
          </cell>
          <cell r="AD1413">
            <v>0</v>
          </cell>
          <cell r="AR1413" t="str">
            <v>Form Tie</v>
          </cell>
          <cell r="AS1413" t="str">
            <v>bh</v>
          </cell>
          <cell r="AT1413">
            <v>0.192</v>
          </cell>
          <cell r="AU1413">
            <v>8500</v>
          </cell>
          <cell r="AV1413">
            <v>1632</v>
          </cell>
          <cell r="AW1413">
            <v>2051424</v>
          </cell>
          <cell r="AX1413">
            <v>241.34399999999999</v>
          </cell>
          <cell r="AY1413">
            <v>0.192</v>
          </cell>
        </row>
        <row r="1414">
          <cell r="C1414">
            <v>128006</v>
          </cell>
          <cell r="S1414">
            <v>0</v>
          </cell>
          <cell r="AC1414">
            <v>0</v>
          </cell>
          <cell r="AD1414">
            <v>0</v>
          </cell>
          <cell r="AR1414" t="str">
            <v>Plasticone</v>
          </cell>
          <cell r="AS1414" t="str">
            <v>Bh</v>
          </cell>
          <cell r="AT1414">
            <v>0.96</v>
          </cell>
          <cell r="AU1414">
            <v>5750</v>
          </cell>
          <cell r="AV1414">
            <v>5520</v>
          </cell>
          <cell r="AW1414">
            <v>6938640</v>
          </cell>
          <cell r="AX1414">
            <v>1206.72</v>
          </cell>
          <cell r="AY1414">
            <v>0.96</v>
          </cell>
        </row>
        <row r="1415">
          <cell r="C1415">
            <v>128007</v>
          </cell>
          <cell r="S1415">
            <v>0</v>
          </cell>
          <cell r="AC1415">
            <v>0</v>
          </cell>
          <cell r="AD1415">
            <v>0</v>
          </cell>
          <cell r="AR1415" t="str">
            <v>Separator</v>
          </cell>
          <cell r="AS1415" t="str">
            <v>Btg</v>
          </cell>
          <cell r="AT1415">
            <v>0.76800000000000002</v>
          </cell>
          <cell r="AU1415">
            <v>3000</v>
          </cell>
          <cell r="AV1415">
            <v>2304</v>
          </cell>
          <cell r="AW1415">
            <v>2896128</v>
          </cell>
          <cell r="AX1415">
            <v>965.37599999999998</v>
          </cell>
          <cell r="AY1415">
            <v>0.76800000000000002</v>
          </cell>
        </row>
        <row r="1416">
          <cell r="C1416">
            <v>128008</v>
          </cell>
          <cell r="S1416">
            <v>0</v>
          </cell>
          <cell r="AC1416">
            <v>0</v>
          </cell>
          <cell r="AD1416">
            <v>0</v>
          </cell>
          <cell r="AR1416" t="str">
            <v>Form Oil</v>
          </cell>
          <cell r="AS1416" t="str">
            <v>lt</v>
          </cell>
          <cell r="AT1416">
            <v>0.05</v>
          </cell>
          <cell r="AU1416">
            <v>2000</v>
          </cell>
          <cell r="AV1416">
            <v>100</v>
          </cell>
          <cell r="AW1416">
            <v>125700</v>
          </cell>
          <cell r="AX1416">
            <v>62.85</v>
          </cell>
          <cell r="AY1416">
            <v>0.05</v>
          </cell>
        </row>
        <row r="1417">
          <cell r="C1417">
            <v>128009</v>
          </cell>
          <cell r="S1417">
            <v>0</v>
          </cell>
          <cell r="AC1417">
            <v>0</v>
          </cell>
          <cell r="AD1417">
            <v>0</v>
          </cell>
          <cell r="AR1417" t="str">
            <v>Kawat Ikat</v>
          </cell>
          <cell r="AS1417" t="str">
            <v>kg</v>
          </cell>
          <cell r="AT1417">
            <v>0.1</v>
          </cell>
          <cell r="AU1417">
            <v>12000</v>
          </cell>
          <cell r="AV1417">
            <v>1200</v>
          </cell>
          <cell r="AW1417">
            <v>1508400</v>
          </cell>
          <cell r="AX1417">
            <v>125.7</v>
          </cell>
          <cell r="AY1417">
            <v>0.1</v>
          </cell>
        </row>
        <row r="1418">
          <cell r="C1418">
            <v>128010</v>
          </cell>
          <cell r="S1418">
            <v>0</v>
          </cell>
          <cell r="AC1418">
            <v>0</v>
          </cell>
          <cell r="AD1418">
            <v>0</v>
          </cell>
        </row>
        <row r="1419">
          <cell r="C1419">
            <v>129000</v>
          </cell>
          <cell r="D1419" t="str">
            <v>III-2-13</v>
          </cell>
          <cell r="F1419" t="str">
            <v>Reinforcement bar, round</v>
          </cell>
          <cell r="H1419" t="str">
            <v>ton</v>
          </cell>
          <cell r="I1419">
            <v>5</v>
          </cell>
          <cell r="K1419">
            <v>0</v>
          </cell>
          <cell r="L1419">
            <v>58</v>
          </cell>
          <cell r="M1419">
            <v>7</v>
          </cell>
          <cell r="N1419">
            <v>1</v>
          </cell>
          <cell r="O1419">
            <v>406</v>
          </cell>
          <cell r="U1419">
            <v>0.4</v>
          </cell>
          <cell r="W1419">
            <v>50000</v>
          </cell>
          <cell r="AC1419">
            <v>50000</v>
          </cell>
          <cell r="AD1419">
            <v>250000</v>
          </cell>
          <cell r="AE1419">
            <v>0</v>
          </cell>
          <cell r="AF1419" t="str">
            <v>III-2-13</v>
          </cell>
          <cell r="AH1419" t="str">
            <v>Prod./Jam :</v>
          </cell>
          <cell r="AI1419">
            <v>0.2</v>
          </cell>
          <cell r="AJ1419">
            <v>1.6</v>
          </cell>
          <cell r="AK1419">
            <v>1</v>
          </cell>
          <cell r="AM1419">
            <v>796875</v>
          </cell>
          <cell r="AN1419">
            <v>3984375</v>
          </cell>
          <cell r="AO1419">
            <v>0</v>
          </cell>
          <cell r="AP1419" t="str">
            <v>III-2-13</v>
          </cell>
          <cell r="AV1419">
            <v>7400000</v>
          </cell>
          <cell r="AW1419">
            <v>37000000</v>
          </cell>
          <cell r="BC1419">
            <v>8246875</v>
          </cell>
        </row>
        <row r="1420">
          <cell r="C1420">
            <v>129001</v>
          </cell>
          <cell r="K1420" t="str">
            <v>Bar Cutter ø 32 mm</v>
          </cell>
          <cell r="P1420">
            <v>0.4</v>
          </cell>
          <cell r="Q1420">
            <v>1</v>
          </cell>
          <cell r="R1420">
            <v>12.5</v>
          </cell>
          <cell r="S1420">
            <v>2.5</v>
          </cell>
          <cell r="U1420">
            <v>0.4</v>
          </cell>
          <cell r="V1420">
            <v>10000</v>
          </cell>
          <cell r="W1420">
            <v>25000</v>
          </cell>
          <cell r="AC1420">
            <v>25000</v>
          </cell>
          <cell r="AD1420">
            <v>125000</v>
          </cell>
          <cell r="AH1420" t="str">
            <v>Mandor</v>
          </cell>
          <cell r="AI1420">
            <v>1</v>
          </cell>
          <cell r="AJ1420">
            <v>0.625</v>
          </cell>
          <cell r="AK1420">
            <v>0.625</v>
          </cell>
          <cell r="AL1420">
            <v>75000</v>
          </cell>
          <cell r="AM1420">
            <v>46875</v>
          </cell>
          <cell r="AN1420">
            <v>234375</v>
          </cell>
          <cell r="AO1420">
            <v>3.125</v>
          </cell>
          <cell r="AR1420" t="str">
            <v>Besi Beton Polos</v>
          </cell>
          <cell r="AS1420" t="str">
            <v>kg</v>
          </cell>
          <cell r="AT1420">
            <v>1000</v>
          </cell>
          <cell r="AU1420">
            <v>7100</v>
          </cell>
          <cell r="AV1420">
            <v>7100000</v>
          </cell>
          <cell r="AW1420">
            <v>35500000</v>
          </cell>
          <cell r="AX1420">
            <v>5000</v>
          </cell>
          <cell r="AY1420">
            <v>1000</v>
          </cell>
        </row>
        <row r="1421">
          <cell r="C1421">
            <v>129002</v>
          </cell>
          <cell r="K1421" t="str">
            <v>Bar Bender ø 32 mm</v>
          </cell>
          <cell r="P1421">
            <v>0.4</v>
          </cell>
          <cell r="Q1421">
            <v>1</v>
          </cell>
          <cell r="R1421">
            <v>12.5</v>
          </cell>
          <cell r="S1421">
            <v>2.5</v>
          </cell>
          <cell r="U1421">
            <v>0.4</v>
          </cell>
          <cell r="V1421">
            <v>10000</v>
          </cell>
          <cell r="W1421">
            <v>25000</v>
          </cell>
          <cell r="AC1421">
            <v>25000</v>
          </cell>
          <cell r="AD1421">
            <v>125000</v>
          </cell>
          <cell r="AH1421" t="str">
            <v>Tukang Besi</v>
          </cell>
          <cell r="AI1421">
            <v>10</v>
          </cell>
          <cell r="AJ1421">
            <v>0.625</v>
          </cell>
          <cell r="AK1421">
            <v>6.25</v>
          </cell>
          <cell r="AL1421">
            <v>60000</v>
          </cell>
          <cell r="AM1421">
            <v>375000</v>
          </cell>
          <cell r="AN1421">
            <v>1875000</v>
          </cell>
          <cell r="AO1421">
            <v>31.25</v>
          </cell>
          <cell r="AR1421" t="str">
            <v>Bendrat</v>
          </cell>
          <cell r="AS1421" t="str">
            <v>kg</v>
          </cell>
          <cell r="AT1421">
            <v>25</v>
          </cell>
          <cell r="AU1421">
            <v>12000</v>
          </cell>
          <cell r="AV1421">
            <v>300000</v>
          </cell>
          <cell r="AW1421">
            <v>1500000</v>
          </cell>
          <cell r="AX1421">
            <v>125</v>
          </cell>
          <cell r="AY1421">
            <v>25</v>
          </cell>
        </row>
        <row r="1422">
          <cell r="C1422">
            <v>129003</v>
          </cell>
          <cell r="S1422">
            <v>0</v>
          </cell>
          <cell r="AC1422">
            <v>0</v>
          </cell>
          <cell r="AD1422">
            <v>0</v>
          </cell>
          <cell r="AH1422" t="str">
            <v>Pekerja</v>
          </cell>
          <cell r="AI1422">
            <v>15</v>
          </cell>
          <cell r="AJ1422">
            <v>0.625</v>
          </cell>
          <cell r="AK1422">
            <v>9.375</v>
          </cell>
          <cell r="AL1422">
            <v>40000</v>
          </cell>
          <cell r="AM1422">
            <v>375000</v>
          </cell>
          <cell r="AN1422">
            <v>1875000</v>
          </cell>
          <cell r="AO1422">
            <v>46.875</v>
          </cell>
        </row>
        <row r="1423">
          <cell r="C1423">
            <v>129004</v>
          </cell>
          <cell r="S1423">
            <v>0</v>
          </cell>
          <cell r="AC1423">
            <v>0</v>
          </cell>
          <cell r="AD1423">
            <v>0</v>
          </cell>
        </row>
        <row r="1424">
          <cell r="C1424">
            <v>129005</v>
          </cell>
          <cell r="S1424">
            <v>0</v>
          </cell>
          <cell r="AC1424">
            <v>0</v>
          </cell>
          <cell r="AD1424">
            <v>0</v>
          </cell>
        </row>
        <row r="1425">
          <cell r="C1425">
            <v>129006</v>
          </cell>
          <cell r="S1425">
            <v>0</v>
          </cell>
          <cell r="AC1425">
            <v>0</v>
          </cell>
          <cell r="AD1425">
            <v>0</v>
          </cell>
        </row>
        <row r="1426">
          <cell r="C1426">
            <v>129007</v>
          </cell>
          <cell r="S1426">
            <v>0</v>
          </cell>
          <cell r="AC1426">
            <v>0</v>
          </cell>
          <cell r="AD1426">
            <v>0</v>
          </cell>
        </row>
        <row r="1427">
          <cell r="C1427">
            <v>129008</v>
          </cell>
          <cell r="S1427">
            <v>0</v>
          </cell>
          <cell r="AC1427">
            <v>0</v>
          </cell>
          <cell r="AD1427">
            <v>0</v>
          </cell>
        </row>
        <row r="1428">
          <cell r="C1428">
            <v>129009</v>
          </cell>
          <cell r="S1428">
            <v>0</v>
          </cell>
          <cell r="AC1428">
            <v>0</v>
          </cell>
          <cell r="AD1428">
            <v>0</v>
          </cell>
        </row>
        <row r="1429">
          <cell r="C1429">
            <v>129010</v>
          </cell>
          <cell r="S1429">
            <v>0</v>
          </cell>
          <cell r="AC1429">
            <v>0</v>
          </cell>
          <cell r="AD1429">
            <v>0</v>
          </cell>
        </row>
        <row r="1430">
          <cell r="C1430">
            <v>130000</v>
          </cell>
          <cell r="D1430" t="str">
            <v>III-2-14</v>
          </cell>
          <cell r="F1430" t="str">
            <v>Reinforcement bar, deform</v>
          </cell>
          <cell r="H1430" t="str">
            <v>ton</v>
          </cell>
          <cell r="I1430">
            <v>101</v>
          </cell>
          <cell r="K1430">
            <v>0</v>
          </cell>
          <cell r="L1430">
            <v>58</v>
          </cell>
          <cell r="M1430">
            <v>7</v>
          </cell>
          <cell r="N1430">
            <v>1</v>
          </cell>
          <cell r="O1430">
            <v>406</v>
          </cell>
          <cell r="U1430">
            <v>0.4</v>
          </cell>
          <cell r="W1430">
            <v>50000</v>
          </cell>
          <cell r="AC1430">
            <v>50000</v>
          </cell>
          <cell r="AD1430">
            <v>5050000</v>
          </cell>
          <cell r="AE1430">
            <v>0</v>
          </cell>
          <cell r="AF1430" t="str">
            <v>III-2-14</v>
          </cell>
          <cell r="AH1430" t="str">
            <v>Prod./Jam :</v>
          </cell>
          <cell r="AI1430">
            <v>0.2</v>
          </cell>
          <cell r="AJ1430">
            <v>1.6</v>
          </cell>
          <cell r="AK1430">
            <v>1</v>
          </cell>
          <cell r="AM1430">
            <v>796875</v>
          </cell>
          <cell r="AN1430">
            <v>80484375</v>
          </cell>
          <cell r="AO1430">
            <v>0</v>
          </cell>
          <cell r="AP1430" t="str">
            <v>III-2-14</v>
          </cell>
          <cell r="AV1430">
            <v>7400000</v>
          </cell>
          <cell r="AW1430">
            <v>747400000</v>
          </cell>
          <cell r="BC1430">
            <v>8246875</v>
          </cell>
        </row>
        <row r="1431">
          <cell r="C1431">
            <v>130001</v>
          </cell>
          <cell r="K1431" t="str">
            <v>Bar Cutter ø 32 mm</v>
          </cell>
          <cell r="P1431">
            <v>0.4</v>
          </cell>
          <cell r="Q1431">
            <v>1</v>
          </cell>
          <cell r="R1431">
            <v>252.5</v>
          </cell>
          <cell r="S1431">
            <v>2.5</v>
          </cell>
          <cell r="U1431">
            <v>0.4</v>
          </cell>
          <cell r="V1431">
            <v>10000</v>
          </cell>
          <cell r="W1431">
            <v>25000</v>
          </cell>
          <cell r="AC1431">
            <v>25000</v>
          </cell>
          <cell r="AD1431">
            <v>2525000</v>
          </cell>
          <cell r="AH1431" t="str">
            <v>Mandor</v>
          </cell>
          <cell r="AI1431">
            <v>1</v>
          </cell>
          <cell r="AJ1431">
            <v>0.625</v>
          </cell>
          <cell r="AK1431">
            <v>0.625</v>
          </cell>
          <cell r="AL1431">
            <v>75000</v>
          </cell>
          <cell r="AM1431">
            <v>46875</v>
          </cell>
          <cell r="AN1431">
            <v>4734375</v>
          </cell>
          <cell r="AO1431">
            <v>63.125</v>
          </cell>
          <cell r="AR1431" t="str">
            <v>Besi Beton Ulir (deform)</v>
          </cell>
          <cell r="AS1431" t="str">
            <v>kg</v>
          </cell>
          <cell r="AT1431">
            <v>1000</v>
          </cell>
          <cell r="AU1431">
            <v>7100</v>
          </cell>
          <cell r="AV1431">
            <v>7100000</v>
          </cell>
          <cell r="AW1431">
            <v>717100000</v>
          </cell>
          <cell r="AX1431">
            <v>101000</v>
          </cell>
          <cell r="AY1431">
            <v>1000</v>
          </cell>
        </row>
        <row r="1432">
          <cell r="C1432">
            <v>130002</v>
          </cell>
          <cell r="K1432" t="str">
            <v>Bar Bender ø 32 mm</v>
          </cell>
          <cell r="P1432">
            <v>0.4</v>
          </cell>
          <cell r="Q1432">
            <v>1</v>
          </cell>
          <cell r="R1432">
            <v>252.5</v>
          </cell>
          <cell r="S1432">
            <v>2.5</v>
          </cell>
          <cell r="U1432">
            <v>0.4</v>
          </cell>
          <cell r="V1432">
            <v>10000</v>
          </cell>
          <cell r="W1432">
            <v>25000</v>
          </cell>
          <cell r="AC1432">
            <v>25000</v>
          </cell>
          <cell r="AD1432">
            <v>2525000</v>
          </cell>
          <cell r="AH1432" t="str">
            <v>Tukang Besi</v>
          </cell>
          <cell r="AI1432">
            <v>10</v>
          </cell>
          <cell r="AJ1432">
            <v>0.625</v>
          </cell>
          <cell r="AK1432">
            <v>6.25</v>
          </cell>
          <cell r="AL1432">
            <v>60000</v>
          </cell>
          <cell r="AM1432">
            <v>375000</v>
          </cell>
          <cell r="AN1432">
            <v>37875000</v>
          </cell>
          <cell r="AO1432">
            <v>631.25</v>
          </cell>
          <cell r="AR1432" t="str">
            <v>Bendrat</v>
          </cell>
          <cell r="AS1432" t="str">
            <v>kg</v>
          </cell>
          <cell r="AT1432">
            <v>25</v>
          </cell>
          <cell r="AU1432">
            <v>12000</v>
          </cell>
          <cell r="AV1432">
            <v>300000</v>
          </cell>
          <cell r="AW1432">
            <v>30300000</v>
          </cell>
          <cell r="AX1432">
            <v>2525</v>
          </cell>
          <cell r="AY1432">
            <v>25</v>
          </cell>
        </row>
        <row r="1433">
          <cell r="C1433">
            <v>130003</v>
          </cell>
          <cell r="S1433">
            <v>0</v>
          </cell>
          <cell r="AC1433">
            <v>0</v>
          </cell>
          <cell r="AD1433">
            <v>0</v>
          </cell>
          <cell r="AH1433" t="str">
            <v>Pekerja</v>
          </cell>
          <cell r="AI1433">
            <v>15</v>
          </cell>
          <cell r="AJ1433">
            <v>0.625</v>
          </cell>
          <cell r="AK1433">
            <v>9.375</v>
          </cell>
          <cell r="AL1433">
            <v>40000</v>
          </cell>
          <cell r="AM1433">
            <v>375000</v>
          </cell>
          <cell r="AN1433">
            <v>37875000</v>
          </cell>
          <cell r="AO1433">
            <v>946.875</v>
          </cell>
        </row>
        <row r="1434">
          <cell r="C1434">
            <v>130004</v>
          </cell>
          <cell r="S1434">
            <v>0</v>
          </cell>
          <cell r="AC1434">
            <v>0</v>
          </cell>
          <cell r="AD1434">
            <v>0</v>
          </cell>
        </row>
        <row r="1435">
          <cell r="C1435">
            <v>130005</v>
          </cell>
          <cell r="S1435">
            <v>0</v>
          </cell>
          <cell r="AC1435">
            <v>0</v>
          </cell>
          <cell r="AD1435">
            <v>0</v>
          </cell>
        </row>
        <row r="1436">
          <cell r="C1436">
            <v>130006</v>
          </cell>
          <cell r="S1436">
            <v>0</v>
          </cell>
          <cell r="AC1436">
            <v>0</v>
          </cell>
          <cell r="AD1436">
            <v>0</v>
          </cell>
        </row>
        <row r="1437">
          <cell r="C1437">
            <v>130007</v>
          </cell>
          <cell r="S1437">
            <v>0</v>
          </cell>
          <cell r="AC1437">
            <v>0</v>
          </cell>
          <cell r="AD1437">
            <v>0</v>
          </cell>
        </row>
        <row r="1438">
          <cell r="C1438">
            <v>130008</v>
          </cell>
          <cell r="S1438">
            <v>0</v>
          </cell>
          <cell r="AC1438">
            <v>0</v>
          </cell>
          <cell r="AD1438">
            <v>0</v>
          </cell>
        </row>
        <row r="1439">
          <cell r="C1439">
            <v>130009</v>
          </cell>
          <cell r="S1439">
            <v>0</v>
          </cell>
          <cell r="AC1439">
            <v>0</v>
          </cell>
          <cell r="AD1439">
            <v>0</v>
          </cell>
        </row>
        <row r="1440">
          <cell r="C1440">
            <v>130010</v>
          </cell>
          <cell r="S1440">
            <v>0</v>
          </cell>
          <cell r="AC1440">
            <v>0</v>
          </cell>
          <cell r="AD1440">
            <v>0</v>
          </cell>
        </row>
        <row r="1441">
          <cell r="C1441">
            <v>131000</v>
          </cell>
          <cell r="D1441" t="str">
            <v>III-2-15</v>
          </cell>
          <cell r="F1441" t="str">
            <v>Stone masonry type - B</v>
          </cell>
          <cell r="H1441" t="str">
            <v>cum</v>
          </cell>
          <cell r="I1441">
            <v>3317</v>
          </cell>
          <cell r="K1441">
            <v>0</v>
          </cell>
          <cell r="L1441">
            <v>29</v>
          </cell>
          <cell r="M1441">
            <v>7</v>
          </cell>
          <cell r="N1441">
            <v>1</v>
          </cell>
          <cell r="O1441">
            <v>203</v>
          </cell>
          <cell r="U1441">
            <v>1.2</v>
          </cell>
          <cell r="W1441">
            <v>5209</v>
          </cell>
          <cell r="Y1441">
            <v>0.83330000000000004</v>
          </cell>
          <cell r="Z1441">
            <v>8990</v>
          </cell>
          <cell r="AA1441">
            <v>7492</v>
          </cell>
          <cell r="AC1441">
            <v>12701</v>
          </cell>
          <cell r="AD1441">
            <v>42129217</v>
          </cell>
          <cell r="AE1441">
            <v>0</v>
          </cell>
          <cell r="AF1441" t="str">
            <v>III-2-15</v>
          </cell>
          <cell r="AH1441" t="str">
            <v>Prod./Jam :</v>
          </cell>
          <cell r="AI1441">
            <v>1</v>
          </cell>
          <cell r="AJ1441">
            <v>8</v>
          </cell>
          <cell r="AK1441">
            <v>1</v>
          </cell>
          <cell r="AM1441">
            <v>79375</v>
          </cell>
          <cell r="AN1441">
            <v>263286875</v>
          </cell>
          <cell r="AO1441">
            <v>0</v>
          </cell>
          <cell r="AP1441" t="str">
            <v>III-2-15</v>
          </cell>
          <cell r="AV1441">
            <v>438060</v>
          </cell>
          <cell r="AW1441">
            <v>1453045020</v>
          </cell>
          <cell r="BC1441">
            <v>530136</v>
          </cell>
        </row>
        <row r="1442">
          <cell r="C1442">
            <v>131001</v>
          </cell>
          <cell r="K1442" t="str">
            <v>Concrete Mixer 0.35 m³</v>
          </cell>
          <cell r="P1442">
            <v>1.2</v>
          </cell>
          <cell r="Q1442">
            <v>1</v>
          </cell>
          <cell r="R1442">
            <v>2764.166666666667</v>
          </cell>
          <cell r="S1442">
            <v>0.83330000000000004</v>
          </cell>
          <cell r="U1442">
            <v>1.2</v>
          </cell>
          <cell r="V1442">
            <v>6250</v>
          </cell>
          <cell r="W1442">
            <v>5209</v>
          </cell>
          <cell r="X1442">
            <v>1</v>
          </cell>
          <cell r="Y1442">
            <v>0.83330000000000004</v>
          </cell>
          <cell r="Z1442">
            <v>8990</v>
          </cell>
          <cell r="AA1442">
            <v>7492</v>
          </cell>
          <cell r="AC1442">
            <v>12701</v>
          </cell>
          <cell r="AD1442">
            <v>42129217</v>
          </cell>
          <cell r="AH1442" t="str">
            <v>Mandor</v>
          </cell>
          <cell r="AI1442">
            <v>1</v>
          </cell>
          <cell r="AJ1442">
            <v>0.125</v>
          </cell>
          <cell r="AK1442">
            <v>0.125</v>
          </cell>
          <cell r="AL1442">
            <v>75000</v>
          </cell>
          <cell r="AM1442">
            <v>9375</v>
          </cell>
          <cell r="AN1442">
            <v>31096875</v>
          </cell>
          <cell r="AO1442">
            <v>414.625</v>
          </cell>
          <cell r="AR1442" t="str">
            <v>Semen</v>
          </cell>
          <cell r="AS1442" t="str">
            <v>kg</v>
          </cell>
          <cell r="AT1442">
            <v>120</v>
          </cell>
          <cell r="AU1442">
            <v>1077</v>
          </cell>
          <cell r="AV1442">
            <v>129240</v>
          </cell>
          <cell r="AW1442">
            <v>428689080</v>
          </cell>
          <cell r="AX1442">
            <v>398040</v>
          </cell>
          <cell r="AY1442">
            <v>120</v>
          </cell>
        </row>
        <row r="1443">
          <cell r="C1443">
            <v>131002</v>
          </cell>
          <cell r="S1443">
            <v>0</v>
          </cell>
          <cell r="AC1443">
            <v>0</v>
          </cell>
          <cell r="AD1443">
            <v>0</v>
          </cell>
          <cell r="AH1443" t="str">
            <v>Tukang</v>
          </cell>
          <cell r="AI1443">
            <v>4</v>
          </cell>
          <cell r="AJ1443">
            <v>0.125</v>
          </cell>
          <cell r="AK1443">
            <v>0.5</v>
          </cell>
          <cell r="AL1443">
            <v>60000</v>
          </cell>
          <cell r="AM1443">
            <v>30000</v>
          </cell>
          <cell r="AN1443">
            <v>99510000</v>
          </cell>
          <cell r="AO1443">
            <v>1658.5</v>
          </cell>
          <cell r="AR1443" t="str">
            <v>Pasir Pasang (SC)</v>
          </cell>
          <cell r="AS1443" t="str">
            <v>m3</v>
          </cell>
          <cell r="AT1443">
            <v>0.6</v>
          </cell>
          <cell r="AU1443">
            <v>164700</v>
          </cell>
          <cell r="AV1443">
            <v>98820</v>
          </cell>
          <cell r="AW1443">
            <v>327785940</v>
          </cell>
          <cell r="AX1443">
            <v>1990.1999999999998</v>
          </cell>
          <cell r="AY1443">
            <v>0.6</v>
          </cell>
        </row>
        <row r="1444">
          <cell r="C1444">
            <v>131003</v>
          </cell>
          <cell r="S1444">
            <v>0</v>
          </cell>
          <cell r="AC1444">
            <v>0</v>
          </cell>
          <cell r="AD1444">
            <v>0</v>
          </cell>
          <cell r="AH1444" t="str">
            <v>Pekerja</v>
          </cell>
          <cell r="AI1444">
            <v>8</v>
          </cell>
          <cell r="AJ1444">
            <v>0.125</v>
          </cell>
          <cell r="AK1444">
            <v>1</v>
          </cell>
          <cell r="AL1444">
            <v>40000</v>
          </cell>
          <cell r="AM1444">
            <v>40000</v>
          </cell>
          <cell r="AN1444">
            <v>132680000</v>
          </cell>
          <cell r="AO1444">
            <v>3317</v>
          </cell>
          <cell r="AR1444" t="str">
            <v>Batu Gunung</v>
          </cell>
          <cell r="AS1444" t="str">
            <v>m3</v>
          </cell>
          <cell r="AT1444">
            <v>1.2</v>
          </cell>
          <cell r="AU1444">
            <v>175000</v>
          </cell>
          <cell r="AV1444">
            <v>210000</v>
          </cell>
          <cell r="AW1444">
            <v>696570000</v>
          </cell>
          <cell r="AX1444">
            <v>3980.3999999999996</v>
          </cell>
          <cell r="AY1444">
            <v>1.2</v>
          </cell>
        </row>
        <row r="1445">
          <cell r="C1445">
            <v>131004</v>
          </cell>
          <cell r="S1445">
            <v>0</v>
          </cell>
          <cell r="AC1445">
            <v>0</v>
          </cell>
          <cell r="AD1445">
            <v>0</v>
          </cell>
        </row>
        <row r="1446">
          <cell r="C1446">
            <v>131005</v>
          </cell>
          <cell r="S1446">
            <v>0</v>
          </cell>
          <cell r="AC1446">
            <v>0</v>
          </cell>
          <cell r="AD1446">
            <v>0</v>
          </cell>
        </row>
        <row r="1447">
          <cell r="C1447">
            <v>131006</v>
          </cell>
          <cell r="S1447">
            <v>0</v>
          </cell>
          <cell r="AC1447">
            <v>0</v>
          </cell>
          <cell r="AD1447">
            <v>0</v>
          </cell>
        </row>
        <row r="1448">
          <cell r="C1448">
            <v>131007</v>
          </cell>
          <cell r="S1448">
            <v>0</v>
          </cell>
          <cell r="AC1448">
            <v>0</v>
          </cell>
          <cell r="AD1448">
            <v>0</v>
          </cell>
        </row>
        <row r="1449">
          <cell r="C1449">
            <v>131008</v>
          </cell>
          <cell r="S1449">
            <v>0</v>
          </cell>
          <cell r="AC1449">
            <v>0</v>
          </cell>
          <cell r="AD1449">
            <v>0</v>
          </cell>
        </row>
        <row r="1450">
          <cell r="C1450">
            <v>131009</v>
          </cell>
          <cell r="S1450">
            <v>0</v>
          </cell>
          <cell r="AC1450">
            <v>0</v>
          </cell>
          <cell r="AD1450">
            <v>0</v>
          </cell>
        </row>
        <row r="1451">
          <cell r="C1451">
            <v>131010</v>
          </cell>
          <cell r="S1451">
            <v>0</v>
          </cell>
          <cell r="AC1451">
            <v>0</v>
          </cell>
          <cell r="AD1451">
            <v>0</v>
          </cell>
        </row>
        <row r="1452">
          <cell r="C1452">
            <v>132000</v>
          </cell>
          <cell r="D1452" t="str">
            <v>III-2-16</v>
          </cell>
          <cell r="F1452" t="str">
            <v>Pointing</v>
          </cell>
          <cell r="H1452" t="str">
            <v>sqm</v>
          </cell>
          <cell r="I1452">
            <v>6531</v>
          </cell>
          <cell r="K1452">
            <v>0</v>
          </cell>
          <cell r="L1452">
            <v>29</v>
          </cell>
          <cell r="M1452">
            <v>7</v>
          </cell>
          <cell r="N1452">
            <v>1</v>
          </cell>
          <cell r="O1452">
            <v>203</v>
          </cell>
          <cell r="U1452">
            <v>20</v>
          </cell>
          <cell r="W1452">
            <v>313</v>
          </cell>
          <cell r="Y1452">
            <v>0.05</v>
          </cell>
          <cell r="Z1452">
            <v>8990</v>
          </cell>
          <cell r="AA1452">
            <v>450</v>
          </cell>
          <cell r="AC1452">
            <v>763</v>
          </cell>
          <cell r="AD1452">
            <v>4983153</v>
          </cell>
          <cell r="AE1452">
            <v>0</v>
          </cell>
          <cell r="AF1452" t="str">
            <v>III-2-16</v>
          </cell>
          <cell r="AH1452" t="str">
            <v>Prod./Jam :</v>
          </cell>
          <cell r="AI1452">
            <v>5</v>
          </cell>
          <cell r="AJ1452">
            <v>40</v>
          </cell>
          <cell r="AK1452">
            <v>1</v>
          </cell>
          <cell r="AM1452">
            <v>10875</v>
          </cell>
          <cell r="AN1452">
            <v>71024625</v>
          </cell>
          <cell r="AO1452">
            <v>0</v>
          </cell>
          <cell r="AP1452" t="str">
            <v>III-2-16</v>
          </cell>
          <cell r="AV1452">
            <v>7286</v>
          </cell>
          <cell r="AW1452">
            <v>47584866</v>
          </cell>
          <cell r="BC1452">
            <v>18924</v>
          </cell>
        </row>
        <row r="1453">
          <cell r="C1453">
            <v>132001</v>
          </cell>
          <cell r="K1453" t="str">
            <v>Concrete Mixer 0.35 m³</v>
          </cell>
          <cell r="P1453">
            <v>20</v>
          </cell>
          <cell r="Q1453">
            <v>1</v>
          </cell>
          <cell r="R1453">
            <v>326.55</v>
          </cell>
          <cell r="S1453">
            <v>0.05</v>
          </cell>
          <cell r="U1453">
            <v>20</v>
          </cell>
          <cell r="V1453">
            <v>6250</v>
          </cell>
          <cell r="W1453">
            <v>313</v>
          </cell>
          <cell r="X1453">
            <v>1</v>
          </cell>
          <cell r="Y1453">
            <v>0.05</v>
          </cell>
          <cell r="Z1453">
            <v>8990</v>
          </cell>
          <cell r="AA1453">
            <v>450</v>
          </cell>
          <cell r="AC1453">
            <v>763</v>
          </cell>
          <cell r="AD1453">
            <v>4983153</v>
          </cell>
          <cell r="AH1453" t="str">
            <v>Mandor</v>
          </cell>
          <cell r="AI1453">
            <v>1</v>
          </cell>
          <cell r="AJ1453">
            <v>2.5000000000000001E-2</v>
          </cell>
          <cell r="AK1453">
            <v>2.5000000000000001E-2</v>
          </cell>
          <cell r="AL1453">
            <v>75000</v>
          </cell>
          <cell r="AM1453">
            <v>1875</v>
          </cell>
          <cell r="AN1453">
            <v>12245625</v>
          </cell>
          <cell r="AO1453">
            <v>163.27500000000001</v>
          </cell>
          <cell r="AR1453" t="str">
            <v>Semen</v>
          </cell>
          <cell r="AS1453" t="str">
            <v>kg</v>
          </cell>
          <cell r="AT1453">
            <v>6</v>
          </cell>
          <cell r="AU1453">
            <v>1077</v>
          </cell>
          <cell r="AV1453">
            <v>6462</v>
          </cell>
          <cell r="AW1453">
            <v>42203322</v>
          </cell>
          <cell r="AX1453">
            <v>39186</v>
          </cell>
          <cell r="AY1453">
            <v>6</v>
          </cell>
        </row>
        <row r="1454">
          <cell r="C1454">
            <v>132002</v>
          </cell>
          <cell r="S1454">
            <v>0</v>
          </cell>
          <cell r="AC1454">
            <v>0</v>
          </cell>
          <cell r="AD1454">
            <v>0</v>
          </cell>
          <cell r="AH1454" t="str">
            <v>Tukang</v>
          </cell>
          <cell r="AI1454">
            <v>2</v>
          </cell>
          <cell r="AJ1454">
            <v>2.5000000000000001E-2</v>
          </cell>
          <cell r="AK1454">
            <v>0.05</v>
          </cell>
          <cell r="AL1454">
            <v>60000</v>
          </cell>
          <cell r="AM1454">
            <v>3000</v>
          </cell>
          <cell r="AN1454">
            <v>19593000</v>
          </cell>
          <cell r="AO1454">
            <v>326.55</v>
          </cell>
          <cell r="AR1454" t="str">
            <v>Pasir Pasang (SC)</v>
          </cell>
          <cell r="AS1454" t="str">
            <v>m3</v>
          </cell>
          <cell r="AT1454">
            <v>5.0000000000000001E-3</v>
          </cell>
          <cell r="AU1454">
            <v>164700</v>
          </cell>
          <cell r="AV1454">
            <v>824</v>
          </cell>
          <cell r="AW1454">
            <v>5381544</v>
          </cell>
          <cell r="AX1454">
            <v>32.655000000000001</v>
          </cell>
          <cell r="AY1454">
            <v>5.0000000000000001E-3</v>
          </cell>
        </row>
        <row r="1455">
          <cell r="C1455">
            <v>132003</v>
          </cell>
          <cell r="S1455">
            <v>0</v>
          </cell>
          <cell r="AC1455">
            <v>0</v>
          </cell>
          <cell r="AD1455">
            <v>0</v>
          </cell>
          <cell r="AH1455" t="str">
            <v>Pekerja</v>
          </cell>
          <cell r="AI1455">
            <v>6</v>
          </cell>
          <cell r="AJ1455">
            <v>2.5000000000000001E-2</v>
          </cell>
          <cell r="AK1455">
            <v>0.15</v>
          </cell>
          <cell r="AL1455">
            <v>40000</v>
          </cell>
          <cell r="AM1455">
            <v>6000</v>
          </cell>
          <cell r="AN1455">
            <v>39186000</v>
          </cell>
          <cell r="AO1455">
            <v>979.65</v>
          </cell>
        </row>
        <row r="1456">
          <cell r="C1456">
            <v>132004</v>
          </cell>
          <cell r="S1456">
            <v>0</v>
          </cell>
          <cell r="AC1456">
            <v>0</v>
          </cell>
          <cell r="AD1456">
            <v>0</v>
          </cell>
        </row>
        <row r="1457">
          <cell r="C1457">
            <v>132005</v>
          </cell>
          <cell r="S1457">
            <v>0</v>
          </cell>
          <cell r="AC1457">
            <v>0</v>
          </cell>
          <cell r="AD1457">
            <v>0</v>
          </cell>
        </row>
        <row r="1458">
          <cell r="C1458">
            <v>132006</v>
          </cell>
          <cell r="S1458">
            <v>0</v>
          </cell>
          <cell r="AC1458">
            <v>0</v>
          </cell>
          <cell r="AD1458">
            <v>0</v>
          </cell>
        </row>
        <row r="1459">
          <cell r="C1459">
            <v>132007</v>
          </cell>
          <cell r="S1459">
            <v>0</v>
          </cell>
          <cell r="AC1459">
            <v>0</v>
          </cell>
          <cell r="AD1459">
            <v>0</v>
          </cell>
        </row>
        <row r="1460">
          <cell r="C1460">
            <v>132008</v>
          </cell>
          <cell r="S1460">
            <v>0</v>
          </cell>
          <cell r="AC1460">
            <v>0</v>
          </cell>
          <cell r="AD1460">
            <v>0</v>
          </cell>
        </row>
        <row r="1461">
          <cell r="C1461">
            <v>132009</v>
          </cell>
          <cell r="S1461">
            <v>0</v>
          </cell>
          <cell r="AC1461">
            <v>0</v>
          </cell>
          <cell r="AD1461">
            <v>0</v>
          </cell>
        </row>
        <row r="1462">
          <cell r="C1462">
            <v>132010</v>
          </cell>
          <cell r="S1462">
            <v>0</v>
          </cell>
          <cell r="AC1462">
            <v>0</v>
          </cell>
          <cell r="AD1462">
            <v>0</v>
          </cell>
        </row>
        <row r="1463">
          <cell r="C1463">
            <v>133000</v>
          </cell>
          <cell r="D1463" t="str">
            <v>III-2-17</v>
          </cell>
          <cell r="F1463" t="str">
            <v>Plastering (mortar 1 : 3)</v>
          </cell>
          <cell r="H1463" t="str">
            <v>sqm</v>
          </cell>
          <cell r="I1463">
            <v>826</v>
          </cell>
          <cell r="K1463">
            <v>0</v>
          </cell>
          <cell r="L1463">
            <v>29</v>
          </cell>
          <cell r="M1463">
            <v>7</v>
          </cell>
          <cell r="N1463">
            <v>1</v>
          </cell>
          <cell r="O1463">
            <v>203</v>
          </cell>
          <cell r="U1463">
            <v>20</v>
          </cell>
          <cell r="W1463">
            <v>313</v>
          </cell>
          <cell r="Y1463">
            <v>0.05</v>
          </cell>
          <cell r="Z1463">
            <v>8990</v>
          </cell>
          <cell r="AA1463">
            <v>450</v>
          </cell>
          <cell r="AC1463">
            <v>763</v>
          </cell>
          <cell r="AD1463">
            <v>630238</v>
          </cell>
          <cell r="AE1463">
            <v>0</v>
          </cell>
          <cell r="AF1463" t="str">
            <v>III-2-17</v>
          </cell>
          <cell r="AH1463" t="str">
            <v>Prod./Jam :</v>
          </cell>
          <cell r="AI1463">
            <v>5</v>
          </cell>
          <cell r="AJ1463">
            <v>40</v>
          </cell>
          <cell r="AK1463">
            <v>1</v>
          </cell>
          <cell r="AM1463">
            <v>10875</v>
          </cell>
          <cell r="AN1463">
            <v>8982750</v>
          </cell>
          <cell r="AO1463">
            <v>0</v>
          </cell>
          <cell r="AP1463" t="str">
            <v>III-2-17</v>
          </cell>
          <cell r="AV1463">
            <v>14571</v>
          </cell>
          <cell r="AW1463">
            <v>12035646</v>
          </cell>
          <cell r="BC1463">
            <v>26209</v>
          </cell>
        </row>
        <row r="1464">
          <cell r="C1464">
            <v>133001</v>
          </cell>
          <cell r="K1464" t="str">
            <v>Concrete Mixer 0.35 m³</v>
          </cell>
          <cell r="P1464">
            <v>20</v>
          </cell>
          <cell r="Q1464">
            <v>1</v>
          </cell>
          <cell r="R1464">
            <v>41.3</v>
          </cell>
          <cell r="S1464">
            <v>0.05</v>
          </cell>
          <cell r="U1464">
            <v>20</v>
          </cell>
          <cell r="V1464">
            <v>6250</v>
          </cell>
          <cell r="W1464">
            <v>313</v>
          </cell>
          <cell r="X1464">
            <v>1</v>
          </cell>
          <cell r="Y1464">
            <v>0.05</v>
          </cell>
          <cell r="Z1464">
            <v>8990</v>
          </cell>
          <cell r="AA1464">
            <v>450</v>
          </cell>
          <cell r="AC1464">
            <v>763</v>
          </cell>
          <cell r="AD1464">
            <v>630238</v>
          </cell>
          <cell r="AH1464" t="str">
            <v>Mandor</v>
          </cell>
          <cell r="AI1464">
            <v>1</v>
          </cell>
          <cell r="AJ1464">
            <v>2.5000000000000001E-2</v>
          </cell>
          <cell r="AK1464">
            <v>2.5000000000000001E-2</v>
          </cell>
          <cell r="AL1464">
            <v>75000</v>
          </cell>
          <cell r="AM1464">
            <v>1875</v>
          </cell>
          <cell r="AN1464">
            <v>1548750</v>
          </cell>
          <cell r="AO1464">
            <v>20.650000000000002</v>
          </cell>
          <cell r="AR1464" t="str">
            <v>Semen</v>
          </cell>
          <cell r="AS1464" t="str">
            <v>kg</v>
          </cell>
          <cell r="AT1464">
            <v>12</v>
          </cell>
          <cell r="AU1464">
            <v>1077</v>
          </cell>
          <cell r="AV1464">
            <v>12924</v>
          </cell>
          <cell r="AW1464">
            <v>10675224</v>
          </cell>
          <cell r="AX1464">
            <v>9912</v>
          </cell>
          <cell r="AY1464">
            <v>12</v>
          </cell>
        </row>
        <row r="1465">
          <cell r="C1465">
            <v>133002</v>
          </cell>
          <cell r="S1465">
            <v>0</v>
          </cell>
          <cell r="AC1465">
            <v>0</v>
          </cell>
          <cell r="AD1465">
            <v>0</v>
          </cell>
          <cell r="AH1465" t="str">
            <v>Tukang</v>
          </cell>
          <cell r="AI1465">
            <v>2</v>
          </cell>
          <cell r="AJ1465">
            <v>2.5000000000000001E-2</v>
          </cell>
          <cell r="AK1465">
            <v>0.05</v>
          </cell>
          <cell r="AL1465">
            <v>60000</v>
          </cell>
          <cell r="AM1465">
            <v>3000</v>
          </cell>
          <cell r="AN1465">
            <v>2478000</v>
          </cell>
          <cell r="AO1465">
            <v>41.300000000000004</v>
          </cell>
          <cell r="AR1465" t="str">
            <v>Pasir Pasang (SC)</v>
          </cell>
          <cell r="AS1465" t="str">
            <v>m3</v>
          </cell>
          <cell r="AT1465">
            <v>0.01</v>
          </cell>
          <cell r="AU1465">
            <v>164700</v>
          </cell>
          <cell r="AV1465">
            <v>1647</v>
          </cell>
          <cell r="AW1465">
            <v>1360422</v>
          </cell>
          <cell r="AX1465">
            <v>8.26</v>
          </cell>
          <cell r="AY1465">
            <v>0.01</v>
          </cell>
        </row>
        <row r="1466">
          <cell r="C1466">
            <v>133003</v>
          </cell>
          <cell r="S1466">
            <v>0</v>
          </cell>
          <cell r="AC1466">
            <v>0</v>
          </cell>
          <cell r="AD1466">
            <v>0</v>
          </cell>
          <cell r="AH1466" t="str">
            <v>Pekerja</v>
          </cell>
          <cell r="AI1466">
            <v>6</v>
          </cell>
          <cell r="AJ1466">
            <v>2.5000000000000001E-2</v>
          </cell>
          <cell r="AK1466">
            <v>0.15</v>
          </cell>
          <cell r="AL1466">
            <v>40000</v>
          </cell>
          <cell r="AM1466">
            <v>6000</v>
          </cell>
          <cell r="AN1466">
            <v>4956000</v>
          </cell>
          <cell r="AO1466">
            <v>123.89999999999999</v>
          </cell>
        </row>
        <row r="1467">
          <cell r="C1467">
            <v>133004</v>
          </cell>
          <cell r="S1467">
            <v>0</v>
          </cell>
          <cell r="AC1467">
            <v>0</v>
          </cell>
          <cell r="AD1467">
            <v>0</v>
          </cell>
        </row>
        <row r="1468">
          <cell r="C1468">
            <v>133005</v>
          </cell>
          <cell r="S1468">
            <v>0</v>
          </cell>
          <cell r="AC1468">
            <v>0</v>
          </cell>
          <cell r="AD1468">
            <v>0</v>
          </cell>
        </row>
        <row r="1469">
          <cell r="C1469">
            <v>133006</v>
          </cell>
          <cell r="S1469">
            <v>0</v>
          </cell>
          <cell r="AC1469">
            <v>0</v>
          </cell>
          <cell r="AD1469">
            <v>0</v>
          </cell>
        </row>
        <row r="1470">
          <cell r="C1470">
            <v>133007</v>
          </cell>
          <cell r="S1470">
            <v>0</v>
          </cell>
          <cell r="AC1470">
            <v>0</v>
          </cell>
          <cell r="AD1470">
            <v>0</v>
          </cell>
        </row>
        <row r="1471">
          <cell r="C1471">
            <v>133008</v>
          </cell>
          <cell r="S1471">
            <v>0</v>
          </cell>
          <cell r="AC1471">
            <v>0</v>
          </cell>
          <cell r="AD1471">
            <v>0</v>
          </cell>
        </row>
        <row r="1472">
          <cell r="C1472">
            <v>133009</v>
          </cell>
          <cell r="S1472">
            <v>0</v>
          </cell>
          <cell r="AC1472">
            <v>0</v>
          </cell>
          <cell r="AD1472">
            <v>0</v>
          </cell>
        </row>
        <row r="1473">
          <cell r="C1473">
            <v>133010</v>
          </cell>
          <cell r="S1473">
            <v>0</v>
          </cell>
          <cell r="AC1473">
            <v>0</v>
          </cell>
          <cell r="AD1473">
            <v>0</v>
          </cell>
        </row>
        <row r="1474">
          <cell r="C1474">
            <v>134000</v>
          </cell>
          <cell r="D1474" t="str">
            <v>III-2-18</v>
          </cell>
          <cell r="F1474" t="str">
            <v>Furnishing of precast concrete pile 400 x 400 mm (pre stressed) including jointing and other works</v>
          </cell>
          <cell r="H1474" t="str">
            <v>m</v>
          </cell>
          <cell r="I1474">
            <v>180</v>
          </cell>
          <cell r="K1474">
            <v>0</v>
          </cell>
          <cell r="L1474">
            <v>38</v>
          </cell>
          <cell r="M1474">
            <v>7</v>
          </cell>
          <cell r="N1474">
            <v>1</v>
          </cell>
          <cell r="O1474">
            <v>266</v>
          </cell>
          <cell r="U1474">
            <v>1</v>
          </cell>
          <cell r="AC1474">
            <v>0</v>
          </cell>
          <cell r="AD1474">
            <v>0</v>
          </cell>
          <cell r="AE1474">
            <v>0</v>
          </cell>
          <cell r="AF1474" t="str">
            <v>III-2-18</v>
          </cell>
          <cell r="AM1474">
            <v>0</v>
          </cell>
          <cell r="AN1474">
            <v>0</v>
          </cell>
          <cell r="AO1474">
            <v>0</v>
          </cell>
          <cell r="AP1474" t="str">
            <v>III-2-18</v>
          </cell>
          <cell r="AV1474">
            <v>0</v>
          </cell>
          <cell r="AW1474">
            <v>0</v>
          </cell>
          <cell r="BC1474">
            <v>0</v>
          </cell>
        </row>
        <row r="1475">
          <cell r="C1475">
            <v>134001</v>
          </cell>
          <cell r="S1475">
            <v>0</v>
          </cell>
          <cell r="AC1475">
            <v>0</v>
          </cell>
          <cell r="AD1475">
            <v>0</v>
          </cell>
          <cell r="AM1475">
            <v>0</v>
          </cell>
          <cell r="AO1475">
            <v>0</v>
          </cell>
        </row>
        <row r="1476">
          <cell r="C1476">
            <v>134002</v>
          </cell>
          <cell r="S1476">
            <v>0</v>
          </cell>
          <cell r="AC1476">
            <v>0</v>
          </cell>
          <cell r="AD1476">
            <v>0</v>
          </cell>
          <cell r="AM1476">
            <v>0</v>
          </cell>
          <cell r="AO1476">
            <v>0</v>
          </cell>
        </row>
        <row r="1477">
          <cell r="C1477">
            <v>134003</v>
          </cell>
          <cell r="S1477">
            <v>0</v>
          </cell>
          <cell r="AC1477">
            <v>0</v>
          </cell>
          <cell r="AD1477">
            <v>0</v>
          </cell>
          <cell r="AM1477">
            <v>0</v>
          </cell>
          <cell r="AO1477">
            <v>0</v>
          </cell>
        </row>
        <row r="1478">
          <cell r="C1478">
            <v>134004</v>
          </cell>
          <cell r="S1478">
            <v>0</v>
          </cell>
          <cell r="AC1478">
            <v>0</v>
          </cell>
          <cell r="AD1478">
            <v>0</v>
          </cell>
        </row>
        <row r="1479">
          <cell r="C1479">
            <v>134005</v>
          </cell>
          <cell r="S1479">
            <v>0</v>
          </cell>
          <cell r="AC1479">
            <v>0</v>
          </cell>
          <cell r="AD1479">
            <v>0</v>
          </cell>
        </row>
        <row r="1480">
          <cell r="C1480">
            <v>134006</v>
          </cell>
          <cell r="S1480">
            <v>0</v>
          </cell>
          <cell r="AC1480">
            <v>0</v>
          </cell>
          <cell r="AD1480">
            <v>0</v>
          </cell>
        </row>
        <row r="1481">
          <cell r="C1481">
            <v>134007</v>
          </cell>
          <cell r="S1481">
            <v>0</v>
          </cell>
          <cell r="AC1481">
            <v>0</v>
          </cell>
          <cell r="AD1481">
            <v>0</v>
          </cell>
        </row>
        <row r="1482">
          <cell r="C1482">
            <v>134008</v>
          </cell>
          <cell r="S1482">
            <v>0</v>
          </cell>
          <cell r="AC1482">
            <v>0</v>
          </cell>
          <cell r="AD1482">
            <v>0</v>
          </cell>
        </row>
        <row r="1483">
          <cell r="C1483">
            <v>134009</v>
          </cell>
          <cell r="S1483">
            <v>0</v>
          </cell>
          <cell r="AC1483">
            <v>0</v>
          </cell>
          <cell r="AD1483">
            <v>0</v>
          </cell>
        </row>
        <row r="1484">
          <cell r="C1484">
            <v>134010</v>
          </cell>
          <cell r="S1484">
            <v>0</v>
          </cell>
          <cell r="AC1484">
            <v>0</v>
          </cell>
          <cell r="AD1484">
            <v>0</v>
          </cell>
        </row>
        <row r="1485">
          <cell r="C1485">
            <v>135000</v>
          </cell>
          <cell r="D1485" t="str">
            <v>III-2-19</v>
          </cell>
          <cell r="F1485" t="str">
            <v>Driving of precast concrete pile 400 x 400 mm (pre - stressed)</v>
          </cell>
          <cell r="H1485" t="str">
            <v>m</v>
          </cell>
          <cell r="I1485">
            <v>180</v>
          </cell>
          <cell r="K1485">
            <v>0</v>
          </cell>
          <cell r="L1485">
            <v>30</v>
          </cell>
          <cell r="M1485">
            <v>7</v>
          </cell>
          <cell r="N1485">
            <v>1</v>
          </cell>
          <cell r="O1485">
            <v>210</v>
          </cell>
          <cell r="U1485">
            <v>0</v>
          </cell>
          <cell r="AC1485">
            <v>0</v>
          </cell>
          <cell r="AD1485">
            <v>0</v>
          </cell>
          <cell r="AF1485" t="str">
            <v>III-2-19</v>
          </cell>
          <cell r="AM1485">
            <v>0</v>
          </cell>
          <cell r="AN1485">
            <v>0</v>
          </cell>
          <cell r="AO1485">
            <v>0</v>
          </cell>
          <cell r="AP1485" t="str">
            <v>III-2-19</v>
          </cell>
          <cell r="AV1485">
            <v>0</v>
          </cell>
          <cell r="AW1485">
            <v>0</v>
          </cell>
          <cell r="BC1485">
            <v>0</v>
          </cell>
        </row>
        <row r="1486">
          <cell r="C1486">
            <v>135001</v>
          </cell>
          <cell r="S1486">
            <v>0</v>
          </cell>
          <cell r="AC1486">
            <v>0</v>
          </cell>
          <cell r="AD1486">
            <v>0</v>
          </cell>
          <cell r="AM1486">
            <v>0</v>
          </cell>
          <cell r="AO1486">
            <v>0</v>
          </cell>
        </row>
        <row r="1487">
          <cell r="C1487">
            <v>135002</v>
          </cell>
          <cell r="S1487">
            <v>0</v>
          </cell>
          <cell r="AC1487">
            <v>0</v>
          </cell>
          <cell r="AD1487">
            <v>0</v>
          </cell>
          <cell r="AM1487">
            <v>0</v>
          </cell>
          <cell r="AO1487">
            <v>0</v>
          </cell>
        </row>
        <row r="1488">
          <cell r="C1488">
            <v>135003</v>
          </cell>
          <cell r="S1488">
            <v>0</v>
          </cell>
          <cell r="AC1488">
            <v>0</v>
          </cell>
          <cell r="AD1488">
            <v>0</v>
          </cell>
          <cell r="AM1488">
            <v>0</v>
          </cell>
          <cell r="AO1488">
            <v>0</v>
          </cell>
        </row>
        <row r="1489">
          <cell r="C1489">
            <v>135004</v>
          </cell>
          <cell r="S1489">
            <v>0</v>
          </cell>
          <cell r="AC1489">
            <v>0</v>
          </cell>
          <cell r="AD1489">
            <v>0</v>
          </cell>
        </row>
        <row r="1490">
          <cell r="C1490">
            <v>135005</v>
          </cell>
          <cell r="S1490">
            <v>0</v>
          </cell>
          <cell r="AC1490">
            <v>0</v>
          </cell>
          <cell r="AD1490">
            <v>0</v>
          </cell>
        </row>
        <row r="1491">
          <cell r="C1491">
            <v>135006</v>
          </cell>
          <cell r="S1491">
            <v>0</v>
          </cell>
          <cell r="AC1491">
            <v>0</v>
          </cell>
          <cell r="AD1491">
            <v>0</v>
          </cell>
        </row>
        <row r="1492">
          <cell r="C1492">
            <v>135007</v>
          </cell>
          <cell r="S1492">
            <v>0</v>
          </cell>
          <cell r="AC1492">
            <v>0</v>
          </cell>
          <cell r="AD1492">
            <v>0</v>
          </cell>
        </row>
        <row r="1493">
          <cell r="C1493">
            <v>135008</v>
          </cell>
          <cell r="S1493">
            <v>0</v>
          </cell>
          <cell r="AC1493">
            <v>0</v>
          </cell>
          <cell r="AD1493">
            <v>0</v>
          </cell>
        </row>
        <row r="1494">
          <cell r="C1494">
            <v>135009</v>
          </cell>
          <cell r="S1494">
            <v>0</v>
          </cell>
          <cell r="AC1494">
            <v>0</v>
          </cell>
          <cell r="AD1494">
            <v>0</v>
          </cell>
        </row>
        <row r="1495">
          <cell r="C1495">
            <v>135010</v>
          </cell>
          <cell r="S1495">
            <v>0</v>
          </cell>
          <cell r="AC1495">
            <v>0</v>
          </cell>
          <cell r="AD1495">
            <v>0</v>
          </cell>
        </row>
        <row r="1496">
          <cell r="C1496">
            <v>136000</v>
          </cell>
          <cell r="D1496" t="str">
            <v>III-2-20</v>
          </cell>
          <cell r="F1496" t="str">
            <v>Slide gate, b = 1,50 m</v>
          </cell>
          <cell r="H1496" t="str">
            <v>set</v>
          </cell>
          <cell r="I1496">
            <v>12</v>
          </cell>
          <cell r="K1496">
            <v>0</v>
          </cell>
          <cell r="L1496">
            <v>30</v>
          </cell>
          <cell r="M1496">
            <v>7</v>
          </cell>
          <cell r="N1496">
            <v>1</v>
          </cell>
          <cell r="O1496">
            <v>210</v>
          </cell>
          <cell r="U1496">
            <v>0</v>
          </cell>
          <cell r="AC1496">
            <v>0</v>
          </cell>
          <cell r="AD1496">
            <v>0</v>
          </cell>
          <cell r="AE1496">
            <v>0</v>
          </cell>
          <cell r="AF1496" t="str">
            <v>III-2-20</v>
          </cell>
          <cell r="AI1496">
            <v>3</v>
          </cell>
          <cell r="AJ1496">
            <v>0.75</v>
          </cell>
          <cell r="AK1496">
            <v>4</v>
          </cell>
          <cell r="AM1496">
            <v>0</v>
          </cell>
          <cell r="AN1496">
            <v>0</v>
          </cell>
          <cell r="AO1496">
            <v>0</v>
          </cell>
          <cell r="AP1496" t="str">
            <v>III-2-20</v>
          </cell>
          <cell r="AV1496">
            <v>0</v>
          </cell>
          <cell r="AW1496">
            <v>0</v>
          </cell>
          <cell r="BC1496">
            <v>0</v>
          </cell>
        </row>
        <row r="1497">
          <cell r="C1497">
            <v>136001</v>
          </cell>
          <cell r="S1497">
            <v>0</v>
          </cell>
          <cell r="AC1497">
            <v>0</v>
          </cell>
          <cell r="AD1497">
            <v>0</v>
          </cell>
          <cell r="AM1497">
            <v>0</v>
          </cell>
          <cell r="AO1497">
            <v>0</v>
          </cell>
        </row>
        <row r="1498">
          <cell r="C1498">
            <v>136002</v>
          </cell>
          <cell r="S1498">
            <v>0</v>
          </cell>
          <cell r="AC1498">
            <v>0</v>
          </cell>
          <cell r="AD1498">
            <v>0</v>
          </cell>
          <cell r="AM1498">
            <v>0</v>
          </cell>
          <cell r="AO1498">
            <v>0</v>
          </cell>
        </row>
        <row r="1499">
          <cell r="C1499">
            <v>136003</v>
          </cell>
          <cell r="S1499">
            <v>0</v>
          </cell>
          <cell r="AC1499">
            <v>0</v>
          </cell>
          <cell r="AD1499">
            <v>0</v>
          </cell>
          <cell r="AM1499">
            <v>0</v>
          </cell>
          <cell r="AO1499">
            <v>0</v>
          </cell>
        </row>
        <row r="1500">
          <cell r="C1500">
            <v>136004</v>
          </cell>
          <cell r="S1500">
            <v>0</v>
          </cell>
          <cell r="AC1500">
            <v>0</v>
          </cell>
          <cell r="AD1500">
            <v>0</v>
          </cell>
        </row>
        <row r="1501">
          <cell r="C1501">
            <v>136005</v>
          </cell>
          <cell r="S1501">
            <v>0</v>
          </cell>
          <cell r="AC1501">
            <v>0</v>
          </cell>
          <cell r="AD1501">
            <v>0</v>
          </cell>
        </row>
        <row r="1502">
          <cell r="C1502">
            <v>136006</v>
          </cell>
          <cell r="S1502">
            <v>0</v>
          </cell>
          <cell r="AC1502">
            <v>0</v>
          </cell>
          <cell r="AD1502">
            <v>0</v>
          </cell>
        </row>
        <row r="1503">
          <cell r="C1503">
            <v>136007</v>
          </cell>
          <cell r="S1503">
            <v>0</v>
          </cell>
          <cell r="AC1503">
            <v>0</v>
          </cell>
          <cell r="AD1503">
            <v>0</v>
          </cell>
        </row>
        <row r="1504">
          <cell r="C1504">
            <v>136008</v>
          </cell>
          <cell r="S1504">
            <v>0</v>
          </cell>
          <cell r="AC1504">
            <v>0</v>
          </cell>
          <cell r="AD1504">
            <v>0</v>
          </cell>
        </row>
        <row r="1505">
          <cell r="C1505">
            <v>136009</v>
          </cell>
          <cell r="S1505">
            <v>0</v>
          </cell>
          <cell r="AC1505">
            <v>0</v>
          </cell>
          <cell r="AD1505">
            <v>0</v>
          </cell>
        </row>
        <row r="1506">
          <cell r="C1506">
            <v>136010</v>
          </cell>
          <cell r="S1506">
            <v>0</v>
          </cell>
          <cell r="AC1506">
            <v>0</v>
          </cell>
          <cell r="AD1506">
            <v>0</v>
          </cell>
        </row>
        <row r="1507">
          <cell r="C1507">
            <v>137000</v>
          </cell>
          <cell r="D1507" t="str">
            <v>III-2-21</v>
          </cell>
          <cell r="F1507" t="str">
            <v>Crump de gruyter, b = 0,50 m</v>
          </cell>
          <cell r="H1507" t="str">
            <v>set</v>
          </cell>
          <cell r="I1507">
            <v>10</v>
          </cell>
          <cell r="K1507">
            <v>0</v>
          </cell>
          <cell r="L1507">
            <v>56</v>
          </cell>
          <cell r="M1507">
            <v>7</v>
          </cell>
          <cell r="N1507">
            <v>1</v>
          </cell>
          <cell r="O1507">
            <v>392</v>
          </cell>
          <cell r="U1507">
            <v>0</v>
          </cell>
          <cell r="AC1507">
            <v>0</v>
          </cell>
          <cell r="AD1507">
            <v>0</v>
          </cell>
          <cell r="AE1507">
            <v>0</v>
          </cell>
          <cell r="AF1507" t="str">
            <v>III-2-21</v>
          </cell>
          <cell r="AM1507">
            <v>0</v>
          </cell>
          <cell r="AN1507">
            <v>0</v>
          </cell>
          <cell r="AO1507">
            <v>0</v>
          </cell>
          <cell r="AP1507" t="str">
            <v>III-2-21</v>
          </cell>
          <cell r="AV1507">
            <v>0</v>
          </cell>
          <cell r="AW1507">
            <v>0</v>
          </cell>
          <cell r="BC1507">
            <v>0</v>
          </cell>
        </row>
        <row r="1508">
          <cell r="C1508">
            <v>137001</v>
          </cell>
          <cell r="S1508">
            <v>0</v>
          </cell>
          <cell r="AC1508">
            <v>0</v>
          </cell>
          <cell r="AD1508">
            <v>0</v>
          </cell>
          <cell r="AM1508">
            <v>0</v>
          </cell>
          <cell r="AO1508">
            <v>0</v>
          </cell>
        </row>
        <row r="1509">
          <cell r="C1509">
            <v>137002</v>
          </cell>
          <cell r="S1509">
            <v>0</v>
          </cell>
          <cell r="AC1509">
            <v>0</v>
          </cell>
          <cell r="AD1509">
            <v>0</v>
          </cell>
          <cell r="AM1509">
            <v>0</v>
          </cell>
          <cell r="AO1509">
            <v>0</v>
          </cell>
        </row>
        <row r="1510">
          <cell r="C1510">
            <v>137003</v>
          </cell>
          <cell r="S1510">
            <v>0</v>
          </cell>
          <cell r="AC1510">
            <v>0</v>
          </cell>
          <cell r="AD1510">
            <v>0</v>
          </cell>
          <cell r="AM1510">
            <v>0</v>
          </cell>
          <cell r="AO1510">
            <v>0</v>
          </cell>
        </row>
        <row r="1511">
          <cell r="C1511">
            <v>137004</v>
          </cell>
          <cell r="S1511">
            <v>0</v>
          </cell>
          <cell r="AC1511">
            <v>0</v>
          </cell>
          <cell r="AD1511">
            <v>0</v>
          </cell>
        </row>
        <row r="1512">
          <cell r="C1512">
            <v>137005</v>
          </cell>
          <cell r="S1512">
            <v>0</v>
          </cell>
          <cell r="AC1512">
            <v>0</v>
          </cell>
          <cell r="AD1512">
            <v>0</v>
          </cell>
        </row>
        <row r="1513">
          <cell r="C1513">
            <v>137006</v>
          </cell>
          <cell r="S1513">
            <v>0</v>
          </cell>
          <cell r="AC1513">
            <v>0</v>
          </cell>
          <cell r="AD1513">
            <v>0</v>
          </cell>
        </row>
        <row r="1514">
          <cell r="C1514">
            <v>137007</v>
          </cell>
          <cell r="S1514">
            <v>0</v>
          </cell>
          <cell r="AC1514">
            <v>0</v>
          </cell>
          <cell r="AD1514">
            <v>0</v>
          </cell>
        </row>
        <row r="1515">
          <cell r="C1515">
            <v>137008</v>
          </cell>
          <cell r="S1515">
            <v>0</v>
          </cell>
          <cell r="AC1515">
            <v>0</v>
          </cell>
          <cell r="AD1515">
            <v>0</v>
          </cell>
        </row>
        <row r="1516">
          <cell r="C1516">
            <v>137009</v>
          </cell>
          <cell r="S1516">
            <v>0</v>
          </cell>
          <cell r="AC1516">
            <v>0</v>
          </cell>
          <cell r="AD1516">
            <v>0</v>
          </cell>
        </row>
        <row r="1517">
          <cell r="C1517">
            <v>137010</v>
          </cell>
          <cell r="S1517">
            <v>0</v>
          </cell>
          <cell r="AC1517">
            <v>0</v>
          </cell>
          <cell r="AD1517">
            <v>0</v>
          </cell>
        </row>
        <row r="1518">
          <cell r="C1518">
            <v>138000</v>
          </cell>
          <cell r="D1518" t="str">
            <v>III-2-22</v>
          </cell>
          <cell r="F1518" t="str">
            <v>Spare part, maintenance equipment and tools for gate on the Irrigation canal.</v>
          </cell>
          <cell r="H1518" t="str">
            <v>ls</v>
          </cell>
          <cell r="I1518">
            <v>1</v>
          </cell>
          <cell r="K1518">
            <v>0</v>
          </cell>
          <cell r="L1518">
            <v>58</v>
          </cell>
          <cell r="M1518">
            <v>7</v>
          </cell>
          <cell r="N1518">
            <v>1</v>
          </cell>
          <cell r="O1518">
            <v>406</v>
          </cell>
          <cell r="U1518">
            <v>0</v>
          </cell>
          <cell r="AC1518">
            <v>0</v>
          </cell>
          <cell r="AD1518">
            <v>0</v>
          </cell>
          <cell r="AE1518">
            <v>0</v>
          </cell>
          <cell r="AF1518" t="str">
            <v>III-2-22</v>
          </cell>
          <cell r="AM1518">
            <v>0</v>
          </cell>
          <cell r="AN1518">
            <v>0</v>
          </cell>
          <cell r="AO1518">
            <v>0</v>
          </cell>
          <cell r="AP1518" t="str">
            <v>III-2-22</v>
          </cell>
          <cell r="AV1518">
            <v>0</v>
          </cell>
          <cell r="AW1518">
            <v>0</v>
          </cell>
          <cell r="BC1518">
            <v>0</v>
          </cell>
        </row>
        <row r="1519">
          <cell r="C1519">
            <v>138001</v>
          </cell>
          <cell r="S1519">
            <v>0</v>
          </cell>
          <cell r="AC1519">
            <v>0</v>
          </cell>
          <cell r="AD1519">
            <v>0</v>
          </cell>
          <cell r="AM1519">
            <v>0</v>
          </cell>
          <cell r="AO1519">
            <v>0</v>
          </cell>
        </row>
        <row r="1520">
          <cell r="C1520">
            <v>138002</v>
          </cell>
          <cell r="S1520">
            <v>0</v>
          </cell>
          <cell r="AC1520">
            <v>0</v>
          </cell>
          <cell r="AD1520">
            <v>0</v>
          </cell>
          <cell r="AM1520">
            <v>0</v>
          </cell>
          <cell r="AO1520">
            <v>0</v>
          </cell>
        </row>
        <row r="1521">
          <cell r="C1521">
            <v>138003</v>
          </cell>
          <cell r="S1521">
            <v>0</v>
          </cell>
          <cell r="AC1521">
            <v>0</v>
          </cell>
          <cell r="AD1521">
            <v>0</v>
          </cell>
          <cell r="AM1521">
            <v>0</v>
          </cell>
          <cell r="AO1521">
            <v>0</v>
          </cell>
        </row>
        <row r="1522">
          <cell r="C1522">
            <v>138004</v>
          </cell>
          <cell r="S1522">
            <v>0</v>
          </cell>
          <cell r="AC1522">
            <v>0</v>
          </cell>
          <cell r="AD1522">
            <v>0</v>
          </cell>
        </row>
        <row r="1523">
          <cell r="C1523">
            <v>138005</v>
          </cell>
          <cell r="S1523">
            <v>0</v>
          </cell>
          <cell r="AC1523">
            <v>0</v>
          </cell>
          <cell r="AD1523">
            <v>0</v>
          </cell>
        </row>
        <row r="1524">
          <cell r="C1524">
            <v>138006</v>
          </cell>
          <cell r="S1524">
            <v>0</v>
          </cell>
          <cell r="AC1524">
            <v>0</v>
          </cell>
          <cell r="AD1524">
            <v>0</v>
          </cell>
        </row>
        <row r="1525">
          <cell r="C1525">
            <v>138007</v>
          </cell>
          <cell r="S1525">
            <v>0</v>
          </cell>
          <cell r="AC1525">
            <v>0</v>
          </cell>
          <cell r="AD1525">
            <v>0</v>
          </cell>
        </row>
        <row r="1526">
          <cell r="C1526">
            <v>138008</v>
          </cell>
          <cell r="S1526">
            <v>0</v>
          </cell>
          <cell r="AC1526">
            <v>0</v>
          </cell>
          <cell r="AD1526">
            <v>0</v>
          </cell>
        </row>
        <row r="1527">
          <cell r="C1527">
            <v>138009</v>
          </cell>
          <cell r="S1527">
            <v>0</v>
          </cell>
          <cell r="AC1527">
            <v>0</v>
          </cell>
          <cell r="AD1527">
            <v>0</v>
          </cell>
        </row>
        <row r="1528">
          <cell r="C1528">
            <v>138010</v>
          </cell>
          <cell r="S1528">
            <v>0</v>
          </cell>
          <cell r="AC1528">
            <v>0</v>
          </cell>
          <cell r="AD1528">
            <v>0</v>
          </cell>
        </row>
        <row r="1529">
          <cell r="C1529">
            <v>139000</v>
          </cell>
          <cell r="D1529" t="str">
            <v>III-2-23</v>
          </cell>
          <cell r="F1529" t="str">
            <v>Wooden stop log</v>
          </cell>
          <cell r="H1529" t="str">
            <v>cum</v>
          </cell>
          <cell r="I1529">
            <v>3</v>
          </cell>
          <cell r="K1529">
            <v>0</v>
          </cell>
          <cell r="L1529">
            <v>29</v>
          </cell>
          <cell r="M1529">
            <v>7</v>
          </cell>
          <cell r="N1529">
            <v>1</v>
          </cell>
          <cell r="O1529">
            <v>203</v>
          </cell>
          <cell r="U1529">
            <v>0.5</v>
          </cell>
          <cell r="W1529">
            <v>2000</v>
          </cell>
          <cell r="Y1529">
            <v>0</v>
          </cell>
          <cell r="Z1529">
            <v>0</v>
          </cell>
          <cell r="AA1529">
            <v>0</v>
          </cell>
          <cell r="AC1529">
            <v>2000</v>
          </cell>
          <cell r="AD1529">
            <v>6000</v>
          </cell>
          <cell r="AE1529">
            <v>0</v>
          </cell>
          <cell r="AF1529" t="str">
            <v>III-2-23</v>
          </cell>
          <cell r="AH1529" t="str">
            <v>Prod./Jam :</v>
          </cell>
          <cell r="AI1529">
            <v>0.1</v>
          </cell>
          <cell r="AJ1529">
            <v>0.8</v>
          </cell>
          <cell r="AK1529">
            <v>1</v>
          </cell>
          <cell r="AM1529">
            <v>893750</v>
          </cell>
          <cell r="AN1529">
            <v>2681250</v>
          </cell>
          <cell r="AO1529">
            <v>0</v>
          </cell>
          <cell r="AP1529" t="str">
            <v>III-2-23</v>
          </cell>
          <cell r="AV1529">
            <v>2212000</v>
          </cell>
          <cell r="AW1529">
            <v>6636000</v>
          </cell>
          <cell r="BC1529">
            <v>3107750</v>
          </cell>
        </row>
        <row r="1530">
          <cell r="C1530">
            <v>139001</v>
          </cell>
          <cell r="K1530" t="str">
            <v>Alat Bantu</v>
          </cell>
          <cell r="P1530">
            <v>0.5</v>
          </cell>
          <cell r="Q1530">
            <v>1</v>
          </cell>
          <cell r="R1530">
            <v>6</v>
          </cell>
          <cell r="S1530">
            <v>2</v>
          </cell>
          <cell r="U1530">
            <v>0.5</v>
          </cell>
          <cell r="V1530">
            <v>1000</v>
          </cell>
          <cell r="W1530">
            <v>2000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C1530">
            <v>2000</v>
          </cell>
          <cell r="AD1530">
            <v>6000</v>
          </cell>
          <cell r="AH1530" t="str">
            <v>Mandor</v>
          </cell>
          <cell r="AI1530">
            <v>1</v>
          </cell>
          <cell r="AJ1530">
            <v>1.25</v>
          </cell>
          <cell r="AK1530">
            <v>1.25</v>
          </cell>
          <cell r="AL1530">
            <v>75000</v>
          </cell>
          <cell r="AM1530">
            <v>93750</v>
          </cell>
          <cell r="AN1530">
            <v>281250</v>
          </cell>
          <cell r="AO1530">
            <v>3.75</v>
          </cell>
          <cell r="AR1530" t="str">
            <v>Kayu Klas I</v>
          </cell>
          <cell r="AS1530" t="str">
            <v>m3</v>
          </cell>
          <cell r="AT1530">
            <v>1.1000000000000001</v>
          </cell>
          <cell r="AU1530">
            <v>2000000</v>
          </cell>
          <cell r="AV1530">
            <v>2200000</v>
          </cell>
          <cell r="AW1530">
            <v>6600000</v>
          </cell>
          <cell r="AX1530">
            <v>3.3000000000000003</v>
          </cell>
          <cell r="AY1530">
            <v>1.1000000000000001</v>
          </cell>
        </row>
        <row r="1531">
          <cell r="C1531">
            <v>139002</v>
          </cell>
          <cell r="S1531">
            <v>0</v>
          </cell>
          <cell r="AC1531">
            <v>0</v>
          </cell>
          <cell r="AD1531">
            <v>0</v>
          </cell>
          <cell r="AH1531" t="str">
            <v>Tukang</v>
          </cell>
          <cell r="AI1531">
            <v>4</v>
          </cell>
          <cell r="AJ1531">
            <v>1.25</v>
          </cell>
          <cell r="AK1531">
            <v>5</v>
          </cell>
          <cell r="AL1531">
            <v>60000</v>
          </cell>
          <cell r="AM1531">
            <v>300000</v>
          </cell>
          <cell r="AN1531">
            <v>900000</v>
          </cell>
          <cell r="AO1531">
            <v>15</v>
          </cell>
          <cell r="AR1531" t="str">
            <v>Paku</v>
          </cell>
          <cell r="AS1531" t="str">
            <v>kg</v>
          </cell>
          <cell r="AT1531">
            <v>1</v>
          </cell>
          <cell r="AU1531">
            <v>12000</v>
          </cell>
          <cell r="AV1531">
            <v>12000</v>
          </cell>
          <cell r="AW1531">
            <v>36000</v>
          </cell>
          <cell r="AX1531">
            <v>3</v>
          </cell>
          <cell r="AY1531">
            <v>1</v>
          </cell>
        </row>
        <row r="1532">
          <cell r="C1532">
            <v>139003</v>
          </cell>
          <cell r="S1532">
            <v>0</v>
          </cell>
          <cell r="AC1532">
            <v>0</v>
          </cell>
          <cell r="AD1532">
            <v>0</v>
          </cell>
          <cell r="AH1532" t="str">
            <v>Pekerja</v>
          </cell>
          <cell r="AI1532">
            <v>10</v>
          </cell>
          <cell r="AJ1532">
            <v>1.25</v>
          </cell>
          <cell r="AK1532">
            <v>12.5</v>
          </cell>
          <cell r="AL1532">
            <v>40000</v>
          </cell>
          <cell r="AM1532">
            <v>500000</v>
          </cell>
          <cell r="AN1532">
            <v>1500000</v>
          </cell>
          <cell r="AO1532">
            <v>37.5</v>
          </cell>
        </row>
        <row r="1533">
          <cell r="C1533">
            <v>139004</v>
          </cell>
          <cell r="S1533">
            <v>0</v>
          </cell>
          <cell r="AC1533">
            <v>0</v>
          </cell>
          <cell r="AD1533">
            <v>0</v>
          </cell>
        </row>
        <row r="1534">
          <cell r="C1534">
            <v>139005</v>
          </cell>
          <cell r="S1534">
            <v>0</v>
          </cell>
          <cell r="AC1534">
            <v>0</v>
          </cell>
          <cell r="AD1534">
            <v>0</v>
          </cell>
        </row>
        <row r="1535">
          <cell r="C1535">
            <v>139006</v>
          </cell>
          <cell r="S1535">
            <v>0</v>
          </cell>
          <cell r="AC1535">
            <v>0</v>
          </cell>
          <cell r="AD1535">
            <v>0</v>
          </cell>
        </row>
        <row r="1536">
          <cell r="C1536">
            <v>139007</v>
          </cell>
          <cell r="S1536">
            <v>0</v>
          </cell>
          <cell r="AC1536">
            <v>0</v>
          </cell>
          <cell r="AD1536">
            <v>0</v>
          </cell>
        </row>
        <row r="1537">
          <cell r="C1537">
            <v>139008</v>
          </cell>
          <cell r="S1537">
            <v>0</v>
          </cell>
          <cell r="AC1537">
            <v>0</v>
          </cell>
          <cell r="AD1537">
            <v>0</v>
          </cell>
        </row>
        <row r="1538">
          <cell r="C1538">
            <v>139009</v>
          </cell>
          <cell r="S1538">
            <v>0</v>
          </cell>
          <cell r="AC1538">
            <v>0</v>
          </cell>
          <cell r="AD1538">
            <v>0</v>
          </cell>
        </row>
        <row r="1539">
          <cell r="C1539">
            <v>139010</v>
          </cell>
          <cell r="S1539">
            <v>0</v>
          </cell>
          <cell r="AC1539">
            <v>0</v>
          </cell>
          <cell r="AD1539">
            <v>0</v>
          </cell>
        </row>
        <row r="1540">
          <cell r="C1540">
            <v>140000</v>
          </cell>
          <cell r="D1540" t="str">
            <v>III-2-24</v>
          </cell>
          <cell r="F1540" t="str">
            <v>Elastic bridge bearing pad</v>
          </cell>
          <cell r="H1540" t="str">
            <v>nos</v>
          </cell>
          <cell r="I1540">
            <v>22</v>
          </cell>
          <cell r="U1540">
            <v>1</v>
          </cell>
          <cell r="W1540">
            <v>5000</v>
          </cell>
          <cell r="Y1540">
            <v>0</v>
          </cell>
          <cell r="Z1540">
            <v>8990</v>
          </cell>
          <cell r="AA1540">
            <v>0</v>
          </cell>
          <cell r="AC1540">
            <v>5000</v>
          </cell>
          <cell r="AD1540">
            <v>110000</v>
          </cell>
          <cell r="AF1540" t="str">
            <v>III-2-24</v>
          </cell>
          <cell r="AH1540" t="str">
            <v>Prod./Jam :</v>
          </cell>
          <cell r="AI1540">
            <v>1</v>
          </cell>
          <cell r="AJ1540">
            <v>8</v>
          </cell>
          <cell r="AK1540">
            <v>1</v>
          </cell>
          <cell r="AM1540">
            <v>44375</v>
          </cell>
          <cell r="AN1540">
            <v>976250</v>
          </cell>
          <cell r="AO1540">
            <v>0</v>
          </cell>
          <cell r="AP1540" t="str">
            <v>III-2-24</v>
          </cell>
          <cell r="AV1540">
            <v>1100000</v>
          </cell>
          <cell r="AW1540">
            <v>24200000</v>
          </cell>
          <cell r="BC1540">
            <v>1149375</v>
          </cell>
        </row>
        <row r="1541">
          <cell r="C1541">
            <v>140001</v>
          </cell>
          <cell r="K1541" t="str">
            <v>Alat Bantu</v>
          </cell>
          <cell r="P1541">
            <v>0.2</v>
          </cell>
          <cell r="Q1541">
            <v>5</v>
          </cell>
          <cell r="R1541">
            <v>110</v>
          </cell>
          <cell r="S1541">
            <v>5</v>
          </cell>
          <cell r="U1541">
            <v>1</v>
          </cell>
          <cell r="V1541">
            <v>1000</v>
          </cell>
          <cell r="W1541">
            <v>5000</v>
          </cell>
          <cell r="X1541">
            <v>0</v>
          </cell>
          <cell r="Y1541">
            <v>0</v>
          </cell>
          <cell r="Z1541">
            <v>8990</v>
          </cell>
          <cell r="AA1541">
            <v>0</v>
          </cell>
          <cell r="AC1541">
            <v>5000</v>
          </cell>
          <cell r="AD1541">
            <v>110000</v>
          </cell>
          <cell r="AH1541" t="str">
            <v>Mandor</v>
          </cell>
          <cell r="AI1541">
            <v>1</v>
          </cell>
          <cell r="AJ1541">
            <v>0.125</v>
          </cell>
          <cell r="AK1541">
            <v>0.125</v>
          </cell>
          <cell r="AL1541">
            <v>75000</v>
          </cell>
          <cell r="AM1541">
            <v>9375</v>
          </cell>
          <cell r="AN1541">
            <v>206250</v>
          </cell>
          <cell r="AO1541">
            <v>2.75</v>
          </cell>
          <cell r="AR1541" t="str">
            <v>Elastic Bearing Pad 500x450x54</v>
          </cell>
          <cell r="AS1541" t="str">
            <v>bh</v>
          </cell>
          <cell r="AT1541">
            <v>1</v>
          </cell>
          <cell r="AU1541">
            <v>1100000</v>
          </cell>
          <cell r="AV1541">
            <v>1100000</v>
          </cell>
          <cell r="AW1541">
            <v>24200000</v>
          </cell>
          <cell r="AX1541">
            <v>22</v>
          </cell>
          <cell r="AY1541">
            <v>1</v>
          </cell>
        </row>
        <row r="1542">
          <cell r="C1542">
            <v>140002</v>
          </cell>
          <cell r="S1542">
            <v>0</v>
          </cell>
          <cell r="AC1542">
            <v>0</v>
          </cell>
          <cell r="AD1542">
            <v>0</v>
          </cell>
          <cell r="AH1542" t="str">
            <v>Tukang Las</v>
          </cell>
          <cell r="AI1542">
            <v>2</v>
          </cell>
          <cell r="AJ1542">
            <v>0.125</v>
          </cell>
          <cell r="AK1542">
            <v>0.25</v>
          </cell>
          <cell r="AL1542">
            <v>60000</v>
          </cell>
          <cell r="AM1542">
            <v>15000</v>
          </cell>
          <cell r="AN1542">
            <v>330000</v>
          </cell>
          <cell r="AO1542">
            <v>5.5</v>
          </cell>
        </row>
        <row r="1543">
          <cell r="C1543">
            <v>140003</v>
          </cell>
          <cell r="S1543">
            <v>0</v>
          </cell>
          <cell r="AC1543">
            <v>0</v>
          </cell>
          <cell r="AD1543">
            <v>0</v>
          </cell>
          <cell r="AH1543" t="str">
            <v>Pekerja</v>
          </cell>
          <cell r="AI1543">
            <v>4</v>
          </cell>
          <cell r="AJ1543">
            <v>0.125</v>
          </cell>
          <cell r="AK1543">
            <v>0.5</v>
          </cell>
          <cell r="AL1543">
            <v>40000</v>
          </cell>
          <cell r="AM1543">
            <v>20000</v>
          </cell>
          <cell r="AN1543">
            <v>440000</v>
          </cell>
          <cell r="AO1543">
            <v>11</v>
          </cell>
        </row>
        <row r="1544">
          <cell r="C1544">
            <v>140004</v>
          </cell>
          <cell r="S1544">
            <v>0</v>
          </cell>
          <cell r="AC1544">
            <v>0</v>
          </cell>
          <cell r="AD1544">
            <v>0</v>
          </cell>
        </row>
        <row r="1545">
          <cell r="C1545">
            <v>140005</v>
          </cell>
          <cell r="S1545">
            <v>0</v>
          </cell>
          <cell r="AC1545">
            <v>0</v>
          </cell>
          <cell r="AD1545">
            <v>0</v>
          </cell>
        </row>
        <row r="1546">
          <cell r="C1546">
            <v>140006</v>
          </cell>
          <cell r="S1546">
            <v>0</v>
          </cell>
          <cell r="AC1546">
            <v>0</v>
          </cell>
          <cell r="AD1546">
            <v>0</v>
          </cell>
        </row>
        <row r="1547">
          <cell r="C1547">
            <v>140007</v>
          </cell>
          <cell r="S1547">
            <v>0</v>
          </cell>
          <cell r="AC1547">
            <v>0</v>
          </cell>
          <cell r="AD1547">
            <v>0</v>
          </cell>
        </row>
        <row r="1548">
          <cell r="C1548">
            <v>140008</v>
          </cell>
          <cell r="S1548">
            <v>0</v>
          </cell>
          <cell r="AC1548">
            <v>0</v>
          </cell>
          <cell r="AD1548">
            <v>0</v>
          </cell>
        </row>
        <row r="1549">
          <cell r="C1549">
            <v>140009</v>
          </cell>
          <cell r="S1549">
            <v>0</v>
          </cell>
          <cell r="AC1549">
            <v>0</v>
          </cell>
          <cell r="AD1549">
            <v>0</v>
          </cell>
        </row>
        <row r="1550">
          <cell r="C1550">
            <v>140010</v>
          </cell>
          <cell r="S1550">
            <v>0</v>
          </cell>
          <cell r="AC1550">
            <v>0</v>
          </cell>
          <cell r="AD1550">
            <v>0</v>
          </cell>
        </row>
        <row r="1551">
          <cell r="C1551">
            <v>141000</v>
          </cell>
          <cell r="D1551" t="str">
            <v>III-2-25</v>
          </cell>
          <cell r="F1551" t="str">
            <v>Expantion joint for bridge</v>
          </cell>
          <cell r="H1551" t="str">
            <v>pair</v>
          </cell>
          <cell r="I1551">
            <v>8</v>
          </cell>
          <cell r="U1551">
            <v>1</v>
          </cell>
          <cell r="W1551">
            <v>10000</v>
          </cell>
          <cell r="Y1551">
            <v>0</v>
          </cell>
          <cell r="Z1551">
            <v>8990</v>
          </cell>
          <cell r="AA1551">
            <v>0</v>
          </cell>
          <cell r="AC1551">
            <v>10000</v>
          </cell>
          <cell r="AD1551">
            <v>80000</v>
          </cell>
          <cell r="AF1551" t="str">
            <v>III-2-25</v>
          </cell>
          <cell r="AH1551" t="str">
            <v>Prod./Jam :</v>
          </cell>
          <cell r="AI1551">
            <v>1</v>
          </cell>
          <cell r="AJ1551">
            <v>8</v>
          </cell>
          <cell r="AK1551">
            <v>7</v>
          </cell>
          <cell r="AM1551">
            <v>310625</v>
          </cell>
          <cell r="AN1551">
            <v>2485000</v>
          </cell>
          <cell r="AO1551">
            <v>0</v>
          </cell>
          <cell r="AP1551" t="str">
            <v>III-2-25</v>
          </cell>
          <cell r="AV1551">
            <v>3000000</v>
          </cell>
          <cell r="AW1551">
            <v>24000000</v>
          </cell>
          <cell r="BC1551">
            <v>3320625</v>
          </cell>
        </row>
        <row r="1552">
          <cell r="C1552">
            <v>141001</v>
          </cell>
          <cell r="K1552" t="str">
            <v>Alat Bantu</v>
          </cell>
          <cell r="P1552">
            <v>0.1</v>
          </cell>
          <cell r="Q1552">
            <v>10</v>
          </cell>
          <cell r="R1552">
            <v>80</v>
          </cell>
          <cell r="S1552">
            <v>10</v>
          </cell>
          <cell r="U1552">
            <v>1</v>
          </cell>
          <cell r="V1552">
            <v>1000</v>
          </cell>
          <cell r="W1552">
            <v>10000</v>
          </cell>
          <cell r="X1552">
            <v>0</v>
          </cell>
          <cell r="Y1552">
            <v>0</v>
          </cell>
          <cell r="Z1552">
            <v>8990</v>
          </cell>
          <cell r="AA1552">
            <v>0</v>
          </cell>
          <cell r="AC1552">
            <v>10000</v>
          </cell>
          <cell r="AD1552">
            <v>80000</v>
          </cell>
          <cell r="AH1552" t="str">
            <v>Mandor</v>
          </cell>
          <cell r="AI1552">
            <v>1</v>
          </cell>
          <cell r="AJ1552">
            <v>0.875</v>
          </cell>
          <cell r="AK1552">
            <v>0.875</v>
          </cell>
          <cell r="AL1552">
            <v>75000</v>
          </cell>
          <cell r="AM1552">
            <v>65625</v>
          </cell>
          <cell r="AN1552">
            <v>525000</v>
          </cell>
          <cell r="AO1552">
            <v>7</v>
          </cell>
          <cell r="AR1552" t="str">
            <v>Expantion joint for bridge</v>
          </cell>
          <cell r="AS1552" t="str">
            <v>pair</v>
          </cell>
          <cell r="AT1552">
            <v>1</v>
          </cell>
          <cell r="AU1552">
            <v>3000000</v>
          </cell>
          <cell r="AV1552">
            <v>3000000</v>
          </cell>
          <cell r="AW1552">
            <v>24000000</v>
          </cell>
          <cell r="AX1552">
            <v>8</v>
          </cell>
          <cell r="AY1552">
            <v>1</v>
          </cell>
        </row>
        <row r="1553">
          <cell r="C1553">
            <v>141002</v>
          </cell>
          <cell r="S1553">
            <v>0</v>
          </cell>
          <cell r="AC1553">
            <v>0</v>
          </cell>
          <cell r="AD1553">
            <v>0</v>
          </cell>
          <cell r="AH1553" t="str">
            <v>Tukang Las</v>
          </cell>
          <cell r="AI1553">
            <v>2</v>
          </cell>
          <cell r="AJ1553">
            <v>0.875</v>
          </cell>
          <cell r="AK1553">
            <v>1.75</v>
          </cell>
          <cell r="AL1553">
            <v>60000</v>
          </cell>
          <cell r="AM1553">
            <v>105000</v>
          </cell>
          <cell r="AN1553">
            <v>840000</v>
          </cell>
          <cell r="AO1553">
            <v>14</v>
          </cell>
        </row>
        <row r="1554">
          <cell r="C1554">
            <v>141003</v>
          </cell>
          <cell r="S1554">
            <v>0</v>
          </cell>
          <cell r="AC1554">
            <v>0</v>
          </cell>
          <cell r="AD1554">
            <v>0</v>
          </cell>
          <cell r="AH1554" t="str">
            <v>Pekerja</v>
          </cell>
          <cell r="AI1554">
            <v>4</v>
          </cell>
          <cell r="AJ1554">
            <v>0.875</v>
          </cell>
          <cell r="AK1554">
            <v>3.5</v>
          </cell>
          <cell r="AL1554">
            <v>40000</v>
          </cell>
          <cell r="AM1554">
            <v>140000</v>
          </cell>
          <cell r="AN1554">
            <v>1120000</v>
          </cell>
          <cell r="AO1554">
            <v>28</v>
          </cell>
        </row>
        <row r="1555">
          <cell r="C1555">
            <v>141004</v>
          </cell>
          <cell r="S1555">
            <v>0</v>
          </cell>
          <cell r="AC1555">
            <v>0</v>
          </cell>
          <cell r="AD1555">
            <v>0</v>
          </cell>
        </row>
        <row r="1556">
          <cell r="C1556">
            <v>141005</v>
          </cell>
          <cell r="S1556">
            <v>0</v>
          </cell>
          <cell r="AC1556">
            <v>0</v>
          </cell>
          <cell r="AD1556">
            <v>0</v>
          </cell>
        </row>
        <row r="1557">
          <cell r="C1557">
            <v>141006</v>
          </cell>
          <cell r="S1557">
            <v>0</v>
          </cell>
          <cell r="AC1557">
            <v>0</v>
          </cell>
          <cell r="AD1557">
            <v>0</v>
          </cell>
        </row>
        <row r="1558">
          <cell r="C1558">
            <v>141007</v>
          </cell>
          <cell r="S1558">
            <v>0</v>
          </cell>
          <cell r="AC1558">
            <v>0</v>
          </cell>
          <cell r="AD1558">
            <v>0</v>
          </cell>
        </row>
        <row r="1559">
          <cell r="C1559">
            <v>141008</v>
          </cell>
          <cell r="S1559">
            <v>0</v>
          </cell>
          <cell r="AC1559">
            <v>0</v>
          </cell>
          <cell r="AD1559">
            <v>0</v>
          </cell>
        </row>
        <row r="1560">
          <cell r="C1560">
            <v>141009</v>
          </cell>
          <cell r="S1560">
            <v>0</v>
          </cell>
          <cell r="AC1560">
            <v>0</v>
          </cell>
          <cell r="AD1560">
            <v>0</v>
          </cell>
        </row>
        <row r="1561">
          <cell r="C1561">
            <v>141010</v>
          </cell>
          <cell r="S1561">
            <v>0</v>
          </cell>
          <cell r="AC1561">
            <v>0</v>
          </cell>
          <cell r="AD1561">
            <v>0</v>
          </cell>
        </row>
        <row r="1562">
          <cell r="C1562">
            <v>142000</v>
          </cell>
          <cell r="D1562" t="str">
            <v>III-2-26</v>
          </cell>
          <cell r="F1562" t="str">
            <v>Waterstop for expantion joint profile, width = 190 mm</v>
          </cell>
          <cell r="H1562" t="str">
            <v>m</v>
          </cell>
          <cell r="I1562">
            <v>110</v>
          </cell>
          <cell r="K1562">
            <v>0</v>
          </cell>
          <cell r="L1562">
            <v>59</v>
          </cell>
          <cell r="M1562">
            <v>7</v>
          </cell>
          <cell r="N1562">
            <v>1</v>
          </cell>
          <cell r="O1562">
            <v>413</v>
          </cell>
          <cell r="U1562">
            <v>1</v>
          </cell>
          <cell r="W1562">
            <v>1000</v>
          </cell>
          <cell r="Y1562">
            <v>0</v>
          </cell>
          <cell r="Z1562">
            <v>8990</v>
          </cell>
          <cell r="AA1562">
            <v>0</v>
          </cell>
          <cell r="AC1562">
            <v>1000</v>
          </cell>
          <cell r="AD1562">
            <v>110000</v>
          </cell>
          <cell r="AE1562">
            <v>0</v>
          </cell>
          <cell r="AF1562" t="str">
            <v>III-2-26</v>
          </cell>
          <cell r="AH1562" t="str">
            <v>Prod./Jam :</v>
          </cell>
          <cell r="AI1562">
            <v>10</v>
          </cell>
          <cell r="AJ1562">
            <v>80</v>
          </cell>
          <cell r="AK1562">
            <v>1</v>
          </cell>
          <cell r="AM1562">
            <v>3438</v>
          </cell>
          <cell r="AN1562">
            <v>378180</v>
          </cell>
          <cell r="AO1562">
            <v>0</v>
          </cell>
          <cell r="AP1562" t="str">
            <v>III-2-26</v>
          </cell>
          <cell r="AV1562">
            <v>120330</v>
          </cell>
          <cell r="AW1562">
            <v>13236300</v>
          </cell>
          <cell r="BC1562">
            <v>124768</v>
          </cell>
        </row>
        <row r="1563">
          <cell r="C1563">
            <v>142001</v>
          </cell>
          <cell r="K1563" t="str">
            <v>Alat Bantu</v>
          </cell>
          <cell r="P1563">
            <v>1</v>
          </cell>
          <cell r="Q1563">
            <v>1</v>
          </cell>
          <cell r="R1563">
            <v>110</v>
          </cell>
          <cell r="S1563">
            <v>1</v>
          </cell>
          <cell r="U1563">
            <v>1</v>
          </cell>
          <cell r="V1563">
            <v>1000</v>
          </cell>
          <cell r="W1563">
            <v>1000</v>
          </cell>
          <cell r="X1563">
            <v>0</v>
          </cell>
          <cell r="Y1563">
            <v>0</v>
          </cell>
          <cell r="Z1563">
            <v>8990</v>
          </cell>
          <cell r="AA1563">
            <v>0</v>
          </cell>
          <cell r="AC1563">
            <v>1000</v>
          </cell>
          <cell r="AD1563">
            <v>110000</v>
          </cell>
          <cell r="AH1563" t="str">
            <v>Mandor</v>
          </cell>
          <cell r="AI1563">
            <v>1</v>
          </cell>
          <cell r="AJ1563">
            <v>1.2500000000000001E-2</v>
          </cell>
          <cell r="AK1563">
            <v>1.2500000000000001E-2</v>
          </cell>
          <cell r="AL1563">
            <v>75000</v>
          </cell>
          <cell r="AM1563">
            <v>938</v>
          </cell>
          <cell r="AN1563">
            <v>103180</v>
          </cell>
          <cell r="AO1563">
            <v>1.375</v>
          </cell>
          <cell r="AR1563" t="str">
            <v>Waterstop D-19</v>
          </cell>
          <cell r="AS1563" t="str">
            <v>m</v>
          </cell>
          <cell r="AT1563">
            <v>1.05</v>
          </cell>
          <cell r="AU1563">
            <v>114600</v>
          </cell>
          <cell r="AV1563">
            <v>120330</v>
          </cell>
          <cell r="AW1563">
            <v>13236300</v>
          </cell>
          <cell r="AX1563">
            <v>115.5</v>
          </cell>
          <cell r="AY1563">
            <v>1.05</v>
          </cell>
        </row>
        <row r="1564">
          <cell r="C1564">
            <v>142002</v>
          </cell>
          <cell r="S1564">
            <v>0</v>
          </cell>
          <cell r="AC1564">
            <v>0</v>
          </cell>
          <cell r="AD1564">
            <v>0</v>
          </cell>
          <cell r="AH1564" t="str">
            <v>Pekerja</v>
          </cell>
          <cell r="AI1564">
            <v>5</v>
          </cell>
          <cell r="AJ1564">
            <v>1.2500000000000001E-2</v>
          </cell>
          <cell r="AK1564">
            <v>6.25E-2</v>
          </cell>
          <cell r="AL1564">
            <v>40000</v>
          </cell>
          <cell r="AM1564">
            <v>2500</v>
          </cell>
          <cell r="AN1564">
            <v>275000</v>
          </cell>
          <cell r="AO1564">
            <v>6.875</v>
          </cell>
        </row>
        <row r="1565">
          <cell r="C1565">
            <v>142003</v>
          </cell>
          <cell r="S1565">
            <v>0</v>
          </cell>
          <cell r="AC1565">
            <v>0</v>
          </cell>
          <cell r="AD1565">
            <v>0</v>
          </cell>
          <cell r="AM1565">
            <v>0</v>
          </cell>
          <cell r="AO1565">
            <v>0</v>
          </cell>
        </row>
        <row r="1566">
          <cell r="C1566">
            <v>142004</v>
          </cell>
          <cell r="S1566">
            <v>0</v>
          </cell>
          <cell r="AC1566">
            <v>0</v>
          </cell>
          <cell r="AD1566">
            <v>0</v>
          </cell>
        </row>
        <row r="1567">
          <cell r="C1567">
            <v>142005</v>
          </cell>
          <cell r="S1567">
            <v>0</v>
          </cell>
          <cell r="AC1567">
            <v>0</v>
          </cell>
          <cell r="AD1567">
            <v>0</v>
          </cell>
        </row>
        <row r="1568">
          <cell r="C1568">
            <v>142006</v>
          </cell>
          <cell r="S1568">
            <v>0</v>
          </cell>
          <cell r="AC1568">
            <v>0</v>
          </cell>
          <cell r="AD1568">
            <v>0</v>
          </cell>
        </row>
        <row r="1569">
          <cell r="C1569">
            <v>142007</v>
          </cell>
          <cell r="S1569">
            <v>0</v>
          </cell>
          <cell r="AC1569">
            <v>0</v>
          </cell>
          <cell r="AD1569">
            <v>0</v>
          </cell>
        </row>
        <row r="1570">
          <cell r="C1570">
            <v>142008</v>
          </cell>
          <cell r="S1570">
            <v>0</v>
          </cell>
          <cell r="AC1570">
            <v>0</v>
          </cell>
          <cell r="AD1570">
            <v>0</v>
          </cell>
        </row>
        <row r="1571">
          <cell r="C1571">
            <v>142009</v>
          </cell>
          <cell r="S1571">
            <v>0</v>
          </cell>
          <cell r="AC1571">
            <v>0</v>
          </cell>
          <cell r="AD1571">
            <v>0</v>
          </cell>
        </row>
        <row r="1572">
          <cell r="C1572">
            <v>142010</v>
          </cell>
          <cell r="S1572">
            <v>0</v>
          </cell>
          <cell r="AC1572">
            <v>0</v>
          </cell>
          <cell r="AD1572">
            <v>0</v>
          </cell>
        </row>
        <row r="1573">
          <cell r="C1573">
            <v>143000</v>
          </cell>
          <cell r="D1573" t="str">
            <v>III-2-27</v>
          </cell>
          <cell r="F1573" t="str">
            <v>Waterstop for construction joint profile, width = 190 mm</v>
          </cell>
          <cell r="H1573" t="str">
            <v>m</v>
          </cell>
          <cell r="I1573">
            <v>29</v>
          </cell>
          <cell r="K1573">
            <v>0</v>
          </cell>
          <cell r="L1573">
            <v>59</v>
          </cell>
          <cell r="M1573">
            <v>7</v>
          </cell>
          <cell r="N1573">
            <v>1</v>
          </cell>
          <cell r="O1573">
            <v>413</v>
          </cell>
          <cell r="U1573">
            <v>1</v>
          </cell>
          <cell r="W1573">
            <v>1000</v>
          </cell>
          <cell r="Y1573">
            <v>0</v>
          </cell>
          <cell r="Z1573">
            <v>8990</v>
          </cell>
          <cell r="AA1573">
            <v>0</v>
          </cell>
          <cell r="AC1573">
            <v>1000</v>
          </cell>
          <cell r="AD1573">
            <v>29000</v>
          </cell>
          <cell r="AE1573">
            <v>0</v>
          </cell>
          <cell r="AF1573" t="str">
            <v>III-2-27</v>
          </cell>
          <cell r="AH1573" t="str">
            <v>Prod./Jam :</v>
          </cell>
          <cell r="AI1573">
            <v>10</v>
          </cell>
          <cell r="AJ1573">
            <v>80</v>
          </cell>
          <cell r="AK1573">
            <v>1</v>
          </cell>
          <cell r="AM1573">
            <v>3438</v>
          </cell>
          <cell r="AN1573">
            <v>99702</v>
          </cell>
          <cell r="AO1573">
            <v>0</v>
          </cell>
          <cell r="AP1573" t="str">
            <v>III-2-27</v>
          </cell>
          <cell r="AV1573">
            <v>92610</v>
          </cell>
          <cell r="AW1573">
            <v>2685690</v>
          </cell>
          <cell r="BC1573">
            <v>97048</v>
          </cell>
        </row>
        <row r="1574">
          <cell r="C1574">
            <v>143001</v>
          </cell>
          <cell r="K1574" t="str">
            <v>Alat Bantu</v>
          </cell>
          <cell r="P1574">
            <v>1</v>
          </cell>
          <cell r="Q1574">
            <v>1</v>
          </cell>
          <cell r="R1574">
            <v>29</v>
          </cell>
          <cell r="S1574">
            <v>1</v>
          </cell>
          <cell r="U1574">
            <v>1</v>
          </cell>
          <cell r="V1574">
            <v>1000</v>
          </cell>
          <cell r="W1574">
            <v>1000</v>
          </cell>
          <cell r="X1574">
            <v>0</v>
          </cell>
          <cell r="Y1574">
            <v>0</v>
          </cell>
          <cell r="Z1574">
            <v>8990</v>
          </cell>
          <cell r="AA1574">
            <v>0</v>
          </cell>
          <cell r="AC1574">
            <v>1000</v>
          </cell>
          <cell r="AD1574">
            <v>29000</v>
          </cell>
          <cell r="AH1574" t="str">
            <v>Mandor</v>
          </cell>
          <cell r="AI1574">
            <v>1</v>
          </cell>
          <cell r="AJ1574">
            <v>1.2500000000000001E-2</v>
          </cell>
          <cell r="AK1574">
            <v>1.2500000000000001E-2</v>
          </cell>
          <cell r="AL1574">
            <v>75000</v>
          </cell>
          <cell r="AM1574">
            <v>938</v>
          </cell>
          <cell r="AN1574">
            <v>27202</v>
          </cell>
          <cell r="AO1574">
            <v>0.36250000000000004</v>
          </cell>
          <cell r="AR1574" t="str">
            <v>Waterstop A-19</v>
          </cell>
          <cell r="AS1574" t="str">
            <v>m</v>
          </cell>
          <cell r="AT1574">
            <v>1.05</v>
          </cell>
          <cell r="AU1574">
            <v>88200</v>
          </cell>
          <cell r="AV1574">
            <v>92610</v>
          </cell>
          <cell r="AW1574">
            <v>2685690</v>
          </cell>
          <cell r="AX1574">
            <v>30.450000000000003</v>
          </cell>
          <cell r="AY1574">
            <v>1.05</v>
          </cell>
        </row>
        <row r="1575">
          <cell r="C1575">
            <v>143002</v>
          </cell>
          <cell r="S1575">
            <v>0</v>
          </cell>
          <cell r="AC1575">
            <v>0</v>
          </cell>
          <cell r="AD1575">
            <v>0</v>
          </cell>
          <cell r="AH1575" t="str">
            <v>Pekerja</v>
          </cell>
          <cell r="AI1575">
            <v>5</v>
          </cell>
          <cell r="AJ1575">
            <v>1.2500000000000001E-2</v>
          </cell>
          <cell r="AK1575">
            <v>6.25E-2</v>
          </cell>
          <cell r="AL1575">
            <v>40000</v>
          </cell>
          <cell r="AM1575">
            <v>2500</v>
          </cell>
          <cell r="AN1575">
            <v>72500</v>
          </cell>
          <cell r="AO1575">
            <v>1.8125</v>
          </cell>
        </row>
        <row r="1576">
          <cell r="C1576">
            <v>143003</v>
          </cell>
          <cell r="S1576">
            <v>0</v>
          </cell>
          <cell r="AC1576">
            <v>0</v>
          </cell>
          <cell r="AD1576">
            <v>0</v>
          </cell>
          <cell r="AM1576">
            <v>0</v>
          </cell>
          <cell r="AO1576">
            <v>0</v>
          </cell>
        </row>
        <row r="1577">
          <cell r="C1577">
            <v>143004</v>
          </cell>
          <cell r="S1577">
            <v>0</v>
          </cell>
          <cell r="AC1577">
            <v>0</v>
          </cell>
          <cell r="AD1577">
            <v>0</v>
          </cell>
        </row>
        <row r="1578">
          <cell r="C1578">
            <v>143005</v>
          </cell>
          <cell r="S1578">
            <v>0</v>
          </cell>
          <cell r="AC1578">
            <v>0</v>
          </cell>
          <cell r="AD1578">
            <v>0</v>
          </cell>
        </row>
        <row r="1579">
          <cell r="C1579">
            <v>143006</v>
          </cell>
          <cell r="S1579">
            <v>0</v>
          </cell>
          <cell r="AC1579">
            <v>0</v>
          </cell>
          <cell r="AD1579">
            <v>0</v>
          </cell>
        </row>
        <row r="1580">
          <cell r="C1580">
            <v>143007</v>
          </cell>
          <cell r="S1580">
            <v>0</v>
          </cell>
          <cell r="AC1580">
            <v>0</v>
          </cell>
          <cell r="AD1580">
            <v>0</v>
          </cell>
        </row>
        <row r="1581">
          <cell r="C1581">
            <v>143008</v>
          </cell>
          <cell r="S1581">
            <v>0</v>
          </cell>
          <cell r="AC1581">
            <v>0</v>
          </cell>
          <cell r="AD1581">
            <v>0</v>
          </cell>
        </row>
        <row r="1582">
          <cell r="C1582">
            <v>143009</v>
          </cell>
          <cell r="S1582">
            <v>0</v>
          </cell>
          <cell r="AC1582">
            <v>0</v>
          </cell>
          <cell r="AD1582">
            <v>0</v>
          </cell>
        </row>
        <row r="1583">
          <cell r="C1583">
            <v>143010</v>
          </cell>
          <cell r="S1583">
            <v>0</v>
          </cell>
          <cell r="AC1583">
            <v>0</v>
          </cell>
          <cell r="AD1583">
            <v>0</v>
          </cell>
        </row>
        <row r="1584">
          <cell r="C1584">
            <v>144000</v>
          </cell>
          <cell r="D1584" t="str">
            <v>III-2-28</v>
          </cell>
          <cell r="F1584" t="str">
            <v>Joint filler</v>
          </cell>
          <cell r="H1584" t="str">
            <v>sqm</v>
          </cell>
          <cell r="I1584">
            <v>18</v>
          </cell>
          <cell r="K1584">
            <v>0</v>
          </cell>
          <cell r="L1584">
            <v>59</v>
          </cell>
          <cell r="M1584">
            <v>7</v>
          </cell>
          <cell r="N1584">
            <v>1</v>
          </cell>
          <cell r="O1584">
            <v>413</v>
          </cell>
          <cell r="U1584">
            <v>1</v>
          </cell>
          <cell r="W1584">
            <v>1000</v>
          </cell>
          <cell r="Y1584">
            <v>0</v>
          </cell>
          <cell r="Z1584">
            <v>8990</v>
          </cell>
          <cell r="AA1584">
            <v>0</v>
          </cell>
          <cell r="AC1584">
            <v>1000</v>
          </cell>
          <cell r="AD1584">
            <v>18000</v>
          </cell>
          <cell r="AE1584">
            <v>0</v>
          </cell>
          <cell r="AF1584" t="str">
            <v>III-2-28</v>
          </cell>
          <cell r="AH1584" t="str">
            <v>Prod./Jam :</v>
          </cell>
          <cell r="AI1584">
            <v>10</v>
          </cell>
          <cell r="AJ1584">
            <v>80</v>
          </cell>
          <cell r="AK1584">
            <v>1</v>
          </cell>
          <cell r="AM1584">
            <v>3438</v>
          </cell>
          <cell r="AN1584">
            <v>61884</v>
          </cell>
          <cell r="AO1584">
            <v>0</v>
          </cell>
          <cell r="AP1584" t="str">
            <v>III-2-28</v>
          </cell>
          <cell r="AV1584">
            <v>266420</v>
          </cell>
          <cell r="AW1584">
            <v>4795560</v>
          </cell>
          <cell r="BC1584">
            <v>270858</v>
          </cell>
        </row>
        <row r="1585">
          <cell r="C1585">
            <v>144001</v>
          </cell>
          <cell r="K1585" t="str">
            <v>Alat Bantu</v>
          </cell>
          <cell r="P1585">
            <v>1</v>
          </cell>
          <cell r="Q1585">
            <v>1</v>
          </cell>
          <cell r="R1585">
            <v>18</v>
          </cell>
          <cell r="S1585">
            <v>1</v>
          </cell>
          <cell r="U1585">
            <v>1</v>
          </cell>
          <cell r="V1585">
            <v>1000</v>
          </cell>
          <cell r="W1585">
            <v>1000</v>
          </cell>
          <cell r="X1585">
            <v>0</v>
          </cell>
          <cell r="Y1585">
            <v>0</v>
          </cell>
          <cell r="Z1585">
            <v>8990</v>
          </cell>
          <cell r="AA1585">
            <v>0</v>
          </cell>
          <cell r="AC1585">
            <v>1000</v>
          </cell>
          <cell r="AD1585">
            <v>18000</v>
          </cell>
          <cell r="AH1585" t="str">
            <v>Mandor</v>
          </cell>
          <cell r="AI1585">
            <v>1</v>
          </cell>
          <cell r="AJ1585">
            <v>1.2500000000000001E-2</v>
          </cell>
          <cell r="AK1585">
            <v>1.2500000000000001E-2</v>
          </cell>
          <cell r="AL1585">
            <v>75000</v>
          </cell>
          <cell r="AM1585">
            <v>938</v>
          </cell>
          <cell r="AN1585">
            <v>16884</v>
          </cell>
          <cell r="AO1585">
            <v>0.22500000000000001</v>
          </cell>
          <cell r="AR1585" t="str">
            <v>Joint Filler t = 20 mm</v>
          </cell>
          <cell r="AS1585" t="str">
            <v>m2</v>
          </cell>
          <cell r="AT1585">
            <v>1.1000000000000001</v>
          </cell>
          <cell r="AU1585">
            <v>242200</v>
          </cell>
          <cell r="AV1585">
            <v>266420</v>
          </cell>
          <cell r="AW1585">
            <v>4795560</v>
          </cell>
          <cell r="AX1585">
            <v>19.8</v>
          </cell>
          <cell r="AY1585">
            <v>1.1000000000000001</v>
          </cell>
        </row>
        <row r="1586">
          <cell r="C1586">
            <v>144002</v>
          </cell>
          <cell r="S1586">
            <v>0</v>
          </cell>
          <cell r="AC1586">
            <v>0</v>
          </cell>
          <cell r="AD1586">
            <v>0</v>
          </cell>
          <cell r="AH1586" t="str">
            <v>Pekerja</v>
          </cell>
          <cell r="AI1586">
            <v>5</v>
          </cell>
          <cell r="AJ1586">
            <v>1.2500000000000001E-2</v>
          </cell>
          <cell r="AK1586">
            <v>6.25E-2</v>
          </cell>
          <cell r="AL1586">
            <v>40000</v>
          </cell>
          <cell r="AM1586">
            <v>2500</v>
          </cell>
          <cell r="AN1586">
            <v>45000</v>
          </cell>
          <cell r="AO1586">
            <v>1.125</v>
          </cell>
        </row>
        <row r="1587">
          <cell r="C1587">
            <v>144003</v>
          </cell>
          <cell r="S1587">
            <v>0</v>
          </cell>
          <cell r="AC1587">
            <v>0</v>
          </cell>
          <cell r="AD1587">
            <v>0</v>
          </cell>
          <cell r="AM1587">
            <v>0</v>
          </cell>
          <cell r="AO1587">
            <v>0</v>
          </cell>
        </row>
        <row r="1588">
          <cell r="C1588">
            <v>144004</v>
          </cell>
          <cell r="S1588">
            <v>0</v>
          </cell>
          <cell r="AC1588">
            <v>0</v>
          </cell>
          <cell r="AD1588">
            <v>0</v>
          </cell>
        </row>
        <row r="1589">
          <cell r="C1589">
            <v>144005</v>
          </cell>
          <cell r="S1589">
            <v>0</v>
          </cell>
          <cell r="AC1589">
            <v>0</v>
          </cell>
          <cell r="AD1589">
            <v>0</v>
          </cell>
        </row>
        <row r="1590">
          <cell r="C1590">
            <v>144006</v>
          </cell>
          <cell r="S1590">
            <v>0</v>
          </cell>
          <cell r="AC1590">
            <v>0</v>
          </cell>
          <cell r="AD1590">
            <v>0</v>
          </cell>
        </row>
        <row r="1591">
          <cell r="C1591">
            <v>144007</v>
          </cell>
          <cell r="S1591">
            <v>0</v>
          </cell>
          <cell r="AC1591">
            <v>0</v>
          </cell>
          <cell r="AD1591">
            <v>0</v>
          </cell>
        </row>
        <row r="1592">
          <cell r="C1592">
            <v>144008</v>
          </cell>
          <cell r="S1592">
            <v>0</v>
          </cell>
          <cell r="AC1592">
            <v>0</v>
          </cell>
          <cell r="AD1592">
            <v>0</v>
          </cell>
        </row>
        <row r="1593">
          <cell r="C1593">
            <v>144009</v>
          </cell>
          <cell r="S1593">
            <v>0</v>
          </cell>
          <cell r="AC1593">
            <v>0</v>
          </cell>
          <cell r="AD1593">
            <v>0</v>
          </cell>
        </row>
        <row r="1594">
          <cell r="C1594">
            <v>144010</v>
          </cell>
          <cell r="S1594">
            <v>0</v>
          </cell>
          <cell r="AC1594">
            <v>0</v>
          </cell>
          <cell r="AD1594">
            <v>0</v>
          </cell>
        </row>
        <row r="1595">
          <cell r="C1595">
            <v>145000</v>
          </cell>
          <cell r="D1595" t="str">
            <v>III-2-29</v>
          </cell>
          <cell r="F1595" t="str">
            <v>Joint sealant</v>
          </cell>
          <cell r="H1595" t="str">
            <v>m</v>
          </cell>
          <cell r="I1595">
            <v>123</v>
          </cell>
          <cell r="K1595">
            <v>0</v>
          </cell>
          <cell r="L1595">
            <v>59</v>
          </cell>
          <cell r="M1595">
            <v>7</v>
          </cell>
          <cell r="N1595">
            <v>1</v>
          </cell>
          <cell r="O1595">
            <v>413</v>
          </cell>
          <cell r="U1595">
            <v>1</v>
          </cell>
          <cell r="W1595">
            <v>1000</v>
          </cell>
          <cell r="Y1595">
            <v>0</v>
          </cell>
          <cell r="Z1595">
            <v>8990</v>
          </cell>
          <cell r="AA1595">
            <v>0</v>
          </cell>
          <cell r="AC1595">
            <v>1000</v>
          </cell>
          <cell r="AD1595">
            <v>123000</v>
          </cell>
          <cell r="AE1595">
            <v>0</v>
          </cell>
          <cell r="AF1595" t="str">
            <v>III-2-29</v>
          </cell>
          <cell r="AH1595" t="str">
            <v>Prod./Jam :</v>
          </cell>
          <cell r="AI1595">
            <v>10</v>
          </cell>
          <cell r="AJ1595">
            <v>80</v>
          </cell>
          <cell r="AK1595">
            <v>1</v>
          </cell>
          <cell r="AM1595">
            <v>3438</v>
          </cell>
          <cell r="AN1595">
            <v>422874</v>
          </cell>
          <cell r="AO1595">
            <v>0</v>
          </cell>
          <cell r="AP1595" t="str">
            <v>III-2-29</v>
          </cell>
          <cell r="AV1595">
            <v>34980</v>
          </cell>
          <cell r="AW1595">
            <v>4302540</v>
          </cell>
          <cell r="BC1595">
            <v>39418</v>
          </cell>
        </row>
        <row r="1596">
          <cell r="C1596">
            <v>145001</v>
          </cell>
          <cell r="K1596" t="str">
            <v>Alat Bantu</v>
          </cell>
          <cell r="P1596">
            <v>1</v>
          </cell>
          <cell r="Q1596">
            <v>1</v>
          </cell>
          <cell r="R1596">
            <v>123</v>
          </cell>
          <cell r="S1596">
            <v>1</v>
          </cell>
          <cell r="U1596">
            <v>1</v>
          </cell>
          <cell r="V1596">
            <v>1000</v>
          </cell>
          <cell r="W1596">
            <v>1000</v>
          </cell>
          <cell r="X1596">
            <v>0</v>
          </cell>
          <cell r="Y1596">
            <v>0</v>
          </cell>
          <cell r="Z1596">
            <v>8990</v>
          </cell>
          <cell r="AA1596">
            <v>0</v>
          </cell>
          <cell r="AC1596">
            <v>1000</v>
          </cell>
          <cell r="AD1596">
            <v>123000</v>
          </cell>
          <cell r="AH1596" t="str">
            <v>Mandor</v>
          </cell>
          <cell r="AI1596">
            <v>1</v>
          </cell>
          <cell r="AJ1596">
            <v>1.2500000000000001E-2</v>
          </cell>
          <cell r="AK1596">
            <v>1.2500000000000001E-2</v>
          </cell>
          <cell r="AL1596">
            <v>75000</v>
          </cell>
          <cell r="AM1596">
            <v>938</v>
          </cell>
          <cell r="AN1596">
            <v>115374</v>
          </cell>
          <cell r="AO1596">
            <v>1.5375000000000001</v>
          </cell>
          <cell r="AR1596" t="str">
            <v>Joint Sealent</v>
          </cell>
          <cell r="AS1596" t="str">
            <v>kg</v>
          </cell>
          <cell r="AT1596">
            <v>0.6</v>
          </cell>
          <cell r="AU1596">
            <v>58300</v>
          </cell>
          <cell r="AV1596">
            <v>34980</v>
          </cell>
          <cell r="AW1596">
            <v>4302540</v>
          </cell>
          <cell r="AX1596">
            <v>73.8</v>
          </cell>
          <cell r="AY1596">
            <v>0.6</v>
          </cell>
        </row>
        <row r="1597">
          <cell r="C1597">
            <v>145002</v>
          </cell>
          <cell r="S1597">
            <v>0</v>
          </cell>
          <cell r="AC1597">
            <v>0</v>
          </cell>
          <cell r="AD1597">
            <v>0</v>
          </cell>
          <cell r="AH1597" t="str">
            <v>Pekerja</v>
          </cell>
          <cell r="AI1597">
            <v>5</v>
          </cell>
          <cell r="AJ1597">
            <v>1.2500000000000001E-2</v>
          </cell>
          <cell r="AK1597">
            <v>6.25E-2</v>
          </cell>
          <cell r="AL1597">
            <v>40000</v>
          </cell>
          <cell r="AM1597">
            <v>2500</v>
          </cell>
          <cell r="AN1597">
            <v>307500</v>
          </cell>
          <cell r="AO1597">
            <v>7.6875</v>
          </cell>
        </row>
        <row r="1598">
          <cell r="C1598">
            <v>145003</v>
          </cell>
          <cell r="S1598">
            <v>0</v>
          </cell>
          <cell r="AC1598">
            <v>0</v>
          </cell>
          <cell r="AD1598">
            <v>0</v>
          </cell>
          <cell r="AO1598">
            <v>0</v>
          </cell>
        </row>
        <row r="1599">
          <cell r="C1599">
            <v>145004</v>
          </cell>
          <cell r="S1599">
            <v>0</v>
          </cell>
          <cell r="AC1599">
            <v>0</v>
          </cell>
          <cell r="AD1599">
            <v>0</v>
          </cell>
        </row>
        <row r="1600">
          <cell r="C1600">
            <v>145005</v>
          </cell>
          <cell r="S1600">
            <v>0</v>
          </cell>
          <cell r="AC1600">
            <v>0</v>
          </cell>
          <cell r="AD1600">
            <v>0</v>
          </cell>
        </row>
        <row r="1601">
          <cell r="C1601">
            <v>145006</v>
          </cell>
          <cell r="S1601">
            <v>0</v>
          </cell>
          <cell r="AC1601">
            <v>0</v>
          </cell>
          <cell r="AD1601">
            <v>0</v>
          </cell>
        </row>
        <row r="1602">
          <cell r="C1602">
            <v>145007</v>
          </cell>
          <cell r="S1602">
            <v>0</v>
          </cell>
          <cell r="AC1602">
            <v>0</v>
          </cell>
          <cell r="AD1602">
            <v>0</v>
          </cell>
        </row>
        <row r="1603">
          <cell r="C1603">
            <v>145008</v>
          </cell>
          <cell r="S1603">
            <v>0</v>
          </cell>
          <cell r="AC1603">
            <v>0</v>
          </cell>
          <cell r="AD1603">
            <v>0</v>
          </cell>
        </row>
        <row r="1604">
          <cell r="C1604">
            <v>145009</v>
          </cell>
          <cell r="S1604">
            <v>0</v>
          </cell>
          <cell r="AC1604">
            <v>0</v>
          </cell>
          <cell r="AD1604">
            <v>0</v>
          </cell>
        </row>
        <row r="1605">
          <cell r="C1605">
            <v>145010</v>
          </cell>
          <cell r="S1605">
            <v>0</v>
          </cell>
          <cell r="AC1605">
            <v>0</v>
          </cell>
          <cell r="AD1605">
            <v>0</v>
          </cell>
        </row>
        <row r="1606">
          <cell r="C1606">
            <v>146000</v>
          </cell>
          <cell r="D1606" t="str">
            <v>III-2-30</v>
          </cell>
          <cell r="F1606" t="str">
            <v>Dowel bars, dia 19 mm, L = 1,0 m</v>
          </cell>
          <cell r="H1606" t="str">
            <v>nos</v>
          </cell>
          <cell r="I1606">
            <v>512</v>
          </cell>
          <cell r="K1606">
            <v>0</v>
          </cell>
          <cell r="L1606">
            <v>59</v>
          </cell>
          <cell r="M1606">
            <v>7</v>
          </cell>
          <cell r="N1606">
            <v>1</v>
          </cell>
          <cell r="O1606">
            <v>413</v>
          </cell>
          <cell r="U1606">
            <v>40</v>
          </cell>
          <cell r="W1606">
            <v>250</v>
          </cell>
          <cell r="Y1606">
            <v>0</v>
          </cell>
          <cell r="Z1606">
            <v>8990</v>
          </cell>
          <cell r="AA1606">
            <v>0</v>
          </cell>
          <cell r="AC1606">
            <v>250</v>
          </cell>
          <cell r="AD1606">
            <v>128000</v>
          </cell>
          <cell r="AE1606">
            <v>0</v>
          </cell>
          <cell r="AF1606" t="str">
            <v>III-2-30</v>
          </cell>
          <cell r="AH1606" t="str">
            <v>Prod./Jam :</v>
          </cell>
          <cell r="AI1606">
            <v>40</v>
          </cell>
          <cell r="AJ1606">
            <v>320</v>
          </cell>
          <cell r="AK1606">
            <v>5</v>
          </cell>
          <cell r="AM1606">
            <v>6162</v>
          </cell>
          <cell r="AN1606">
            <v>3154944</v>
          </cell>
          <cell r="AO1606">
            <v>0</v>
          </cell>
          <cell r="AP1606" t="str">
            <v>III-2-30</v>
          </cell>
          <cell r="AV1606">
            <v>19583</v>
          </cell>
          <cell r="AW1606">
            <v>10026496</v>
          </cell>
          <cell r="BC1606">
            <v>25995</v>
          </cell>
        </row>
        <row r="1607">
          <cell r="C1607">
            <v>146001</v>
          </cell>
          <cell r="K1607" t="str">
            <v>Bar Cutter ø 32 mm</v>
          </cell>
          <cell r="P1607">
            <v>40</v>
          </cell>
          <cell r="Q1607">
            <v>1</v>
          </cell>
          <cell r="R1607">
            <v>12.8</v>
          </cell>
          <cell r="S1607">
            <v>2.5000000000000001E-2</v>
          </cell>
          <cell r="U1607">
            <v>40</v>
          </cell>
          <cell r="V1607">
            <v>10000</v>
          </cell>
          <cell r="W1607">
            <v>250</v>
          </cell>
          <cell r="X1607">
            <v>0</v>
          </cell>
          <cell r="Y1607">
            <v>0</v>
          </cell>
          <cell r="Z1607">
            <v>8990</v>
          </cell>
          <cell r="AA1607">
            <v>0</v>
          </cell>
          <cell r="AC1607">
            <v>250</v>
          </cell>
          <cell r="AD1607">
            <v>128000</v>
          </cell>
          <cell r="AH1607" t="str">
            <v>Mandor</v>
          </cell>
          <cell r="AI1607">
            <v>1</v>
          </cell>
          <cell r="AJ1607">
            <v>1.5599999999999999E-2</v>
          </cell>
          <cell r="AK1607">
            <v>1.5599999999999999E-2</v>
          </cell>
          <cell r="AL1607">
            <v>75000</v>
          </cell>
          <cell r="AM1607">
            <v>1170</v>
          </cell>
          <cell r="AN1607">
            <v>599040</v>
          </cell>
          <cell r="AO1607">
            <v>7.9871999999999996</v>
          </cell>
          <cell r="AR1607" t="str">
            <v>Besi Beton Ulir (deform)</v>
          </cell>
          <cell r="AS1607" t="str">
            <v>kg</v>
          </cell>
          <cell r="AT1607">
            <v>2.23</v>
          </cell>
          <cell r="AU1607">
            <v>7100</v>
          </cell>
          <cell r="AV1607">
            <v>15833</v>
          </cell>
          <cell r="AW1607">
            <v>8106496</v>
          </cell>
          <cell r="AX1607">
            <v>1141.76</v>
          </cell>
          <cell r="AY1607">
            <v>2.23</v>
          </cell>
        </row>
        <row r="1608">
          <cell r="C1608">
            <v>146002</v>
          </cell>
          <cell r="S1608">
            <v>0</v>
          </cell>
          <cell r="AC1608">
            <v>0</v>
          </cell>
          <cell r="AD1608">
            <v>0</v>
          </cell>
          <cell r="AH1608" t="str">
            <v>Tukang</v>
          </cell>
          <cell r="AI1608">
            <v>2</v>
          </cell>
          <cell r="AJ1608">
            <v>1.5599999999999999E-2</v>
          </cell>
          <cell r="AK1608">
            <v>3.1199999999999999E-2</v>
          </cell>
          <cell r="AL1608">
            <v>60000</v>
          </cell>
          <cell r="AM1608">
            <v>1872</v>
          </cell>
          <cell r="AN1608">
            <v>958464</v>
          </cell>
          <cell r="AO1608">
            <v>15.974399999999999</v>
          </cell>
          <cell r="AR1608" t="str">
            <v>PVC Pipe f 25 mm</v>
          </cell>
          <cell r="AS1608" t="str">
            <v>m</v>
          </cell>
          <cell r="AT1608">
            <v>0.6</v>
          </cell>
          <cell r="AU1608">
            <v>6250</v>
          </cell>
          <cell r="AV1608">
            <v>3750</v>
          </cell>
          <cell r="AW1608">
            <v>1920000</v>
          </cell>
          <cell r="AX1608">
            <v>307.2</v>
          </cell>
          <cell r="AY1608">
            <v>0.6</v>
          </cell>
        </row>
        <row r="1609">
          <cell r="C1609">
            <v>146003</v>
          </cell>
          <cell r="S1609">
            <v>0</v>
          </cell>
          <cell r="AC1609">
            <v>0</v>
          </cell>
          <cell r="AD1609">
            <v>0</v>
          </cell>
          <cell r="AH1609" t="str">
            <v>Pekerja</v>
          </cell>
          <cell r="AI1609">
            <v>5</v>
          </cell>
          <cell r="AJ1609">
            <v>1.5599999999999999E-2</v>
          </cell>
          <cell r="AK1609">
            <v>7.8E-2</v>
          </cell>
          <cell r="AL1609">
            <v>40000</v>
          </cell>
          <cell r="AM1609">
            <v>3120</v>
          </cell>
          <cell r="AN1609">
            <v>1597440</v>
          </cell>
          <cell r="AO1609">
            <v>39.936</v>
          </cell>
        </row>
        <row r="1610">
          <cell r="C1610">
            <v>146004</v>
          </cell>
          <cell r="S1610">
            <v>0</v>
          </cell>
          <cell r="AC1610">
            <v>0</v>
          </cell>
          <cell r="AD1610">
            <v>0</v>
          </cell>
        </row>
        <row r="1611">
          <cell r="C1611">
            <v>146005</v>
          </cell>
          <cell r="S1611">
            <v>0</v>
          </cell>
          <cell r="AC1611">
            <v>0</v>
          </cell>
          <cell r="AD1611">
            <v>0</v>
          </cell>
        </row>
        <row r="1612">
          <cell r="C1612">
            <v>146006</v>
          </cell>
          <cell r="S1612">
            <v>0</v>
          </cell>
          <cell r="AC1612">
            <v>0</v>
          </cell>
          <cell r="AD1612">
            <v>0</v>
          </cell>
        </row>
        <row r="1613">
          <cell r="C1613">
            <v>146007</v>
          </cell>
          <cell r="S1613">
            <v>0</v>
          </cell>
          <cell r="AC1613">
            <v>0</v>
          </cell>
          <cell r="AD1613">
            <v>0</v>
          </cell>
        </row>
        <row r="1614">
          <cell r="C1614">
            <v>146008</v>
          </cell>
          <cell r="S1614">
            <v>0</v>
          </cell>
          <cell r="AC1614">
            <v>0</v>
          </cell>
          <cell r="AD1614">
            <v>0</v>
          </cell>
        </row>
        <row r="1615">
          <cell r="C1615">
            <v>146009</v>
          </cell>
          <cell r="S1615">
            <v>0</v>
          </cell>
          <cell r="AC1615">
            <v>0</v>
          </cell>
          <cell r="AD1615">
            <v>0</v>
          </cell>
        </row>
        <row r="1616">
          <cell r="C1616">
            <v>146010</v>
          </cell>
          <cell r="S1616">
            <v>0</v>
          </cell>
          <cell r="AC1616">
            <v>0</v>
          </cell>
          <cell r="AD1616">
            <v>0</v>
          </cell>
        </row>
        <row r="1617">
          <cell r="C1617">
            <v>147000</v>
          </cell>
          <cell r="D1617" t="str">
            <v>III-2-31</v>
          </cell>
          <cell r="F1617" t="str">
            <v>PVC weep hole (dia 50 mm)</v>
          </cell>
          <cell r="H1617" t="str">
            <v>set</v>
          </cell>
          <cell r="I1617">
            <v>205</v>
          </cell>
          <cell r="K1617">
            <v>0</v>
          </cell>
          <cell r="L1617">
            <v>59</v>
          </cell>
          <cell r="M1617">
            <v>7</v>
          </cell>
          <cell r="N1617">
            <v>1</v>
          </cell>
          <cell r="O1617">
            <v>413</v>
          </cell>
          <cell r="U1617">
            <v>5</v>
          </cell>
          <cell r="W1617">
            <v>200</v>
          </cell>
          <cell r="Y1617">
            <v>0</v>
          </cell>
          <cell r="Z1617">
            <v>8990</v>
          </cell>
          <cell r="AA1617">
            <v>0</v>
          </cell>
          <cell r="AC1617">
            <v>200</v>
          </cell>
          <cell r="AD1617">
            <v>41000</v>
          </cell>
          <cell r="AE1617">
            <v>0</v>
          </cell>
          <cell r="AF1617" t="str">
            <v>III-2-31</v>
          </cell>
          <cell r="AH1617" t="str">
            <v>Prod./Jam :</v>
          </cell>
          <cell r="AI1617">
            <v>10</v>
          </cell>
          <cell r="AJ1617">
            <v>80</v>
          </cell>
          <cell r="AK1617">
            <v>1</v>
          </cell>
          <cell r="AM1617">
            <v>3438</v>
          </cell>
          <cell r="AN1617">
            <v>704790</v>
          </cell>
          <cell r="AO1617">
            <v>0</v>
          </cell>
          <cell r="AP1617" t="str">
            <v>III-2-31</v>
          </cell>
          <cell r="AV1617">
            <v>15500</v>
          </cell>
          <cell r="AW1617">
            <v>3177500</v>
          </cell>
          <cell r="BC1617">
            <v>19138</v>
          </cell>
        </row>
        <row r="1618">
          <cell r="C1618">
            <v>147001</v>
          </cell>
          <cell r="K1618" t="str">
            <v>Alat Bantu</v>
          </cell>
          <cell r="P1618">
            <v>5</v>
          </cell>
          <cell r="Q1618">
            <v>1</v>
          </cell>
          <cell r="R1618">
            <v>41</v>
          </cell>
          <cell r="S1618">
            <v>0.2</v>
          </cell>
          <cell r="U1618">
            <v>5</v>
          </cell>
          <cell r="V1618">
            <v>1000</v>
          </cell>
          <cell r="W1618">
            <v>200</v>
          </cell>
          <cell r="X1618">
            <v>0</v>
          </cell>
          <cell r="Y1618">
            <v>0</v>
          </cell>
          <cell r="Z1618">
            <v>8990</v>
          </cell>
          <cell r="AA1618">
            <v>0</v>
          </cell>
          <cell r="AC1618">
            <v>200</v>
          </cell>
          <cell r="AD1618">
            <v>41000</v>
          </cell>
          <cell r="AH1618" t="str">
            <v>Mandor</v>
          </cell>
          <cell r="AI1618">
            <v>1</v>
          </cell>
          <cell r="AJ1618">
            <v>1.2500000000000001E-2</v>
          </cell>
          <cell r="AK1618">
            <v>1.2500000000000001E-2</v>
          </cell>
          <cell r="AL1618">
            <v>75000</v>
          </cell>
          <cell r="AM1618">
            <v>938</v>
          </cell>
          <cell r="AN1618">
            <v>192290</v>
          </cell>
          <cell r="AO1618">
            <v>2.5625</v>
          </cell>
          <cell r="AR1618" t="str">
            <v>PVC Pipe f 50 mm</v>
          </cell>
          <cell r="AS1618" t="str">
            <v>m</v>
          </cell>
          <cell r="AT1618">
            <v>1.2</v>
          </cell>
          <cell r="AU1618">
            <v>12500</v>
          </cell>
          <cell r="AV1618">
            <v>15000</v>
          </cell>
          <cell r="AW1618">
            <v>3075000</v>
          </cell>
          <cell r="AX1618">
            <v>246</v>
          </cell>
          <cell r="AY1618">
            <v>1.2</v>
          </cell>
        </row>
        <row r="1619">
          <cell r="C1619">
            <v>147002</v>
          </cell>
          <cell r="S1619">
            <v>0</v>
          </cell>
          <cell r="AC1619">
            <v>0</v>
          </cell>
          <cell r="AD1619">
            <v>0</v>
          </cell>
          <cell r="AH1619" t="str">
            <v>Pekerja</v>
          </cell>
          <cell r="AI1619">
            <v>5</v>
          </cell>
          <cell r="AJ1619">
            <v>1.2500000000000001E-2</v>
          </cell>
          <cell r="AK1619">
            <v>6.25E-2</v>
          </cell>
          <cell r="AL1619">
            <v>40000</v>
          </cell>
          <cell r="AM1619">
            <v>2500</v>
          </cell>
          <cell r="AN1619">
            <v>512500</v>
          </cell>
          <cell r="AO1619">
            <v>12.8125</v>
          </cell>
          <cell r="AR1619" t="str">
            <v>Ijuk</v>
          </cell>
          <cell r="AS1619" t="str">
            <v>kg</v>
          </cell>
          <cell r="AT1619">
            <v>0.2</v>
          </cell>
          <cell r="AU1619">
            <v>2500</v>
          </cell>
          <cell r="AV1619">
            <v>500</v>
          </cell>
          <cell r="AW1619">
            <v>102500</v>
          </cell>
          <cell r="AX1619">
            <v>41</v>
          </cell>
          <cell r="AY1619">
            <v>0.2</v>
          </cell>
        </row>
        <row r="1620">
          <cell r="C1620">
            <v>147003</v>
          </cell>
          <cell r="S1620">
            <v>0</v>
          </cell>
          <cell r="AC1620">
            <v>0</v>
          </cell>
          <cell r="AD1620">
            <v>0</v>
          </cell>
          <cell r="AM1620">
            <v>0</v>
          </cell>
          <cell r="AO1620">
            <v>0</v>
          </cell>
        </row>
        <row r="1621">
          <cell r="C1621">
            <v>147004</v>
          </cell>
          <cell r="S1621">
            <v>0</v>
          </cell>
          <cell r="AC1621">
            <v>0</v>
          </cell>
          <cell r="AD1621">
            <v>0</v>
          </cell>
        </row>
        <row r="1622">
          <cell r="C1622">
            <v>147005</v>
          </cell>
          <cell r="S1622">
            <v>0</v>
          </cell>
          <cell r="AC1622">
            <v>0</v>
          </cell>
          <cell r="AD1622">
            <v>0</v>
          </cell>
        </row>
        <row r="1623">
          <cell r="C1623">
            <v>147006</v>
          </cell>
          <cell r="S1623">
            <v>0</v>
          </cell>
          <cell r="AC1623">
            <v>0</v>
          </cell>
          <cell r="AD1623">
            <v>0</v>
          </cell>
        </row>
        <row r="1624">
          <cell r="C1624">
            <v>147007</v>
          </cell>
          <cell r="S1624">
            <v>0</v>
          </cell>
          <cell r="AC1624">
            <v>0</v>
          </cell>
          <cell r="AD1624">
            <v>0</v>
          </cell>
        </row>
        <row r="1625">
          <cell r="C1625">
            <v>147008</v>
          </cell>
          <cell r="S1625">
            <v>0</v>
          </cell>
          <cell r="AC1625">
            <v>0</v>
          </cell>
          <cell r="AD1625">
            <v>0</v>
          </cell>
        </row>
        <row r="1626">
          <cell r="C1626">
            <v>147009</v>
          </cell>
          <cell r="S1626">
            <v>0</v>
          </cell>
          <cell r="AC1626">
            <v>0</v>
          </cell>
          <cell r="AD1626">
            <v>0</v>
          </cell>
        </row>
        <row r="1627">
          <cell r="C1627">
            <v>147010</v>
          </cell>
          <cell r="S1627">
            <v>0</v>
          </cell>
          <cell r="AC1627">
            <v>0</v>
          </cell>
          <cell r="AD1627">
            <v>0</v>
          </cell>
        </row>
        <row r="1628">
          <cell r="C1628">
            <v>148000</v>
          </cell>
          <cell r="D1628" t="str">
            <v>III-2-32</v>
          </cell>
          <cell r="F1628" t="str">
            <v>Kilometre post</v>
          </cell>
          <cell r="H1628" t="str">
            <v>nos</v>
          </cell>
          <cell r="I1628">
            <v>4</v>
          </cell>
          <cell r="K1628">
            <v>0</v>
          </cell>
          <cell r="L1628">
            <v>59</v>
          </cell>
          <cell r="M1628">
            <v>7</v>
          </cell>
          <cell r="N1628">
            <v>1</v>
          </cell>
          <cell r="O1628">
            <v>413</v>
          </cell>
          <cell r="U1628">
            <v>10</v>
          </cell>
          <cell r="W1628">
            <v>1625</v>
          </cell>
          <cell r="Y1628">
            <v>0.1</v>
          </cell>
          <cell r="Z1628">
            <v>8990</v>
          </cell>
          <cell r="AA1628">
            <v>899</v>
          </cell>
          <cell r="AC1628">
            <v>2524</v>
          </cell>
          <cell r="AD1628">
            <v>10096</v>
          </cell>
          <cell r="AE1628">
            <v>0</v>
          </cell>
          <cell r="AF1628" t="str">
            <v>III-2-32</v>
          </cell>
          <cell r="AH1628" t="str">
            <v>Prod./Jam :</v>
          </cell>
          <cell r="AI1628">
            <v>5</v>
          </cell>
          <cell r="AJ1628">
            <v>40</v>
          </cell>
          <cell r="AK1628">
            <v>1</v>
          </cell>
          <cell r="AM1628">
            <v>17375</v>
          </cell>
          <cell r="AN1628">
            <v>69500</v>
          </cell>
          <cell r="AO1628">
            <v>0</v>
          </cell>
          <cell r="AP1628" t="str">
            <v>III-2-32</v>
          </cell>
          <cell r="AV1628">
            <v>229265</v>
          </cell>
          <cell r="AW1628">
            <v>917060</v>
          </cell>
          <cell r="BC1628">
            <v>249164</v>
          </cell>
        </row>
        <row r="1629">
          <cell r="C1629">
            <v>148001</v>
          </cell>
          <cell r="K1629" t="str">
            <v>Concrete Mixer 0.35 m³</v>
          </cell>
          <cell r="P1629">
            <v>10</v>
          </cell>
          <cell r="Q1629">
            <v>1</v>
          </cell>
          <cell r="R1629">
            <v>0.4</v>
          </cell>
          <cell r="S1629">
            <v>0.1</v>
          </cell>
          <cell r="U1629">
            <v>10</v>
          </cell>
          <cell r="V1629">
            <v>6250</v>
          </cell>
          <cell r="W1629">
            <v>625</v>
          </cell>
          <cell r="X1629">
            <v>1</v>
          </cell>
          <cell r="Y1629">
            <v>0.1</v>
          </cell>
          <cell r="Z1629">
            <v>8990</v>
          </cell>
          <cell r="AA1629">
            <v>899</v>
          </cell>
          <cell r="AC1629">
            <v>1524</v>
          </cell>
          <cell r="AD1629">
            <v>6096</v>
          </cell>
          <cell r="AH1629" t="str">
            <v>Mandor</v>
          </cell>
          <cell r="AI1629">
            <v>1</v>
          </cell>
          <cell r="AJ1629">
            <v>2.5000000000000001E-2</v>
          </cell>
          <cell r="AK1629">
            <v>2.5000000000000001E-2</v>
          </cell>
          <cell r="AL1629">
            <v>75000</v>
          </cell>
          <cell r="AM1629">
            <v>1875</v>
          </cell>
          <cell r="AN1629">
            <v>7500</v>
          </cell>
          <cell r="AO1629">
            <v>0.1</v>
          </cell>
          <cell r="AR1629" t="str">
            <v>Semen</v>
          </cell>
          <cell r="AS1629" t="str">
            <v>kg</v>
          </cell>
          <cell r="AT1629">
            <v>15.5</v>
          </cell>
          <cell r="AU1629">
            <v>1077</v>
          </cell>
          <cell r="AV1629">
            <v>16694</v>
          </cell>
          <cell r="AW1629">
            <v>66776</v>
          </cell>
          <cell r="AX1629">
            <v>62</v>
          </cell>
          <cell r="AY1629">
            <v>15.5</v>
          </cell>
        </row>
        <row r="1630">
          <cell r="C1630">
            <v>148002</v>
          </cell>
          <cell r="K1630" t="str">
            <v>Alat Bantu</v>
          </cell>
          <cell r="P1630">
            <v>1</v>
          </cell>
          <cell r="Q1630">
            <v>1</v>
          </cell>
          <cell r="R1630">
            <v>4</v>
          </cell>
          <cell r="S1630">
            <v>1</v>
          </cell>
          <cell r="U1630">
            <v>1</v>
          </cell>
          <cell r="V1630">
            <v>1000</v>
          </cell>
          <cell r="W1630">
            <v>1000</v>
          </cell>
          <cell r="X1630">
            <v>0</v>
          </cell>
          <cell r="Y1630">
            <v>0</v>
          </cell>
          <cell r="Z1630">
            <v>8990</v>
          </cell>
          <cell r="AA1630">
            <v>0</v>
          </cell>
          <cell r="AC1630">
            <v>1000</v>
          </cell>
          <cell r="AD1630">
            <v>4000</v>
          </cell>
          <cell r="AH1630" t="str">
            <v>Tukang</v>
          </cell>
          <cell r="AI1630">
            <v>2</v>
          </cell>
          <cell r="AJ1630">
            <v>2.5000000000000001E-2</v>
          </cell>
          <cell r="AK1630">
            <v>0.05</v>
          </cell>
          <cell r="AL1630">
            <v>60000</v>
          </cell>
          <cell r="AM1630">
            <v>3000</v>
          </cell>
          <cell r="AN1630">
            <v>12000</v>
          </cell>
          <cell r="AO1630">
            <v>0.2</v>
          </cell>
          <cell r="AR1630" t="str">
            <v>Pasir Cor (SC)</v>
          </cell>
          <cell r="AS1630" t="str">
            <v>m3</v>
          </cell>
          <cell r="AT1630">
            <v>3.2500000000000001E-2</v>
          </cell>
          <cell r="AU1630">
            <v>164700</v>
          </cell>
          <cell r="AV1630">
            <v>5353</v>
          </cell>
          <cell r="AW1630">
            <v>21412</v>
          </cell>
          <cell r="AX1630">
            <v>0.13</v>
          </cell>
          <cell r="AY1630">
            <v>3.2500000000000001E-2</v>
          </cell>
        </row>
        <row r="1631">
          <cell r="C1631">
            <v>148003</v>
          </cell>
          <cell r="S1631">
            <v>0</v>
          </cell>
          <cell r="AC1631">
            <v>0</v>
          </cell>
          <cell r="AD1631">
            <v>0</v>
          </cell>
          <cell r="AH1631" t="str">
            <v>Pekerja</v>
          </cell>
          <cell r="AI1631">
            <v>5</v>
          </cell>
          <cell r="AJ1631">
            <v>2.5000000000000001E-2</v>
          </cell>
          <cell r="AK1631">
            <v>0.125</v>
          </cell>
          <cell r="AL1631">
            <v>40000</v>
          </cell>
          <cell r="AM1631">
            <v>5000</v>
          </cell>
          <cell r="AN1631">
            <v>20000</v>
          </cell>
          <cell r="AO1631">
            <v>0.5</v>
          </cell>
          <cell r="AR1631" t="str">
            <v>Batu Pecah (SC)</v>
          </cell>
          <cell r="AS1631" t="str">
            <v>m3</v>
          </cell>
          <cell r="AT1631">
            <v>2.5000000000000001E-2</v>
          </cell>
          <cell r="AU1631">
            <v>164700</v>
          </cell>
          <cell r="AV1631">
            <v>4118</v>
          </cell>
          <cell r="AW1631">
            <v>16472</v>
          </cell>
          <cell r="AX1631">
            <v>0.1</v>
          </cell>
          <cell r="AY1631">
            <v>2.5000000000000001E-2</v>
          </cell>
        </row>
        <row r="1632">
          <cell r="C1632">
            <v>148004</v>
          </cell>
          <cell r="S1632">
            <v>0</v>
          </cell>
          <cell r="AC1632">
            <v>0</v>
          </cell>
          <cell r="AD1632">
            <v>0</v>
          </cell>
          <cell r="AH1632" t="str">
            <v>Tukang Besi</v>
          </cell>
          <cell r="AI1632">
            <v>5</v>
          </cell>
          <cell r="AJ1632">
            <v>2.5000000000000001E-2</v>
          </cell>
          <cell r="AK1632">
            <v>0.125</v>
          </cell>
          <cell r="AL1632">
            <v>60000</v>
          </cell>
          <cell r="AM1632">
            <v>7500</v>
          </cell>
          <cell r="AN1632">
            <v>30000</v>
          </cell>
          <cell r="AR1632" t="str">
            <v>Besi Beton Ulir (deform)</v>
          </cell>
          <cell r="AS1632" t="str">
            <v>kg</v>
          </cell>
          <cell r="AT1632">
            <v>25</v>
          </cell>
          <cell r="AU1632">
            <v>7100</v>
          </cell>
          <cell r="AV1632">
            <v>177500</v>
          </cell>
          <cell r="AW1632">
            <v>710000</v>
          </cell>
          <cell r="AX1632">
            <v>100</v>
          </cell>
          <cell r="AY1632">
            <v>25</v>
          </cell>
        </row>
        <row r="1633">
          <cell r="C1633">
            <v>148005</v>
          </cell>
          <cell r="S1633">
            <v>0</v>
          </cell>
          <cell r="AC1633">
            <v>0</v>
          </cell>
          <cell r="AD1633">
            <v>0</v>
          </cell>
          <cell r="AR1633" t="str">
            <v>Kayu Klas II</v>
          </cell>
          <cell r="AS1633" t="str">
            <v>m3</v>
          </cell>
          <cell r="AT1633">
            <v>1.4999999999999999E-2</v>
          </cell>
          <cell r="AU1633">
            <v>1500000</v>
          </cell>
          <cell r="AV1633">
            <v>22500</v>
          </cell>
          <cell r="AW1633">
            <v>90000</v>
          </cell>
          <cell r="AX1633">
            <v>0.06</v>
          </cell>
          <cell r="AY1633">
            <v>1.4999999999999999E-2</v>
          </cell>
        </row>
        <row r="1634">
          <cell r="C1634">
            <v>148006</v>
          </cell>
          <cell r="S1634">
            <v>0</v>
          </cell>
          <cell r="AC1634">
            <v>0</v>
          </cell>
          <cell r="AD1634">
            <v>0</v>
          </cell>
          <cell r="AR1634" t="str">
            <v>Cat Minyak</v>
          </cell>
          <cell r="AS1634" t="str">
            <v>Kg</v>
          </cell>
          <cell r="AT1634">
            <v>0.1</v>
          </cell>
          <cell r="AU1634">
            <v>25000</v>
          </cell>
          <cell r="AV1634">
            <v>2500</v>
          </cell>
          <cell r="AW1634">
            <v>10000</v>
          </cell>
          <cell r="AX1634">
            <v>0.4</v>
          </cell>
          <cell r="AY1634">
            <v>0.1</v>
          </cell>
        </row>
        <row r="1635">
          <cell r="C1635">
            <v>148007</v>
          </cell>
          <cell r="S1635">
            <v>0</v>
          </cell>
          <cell r="AC1635">
            <v>0</v>
          </cell>
          <cell r="AD1635">
            <v>0</v>
          </cell>
          <cell r="AR1635" t="str">
            <v>Paku</v>
          </cell>
          <cell r="AS1635" t="str">
            <v>kg</v>
          </cell>
          <cell r="AT1635">
            <v>0.05</v>
          </cell>
          <cell r="AU1635">
            <v>12000</v>
          </cell>
          <cell r="AV1635">
            <v>600</v>
          </cell>
          <cell r="AW1635">
            <v>2400</v>
          </cell>
          <cell r="AX1635">
            <v>0.2</v>
          </cell>
          <cell r="AY1635">
            <v>0.05</v>
          </cell>
        </row>
        <row r="1636">
          <cell r="C1636">
            <v>148008</v>
          </cell>
          <cell r="S1636">
            <v>0</v>
          </cell>
          <cell r="AC1636">
            <v>0</v>
          </cell>
          <cell r="AD1636">
            <v>0</v>
          </cell>
          <cell r="AY1636">
            <v>0</v>
          </cell>
        </row>
        <row r="1637">
          <cell r="C1637">
            <v>148009</v>
          </cell>
          <cell r="S1637">
            <v>0</v>
          </cell>
          <cell r="AC1637">
            <v>0</v>
          </cell>
          <cell r="AD1637">
            <v>0</v>
          </cell>
        </row>
        <row r="1638">
          <cell r="C1638">
            <v>148010</v>
          </cell>
          <cell r="S1638">
            <v>0</v>
          </cell>
          <cell r="AC1638">
            <v>0</v>
          </cell>
          <cell r="AD1638">
            <v>0</v>
          </cell>
        </row>
        <row r="1639">
          <cell r="C1639">
            <v>149000</v>
          </cell>
          <cell r="D1639" t="str">
            <v>III-2-33</v>
          </cell>
          <cell r="F1639" t="str">
            <v>Hektometre post</v>
          </cell>
          <cell r="H1639" t="str">
            <v>nos</v>
          </cell>
          <cell r="I1639">
            <v>36</v>
          </cell>
          <cell r="K1639">
            <v>0</v>
          </cell>
          <cell r="L1639">
            <v>59</v>
          </cell>
          <cell r="M1639">
            <v>7</v>
          </cell>
          <cell r="N1639">
            <v>1</v>
          </cell>
          <cell r="O1639">
            <v>413</v>
          </cell>
          <cell r="U1639">
            <v>10</v>
          </cell>
          <cell r="W1639">
            <v>1625</v>
          </cell>
          <cell r="Y1639">
            <v>0.1</v>
          </cell>
          <cell r="Z1639">
            <v>8990</v>
          </cell>
          <cell r="AA1639">
            <v>899</v>
          </cell>
          <cell r="AC1639">
            <v>2524</v>
          </cell>
          <cell r="AD1639">
            <v>90864</v>
          </cell>
          <cell r="AE1639">
            <v>0</v>
          </cell>
          <cell r="AF1639" t="str">
            <v>III-2-33</v>
          </cell>
          <cell r="AH1639" t="str">
            <v>Prod./Jam :</v>
          </cell>
          <cell r="AI1639">
            <v>5</v>
          </cell>
          <cell r="AJ1639">
            <v>40</v>
          </cell>
          <cell r="AK1639">
            <v>1</v>
          </cell>
          <cell r="AM1639">
            <v>17375</v>
          </cell>
          <cell r="AN1639">
            <v>625500</v>
          </cell>
          <cell r="AO1639">
            <v>0</v>
          </cell>
          <cell r="AP1639" t="str">
            <v>III-2-33</v>
          </cell>
          <cell r="AV1639">
            <v>127306</v>
          </cell>
          <cell r="AW1639">
            <v>4583016</v>
          </cell>
          <cell r="BC1639">
            <v>147205</v>
          </cell>
        </row>
        <row r="1640">
          <cell r="C1640">
            <v>149001</v>
          </cell>
          <cell r="K1640" t="str">
            <v>Concrete Mixer 0.35 m³</v>
          </cell>
          <cell r="P1640">
            <v>10</v>
          </cell>
          <cell r="Q1640">
            <v>1</v>
          </cell>
          <cell r="R1640">
            <v>3.6</v>
          </cell>
          <cell r="S1640">
            <v>0.1</v>
          </cell>
          <cell r="U1640">
            <v>10</v>
          </cell>
          <cell r="V1640">
            <v>6250</v>
          </cell>
          <cell r="W1640">
            <v>625</v>
          </cell>
          <cell r="X1640">
            <v>1</v>
          </cell>
          <cell r="Y1640">
            <v>0.1</v>
          </cell>
          <cell r="Z1640">
            <v>8990</v>
          </cell>
          <cell r="AA1640">
            <v>899</v>
          </cell>
          <cell r="AC1640">
            <v>1524</v>
          </cell>
          <cell r="AD1640">
            <v>54864</v>
          </cell>
          <cell r="AH1640" t="str">
            <v>Mandor</v>
          </cell>
          <cell r="AI1640">
            <v>1</v>
          </cell>
          <cell r="AJ1640">
            <v>2.5000000000000001E-2</v>
          </cell>
          <cell r="AK1640">
            <v>2.5000000000000001E-2</v>
          </cell>
          <cell r="AL1640">
            <v>75000</v>
          </cell>
          <cell r="AM1640">
            <v>1875</v>
          </cell>
          <cell r="AN1640">
            <v>67500</v>
          </cell>
          <cell r="AO1640">
            <v>0.9</v>
          </cell>
          <cell r="AR1640" t="str">
            <v>Semen</v>
          </cell>
          <cell r="AS1640" t="str">
            <v>kg</v>
          </cell>
          <cell r="AT1640">
            <v>10.333299999999999</v>
          </cell>
          <cell r="AU1640">
            <v>1077</v>
          </cell>
          <cell r="AV1640">
            <v>11129</v>
          </cell>
          <cell r="AW1640">
            <v>400644</v>
          </cell>
          <cell r="AX1640">
            <v>371.99879999999996</v>
          </cell>
          <cell r="AY1640">
            <v>10.333333333333334</v>
          </cell>
        </row>
        <row r="1641">
          <cell r="C1641">
            <v>149002</v>
          </cell>
          <cell r="K1641" t="str">
            <v>Alat Bantu</v>
          </cell>
          <cell r="P1641">
            <v>1</v>
          </cell>
          <cell r="Q1641">
            <v>1</v>
          </cell>
          <cell r="R1641">
            <v>36</v>
          </cell>
          <cell r="S1641">
            <v>1</v>
          </cell>
          <cell r="U1641">
            <v>1</v>
          </cell>
          <cell r="V1641">
            <v>1000</v>
          </cell>
          <cell r="W1641">
            <v>1000</v>
          </cell>
          <cell r="X1641">
            <v>0</v>
          </cell>
          <cell r="Y1641">
            <v>0</v>
          </cell>
          <cell r="Z1641">
            <v>8990</v>
          </cell>
          <cell r="AA1641">
            <v>0</v>
          </cell>
          <cell r="AC1641">
            <v>1000</v>
          </cell>
          <cell r="AD1641">
            <v>36000</v>
          </cell>
          <cell r="AH1641" t="str">
            <v>Tukang</v>
          </cell>
          <cell r="AI1641">
            <v>2</v>
          </cell>
          <cell r="AJ1641">
            <v>2.5000000000000001E-2</v>
          </cell>
          <cell r="AK1641">
            <v>0.05</v>
          </cell>
          <cell r="AL1641">
            <v>60000</v>
          </cell>
          <cell r="AM1641">
            <v>3000</v>
          </cell>
          <cell r="AN1641">
            <v>108000</v>
          </cell>
          <cell r="AO1641">
            <v>1.8</v>
          </cell>
          <cell r="AR1641" t="str">
            <v>Pasir Cor (SC)</v>
          </cell>
          <cell r="AS1641" t="str">
            <v>m3</v>
          </cell>
          <cell r="AT1641">
            <v>2.5999999999999999E-2</v>
          </cell>
          <cell r="AU1641">
            <v>164700</v>
          </cell>
          <cell r="AV1641">
            <v>4283</v>
          </cell>
          <cell r="AW1641">
            <v>154188</v>
          </cell>
          <cell r="AX1641">
            <v>0.93599999999999994</v>
          </cell>
          <cell r="AY1641">
            <v>2.6000000000000002E-2</v>
          </cell>
        </row>
        <row r="1642">
          <cell r="C1642">
            <v>149003</v>
          </cell>
          <cell r="S1642">
            <v>0</v>
          </cell>
          <cell r="AC1642">
            <v>0</v>
          </cell>
          <cell r="AD1642">
            <v>0</v>
          </cell>
          <cell r="AH1642" t="str">
            <v>Pekerja</v>
          </cell>
          <cell r="AI1642">
            <v>5</v>
          </cell>
          <cell r="AJ1642">
            <v>2.5000000000000001E-2</v>
          </cell>
          <cell r="AK1642">
            <v>0.125</v>
          </cell>
          <cell r="AL1642">
            <v>40000</v>
          </cell>
          <cell r="AM1642">
            <v>5000</v>
          </cell>
          <cell r="AN1642">
            <v>180000</v>
          </cell>
          <cell r="AO1642">
            <v>4.5</v>
          </cell>
          <cell r="AR1642" t="str">
            <v>Batu Pecah (SC)</v>
          </cell>
          <cell r="AS1642" t="str">
            <v>m3</v>
          </cell>
          <cell r="AT1642">
            <v>0.02</v>
          </cell>
          <cell r="AU1642">
            <v>164700</v>
          </cell>
          <cell r="AV1642">
            <v>3294</v>
          </cell>
          <cell r="AW1642">
            <v>118584</v>
          </cell>
          <cell r="AX1642">
            <v>0.72</v>
          </cell>
          <cell r="AY1642">
            <v>0.02</v>
          </cell>
        </row>
        <row r="1643">
          <cell r="C1643">
            <v>149004</v>
          </cell>
          <cell r="S1643">
            <v>0</v>
          </cell>
          <cell r="AC1643">
            <v>0</v>
          </cell>
          <cell r="AD1643">
            <v>0</v>
          </cell>
          <cell r="AH1643" t="str">
            <v>Tukang Besi</v>
          </cell>
          <cell r="AI1643">
            <v>5</v>
          </cell>
          <cell r="AJ1643">
            <v>2.5000000000000001E-2</v>
          </cell>
          <cell r="AK1643">
            <v>0.125</v>
          </cell>
          <cell r="AL1643">
            <v>60000</v>
          </cell>
          <cell r="AM1643">
            <v>7500</v>
          </cell>
          <cell r="AN1643">
            <v>270000</v>
          </cell>
          <cell r="AR1643" t="str">
            <v>Besi Beton Ulir (deform)</v>
          </cell>
          <cell r="AS1643" t="str">
            <v>kg</v>
          </cell>
          <cell r="AT1643">
            <v>10</v>
          </cell>
          <cell r="AU1643">
            <v>7100</v>
          </cell>
          <cell r="AV1643">
            <v>71000</v>
          </cell>
          <cell r="AW1643">
            <v>2556000</v>
          </cell>
          <cell r="AX1643">
            <v>360</v>
          </cell>
          <cell r="AY1643">
            <v>10</v>
          </cell>
        </row>
        <row r="1644">
          <cell r="C1644">
            <v>149005</v>
          </cell>
          <cell r="S1644">
            <v>0</v>
          </cell>
          <cell r="AC1644">
            <v>0</v>
          </cell>
          <cell r="AD1644">
            <v>0</v>
          </cell>
          <cell r="AR1644" t="str">
            <v>PVC Pipe f 150 mm</v>
          </cell>
          <cell r="AS1644" t="str">
            <v>m</v>
          </cell>
          <cell r="AT1644">
            <v>0.5</v>
          </cell>
          <cell r="AU1644">
            <v>60000</v>
          </cell>
          <cell r="AV1644">
            <v>30000</v>
          </cell>
          <cell r="AW1644">
            <v>1080000</v>
          </cell>
          <cell r="AX1644">
            <v>18</v>
          </cell>
          <cell r="AY1644">
            <v>0.5</v>
          </cell>
        </row>
        <row r="1645">
          <cell r="C1645">
            <v>149006</v>
          </cell>
          <cell r="S1645">
            <v>0</v>
          </cell>
          <cell r="AC1645">
            <v>0</v>
          </cell>
          <cell r="AD1645">
            <v>0</v>
          </cell>
          <cell r="AR1645" t="str">
            <v>Cat Minyak</v>
          </cell>
          <cell r="AS1645" t="str">
            <v>Kg</v>
          </cell>
          <cell r="AT1645">
            <v>0.1</v>
          </cell>
          <cell r="AU1645">
            <v>25000</v>
          </cell>
          <cell r="AV1645">
            <v>2500</v>
          </cell>
          <cell r="AW1645">
            <v>90000</v>
          </cell>
          <cell r="AX1645">
            <v>3.6</v>
          </cell>
          <cell r="AY1645">
            <v>0.1</v>
          </cell>
        </row>
        <row r="1646">
          <cell r="C1646">
            <v>149007</v>
          </cell>
          <cell r="S1646">
            <v>0</v>
          </cell>
          <cell r="AC1646">
            <v>0</v>
          </cell>
          <cell r="AD1646">
            <v>0</v>
          </cell>
          <cell r="AR1646" t="str">
            <v>Paku</v>
          </cell>
          <cell r="AS1646" t="str">
            <v>kg</v>
          </cell>
          <cell r="AT1646">
            <v>0.05</v>
          </cell>
          <cell r="AU1646">
            <v>12000</v>
          </cell>
          <cell r="AV1646">
            <v>600</v>
          </cell>
          <cell r="AW1646">
            <v>21600</v>
          </cell>
          <cell r="AX1646">
            <v>1.8</v>
          </cell>
          <cell r="AY1646">
            <v>0.05</v>
          </cell>
        </row>
        <row r="1647">
          <cell r="C1647">
            <v>149008</v>
          </cell>
          <cell r="S1647">
            <v>0</v>
          </cell>
          <cell r="AC1647">
            <v>0</v>
          </cell>
          <cell r="AD1647">
            <v>0</v>
          </cell>
          <cell r="AR1647" t="str">
            <v>Kayu Klas II</v>
          </cell>
          <cell r="AS1647" t="str">
            <v>m3</v>
          </cell>
          <cell r="AT1647">
            <v>3.0000000000000001E-3</v>
          </cell>
          <cell r="AU1647">
            <v>1500000</v>
          </cell>
          <cell r="AV1647">
            <v>4500</v>
          </cell>
          <cell r="AW1647">
            <v>162000</v>
          </cell>
          <cell r="AX1647">
            <v>0.108</v>
          </cell>
          <cell r="AY1647">
            <v>3.0000000000000001E-3</v>
          </cell>
        </row>
        <row r="1648">
          <cell r="C1648">
            <v>149009</v>
          </cell>
          <cell r="S1648">
            <v>0</v>
          </cell>
          <cell r="AC1648">
            <v>0</v>
          </cell>
          <cell r="AD1648">
            <v>0</v>
          </cell>
        </row>
        <row r="1649">
          <cell r="C1649">
            <v>149010</v>
          </cell>
          <cell r="S1649">
            <v>0</v>
          </cell>
          <cell r="AC1649">
            <v>0</v>
          </cell>
          <cell r="AD1649">
            <v>0</v>
          </cell>
        </row>
        <row r="1650">
          <cell r="C1650">
            <v>150000</v>
          </cell>
          <cell r="D1650" t="str">
            <v>III-2-34</v>
          </cell>
          <cell r="F1650" t="str">
            <v>Exploitation Board</v>
          </cell>
          <cell r="H1650" t="str">
            <v>nos</v>
          </cell>
          <cell r="I1650">
            <v>10</v>
          </cell>
          <cell r="K1650">
            <v>0</v>
          </cell>
          <cell r="L1650">
            <v>59</v>
          </cell>
          <cell r="M1650">
            <v>7</v>
          </cell>
          <cell r="N1650">
            <v>1</v>
          </cell>
          <cell r="O1650">
            <v>413</v>
          </cell>
          <cell r="U1650">
            <v>0</v>
          </cell>
          <cell r="AC1650">
            <v>0</v>
          </cell>
          <cell r="AD1650">
            <v>0</v>
          </cell>
          <cell r="AE1650">
            <v>0</v>
          </cell>
          <cell r="AF1650" t="str">
            <v>III-2-34</v>
          </cell>
          <cell r="AH1650" t="str">
            <v>Prod./Jam :</v>
          </cell>
          <cell r="AI1650">
            <v>0</v>
          </cell>
          <cell r="AM1650">
            <v>0</v>
          </cell>
          <cell r="AN1650">
            <v>0</v>
          </cell>
          <cell r="AO1650">
            <v>0</v>
          </cell>
          <cell r="AP1650" t="str">
            <v>III-2-34</v>
          </cell>
          <cell r="AV1650">
            <v>0</v>
          </cell>
          <cell r="AW1650">
            <v>0</v>
          </cell>
          <cell r="BC1650">
            <v>0</v>
          </cell>
        </row>
        <row r="1651">
          <cell r="C1651">
            <v>150001</v>
          </cell>
          <cell r="S1651">
            <v>0</v>
          </cell>
          <cell r="AC1651">
            <v>0</v>
          </cell>
          <cell r="AD1651">
            <v>0</v>
          </cell>
          <cell r="AO1651">
            <v>0</v>
          </cell>
        </row>
        <row r="1652">
          <cell r="C1652">
            <v>150002</v>
          </cell>
          <cell r="S1652">
            <v>0</v>
          </cell>
          <cell r="AC1652">
            <v>0</v>
          </cell>
          <cell r="AD1652">
            <v>0</v>
          </cell>
          <cell r="AO1652">
            <v>0</v>
          </cell>
        </row>
        <row r="1653">
          <cell r="C1653">
            <v>150003</v>
          </cell>
          <cell r="S1653">
            <v>0</v>
          </cell>
          <cell r="AC1653">
            <v>0</v>
          </cell>
          <cell r="AD1653">
            <v>0</v>
          </cell>
          <cell r="AO1653">
            <v>0</v>
          </cell>
        </row>
        <row r="1654">
          <cell r="C1654">
            <v>150004</v>
          </cell>
          <cell r="S1654">
            <v>0</v>
          </cell>
          <cell r="AC1654">
            <v>0</v>
          </cell>
          <cell r="AD1654">
            <v>0</v>
          </cell>
        </row>
        <row r="1655">
          <cell r="C1655">
            <v>150005</v>
          </cell>
          <cell r="S1655">
            <v>0</v>
          </cell>
          <cell r="AC1655">
            <v>0</v>
          </cell>
          <cell r="AD1655">
            <v>0</v>
          </cell>
        </row>
        <row r="1656">
          <cell r="C1656">
            <v>150006</v>
          </cell>
          <cell r="S1656">
            <v>0</v>
          </cell>
          <cell r="AC1656">
            <v>0</v>
          </cell>
          <cell r="AD1656">
            <v>0</v>
          </cell>
        </row>
        <row r="1657">
          <cell r="C1657">
            <v>150007</v>
          </cell>
          <cell r="S1657">
            <v>0</v>
          </cell>
          <cell r="AC1657">
            <v>0</v>
          </cell>
          <cell r="AD1657">
            <v>0</v>
          </cell>
        </row>
        <row r="1658">
          <cell r="C1658">
            <v>150008</v>
          </cell>
          <cell r="S1658">
            <v>0</v>
          </cell>
          <cell r="AC1658">
            <v>0</v>
          </cell>
          <cell r="AD1658">
            <v>0</v>
          </cell>
        </row>
        <row r="1659">
          <cell r="C1659">
            <v>150009</v>
          </cell>
          <cell r="S1659">
            <v>0</v>
          </cell>
          <cell r="AC1659">
            <v>0</v>
          </cell>
          <cell r="AD1659">
            <v>0</v>
          </cell>
        </row>
        <row r="1660">
          <cell r="C1660">
            <v>150010</v>
          </cell>
          <cell r="S1660">
            <v>0</v>
          </cell>
          <cell r="AC1660">
            <v>0</v>
          </cell>
          <cell r="AD1660">
            <v>0</v>
          </cell>
        </row>
        <row r="1661">
          <cell r="C1661">
            <v>151000</v>
          </cell>
          <cell r="D1661" t="str">
            <v>III-2-35</v>
          </cell>
          <cell r="F1661" t="str">
            <v>Asphalt concrete , t = 5 cm</v>
          </cell>
          <cell r="H1661" t="str">
            <v>sqm</v>
          </cell>
          <cell r="I1661">
            <v>43</v>
          </cell>
          <cell r="K1661">
            <v>0</v>
          </cell>
          <cell r="L1661">
            <v>59</v>
          </cell>
          <cell r="M1661">
            <v>7</v>
          </cell>
          <cell r="N1661">
            <v>1</v>
          </cell>
          <cell r="O1661">
            <v>413</v>
          </cell>
          <cell r="U1661">
            <v>0</v>
          </cell>
          <cell r="AC1661">
            <v>0</v>
          </cell>
          <cell r="AD1661">
            <v>0</v>
          </cell>
          <cell r="AE1661">
            <v>0</v>
          </cell>
          <cell r="AF1661" t="str">
            <v>III-2-35</v>
          </cell>
          <cell r="AH1661" t="str">
            <v>Prod./Jam :</v>
          </cell>
          <cell r="AI1661">
            <v>0</v>
          </cell>
          <cell r="AM1661">
            <v>0</v>
          </cell>
          <cell r="AN1661">
            <v>0</v>
          </cell>
          <cell r="AO1661">
            <v>0</v>
          </cell>
          <cell r="AP1661" t="str">
            <v>III-2-35</v>
          </cell>
          <cell r="AV1661">
            <v>0</v>
          </cell>
          <cell r="AW1661">
            <v>0</v>
          </cell>
          <cell r="BC1661">
            <v>0</v>
          </cell>
        </row>
        <row r="1662">
          <cell r="C1662">
            <v>151001</v>
          </cell>
          <cell r="S1662">
            <v>0</v>
          </cell>
          <cell r="AC1662">
            <v>0</v>
          </cell>
          <cell r="AD1662">
            <v>0</v>
          </cell>
          <cell r="AO1662">
            <v>0</v>
          </cell>
        </row>
        <row r="1663">
          <cell r="C1663">
            <v>151002</v>
          </cell>
          <cell r="S1663">
            <v>0</v>
          </cell>
          <cell r="AC1663">
            <v>0</v>
          </cell>
          <cell r="AD1663">
            <v>0</v>
          </cell>
          <cell r="AO1663">
            <v>0</v>
          </cell>
        </row>
        <row r="1664">
          <cell r="C1664">
            <v>151003</v>
          </cell>
          <cell r="S1664">
            <v>0</v>
          </cell>
          <cell r="AC1664">
            <v>0</v>
          </cell>
          <cell r="AD1664">
            <v>0</v>
          </cell>
          <cell r="AO1664">
            <v>0</v>
          </cell>
        </row>
        <row r="1665">
          <cell r="C1665">
            <v>151004</v>
          </cell>
          <cell r="S1665">
            <v>0</v>
          </cell>
          <cell r="AC1665">
            <v>0</v>
          </cell>
          <cell r="AD1665">
            <v>0</v>
          </cell>
        </row>
        <row r="1666">
          <cell r="C1666">
            <v>151005</v>
          </cell>
          <cell r="S1666">
            <v>0</v>
          </cell>
          <cell r="AC1666">
            <v>0</v>
          </cell>
          <cell r="AD1666">
            <v>0</v>
          </cell>
        </row>
        <row r="1667">
          <cell r="C1667">
            <v>151006</v>
          </cell>
          <cell r="S1667">
            <v>0</v>
          </cell>
          <cell r="AC1667">
            <v>0</v>
          </cell>
          <cell r="AD1667">
            <v>0</v>
          </cell>
        </row>
        <row r="1668">
          <cell r="C1668">
            <v>151007</v>
          </cell>
          <cell r="S1668">
            <v>0</v>
          </cell>
          <cell r="AC1668">
            <v>0</v>
          </cell>
          <cell r="AD1668">
            <v>0</v>
          </cell>
        </row>
        <row r="1669">
          <cell r="C1669">
            <v>151008</v>
          </cell>
          <cell r="S1669">
            <v>0</v>
          </cell>
          <cell r="AC1669">
            <v>0</v>
          </cell>
          <cell r="AD1669">
            <v>0</v>
          </cell>
        </row>
        <row r="1670">
          <cell r="C1670">
            <v>151009</v>
          </cell>
          <cell r="S1670">
            <v>0</v>
          </cell>
          <cell r="AC1670">
            <v>0</v>
          </cell>
          <cell r="AD1670">
            <v>0</v>
          </cell>
        </row>
        <row r="1671">
          <cell r="C1671">
            <v>151010</v>
          </cell>
          <cell r="S1671">
            <v>0</v>
          </cell>
          <cell r="AC1671">
            <v>0</v>
          </cell>
          <cell r="AD1671">
            <v>0</v>
          </cell>
        </row>
        <row r="1672">
          <cell r="C1672">
            <v>152000</v>
          </cell>
          <cell r="D1672" t="str">
            <v>III-2-36</v>
          </cell>
          <cell r="F1672" t="str">
            <v>Nomenclature (nameplates) of structure</v>
          </cell>
          <cell r="H1672" t="str">
            <v>nos</v>
          </cell>
          <cell r="I1672">
            <v>2</v>
          </cell>
          <cell r="K1672">
            <v>0</v>
          </cell>
          <cell r="L1672">
            <v>19</v>
          </cell>
          <cell r="M1672">
            <v>7</v>
          </cell>
          <cell r="N1672">
            <v>1</v>
          </cell>
          <cell r="O1672">
            <v>133</v>
          </cell>
          <cell r="U1672">
            <v>0</v>
          </cell>
          <cell r="AC1672">
            <v>0</v>
          </cell>
          <cell r="AD1672">
            <v>0</v>
          </cell>
          <cell r="AE1672">
            <v>0</v>
          </cell>
          <cell r="AF1672" t="str">
            <v>III-2-36</v>
          </cell>
          <cell r="AH1672" t="str">
            <v>Prod./Jam :</v>
          </cell>
          <cell r="AO1672">
            <v>0</v>
          </cell>
          <cell r="AP1672" t="str">
            <v>III-2-36</v>
          </cell>
          <cell r="AV1672">
            <v>0</v>
          </cell>
          <cell r="AW1672">
            <v>0</v>
          </cell>
          <cell r="BC1672">
            <v>0</v>
          </cell>
        </row>
        <row r="1673">
          <cell r="C1673">
            <v>152001</v>
          </cell>
          <cell r="S1673">
            <v>0</v>
          </cell>
          <cell r="AC1673">
            <v>0</v>
          </cell>
          <cell r="AO1673">
            <v>0</v>
          </cell>
        </row>
        <row r="1674">
          <cell r="C1674">
            <v>152002</v>
          </cell>
          <cell r="S1674">
            <v>0</v>
          </cell>
          <cell r="AC1674">
            <v>0</v>
          </cell>
          <cell r="AO1674">
            <v>0</v>
          </cell>
        </row>
        <row r="1675">
          <cell r="C1675">
            <v>152003</v>
          </cell>
          <cell r="S1675">
            <v>0</v>
          </cell>
          <cell r="AC1675">
            <v>0</v>
          </cell>
          <cell r="AO1675">
            <v>0</v>
          </cell>
        </row>
        <row r="1676">
          <cell r="C1676">
            <v>152004</v>
          </cell>
          <cell r="S1676">
            <v>0</v>
          </cell>
          <cell r="AC1676">
            <v>0</v>
          </cell>
        </row>
        <row r="1677">
          <cell r="C1677">
            <v>152005</v>
          </cell>
          <cell r="S1677">
            <v>0</v>
          </cell>
          <cell r="AC1677">
            <v>0</v>
          </cell>
        </row>
        <row r="1678">
          <cell r="C1678">
            <v>152006</v>
          </cell>
          <cell r="S1678">
            <v>0</v>
          </cell>
          <cell r="AC1678">
            <v>0</v>
          </cell>
        </row>
        <row r="1679">
          <cell r="C1679">
            <v>152007</v>
          </cell>
          <cell r="S1679">
            <v>0</v>
          </cell>
          <cell r="AC1679">
            <v>0</v>
          </cell>
        </row>
        <row r="1680">
          <cell r="C1680">
            <v>152008</v>
          </cell>
          <cell r="S1680">
            <v>0</v>
          </cell>
          <cell r="AC1680">
            <v>0</v>
          </cell>
        </row>
        <row r="1681">
          <cell r="C1681">
            <v>152009</v>
          </cell>
          <cell r="S1681">
            <v>0</v>
          </cell>
          <cell r="AC1681">
            <v>0</v>
          </cell>
        </row>
        <row r="1682">
          <cell r="C1682">
            <v>152010</v>
          </cell>
          <cell r="S1682">
            <v>0</v>
          </cell>
          <cell r="AC1682">
            <v>0</v>
          </cell>
        </row>
        <row r="1683">
          <cell r="C1683">
            <v>1000000</v>
          </cell>
          <cell r="D1683" t="str">
            <v>IV - 1</v>
          </cell>
          <cell r="F1683" t="str">
            <v xml:space="preserve">Proses Quarry </v>
          </cell>
          <cell r="H1683" t="str">
            <v>cum</v>
          </cell>
          <cell r="I1683">
            <v>15746.900722222223</v>
          </cell>
          <cell r="K1683">
            <v>0</v>
          </cell>
          <cell r="L1683">
            <v>19</v>
          </cell>
          <cell r="M1683">
            <v>7</v>
          </cell>
          <cell r="N1683">
            <v>1</v>
          </cell>
          <cell r="O1683">
            <v>133</v>
          </cell>
          <cell r="U1683">
            <v>18.75</v>
          </cell>
          <cell r="Z1683">
            <v>8990</v>
          </cell>
          <cell r="AC1683">
            <v>37183</v>
          </cell>
          <cell r="AD1683">
            <v>585517009.55438888</v>
          </cell>
          <cell r="AE1683">
            <v>0</v>
          </cell>
          <cell r="AF1683" t="str">
            <v>IV - 1</v>
          </cell>
          <cell r="AH1683" t="str">
            <v>Prod./Jam :</v>
          </cell>
          <cell r="AO1683">
            <v>0</v>
          </cell>
          <cell r="AP1683" t="str">
            <v>IV - 1</v>
          </cell>
          <cell r="AV1683">
            <v>0</v>
          </cell>
          <cell r="AW1683">
            <v>0</v>
          </cell>
          <cell r="BC1683">
            <v>37183</v>
          </cell>
        </row>
        <row r="1684">
          <cell r="C1684">
            <v>1000001</v>
          </cell>
          <cell r="K1684" t="str">
            <v>Excavator PC 200</v>
          </cell>
          <cell r="P1684">
            <v>18.75</v>
          </cell>
          <cell r="Q1684">
            <v>1</v>
          </cell>
          <cell r="R1684">
            <v>839.83470518518516</v>
          </cell>
          <cell r="S1684">
            <v>5.33E-2</v>
          </cell>
          <cell r="U1684">
            <v>18.75</v>
          </cell>
          <cell r="V1684">
            <v>146875</v>
          </cell>
          <cell r="W1684">
            <v>7829</v>
          </cell>
          <cell r="X1684">
            <v>18</v>
          </cell>
          <cell r="Y1684">
            <v>0.95940000000000003</v>
          </cell>
          <cell r="Z1684">
            <v>8990</v>
          </cell>
          <cell r="AA1684">
            <v>8626</v>
          </cell>
          <cell r="AC1684">
            <v>16455</v>
          </cell>
          <cell r="AD1684">
            <v>259115251.38416669</v>
          </cell>
          <cell r="AO1684">
            <v>0</v>
          </cell>
        </row>
        <row r="1685">
          <cell r="C1685">
            <v>1000002</v>
          </cell>
          <cell r="K1685" t="str">
            <v>Dump Truck 12 ton</v>
          </cell>
          <cell r="P1685">
            <v>9.375</v>
          </cell>
          <cell r="Q1685">
            <v>1</v>
          </cell>
          <cell r="R1685">
            <v>1679.6694103703703</v>
          </cell>
          <cell r="S1685">
            <v>0.1067</v>
          </cell>
          <cell r="U1685">
            <v>9.375</v>
          </cell>
          <cell r="V1685">
            <v>86375</v>
          </cell>
          <cell r="W1685">
            <v>9217</v>
          </cell>
          <cell r="X1685">
            <v>12</v>
          </cell>
          <cell r="Y1685">
            <v>1.2804</v>
          </cell>
          <cell r="Z1685">
            <v>8990</v>
          </cell>
          <cell r="AA1685">
            <v>11511</v>
          </cell>
          <cell r="AC1685">
            <v>20728</v>
          </cell>
          <cell r="AD1685">
            <v>326401758.17022222</v>
          </cell>
          <cell r="AO1685">
            <v>0</v>
          </cell>
        </row>
        <row r="1686">
          <cell r="C1686">
            <v>1000003</v>
          </cell>
          <cell r="AO1686">
            <v>0</v>
          </cell>
        </row>
        <row r="1687">
          <cell r="C1687">
            <v>1000004</v>
          </cell>
        </row>
        <row r="1688">
          <cell r="C1688">
            <v>1000005</v>
          </cell>
        </row>
        <row r="1689">
          <cell r="C1689">
            <v>1000006</v>
          </cell>
        </row>
        <row r="1690">
          <cell r="C1690">
            <v>1000007</v>
          </cell>
        </row>
        <row r="1691">
          <cell r="C1691">
            <v>1000008</v>
          </cell>
          <cell r="S1691">
            <v>0</v>
          </cell>
          <cell r="AC1691">
            <v>0</v>
          </cell>
        </row>
        <row r="1692">
          <cell r="C1692">
            <v>1000009</v>
          </cell>
          <cell r="S1692">
            <v>0</v>
          </cell>
          <cell r="AC1692">
            <v>0</v>
          </cell>
        </row>
        <row r="1693">
          <cell r="C1693">
            <v>1000010</v>
          </cell>
          <cell r="S1693">
            <v>0</v>
          </cell>
          <cell r="AC1693">
            <v>0</v>
          </cell>
        </row>
        <row r="1694">
          <cell r="C1694">
            <v>1001000</v>
          </cell>
          <cell r="D1694" t="str">
            <v>IV - 2</v>
          </cell>
          <cell r="F1694" t="str">
            <v>Stone Crusher</v>
          </cell>
          <cell r="H1694" t="str">
            <v>cum</v>
          </cell>
          <cell r="I1694">
            <v>18525.765555555558</v>
          </cell>
          <cell r="K1694">
            <v>0</v>
          </cell>
          <cell r="L1694">
            <v>19</v>
          </cell>
          <cell r="M1694">
            <v>7</v>
          </cell>
          <cell r="N1694">
            <v>1</v>
          </cell>
          <cell r="O1694">
            <v>133</v>
          </cell>
          <cell r="U1694">
            <v>12</v>
          </cell>
          <cell r="Z1694">
            <v>8990</v>
          </cell>
          <cell r="AC1694">
            <v>79316</v>
          </cell>
          <cell r="AD1694">
            <v>1469389620.8044446</v>
          </cell>
          <cell r="AE1694">
            <v>0</v>
          </cell>
          <cell r="AF1694" t="str">
            <v>IV - 2</v>
          </cell>
          <cell r="AH1694" t="str">
            <v>Prod./Jam :</v>
          </cell>
          <cell r="AO1694">
            <v>0</v>
          </cell>
          <cell r="AP1694" t="str">
            <v>IV - 2</v>
          </cell>
          <cell r="AV1694">
            <v>0</v>
          </cell>
          <cell r="AW1694">
            <v>0</v>
          </cell>
          <cell r="BC1694">
            <v>79316</v>
          </cell>
        </row>
        <row r="1695">
          <cell r="C1695">
            <v>1001001</v>
          </cell>
          <cell r="K1695" t="str">
            <v>Stone Crusher</v>
          </cell>
          <cell r="P1695">
            <v>12</v>
          </cell>
          <cell r="Q1695">
            <v>1</v>
          </cell>
          <cell r="R1695">
            <v>1543.8137962962965</v>
          </cell>
          <cell r="S1695">
            <v>8.3299999999999999E-2</v>
          </cell>
          <cell r="U1695">
            <v>12</v>
          </cell>
          <cell r="V1695">
            <v>194750</v>
          </cell>
          <cell r="W1695">
            <v>16223</v>
          </cell>
          <cell r="X1695">
            <v>0</v>
          </cell>
          <cell r="Y1695">
            <v>0</v>
          </cell>
          <cell r="Z1695">
            <v>8990</v>
          </cell>
          <cell r="AA1695">
            <v>0</v>
          </cell>
          <cell r="AC1695">
            <v>16223</v>
          </cell>
          <cell r="AD1695">
            <v>300543494.60777783</v>
          </cell>
          <cell r="AO1695">
            <v>0</v>
          </cell>
        </row>
        <row r="1696">
          <cell r="C1696">
            <v>1001002</v>
          </cell>
          <cell r="K1696" t="str">
            <v>Excavator PC 200</v>
          </cell>
          <cell r="P1696">
            <v>12</v>
          </cell>
          <cell r="Q1696">
            <v>1</v>
          </cell>
          <cell r="R1696">
            <v>1543.8137962962965</v>
          </cell>
          <cell r="S1696">
            <v>8.3299999999999999E-2</v>
          </cell>
          <cell r="U1696">
            <v>12</v>
          </cell>
          <cell r="V1696">
            <v>146875</v>
          </cell>
          <cell r="W1696">
            <v>12235</v>
          </cell>
          <cell r="X1696">
            <v>18</v>
          </cell>
          <cell r="Y1696">
            <v>1.4994000000000001</v>
          </cell>
          <cell r="Z1696">
            <v>8990</v>
          </cell>
          <cell r="AA1696">
            <v>13480</v>
          </cell>
          <cell r="AC1696">
            <v>25715</v>
          </cell>
          <cell r="AD1696">
            <v>476390061.26111114</v>
          </cell>
          <cell r="AO1696">
            <v>0</v>
          </cell>
        </row>
        <row r="1697">
          <cell r="C1697">
            <v>1001003</v>
          </cell>
          <cell r="K1697" t="str">
            <v>Dump Truck, 6 t</v>
          </cell>
          <cell r="P1697">
            <v>12</v>
          </cell>
          <cell r="Q1697">
            <v>1</v>
          </cell>
          <cell r="R1697">
            <v>1543.8137962962965</v>
          </cell>
          <cell r="S1697">
            <v>8.3299999999999999E-2</v>
          </cell>
          <cell r="U1697">
            <v>12</v>
          </cell>
          <cell r="V1697">
            <v>62375</v>
          </cell>
          <cell r="W1697">
            <v>5196</v>
          </cell>
          <cell r="X1697">
            <v>6</v>
          </cell>
          <cell r="Y1697">
            <v>0.49980000000000002</v>
          </cell>
          <cell r="Z1697">
            <v>8990</v>
          </cell>
          <cell r="AA1697">
            <v>4494</v>
          </cell>
          <cell r="AC1697">
            <v>9690</v>
          </cell>
          <cell r="AD1697">
            <v>179514668.23333335</v>
          </cell>
          <cell r="AO1697">
            <v>0</v>
          </cell>
        </row>
        <row r="1698">
          <cell r="C1698">
            <v>1001004</v>
          </cell>
          <cell r="K1698" t="str">
            <v>Submersible Pump</v>
          </cell>
          <cell r="P1698">
            <v>12</v>
          </cell>
          <cell r="Q1698">
            <v>1</v>
          </cell>
          <cell r="R1698">
            <v>1543.8137962962965</v>
          </cell>
          <cell r="S1698">
            <v>8.3299999999999999E-2</v>
          </cell>
          <cell r="U1698">
            <v>12</v>
          </cell>
          <cell r="V1698">
            <v>24375</v>
          </cell>
          <cell r="W1698">
            <v>2031</v>
          </cell>
          <cell r="X1698">
            <v>0</v>
          </cell>
          <cell r="Y1698">
            <v>0</v>
          </cell>
          <cell r="Z1698">
            <v>8990</v>
          </cell>
          <cell r="AA1698">
            <v>0</v>
          </cell>
          <cell r="AC1698">
            <v>2031</v>
          </cell>
          <cell r="AD1698">
            <v>37625829.843333334</v>
          </cell>
        </row>
        <row r="1699">
          <cell r="C1699">
            <v>1001005</v>
          </cell>
          <cell r="K1699" t="str">
            <v>Generator Set 300 KVA</v>
          </cell>
          <cell r="P1699">
            <v>12</v>
          </cell>
          <cell r="Q1699">
            <v>1</v>
          </cell>
          <cell r="R1699">
            <v>1543.8137962962965</v>
          </cell>
          <cell r="S1699">
            <v>8.3299999999999999E-2</v>
          </cell>
          <cell r="U1699">
            <v>12</v>
          </cell>
          <cell r="V1699">
            <v>83250</v>
          </cell>
          <cell r="W1699">
            <v>6935</v>
          </cell>
          <cell r="X1699">
            <v>25</v>
          </cell>
          <cell r="Y1699">
            <v>2.0825</v>
          </cell>
          <cell r="Z1699">
            <v>8990</v>
          </cell>
          <cell r="AA1699">
            <v>18722</v>
          </cell>
          <cell r="AC1699">
            <v>25657</v>
          </cell>
          <cell r="AD1699">
            <v>475315566.85888892</v>
          </cell>
        </row>
        <row r="1700">
          <cell r="C1700">
            <v>1001006</v>
          </cell>
        </row>
        <row r="1701">
          <cell r="C1701">
            <v>1001007</v>
          </cell>
        </row>
        <row r="1702">
          <cell r="C1702">
            <v>1001008</v>
          </cell>
          <cell r="S1702">
            <v>0</v>
          </cell>
          <cell r="AC1702">
            <v>0</v>
          </cell>
        </row>
        <row r="1703">
          <cell r="C1703">
            <v>1001009</v>
          </cell>
          <cell r="S1703">
            <v>0</v>
          </cell>
          <cell r="AC1703">
            <v>0</v>
          </cell>
        </row>
        <row r="1704">
          <cell r="C1704">
            <v>1001010</v>
          </cell>
          <cell r="S1704">
            <v>0</v>
          </cell>
          <cell r="AC1704">
            <v>0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10">
          <cell r="Q10">
            <v>1</v>
          </cell>
        </row>
      </sheetData>
      <sheetData sheetId="64">
        <row r="10">
          <cell r="E10" t="str">
            <v>Asphalt hotmix (terpasang)</v>
          </cell>
        </row>
      </sheetData>
      <sheetData sheetId="65">
        <row r="11">
          <cell r="E11" t="str">
            <v>Mandor</v>
          </cell>
        </row>
      </sheetData>
      <sheetData sheetId="66"/>
      <sheetData sheetId="67"/>
      <sheetData sheetId="68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Bill_Qua"/>
      <sheetName val="harsat"/>
      <sheetName val="H_Satuan1"/>
      <sheetName val="Jam_Alat"/>
      <sheetName val="Vol_Lining"/>
      <sheetName val="Vol_K_225"/>
      <sheetName val="Analisa &amp; Upah"/>
      <sheetName val="FINISHING"/>
      <sheetName val="Hrg Bhn"/>
      <sheetName val="RAB Arsitek"/>
      <sheetName val="analisa"/>
      <sheetName val="villa"/>
      <sheetName val="D.BOARD LAMA"/>
      <sheetName val="Har_mat"/>
      <sheetName val="BQ ME"/>
      <sheetName val="struktur tdk dipakai"/>
      <sheetName val="FORM X COST"/>
      <sheetName val="Bill 2 Summary"/>
      <sheetName val="ESCON"/>
      <sheetName val="Daf 1"/>
      <sheetName val="bilangan"/>
      <sheetName val="Data"/>
      <sheetName val="I-ME"/>
      <sheetName val="Bill 5 Summary"/>
      <sheetName val="Bank"/>
      <sheetName val="Bunga"/>
      <sheetName val="BAHAN"/>
      <sheetName val="Mark-up"/>
      <sheetName val="BQ-IABK"/>
      <sheetName val="Analisa Upah &amp; Bahan Plum"/>
      <sheetName val="Marshal"/>
      <sheetName val="MON_OH"/>
      <sheetName val="Analisa HSP"/>
      <sheetName val="billed"/>
      <sheetName val="COST TOGO"/>
      <sheetName val="report"/>
      <sheetName val="antisipasi"/>
      <sheetName val="DAF-BAHAN"/>
      <sheetName val="DAF-UPAH"/>
      <sheetName val="HARSAT BAHAN"/>
      <sheetName val="Bill 4 Summary"/>
      <sheetName val="Bill 3 Summary"/>
      <sheetName val="#REF!"/>
      <sheetName val="Anl"/>
      <sheetName val="arab"/>
      <sheetName val="A"/>
      <sheetName val="Div2"/>
      <sheetName val="AHSbj"/>
      <sheetName val="Mob"/>
      <sheetName val="HARGA MATERIAL"/>
      <sheetName val="D.1.7"/>
      <sheetName val="D.2.3"/>
      <sheetName val="3.Mob"/>
      <sheetName val="HrgUpahBahan"/>
      <sheetName val="B.T"/>
      <sheetName val="BQ"/>
      <sheetName val="hsp-STR-ARS"/>
      <sheetName val="Analisa Harga"/>
      <sheetName val="Daf Harga"/>
      <sheetName val="An_ Harga"/>
      <sheetName val="anal"/>
      <sheetName val="MAP"/>
      <sheetName val="351BQMCN"/>
      <sheetName val="Upah &amp; Bahan"/>
      <sheetName val="MAPDC"/>
      <sheetName val="ALUMUNIUM"/>
      <sheetName val="Cover"/>
      <sheetName val="Agregat Halus &amp; Kasar"/>
      <sheetName val="Harga Dasar"/>
      <sheetName val="HARDAS PERKIM 2"/>
      <sheetName val="Utilitas"/>
      <sheetName val="Bill 2.4."/>
      <sheetName val="Cash Flow bulanan"/>
      <sheetName val="Cover Daf-2"/>
      <sheetName val="As"/>
      <sheetName val="KET"/>
      <sheetName val="Subkon"/>
      <sheetName val="Equip"/>
      <sheetName val="Material"/>
      <sheetName val="HARGA ALAT"/>
      <sheetName val="ANHAR"/>
      <sheetName val="D.1.5"/>
      <sheetName val="D.2.2"/>
      <sheetName val="Unit Rate"/>
      <sheetName val="F 3-8"/>
      <sheetName val="Harsat Upah"/>
      <sheetName val="Harsat Pekerjaan"/>
      <sheetName val="Summary"/>
      <sheetName val="61004"/>
      <sheetName val="extern"/>
      <sheetName val="sub"/>
      <sheetName val="daf-3(OK)"/>
      <sheetName val="daf-7(OK)"/>
      <sheetName val="Bill 2_4_"/>
      <sheetName val="Daftar Harga"/>
      <sheetName val="Daftar Upah"/>
      <sheetName val="ANALISA GRS TENGAH"/>
      <sheetName val="Analisa _ Upah"/>
      <sheetName val="AC_C"/>
      <sheetName val="BQ-E20-02(Rp)"/>
      <sheetName val="K725"/>
      <sheetName val="L4"/>
      <sheetName val="K33H"/>
      <sheetName val="K621"/>
      <sheetName val="K819"/>
      <sheetName val="K331"/>
      <sheetName val="ALAT"/>
      <sheetName val="GD 14"/>
      <sheetName val="ANHSSat"/>
      <sheetName val="HSD"/>
      <sheetName val="data Masjid Ksrn"/>
      <sheetName val="RAB Interior"/>
      <sheetName val="BAU"/>
      <sheetName val="Fill this out first..."/>
      <sheetName val="harga bahan"/>
      <sheetName val="harga upah"/>
      <sheetName val="SCHEDULE"/>
      <sheetName val="Database"/>
      <sheetName val="BOQ1"/>
      <sheetName val="DETAIL"/>
      <sheetName val="BOW"/>
      <sheetName val="Als Struk"/>
      <sheetName val="DAF_1"/>
      <sheetName val="basic"/>
      <sheetName val="Hardas"/>
      <sheetName val="alm"/>
      <sheetName val="Dashboard"/>
      <sheetName val="Data Ktr Bupati Tapsel"/>
      <sheetName val="Anl.Sipil"/>
      <sheetName val="BHN"/>
      <sheetName val="hs_str"/>
      <sheetName val="UBA"/>
      <sheetName val="Schedulle(S-curve)Break"/>
      <sheetName val="Analisa SNI"/>
      <sheetName val="har-sat"/>
      <sheetName val="HB "/>
      <sheetName val="DHS"/>
      <sheetName val="BQ "/>
      <sheetName val="TE TS FA LAN MATV"/>
      <sheetName val="Sheet1"/>
      <sheetName val="ref"/>
      <sheetName val="BAG-2"/>
      <sheetName val="CH"/>
      <sheetName val="AKUN"/>
      <sheetName val="I-KAMAR"/>
      <sheetName val="HL"/>
      <sheetName val="MASTER"/>
      <sheetName val="Sis Hidrol"/>
      <sheetName val="Brk Dwn Sipil"/>
      <sheetName val="Pipa 10 mm"/>
      <sheetName val="Pipa 8 mm"/>
      <sheetName val="Pipa Fiber"/>
      <sheetName val="Pipa PE"/>
      <sheetName val="Rekap Tot"/>
      <sheetName val="ANALISA PEK.UMUM"/>
      <sheetName val="SORT"/>
      <sheetName val="Daft.Kuantitas"/>
      <sheetName val="ANALISA ALAT BERAT"/>
      <sheetName val="Ana"/>
      <sheetName val="Sat Bahan"/>
      <sheetName val="Sat Alat"/>
      <sheetName val="Sat Upah"/>
      <sheetName val="Economic Assumptions"/>
      <sheetName val="EE-PROP"/>
      <sheetName val="slab"/>
      <sheetName val="Urai _Resap pengikat"/>
      <sheetName val="PRD 01-7"/>
      <sheetName val="PRD 01-8"/>
      <sheetName val="PRD 01-11"/>
      <sheetName val="DCost-4"/>
      <sheetName val="PRD 01-10"/>
      <sheetName val=" Harsat Baru"/>
      <sheetName val="Rab Struktur"/>
      <sheetName val="UPAH"/>
      <sheetName val="perhitungan indeks"/>
      <sheetName val="REKAP ANALISA SESUAI PU"/>
      <sheetName val="ANALISA STRUKTUR "/>
      <sheetName val="REKAP ANALISA TO PRINT"/>
      <sheetName val="Input"/>
      <sheetName val="RL-01"/>
      <sheetName val="SPEC"/>
      <sheetName val="Upah dan Bahan"/>
      <sheetName val="5-Digit"/>
      <sheetName val="Analisa 2"/>
      <sheetName val="AC"/>
      <sheetName val="Perhit.Alat"/>
      <sheetName val="rab-str.Adm"/>
      <sheetName val="TP ALAT"/>
      <sheetName val="Pipa 200"/>
      <sheetName val="TOT_RAP"/>
      <sheetName val="Harga Satuan"/>
      <sheetName val="DAPRO"/>
      <sheetName val="BL"/>
      <sheetName val="SBDY"/>
      <sheetName val="SNI"/>
      <sheetName val="bialang"/>
      <sheetName val="kontribusi"/>
      <sheetName val="likuiditas"/>
      <sheetName val="Manajerial"/>
      <sheetName val="revenue"/>
      <sheetName val="progres sub unv"/>
      <sheetName val="rework"/>
      <sheetName val="CCO"/>
      <sheetName val="informasi"/>
      <sheetName val="black_out"/>
      <sheetName val="610.07A"/>
      <sheetName val="Perhitungan Besi"/>
      <sheetName val="BasicPrice"/>
      <sheetName val="H_Satuan2"/>
      <sheetName val="Jam_Alat1"/>
      <sheetName val="Vol_Lining1"/>
      <sheetName val="Vol_K_2251"/>
      <sheetName val="Bangunan Utama"/>
      <sheetName val="Analisa Gabungan"/>
      <sheetName val="SITE-E"/>
      <sheetName val="Bill of Qty"/>
      <sheetName val="Bill rekap"/>
      <sheetName val="4"/>
      <sheetName val="DAF-2"/>
      <sheetName val="Fins-Beng&amp;Fas"/>
      <sheetName val="Kabel"/>
      <sheetName val="RAP"/>
      <sheetName val="SEX"/>
      <sheetName val="9-1차이내역"/>
      <sheetName val="MENU"/>
      <sheetName val="Rupa2"/>
      <sheetName val="N-AC"/>
      <sheetName val="RPP01 6"/>
      <sheetName val="pricelist"/>
      <sheetName val="MAT"/>
      <sheetName val="UP"/>
      <sheetName val="BOQ"/>
      <sheetName val="POL"/>
      <sheetName val="Analisa Quarry"/>
      <sheetName val="Peralatan"/>
      <sheetName val="O&amp;O-Alat"/>
      <sheetName val="R A B"/>
      <sheetName val="Analisa STR"/>
      <sheetName val="bhn,upah,alat"/>
      <sheetName val="Ans Kom Precast"/>
      <sheetName val="HS"/>
      <sheetName val="D.BOARD"/>
      <sheetName val="hsp_STR_ARS"/>
      <sheetName val="UPAH BAHAN ARST"/>
      <sheetName val="6106"/>
      <sheetName val="met bab3"/>
      <sheetName val="anal bab8"/>
      <sheetName val="ANS STR"/>
      <sheetName val="HARGA BAHAN UPAH"/>
      <sheetName val="Analisa Harga Satuan"/>
      <sheetName val="Hit Vol Str Jambi"/>
      <sheetName val="PRELI-CAP"/>
      <sheetName val="MAPP"/>
      <sheetName val="4-MVAC"/>
      <sheetName val="II.1 STR GED A"/>
      <sheetName val="Rekap Direct Cost"/>
      <sheetName val="Analisa 021"/>
      <sheetName val="RAB_DURI"/>
      <sheetName val="Alat &amp; Bahan"/>
      <sheetName val="MADC"/>
      <sheetName val="ANAL2"/>
      <sheetName val="dil"/>
      <sheetName val="dild"/>
      <sheetName val="dti"/>
      <sheetName val="H-SATUAN"/>
      <sheetName val="PRY01-1"/>
      <sheetName val="PRY02"/>
      <sheetName val="REKAP A BESAR"/>
      <sheetName val="STRUKTUR-1"/>
      <sheetName val="BILL 1"/>
      <sheetName val="Rekap Anal"/>
      <sheetName val="Harga Satuan (T.P.)"/>
      <sheetName val="Analisa HSP (T.P.)"/>
      <sheetName val="TJ1Q47"/>
      <sheetName val="Sch"/>
      <sheetName val="DCF SD JUNI 04"/>
      <sheetName val="alok_bunga"/>
      <sheetName val="Accept. Letter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B.as"/>
      <sheetName val="penawaran baja"/>
      <sheetName val="Pos 4-1"/>
      <sheetName val="DAF-1"/>
      <sheetName val="MB_SOFTCOST_DETAIL"/>
      <sheetName val="SOFTCOST_R2"/>
      <sheetName val="HARDCOST"/>
      <sheetName val="MB_GENERAL"/>
      <sheetName val="HargaSat"/>
      <sheetName val="Harga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RESUME"/>
      <sheetName val="BILL OF QUANTITY"/>
      <sheetName val="BAG_2"/>
      <sheetName val=" R A B"/>
      <sheetName val="Based KV, palembang &amp; KJI"/>
      <sheetName val="beton"/>
      <sheetName val="CashFlow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An H.Sat Pek.Ut"/>
      <sheetName val="ALAT-1"/>
      <sheetName val="D-3"/>
      <sheetName val="an-satuan"/>
      <sheetName val="RAB"/>
      <sheetName val="Hrg Bhn (2)"/>
      <sheetName val="H.SAT"/>
      <sheetName val="Bor Pile"/>
      <sheetName val="ANALISA SM"/>
      <sheetName val="PANELKAST"/>
      <sheetName val="struktur"/>
      <sheetName val="Kode"/>
      <sheetName val="Hst_mat"/>
      <sheetName val="sai"/>
      <sheetName val="PDP"/>
      <sheetName val="RPP01-1"/>
      <sheetName val="HSATUAN"/>
      <sheetName val="Anal-2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.1"/>
      <sheetName val="BBM-03"/>
      <sheetName val="S.roomToyota"/>
      <sheetName val="ANALISA "/>
      <sheetName val="HG-UPAH"/>
      <sheetName val="HG_JADI"/>
      <sheetName val="RAB ME"/>
      <sheetName val="sheet 2"/>
      <sheetName val="hrg-dsr"/>
      <sheetName val="keb-BHN"/>
      <sheetName val="ANALISA SNI'07(ubh bgsting)"/>
      <sheetName val="7.ASAT"/>
      <sheetName val="7.DATA"/>
      <sheetName val="5.RBKI"/>
      <sheetName val="6.RBKA"/>
      <sheetName val="UPH,BHN,ALT"/>
      <sheetName val="Analis harga"/>
      <sheetName val="H Sat Jembatan"/>
      <sheetName val="Upah&amp;Bahan"/>
      <sheetName val="TSS"/>
      <sheetName val="Sheet15"/>
      <sheetName val="VOLUME"/>
      <sheetName val="Rekap Vol"/>
      <sheetName val="An_pdkg"/>
      <sheetName val="PileCap"/>
      <sheetName val="Rinci-Biaya"/>
      <sheetName val="Rinci-Pendapatan"/>
      <sheetName val="Calcu 02"/>
      <sheetName val="SAT-DAS"/>
      <sheetName val="inter"/>
      <sheetName val="DATA1"/>
      <sheetName val="div-2"/>
      <sheetName val="Rekapitulasi"/>
      <sheetName val="01A- RAB"/>
      <sheetName val="PI"/>
      <sheetName val="Sat. Pek."/>
      <sheetName val="대비표"/>
      <sheetName val="RAB AR&amp;STR"/>
      <sheetName val="2. MVAC R1"/>
      <sheetName val="Unit"/>
      <sheetName val="Mat.Elk"/>
      <sheetName val="Mat.Mek"/>
      <sheetName val="AHS Isolasi"/>
      <sheetName val="ahsAC"/>
      <sheetName val="Duct"/>
      <sheetName val="AHS"/>
      <sheetName val="OHD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alysis2"/>
      <sheetName val="Analysis"/>
      <sheetName val="Str BT"/>
      <sheetName val="Manpower"/>
      <sheetName val="Equipt,Tools&amp;Cons"/>
      <sheetName val="WAYANG"/>
      <sheetName val="DB"/>
      <sheetName val="ARSITEKTUR"/>
      <sheetName val="An Struktur"/>
      <sheetName val="Unit Rate (2)"/>
      <sheetName val="HDS"/>
      <sheetName val="Sec I ML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KOEF"/>
      <sheetName val="STR PODIUM"/>
      <sheetName val="STR PODIUM (2)"/>
      <sheetName val="REKAP STR"/>
      <sheetName val="REKAP ME CSPL"/>
      <sheetName val="SAP"/>
      <sheetName val="Ana PasBatu 7.4"/>
      <sheetName val="GEDUNG-A"/>
      <sheetName val="Faktor"/>
      <sheetName val="IDLE ALAT"/>
      <sheetName val="BREAKER"/>
      <sheetName val="Grading Tahap 1"/>
      <sheetName val="SUMBER DAYA"/>
      <sheetName val="Perm. Test"/>
      <sheetName val="pricing"/>
      <sheetName val="DEPRE 05"/>
      <sheetName val="LR-OKT-06"/>
      <sheetName val="DivVI"/>
      <sheetName val="BREAKDOWN"/>
      <sheetName val="BIL"/>
      <sheetName val="CC"/>
      <sheetName val="R. Upah"/>
      <sheetName val="R. Bahan"/>
      <sheetName val="R. Alat"/>
      <sheetName val="R. Subkont"/>
      <sheetName val="IPA1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Input Data"/>
      <sheetName val="GVL§CT"/>
      <sheetName val="Allowance"/>
      <sheetName val="SPJ"/>
      <sheetName val="Gaji"/>
      <sheetName val="HaSatUp"/>
      <sheetName val="Tenaker"/>
      <sheetName val="H.SAT-PRK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H-SAT"/>
      <sheetName val="BY_Lgsg-2"/>
      <sheetName val="A_Harga-13"/>
      <sheetName val="tabel berat"/>
      <sheetName val="ca"/>
      <sheetName val="Owning cost Alat"/>
      <sheetName val="A.1.Persiapan non std"/>
      <sheetName val="BU"/>
      <sheetName val="Rek-Analisa"/>
      <sheetName val="pivot1"/>
      <sheetName val="DU&amp;B"/>
      <sheetName val="Analisa Mob. 3"/>
      <sheetName val="Analisa Mob.1"/>
      <sheetName val="Analisa-Harga"/>
      <sheetName val="Analisa Alat"/>
      <sheetName val="data-pendukung"/>
      <sheetName val="BQ_IABK"/>
      <sheetName val="HARDAS-UPAH"/>
      <sheetName val="RAB (A) (2)"/>
      <sheetName val="Bobot"/>
      <sheetName val="D7(1)"/>
      <sheetName val="Pipe"/>
      <sheetName val="bidang"/>
      <sheetName val="Profil"/>
      <sheetName val="DAFMAT"/>
      <sheetName val="Galian 1"/>
      <sheetName val="DHSD"/>
      <sheetName val="SCURVE"/>
      <sheetName val="Sheet7"/>
      <sheetName val="Rek"/>
      <sheetName val="ALATBERAT"/>
      <sheetName val="uph"/>
      <sheetName val="QSS Building"/>
      <sheetName val="Unit Cost"/>
      <sheetName val="M.Pekerjaan"/>
      <sheetName val="Analis"/>
      <sheetName val="Peralatan (2)"/>
      <sheetName val="Daftar Sewa"/>
      <sheetName val="HARSAT-lain"/>
      <sheetName val="HARSAT-tanah"/>
      <sheetName val="..."/>
      <sheetName val="."/>
      <sheetName val="hasat"/>
      <sheetName val="drawing"/>
      <sheetName val="D6"/>
      <sheetName val="D8(1)"/>
      <sheetName val="ANALISA OKE"/>
      <sheetName val="Hargabahan"/>
      <sheetName val="Alat Berat"/>
      <sheetName val="Kuantitas"/>
      <sheetName val="Harga S Dasar UNTUK IDISI"/>
      <sheetName val="isian"/>
      <sheetName val="Bill of Qty MEP"/>
      <sheetName val="BQ25"/>
      <sheetName val="REK ADD"/>
      <sheetName val="BQ22"/>
      <sheetName val="BQ23"/>
      <sheetName val="Rekap 1"/>
      <sheetName val="BT.KALI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Rekap Bill"/>
      <sheetName val="Amplop"/>
      <sheetName val="Balance sheet"/>
      <sheetName val="Hrg"/>
      <sheetName val="MASTER 1"/>
      <sheetName val="Analisa (ok punya)"/>
      <sheetName val="ANAK-Smb"/>
      <sheetName val="Bill-1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ESC"/>
      <sheetName val="ubah"/>
      <sheetName val="3-DIV10"/>
      <sheetName val="TB"/>
      <sheetName val="Balok L_2"/>
      <sheetName val="Spec ME"/>
      <sheetName val="anal SNI"/>
      <sheetName val="BQ-Str"/>
      <sheetName val="C3"/>
      <sheetName val="1.Cover"/>
      <sheetName val="Elec-ins"/>
      <sheetName val="Anals.1"/>
      <sheetName val="schbhn"/>
      <sheetName val="rap rinci"/>
      <sheetName val="304_06"/>
      <sheetName val="AHS - Riel"/>
      <sheetName val="DATA BASE"/>
      <sheetName val="SCHEDULE "/>
      <sheetName val="pas wm"/>
      <sheetName val="Det Str BT"/>
      <sheetName val="Schdule"/>
      <sheetName val="BERAT TUL."/>
      <sheetName val="14.jalan&amp;saluran"/>
      <sheetName val="Cash2"/>
      <sheetName val="BAHAN (2)"/>
      <sheetName val="Daft.Sewa Alat"/>
      <sheetName val="Upah Bhn"/>
      <sheetName val="AN-KOEF"/>
      <sheetName val="Bantuan Entry"/>
      <sheetName val="B Penunjang"/>
      <sheetName val="BOM_ACS"/>
      <sheetName val="BOM"/>
      <sheetName val="H. Dasar"/>
      <sheetName val="BAR SCREEN"/>
      <sheetName val="hsat-SD"/>
      <sheetName val="Rekap-SD"/>
      <sheetName val="skets"/>
      <sheetName val="Steel"/>
      <sheetName val="ANTEK"/>
      <sheetName val="STR"/>
      <sheetName val="RKP_BOQ"/>
      <sheetName val="610.04"/>
      <sheetName val="610.05"/>
      <sheetName val="610.06"/>
      <sheetName val="610.07"/>
      <sheetName val="610.08"/>
      <sheetName val="RINCIAN"/>
      <sheetName val="An-str(krgnyr)"/>
      <sheetName val="HVAC"/>
      <sheetName val="RUMUS BTL"/>
      <sheetName val="an. struktur"/>
      <sheetName val="note"/>
      <sheetName val="XZLC003_PART1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etraksi"/>
      <sheetName val="DAF.HRG"/>
      <sheetName val="mVAC"/>
      <sheetName val="Material-mr"/>
      <sheetName val="D3.4.4"/>
      <sheetName val="TABEL_DETASIR"/>
      <sheetName val="Front"/>
      <sheetName val="LAPIUT"/>
      <sheetName val="Bill 2"/>
      <sheetName val="Bill 3"/>
      <sheetName val="Bill 4"/>
      <sheetName val="Bill 5"/>
      <sheetName val="Bill 6"/>
      <sheetName val="Bill 7"/>
      <sheetName val="SH breakdown"/>
      <sheetName val="Hrg-Bahan"/>
      <sheetName val="RAB -1"/>
      <sheetName val="DIV.2"/>
      <sheetName val="HSAT(PR)"/>
      <sheetName val="SHEDULE"/>
      <sheetName val="harga ANALISA"/>
      <sheetName val="ANALISA GEDUNG"/>
      <sheetName val="ANALISA ME"/>
      <sheetName val="ANHAS"/>
      <sheetName val="BYALAT"/>
      <sheetName val="HSDALAT"/>
      <sheetName val="hRG Stn Bhn,Uph, perl"/>
      <sheetName val="H Satuan Dasar"/>
      <sheetName val="Elektrikal"/>
      <sheetName val="AN-MAJOR"/>
      <sheetName val="Up &amp; bhn"/>
      <sheetName val="name"/>
      <sheetName val="Currency Rate"/>
      <sheetName val="PNT"/>
      <sheetName val="UPH_BHN_ALT"/>
      <sheetName val="dasar"/>
      <sheetName val="Harga-RAB"/>
      <sheetName val="Upah,Bahan,Alat"/>
      <sheetName val="AnSipil"/>
      <sheetName val="NP"/>
      <sheetName val="rab-str-TAHAP.1-PC"/>
      <sheetName val="UPAH-2"/>
      <sheetName val="EVAL-ANAL"/>
      <sheetName val="Boq-civil"/>
      <sheetName val="SUMIF"/>
      <sheetName val="Rate"/>
      <sheetName val="ANALISA BAHAN"/>
      <sheetName val="bbtest2"/>
      <sheetName val="BALT"/>
      <sheetName val="Kar"/>
      <sheetName val="Rekap Prelim"/>
      <sheetName val="Analisa Baku STR ARS"/>
      <sheetName val="Equipment"/>
      <sheetName val="Analisa ME "/>
      <sheetName val="ana_str"/>
      <sheetName val="Hargamat"/>
      <sheetName val="tulang"/>
      <sheetName val="hit_BKMM"/>
      <sheetName val="Rekap-Alat"/>
      <sheetName val="Urugan Pasir"/>
      <sheetName val="Sat.Pekerjaan"/>
      <sheetName val="DIV1"/>
      <sheetName val="12CGOU"/>
      <sheetName val="Met_ Minor"/>
      <sheetName val="Pri"/>
      <sheetName val="Qry"/>
      <sheetName val="Cur"/>
      <sheetName val="asumsi"/>
      <sheetName val="Agg Halus &amp; Kasar"/>
      <sheetName val="Df-Kuan"/>
      <sheetName val="UP_an"/>
      <sheetName val="AMP"/>
      <sheetName val="PRICE"/>
      <sheetName val="schedulle"/>
      <sheetName val="DaftarHarga"/>
      <sheetName val="NP (2)"/>
      <sheetName val="5-ALAT(1)"/>
      <sheetName val="4-Basic Price"/>
      <sheetName val="LAL - PASAR PAGI "/>
      <sheetName val="terbilang1"/>
      <sheetName val="JAD-PEL"/>
      <sheetName val="GENERAL"/>
      <sheetName val="B"/>
      <sheetName val="Rekap M&amp;E ADD1_R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UNIT PRICE"/>
      <sheetName val="rek det 1-3"/>
      <sheetName val="TOTAL"/>
      <sheetName val="ANALISA (2)"/>
      <sheetName val="DKH"/>
      <sheetName val="1. BQ"/>
      <sheetName val="Milsheet"/>
      <sheetName val="jpr"/>
      <sheetName val="Hsat1"/>
      <sheetName val="IPAL.1 "/>
      <sheetName val="PIPA.1"/>
      <sheetName val="H.DASAR"/>
      <sheetName val="Income Statement-May 2004"/>
      <sheetName val="Sch-5"/>
      <sheetName val="FORM BQ TL PRATU 4cct"/>
      <sheetName val="P"/>
      <sheetName val="Foundation"/>
      <sheetName val="Kontrak"/>
      <sheetName val="LAPORAN"/>
      <sheetName val="SchA"/>
      <sheetName val="SchC"/>
      <sheetName val="SewAlat"/>
      <sheetName val="Judul"/>
      <sheetName val="Overlap"/>
      <sheetName val="WorkPlan2"/>
      <sheetName val="DailyWeeklyPlan"/>
      <sheetName val="6-AGREGAT"/>
      <sheetName val="HSU 2016"/>
      <sheetName val="Z"/>
      <sheetName val="Std-Prod KS"/>
      <sheetName val="CODESS"/>
      <sheetName val="BP1_23"/>
      <sheetName val="Huruf (9)"/>
      <sheetName val="BGT"/>
      <sheetName val="BGT 07"/>
      <sheetName val="Isolasi Luar Dalam"/>
      <sheetName val="amtek"/>
      <sheetName val="Daftar Upah,Bhn,&amp; alat"/>
      <sheetName val="T-3.2 UP Material"/>
      <sheetName val="Hsatuan-OK"/>
      <sheetName val="S.BAHAN"/>
      <sheetName val="DATA PROYEK"/>
      <sheetName val="RECORD"/>
      <sheetName val="Strand PDMR1"/>
      <sheetName val="Post tension PDMR1"/>
      <sheetName val="Rokan 1"/>
      <sheetName val="Jml HRG-ALT-04"/>
      <sheetName val="CCO ALT-04"/>
      <sheetName val="Base-A"/>
      <sheetName val="OP. ALAT"/>
      <sheetName val="OP. PERJAM"/>
      <sheetName val="B. PERSONIL"/>
      <sheetName val="KAN. LOKAL"/>
      <sheetName val="Data Alat"/>
      <sheetName val="own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Terbilang"/>
      <sheetName val="POINT SCHEDULE"/>
      <sheetName val="Maleleng"/>
      <sheetName val="D-3 (M)"/>
      <sheetName val="D-7 (M)"/>
      <sheetName val="Kolom"/>
      <sheetName val="LKVL-CK-HT-GD1"/>
      <sheetName val="Hargapek"/>
      <sheetName val="Basic Price"/>
      <sheetName val="hit.BKMM"/>
      <sheetName val="Cover Daf_2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HRG BAHAN &amp; UPAH okk"/>
      <sheetName val="Analis Kusen okk"/>
      <sheetName val="DAF_2"/>
      <sheetName val="SAT-BHN"/>
      <sheetName val=" Columns"/>
      <sheetName val=""/>
      <sheetName val="BQ-Tenis"/>
      <sheetName val="BOQ_Aula"/>
      <sheetName val="Prelim"/>
      <sheetName val="Prog Imbalan"/>
      <sheetName val="PSC_Calc"/>
      <sheetName val="Upah_Bahan"/>
      <sheetName val="REG TOTAL"/>
      <sheetName val="JOB'S"/>
      <sheetName val="XLS Avg Rev"/>
      <sheetName val="200212ac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Table"/>
      <sheetName val="HIT-PLAT"/>
      <sheetName val="Sheet4"/>
      <sheetName val="EK-JAN-2010"/>
      <sheetName val="bahan+upah"/>
      <sheetName val="TIKET ATB"/>
      <sheetName val="RENPEN"/>
      <sheetName val="BOQ Mainroad IIA"/>
      <sheetName val="index"/>
      <sheetName val="Rekap analis"/>
      <sheetName val="BOQ-Indonesia"/>
      <sheetName val="MasterSchedule"/>
      <sheetName val="ANALSUBKON"/>
      <sheetName val="kont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/>
      <sheetData sheetId="1325" refreshError="1"/>
      <sheetData sheetId="1326"/>
      <sheetData sheetId="1327" refreshError="1"/>
      <sheetData sheetId="1328"/>
      <sheetData sheetId="1329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ktur"/>
      <sheetName val="Dinding"/>
      <sheetName val="Kulit Luar"/>
      <sheetName val="Pintu Jendela"/>
      <sheetName val="Lantai"/>
      <sheetName val="Cat"/>
      <sheetName val="Planfont"/>
      <sheetName val="Lain2"/>
      <sheetName val="Dashboard"/>
      <sheetName val="APP"/>
      <sheetName val="Prelim"/>
      <sheetName val="rekap TOT"/>
      <sheetName val="preliminaris"/>
      <sheetName val="an. prelim"/>
      <sheetName val="rekap STR"/>
      <sheetName val="struk"/>
      <sheetName val="an. struktur"/>
      <sheetName val="harsat"/>
      <sheetName val="rekap ARST"/>
      <sheetName val="arst"/>
      <sheetName val="an. arsitek"/>
      <sheetName val="rekap ME"/>
      <sheetName val="Elektronika"/>
      <sheetName val="fire figt"/>
      <sheetName val="plumbing"/>
      <sheetName val="IDC"/>
      <sheetName val="Peralatan"/>
      <sheetName val="P&amp;P"/>
      <sheetName val="BAU"/>
      <sheetName val="Rupa2"/>
      <sheetName val="Bank"/>
      <sheetName val="Scaffolding"/>
      <sheetName val="GajiPT&amp;PTT"/>
      <sheetName val="an_ strukt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XXXXX"/>
      <sheetName val="FAKTOR"/>
      <sheetName val="BHN-P"/>
      <sheetName val="BAHAN BARU"/>
      <sheetName val="ANALISA BARU"/>
      <sheetName val="rekap-A"/>
      <sheetName val="UNIT - I"/>
      <sheetName val="rekap-1"/>
      <sheetName val="UNIT - II"/>
      <sheetName val="rekap-2"/>
      <sheetName val="Unit-3"/>
      <sheetName val="rekap-3"/>
      <sheetName val="unit-1"/>
      <sheetName val="unit-2"/>
      <sheetName val="Unit-4"/>
      <sheetName val="an wire 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-gedung"/>
      <sheetName val="SUB RKP gdg"/>
      <sheetName val="Gedung"/>
      <sheetName val="ANALISA"/>
      <sheetName val="BAHAN"/>
      <sheetName val="VO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board"/>
      <sheetName val="Total Rekapitulasi"/>
      <sheetName val="Pek. Persiapan"/>
      <sheetName val="Pek. Arsitektur"/>
      <sheetName val="Pek. Struktur"/>
      <sheetName val="Pek. ME"/>
      <sheetName val="Pek. Luar Bangunan"/>
      <sheetName val="Pek. Renovasi"/>
      <sheetName val="Pek. Relief"/>
      <sheetName val="Material"/>
      <sheetName val="ANALISA"/>
      <sheetName val="An.Ars"/>
      <sheetName val="Ana Sanitair"/>
      <sheetName val="Material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s HS"/>
      <sheetName val="RAB"/>
      <sheetName val="ANG"/>
      <sheetName val="HS-MEK"/>
      <sheetName val="MEX"/>
      <sheetName val="HS"/>
      <sheetName val="mek_REKAP"/>
      <sheetName val="mek_R.POMPA_C.2"/>
      <sheetName val="mek_GUESTHOUSE_Q"/>
      <sheetName val="mek_UTAMA_F"/>
      <sheetName val="C.1"/>
      <sheetName val="POS JAGA"/>
      <sheetName val="Mek wok sop &amp; Inc"/>
      <sheetName val="MEK-INCENERATOR-B"/>
      <sheetName val="ADW"/>
      <sheetName val="AN-0"/>
      <sheetName val="AN-1"/>
      <sheetName val="AN-2"/>
      <sheetName val="blk-b2"/>
      <sheetName val="blk-1"/>
      <sheetName val="blk-bds"/>
      <sheetName val="BQ-BLK-AN"/>
      <sheetName val="BQ-BLK"/>
      <sheetName val="TB-B3 "/>
      <sheetName val="BL-B2"/>
      <sheetName val="BL-B1"/>
      <sheetName val="BL-DS"/>
      <sheetName val="BL-1"/>
      <sheetName val="BL-2"/>
      <sheetName val="BL-3"/>
      <sheetName val="BL.4-8"/>
      <sheetName val="BL.9-13"/>
      <sheetName val="BL.14-18"/>
      <sheetName val="BL.19-23"/>
      <sheetName val="BL.24"/>
      <sheetName val="BL.25"/>
      <sheetName val="BL.26"/>
      <sheetName val="BL.27"/>
      <sheetName val="Rekap"/>
      <sheetName val="Material"/>
      <sheetName val="WI"/>
      <sheetName val="I-KAMAR"/>
      <sheetName val="Daf 1"/>
      <sheetName val="BSD (2)"/>
      <sheetName val="Analisa STR"/>
      <sheetName val="anal"/>
      <sheetName val="blk_b2"/>
      <sheetName val="Ind.MP Sch."/>
      <sheetName val="Pipe"/>
      <sheetName val="I_KAMAR"/>
      <sheetName val="ALAT"/>
      <sheetName val="CPar"/>
      <sheetName val="MK"/>
      <sheetName val="harsat"/>
      <sheetName val="Cover"/>
      <sheetName val="Blk A"/>
      <sheetName val="Ans_HS"/>
      <sheetName val="TB-B3_"/>
      <sheetName val="BL_4-8"/>
      <sheetName val="BL_9-13"/>
      <sheetName val="BL_14-18"/>
      <sheetName val="BL_19-23"/>
      <sheetName val="BL_24"/>
      <sheetName val="BL_25"/>
      <sheetName val="BL_26"/>
      <sheetName val="BL_27"/>
      <sheetName val="mek_R_POMPA_C_2"/>
      <sheetName val="C_1"/>
      <sheetName val="POS_JAGA"/>
      <sheetName val="Mek_wok_sop_&amp;_Inc"/>
      <sheetName val="CAPITOL MEKANIKAL"/>
      <sheetName val="analisa SNI"/>
      <sheetName val="HSA &amp; PAB"/>
      <sheetName val="Sat Bahan"/>
      <sheetName val="Sat Alat"/>
      <sheetName val="Sat Upah"/>
      <sheetName val="Analisa ME "/>
      <sheetName val="Traf&amp;Genst"/>
      <sheetName val="B _ Norelec"/>
      <sheetName val="A"/>
      <sheetName val="ANALISA"/>
      <sheetName val="UPAH"/>
      <sheetName val="2_2"/>
      <sheetName val="DAF-2"/>
      <sheetName val="AHAS PANEL"/>
      <sheetName val="Sheet1"/>
      <sheetName val="DAF-5"/>
      <sheetName val="Daf_1"/>
      <sheetName val="BSD_(2)"/>
      <sheetName val="Analisa_STR"/>
      <sheetName val="an. struktur"/>
      <sheetName val="Dashboard"/>
      <sheetName val="STR"/>
      <sheetName val="NAMES"/>
      <sheetName val="Cover Daf-2"/>
      <sheetName val="CH"/>
      <sheetName val="H-Bahan &amp; Tenaga"/>
      <sheetName val="Breakdown"/>
      <sheetName val="Rate"/>
      <sheetName val="Analisa &amp; Upah"/>
      <sheetName val="BQ"/>
      <sheetName val="Grand Rekap"/>
      <sheetName val="ac"/>
      <sheetName val="Pemadam"/>
      <sheetName val="IT"/>
      <sheetName val="Listrik"/>
      <sheetName val="plumbing"/>
      <sheetName val="meth hsl nego"/>
      <sheetName val="DAF-1"/>
      <sheetName val="XIII. BAS"/>
      <sheetName val="IX. FIRE ALARM"/>
      <sheetName val="Sheet2"/>
      <sheetName val="owner-estimate"/>
      <sheetName val="330000 CABANG VII"/>
      <sheetName val="LMKC"/>
      <sheetName val="Laba JO"/>
      <sheetName val="351BQMCN"/>
      <sheetName val="TOWN"/>
      <sheetName val="Bhn"/>
      <sheetName val="Bank"/>
      <sheetName val="Bunga"/>
      <sheetName val="BAHAN"/>
      <sheetName val="RAB_DURI"/>
      <sheetName val="Mark-up"/>
      <sheetName val="Alat &amp; Bahan"/>
      <sheetName val="RAP"/>
      <sheetName val="By"/>
      <sheetName val="Gaji"/>
      <sheetName val="HSatuan"/>
      <sheetName val="Jurnal"/>
      <sheetName val="PileCap"/>
      <sheetName val="ANALIS.1"/>
      <sheetName val="ANALIS.2"/>
      <sheetName val="LAMPIRAN -B"/>
      <sheetName val="kik"/>
      <sheetName val="HASAT DASAR"/>
      <sheetName val="Parameter"/>
      <sheetName val="Harsat Bahan"/>
      <sheetName val="Harsat Upah"/>
      <sheetName val="HARGA ALAT"/>
      <sheetName val="H.Satuan"/>
      <sheetName val="DON GIA"/>
      <sheetName val="CHITIET VL_NC"/>
      <sheetName val="Tiepdia"/>
      <sheetName val="TDTKP"/>
      <sheetName val="TONGKE3p "/>
      <sheetName val="SEPTEMBER"/>
      <sheetName val="RAB (I)"/>
      <sheetName val="Mat"/>
      <sheetName val="(Pusat TW4)"/>
      <sheetName val="FORM X COST"/>
      <sheetName val="SUM_Steel-Strc"/>
      <sheetName val="STRUKTUR"/>
      <sheetName val="BD-PP-OFF"/>
      <sheetName val="bobot"/>
      <sheetName val="DFT-Harga (2)"/>
      <sheetName val="Tanggapan"/>
      <sheetName val="ELKP"/>
      <sheetName val="satuan_pek"/>
      <sheetName val="Daf_Anl"/>
      <sheetName val="AHS"/>
      <sheetName val="Daftar Harga"/>
      <sheetName val="WF "/>
      <sheetName val="Elektrikal"/>
      <sheetName val="Harga ME "/>
      <sheetName val="prog-mgu"/>
      <sheetName val="ANALISA PEK.UMUM"/>
      <sheetName val="HB "/>
      <sheetName val="Har-mat"/>
      <sheetName val="lokasari-el"/>
      <sheetName val="BQ-1A"/>
      <sheetName val="Analisa 2"/>
      <sheetName val="REQDELTA"/>
      <sheetName val="4-MVAC"/>
      <sheetName val="Analisa Harga Satuan"/>
      <sheetName val="BasicPrice"/>
      <sheetName val="Input Data"/>
      <sheetName val="Harga Satuan"/>
      <sheetName val="SAP"/>
      <sheetName val="Data"/>
      <sheetName val="TE TS FA LAN MATV"/>
      <sheetName val="form"/>
      <sheetName val="An Arsitektur"/>
      <sheetName val="HRPar"/>
      <sheetName val="Summary IP"/>
      <sheetName val="HS Alat"/>
      <sheetName val="HS Upah"/>
      <sheetName val="HS Bahan"/>
      <sheetName val="FINISHING"/>
      <sheetName val="Bill-1"/>
      <sheetName val="Ans_HS3"/>
      <sheetName val="TB-B3_3"/>
      <sheetName val="BL_4-83"/>
      <sheetName val="BL_9-133"/>
      <sheetName val="BL_14-183"/>
      <sheetName val="BL_19-233"/>
      <sheetName val="BL_243"/>
      <sheetName val="BL_253"/>
      <sheetName val="BL_263"/>
      <sheetName val="BL_273"/>
      <sheetName val="mek_R_POMPA_C_23"/>
      <sheetName val="C_13"/>
      <sheetName val="POS_JAGA3"/>
      <sheetName val="Mek_wok_sop_&amp;_Inc3"/>
      <sheetName val="Cover_Daf-22"/>
      <sheetName val="BSD_(2)3"/>
      <sheetName val="Ind_MP_Sch_2"/>
      <sheetName val="Daf_13"/>
      <sheetName val="Analisa_STR3"/>
      <sheetName val="Analisa_ME_2"/>
      <sheetName val="Summary_IP2"/>
      <sheetName val="HS_Alat2"/>
      <sheetName val="HS_Upah2"/>
      <sheetName val="HS_Bahan2"/>
      <sheetName val="Ans_HS1"/>
      <sheetName val="TB-B3_1"/>
      <sheetName val="BL_4-81"/>
      <sheetName val="BL_9-131"/>
      <sheetName val="BL_14-181"/>
      <sheetName val="BL_19-231"/>
      <sheetName val="BL_241"/>
      <sheetName val="BL_251"/>
      <sheetName val="BL_261"/>
      <sheetName val="BL_271"/>
      <sheetName val="mek_R_POMPA_C_21"/>
      <sheetName val="C_11"/>
      <sheetName val="POS_JAGA1"/>
      <sheetName val="Mek_wok_sop_&amp;_Inc1"/>
      <sheetName val="Cover_Daf-2"/>
      <sheetName val="BSD_(2)1"/>
      <sheetName val="Ind_MP_Sch_"/>
      <sheetName val="Daf_11"/>
      <sheetName val="Analisa_STR1"/>
      <sheetName val="Analisa_ME_"/>
      <sheetName val="Summary_IP"/>
      <sheetName val="HS_Alat"/>
      <sheetName val="HS_Upah"/>
      <sheetName val="HS_Bahan"/>
      <sheetName val="Ans_HS2"/>
      <sheetName val="TB-B3_2"/>
      <sheetName val="BL_4-82"/>
      <sheetName val="BL_9-132"/>
      <sheetName val="BL_14-182"/>
      <sheetName val="BL_19-232"/>
      <sheetName val="BL_242"/>
      <sheetName val="BL_252"/>
      <sheetName val="BL_262"/>
      <sheetName val="BL_272"/>
      <sheetName val="mek_R_POMPA_C_22"/>
      <sheetName val="C_12"/>
      <sheetName val="POS_JAGA2"/>
      <sheetName val="Mek_wok_sop_&amp;_Inc2"/>
      <sheetName val="Cover_Daf-21"/>
      <sheetName val="BSD_(2)2"/>
      <sheetName val="Ind_MP_Sch_1"/>
      <sheetName val="Daf_12"/>
      <sheetName val="Analisa_STR2"/>
      <sheetName val="Analisa_ME_1"/>
      <sheetName val="Summary_IP1"/>
      <sheetName val="HS_Alat1"/>
      <sheetName val="HS_Upah1"/>
      <sheetName val="HS_Bahan1"/>
      <sheetName val="rumus"/>
      <sheetName val="Material-mr"/>
      <sheetName val="Ducting12"/>
      <sheetName val="valve"/>
      <sheetName val="pipe132"/>
      <sheetName val="ppr12"/>
      <sheetName val="Summary_BQ"/>
      <sheetName val="Rencana Biaya OE CWG II (3)alt "/>
      <sheetName val="PHU 05"/>
      <sheetName val="LEGEND"/>
      <sheetName val="arab"/>
      <sheetName val="ANALISA GRS TENGAH"/>
      <sheetName val="juni"/>
      <sheetName val="Break Down I"/>
      <sheetName val="Break Down II"/>
      <sheetName val="Break Down III"/>
      <sheetName val="DAFT BAHAN"/>
      <sheetName val="Basic Price"/>
      <sheetName val="ANALISA STR _ ARS"/>
      <sheetName val="2"/>
      <sheetName val="Ana-ALAT"/>
      <sheetName val="BASE-PL1(H-shape)(OLD)"/>
      <sheetName val="analisa asli"/>
      <sheetName val="compaction"/>
      <sheetName val="Penawaran"/>
      <sheetName val="boq"/>
      <sheetName val="Bulanan"/>
      <sheetName val="Bill 2.4."/>
      <sheetName val="bhn,upah,alat"/>
      <sheetName val="Ans Kom Precast"/>
      <sheetName val="Sheet3"/>
      <sheetName val="B.T"/>
      <sheetName val="Sheet15"/>
      <sheetName val="REKAP ANALISA TO PRINT"/>
      <sheetName val="ANALISA STRUKTUR "/>
      <sheetName val="Unit Price Analysis"/>
      <sheetName val="Summary Sheets"/>
      <sheetName val="TABLE"/>
      <sheetName val="slab"/>
      <sheetName val="Instalasi Bengkel"/>
      <sheetName val="har-sat"/>
      <sheetName val="SEX"/>
      <sheetName val="REF.ONLY"/>
      <sheetName val="Cable Data"/>
      <sheetName val="003"/>
      <sheetName val="LS-Rutin"/>
      <sheetName val="BASIC PRICE "/>
      <sheetName val="Pile"/>
      <sheetName val="#3E1_GCR"/>
      <sheetName val="RC-ANL"/>
      <sheetName val="PERSIAPAN"/>
      <sheetName val="UTILITAS"/>
      <sheetName val="an mek"/>
      <sheetName val="ESCON"/>
      <sheetName val="Sheet1 (2)"/>
    </sheetNames>
    <sheetDataSet>
      <sheetData sheetId="0" refreshError="1"/>
      <sheetData sheetId="1" refreshError="1">
        <row r="20">
          <cell r="F20">
            <v>1</v>
          </cell>
          <cell r="G20">
            <v>344506905.68000001</v>
          </cell>
        </row>
        <row r="22">
          <cell r="F22">
            <v>1</v>
          </cell>
          <cell r="G22">
            <v>86767000</v>
          </cell>
        </row>
        <row r="28">
          <cell r="F28">
            <v>751.25400000000002</v>
          </cell>
          <cell r="G28">
            <v>353145.48</v>
          </cell>
        </row>
        <row r="30">
          <cell r="F30">
            <v>150</v>
          </cell>
          <cell r="G30">
            <v>41875.35</v>
          </cell>
        </row>
        <row r="32">
          <cell r="G32">
            <v>1476000</v>
          </cell>
        </row>
        <row r="34">
          <cell r="F34">
            <v>71</v>
          </cell>
          <cell r="G34">
            <v>285727.3</v>
          </cell>
        </row>
        <row r="36">
          <cell r="F36">
            <v>142</v>
          </cell>
          <cell r="G36">
            <v>1458487.13</v>
          </cell>
        </row>
        <row r="38">
          <cell r="F38">
            <v>380</v>
          </cell>
          <cell r="G38">
            <v>903694.09</v>
          </cell>
        </row>
        <row r="40">
          <cell r="F40">
            <v>570</v>
          </cell>
          <cell r="G40">
            <v>1845040.13</v>
          </cell>
        </row>
        <row r="43">
          <cell r="F43">
            <v>12000</v>
          </cell>
          <cell r="G43">
            <v>14632.48</v>
          </cell>
        </row>
        <row r="46">
          <cell r="F46">
            <v>4</v>
          </cell>
          <cell r="G46">
            <v>100000000</v>
          </cell>
        </row>
        <row r="52">
          <cell r="F52">
            <v>5660</v>
          </cell>
          <cell r="G52">
            <v>1661</v>
          </cell>
        </row>
        <row r="54">
          <cell r="F54">
            <v>400</v>
          </cell>
          <cell r="G54">
            <v>47818.619999999995</v>
          </cell>
        </row>
        <row r="56">
          <cell r="F56">
            <v>8251</v>
          </cell>
          <cell r="G56">
            <v>36935.74</v>
          </cell>
        </row>
        <row r="58">
          <cell r="F58">
            <v>7932.5609999999997</v>
          </cell>
          <cell r="G58">
            <v>20386.150000000001</v>
          </cell>
        </row>
        <row r="60">
          <cell r="F60">
            <v>5233.8</v>
          </cell>
          <cell r="G60">
            <v>28502.17</v>
          </cell>
        </row>
        <row r="62">
          <cell r="F62">
            <v>4383</v>
          </cell>
          <cell r="G62">
            <v>36482.620000000003</v>
          </cell>
        </row>
        <row r="64">
          <cell r="F64">
            <v>3109.33</v>
          </cell>
          <cell r="G64">
            <v>46185.45</v>
          </cell>
        </row>
        <row r="66">
          <cell r="F66">
            <v>5532.08</v>
          </cell>
          <cell r="G66">
            <v>55888.28</v>
          </cell>
        </row>
        <row r="68">
          <cell r="F68">
            <v>2534.08</v>
          </cell>
          <cell r="G68">
            <v>40751.870000000003</v>
          </cell>
        </row>
        <row r="70">
          <cell r="F70">
            <v>38011.199999999997</v>
          </cell>
          <cell r="G70">
            <v>54325.69</v>
          </cell>
        </row>
        <row r="72">
          <cell r="F72">
            <v>28724.851000000002</v>
          </cell>
          <cell r="G72">
            <v>21175</v>
          </cell>
        </row>
        <row r="74">
          <cell r="F74">
            <v>786</v>
          </cell>
          <cell r="G74">
            <v>3976.46</v>
          </cell>
        </row>
        <row r="76">
          <cell r="F76">
            <v>0</v>
          </cell>
          <cell r="G76">
            <v>8827.59</v>
          </cell>
        </row>
        <row r="78">
          <cell r="F78">
            <v>50</v>
          </cell>
          <cell r="G78">
            <v>295701.25</v>
          </cell>
        </row>
        <row r="80">
          <cell r="F80">
            <v>150</v>
          </cell>
          <cell r="G80">
            <v>212815.3</v>
          </cell>
        </row>
        <row r="82">
          <cell r="F82">
            <v>8251</v>
          </cell>
          <cell r="G82">
            <v>2069</v>
          </cell>
        </row>
        <row r="88">
          <cell r="F88">
            <v>1</v>
          </cell>
          <cell r="G88">
            <v>20065110.550000001</v>
          </cell>
        </row>
        <row r="96">
          <cell r="F96">
            <v>5935</v>
          </cell>
          <cell r="G96">
            <v>4799.1000000000004</v>
          </cell>
        </row>
        <row r="98">
          <cell r="F98">
            <v>16801</v>
          </cell>
          <cell r="G98">
            <v>1599.7</v>
          </cell>
        </row>
        <row r="100">
          <cell r="F100">
            <v>7893.37</v>
          </cell>
          <cell r="G100">
            <v>69489</v>
          </cell>
        </row>
        <row r="102">
          <cell r="F102">
            <v>15786.74</v>
          </cell>
          <cell r="G102">
            <v>53000</v>
          </cell>
        </row>
        <row r="104">
          <cell r="F104">
            <v>2689.5</v>
          </cell>
          <cell r="G104">
            <v>74455</v>
          </cell>
        </row>
        <row r="110">
          <cell r="F110">
            <v>8251</v>
          </cell>
          <cell r="G110">
            <v>256788.77000000002</v>
          </cell>
        </row>
        <row r="116">
          <cell r="F116">
            <v>809.66800000000001</v>
          </cell>
          <cell r="G116">
            <v>547087.15</v>
          </cell>
        </row>
        <row r="118">
          <cell r="F118">
            <v>2554.79</v>
          </cell>
          <cell r="G118">
            <v>926797.94000000006</v>
          </cell>
        </row>
        <row r="120">
          <cell r="F120">
            <v>532.6</v>
          </cell>
          <cell r="G120">
            <v>1392573.42</v>
          </cell>
        </row>
        <row r="122">
          <cell r="F122">
            <v>62797.506000000001</v>
          </cell>
          <cell r="G122">
            <v>5101.92</v>
          </cell>
        </row>
        <row r="124">
          <cell r="F124">
            <v>645599.21</v>
          </cell>
          <cell r="G124">
            <v>5429.35</v>
          </cell>
        </row>
        <row r="126">
          <cell r="F126">
            <v>211.55</v>
          </cell>
          <cell r="G126">
            <v>19038244</v>
          </cell>
        </row>
        <row r="128">
          <cell r="F128">
            <v>87.36</v>
          </cell>
          <cell r="G128">
            <v>8428949</v>
          </cell>
        </row>
        <row r="130">
          <cell r="F130">
            <v>260.73</v>
          </cell>
          <cell r="G130">
            <v>16727000</v>
          </cell>
        </row>
        <row r="132">
          <cell r="F132">
            <v>351.6</v>
          </cell>
          <cell r="G132">
            <v>14747925</v>
          </cell>
        </row>
        <row r="138">
          <cell r="F138">
            <v>40</v>
          </cell>
          <cell r="G138">
            <v>114186.6</v>
          </cell>
        </row>
        <row r="140">
          <cell r="F140">
            <v>2850</v>
          </cell>
          <cell r="G140">
            <v>50500.480000000003</v>
          </cell>
        </row>
        <row r="142">
          <cell r="F142">
            <v>2850</v>
          </cell>
          <cell r="G142">
            <v>13030.05</v>
          </cell>
        </row>
        <row r="144">
          <cell r="F144">
            <v>160</v>
          </cell>
          <cell r="G144">
            <v>97271.46</v>
          </cell>
        </row>
        <row r="147">
          <cell r="F147">
            <v>12379</v>
          </cell>
          <cell r="G147">
            <v>388182.12847999996</v>
          </cell>
        </row>
        <row r="149">
          <cell r="F149">
            <v>2</v>
          </cell>
          <cell r="G149">
            <v>21954071</v>
          </cell>
        </row>
        <row r="151">
          <cell r="F151">
            <v>210</v>
          </cell>
          <cell r="G151">
            <v>8000.58</v>
          </cell>
        </row>
        <row r="153">
          <cell r="F153">
            <v>87.1</v>
          </cell>
          <cell r="G153">
            <v>8000.58</v>
          </cell>
        </row>
        <row r="155">
          <cell r="F155">
            <v>16</v>
          </cell>
          <cell r="G155">
            <v>539417.15</v>
          </cell>
        </row>
        <row r="157">
          <cell r="F157">
            <v>1</v>
          </cell>
          <cell r="G157">
            <v>100765650</v>
          </cell>
        </row>
        <row r="159">
          <cell r="F159">
            <v>1</v>
          </cell>
          <cell r="G159">
            <v>170562350</v>
          </cell>
        </row>
        <row r="161">
          <cell r="F161">
            <v>45</v>
          </cell>
          <cell r="G161">
            <v>886373.33364000008</v>
          </cell>
        </row>
        <row r="163">
          <cell r="F163">
            <v>0</v>
          </cell>
          <cell r="G163">
            <v>439190.28</v>
          </cell>
        </row>
        <row r="165">
          <cell r="F165">
            <v>145.08000000000001</v>
          </cell>
          <cell r="G165">
            <v>111152.17</v>
          </cell>
        </row>
        <row r="167">
          <cell r="F167">
            <v>4456</v>
          </cell>
          <cell r="G167">
            <v>768866.26099999994</v>
          </cell>
        </row>
        <row r="169">
          <cell r="F169">
            <v>2</v>
          </cell>
          <cell r="G169">
            <v>9120934.9981150012</v>
          </cell>
        </row>
        <row r="171">
          <cell r="F171">
            <v>2000</v>
          </cell>
          <cell r="G171">
            <v>184800</v>
          </cell>
        </row>
        <row r="173">
          <cell r="F173">
            <v>170</v>
          </cell>
          <cell r="G173">
            <v>16593.599999999999</v>
          </cell>
        </row>
        <row r="175">
          <cell r="F175">
            <v>24</v>
          </cell>
          <cell r="G175">
            <v>650433.80000000005</v>
          </cell>
        </row>
        <row r="177">
          <cell r="F177">
            <v>16</v>
          </cell>
          <cell r="G177">
            <v>1156897</v>
          </cell>
        </row>
        <row r="179">
          <cell r="F179">
            <v>6</v>
          </cell>
          <cell r="G179">
            <v>3492960.6418199996</v>
          </cell>
        </row>
        <row r="181">
          <cell r="F181">
            <v>1</v>
          </cell>
          <cell r="G181">
            <v>1400000000</v>
          </cell>
        </row>
        <row r="183">
          <cell r="F183">
            <v>2</v>
          </cell>
          <cell r="G183">
            <v>341000000</v>
          </cell>
        </row>
        <row r="185">
          <cell r="F185">
            <v>2</v>
          </cell>
          <cell r="G185">
            <v>28772395.039999999</v>
          </cell>
        </row>
        <row r="187">
          <cell r="F187">
            <v>2</v>
          </cell>
          <cell r="G187">
            <v>56601183.200000003</v>
          </cell>
        </row>
        <row r="189">
          <cell r="F189">
            <v>2</v>
          </cell>
          <cell r="G189">
            <v>104591900</v>
          </cell>
        </row>
        <row r="191">
          <cell r="F191">
            <v>87.1</v>
          </cell>
          <cell r="G191">
            <v>190740</v>
          </cell>
        </row>
        <row r="193">
          <cell r="F193">
            <v>1</v>
          </cell>
          <cell r="G193">
            <v>329516054.26840007</v>
          </cell>
        </row>
        <row r="195">
          <cell r="F195">
            <v>1</v>
          </cell>
          <cell r="G195">
            <v>42798932.660760999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BANGUNAN Us"/>
      <sheetName val="BANGUNAN as"/>
      <sheetName val="ANALISA"/>
      <sheetName val="FARMASI"/>
      <sheetName val="FAR me"/>
      <sheetName val="REKAP FARMASI"/>
      <sheetName val="LABORAT"/>
      <sheetName val="LAB me"/>
      <sheetName val="REKAP LABORAT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DafProyek"/>
      <sheetName val="AHS"/>
      <sheetName val="Bhn"/>
      <sheetName val="Bul"/>
      <sheetName val="Bul (2)"/>
      <sheetName val="Alt"/>
      <sheetName val="Alt (2)"/>
      <sheetName val="DafAl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ana drainase"/>
      <sheetName val="Bhn"/>
      <sheetName val="RAB"/>
      <sheetName val="Data"/>
      <sheetName val="PT."/>
      <sheetName val="Input"/>
      <sheetName val="Sheet5"/>
      <sheetName val="FINISHING"/>
      <sheetName val="harsat"/>
      <sheetName val="Sat Bah &amp; Up"/>
      <sheetName val="NAMES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Bill No.13.1"/>
      <sheetName val="I-KAMAR"/>
      <sheetName val="Mon Upah+Alat+Material"/>
      <sheetName val="Sat. Pek."/>
      <sheetName val="Analisa &amp; Upah"/>
      <sheetName val="Bahan"/>
      <sheetName val="Anls"/>
      <sheetName val="BASEMENT"/>
      <sheetName val="CF"/>
      <sheetName val="AHS ASLI"/>
      <sheetName val="2_2"/>
      <sheetName val="DAFTAR (2)"/>
      <sheetName val="hg sat 2"/>
      <sheetName val="hg sat BM"/>
      <sheetName val="STR"/>
      <sheetName val="STRUKTUR"/>
      <sheetName val="REF.ONLY"/>
      <sheetName val="H.Satuan"/>
      <sheetName val="BQ mep"/>
      <sheetName val="BU"/>
      <sheetName val="daf_3_OK_"/>
      <sheetName val="daf_7_OK_"/>
      <sheetName val="PT_"/>
      <sheetName val="ana_drainase"/>
      <sheetName val="Sat_Bah_&amp;_Up"/>
      <sheetName val="Bill_No_13_1"/>
      <sheetName val="Sat Bahan"/>
      <sheetName val="Sat Alat"/>
      <sheetName val="Sat Upah"/>
      <sheetName val="Daf 1"/>
      <sheetName val="2.2"/>
      <sheetName val="Analisa Harga"/>
      <sheetName val="Summary"/>
      <sheetName val="DAF_1"/>
      <sheetName val="Bahan _ Upah"/>
      <sheetName val="4-MVAC"/>
      <sheetName val="DAF)6"/>
      <sheetName val="DAF-NO._x0012_"/>
      <sheetName val="I_KAMAR"/>
      <sheetName val="Bill rekap"/>
      <sheetName val="Bill of Qty"/>
      <sheetName val="FAKTOR"/>
      <sheetName val="Cover"/>
      <sheetName val="Pt"/>
      <sheetName val="ANALISA ALAT BERAT"/>
      <sheetName val="BAG-2"/>
      <sheetName val="DAF_3"/>
      <sheetName val="DAF_4"/>
      <sheetName val="Blk A"/>
      <sheetName val="BAG_2"/>
      <sheetName val="Unit-P"/>
      <sheetName val="DHS"/>
      <sheetName val="Anal"/>
      <sheetName val="Code"/>
      <sheetName val="TAMKUR "/>
      <sheetName val="MATERIAL"/>
      <sheetName val="ARSITEKTUR"/>
      <sheetName val="an. struktur"/>
      <sheetName val="Dashboard"/>
      <sheetName val="rumus"/>
      <sheetName val="daf-3(OK)"/>
      <sheetName val="daf-7(OK)"/>
      <sheetName val="DAF-4"/>
      <sheetName val="Elektrikal"/>
      <sheetName val="black_out"/>
      <sheetName val="Sheet1"/>
      <sheetName val="UPL"/>
      <sheetName val="An Arsitektur"/>
      <sheetName val="An Struktur"/>
      <sheetName val="BOQ"/>
      <sheetName val="Unit Rate"/>
      <sheetName val="Listrik"/>
      <sheetName val="RAP"/>
      <sheetName val="Ahs.2"/>
      <sheetName val="Ahs.1"/>
      <sheetName val="B.T"/>
      <sheetName val="ES_aLL"/>
      <sheetName val="4"/>
      <sheetName val="Sub"/>
      <sheetName val="FORM X COST"/>
      <sheetName val="BIAYA UMUM"/>
      <sheetName val="SDM"/>
      <sheetName val="PAD-F"/>
      <sheetName val="Ana"/>
      <sheetName val="Analisa ME "/>
      <sheetName val="an_ struktur"/>
      <sheetName val="AHAS PANEL"/>
      <sheetName val="BQ"/>
      <sheetName val="hsp-STR-ARS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Har_mat"/>
      <sheetName val="BQ-Tenis"/>
      <sheetName val="BOQ_Aula"/>
      <sheetName val="an mek"/>
      <sheetName val="#REF!"/>
      <sheetName val="lap-bulan"/>
      <sheetName val="Lap-Minggu"/>
      <sheetName val="Harsat Bahan"/>
      <sheetName val="Harsat Upah"/>
      <sheetName val="PRICE-COMP"/>
      <sheetName val="Brd Unit Rate"/>
      <sheetName val="Basic Price"/>
      <sheetName val="pricing"/>
      <sheetName val="trial balance"/>
      <sheetName val="BQ29"/>
      <sheetName val="SD"/>
      <sheetName val="HRG BHN"/>
      <sheetName val="PileClm"/>
      <sheetName val="2(SI-23mrt-PIT)"/>
      <sheetName val="BQ-Str"/>
      <sheetName val="PileCap"/>
      <sheetName val="Har-mat"/>
      <sheetName val="By"/>
      <sheetName val="Gaji"/>
      <sheetName val="ANALISA MARET 09"/>
      <sheetName val="NP"/>
      <sheetName val="Sheet3"/>
      <sheetName val="Batasan"/>
      <sheetName val="SAP"/>
      <sheetName val="HARGA ALAT"/>
      <sheetName val="BASE-PL1(H-shape)(OLD)"/>
      <sheetName val="ana-str"/>
      <sheetName val="2"/>
      <sheetName val="Ana-ALAT"/>
      <sheetName val="NM"/>
      <sheetName val="analisa SNI"/>
      <sheetName val="Daftar Harga"/>
      <sheetName val="Daftar Upah"/>
      <sheetName val="BQ-IABK"/>
      <sheetName val="TOT_RAP"/>
      <sheetName val="XL4Poppy"/>
      <sheetName val="Analisa _ Upah"/>
      <sheetName val="An_hrg"/>
      <sheetName val="Harga Satuan"/>
      <sheetName val="Harga ME "/>
      <sheetName val="DAF-NO._x005f_x0012_"/>
      <sheetName val="DAF-NO._x005f_x005f_x005f_x0012_"/>
      <sheetName val="DAF-NO._x005f_x005f_x005f_x005f_x005f_x005f_x0012"/>
      <sheetName val="AHS"/>
      <sheetName val="Als Struk"/>
      <sheetName val="STRUKTUR-1"/>
      <sheetName val="Sheet8"/>
      <sheetName val="Traf&amp;Genst"/>
      <sheetName val="CH"/>
      <sheetName val="REKAP"/>
      <sheetName val="bhn-upah"/>
      <sheetName val="AHSbj"/>
      <sheetName val="ESCON"/>
      <sheetName val="BQ-E20-02(Rp)"/>
      <sheetName val="Breakdown"/>
      <sheetName val="Rate"/>
      <sheetName val="LEGEND"/>
      <sheetName val="villa"/>
      <sheetName val="ref"/>
      <sheetName val="Cap DUL"/>
      <sheetName val="ANALISA GRS TENGAH"/>
      <sheetName val="Bahan &amp; Upah"/>
      <sheetName val="Bill 5 Summary"/>
      <sheetName val="BASIC"/>
      <sheetName val="Bahan Upah"/>
      <sheetName val="Rekapitulasi"/>
      <sheetName val="320000 CABANG VI"/>
      <sheetName val="upah bahan"/>
      <sheetName val="BQ-Jawa"/>
      <sheetName val="H Satuan Dasar"/>
      <sheetName val="CC"/>
      <sheetName val="BSC ENG"/>
      <sheetName val="LOG"/>
      <sheetName val="OPR"/>
      <sheetName val="QC"/>
      <sheetName val="SM"/>
      <sheetName val="SO"/>
      <sheetName val="HB"/>
      <sheetName val="satuan_pek"/>
      <sheetName val="Unit Rate (2)"/>
      <sheetName val="Harga"/>
      <sheetName val="Harga Bahan"/>
      <sheetName val="R A B"/>
      <sheetName val="Tabel"/>
      <sheetName val="TRANS"/>
      <sheetName val="Alat "/>
      <sheetName val="bobot"/>
      <sheetName val="REKAP_Akap"/>
      <sheetName val="Costing Tata suara"/>
      <sheetName val="mVAC"/>
      <sheetName val="MK"/>
      <sheetName val="Price"/>
      <sheetName val="A_2"/>
      <sheetName val="Level"/>
      <sheetName val="01A- RAB"/>
      <sheetName val="dt-bum"/>
      <sheetName val="notasi"/>
      <sheetName val="RAPA"/>
      <sheetName val="dt-sub"/>
      <sheetName val="Sum"/>
      <sheetName val="Mat"/>
      <sheetName val="alat CETAK"/>
      <sheetName val="IDC tahap II"/>
      <sheetName val="Bahan(WK)"/>
      <sheetName val="BUDGET"/>
      <sheetName val="DBAR"/>
      <sheetName val="data grafik"/>
      <sheetName val="LAB me"/>
      <sheetName val="SUBKON"/>
      <sheetName val="RAB (A) (2)"/>
      <sheetName val="CASF LOW f"/>
      <sheetName val="gvl"/>
      <sheetName val="Bulanan"/>
      <sheetName val="Contract-Data"/>
      <sheetName val="daf isi (xref)"/>
      <sheetName val="HM.MEK."/>
      <sheetName val="Factor"/>
      <sheetName val="Bangunan Utama"/>
      <sheetName val="MAPDC"/>
      <sheetName val="ES-aLL"/>
      <sheetName val="H-Bahan &amp; Tenaga"/>
      <sheetName val="satuan_pek_str"/>
      <sheetName val="BULAN"/>
      <sheetName val="PO"/>
      <sheetName val="Rinci PO"/>
      <sheetName val="list_material"/>
      <sheetName val="BESI"/>
      <sheetName val="Kas Bon"/>
      <sheetName val="REKAP UTAMA"/>
      <sheetName val="ISIAN"/>
      <sheetName val="DONGIA"/>
      <sheetName val="CashFlow"/>
      <sheetName val="ANalat"/>
      <sheetName val="01A_ RAB"/>
      <sheetName val="ALAT_MKNK"/>
      <sheetName val="OH Transportasi"/>
      <sheetName val="OH Insentif"/>
      <sheetName val="DETAIL"/>
      <sheetName val="BOW"/>
      <sheetName val="BAG_III"/>
      <sheetName val="M+MC"/>
      <sheetName val="VLOOK"/>
      <sheetName val="Sheet29"/>
      <sheetName val="Sheet6"/>
      <sheetName val="Sheet4"/>
      <sheetName val="Sheet9"/>
      <sheetName val="Sheet20"/>
      <sheetName val="Sheet7"/>
      <sheetName val="Sheet12"/>
      <sheetName val="Lt. 1 (A)"/>
      <sheetName val="H.SAT"/>
      <sheetName val="Analisa Gabungan"/>
      <sheetName val="Rekap Direct Cost"/>
      <sheetName val="RumusTB 1 bln"/>
      <sheetName val="MU"/>
      <sheetName val="bu alat"/>
      <sheetName val="sche kons"/>
      <sheetName val="bu mat"/>
      <sheetName val="bu tenaga"/>
      <sheetName val="Bill"/>
      <sheetName val="Recapitulation"/>
      <sheetName val="HASAT DASAR"/>
      <sheetName val="tng bhn lstrk"/>
      <sheetName val="vol baja"/>
      <sheetName val="ana kusen"/>
      <sheetName val="vol struk"/>
      <sheetName val="an-aspal"/>
      <sheetName val="ANALISA "/>
      <sheetName val="Strategic Map"/>
      <sheetName val="Bill_Qua"/>
      <sheetName val="ANALISA STR D-3-2"/>
      <sheetName val="Analysis"/>
      <sheetName val="SCHEDULE"/>
      <sheetName val="Database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ANALISA STR D-3-3 "/>
      <sheetName val="BONBIRU"/>
      <sheetName val="WTP-BLD"/>
      <sheetName val="BOQ1a"/>
      <sheetName val="BOQ1b"/>
      <sheetName val="BOQ WIKA"/>
      <sheetName val="#REF"/>
      <sheetName val="A"/>
      <sheetName val="Prelim"/>
      <sheetName val="Uph"/>
      <sheetName val="MasterSheet"/>
      <sheetName val="HSBU ANA"/>
      <sheetName val="Sheet"/>
      <sheetName val="HB "/>
      <sheetName val="rab - persiapan &amp; lantai-1"/>
      <sheetName val="Rincian"/>
      <sheetName val="Pipe"/>
      <sheetName val="B _ Norelec"/>
      <sheetName val="BL"/>
      <sheetName val="SBDY"/>
      <sheetName val="schbhn"/>
      <sheetName val="rap rinci"/>
      <sheetName val="RPP 12 SEPT"/>
      <sheetName val="Harga Bahan &amp; Upah "/>
      <sheetName val="ASAT"/>
      <sheetName val="D-ANS"/>
      <sheetName val="BIAYA SISA PEK."/>
      <sheetName val="Monthly"/>
      <sheetName val="HARGA PIPA"/>
      <sheetName val="Master Supplier"/>
      <sheetName val="CAPITOL MEKANIKAL"/>
      <sheetName val="DAF-NO._x005f_x005f_x005f_x005f_x005f_x005f_x005f"/>
      <sheetName val="UTYLITAS"/>
      <sheetName val="POLY"/>
      <sheetName val="IRNA B"/>
      <sheetName val="CMU 2"/>
      <sheetName val="2_1"/>
      <sheetName val="Jurnal"/>
      <sheetName val="Hargapek"/>
      <sheetName val="003"/>
      <sheetName val="Ind.MP Sch."/>
      <sheetName val="alat"/>
      <sheetName val="BSD (2)"/>
      <sheetName val="TE TS FA LAN MATV"/>
      <sheetName val="DAFTAR HARGA SATUAN MATERIAL"/>
      <sheetName val="DAF-BAHAN"/>
      <sheetName val="DAF-UPAH"/>
      <sheetName val="Upah_Bahan"/>
      <sheetName val="BQ25"/>
      <sheetName val="REK ADD"/>
      <sheetName val="BQ22"/>
      <sheetName val="BQ23"/>
      <sheetName val="310000 CABANG V"/>
      <sheetName val="BQ-FINAL"/>
      <sheetName val="REKAP GSE ROAD"/>
      <sheetName val="Penwrn"/>
      <sheetName val="Scd_RAB"/>
      <sheetName val="cargo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SD (1)"/>
      <sheetName val="BASE_PL1_H_shape__OLD_"/>
      <sheetName val="Tabel material"/>
      <sheetName val="manhour"/>
      <sheetName val="Motor Data"/>
      <sheetName val="Cost_BD_Steel"/>
      <sheetName val="SCH_GG &amp; SAS"/>
      <sheetName val="MixBed"/>
      <sheetName val="CondPol"/>
      <sheetName val="Fuel Oil"/>
      <sheetName val="Bunga"/>
      <sheetName val="Sat Bah _ Up"/>
      <sheetName val="Analisa Harga Satuan"/>
      <sheetName val="meth hsl nego"/>
      <sheetName val="DAF-NO._x005f_x005f_x0012"/>
      <sheetName val="Upah &amp; Bahan"/>
      <sheetName val="Ktr. BUPATI"/>
      <sheetName val="BANGUNAN"/>
      <sheetName val="Ktr. SKPD"/>
      <sheetName val="BoQ  Struktur Darat &amp; Laut"/>
      <sheetName val="Resources"/>
      <sheetName val="Manpower"/>
      <sheetName val="sat-jadi"/>
      <sheetName val="harga-alat"/>
      <sheetName val="List"/>
      <sheetName val="RESUME"/>
      <sheetName val="FINAL"/>
      <sheetName val="DAPRO"/>
      <sheetName val=" R A B"/>
      <sheetName val="B.O.Q"/>
      <sheetName val="Informasi"/>
      <sheetName val="POL"/>
      <sheetName val="May"/>
      <sheetName val="PO2"/>
      <sheetName val="EFECTIF"/>
      <sheetName val="ANALISA-HST"/>
      <sheetName val="PIVOT"/>
      <sheetName val="Pintu-Jend."/>
      <sheetName val="MAPP"/>
      <sheetName val="rek det 1_3"/>
      <sheetName val="alok_bunga"/>
      <sheetName val="UBA RAB"/>
      <sheetName val="610.07A"/>
      <sheetName val="bhn,upah,alat"/>
      <sheetName val="Ans Kom Precast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Sat_Bah___Up"/>
      <sheetName val="HARGA_PIPA"/>
      <sheetName val="terbilang"/>
      <sheetName val="H.BAHAN"/>
      <sheetName val="Du_lieu"/>
      <sheetName val="Daftar Kuantitas"/>
      <sheetName val="Construction Progress"/>
      <sheetName val="Dec"/>
      <sheetName val="SITE-E"/>
      <sheetName val="Master Schedule"/>
      <sheetName val="BOQ_INT"/>
      <sheetName val="BILL of QUANTITY"/>
      <sheetName val="OwningCost"/>
      <sheetName val="hsp_STR_ARS"/>
      <sheetName val="330000 CABANG VII"/>
      <sheetName val="LMKC"/>
      <sheetName val="Laba JO"/>
      <sheetName val="HS ALAT"/>
      <sheetName val="HS UPAH"/>
      <sheetName val="PRODALAT"/>
      <sheetName val="map"/>
      <sheetName val="rkp"/>
      <sheetName val="Kuantitas &amp; Harga"/>
      <sheetName val="HSD"/>
      <sheetName val="RAB-SPL2"/>
      <sheetName val="Markup"/>
      <sheetName val="PEKERJAAN PERSIAPAN"/>
      <sheetName val="PJ"/>
      <sheetName val="UPAH &amp; BHN"/>
      <sheetName val="Bank"/>
      <sheetName val="Analisa Ars"/>
      <sheetName val="Satpek"/>
      <sheetName val="Check"/>
      <sheetName val="UNIT PRICE ANALISYS"/>
      <sheetName val="DATA1"/>
      <sheetName val="Rekap Biaya"/>
      <sheetName val="RC-ANLPP"/>
      <sheetName val="LIST ANHARSAT"/>
      <sheetName val="Tabel Berat"/>
      <sheetName val="ANL."/>
      <sheetName val="BAPP 2"/>
      <sheetName val="Satdas"/>
      <sheetName val="BSC"/>
      <sheetName val="ENG"/>
      <sheetName val="BIAYA BAHAN"/>
      <sheetName val="BIAYA ALAT"/>
      <sheetName val="HB me"/>
      <sheetName val="HSatuan"/>
      <sheetName val="2.Hydrant"/>
      <sheetName val="3. Plumbing"/>
      <sheetName val="7.firealarm"/>
      <sheetName val="8.listrik&amp;ptr"/>
      <sheetName val="6.ts"/>
      <sheetName val="5.tlp"/>
      <sheetName val="DAF-NO._x005f_x005f_x005f"/>
      <sheetName val="Bill 3 Summary"/>
      <sheetName val="PO-2"/>
      <sheetName val="4-Basic Price"/>
      <sheetName val="analisa stroke"/>
      <sheetName val="SATUAN JADI "/>
      <sheetName val="Kaspel"/>
      <sheetName val="Wiw"/>
      <sheetName val="Cover_Daf-2"/>
      <sheetName val="PROGBLN"/>
      <sheetName val="depan"/>
      <sheetName val="sai"/>
      <sheetName val="Anl_Konst"/>
      <sheetName val="Prog CD"/>
      <sheetName val="Daf. Analisa"/>
      <sheetName val="Olah"/>
      <sheetName val="AnBiaya OperasionalAlat"/>
      <sheetName val="desain"/>
      <sheetName val="DFT-Harga (2)"/>
      <sheetName val="Analisa Upah &amp; Bahan Plum"/>
      <sheetName val="Bill of Qty MEP"/>
      <sheetName val="COS_REP.XLS"/>
      <sheetName val="PROGRESS"/>
      <sheetName val="Sat~Bahu"/>
      <sheetName val="DAF-NO._x0012"/>
      <sheetName val="Kell.Dind-GC"/>
      <sheetName val="Foundation"/>
      <sheetName val="FAK"/>
      <sheetName val="BQ PL - ST. HELENA"/>
      <sheetName val="Bill sipil"/>
      <sheetName val="TOWN"/>
      <sheetName val="Master 1.0"/>
      <sheetName val="304-06"/>
      <sheetName val="PKK"/>
      <sheetName val="PROTECTION "/>
      <sheetName val="Capex"/>
      <sheetName val="Assumptions"/>
      <sheetName val="Tables"/>
      <sheetName val="Rinci-Biaya"/>
      <sheetName val="Rinci-Pendapatan"/>
      <sheetName val="Bor Pile"/>
      <sheetName val="Cover Daf-2"/>
      <sheetName val="Daf_Anl"/>
      <sheetName val="BQ-BLK-AN"/>
      <sheetName val="blk-1"/>
      <sheetName val="mat&amp;upah"/>
      <sheetName val="a-tanah"/>
      <sheetName val="GRAND TOTAL"/>
      <sheetName val="I-ME"/>
      <sheetName val="Anl"/>
      <sheetName val="Breakdown Structure"/>
      <sheetName val="Breakdown Architecture"/>
      <sheetName val="rab me (by owner) "/>
      <sheetName val="BQ (by owner)"/>
      <sheetName val="rab me (fisik)"/>
      <sheetName val="1.1.Barrette pile"/>
      <sheetName val="Qty_pile"/>
      <sheetName val="Steel_slab"/>
      <sheetName val="Steel_tank"/>
      <sheetName val="Steel_wall"/>
      <sheetName val="SAT-UP bangunan"/>
      <sheetName val="BAPP 1"/>
      <sheetName val="SPK 1"/>
      <sheetName val="rp"/>
      <sheetName val="Rekap "/>
      <sheetName val="BoQ C4"/>
      <sheetName val="Harian"/>
      <sheetName val="D7(1)"/>
      <sheetName val="ARP-2 Cfutama"/>
      <sheetName val="DAF-NO__x0012_1"/>
      <sheetName val="DAF-NO__x005f_x005f_x0011"/>
      <sheetName val="DAF-NO__x0012_"/>
      <sheetName val="DAF-NO__x005f_x005f_x0012"/>
      <sheetName val="DAF-NO__x0012_2"/>
      <sheetName val="DAF-NO__x005f_x005f_x0013"/>
      <sheetName val="DAF-NO__x0012_3"/>
      <sheetName val="DAF-NO__x005f_x005f_x0014"/>
      <sheetName val="DAF-NO._x005f"/>
      <sheetName val="Analisa Alat"/>
      <sheetName val="Rekap Analisa"/>
      <sheetName val="Mat'l"/>
      <sheetName val="ALEK"/>
      <sheetName val="RNG"/>
      <sheetName val="M"/>
      <sheetName val="작성기준"/>
      <sheetName val="LAP   (4)"/>
      <sheetName val="LAP   (11)"/>
      <sheetName val="HargaDasar"/>
      <sheetName val="Rates"/>
      <sheetName val="An.alat"/>
      <sheetName val="RAB "/>
      <sheetName val="Analisa_Harga_Satuan"/>
      <sheetName val="Analisa_Harga_Satuan1"/>
      <sheetName val="DIV-7"/>
      <sheetName val="AHS - Riel"/>
      <sheetName val="Analisa HS"/>
      <sheetName val="H-Dasar"/>
      <sheetName val="61004"/>
      <sheetName val="CAT-HRG_6"/>
      <sheetName val="DAF-_46"/>
      <sheetName val="DAF-NO_16"/>
      <sheetName val="DAF-NO_26"/>
      <sheetName val="DAF_NO_36"/>
      <sheetName val="DAF-NO_46"/>
      <sheetName val="Isolasi_Luar_Dalam6"/>
      <sheetName val="Isolasi_Luar6"/>
      <sheetName val="analisa_Str6"/>
      <sheetName val="Mon_Upah+Alat+Material5"/>
      <sheetName val="ana_drainase6"/>
      <sheetName val="PT_6"/>
      <sheetName val="Sat_Bah_&amp;_Up6"/>
      <sheetName val="Bill_No_13_16"/>
      <sheetName val="TAMKUR_4"/>
      <sheetName val="BQ_mep5"/>
      <sheetName val="AHS_ASLI5"/>
      <sheetName val="ANALISA_ALAT_BERAT5"/>
      <sheetName val="Brd_Unit_Rate4"/>
      <sheetName val="Basic_Price4"/>
      <sheetName val="Analisa_&amp;_Upah5"/>
      <sheetName val="Sat__Pek_5"/>
      <sheetName val="DAFTAR_(2)5"/>
      <sheetName val="REF_ONLY5"/>
      <sheetName val="hg_sat_25"/>
      <sheetName val="hg_sat_BM5"/>
      <sheetName val="Bahan___Upah5"/>
      <sheetName val="Analisa_Harga5"/>
      <sheetName val="H_Satuan5"/>
      <sheetName val="Harsat_Bahan4"/>
      <sheetName val="Harsat_Upah4"/>
      <sheetName val="trial_balance4"/>
      <sheetName val="2_26"/>
      <sheetName val="an__struktur9"/>
      <sheetName val="Blk_A4"/>
      <sheetName val="Bill_rekap4"/>
      <sheetName val="Bill_of_Qty4"/>
      <sheetName val="BIAYA_UMUM4"/>
      <sheetName val="Ahs_24"/>
      <sheetName val="Ahs_14"/>
      <sheetName val="HRG_BHN4"/>
      <sheetName val="AHAS_PANEL4"/>
      <sheetName val="Sat_Bahan4"/>
      <sheetName val="Sat_Alat4"/>
      <sheetName val="Sat_Upah4"/>
      <sheetName val="FORM_X_COST4"/>
      <sheetName val="an_mek4"/>
      <sheetName val="Alat_4"/>
      <sheetName val="DAF-NO__x005f_x0012_4"/>
      <sheetName val="DAF-NO__x005f_x005f_x005f_x0012_4"/>
      <sheetName val="An_Arsitektur4"/>
      <sheetName val="An_Struktur4"/>
      <sheetName val="Unit_Rate4"/>
      <sheetName val="Analisa_ME_4"/>
      <sheetName val="an__struktur10"/>
      <sheetName val="RAB_(A)_(2)4"/>
      <sheetName val="B_T4"/>
      <sheetName val="CASF_LOW_f4"/>
      <sheetName val="Analisa___Upah4"/>
      <sheetName val="Bahan_Upah4"/>
      <sheetName val="Cap_DUL4"/>
      <sheetName val="ANALISA_MARET_094"/>
      <sheetName val="LAB_me4"/>
      <sheetName val="HARGA_ALAT4"/>
      <sheetName val="analisa_SNI4"/>
      <sheetName val="Als_Struk4"/>
      <sheetName val="daf_isi_(xref)4"/>
      <sheetName val="upah_bahan4"/>
      <sheetName val="Harga_Bahan4"/>
      <sheetName val="320000_CABANG_VI4"/>
      <sheetName val="bu_alat4"/>
      <sheetName val="sche_kons4"/>
      <sheetName val="bu_mat4"/>
      <sheetName val="bu_tenaga4"/>
      <sheetName val="HASAT_DASAR4"/>
      <sheetName val="tng_bhn_lstrk4"/>
      <sheetName val="vol_baja4"/>
      <sheetName val="ana_kusen4"/>
      <sheetName val="vol_struk4"/>
      <sheetName val="Daftar_Harga4"/>
      <sheetName val="ANALISA_4"/>
      <sheetName val="Strategic_Map4"/>
      <sheetName val="HM_MEK_4"/>
      <sheetName val="Bangunan_Utama4"/>
      <sheetName val="Daftar_Upah4"/>
      <sheetName val="Harga_Satuan4"/>
      <sheetName val="Costing_Tata_suara4"/>
      <sheetName val="01A-_RAB4"/>
      <sheetName val="H_Satuan_Dasar4"/>
      <sheetName val="BSC_ENG4"/>
      <sheetName val="ANALISA_STR_D-3-24"/>
      <sheetName val="Harga_ME_4"/>
      <sheetName val="DAF-NO__x005f_x005f_x005f_x005f_x005f_x005f_x0015"/>
      <sheetName val="ANALISA_GRS_TENGAH4"/>
      <sheetName val="ANALISA_STR_D-3-3_4"/>
      <sheetName val="alat_CETAK4"/>
      <sheetName val="IDC_tahap_II4"/>
      <sheetName val="BOQ_WIKA4"/>
      <sheetName val="R_A_B4"/>
      <sheetName val="OH_Transportasi4"/>
      <sheetName val="OH_Insentif4"/>
      <sheetName val="data_grafik4"/>
      <sheetName val="Bahan_&amp;_Upah4"/>
      <sheetName val="Bill_5_Summary4"/>
      <sheetName val="H-Bahan_&amp;_Tenaga4"/>
      <sheetName val="Unit_Rate_(2)4"/>
      <sheetName val="Rinci_PO4"/>
      <sheetName val="Kas_Bon4"/>
      <sheetName val="REKAP_UTAMA4"/>
      <sheetName val="Pintu-Jend_4"/>
      <sheetName val="rek_det_1_34"/>
      <sheetName val="Ind_MP_Sch_4"/>
      <sheetName val="BSD_(2)4"/>
      <sheetName val="H_SAT4"/>
      <sheetName val="Analisa_Gabungan4"/>
      <sheetName val="01A__RAB4"/>
      <sheetName val="HB_4"/>
      <sheetName val="rab_-_persiapan_&amp;_lantai-14"/>
      <sheetName val="Lt__1_(A)4"/>
      <sheetName val="CAPITOL_MEKANIKAL4"/>
      <sheetName val="Rekap_Direct_Cost4"/>
      <sheetName val="RumusTB_1_bln4"/>
      <sheetName val="RPP_12_SEPT4"/>
      <sheetName val="Harga_Bahan_&amp;_Upah_4"/>
      <sheetName val="HSBU_ANA4"/>
      <sheetName val="B___Norelec4"/>
      <sheetName val="SD_(1)4"/>
      <sheetName val="UBA_RAB4"/>
      <sheetName val="IRNA_B4"/>
      <sheetName val="CMU_24"/>
      <sheetName val="Sat_Bah___Up1"/>
      <sheetName val="HARGA_PIPA1"/>
      <sheetName val="610_07A"/>
      <sheetName val="Ans_Kom_Precast"/>
      <sheetName val="BIAYA_SISA_PEK_"/>
      <sheetName val="H_BAHAN"/>
      <sheetName val="DAF-NO__x005f_x005f_x005f_x005f_x005f_x005f_x005f"/>
      <sheetName val="rap_rinci"/>
      <sheetName val="TE_TS_FA_LAN_MATV"/>
      <sheetName val="DAFTAR_HARGA_SATUAN_MATERIAL"/>
      <sheetName val="310000_CABANG_V"/>
      <sheetName val="Master_Supplier"/>
      <sheetName val="_R_A_B"/>
      <sheetName val="B_O_Q"/>
      <sheetName val="Daftar_Kuantitas"/>
      <sheetName val="Construction_Progress"/>
      <sheetName val="Master_Schedule"/>
      <sheetName val="BILL_of_QUANTITY"/>
      <sheetName val="Analisa_Ars"/>
      <sheetName val="UNIT_PRICE_ANALISYS"/>
      <sheetName val="Rekap_Biaya"/>
      <sheetName val="REKAP_GSE_ROAD"/>
      <sheetName val="Motor_Data"/>
      <sheetName val="SCH_GG_&amp;_SAS"/>
      <sheetName val="Fuel_Oil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NL_"/>
      <sheetName val="BAPP_2"/>
      <sheetName val="330000_CABANG_VII"/>
      <sheetName val="Laba_JO"/>
      <sheetName val="BoQ__Struktur_Darat_&amp;_Laut"/>
      <sheetName val="HS_ALAT"/>
      <sheetName val="HS_UPAH"/>
      <sheetName val="LIST_ANHARSAT"/>
      <sheetName val="Tabel_Berat"/>
      <sheetName val="meth_hsl_nego"/>
      <sheetName val="Instalasi_Bengkel"/>
      <sheetName val="Tabel_material"/>
      <sheetName val="BoQ_C4"/>
      <sheetName val="BQ_PL_-_ST__HELENA"/>
      <sheetName val="4-Basic_Price"/>
      <sheetName val="2_Hydrant"/>
      <sheetName val="3__Plumbing"/>
      <sheetName val="7_firealarm"/>
      <sheetName val="8_listrik&amp;ptr"/>
      <sheetName val="6_ts"/>
      <sheetName val="5_tlp"/>
      <sheetName val="Bill_3_Summary"/>
      <sheetName val="DAF-NO__x005f_x005f_x005f"/>
      <sheetName val="analisa_stroke"/>
      <sheetName val="Bill_of_Qty_MEP"/>
      <sheetName val="CAT-HRG_7"/>
      <sheetName val="DAF-_47"/>
      <sheetName val="DAF-NO_17"/>
      <sheetName val="DAF-NO_27"/>
      <sheetName val="DAF_NO_37"/>
      <sheetName val="DAF-NO_47"/>
      <sheetName val="Isolasi_Luar_Dalam7"/>
      <sheetName val="Isolasi_Luar7"/>
      <sheetName val="analisa_Str7"/>
      <sheetName val="Mon_Upah+Alat+Material6"/>
      <sheetName val="ana_drainase7"/>
      <sheetName val="PT_7"/>
      <sheetName val="Sat_Bah_&amp;_Up7"/>
      <sheetName val="Bill_No_13_17"/>
      <sheetName val="TAMKUR_5"/>
      <sheetName val="BQ_mep6"/>
      <sheetName val="AHS_ASLI6"/>
      <sheetName val="ANALISA_ALAT_BERAT6"/>
      <sheetName val="Brd_Unit_Rate5"/>
      <sheetName val="Basic_Price5"/>
      <sheetName val="Analisa_&amp;_Upah6"/>
      <sheetName val="Sat__Pek_6"/>
      <sheetName val="DAFTAR_(2)6"/>
      <sheetName val="REF_ONLY6"/>
      <sheetName val="hg_sat_26"/>
      <sheetName val="hg_sat_BM6"/>
      <sheetName val="Bahan___Upah6"/>
      <sheetName val="Analisa_Harga6"/>
      <sheetName val="H_Satuan6"/>
      <sheetName val="Harsat_Bahan5"/>
      <sheetName val="Harsat_Upah5"/>
      <sheetName val="trial_balance5"/>
      <sheetName val="2_27"/>
      <sheetName val="an__struktur11"/>
      <sheetName val="Blk_A5"/>
      <sheetName val="Bill_rekap5"/>
      <sheetName val="Bill_of_Qty5"/>
      <sheetName val="BIAYA_UMUM5"/>
      <sheetName val="Ahs_25"/>
      <sheetName val="Ahs_15"/>
      <sheetName val="HRG_BHN5"/>
      <sheetName val="AHAS_PANEL5"/>
      <sheetName val="Sat_Bahan5"/>
      <sheetName val="Sat_Alat5"/>
      <sheetName val="Sat_Upah5"/>
      <sheetName val="FORM_X_COST5"/>
      <sheetName val="an_mek5"/>
      <sheetName val="Alat_5"/>
      <sheetName val="DAF-NO__x005f_x0012_5"/>
      <sheetName val="DAF-NO__x005f_x005f_x005f_x0012_5"/>
      <sheetName val="An_Arsitektur5"/>
      <sheetName val="An_Struktur5"/>
      <sheetName val="Unit_Rate5"/>
      <sheetName val="Analisa_ME_5"/>
      <sheetName val="an__struktur12"/>
      <sheetName val="RAB_(A)_(2)5"/>
      <sheetName val="B_T5"/>
      <sheetName val="CASF_LOW_f5"/>
      <sheetName val="Analisa___Upah5"/>
      <sheetName val="Bahan_Upah5"/>
      <sheetName val="Cap_DUL5"/>
      <sheetName val="ANALISA_MARET_095"/>
      <sheetName val="LAB_me5"/>
      <sheetName val="HARGA_ALAT5"/>
      <sheetName val="analisa_SNI5"/>
      <sheetName val="Als_Struk5"/>
      <sheetName val="daf_isi_(xref)5"/>
      <sheetName val="upah_bahan5"/>
      <sheetName val="Harga_Bahan5"/>
      <sheetName val="320000_CABANG_VI5"/>
      <sheetName val="bu_alat5"/>
      <sheetName val="sche_kons5"/>
      <sheetName val="bu_mat5"/>
      <sheetName val="bu_tenaga5"/>
      <sheetName val="HASAT_DASAR5"/>
      <sheetName val="tng_bhn_lstrk5"/>
      <sheetName val="vol_baja5"/>
      <sheetName val="ana_kusen5"/>
      <sheetName val="vol_struk5"/>
      <sheetName val="Daftar_Harga5"/>
      <sheetName val="ANALISA_5"/>
      <sheetName val="Strategic_Map5"/>
      <sheetName val="HM_MEK_5"/>
      <sheetName val="Bangunan_Utama5"/>
      <sheetName val="Daftar_Upah5"/>
      <sheetName val="Harga_Satuan5"/>
      <sheetName val="Costing_Tata_suara5"/>
      <sheetName val="01A-_RAB5"/>
      <sheetName val="H_Satuan_Dasar5"/>
      <sheetName val="BSC_ENG5"/>
      <sheetName val="ANALISA_STR_D-3-25"/>
      <sheetName val="Harga_ME_5"/>
      <sheetName val="DAF-NO__x005f_x005f_x005f_x005f_x005f_x005f_x0016"/>
      <sheetName val="ANALISA_GRS_TENGAH5"/>
      <sheetName val="ANALISA_STR_D-3-3_5"/>
      <sheetName val="alat_CETAK5"/>
      <sheetName val="IDC_tahap_II5"/>
      <sheetName val="BOQ_WIKA5"/>
      <sheetName val="R_A_B5"/>
      <sheetName val="OH_Transportasi5"/>
      <sheetName val="OH_Insentif5"/>
      <sheetName val="data_grafik5"/>
      <sheetName val="Bahan_&amp;_Upah5"/>
      <sheetName val="Bill_5_Summary5"/>
      <sheetName val="H-Bahan_&amp;_Tenaga5"/>
      <sheetName val="Unit_Rate_(2)5"/>
      <sheetName val="Rinci_PO5"/>
      <sheetName val="Kas_Bon5"/>
      <sheetName val="REKAP_UTAMA5"/>
      <sheetName val="Pintu-Jend_5"/>
      <sheetName val="rek_det_1_35"/>
      <sheetName val="Ind_MP_Sch_5"/>
      <sheetName val="BSD_(2)5"/>
      <sheetName val="H_SAT5"/>
      <sheetName val="Analisa_Gabungan5"/>
      <sheetName val="01A__RAB5"/>
      <sheetName val="HB_5"/>
      <sheetName val="rab_-_persiapan_&amp;_lantai-15"/>
      <sheetName val="Lt__1_(A)5"/>
      <sheetName val="CAPITOL_MEKANIKAL5"/>
      <sheetName val="Rekap_Direct_Cost5"/>
      <sheetName val="RumusTB_1_bln5"/>
      <sheetName val="RPP_12_SEPT5"/>
      <sheetName val="Harga_Bahan_&amp;_Upah_5"/>
      <sheetName val="HSBU_ANA5"/>
      <sheetName val="B___Norelec5"/>
      <sheetName val="SD_(1)5"/>
      <sheetName val="UBA_RAB5"/>
      <sheetName val="IRNA_B5"/>
      <sheetName val="CMU_25"/>
      <sheetName val="Sat_Bah___Up2"/>
      <sheetName val="HARGA_PIPA2"/>
      <sheetName val="610_07A1"/>
      <sheetName val="Ans_Kom_Precast1"/>
      <sheetName val="BIAYA_SISA_PEK_1"/>
      <sheetName val="H_BAHAN1"/>
      <sheetName val="DAF-NO__x005f_x005f_x005f_x005f_x005f_x005f_x0051"/>
      <sheetName val="rap_rinci1"/>
      <sheetName val="TE_TS_FA_LAN_MATV1"/>
      <sheetName val="DAFTAR_HARGA_SATUAN_MATERIAL1"/>
      <sheetName val="310000_CABANG_V1"/>
      <sheetName val="Master_Supplier1"/>
      <sheetName val="_R_A_B1"/>
      <sheetName val="B_O_Q1"/>
      <sheetName val="Daftar_Kuantitas1"/>
      <sheetName val="Construction_Progress1"/>
      <sheetName val="Master_Schedule1"/>
      <sheetName val="BILL_of_QUANTITY1"/>
      <sheetName val="Analisa_Ars1"/>
      <sheetName val="UNIT_PRICE_ANALISYS1"/>
      <sheetName val="Rekap_Biaya1"/>
      <sheetName val="REKAP_GSE_ROAD1"/>
      <sheetName val="Motor_Data1"/>
      <sheetName val="SCH_GG_&amp;_SAS1"/>
      <sheetName val="Fuel_Oil1"/>
      <sheetName val="Pek__Tanah1"/>
      <sheetName val="Pek__Pondasi1"/>
      <sheetName val="Pek__Dinding1"/>
      <sheetName val="Pek__Plesteran1"/>
      <sheetName val="Pek__Kayu1"/>
      <sheetName val="Pek__Beton1"/>
      <sheetName val="Pek__Penutup_Atap1"/>
      <sheetName val="Pek__Langit-langit1"/>
      <sheetName val="Pek__Sanitasi1"/>
      <sheetName val="Pek__Besi_&amp;_Alumunium1"/>
      <sheetName val="Pek__Kunci_&amp;_Kaca1"/>
      <sheetName val="Pek__Penutup_Lantai_&amp;_dinding1"/>
      <sheetName val="Pek__Pengecatan1"/>
      <sheetName val="ANL_1"/>
      <sheetName val="DAF-NO__x005f_x005f_x00121"/>
      <sheetName val="BAPP_21"/>
      <sheetName val="330000_CABANG_VII1"/>
      <sheetName val="Laba_JO1"/>
      <sheetName val="BoQ__Struktur_Darat_&amp;_Laut1"/>
      <sheetName val="HS_ALAT1"/>
      <sheetName val="HS_UPAH1"/>
      <sheetName val="LIST_ANHARSAT1"/>
      <sheetName val="Tabel_Berat1"/>
      <sheetName val="meth_hsl_nego1"/>
      <sheetName val="Instalasi_Bengkel1"/>
      <sheetName val="Tabel_material1"/>
      <sheetName val="BoQ_C41"/>
      <sheetName val="BQ_PL_-_ST__HELENA1"/>
      <sheetName val="4-Basic_Price1"/>
      <sheetName val="2_Hydrant1"/>
      <sheetName val="3__Plumbing1"/>
      <sheetName val="7_firealarm1"/>
      <sheetName val="8_listrik&amp;ptr1"/>
      <sheetName val="6_ts1"/>
      <sheetName val="5_tlp1"/>
      <sheetName val="Bill_3_Summary1"/>
      <sheetName val="DAF-NO__x005f_x005f_x005f1"/>
      <sheetName val="analisa_stroke1"/>
      <sheetName val="Bill_of_Qty_MEP1"/>
      <sheetName val="db"/>
      <sheetName val="CIANTEN-1"/>
      <sheetName val="CIANTEN-1B"/>
      <sheetName val="D6-1b"/>
      <sheetName val="Daf Harga"/>
      <sheetName val="An_ Harga"/>
      <sheetName val="Building"/>
      <sheetName val="Schedule_Sheet"/>
      <sheetName val="Calculation"/>
      <sheetName val="Civil"/>
      <sheetName val="Electrical"/>
      <sheetName val="Equipment"/>
      <sheetName val="Instrument"/>
      <sheetName val="Insulation"/>
      <sheetName val="Overall"/>
      <sheetName val="Painting"/>
      <sheetName val="Progress_Data"/>
      <sheetName val="Pipe Fabrication"/>
      <sheetName val="Steel"/>
      <sheetName val="RT13526 CPI"/>
      <sheetName val="Sis Hidrol"/>
      <sheetName val="Brk Dwn Sipil"/>
      <sheetName val="Pipa 10 mm"/>
      <sheetName val="Pipa 8 mm"/>
      <sheetName val="Pipa Fiber"/>
      <sheetName val="Pipa PE"/>
      <sheetName val="rekap TOT"/>
      <sheetName val="AHAS1"/>
      <sheetName val="data type kusen (all)"/>
      <sheetName val="Bill-2"/>
      <sheetName val="CAT-HRG_8"/>
      <sheetName val="DAF-_48"/>
      <sheetName val="DAF-NO_18"/>
      <sheetName val="DAF-NO_28"/>
      <sheetName val="DAF_NO_38"/>
      <sheetName val="DAF-NO_48"/>
      <sheetName val="Isolasi_Luar_Dalam8"/>
      <sheetName val="Isolasi_Luar8"/>
      <sheetName val="analisa_Str8"/>
      <sheetName val="Mon_Upah+Alat+Material7"/>
      <sheetName val="ana_drainase8"/>
      <sheetName val="PT_8"/>
      <sheetName val="Sat_Bah_&amp;_Up8"/>
      <sheetName val="Bill_No_13_18"/>
      <sheetName val="TAMKUR_6"/>
      <sheetName val="BQ_mep7"/>
      <sheetName val="AHS_ASLI7"/>
      <sheetName val="ANALISA_ALAT_BERAT7"/>
      <sheetName val="Brd_Unit_Rate6"/>
      <sheetName val="Basic_Price6"/>
      <sheetName val="Analisa_&amp;_Upah7"/>
      <sheetName val="Sat__Pek_7"/>
      <sheetName val="DAFTAR_(2)7"/>
      <sheetName val="REF_ONLY7"/>
      <sheetName val="hg_sat_27"/>
      <sheetName val="hg_sat_BM7"/>
      <sheetName val="Bahan___Upah7"/>
      <sheetName val="Analisa_Harga7"/>
      <sheetName val="H_Satuan7"/>
      <sheetName val="Harsat_Bahan6"/>
      <sheetName val="Harsat_Upah6"/>
      <sheetName val="trial_balance6"/>
      <sheetName val="2_28"/>
      <sheetName val="an__struktur13"/>
      <sheetName val="Blk_A6"/>
      <sheetName val="Bill_rekap6"/>
      <sheetName val="Bill_of_Qty6"/>
      <sheetName val="BIAYA_UMUM6"/>
      <sheetName val="Ahs_26"/>
      <sheetName val="Ahs_16"/>
      <sheetName val="HRG_BHN6"/>
      <sheetName val="AHAS_PANEL6"/>
      <sheetName val="Sat_Bahan6"/>
      <sheetName val="Sat_Alat6"/>
      <sheetName val="Sat_Upah6"/>
      <sheetName val="FORM_X_COST6"/>
      <sheetName val="an_mek6"/>
      <sheetName val="Alat_6"/>
      <sheetName val="DAF-NO__x005f_x0012_6"/>
      <sheetName val="DAF-NO__x005f_x005f_x005f_x0012_6"/>
      <sheetName val="An_Arsitektur6"/>
      <sheetName val="An_Struktur6"/>
      <sheetName val="Unit_Rate6"/>
      <sheetName val="Analisa_ME_6"/>
      <sheetName val="an__struktur14"/>
      <sheetName val="RAB_(A)_(2)6"/>
      <sheetName val="B_T6"/>
      <sheetName val="CASF_LOW_f6"/>
      <sheetName val="Analisa___Upah6"/>
      <sheetName val="Bahan_Upah6"/>
      <sheetName val="Cap_DUL6"/>
      <sheetName val="ANALISA_MARET_096"/>
      <sheetName val="LAB_me6"/>
      <sheetName val="HARGA_ALAT6"/>
      <sheetName val="analisa_SNI6"/>
      <sheetName val="Als_Struk6"/>
      <sheetName val="daf_isi_(xref)6"/>
      <sheetName val="upah_bahan6"/>
      <sheetName val="Harga_Bahan6"/>
      <sheetName val="320000_CABANG_VI6"/>
      <sheetName val="bu_alat6"/>
      <sheetName val="sche_kons6"/>
      <sheetName val="bu_mat6"/>
      <sheetName val="bu_tenaga6"/>
      <sheetName val="HASAT_DASAR6"/>
      <sheetName val="tng_bhn_lstrk6"/>
      <sheetName val="vol_baja6"/>
      <sheetName val="ana_kusen6"/>
      <sheetName val="vol_struk6"/>
      <sheetName val="Daftar_Harga6"/>
      <sheetName val="ANALISA_6"/>
      <sheetName val="Strategic_Map6"/>
      <sheetName val="HM_MEK_6"/>
      <sheetName val="Bangunan_Utama6"/>
      <sheetName val="Daftar_Upah6"/>
      <sheetName val="Harga_Satuan6"/>
      <sheetName val="Costing_Tata_suara6"/>
      <sheetName val="01A-_RAB6"/>
      <sheetName val="H_Satuan_Dasar6"/>
      <sheetName val="BSC_ENG6"/>
      <sheetName val="ANALISA_STR_D-3-26"/>
      <sheetName val="Harga_ME_6"/>
      <sheetName val="DAF-NO__x005f_x005f_x005f_x005f_x005f_x005f_x0017"/>
      <sheetName val="ANALISA_GRS_TENGAH6"/>
      <sheetName val="ANALISA_STR_D-3-3_6"/>
      <sheetName val="alat_CETAK6"/>
      <sheetName val="IDC_tahap_II6"/>
      <sheetName val="BOQ_WIKA6"/>
      <sheetName val="R_A_B6"/>
      <sheetName val="OH_Transportasi6"/>
      <sheetName val="OH_Insentif6"/>
      <sheetName val="data_grafik6"/>
      <sheetName val="Bahan_&amp;_Upah6"/>
      <sheetName val="Bill_5_Summary6"/>
      <sheetName val="H-Bahan_&amp;_Tenaga6"/>
      <sheetName val="Unit_Rate_(2)6"/>
      <sheetName val="Rinci_PO6"/>
      <sheetName val="Kas_Bon6"/>
      <sheetName val="REKAP_UTAMA6"/>
      <sheetName val="Pintu-Jend_6"/>
      <sheetName val="rek_det_1_36"/>
      <sheetName val="Ind_MP_Sch_6"/>
      <sheetName val="BSD_(2)6"/>
      <sheetName val="H_SAT6"/>
      <sheetName val="Analisa_Gabungan6"/>
      <sheetName val="01A__RAB6"/>
      <sheetName val="HB_6"/>
      <sheetName val="rab_-_persiapan_&amp;_lantai-16"/>
      <sheetName val="Lt__1_(A)6"/>
      <sheetName val="CAPITOL_MEKANIKAL6"/>
      <sheetName val="Rekap_Direct_Cost6"/>
      <sheetName val="RumusTB_1_bln6"/>
      <sheetName val="RPP_12_SEPT6"/>
      <sheetName val="Harga_Bahan_&amp;_Upah_6"/>
      <sheetName val="HSBU_ANA6"/>
      <sheetName val="B___Norelec6"/>
      <sheetName val="SD_(1)6"/>
      <sheetName val="UBA_RAB6"/>
      <sheetName val="IRNA_B6"/>
      <sheetName val="CMU_26"/>
      <sheetName val="Sat_Bah___Up3"/>
      <sheetName val="HARGA_PIPA3"/>
      <sheetName val="610_07A2"/>
      <sheetName val="Ans_Kom_Precast2"/>
      <sheetName val="BIAYA_SISA_PEK_2"/>
      <sheetName val="H_BAHAN2"/>
      <sheetName val="DAF-NO__x005f_x005f_x005f_x005f_x005f_x005f_x0052"/>
      <sheetName val="rap_rinci2"/>
      <sheetName val="TE_TS_FA_LAN_MATV2"/>
      <sheetName val="DAFTAR_HARGA_SATUAN_MATERIAL2"/>
      <sheetName val="310000_CABANG_V2"/>
      <sheetName val="Master_Supplier2"/>
      <sheetName val="Analisa_Harga_Satuan2"/>
      <sheetName val="_R_A_B2"/>
      <sheetName val="B_O_Q2"/>
      <sheetName val="Daftar_Kuantitas2"/>
      <sheetName val="Construction_Progress2"/>
      <sheetName val="Master_Schedule2"/>
      <sheetName val="BILL_of_QUANTITY2"/>
      <sheetName val="Analisa_Ars2"/>
      <sheetName val="meth_hsl_nego2"/>
      <sheetName val="Instalasi_Bengkel2"/>
      <sheetName val="Tabel_material2"/>
      <sheetName val="REKAP_GSE_ROAD2"/>
      <sheetName val="Pek__Tanah2"/>
      <sheetName val="Pek__Pondasi2"/>
      <sheetName val="Pek__Dinding2"/>
      <sheetName val="Pek__Plesteran2"/>
      <sheetName val="Pek__Kayu2"/>
      <sheetName val="Pek__Beton2"/>
      <sheetName val="Pek__Penutup_Atap2"/>
      <sheetName val="Pek__Langit-langit2"/>
      <sheetName val="Pek__Sanitasi2"/>
      <sheetName val="Pek__Besi_&amp;_Alumunium2"/>
      <sheetName val="Pek__Kunci_&amp;_Kaca2"/>
      <sheetName val="Pek__Penutup_Lantai_&amp;_dinding2"/>
      <sheetName val="Pek__Pengecatan2"/>
      <sheetName val="Motor_Data2"/>
      <sheetName val="SCH_GG_&amp;_SAS2"/>
      <sheetName val="Fuel_Oil2"/>
      <sheetName val="UNIT_PRICE_ANALISYS2"/>
      <sheetName val="Rekap_Biaya2"/>
      <sheetName val="ANL_2"/>
      <sheetName val="BAPP_22"/>
      <sheetName val="DAF-NO__x005f_x005f_x00122"/>
      <sheetName val="330000_CABANG_VII2"/>
      <sheetName val="Laba_JO2"/>
      <sheetName val="BoQ__Struktur_Darat_&amp;_Laut2"/>
      <sheetName val="HS_ALAT2"/>
      <sheetName val="HS_UPAH2"/>
      <sheetName val="LIST_ANHARSAT2"/>
      <sheetName val="Tabel_Berat2"/>
      <sheetName val="BoQ_C42"/>
      <sheetName val="BQ_PL_-_ST__HELENA2"/>
      <sheetName val="4-Basic_Price2"/>
      <sheetName val="2_Hydrant2"/>
      <sheetName val="3__Plumbing2"/>
      <sheetName val="7_firealarm2"/>
      <sheetName val="8_listrik&amp;ptr2"/>
      <sheetName val="6_ts2"/>
      <sheetName val="5_tlp2"/>
      <sheetName val="Bill_3_Summary2"/>
      <sheetName val="DAF-NO__x005f_x005f_x005f2"/>
      <sheetName val="analisa_stroke2"/>
      <sheetName val="Bill_of_Qty_MEP2"/>
      <sheetName val="ARP-2_Cfutama"/>
      <sheetName val="Analisa_Alat"/>
      <sheetName val="Rekap_Analisa"/>
      <sheetName val="DAF-NO_3"/>
      <sheetName val="DAF-NO__x0012"/>
      <sheetName val="DAF-NO__x005f"/>
      <sheetName val="LAP___(4)"/>
      <sheetName val="LAP___(11)"/>
      <sheetName val="BAPP_1"/>
      <sheetName val="SPK_1"/>
      <sheetName val="An_alat"/>
      <sheetName val="RAB_"/>
      <sheetName val="HB_me"/>
      <sheetName val="Analisa_Upah_&amp;_Bahan_Plum"/>
      <sheetName val="REK_ADD"/>
      <sheetName val="Kell_Dind-GC"/>
      <sheetName val="COS_REP_XLS"/>
      <sheetName val="Prog_CD"/>
      <sheetName val="Bill_sipil"/>
      <sheetName val="AHS_-_Riel"/>
      <sheetName val="Analisa_HS"/>
      <sheetName val="AnBiaya_OperasionalAlat"/>
      <sheetName val="SATUAN_JADI_"/>
      <sheetName val="rab_me_(by_owner)_"/>
      <sheetName val="BQ_(by_owner)"/>
      <sheetName val="rab_me_(fisik)"/>
      <sheetName val="PROTECTION_"/>
      <sheetName val="Cover_Daf-21"/>
      <sheetName val="Upah_&amp;_Bahan"/>
      <sheetName val="Ktr__BUPATI"/>
      <sheetName val="Ktr__SKPD"/>
      <sheetName val="Daf_Harga"/>
      <sheetName val="An__Harga"/>
      <sheetName val="Pipe_Fabrication"/>
      <sheetName val="RT13526_CPI"/>
      <sheetName val="Sis_Hidrol"/>
      <sheetName val="Brk_Dwn_Sipil"/>
      <sheetName val="Pipa_10_mm"/>
      <sheetName val="Pipa_8_mm"/>
      <sheetName val="Pipa_Fiber"/>
      <sheetName val="Pipa_PE"/>
      <sheetName val="rekap_TOT"/>
      <sheetName val="CAT-HRG_9"/>
      <sheetName val="DAF-_49"/>
      <sheetName val="DAF-NO_19"/>
      <sheetName val="DAF-NO_29"/>
      <sheetName val="DAF_NO_39"/>
      <sheetName val="DAF-NO_49"/>
      <sheetName val="Isolasi_Luar_Dalam9"/>
      <sheetName val="Isolasi_Luar9"/>
      <sheetName val="analisa_Str9"/>
      <sheetName val="Mon_Upah+Alat+Material8"/>
      <sheetName val="ana_drainase9"/>
      <sheetName val="PT_9"/>
      <sheetName val="Sat_Bah_&amp;_Up9"/>
      <sheetName val="Bill_No_13_19"/>
      <sheetName val="TAMKUR_7"/>
      <sheetName val="Daf_13"/>
      <sheetName val="BQ_mep8"/>
      <sheetName val="AHS_ASLI8"/>
      <sheetName val="ANALISA_ALAT_BERAT8"/>
      <sheetName val="Brd_Unit_Rate7"/>
      <sheetName val="Basic_Price7"/>
      <sheetName val="Analisa_&amp;_Upah8"/>
      <sheetName val="Sat__Pek_8"/>
      <sheetName val="DAFTAR_(2)8"/>
      <sheetName val="REF_ONLY8"/>
      <sheetName val="hg_sat_28"/>
      <sheetName val="hg_sat_BM8"/>
      <sheetName val="Bahan___Upah8"/>
      <sheetName val="Analisa_Harga8"/>
      <sheetName val="H_Satuan8"/>
      <sheetName val="Harsat_Bahan7"/>
      <sheetName val="Harsat_Upah7"/>
      <sheetName val="trial_balance7"/>
      <sheetName val="2_29"/>
      <sheetName val="an__struktur15"/>
      <sheetName val="Blk_A7"/>
      <sheetName val="Bill_rekap7"/>
      <sheetName val="Bill_of_Qty7"/>
      <sheetName val="BIAYA_UMUM7"/>
      <sheetName val="Ahs_27"/>
      <sheetName val="Ahs_17"/>
      <sheetName val="HRG_BHN7"/>
      <sheetName val="AHAS_PANEL7"/>
      <sheetName val="Sat_Bahan7"/>
      <sheetName val="Sat_Alat7"/>
      <sheetName val="Sat_Upah7"/>
      <sheetName val="FORM_X_COST7"/>
      <sheetName val="an_mek7"/>
      <sheetName val="Alat_7"/>
      <sheetName val="DAF-NO__x005f_x0012_7"/>
      <sheetName val="DAF-NO__x005f_x005f_x005f_x0012_7"/>
      <sheetName val="An_Arsitektur7"/>
      <sheetName val="An_Struktur7"/>
      <sheetName val="Unit_Rate7"/>
      <sheetName val="Analisa_ME_7"/>
      <sheetName val="an__struktur16"/>
      <sheetName val="RAB_(A)_(2)7"/>
      <sheetName val="B_T7"/>
      <sheetName val="CASF_LOW_f7"/>
      <sheetName val="Analisa___Upah7"/>
      <sheetName val="Bahan_Upah7"/>
      <sheetName val="Cap_DUL7"/>
      <sheetName val="ANALISA_MARET_097"/>
      <sheetName val="LAB_me7"/>
      <sheetName val="HARGA_ALAT7"/>
      <sheetName val="analisa_SNI7"/>
      <sheetName val="Als_Struk7"/>
      <sheetName val="daf_isi_(xref)7"/>
      <sheetName val="upah_bahan7"/>
      <sheetName val="Harga_Bahan7"/>
      <sheetName val="320000_CABANG_VI7"/>
      <sheetName val="bu_alat7"/>
      <sheetName val="sche_kons7"/>
      <sheetName val="bu_mat7"/>
      <sheetName val="bu_tenaga7"/>
      <sheetName val="HASAT_DASAR7"/>
      <sheetName val="tng_bhn_lstrk7"/>
      <sheetName val="vol_baja7"/>
      <sheetName val="ana_kusen7"/>
      <sheetName val="vol_struk7"/>
      <sheetName val="Daftar_Harga7"/>
      <sheetName val="ANALISA_7"/>
      <sheetName val="Strategic_Map7"/>
      <sheetName val="HM_MEK_7"/>
      <sheetName val="Bangunan_Utama7"/>
      <sheetName val="Daftar_Upah7"/>
      <sheetName val="Harga_Satuan7"/>
      <sheetName val="Costing_Tata_suara7"/>
      <sheetName val="01A-_RAB7"/>
      <sheetName val="H_Satuan_Dasar7"/>
      <sheetName val="BSC_ENG7"/>
      <sheetName val="ANALISA_STR_D-3-27"/>
      <sheetName val="Harga_ME_7"/>
      <sheetName val="DAF-NO__x005f_x005f_x005f_x005f_x005f_x005f_x0018"/>
      <sheetName val="ANALISA_GRS_TENGAH7"/>
      <sheetName val="ANALISA_STR_D-3-3_7"/>
      <sheetName val="alat_CETAK7"/>
      <sheetName val="IDC_tahap_II7"/>
      <sheetName val="BOQ_WIKA7"/>
      <sheetName val="R_A_B7"/>
      <sheetName val="OH_Transportasi7"/>
      <sheetName val="OH_Insentif7"/>
      <sheetName val="data_grafik7"/>
      <sheetName val="Bahan_&amp;_Upah7"/>
      <sheetName val="Bill_5_Summary7"/>
      <sheetName val="H-Bahan_&amp;_Tenaga7"/>
      <sheetName val="Unit_Rate_(2)7"/>
      <sheetName val="Rinci_PO7"/>
      <sheetName val="Kas_Bon7"/>
      <sheetName val="REKAP_UTAMA7"/>
      <sheetName val="Pintu-Jend_7"/>
      <sheetName val="rek_det_1_37"/>
      <sheetName val="Ind_MP_Sch_7"/>
      <sheetName val="BSD_(2)7"/>
      <sheetName val="H_SAT7"/>
      <sheetName val="Analisa_Gabungan7"/>
      <sheetName val="01A__RAB7"/>
      <sheetName val="HB_7"/>
      <sheetName val="rab_-_persiapan_&amp;_lantai-17"/>
      <sheetName val="Lt__1_(A)7"/>
      <sheetName val="CAPITOL_MEKANIKAL7"/>
      <sheetName val="Rekap_Direct_Cost7"/>
      <sheetName val="RumusTB_1_bln7"/>
      <sheetName val="RPP_12_SEPT7"/>
      <sheetName val="Harga_Bahan_&amp;_Upah_7"/>
      <sheetName val="HSBU_ANA7"/>
      <sheetName val="B___Norelec7"/>
      <sheetName val="SD_(1)7"/>
      <sheetName val="UBA_RAB7"/>
      <sheetName val="IRNA_B7"/>
      <sheetName val="CMU_27"/>
      <sheetName val="Sat_Bah___Up4"/>
      <sheetName val="HARGA_PIPA4"/>
      <sheetName val="610_07A3"/>
      <sheetName val="Ans_Kom_Precast3"/>
      <sheetName val="BIAYA_SISA_PEK_3"/>
      <sheetName val="H_BAHAN3"/>
      <sheetName val="DAF-NO__x005f_x005f_x005f_x005f_x005f_x005f_x0053"/>
      <sheetName val="rap_rinci3"/>
      <sheetName val="TE_TS_FA_LAN_MATV3"/>
      <sheetName val="DAFTAR_HARGA_SATUAN_MATERIAL3"/>
      <sheetName val="310000_CABANG_V3"/>
      <sheetName val="Master_Supplier3"/>
      <sheetName val="Analisa_Harga_Satuan3"/>
      <sheetName val="_R_A_B3"/>
      <sheetName val="B_O_Q3"/>
      <sheetName val="Daftar_Kuantitas3"/>
      <sheetName val="Construction_Progress3"/>
      <sheetName val="Master_Schedule3"/>
      <sheetName val="BILL_of_QUANTITY3"/>
      <sheetName val="Analisa_Ars3"/>
      <sheetName val="meth_hsl_nego3"/>
      <sheetName val="Instalasi_Bengkel3"/>
      <sheetName val="Tabel_material3"/>
      <sheetName val="REKAP_GSE_ROAD3"/>
      <sheetName val="Pek__Tanah3"/>
      <sheetName val="Pek__Pondasi3"/>
      <sheetName val="Pek__Dinding3"/>
      <sheetName val="Pek__Plesteran3"/>
      <sheetName val="Pek__Kayu3"/>
      <sheetName val="Pek__Beton3"/>
      <sheetName val="Pek__Penutup_Atap3"/>
      <sheetName val="Pek__Langit-langit3"/>
      <sheetName val="Pek__Sanitasi3"/>
      <sheetName val="Pek__Besi_&amp;_Alumunium3"/>
      <sheetName val="Pek__Kunci_&amp;_Kaca3"/>
      <sheetName val="Pek__Penutup_Lantai_&amp;_dinding3"/>
      <sheetName val="Pek__Pengecatan3"/>
      <sheetName val="Motor_Data3"/>
      <sheetName val="SCH_GG_&amp;_SAS3"/>
      <sheetName val="Fuel_Oil3"/>
      <sheetName val="UNIT_PRICE_ANALISYS3"/>
      <sheetName val="Rekap_Biaya3"/>
      <sheetName val="ANL_3"/>
      <sheetName val="BAPP_23"/>
      <sheetName val="DAF-NO__x005f_x005f_x00123"/>
      <sheetName val="330000_CABANG_VII3"/>
      <sheetName val="Laba_JO3"/>
      <sheetName val="BoQ__Struktur_Darat_&amp;_Laut3"/>
      <sheetName val="HS_ALAT3"/>
      <sheetName val="HS_UPAH3"/>
      <sheetName val="LIST_ANHARSAT3"/>
      <sheetName val="Tabel_Berat3"/>
      <sheetName val="BoQ_C43"/>
      <sheetName val="BQ_PL_-_ST__HELENA3"/>
      <sheetName val="4-Basic_Price3"/>
      <sheetName val="2_Hydrant3"/>
      <sheetName val="3__Plumbing3"/>
      <sheetName val="7_firealarm3"/>
      <sheetName val="8_listrik&amp;ptr3"/>
      <sheetName val="6_ts3"/>
      <sheetName val="5_tlp3"/>
      <sheetName val="Bill_3_Summary3"/>
      <sheetName val="DAF-NO__x005f_x005f_x005f3"/>
      <sheetName val="analisa_stroke3"/>
      <sheetName val="Bill_of_Qty_MEP3"/>
      <sheetName val="ARP-2_Cfutama1"/>
      <sheetName val="Analisa_Alat1"/>
      <sheetName val="Rekap_Analisa1"/>
      <sheetName val="DAF-NO__x00121"/>
      <sheetName val="DAF-NO__x005f1"/>
      <sheetName val="LAP___(4)1"/>
      <sheetName val="LAP___(11)1"/>
      <sheetName val="BAPP_11"/>
      <sheetName val="SPK_11"/>
      <sheetName val="An_alat1"/>
      <sheetName val="RAB_1"/>
      <sheetName val="HB_me1"/>
      <sheetName val="Analisa_Upah_&amp;_Bahan_Plum1"/>
      <sheetName val="REK_ADD1"/>
      <sheetName val="Kell_Dind-GC1"/>
      <sheetName val="COS_REP_XLS1"/>
      <sheetName val="Prog_CD1"/>
      <sheetName val="Bill_sipil1"/>
      <sheetName val="AHS_-_Riel1"/>
      <sheetName val="Analisa_HS1"/>
      <sheetName val="AnBiaya_OperasionalAlat1"/>
      <sheetName val="SATUAN_JADI_1"/>
      <sheetName val="rab_me_(by_owner)_1"/>
      <sheetName val="BQ_(by_owner)1"/>
      <sheetName val="rab_me_(fisik)1"/>
      <sheetName val="PROTECTION_1"/>
      <sheetName val="Cover_Daf-22"/>
      <sheetName val="Upah_&amp;_Bahan1"/>
      <sheetName val="Ktr__BUPATI1"/>
      <sheetName val="Ktr__SKPD1"/>
      <sheetName val="Daf_Harga1"/>
      <sheetName val="An__Harga1"/>
      <sheetName val="Pipe_Fabrication1"/>
      <sheetName val="RT13526_CPI1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CAT-HRG_10"/>
      <sheetName val="DAF-_410"/>
      <sheetName val="DAF-NO_110"/>
      <sheetName val="DAF-NO_210"/>
      <sheetName val="DAF_NO_310"/>
      <sheetName val="DAF-NO_410"/>
      <sheetName val="Isolasi_Luar_Dalam10"/>
      <sheetName val="Isolasi_Luar10"/>
      <sheetName val="analisa_Str10"/>
      <sheetName val="ana_drainase10"/>
      <sheetName val="PT_10"/>
      <sheetName val="Mon_Upah+Alat+Material9"/>
      <sheetName val="Sat_Bah_&amp;_Up10"/>
      <sheetName val="Bill_No_13_110"/>
      <sheetName val="AHS_ASLI9"/>
      <sheetName val="BQ_mep9"/>
      <sheetName val="ANALISA_ALAT_BERAT9"/>
      <sheetName val="TAMKUR_8"/>
      <sheetName val="Brd_Unit_Rate8"/>
      <sheetName val="Basic_Price8"/>
      <sheetName val="Analisa_&amp;_Upah9"/>
      <sheetName val="Sat__Pek_9"/>
      <sheetName val="DAFTAR_(2)9"/>
      <sheetName val="REF_ONLY9"/>
      <sheetName val="hg_sat_29"/>
      <sheetName val="hg_sat_BM9"/>
      <sheetName val="H_Satuan9"/>
      <sheetName val="Bahan___Upah9"/>
      <sheetName val="Analisa_Harga9"/>
      <sheetName val="Harsat_Bahan8"/>
      <sheetName val="Harsat_Upah8"/>
      <sheetName val="trial_balance8"/>
      <sheetName val="2_210"/>
      <sheetName val="an__struktur17"/>
      <sheetName val="Blk_A8"/>
      <sheetName val="Bill_rekap8"/>
      <sheetName val="Bill_of_Qty8"/>
      <sheetName val="BIAYA_UMUM8"/>
      <sheetName val="Ahs_28"/>
      <sheetName val="Ahs_18"/>
      <sheetName val="HRG_BHN8"/>
      <sheetName val="AHAS_PANEL8"/>
      <sheetName val="Sat_Bahan8"/>
      <sheetName val="Sat_Alat8"/>
      <sheetName val="Sat_Upah8"/>
      <sheetName val="FORM_X_COST8"/>
      <sheetName val="an_mek8"/>
      <sheetName val="Alat_8"/>
      <sheetName val="DAF-NO__x005f_x0012_8"/>
      <sheetName val="DAF-NO__x005f_x005f_x005f_x0012_8"/>
      <sheetName val="An_Arsitektur8"/>
      <sheetName val="An_Struktur8"/>
      <sheetName val="Unit_Rate8"/>
      <sheetName val="Analisa_ME_8"/>
      <sheetName val="an__struktur18"/>
      <sheetName val="RAB_(A)_(2)8"/>
      <sheetName val="B_T8"/>
      <sheetName val="CASF_LOW_f8"/>
      <sheetName val="Bahan_Upah8"/>
      <sheetName val="Analisa___Upah8"/>
      <sheetName val="Cap_DUL8"/>
      <sheetName val="ANALISA_MARET_098"/>
      <sheetName val="LAB_me8"/>
      <sheetName val="HARGA_ALAT8"/>
      <sheetName val="analisa_SNI8"/>
      <sheetName val="Als_Struk8"/>
      <sheetName val="daf_isi_(xref)8"/>
      <sheetName val="upah_bahan8"/>
      <sheetName val="Harga_Bahan8"/>
      <sheetName val="320000_CABANG_VI8"/>
      <sheetName val="bu_alat8"/>
      <sheetName val="sche_kons8"/>
      <sheetName val="bu_mat8"/>
      <sheetName val="bu_tenaga8"/>
      <sheetName val="HASAT_DASAR8"/>
      <sheetName val="tng_bhn_lstrk8"/>
      <sheetName val="vol_baja8"/>
      <sheetName val="ana_kusen8"/>
      <sheetName val="vol_struk8"/>
      <sheetName val="Daftar_Harga8"/>
      <sheetName val="ANALISA_8"/>
      <sheetName val="Strategic_Map8"/>
      <sheetName val="HM_MEK_8"/>
      <sheetName val="Bangunan_Utama8"/>
      <sheetName val="Daftar_Upah8"/>
      <sheetName val="Harga_Satuan8"/>
      <sheetName val="Costing_Tata_suara8"/>
      <sheetName val="Harga_ME_8"/>
      <sheetName val="DAF-NO__x005f_x005f_x005f_x005f_x005f_x005f_x0019"/>
      <sheetName val="BSC_ENG8"/>
      <sheetName val="R_A_B8"/>
      <sheetName val="H_Satuan_Dasar8"/>
      <sheetName val="01A-_RAB8"/>
      <sheetName val="Rinci_PO8"/>
      <sheetName val="Kas_Bon8"/>
      <sheetName val="alat_CETAK8"/>
      <sheetName val="H-Bahan_&amp;_Tenaga8"/>
      <sheetName val="Bahan_&amp;_Upah8"/>
      <sheetName val="IDC_tahap_II8"/>
      <sheetName val="data_grafik8"/>
      <sheetName val="ANALISA_GRS_TENGAH8"/>
      <sheetName val="Bill_5_Summary8"/>
      <sheetName val="OH_Transportasi8"/>
      <sheetName val="OH_Insentif8"/>
      <sheetName val="H_SAT8"/>
      <sheetName val="Analisa_Gabungan8"/>
      <sheetName val="ANALISA_STR_D-3-28"/>
      <sheetName val="ANALISA_STR_D-3-3_8"/>
      <sheetName val="BOQ_WIKA8"/>
      <sheetName val="Unit_Rate_(2)8"/>
      <sheetName val="REKAP_UTAMA8"/>
      <sheetName val="Pintu-Jend_8"/>
      <sheetName val="rek_det_1_38"/>
      <sheetName val="Ind_MP_Sch_8"/>
      <sheetName val="BSD_(2)8"/>
      <sheetName val="01A__RAB8"/>
      <sheetName val="HB_8"/>
      <sheetName val="rab_-_persiapan_&amp;_lantai-18"/>
      <sheetName val="Lt__1_(A)8"/>
      <sheetName val="CAPITOL_MEKANIKAL8"/>
      <sheetName val="Rekap_Direct_Cost8"/>
      <sheetName val="RumusTB_1_bln8"/>
      <sheetName val="RPP_12_SEPT8"/>
      <sheetName val="Harga_Bahan_&amp;_Upah_8"/>
      <sheetName val="HSBU_ANA8"/>
      <sheetName val="B___Norelec8"/>
      <sheetName val="SD_(1)8"/>
      <sheetName val="UBA_RAB8"/>
      <sheetName val="IRNA_B8"/>
      <sheetName val="CMU_28"/>
      <sheetName val="Sat_Bah___Up5"/>
      <sheetName val="HARGA_PIPA5"/>
      <sheetName val="610_07A4"/>
      <sheetName val="Ans_Kom_Precast4"/>
      <sheetName val="BIAYA_SISA_PEK_4"/>
      <sheetName val="H_BAHAN4"/>
      <sheetName val="DAF-NO__x005f_x005f_x005f_x005f_x005f_x005f_x0054"/>
      <sheetName val="rap_rinci4"/>
      <sheetName val="TE_TS_FA_LAN_MATV4"/>
      <sheetName val="DAFTAR_HARGA_SATUAN_MATERIAL4"/>
      <sheetName val="310000_CABANG_V4"/>
      <sheetName val="Master_Supplier4"/>
      <sheetName val="Analisa_Harga_Satuan4"/>
      <sheetName val="_R_A_B4"/>
      <sheetName val="B_O_Q4"/>
      <sheetName val="Daftar_Kuantitas4"/>
      <sheetName val="Construction_Progress4"/>
      <sheetName val="Master_Schedule4"/>
      <sheetName val="BILL_of_QUANTITY4"/>
      <sheetName val="Analisa_Ars4"/>
      <sheetName val="meth_hsl_nego4"/>
      <sheetName val="Instalasi_Bengkel4"/>
      <sheetName val="Tabel_material4"/>
      <sheetName val="REKAP_GSE_ROAD4"/>
      <sheetName val="Pek__Tanah4"/>
      <sheetName val="Pek__Pondasi4"/>
      <sheetName val="Pek__Dinding4"/>
      <sheetName val="Pek__Plesteran4"/>
      <sheetName val="Pek__Kayu4"/>
      <sheetName val="Pek__Beton4"/>
      <sheetName val="Pek__Penutup_Atap4"/>
      <sheetName val="Pek__Langit-langit4"/>
      <sheetName val="Pek__Sanitasi4"/>
      <sheetName val="Pek__Besi_&amp;_Alumunium4"/>
      <sheetName val="Pek__Kunci_&amp;_Kaca4"/>
      <sheetName val="Pek__Penutup_Lantai_&amp;_dinding4"/>
      <sheetName val="Pek__Pengecatan4"/>
      <sheetName val="Motor_Data4"/>
      <sheetName val="SCH_GG_&amp;_SAS4"/>
      <sheetName val="Fuel_Oil4"/>
      <sheetName val="UNIT_PRICE_ANALISYS4"/>
      <sheetName val="Rekap_Biaya4"/>
      <sheetName val="ANL_4"/>
      <sheetName val="BAPP_24"/>
      <sheetName val="DAF-NO__x005f_x005f_x00124"/>
      <sheetName val="330000_CABANG_VII4"/>
      <sheetName val="Laba_JO4"/>
      <sheetName val="BoQ__Struktur_Darat_&amp;_Laut4"/>
      <sheetName val="HS_ALAT4"/>
      <sheetName val="HS_UPAH4"/>
      <sheetName val="LIST_ANHARSAT4"/>
      <sheetName val="Tabel_Berat4"/>
      <sheetName val="BoQ_C44"/>
      <sheetName val="BQ_PL_-_ST__HELENA4"/>
      <sheetName val="4-Basic_Price4"/>
      <sheetName val="2_Hydrant4"/>
      <sheetName val="3__Plumbing4"/>
      <sheetName val="7_firealarm4"/>
      <sheetName val="8_listrik&amp;ptr4"/>
      <sheetName val="6_ts4"/>
      <sheetName val="5_tlp4"/>
      <sheetName val="Bill_3_Summary4"/>
      <sheetName val="DAF-NO__x005f_x005f_x005f4"/>
      <sheetName val="analisa_stroke4"/>
      <sheetName val="Bill_of_Qty_MEP4"/>
      <sheetName val="ARP-2_Cfutama2"/>
      <sheetName val="Analisa_Alat2"/>
      <sheetName val="Rekap_Analisa2"/>
      <sheetName val="DAF-NO__x00122"/>
      <sheetName val="DAF-NO__x005f2"/>
      <sheetName val="LAP___(4)2"/>
      <sheetName val="LAP___(11)2"/>
      <sheetName val="BAPP_12"/>
      <sheetName val="SPK_12"/>
      <sheetName val="An_alat2"/>
      <sheetName val="RAB_2"/>
      <sheetName val="HB_me2"/>
      <sheetName val="Analisa_Upah_&amp;_Bahan_Plum2"/>
      <sheetName val="REK_ADD2"/>
      <sheetName val="Kell_Dind-GC2"/>
      <sheetName val="COS_REP_XLS2"/>
      <sheetName val="Prog_CD2"/>
      <sheetName val="Bill_sipil2"/>
      <sheetName val="AHS_-_Riel2"/>
      <sheetName val="Analisa_HS2"/>
      <sheetName val="AnBiaya_OperasionalAlat2"/>
      <sheetName val="SATUAN_JADI_2"/>
      <sheetName val="rab_me_(by_owner)_2"/>
      <sheetName val="BQ_(by_owner)2"/>
      <sheetName val="rab_me_(fisik)2"/>
      <sheetName val="PROTECTION_2"/>
      <sheetName val="Cover_Daf-23"/>
      <sheetName val="Upah_&amp;_Bahan2"/>
      <sheetName val="Ktr__BUPATI2"/>
      <sheetName val="Ktr__SKPD2"/>
      <sheetName val="Daf_Harga2"/>
      <sheetName val="An__Harga2"/>
      <sheetName val="Pipe_Fabrication2"/>
      <sheetName val="RT13526_CPI2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Material&amp;Alat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Uba"/>
      <sheetName val="Analisa -Baku"/>
      <sheetName val="Rekap Prelim"/>
      <sheetName val="BQNSC"/>
      <sheetName val="Faktor Markup"/>
      <sheetName val="ANAM"/>
      <sheetName val="Sheet1 (2)"/>
      <sheetName val="BURDA"/>
      <sheetName val="ANTEK-GAL"/>
      <sheetName val="HRS-ATB"/>
      <sheetName val="ANTEK-PRIME"/>
      <sheetName val="ANTEK-TIMB"/>
      <sheetName val="FS-FORECAST"/>
      <sheetName val="LEADSCHEDULE"/>
      <sheetName val="CRUSER"/>
      <sheetName val="DCF"/>
      <sheetName val="KEBALAT"/>
      <sheetName val="DAF-NO__x0011"/>
      <sheetName val="DAF-NO__x0013"/>
      <sheetName val="DAF-NO__x0014"/>
      <sheetName val="DAF-NO__x0012_4"/>
      <sheetName val="DAF-NO__x005f_x005f_x0015"/>
      <sheetName val="DAF-NO__x0012_5"/>
      <sheetName val="DAF-NO__x005f_x005f_x0016"/>
      <sheetName val="DAF-NO__x005f_x005f_x0051"/>
      <sheetName val="DAF-NO__x0012_6"/>
      <sheetName val="DAF-NO__x005f_x005f_x0017"/>
      <sheetName val="DAF-NO__x005f_x005f_x0052"/>
      <sheetName val="DAF-NO__x0012_7"/>
      <sheetName val="DAF-NO__x005f_x005f_x0018"/>
      <sheetName val="DAF-NO__x005f_x005f_x0053"/>
      <sheetName val="DAF-NO__x00123"/>
      <sheetName val="DAF-NO__x005f3"/>
      <sheetName val="DAF-NO__x0012_8"/>
      <sheetName val="DAF-NO__x005f_x005f_x0019"/>
      <sheetName val="DAF-NO__x005f_x005f_x0054"/>
      <sheetName val="DAF-NO__x00124"/>
      <sheetName val="DAF-NO__x005f4"/>
      <sheetName val="Komisi"/>
      <sheetName val="struktur tdk dipakai"/>
      <sheetName val="Plumbing"/>
      <sheetName val="Add_trans"/>
      <sheetName val="AHS - CPO"/>
      <sheetName val="Balance sheet"/>
      <sheetName val="Financial Statements"/>
      <sheetName val="Depreciation2"/>
      <sheetName val="Depreciation"/>
      <sheetName val="Gen_Ass"/>
      <sheetName val="CAB 2"/>
      <sheetName val="Penawaran"/>
      <sheetName val="Asumsi2"/>
      <sheetName val="bahanbakar"/>
      <sheetName val="BACK"/>
      <sheetName val="conc-mix"/>
      <sheetName val="6-AGREGAT"/>
      <sheetName val="MP &amp; FC"/>
      <sheetName val="Div2"/>
      <sheetName val="BQ INTERN"/>
      <sheetName val="PORSI"/>
      <sheetName val="Bill 4 Summary"/>
      <sheetName val="BQ-BARU"/>
      <sheetName val="概総括1"/>
      <sheetName val="378TWV1"/>
      <sheetName val="PriceList"/>
      <sheetName val="KASUS8"/>
      <sheetName val="KASUS10"/>
      <sheetName val="HS"/>
      <sheetName val="ANTEK"/>
      <sheetName val="brd2"/>
      <sheetName val="XL4Test5"/>
      <sheetName val="DAF-NO._x005f_x005f_x005f_x005f_x0012"/>
      <sheetName val="RinciBab1_Seksi1"/>
      <sheetName val="grail"/>
      <sheetName val="bau"/>
      <sheetName val="List Of Basic Price"/>
      <sheetName val="NC-CM"/>
      <sheetName val="harsat sdy"/>
      <sheetName val="RAW MATERIALS "/>
      <sheetName val="COST-PERSON-J.O."/>
      <sheetName val="RENTAL1"/>
      <sheetName val="3-DIV2"/>
      <sheetName val="rkpm 2003"/>
      <sheetName val="bq analisa"/>
      <sheetName val="REK"/>
      <sheetName val="LBK1"/>
      <sheetName val="BARU-3"/>
      <sheetName val="BARU-4 "/>
      <sheetName val="Upah&amp;Bahan"/>
      <sheetName val="ANALISA SNI "/>
      <sheetName val="kusen"/>
      <sheetName val="sche MJ sari"/>
      <sheetName val="HB ARSITEKTUR"/>
      <sheetName val="HB STRUKTUR"/>
      <sheetName val="UnitRate22"/>
      <sheetName val="DaftarHarga"/>
      <sheetName val="DB-PU"/>
      <sheetName val="har-sat"/>
      <sheetName val="PPSTA-Binlola"/>
      <sheetName val="ANALISA SNI'07rootsREV"/>
      <sheetName val="INDEX"/>
      <sheetName val="ANALISA SNI'07(ubh bgsting)"/>
      <sheetName val="Parameter"/>
      <sheetName val="bahan SNI"/>
      <sheetName val="ANALISA SNI'13 "/>
      <sheetName val="Up &amp; bhn"/>
      <sheetName val="Basic Assumptions Old"/>
      <sheetName val="Budget By Month"/>
      <sheetName val="Tracking"/>
      <sheetName val="Harga S Dasar UNTUK IDISI"/>
      <sheetName val="VOLUME"/>
      <sheetName val="8"/>
      <sheetName val="MASTER"/>
      <sheetName val="FE-1770-I"/>
      <sheetName val="FE-1770.P1"/>
      <sheetName val="FE-1770-II"/>
      <sheetName val="Control"/>
      <sheetName val="Overview"/>
      <sheetName val="Std-Prod KS"/>
      <sheetName val="Bahan Listrik"/>
      <sheetName val="MENU"/>
      <sheetName val="ahas-ins"/>
      <sheetName val="data_type_kusen_(all)"/>
      <sheetName val="struktur_tdk_dipakai"/>
      <sheetName val="Harga Dasar"/>
      <sheetName val=""/>
      <sheetName val="REKAP WORKSHOP"/>
      <sheetName val="Tanggal"/>
      <sheetName val="Scope of work"/>
      <sheetName val="KJ 2002"/>
      <sheetName val="Factor Worksheet"/>
      <sheetName val="Quote"/>
      <sheetName val="Bab.2.2-Pek.ARS Bsmnt"/>
      <sheetName val="Bab.3.2-Pek.ARS Mall"/>
      <sheetName val="Bab.4.2-Pek.ARS Hotel"/>
      <sheetName val="MADC"/>
      <sheetName val="Pintu &amp; Jendela"/>
      <sheetName val="ANALISA JAN 08"/>
      <sheetName val="DIV 5 6"/>
      <sheetName val="H.BAHAN "/>
      <sheetName val="Mob"/>
      <sheetName val="Breakdown_Structure"/>
      <sheetName val="Breakdown_Architecture"/>
      <sheetName val="Harga Material"/>
      <sheetName val="ANALISAstr"/>
      <sheetName val="Assumption"/>
      <sheetName val="REQDELTA"/>
      <sheetName val="Analisarev"/>
      <sheetName val="References"/>
      <sheetName val="Rek-Tot"/>
      <sheetName val="Harga PU"/>
      <sheetName val="Coding"/>
      <sheetName val="KMS-DIS5"/>
      <sheetName val="DAF-NO._x005f_x005f_x005f_x005f_x005f"/>
      <sheetName val="Appendix 2(SatDas)"/>
      <sheetName val="Daftar Harga Material"/>
      <sheetName val="Hrg.Sat"/>
      <sheetName val="Analisa-H"/>
      <sheetName val="Anal Kantor_BBI"/>
      <sheetName val="2. MVAC R1"/>
      <sheetName val="Tenaga Inti"/>
      <sheetName val="DAF.ALAT"/>
      <sheetName val="D2.8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ANALISA PEK.UMUM"/>
      <sheetName val="Fill this out first___"/>
      <sheetName val="Fill this out first..."/>
      <sheetName val="2-Genset print"/>
      <sheetName val="Bill 2 Summary"/>
      <sheetName val="Urugan Pasir"/>
      <sheetName val="Exlfoxpro final"/>
      <sheetName val="Galian batu"/>
      <sheetName val="FLANGE"/>
      <sheetName val="VALVE"/>
      <sheetName val="Range"/>
      <sheetName val="KPI RKAP 2016R"/>
      <sheetName val="Bank real"/>
      <sheetName val="Buku Piutang"/>
      <sheetName val="Buku Hutang"/>
      <sheetName val="kASPELLL"/>
      <sheetName val="**00"/>
      <sheetName val="****01"/>
      <sheetName val="BQ ARS"/>
      <sheetName val="Hrg Pipa"/>
      <sheetName val="KH"/>
      <sheetName val="Volume Pucang"/>
      <sheetName val="SEDULC"/>
      <sheetName val="M2"/>
      <sheetName val="harga.bahan"/>
      <sheetName val="BAHAN Dekat"/>
      <sheetName val="PESANTREN"/>
      <sheetName val="G"/>
      <sheetName val="Curup"/>
      <sheetName val="Prabu"/>
      <sheetName val="On Time"/>
      <sheetName val="K210"/>
      <sheetName val="Barang"/>
      <sheetName val="5-ALAT(1)"/>
      <sheetName val="REKTOR"/>
      <sheetName val="DEKAN"/>
      <sheetName val="3.6.-Lighting Inst"/>
      <sheetName val="Sum Bill 3"/>
      <sheetName val="3.7.-Light. fix. (Supply)"/>
      <sheetName val="3.4.-Cable Feeder"/>
      <sheetName val="DHS AC"/>
      <sheetName val="SEX"/>
      <sheetName val="CF Alat"/>
      <sheetName val="Bahan "/>
      <sheetName val="UP_an"/>
      <sheetName val="Aggr"/>
      <sheetName val="Hargamat"/>
      <sheetName val="MT_an"/>
      <sheetName val="DASAR"/>
      <sheetName val="PRO_A"/>
      <sheetName val="DWG"/>
      <sheetName val="ELEC_MCI"/>
      <sheetName val="MAIN"/>
      <sheetName val="INST_MCI"/>
      <sheetName val="MECH_MCI"/>
      <sheetName val="PRO"/>
      <sheetName val="Balok"/>
      <sheetName val="BOQ CBM"/>
      <sheetName val="G_SUMMARY"/>
      <sheetName val="AN Tdr"/>
      <sheetName val="Tie Beam"/>
      <sheetName val="AN Beton"/>
      <sheetName val="Plat"/>
      <sheetName val="Default"/>
      <sheetName val="UPAHBAHAN"/>
      <sheetName val="SCTV"/>
      <sheetName val="Coef et données"/>
      <sheetName val="ca"/>
      <sheetName val="Harga Bahan &amp; Upah"/>
      <sheetName val="tifico"/>
      <sheetName val="REMUNERASISTANDAR"/>
      <sheetName val="TABEL-DETASIR"/>
      <sheetName val="ubah"/>
      <sheetName val="anal_alat"/>
      <sheetName val="Analisa hrg stn"/>
      <sheetName val="NTB"/>
      <sheetName val="CP"/>
      <sheetName val="Sat"/>
      <sheetName val="Grading Tahap 1"/>
      <sheetName val="80tph"/>
      <sheetName val="Analisa HSP"/>
      <sheetName val="LT1 (2)"/>
      <sheetName val="__00"/>
      <sheetName val="____01"/>
      <sheetName val="rbka"/>
      <sheetName val="rbki"/>
      <sheetName val="Sheet15"/>
      <sheetName val="Rumus "/>
      <sheetName val="Income"/>
      <sheetName val="Material-mr"/>
      <sheetName val="hilti breaker"/>
      <sheetName val="PRY01-1"/>
      <sheetName val="MT"/>
      <sheetName val="BB"/>
      <sheetName val="SC "/>
      <sheetName val="Basicprice"/>
      <sheetName val="REFTABLE"/>
      <sheetName val="H Sat Jembatan"/>
      <sheetName val="ac"/>
      <sheetName val="hs_str"/>
      <sheetName val="Har Sat"/>
      <sheetName val="Harga Mat "/>
      <sheetName val="SchC"/>
      <sheetName val="SchA"/>
      <sheetName val="SewAlat"/>
      <sheetName val="SchB"/>
      <sheetName val="SchD"/>
      <sheetName val="baop"/>
      <sheetName val="Lantai 1 ME"/>
      <sheetName val="An_Konstruksi"/>
      <sheetName val="Anal uph"/>
      <sheetName val="Daftar Harga Bahan"/>
      <sheetName val="An Biaya Kons.Pek.Kayu &amp; Atap"/>
      <sheetName val="Harga-upah"/>
      <sheetName val="Analisa 2"/>
      <sheetName val="CDM-Field Trial"/>
      <sheetName val="Sch"/>
      <sheetName val="Cover (x)"/>
      <sheetName val="Cor Apt"/>
      <sheetName val="611"/>
      <sheetName val="D -12"/>
      <sheetName val="TONG HOP VL-NC"/>
      <sheetName val="Perm. Test"/>
      <sheetName val="daftar1"/>
      <sheetName val="Sch 1.2 Civil"/>
      <sheetName val="Lamp-2 (Analisa)"/>
      <sheetName val="Sch_1_2_Civil"/>
      <sheetName val="Harga_Dasar"/>
      <sheetName val="ANALISA_SNI_"/>
      <sheetName val="List of Eqp"/>
      <sheetName val="UPA"/>
      <sheetName val="SAT_UPAH,BAHAN,ALAT"/>
      <sheetName val="Data kosen pintu kayu"/>
      <sheetName val="DI.Gadung-1"/>
      <sheetName val="RAB Kapuk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 refreshError="1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 refreshError="1"/>
      <sheetData sheetId="1523"/>
      <sheetData sheetId="1524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"/>
      <sheetName val="Upah"/>
      <sheetName val="Analisa"/>
    </sheetNames>
    <sheetDataSet>
      <sheetData sheetId="0" refreshError="1"/>
      <sheetData sheetId="1" refreshError="1"/>
      <sheetData sheetId="2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.ONLY"/>
      <sheetName val="****00"/>
      <sheetName val="LCATAL"/>
      <sheetName val="B1"/>
      <sheetName val="B2"/>
      <sheetName val="C1"/>
      <sheetName val="C2"/>
      <sheetName val="D2"/>
      <sheetName val="FG"/>
      <sheetName val="D4"/>
      <sheetName val="L"/>
      <sheetName val="REF_ONLY"/>
      <sheetName val="Cover Daf-2"/>
      <sheetName val="BQ-E20-02(Rp)"/>
      <sheetName val="DAF-2"/>
      <sheetName val="price"/>
      <sheetName val="____00"/>
    </sheetNames>
    <sheetDataSet>
      <sheetData sheetId="0" refreshError="1">
        <row r="11">
          <cell r="C11" t="str">
            <v>HFF1X4</v>
          </cell>
          <cell r="E11" t="str">
            <v>45 DEG ELL FRP 150 PER SPEC.</v>
          </cell>
        </row>
        <row r="12">
          <cell r="C12" t="str">
            <v>HFF6X4</v>
          </cell>
          <cell r="E12" t="str">
            <v>45 DEG ELL FRP 600 PER SPEC.</v>
          </cell>
        </row>
        <row r="13">
          <cell r="C13" t="str">
            <v>TFCJ01</v>
          </cell>
          <cell r="E13" t="str">
            <v>45 DEG ELL 3000 THD CS A105</v>
          </cell>
        </row>
        <row r="14">
          <cell r="C14" t="str">
            <v>WFC012</v>
          </cell>
          <cell r="E14" t="str">
            <v>45 DEG ELL SCH10 BW CS A234-WPB</v>
          </cell>
        </row>
        <row r="15">
          <cell r="C15" t="str">
            <v>WFC052</v>
          </cell>
          <cell r="E15" t="str">
            <v>45 DEG ELL STD BW CS A234-WPB</v>
          </cell>
        </row>
        <row r="16">
          <cell r="C16" t="str">
            <v>WFC062</v>
          </cell>
          <cell r="E16" t="str">
            <v xml:space="preserve">45 DEG ELL SCH60 BW CS A234-WPB </v>
          </cell>
        </row>
        <row r="17">
          <cell r="C17" t="str">
            <v>WFC0P2</v>
          </cell>
          <cell r="E17" t="str">
            <v>45 DEG ELL 0.250"WALL BW CS A234-WPB</v>
          </cell>
        </row>
        <row r="18">
          <cell r="C18" t="str">
            <v>WFC0P5</v>
          </cell>
          <cell r="E18" t="str">
            <v>45 DEG ELL 0.250"WALL BW CS MSS SP-75</v>
          </cell>
        </row>
        <row r="19">
          <cell r="C19" t="str">
            <v>WFC0Q2</v>
          </cell>
          <cell r="D19" t="str">
            <v xml:space="preserve"> </v>
          </cell>
          <cell r="E19" t="str">
            <v>45 DEG ELL 0.312"WALL BW CS A234-WPB</v>
          </cell>
        </row>
        <row r="20">
          <cell r="C20" t="str">
            <v>HNF1X4</v>
          </cell>
          <cell r="E20" t="str">
            <v>90 DEG ELL FRP 150 PER SPEC.</v>
          </cell>
        </row>
        <row r="21">
          <cell r="C21" t="str">
            <v>HNF6X4</v>
          </cell>
          <cell r="E21" t="str">
            <v>90 DEG ELL FRP 600 PER SPEC.</v>
          </cell>
        </row>
        <row r="22">
          <cell r="C22" t="str">
            <v>TNCJ01</v>
          </cell>
          <cell r="E22" t="str">
            <v>90 DEG LR ELL 3000 THD CS A105</v>
          </cell>
        </row>
        <row r="23">
          <cell r="C23" t="str">
            <v>WNC012</v>
          </cell>
          <cell r="E23" t="str">
            <v>90 DEG LR ELL SCH10 BW CS A234-WPB</v>
          </cell>
        </row>
        <row r="24">
          <cell r="C24" t="str">
            <v>WNC052</v>
          </cell>
          <cell r="E24" t="str">
            <v>90 DEG LR ELL STD BW CS A234-WPB</v>
          </cell>
        </row>
        <row r="25">
          <cell r="C25" t="str">
            <v>WNC062</v>
          </cell>
          <cell r="E25" t="str">
            <v>90 DEG LR ELL SCH60 BW CS A234-WPB</v>
          </cell>
        </row>
        <row r="26">
          <cell r="C26" t="str">
            <v>WNC0P2</v>
          </cell>
          <cell r="E26" t="str">
            <v>90 DEG LR ELL 0.250"WALL BW CS A234-WPB</v>
          </cell>
        </row>
        <row r="27">
          <cell r="C27" t="str">
            <v>WNC0P5</v>
          </cell>
          <cell r="E27" t="str">
            <v>90 DEG LR ELL 0.250"WALL BW CS MSS SP-75</v>
          </cell>
        </row>
        <row r="28">
          <cell r="C28" t="str">
            <v>WNC0Q2</v>
          </cell>
          <cell r="E28" t="str">
            <v>90 DEG LR ELL 0.312"WALL BW CS A234-WPB</v>
          </cell>
        </row>
        <row r="29">
          <cell r="C29" t="str">
            <v>MA1C01</v>
          </cell>
          <cell r="E29" t="str">
            <v>AIR TRAP 150 RF CS</v>
          </cell>
        </row>
        <row r="30">
          <cell r="C30" t="str">
            <v>MB1C01</v>
          </cell>
          <cell r="E30" t="str">
            <v>BLIND &amp; SPACER 150 RF STL</v>
          </cell>
        </row>
        <row r="31">
          <cell r="C31" t="str">
            <v>MB3C01</v>
          </cell>
          <cell r="E31" t="str">
            <v>BLIND &amp; SPACER 300 RF STL</v>
          </cell>
        </row>
        <row r="32">
          <cell r="C32" t="str">
            <v>VBC60A</v>
          </cell>
          <cell r="D32" t="str">
            <v>BAF-61</v>
          </cell>
          <cell r="E32" t="str">
            <v>BALL 600 RF CS A352-LCC, 410 SS TR,STR,BB-OS&amp;Y</v>
          </cell>
        </row>
        <row r="33">
          <cell r="C33" t="str">
            <v>FBC101</v>
          </cell>
          <cell r="E33" t="str">
            <v>BLD FLG 150 RF CS A105</v>
          </cell>
        </row>
        <row r="34">
          <cell r="C34" t="str">
            <v>FBC102</v>
          </cell>
          <cell r="E34" t="str">
            <v>BLD FLG 150 RF CS MSS SP-44</v>
          </cell>
        </row>
        <row r="35">
          <cell r="C35" t="str">
            <v>FBC301</v>
          </cell>
          <cell r="E35" t="str">
            <v>BLD FLG 300 RF CS A105</v>
          </cell>
        </row>
        <row r="36">
          <cell r="C36" t="str">
            <v>FBC302</v>
          </cell>
          <cell r="E36" t="str">
            <v>BLD FLG 300 RF CS MSS SP-44</v>
          </cell>
        </row>
        <row r="37">
          <cell r="C37" t="str">
            <v>FBC601</v>
          </cell>
          <cell r="E37" t="str">
            <v>BLD FLG 600 RF CS A105</v>
          </cell>
        </row>
        <row r="38">
          <cell r="C38" t="str">
            <v>FBF103</v>
          </cell>
          <cell r="E38" t="str">
            <v>BLD FLG 150 FF FRP PER SPEC.</v>
          </cell>
        </row>
        <row r="39">
          <cell r="C39" t="str">
            <v>FBF603</v>
          </cell>
          <cell r="E39" t="str">
            <v>BLD FLG 600 FF FRP PER SPEC.</v>
          </cell>
        </row>
        <row r="40">
          <cell r="C40" t="str">
            <v>BSL001</v>
          </cell>
          <cell r="E40" t="str">
            <v>STUD BOLT ALY CONT.THD A193-B7 &amp; HVY HEX NUTS A194-2 C/W 2EA</v>
          </cell>
        </row>
        <row r="41">
          <cell r="C41" t="str">
            <v>BSL002</v>
          </cell>
          <cell r="E41" t="str">
            <v>STUD BOLT ALY CONT.THD A193-B7M &amp; HVY HEX NUTS A194-2HM C/W 2EA</v>
          </cell>
        </row>
        <row r="42">
          <cell r="C42" t="str">
            <v>VFC104</v>
          </cell>
          <cell r="D42" t="str">
            <v>BFF-1</v>
          </cell>
          <cell r="E42" t="str">
            <v>BTFY 150 WFR CS A216-WCB AL-BR,416 SS TR</v>
          </cell>
        </row>
        <row r="43">
          <cell r="C43" t="str">
            <v>VFC104G</v>
          </cell>
          <cell r="D43" t="str">
            <v>BFF-2</v>
          </cell>
          <cell r="E43" t="str">
            <v>BTFY 150 WFR CS A216-WCB AL-BR,416 SS TR,GO</v>
          </cell>
        </row>
        <row r="44">
          <cell r="C44" t="str">
            <v>VFC104GM</v>
          </cell>
          <cell r="D44" t="str">
            <v>BFF-2</v>
          </cell>
          <cell r="E44" t="str">
            <v>BTFY 150 WFR CS A216-WCB AL-BR,416 SS TR,GO MSS</v>
          </cell>
        </row>
        <row r="45">
          <cell r="C45" t="str">
            <v>HCF1X4</v>
          </cell>
          <cell r="E45" t="str">
            <v>CAP FRP 150 PER SPEC.</v>
          </cell>
        </row>
        <row r="46">
          <cell r="C46" t="str">
            <v>HCF6X4</v>
          </cell>
          <cell r="E46" t="str">
            <v>CAP FRP 600 PER SPEC.</v>
          </cell>
        </row>
        <row r="47">
          <cell r="C47" t="str">
            <v>TCCJ01</v>
          </cell>
          <cell r="E47" t="str">
            <v>CAP 3000 THD CS A105</v>
          </cell>
        </row>
        <row r="48">
          <cell r="C48" t="str">
            <v>WCC012</v>
          </cell>
          <cell r="E48" t="str">
            <v>CAP SCH10 BW CS A234-WPB</v>
          </cell>
        </row>
        <row r="49">
          <cell r="C49" t="str">
            <v>WCC052</v>
          </cell>
          <cell r="E49" t="str">
            <v>CAP STD BW CS A234-WPB</v>
          </cell>
        </row>
        <row r="50">
          <cell r="C50" t="str">
            <v>WCC062</v>
          </cell>
          <cell r="E50" t="str">
            <v>CAP SCH60 BW CS A234-WPB</v>
          </cell>
        </row>
        <row r="51">
          <cell r="C51" t="str">
            <v>WCC0P2</v>
          </cell>
          <cell r="E51" t="str">
            <v>CAP 0.250"WALL BW CS A234-WPB</v>
          </cell>
        </row>
        <row r="52">
          <cell r="C52" t="str">
            <v>WCC0P5</v>
          </cell>
          <cell r="E52" t="str">
            <v>CAP 0.250"WALL BW CS MSS SP-75</v>
          </cell>
        </row>
        <row r="53">
          <cell r="C53" t="str">
            <v>WCC0Q2</v>
          </cell>
          <cell r="E53" t="str">
            <v>CAP 0.312"WALL BW CS A234-WPB</v>
          </cell>
        </row>
        <row r="54">
          <cell r="C54" t="str">
            <v>VCC102</v>
          </cell>
          <cell r="D54" t="str">
            <v>CKF-3</v>
          </cell>
          <cell r="E54" t="str">
            <v>CHK SWING 150 RF CS A216-WCB 11-13CR SS TR</v>
          </cell>
        </row>
        <row r="55">
          <cell r="C55" t="str">
            <v>VCC102M</v>
          </cell>
          <cell r="D55" t="str">
            <v>CKF-3</v>
          </cell>
          <cell r="E55" t="str">
            <v xml:space="preserve">CHK SWING 150 RF CS A216-WCB 11-13CR SS TR MSS </v>
          </cell>
        </row>
        <row r="56">
          <cell r="C56" t="str">
            <v>VCC301H</v>
          </cell>
          <cell r="D56" t="str">
            <v>CKF-30HF</v>
          </cell>
          <cell r="E56" t="str">
            <v>CHK SWING 300 RF CS A216-WCB SFS R&amp;D</v>
          </cell>
        </row>
        <row r="57">
          <cell r="C57" t="str">
            <v>VCC301HM</v>
          </cell>
          <cell r="D57" t="str">
            <v>CKF-30HF</v>
          </cell>
          <cell r="E57" t="str">
            <v>CHK SWING 300 RF CS A216-WCB SFS R&amp;D MSS</v>
          </cell>
        </row>
        <row r="58">
          <cell r="C58" t="str">
            <v>VCC602H</v>
          </cell>
          <cell r="D58" t="str">
            <v>CKF-61HF</v>
          </cell>
          <cell r="E58" t="str">
            <v>CHK SWING 600 RF CS A216-WCB SFS R&amp;D</v>
          </cell>
        </row>
        <row r="59">
          <cell r="C59" t="str">
            <v>VCC801</v>
          </cell>
          <cell r="D59" t="str">
            <v>CKF-2</v>
          </cell>
          <cell r="E59" t="str">
            <v>CHK LIFT 800 THD CS A105 11-13CR SS TR</v>
          </cell>
        </row>
        <row r="60">
          <cell r="C60" t="str">
            <v>VCC801A</v>
          </cell>
          <cell r="D60" t="str">
            <v>CKF-1</v>
          </cell>
          <cell r="E60" t="str">
            <v>CHK SWING 800 THD CS A105,11-13CR SSTL</v>
          </cell>
        </row>
        <row r="61">
          <cell r="C61" t="str">
            <v>VCC603N</v>
          </cell>
          <cell r="D61" t="str">
            <v>CKF-62</v>
          </cell>
          <cell r="E61" t="str">
            <v>CHK NSS PISTON 600 FR CS A216-WCB,316SS TR</v>
          </cell>
        </row>
        <row r="62">
          <cell r="C62" t="str">
            <v>VCS109</v>
          </cell>
          <cell r="D62" t="str">
            <v>CKF-5</v>
          </cell>
          <cell r="E62" t="str">
            <v>CHK SWING 150 RF SS A351-CF8M,316SS TR</v>
          </cell>
        </row>
        <row r="63">
          <cell r="C63" t="str">
            <v>VCS309</v>
          </cell>
          <cell r="D63" t="str">
            <v>CKF-50</v>
          </cell>
          <cell r="E63" t="str">
            <v>CHK SWING 300 RF SS A351-CF8M,316SS TR</v>
          </cell>
        </row>
        <row r="64">
          <cell r="C64" t="str">
            <v>VCS807</v>
          </cell>
          <cell r="D64" t="str">
            <v>CKF-4</v>
          </cell>
          <cell r="E64" t="str">
            <v>CHK SWING 800 THD SS A182-F316,316SS TR</v>
          </cell>
        </row>
        <row r="65">
          <cell r="C65" t="str">
            <v>VWC103</v>
          </cell>
          <cell r="D65" t="str">
            <v>SPF-3</v>
          </cell>
          <cell r="E65" t="str">
            <v>CHK FLAPPER WFR 150  CS A216-WCB 316SS TR</v>
          </cell>
        </row>
        <row r="66">
          <cell r="C66" t="str">
            <v>VWC303</v>
          </cell>
          <cell r="D66" t="str">
            <v>SPF-30</v>
          </cell>
          <cell r="E66" t="str">
            <v>CHK FLAPPER WFR 300 CS A216-WCB 316SS TR</v>
          </cell>
        </row>
        <row r="67">
          <cell r="C67" t="str">
            <v>VWC603</v>
          </cell>
          <cell r="D67" t="str">
            <v>SPF-60</v>
          </cell>
          <cell r="E67" t="str">
            <v>CHK FLAPPER WFR 600 CS A216-WCB,316SS TR</v>
          </cell>
        </row>
        <row r="68">
          <cell r="C68" t="str">
            <v>HRF1X4</v>
          </cell>
          <cell r="E68" t="str">
            <v>CON.RED FRP 150 PER SPEC.</v>
          </cell>
        </row>
        <row r="69">
          <cell r="C69" t="str">
            <v>HRF6X4</v>
          </cell>
          <cell r="E69" t="str">
            <v>CON.RED FRP 600 PER SPEC.</v>
          </cell>
        </row>
        <row r="70">
          <cell r="C70" t="str">
            <v>TRCJ01</v>
          </cell>
          <cell r="E70" t="str">
            <v>CON RED 3000 THD CS A105</v>
          </cell>
        </row>
        <row r="71">
          <cell r="C71" t="str">
            <v>WRC012</v>
          </cell>
          <cell r="E71" t="str">
            <v>CON RED SCH10 BW CS A234-WPB</v>
          </cell>
        </row>
        <row r="72">
          <cell r="C72" t="str">
            <v>WRC052</v>
          </cell>
          <cell r="E72" t="str">
            <v>CON RED STD BW CS A234-WPB</v>
          </cell>
        </row>
        <row r="73">
          <cell r="C73" t="str">
            <v>WRC062</v>
          </cell>
          <cell r="E73" t="str">
            <v>CON.RED SCH60 BW CS A234-WPB</v>
          </cell>
        </row>
        <row r="74">
          <cell r="C74" t="str">
            <v>WRC0P2</v>
          </cell>
          <cell r="E74" t="str">
            <v>CONC.RED 0.250"WALL BW CS A234-WPB</v>
          </cell>
        </row>
        <row r="75">
          <cell r="C75" t="str">
            <v>WRC0P5</v>
          </cell>
          <cell r="E75" t="str">
            <v>CONC.RED 0.250"WALL BW CS MSS SP-75</v>
          </cell>
        </row>
        <row r="76">
          <cell r="C76" t="str">
            <v>WRC0Q2</v>
          </cell>
          <cell r="E76" t="str">
            <v>CON RED 0.312"WALL BW CS A234-WPB</v>
          </cell>
        </row>
        <row r="77">
          <cell r="C77" t="str">
            <v>HSF1X4</v>
          </cell>
          <cell r="E77" t="str">
            <v>ECC.RED FRP 150 PER SPEC.</v>
          </cell>
        </row>
        <row r="78">
          <cell r="C78" t="str">
            <v>HSF6X4</v>
          </cell>
          <cell r="E78" t="str">
            <v>ECC.RED FRP 600 PER SPEC.</v>
          </cell>
        </row>
        <row r="79">
          <cell r="C79" t="str">
            <v>TSCJ01</v>
          </cell>
          <cell r="E79" t="str">
            <v>ECC RED 3000 THD CS A105</v>
          </cell>
        </row>
        <row r="80">
          <cell r="C80" t="str">
            <v>WSC012</v>
          </cell>
          <cell r="E80" t="str">
            <v>ECC RED SCH10 BW CS A234-WPB</v>
          </cell>
        </row>
        <row r="81">
          <cell r="C81" t="str">
            <v>WSC052</v>
          </cell>
          <cell r="E81" t="str">
            <v>ECC RED STD BW CS A234-WPB</v>
          </cell>
        </row>
        <row r="82">
          <cell r="C82" t="str">
            <v>WSC062</v>
          </cell>
          <cell r="E82" t="str">
            <v>ECC.RED SCH60 BW CS A234-WPB</v>
          </cell>
        </row>
        <row r="83">
          <cell r="C83" t="str">
            <v>WSC0P2</v>
          </cell>
          <cell r="E83" t="str">
            <v>ECC.RED 0.250"WALL BW CS A234-WPB</v>
          </cell>
        </row>
        <row r="84">
          <cell r="C84" t="str">
            <v>WSC0P5</v>
          </cell>
          <cell r="E84" t="str">
            <v>ECC.RED 0.250"WALL BW CS MSS SP-75</v>
          </cell>
        </row>
        <row r="85">
          <cell r="C85" t="str">
            <v>WSC0Q2</v>
          </cell>
          <cell r="E85" t="str">
            <v>ECC RED 0.312"WALL BW CS A234-WPB</v>
          </cell>
        </row>
        <row r="86">
          <cell r="C86" t="str">
            <v>TDCJ01</v>
          </cell>
          <cell r="E86" t="str">
            <v>FULL COUPLING 3000 THD CS A105</v>
          </cell>
        </row>
        <row r="87">
          <cell r="C87" t="str">
            <v>FGF103</v>
          </cell>
          <cell r="E87" t="str">
            <v>STUB FLG 150 FF X PE FRP PER SPEC.</v>
          </cell>
        </row>
        <row r="88">
          <cell r="C88" t="str">
            <v>FGF603</v>
          </cell>
          <cell r="E88" t="str">
            <v>STUB FLG 600 FF X PE FRP PER SPEC.</v>
          </cell>
        </row>
        <row r="89">
          <cell r="C89" t="str">
            <v>FTC101</v>
          </cell>
          <cell r="E89" t="str">
            <v>THD FLG 150 RF CS A105</v>
          </cell>
        </row>
        <row r="90">
          <cell r="C90" t="str">
            <v>FTC301</v>
          </cell>
          <cell r="E90" t="str">
            <v>THD FLG 300 RF CS A105</v>
          </cell>
        </row>
        <row r="91">
          <cell r="C91" t="str">
            <v>FTC601</v>
          </cell>
          <cell r="E91" t="str">
            <v>THD FLG 600 RF CS A105</v>
          </cell>
        </row>
        <row r="92">
          <cell r="C92" t="str">
            <v>FWC111</v>
          </cell>
          <cell r="E92" t="str">
            <v>WN FLG 150 RF SCH10 CS A105</v>
          </cell>
        </row>
        <row r="93">
          <cell r="C93" t="str">
            <v>FWC112</v>
          </cell>
          <cell r="E93" t="str">
            <v>WN FLG 150 RF SCH10 CS MSS SP-44</v>
          </cell>
        </row>
        <row r="94">
          <cell r="C94" t="str">
            <v>FWC121</v>
          </cell>
          <cell r="E94" t="str">
            <v>WN FLG 150 RF SCH20 CS A105</v>
          </cell>
        </row>
        <row r="95">
          <cell r="C95" t="str">
            <v>FWC151</v>
          </cell>
          <cell r="E95" t="str">
            <v>WN FLG 150 RF STD CS A105</v>
          </cell>
        </row>
        <row r="96">
          <cell r="C96" t="str">
            <v>FWC1L1</v>
          </cell>
          <cell r="E96" t="str">
            <v>WN FLG 150 RF 0.219"WALL CS A105</v>
          </cell>
        </row>
        <row r="97">
          <cell r="C97" t="str">
            <v>FWC1P2</v>
          </cell>
          <cell r="E97" t="str">
            <v>WN FLG 150 RF 0.250"WALL CS MSS SP-44</v>
          </cell>
        </row>
        <row r="98">
          <cell r="C98" t="str">
            <v>FWC1Q2</v>
          </cell>
          <cell r="E98" t="str">
            <v>WN FLG 150 RF 0.312"WALL CS  MSS SP-44</v>
          </cell>
        </row>
        <row r="99">
          <cell r="C99" t="str">
            <v>FWC311</v>
          </cell>
          <cell r="E99" t="str">
            <v>WN FLG 300 RF SCH10 CS A105</v>
          </cell>
        </row>
        <row r="100">
          <cell r="C100" t="str">
            <v>FWC312</v>
          </cell>
          <cell r="E100" t="str">
            <v>WN FLG 300 RF SCH10 CS  MSS SP-44</v>
          </cell>
        </row>
        <row r="101">
          <cell r="C101" t="str">
            <v>FWC321</v>
          </cell>
          <cell r="E101" t="str">
            <v>WN FLG 300 RF SCH20 CS A105</v>
          </cell>
        </row>
        <row r="102">
          <cell r="C102" t="str">
            <v>FWC351</v>
          </cell>
          <cell r="E102" t="str">
            <v>WN FLG 300 RF STD CS A105</v>
          </cell>
        </row>
        <row r="103">
          <cell r="C103" t="str">
            <v>FWC3L1</v>
          </cell>
          <cell r="E103" t="str">
            <v>WN FLG 300 RF 0.219"WALL CS A105</v>
          </cell>
        </row>
        <row r="104">
          <cell r="C104" t="str">
            <v>FWC3Q1</v>
          </cell>
          <cell r="E104" t="str">
            <v>WN FLG 300 RF 0.312"WALL CS A105</v>
          </cell>
        </row>
        <row r="105">
          <cell r="C105" t="str">
            <v>FWC3Q2</v>
          </cell>
          <cell r="E105" t="str">
            <v>WN FLG 300 RF 0.312"WALL CS MSS SP-44</v>
          </cell>
        </row>
        <row r="106">
          <cell r="C106" t="str">
            <v>FWC3V1</v>
          </cell>
          <cell r="E106" t="str">
            <v>WN FLG 300 RF 0.281"WALL CS A105</v>
          </cell>
        </row>
        <row r="107">
          <cell r="C107" t="str">
            <v>FWC651</v>
          </cell>
          <cell r="E107" t="str">
            <v>WN FLG 600 RF STD CS A105</v>
          </cell>
        </row>
        <row r="108">
          <cell r="C108" t="str">
            <v>FWC661</v>
          </cell>
          <cell r="E108" t="str">
            <v>WN FLG 600 RF SCH60 CS A105</v>
          </cell>
        </row>
        <row r="109">
          <cell r="C109" t="str">
            <v>FWC6D1</v>
          </cell>
          <cell r="E109" t="str">
            <v>WN FLG 600 RF SCH160 CS A105</v>
          </cell>
        </row>
        <row r="110">
          <cell r="C110" t="str">
            <v>VLS109</v>
          </cell>
          <cell r="D110" t="str">
            <v>GLF-4</v>
          </cell>
          <cell r="E110" t="str">
            <v>GLOBE 150 RF SS A351-CF8M,316SS TR,BB,OS&amp;Y</v>
          </cell>
        </row>
        <row r="111">
          <cell r="C111" t="str">
            <v>VLC102H</v>
          </cell>
          <cell r="D111" t="str">
            <v>GLF-2HF</v>
          </cell>
          <cell r="E111" t="str">
            <v>GLOBE 150 RF CS A216-WCB 11-13CR SFS R&amp;D,BB,OS&amp;Y</v>
          </cell>
        </row>
        <row r="112">
          <cell r="C112" t="str">
            <v>VLC302H</v>
          </cell>
          <cell r="D112" t="str">
            <v>GLF-30HF</v>
          </cell>
          <cell r="E112" t="str">
            <v>GLOBE 300 RF CS A216-WCB 11-13CR SFS R&amp;D,BB-OS&amp;Y</v>
          </cell>
        </row>
        <row r="113">
          <cell r="C113" t="str">
            <v>VLC602H</v>
          </cell>
          <cell r="D113" t="str">
            <v>GLF-61HF</v>
          </cell>
          <cell r="E113" t="str">
            <v>GLOBE 600 RF CS A216-WCB 11-13CR SFS R&amp;D,BRJB-OS&amp;Y</v>
          </cell>
        </row>
        <row r="114">
          <cell r="C114" t="str">
            <v>VLC801H</v>
          </cell>
          <cell r="D114" t="str">
            <v>GLF-1HF</v>
          </cell>
          <cell r="E114" t="str">
            <v>GLOBE 800 THD CS A105 11-13CR SFS R&amp;D</v>
          </cell>
        </row>
        <row r="115">
          <cell r="C115" t="str">
            <v>GFO1D1</v>
          </cell>
          <cell r="E115" t="str">
            <v>GSK 150 FF  PER SPEC.</v>
          </cell>
        </row>
        <row r="116">
          <cell r="C116" t="str">
            <v>GFO6D1</v>
          </cell>
          <cell r="E116" t="str">
            <v>GSK 600 FF  PER SPEC.</v>
          </cell>
        </row>
        <row r="117">
          <cell r="C117" t="str">
            <v>GRO1A1</v>
          </cell>
          <cell r="E117" t="str">
            <v>GSK 150 RF COMP.ASBESTOS W/SBR BINDER 1/16" ANSI B16-21</v>
          </cell>
        </row>
        <row r="118">
          <cell r="C118" t="str">
            <v>GRO1B1</v>
          </cell>
          <cell r="E118" t="str">
            <v>GSK 150 RF COMP.ASBESTOS W/SBR BINDER 1/8" ANSI B16-21</v>
          </cell>
        </row>
        <row r="119">
          <cell r="C119" t="str">
            <v>GRO1B2</v>
          </cell>
          <cell r="E119" t="str">
            <v>GSK 150 RF COMP.ASBESTOS W/SBR BINDER1/8" MSS SP-44</v>
          </cell>
        </row>
        <row r="120">
          <cell r="C120" t="str">
            <v>GRO3A1</v>
          </cell>
          <cell r="E120" t="str">
            <v>GSK 300 RF COMP.ASBESTOS 1/16" ANSI B16.1</v>
          </cell>
        </row>
        <row r="121">
          <cell r="C121" t="str">
            <v>GRO3B1</v>
          </cell>
          <cell r="E121" t="str">
            <v>GSK 300 RF COMP.ASBESTOS 1/8" ANSI B16.1</v>
          </cell>
        </row>
        <row r="122">
          <cell r="C122" t="str">
            <v>GRP1B1</v>
          </cell>
          <cell r="E122" t="str">
            <v xml:space="preserve">GSK 150 RF SPIRAL WOUND 304S W/ASBESTOS 1/8"THK </v>
          </cell>
        </row>
        <row r="123">
          <cell r="C123" t="str">
            <v>GRP6C1</v>
          </cell>
          <cell r="E123" t="str">
            <v>GSK 600 RF SPIRAL WOUND 304S W/ASBESTOS 0.175"t</v>
          </cell>
        </row>
        <row r="124">
          <cell r="C124" t="str">
            <v>VGC103</v>
          </cell>
          <cell r="D124" t="str">
            <v>GAF-2</v>
          </cell>
          <cell r="E124" t="str">
            <v>GATE 150 RF CS A216-WCB 316SS TR,BB-OS&amp;Y</v>
          </cell>
        </row>
        <row r="125">
          <cell r="C125" t="str">
            <v>VGC103G</v>
          </cell>
          <cell r="D125" t="str">
            <v>GAF-3</v>
          </cell>
          <cell r="E125" t="str">
            <v>GATE 150 RF CS A216-WCB 316SS TR,BB-OS&amp;Y,GO</v>
          </cell>
        </row>
        <row r="126">
          <cell r="C126" t="str">
            <v>VGC103GM</v>
          </cell>
          <cell r="D126" t="str">
            <v>GAF-3</v>
          </cell>
          <cell r="E126" t="str">
            <v>GATE 150 RF CS A216-WCB 316SS TR,BB-OS&amp;Y, GO MSS</v>
          </cell>
        </row>
        <row r="127">
          <cell r="C127" t="str">
            <v>VGC302</v>
          </cell>
          <cell r="D127" t="str">
            <v>GAF-30</v>
          </cell>
          <cell r="E127" t="str">
            <v>GATE 300 RF CS A216-WCB 11-13CR SS TR,BB-OS&amp;Y</v>
          </cell>
        </row>
        <row r="128">
          <cell r="C128" t="str">
            <v>VGC302G</v>
          </cell>
          <cell r="D128" t="str">
            <v>GAF-31</v>
          </cell>
          <cell r="E128" t="str">
            <v>GATE 300 RF CS A216-WCB 11-13CR SS TR,BB-OS&amp;Y, GO</v>
          </cell>
        </row>
        <row r="129">
          <cell r="C129" t="str">
            <v>VGC302GM</v>
          </cell>
          <cell r="D129" t="str">
            <v>GAF-31</v>
          </cell>
          <cell r="E129" t="str">
            <v>GATE 300 RF CS A216-WCB 11-13CR SS TR,BB-OS&amp;Y,GO MSS</v>
          </cell>
        </row>
        <row r="130">
          <cell r="C130" t="str">
            <v>VGC602</v>
          </cell>
          <cell r="D130" t="str">
            <v>GAF-62</v>
          </cell>
          <cell r="E130" t="str">
            <v>GATE 600 RF CS A216-WCB 11-13CR SS TR</v>
          </cell>
        </row>
        <row r="131">
          <cell r="C131" t="str">
            <v>VGC602G</v>
          </cell>
          <cell r="D131" t="str">
            <v>GAF-63</v>
          </cell>
          <cell r="E131" t="str">
            <v>GATE 600 RF CS A216-WCB 11-13CR SS TR GO</v>
          </cell>
        </row>
        <row r="132">
          <cell r="C132" t="str">
            <v>VGC801</v>
          </cell>
          <cell r="D132" t="str">
            <v>GAF-1</v>
          </cell>
          <cell r="E132" t="str">
            <v>GATE 800 THD CS A105 11-13CR SS TR,BB-OS&amp;Y</v>
          </cell>
        </row>
        <row r="133">
          <cell r="C133" t="str">
            <v>VGS109</v>
          </cell>
          <cell r="D133" t="str">
            <v>GAF-5</v>
          </cell>
          <cell r="E133" t="str">
            <v>GATE 150 RF SS A351-FC8M,316SS TR,BB-OS&amp;Y</v>
          </cell>
        </row>
        <row r="134">
          <cell r="C134" t="str">
            <v>VGS309</v>
          </cell>
          <cell r="D134" t="str">
            <v>GAF-50</v>
          </cell>
          <cell r="E134" t="str">
            <v>GATE 300 RF SS A351-FC8M,316SS TR,BB-OS&amp;Y</v>
          </cell>
        </row>
        <row r="135">
          <cell r="C135" t="str">
            <v>VGS807</v>
          </cell>
          <cell r="D135" t="str">
            <v>GAF-4</v>
          </cell>
          <cell r="E135" t="str">
            <v>GATE 800 THD SS A182-F316,316SS TR</v>
          </cell>
        </row>
        <row r="136">
          <cell r="C136" t="str">
            <v>VESJ07</v>
          </cell>
          <cell r="D136" t="str">
            <v>SPF-2</v>
          </cell>
          <cell r="E136" t="str">
            <v>GAUGE 3000 THD SS A182-F316,316SS TR</v>
          </cell>
        </row>
        <row r="137">
          <cell r="C137" t="str">
            <v>VESJ08</v>
          </cell>
          <cell r="D137" t="str">
            <v>SPF-1</v>
          </cell>
          <cell r="E137" t="str">
            <v>GAUGE 3000 THD SS A182-F316,316SS TR DBL OUTLET</v>
          </cell>
        </row>
        <row r="138">
          <cell r="C138" t="str">
            <v>VESJ0B</v>
          </cell>
          <cell r="D138" t="str">
            <v>SPF-1HT</v>
          </cell>
          <cell r="E138" t="str">
            <v>GAUGE 3000 THD SS ,316SS TR MLTP</v>
          </cell>
        </row>
        <row r="139">
          <cell r="C139" t="str">
            <v>PAC013</v>
          </cell>
          <cell r="E139" t="str">
            <v>PIPE CS API 5L-B SAW SCH10 BE DRL</v>
          </cell>
        </row>
        <row r="140">
          <cell r="C140" t="str">
            <v>PAC014</v>
          </cell>
          <cell r="E140" t="str">
            <v>PIPE CS API 5LS-X52 SAW SCH10 BE DRL</v>
          </cell>
        </row>
        <row r="141">
          <cell r="C141" t="str">
            <v>PAC0P3</v>
          </cell>
          <cell r="E141" t="str">
            <v>PIPE CS API 5L-B SAW 0.250"WALL BE DRL</v>
          </cell>
        </row>
        <row r="142">
          <cell r="C142" t="str">
            <v>PAC0P4</v>
          </cell>
          <cell r="E142" t="str">
            <v>PIPE CS API 5LS-X52 SAW 0.250"WALL BE DRL</v>
          </cell>
        </row>
        <row r="143">
          <cell r="C143" t="str">
            <v>PAC0Q4</v>
          </cell>
          <cell r="E143" t="str">
            <v>PIPE CS API 5LS-X52 SAW 0.312"WALL BE DRL</v>
          </cell>
        </row>
        <row r="144">
          <cell r="C144" t="str">
            <v>POF105</v>
          </cell>
          <cell r="E144" t="str">
            <v>PIPE PE FRP 150 PER SPEC.</v>
          </cell>
        </row>
        <row r="145">
          <cell r="C145" t="str">
            <v>POF606</v>
          </cell>
          <cell r="E145" t="str">
            <v>PIPE PE FRP 600 PER SPEC.API 15HR</v>
          </cell>
        </row>
        <row r="146">
          <cell r="C146" t="str">
            <v>PRC013</v>
          </cell>
          <cell r="E146" t="str">
            <v>PIPE CS API 5L-B ERW SCH10 BE DRL</v>
          </cell>
        </row>
        <row r="147">
          <cell r="C147" t="str">
            <v>PRC013</v>
          </cell>
          <cell r="E147" t="str">
            <v>PIPE CS API 5L-B ERW SCH10 BE DRL</v>
          </cell>
        </row>
        <row r="148">
          <cell r="C148" t="str">
            <v>PRC023</v>
          </cell>
          <cell r="E148" t="str">
            <v>PIPE CS API 5L-B ERW SCH20 BE DRL</v>
          </cell>
        </row>
        <row r="149">
          <cell r="C149" t="str">
            <v>PRC053</v>
          </cell>
          <cell r="E149" t="str">
            <v>PIPE CS API 5L-B ERW STD BE DRL</v>
          </cell>
        </row>
        <row r="150">
          <cell r="C150" t="str">
            <v>PRC063</v>
          </cell>
          <cell r="E150" t="str">
            <v>PIPE CS API 5L-B ERW SCH60 BE DRL</v>
          </cell>
        </row>
        <row r="151">
          <cell r="C151" t="str">
            <v>PRC0L3</v>
          </cell>
          <cell r="E151" t="str">
            <v>PIPE CS API 5L-B ERW 0.219"WALL BE DRL</v>
          </cell>
        </row>
        <row r="152">
          <cell r="C152" t="str">
            <v>PRC0V3</v>
          </cell>
          <cell r="E152" t="str">
            <v>PIPE CS API 5L-B ERW 0.281"WALL BE DRL</v>
          </cell>
        </row>
        <row r="153">
          <cell r="C153" t="str">
            <v>PSC052</v>
          </cell>
          <cell r="E153" t="str">
            <v>PIPE CS A106-B SMLS STD BE DRL</v>
          </cell>
        </row>
        <row r="154">
          <cell r="C154" t="str">
            <v>PSC081</v>
          </cell>
          <cell r="E154" t="str">
            <v>PIPE CS A106-B SMLS SCH80 T&amp;C SRL</v>
          </cell>
        </row>
        <row r="155">
          <cell r="C155" t="str">
            <v>PSC0D1</v>
          </cell>
          <cell r="E155" t="str">
            <v>PIPE CS A106-B  SMLS SCH160 T&amp;C SRL</v>
          </cell>
        </row>
        <row r="156">
          <cell r="C156" t="str">
            <v>PRC053</v>
          </cell>
          <cell r="E156" t="str">
            <v>PIPE CS API 5L-B ERW STD BE DRL</v>
          </cell>
        </row>
        <row r="157">
          <cell r="C157" t="str">
            <v>TGCJ01</v>
          </cell>
          <cell r="E157" t="str">
            <v>PLUG  RD-HD THD CS A105</v>
          </cell>
        </row>
        <row r="158">
          <cell r="C158" t="str">
            <v>VPC106</v>
          </cell>
          <cell r="D158" t="str">
            <v>PLF-2</v>
          </cell>
          <cell r="E158" t="str">
            <v>PLUG SLEEVE 150 RF CS A216-WCB CS+TF TR</v>
          </cell>
        </row>
        <row r="159">
          <cell r="C159" t="str">
            <v>VPC305</v>
          </cell>
          <cell r="D159" t="str">
            <v>PLF-1</v>
          </cell>
          <cell r="E159" t="str">
            <v>PLUG SLEEVE 300 THD CS A105 CS+TF TR</v>
          </cell>
        </row>
        <row r="160">
          <cell r="C160" t="str">
            <v>HBF6X4</v>
          </cell>
          <cell r="E160" t="str">
            <v>RED.BUSHING FRP  600 PER SPEC.</v>
          </cell>
        </row>
        <row r="161">
          <cell r="C161" t="str">
            <v>TBCJ01</v>
          </cell>
          <cell r="E161" t="str">
            <v>RED.BUSHING  HEX HEAD THD CS A105</v>
          </cell>
        </row>
        <row r="162">
          <cell r="C162" t="str">
            <v>HVF1X4</v>
          </cell>
          <cell r="E162" t="str">
            <v>RED.TEE FRP 150 PER SPEC.</v>
          </cell>
        </row>
        <row r="163">
          <cell r="C163" t="str">
            <v>HVF6X4</v>
          </cell>
          <cell r="E163" t="str">
            <v>RED.TEE FRP 600 PER SPEC.</v>
          </cell>
        </row>
        <row r="164">
          <cell r="C164" t="str">
            <v>TVCJ01</v>
          </cell>
          <cell r="E164" t="str">
            <v>RED TEE 3000 THD CS A105</v>
          </cell>
        </row>
        <row r="165">
          <cell r="C165" t="str">
            <v>WVC012</v>
          </cell>
          <cell r="E165" t="str">
            <v>RED TEE SCH10 BW CS A234-WPB</v>
          </cell>
        </row>
        <row r="166">
          <cell r="C166" t="str">
            <v>WVC052</v>
          </cell>
          <cell r="E166" t="str">
            <v>RED TEE STD BW CS A234-WPB</v>
          </cell>
        </row>
        <row r="167">
          <cell r="C167" t="str">
            <v>WVC062</v>
          </cell>
          <cell r="E167" t="str">
            <v>RED.TEE SCH60 BW CS A234-WPB</v>
          </cell>
        </row>
        <row r="168">
          <cell r="C168" t="str">
            <v>WVC0P2</v>
          </cell>
          <cell r="E168" t="str">
            <v>RED.TEE 0.250"WALL BW CS A234-WPB</v>
          </cell>
        </row>
        <row r="169">
          <cell r="C169" t="str">
            <v>WVC0P5</v>
          </cell>
          <cell r="E169" t="str">
            <v>RED.TEE 0.250"WALL BW CS MSS SP-75</v>
          </cell>
        </row>
        <row r="170">
          <cell r="C170" t="str">
            <v>WVC0Q2</v>
          </cell>
          <cell r="E170" t="str">
            <v>RED TEE 0.312"WALL BW CS A234-WPB</v>
          </cell>
        </row>
        <row r="171">
          <cell r="C171" t="str">
            <v>HYF1X4</v>
          </cell>
          <cell r="E171" t="str">
            <v>SADDLE FRP 150 PER SPEC</v>
          </cell>
        </row>
        <row r="172">
          <cell r="C172" t="str">
            <v>WYC051</v>
          </cell>
          <cell r="E172" t="str">
            <v>SADDLE  BW CS A234-WPB</v>
          </cell>
        </row>
        <row r="173">
          <cell r="C173" t="str">
            <v>HYF6X4</v>
          </cell>
          <cell r="E173" t="str">
            <v>SADDLE FRP 600 PER SPEC</v>
          </cell>
        </row>
        <row r="174">
          <cell r="C174" t="str">
            <v>MS1C01</v>
          </cell>
          <cell r="E174" t="str">
            <v>SPECTACLE BLIND 150 RF STL</v>
          </cell>
        </row>
        <row r="175">
          <cell r="C175" t="str">
            <v>MS1S01</v>
          </cell>
          <cell r="E175" t="str">
            <v>SPECTACLE BLIND 150 FF STL</v>
          </cell>
        </row>
        <row r="176">
          <cell r="C176" t="str">
            <v>MS3C01</v>
          </cell>
          <cell r="E176" t="str">
            <v>SPECTACLE BLIND 300 RF STL</v>
          </cell>
        </row>
        <row r="177">
          <cell r="C177" t="str">
            <v>MP6C01</v>
          </cell>
          <cell r="E177" t="str">
            <v>STEAM TRAP 600 RF CS</v>
          </cell>
        </row>
        <row r="178">
          <cell r="C178" t="str">
            <v>MC1S01</v>
          </cell>
          <cell r="E178" t="str">
            <v>CONICAL STRAINER 150 304SS SREEN-1/8"PERF.</v>
          </cell>
        </row>
        <row r="179">
          <cell r="C179" t="str">
            <v>MC3S01</v>
          </cell>
          <cell r="E179" t="str">
            <v>CONICAL STRAINER 300 304SS SREEN-1/8"PERF.</v>
          </cell>
        </row>
        <row r="180">
          <cell r="C180" t="str">
            <v>MC6S01</v>
          </cell>
          <cell r="E180" t="str">
            <v>CONICAL STRAINER 600 304SS SREEN-1/8"PERF.</v>
          </cell>
        </row>
        <row r="181">
          <cell r="C181" t="str">
            <v>MY1C01</v>
          </cell>
          <cell r="E181" t="str">
            <v>Y STRAINER 150 RF CS A216-WCB,304SS SCREEN</v>
          </cell>
        </row>
        <row r="182">
          <cell r="C182" t="str">
            <v>MY6C01</v>
          </cell>
          <cell r="E182" t="str">
            <v>Y STRAINER 600 RF CS A216-WCB,304SS SCREEN</v>
          </cell>
        </row>
        <row r="183">
          <cell r="C183" t="str">
            <v>TXC082</v>
          </cell>
          <cell r="E183" t="str">
            <v>SWAGE NIPPLE SCH80 TBE CS A234-WPB</v>
          </cell>
        </row>
        <row r="184">
          <cell r="C184" t="str">
            <v>TXC0D2</v>
          </cell>
          <cell r="E184" t="str">
            <v>SWAGE NIPPLE SCH160 TBE CS A234-WPB</v>
          </cell>
        </row>
        <row r="185">
          <cell r="C185" t="str">
            <v>HTF1X4</v>
          </cell>
          <cell r="E185" t="str">
            <v>TEE FRP 150 PER SPEC.</v>
          </cell>
        </row>
        <row r="186">
          <cell r="C186" t="str">
            <v>HTF6X4</v>
          </cell>
          <cell r="E186" t="str">
            <v>TEE FRP 600 PER SPEC.</v>
          </cell>
        </row>
        <row r="187">
          <cell r="C187" t="str">
            <v>TTCJ01</v>
          </cell>
          <cell r="E187" t="str">
            <v>TEE 3000 THD CS A105</v>
          </cell>
        </row>
        <row r="188">
          <cell r="C188" t="str">
            <v>WTC012</v>
          </cell>
          <cell r="E188" t="str">
            <v>TEE SCH10 BW CS A234-WPB</v>
          </cell>
        </row>
        <row r="189">
          <cell r="C189" t="str">
            <v>WTC052</v>
          </cell>
          <cell r="E189" t="str">
            <v>TEE STD BW CS A234-WPB</v>
          </cell>
        </row>
        <row r="190">
          <cell r="C190" t="str">
            <v>WTC062</v>
          </cell>
          <cell r="E190" t="str">
            <v>TEE SCH60 BW CS A234-WPB</v>
          </cell>
        </row>
        <row r="191">
          <cell r="C191" t="str">
            <v>WTC0P2</v>
          </cell>
          <cell r="E191" t="str">
            <v>TEE 0.250"WALL BW CS A234-WPB</v>
          </cell>
        </row>
        <row r="192">
          <cell r="C192" t="str">
            <v>WTC0P5</v>
          </cell>
          <cell r="E192" t="str">
            <v>TEE 0.250"WALL BW CS MSS SP-75</v>
          </cell>
        </row>
        <row r="193">
          <cell r="C193" t="str">
            <v>WTC0Q2</v>
          </cell>
          <cell r="E193" t="str">
            <v>TEE 0.312"WALL BW CS A234-WPB</v>
          </cell>
        </row>
        <row r="194">
          <cell r="C194" t="str">
            <v>LHCJ01</v>
          </cell>
          <cell r="E194" t="str">
            <v>THREDOLET 3000 THD CS A105</v>
          </cell>
        </row>
        <row r="195">
          <cell r="C195" t="str">
            <v>TUCJ01</v>
          </cell>
          <cell r="E195" t="str">
            <v>UNION 3000 THD CS A105</v>
          </cell>
        </row>
        <row r="196">
          <cell r="C196" t="str">
            <v>LWC011</v>
          </cell>
          <cell r="E196" t="str">
            <v>WELDOLET SCH10 BW CS A105</v>
          </cell>
        </row>
        <row r="197">
          <cell r="C197" t="str">
            <v>LWC051</v>
          </cell>
          <cell r="E197" t="str">
            <v>WELDOLET STD BW CS A105</v>
          </cell>
        </row>
        <row r="198">
          <cell r="C198" t="str">
            <v>LWC0P1</v>
          </cell>
          <cell r="E198" t="str">
            <v>WELDOLET 0.250"WALL BW CS A105</v>
          </cell>
        </row>
        <row r="199">
          <cell r="C199" t="str">
            <v>LWC0Q1</v>
          </cell>
          <cell r="E199" t="str">
            <v>WELDOLET 0.312"WALL BW CS A105</v>
          </cell>
        </row>
        <row r="213">
          <cell r="C213" t="str">
            <v xml:space="preserve"> </v>
          </cell>
          <cell r="E213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-no.2"/>
      <sheetName val="Q005"/>
      <sheetName val="co_no_2"/>
      <sheetName val="ÁÖ°ü»ç¾÷"/>
      <sheetName val="¿ä¾à¹èºÎ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"/>
      <sheetName val="S-CURVE"/>
      <sheetName val="PERSIAPAN"/>
      <sheetName val="FINISHING"/>
      <sheetName val="LISTRIK"/>
      <sheetName val="REKAP ELEKTRIKAL"/>
      <sheetName val="STRUKTUR"/>
      <sheetName val="TELPON"/>
      <sheetName val="SOUND"/>
      <sheetName val="F-ALARM"/>
      <sheetName val="GENSET"/>
      <sheetName val="REKAP MEKANIKAL"/>
      <sheetName val="AC"/>
      <sheetName val="PLUMBING"/>
      <sheetName val="HYDRANT"/>
      <sheetName val="SARANA LUAR"/>
    </sheetNames>
    <sheetDataSet>
      <sheetData sheetId="0"/>
      <sheetData sheetId="1"/>
      <sheetData sheetId="2"/>
      <sheetData sheetId="3"/>
      <sheetData sheetId="4">
        <row r="60">
          <cell r="I60">
            <v>78229.718420899371</v>
          </cell>
        </row>
        <row r="61">
          <cell r="I61">
            <v>72009.618485292696</v>
          </cell>
        </row>
      </sheetData>
      <sheetData sheetId="5"/>
      <sheetData sheetId="6"/>
      <sheetData sheetId="7">
        <row r="48">
          <cell r="O48">
            <v>1</v>
          </cell>
        </row>
        <row r="49">
          <cell r="O49">
            <v>1.1961730645397457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5">
          <cell r="F15" t="str">
            <v>Rp.</v>
          </cell>
          <cell r="G15">
            <v>167738262.8138938</v>
          </cell>
        </row>
        <row r="16">
          <cell r="F16" t="str">
            <v>Rp.</v>
          </cell>
          <cell r="G16">
            <v>44957078.80305969</v>
          </cell>
        </row>
        <row r="17">
          <cell r="F17" t="str">
            <v>Rp.</v>
          </cell>
          <cell r="G17">
            <v>23367449.547983695</v>
          </cell>
        </row>
        <row r="18">
          <cell r="F18" t="str">
            <v>Rp.</v>
          </cell>
          <cell r="G18">
            <v>82547156.634690896</v>
          </cell>
        </row>
        <row r="20">
          <cell r="F20" t="str">
            <v>Rp.</v>
          </cell>
          <cell r="G20">
            <v>214862586.71795183</v>
          </cell>
        </row>
        <row r="21">
          <cell r="F21" t="str">
            <v>Rp.</v>
          </cell>
          <cell r="G21">
            <v>19075069.748150669</v>
          </cell>
        </row>
        <row r="22">
          <cell r="F22" t="str">
            <v>Rp.</v>
          </cell>
          <cell r="G22">
            <v>31067265.983622465</v>
          </cell>
        </row>
        <row r="25">
          <cell r="G25">
            <v>583614870.24935305</v>
          </cell>
        </row>
        <row r="35">
          <cell r="F35" t="str">
            <v>HARGA SATUAN Rp.</v>
          </cell>
          <cell r="G35" t="str">
            <v>JUMLAH HARGA         Rp.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F49">
            <v>80861.299162886804</v>
          </cell>
          <cell r="G49">
            <v>404306.49581443402</v>
          </cell>
        </row>
        <row r="50">
          <cell r="F50">
            <v>62431.860757522947</v>
          </cell>
          <cell r="G50">
            <v>187295.58227256883</v>
          </cell>
        </row>
        <row r="51">
          <cell r="F51">
            <v>55771.569134165642</v>
          </cell>
          <cell r="G51">
            <v>167314.70740249692</v>
          </cell>
        </row>
        <row r="52">
          <cell r="F52">
            <v>47753.621082555728</v>
          </cell>
          <cell r="G52">
            <v>2865217.2649533437</v>
          </cell>
        </row>
        <row r="53">
          <cell r="F53">
            <v>29772.747576394271</v>
          </cell>
          <cell r="G53">
            <v>714545.94183346257</v>
          </cell>
        </row>
        <row r="54">
          <cell r="F54">
            <v>25712.936195346374</v>
          </cell>
          <cell r="G54">
            <v>668536.34107900574</v>
          </cell>
        </row>
        <row r="55">
          <cell r="G55">
            <v>0</v>
          </cell>
        </row>
        <row r="56">
          <cell r="F56">
            <v>745600</v>
          </cell>
          <cell r="G56">
            <v>745600</v>
          </cell>
        </row>
        <row r="57">
          <cell r="F57">
            <v>0</v>
          </cell>
        </row>
        <row r="58">
          <cell r="F58">
            <v>0</v>
          </cell>
          <cell r="G58">
            <v>0</v>
          </cell>
        </row>
        <row r="59">
          <cell r="F59">
            <v>0</v>
          </cell>
          <cell r="G59">
            <v>0</v>
          </cell>
        </row>
        <row r="60">
          <cell r="F60">
            <v>816029.26462901453</v>
          </cell>
          <cell r="G60">
            <v>2448087.7938870434</v>
          </cell>
        </row>
        <row r="61">
          <cell r="F61">
            <v>447607.96075077285</v>
          </cell>
          <cell r="G61">
            <v>447607.96075077285</v>
          </cell>
        </row>
        <row r="62">
          <cell r="F62">
            <v>1250000</v>
          </cell>
          <cell r="G62">
            <v>1250000</v>
          </cell>
        </row>
        <row r="63">
          <cell r="F63" t="str">
            <v>A1</v>
          </cell>
          <cell r="G63">
            <v>9898512.0879931282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F72">
            <v>80861.299162886804</v>
          </cell>
          <cell r="G72">
            <v>404306.49581443402</v>
          </cell>
        </row>
        <row r="73">
          <cell r="F73">
            <v>62431.860757522947</v>
          </cell>
          <cell r="G73">
            <v>187295.58227256883</v>
          </cell>
        </row>
        <row r="74">
          <cell r="F74">
            <v>55771.569134165642</v>
          </cell>
          <cell r="G74">
            <v>167314.70740249692</v>
          </cell>
        </row>
        <row r="75">
          <cell r="F75">
            <v>47753.621082555728</v>
          </cell>
          <cell r="G75">
            <v>2865217.2649533437</v>
          </cell>
        </row>
        <row r="76">
          <cell r="F76">
            <v>29772.747576394271</v>
          </cell>
          <cell r="G76">
            <v>714545.94183346257</v>
          </cell>
        </row>
        <row r="77">
          <cell r="F77">
            <v>25712.936195346374</v>
          </cell>
          <cell r="G77">
            <v>668536.34107900574</v>
          </cell>
        </row>
        <row r="78">
          <cell r="G78">
            <v>0</v>
          </cell>
        </row>
        <row r="79">
          <cell r="F79">
            <v>745600</v>
          </cell>
          <cell r="G79">
            <v>745600</v>
          </cell>
        </row>
        <row r="81">
          <cell r="G81">
            <v>0</v>
          </cell>
        </row>
        <row r="82">
          <cell r="G82">
            <v>0</v>
          </cell>
        </row>
        <row r="83">
          <cell r="F83">
            <v>816029.26462901453</v>
          </cell>
          <cell r="G83">
            <v>2448087.7938870434</v>
          </cell>
        </row>
        <row r="84">
          <cell r="F84">
            <v>447607.96075077285</v>
          </cell>
          <cell r="G84">
            <v>447607.96075077285</v>
          </cell>
        </row>
        <row r="85">
          <cell r="F85">
            <v>1250000</v>
          </cell>
          <cell r="G85">
            <v>1250000</v>
          </cell>
        </row>
        <row r="86">
          <cell r="F86" t="str">
            <v>A2</v>
          </cell>
          <cell r="G86">
            <v>9898512.0879931282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F98">
            <v>80861.299162886804</v>
          </cell>
          <cell r="G98">
            <v>161722.59832577361</v>
          </cell>
        </row>
        <row r="99">
          <cell r="F99">
            <v>62431.860757522947</v>
          </cell>
          <cell r="G99">
            <v>499454.88606018358</v>
          </cell>
        </row>
        <row r="100">
          <cell r="F100">
            <v>55771.569134165642</v>
          </cell>
          <cell r="G100">
            <v>1784690.2122933005</v>
          </cell>
        </row>
        <row r="101">
          <cell r="F101">
            <v>47753.621082555728</v>
          </cell>
          <cell r="G101">
            <v>191014.48433022291</v>
          </cell>
        </row>
        <row r="102">
          <cell r="F102">
            <v>29772.747576394271</v>
          </cell>
          <cell r="G102">
            <v>535909.45637509692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F105">
            <v>475918.74560768664</v>
          </cell>
          <cell r="G105">
            <v>475918.74560768664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F108">
            <v>816029.26462901453</v>
          </cell>
          <cell r="G108">
            <v>816029.26462901453</v>
          </cell>
        </row>
        <row r="109">
          <cell r="F109">
            <v>150000</v>
          </cell>
          <cell r="G109">
            <v>300000</v>
          </cell>
        </row>
        <row r="110">
          <cell r="F110">
            <v>447607.96075077285</v>
          </cell>
          <cell r="G110">
            <v>447607.96075077285</v>
          </cell>
        </row>
        <row r="111">
          <cell r="F111">
            <v>1250000</v>
          </cell>
          <cell r="G111">
            <v>2500000</v>
          </cell>
        </row>
        <row r="112">
          <cell r="F112" t="str">
            <v>A3</v>
          </cell>
          <cell r="G112">
            <v>7712347.6083720513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F119">
            <v>62431.860757522947</v>
          </cell>
          <cell r="G119">
            <v>2622138.1518159639</v>
          </cell>
        </row>
        <row r="120">
          <cell r="F120">
            <v>55771.569134165642</v>
          </cell>
          <cell r="G120">
            <v>9815796.1676131524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F123">
            <v>1865690.1479143675</v>
          </cell>
          <cell r="G123">
            <v>1865690.1479143675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F126">
            <v>816029.26462901453</v>
          </cell>
          <cell r="G126">
            <v>816029.26462901453</v>
          </cell>
        </row>
        <row r="127">
          <cell r="F127">
            <v>1250000</v>
          </cell>
          <cell r="G127">
            <v>2500000</v>
          </cell>
        </row>
        <row r="128">
          <cell r="F128" t="str">
            <v>A4</v>
          </cell>
          <cell r="G128">
            <v>17619653.731972497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F141">
            <v>241780.06918928973</v>
          </cell>
          <cell r="G141">
            <v>725340.20756786922</v>
          </cell>
        </row>
        <row r="142">
          <cell r="F142">
            <v>160915.18150720929</v>
          </cell>
          <cell r="G142">
            <v>321830.36301441857</v>
          </cell>
        </row>
        <row r="143">
          <cell r="F143">
            <v>115470.17443921528</v>
          </cell>
          <cell r="G143">
            <v>6235389.4197176248</v>
          </cell>
        </row>
        <row r="144">
          <cell r="F144">
            <v>90099.343740327269</v>
          </cell>
          <cell r="G144">
            <v>5946556.6868615998</v>
          </cell>
        </row>
        <row r="145">
          <cell r="F145">
            <v>62431.860757522947</v>
          </cell>
          <cell r="G145">
            <v>499454.88606018358</v>
          </cell>
        </row>
        <row r="149">
          <cell r="F149">
            <v>2059285.7344832541</v>
          </cell>
          <cell r="G149">
            <v>2059285.7344832541</v>
          </cell>
        </row>
        <row r="157">
          <cell r="F157">
            <v>2628141.7444268889</v>
          </cell>
          <cell r="G157">
            <v>5256283.4888537778</v>
          </cell>
        </row>
        <row r="158">
          <cell r="F158">
            <v>1752094.4962845924</v>
          </cell>
          <cell r="G158">
            <v>5256283.4888537768</v>
          </cell>
        </row>
        <row r="159">
          <cell r="F159">
            <v>1168062.9975230617</v>
          </cell>
          <cell r="G159">
            <v>2336125.9950461234</v>
          </cell>
        </row>
        <row r="160">
          <cell r="F160">
            <v>318690.40872000175</v>
          </cell>
          <cell r="G160">
            <v>318690.40872000175</v>
          </cell>
        </row>
        <row r="161">
          <cell r="F161">
            <v>318690.40872000175</v>
          </cell>
          <cell r="G161">
            <v>637380.81744000351</v>
          </cell>
        </row>
        <row r="162">
          <cell r="F162">
            <v>1271962.589908984</v>
          </cell>
          <cell r="G162">
            <v>2543925.179817968</v>
          </cell>
        </row>
        <row r="163">
          <cell r="F163">
            <v>117843.11804038858</v>
          </cell>
          <cell r="G163">
            <v>117843.11804038858</v>
          </cell>
        </row>
        <row r="164">
          <cell r="F164">
            <v>0</v>
          </cell>
          <cell r="G164">
            <v>0</v>
          </cell>
        </row>
        <row r="165">
          <cell r="F165">
            <v>999341.59059666598</v>
          </cell>
          <cell r="G165">
            <v>1998683.181193332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F168">
            <v>7775124.9195083473</v>
          </cell>
          <cell r="G168">
            <v>7775124.9195083473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F177">
            <v>71609741.418336242</v>
          </cell>
          <cell r="G177">
            <v>71609741.418336242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F196">
            <v>2990432.6613493641</v>
          </cell>
          <cell r="G196">
            <v>2990432.6613493641</v>
          </cell>
        </row>
        <row r="197">
          <cell r="F197" t="str">
            <v>A4</v>
          </cell>
          <cell r="G197">
            <v>116628371.97486429</v>
          </cell>
        </row>
        <row r="202">
          <cell r="F202">
            <v>5980865.3226987282</v>
          </cell>
          <cell r="G202">
            <v>5980865.3226987282</v>
          </cell>
        </row>
        <row r="203">
          <cell r="F203" t="str">
            <v>A5</v>
          </cell>
          <cell r="G203">
            <v>5980865.3226987282</v>
          </cell>
        </row>
        <row r="205">
          <cell r="F205" t="str">
            <v>A</v>
          </cell>
          <cell r="G205">
            <v>167738262.8138938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F219">
            <v>106236.91455403298</v>
          </cell>
          <cell r="G219">
            <v>1062369.1455403299</v>
          </cell>
        </row>
        <row r="220">
          <cell r="F220">
            <v>58706.977834546182</v>
          </cell>
          <cell r="G220">
            <v>3522418.6700727707</v>
          </cell>
        </row>
        <row r="221">
          <cell r="F221">
            <v>44010.79556361086</v>
          </cell>
          <cell r="G221">
            <v>1584388.6402899909</v>
          </cell>
        </row>
        <row r="222">
          <cell r="F222">
            <v>31583.753596107446</v>
          </cell>
          <cell r="G222">
            <v>1263350.1438442979</v>
          </cell>
        </row>
        <row r="223">
          <cell r="F223">
            <v>22279.919500117303</v>
          </cell>
          <cell r="G223">
            <v>1158555.8140060997</v>
          </cell>
        </row>
        <row r="224">
          <cell r="F224">
            <v>21278.722645097536</v>
          </cell>
          <cell r="G224">
            <v>425574.45290195069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F227">
            <v>2254164.2166638598</v>
          </cell>
          <cell r="G227">
            <v>2254164.2166638598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F231">
            <v>33492.845807112877</v>
          </cell>
          <cell r="G231">
            <v>368421.30387824163</v>
          </cell>
        </row>
        <row r="232">
          <cell r="F232">
            <v>53827.787904288554</v>
          </cell>
          <cell r="G232">
            <v>107655.57580857711</v>
          </cell>
        </row>
        <row r="233">
          <cell r="F233">
            <v>43062.230323430842</v>
          </cell>
          <cell r="G233">
            <v>86124.460646861684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F236">
            <v>145068.04151357384</v>
          </cell>
          <cell r="G236">
            <v>1740816.4981628861</v>
          </cell>
        </row>
        <row r="237">
          <cell r="F237">
            <v>96549.108904325563</v>
          </cell>
          <cell r="G237">
            <v>1448236.6335648834</v>
          </cell>
        </row>
        <row r="238">
          <cell r="F238">
            <v>69282.104663529157</v>
          </cell>
          <cell r="G238">
            <v>346410.52331764577</v>
          </cell>
        </row>
        <row r="239">
          <cell r="F239" t="str">
            <v>B1</v>
          </cell>
          <cell r="G239">
            <v>15368486.078698397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F248">
            <v>106236.91455403298</v>
          </cell>
          <cell r="G248">
            <v>637421.48732419789</v>
          </cell>
        </row>
        <row r="249">
          <cell r="F249">
            <v>58706.977834546182</v>
          </cell>
          <cell r="G249">
            <v>1291553.5123600159</v>
          </cell>
        </row>
        <row r="250">
          <cell r="F250">
            <v>44010.79556361086</v>
          </cell>
          <cell r="G250">
            <v>704172.72901777376</v>
          </cell>
        </row>
        <row r="251">
          <cell r="F251">
            <v>37900.504315328937</v>
          </cell>
          <cell r="G251">
            <v>151602.01726131575</v>
          </cell>
        </row>
        <row r="252">
          <cell r="F252">
            <v>31583.753596107446</v>
          </cell>
          <cell r="G252">
            <v>1831857.7085742319</v>
          </cell>
        </row>
        <row r="253">
          <cell r="F253">
            <v>22279.919500117303</v>
          </cell>
          <cell r="G253">
            <v>1158555.8140060997</v>
          </cell>
        </row>
        <row r="254">
          <cell r="F254">
            <v>21278.722645097536</v>
          </cell>
          <cell r="G254">
            <v>212787.22645097534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F257">
            <v>1337632.251917603</v>
          </cell>
          <cell r="G257">
            <v>1337632.251917603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F261">
            <v>33492.845807112877</v>
          </cell>
          <cell r="G261">
            <v>368421.30387824163</v>
          </cell>
        </row>
        <row r="262">
          <cell r="F262">
            <v>81339.768388702709</v>
          </cell>
          <cell r="G262">
            <v>81339.768388702709</v>
          </cell>
        </row>
        <row r="263">
          <cell r="F263">
            <v>43062.230323430842</v>
          </cell>
          <cell r="G263">
            <v>86124.460646861684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F266">
            <v>145068.04151357384</v>
          </cell>
          <cell r="G266">
            <v>1595748.4566493123</v>
          </cell>
        </row>
        <row r="267">
          <cell r="F267">
            <v>96549.108904325563</v>
          </cell>
          <cell r="G267">
            <v>1448236.6335648834</v>
          </cell>
        </row>
        <row r="268">
          <cell r="F268">
            <v>69282.104663529157</v>
          </cell>
          <cell r="G268">
            <v>415692.62798117497</v>
          </cell>
        </row>
        <row r="269">
          <cell r="F269" t="str">
            <v>B2</v>
          </cell>
          <cell r="G269">
            <v>11321145.998021388</v>
          </cell>
        </row>
        <row r="273">
          <cell r="G273">
            <v>0</v>
          </cell>
        </row>
        <row r="274">
          <cell r="G274">
            <v>0</v>
          </cell>
        </row>
        <row r="276">
          <cell r="F276">
            <v>58706.977834546182</v>
          </cell>
          <cell r="G276">
            <v>3874660.5370800481</v>
          </cell>
        </row>
        <row r="277">
          <cell r="F277">
            <v>44010.79556361086</v>
          </cell>
          <cell r="G277">
            <v>704172.72901777376</v>
          </cell>
        </row>
        <row r="278">
          <cell r="F278">
            <v>31583.753596107446</v>
          </cell>
          <cell r="G278">
            <v>505340.05753771914</v>
          </cell>
        </row>
        <row r="279">
          <cell r="F279">
            <v>22279.919500117303</v>
          </cell>
          <cell r="G279">
            <v>178239.35600093842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F282">
            <v>1315603.1699091198</v>
          </cell>
          <cell r="G282">
            <v>1315603.1699091198</v>
          </cell>
        </row>
        <row r="286">
          <cell r="F286">
            <v>33492.845807112877</v>
          </cell>
          <cell r="G286">
            <v>334928.45807112876</v>
          </cell>
        </row>
        <row r="287">
          <cell r="F287">
            <v>53827.787904288554</v>
          </cell>
          <cell r="G287">
            <v>53827.787904288554</v>
          </cell>
        </row>
        <row r="288">
          <cell r="F288">
            <v>43062.230323430842</v>
          </cell>
          <cell r="G288">
            <v>43062.230323430842</v>
          </cell>
        </row>
        <row r="289">
          <cell r="F289">
            <v>38000</v>
          </cell>
          <cell r="G289">
            <v>38000</v>
          </cell>
        </row>
        <row r="290">
          <cell r="F290">
            <v>52000</v>
          </cell>
          <cell r="G290">
            <v>52000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F293">
            <v>145068.04151357384</v>
          </cell>
          <cell r="G293">
            <v>725340.20756786922</v>
          </cell>
        </row>
        <row r="294">
          <cell r="F294">
            <v>96549.108904325563</v>
          </cell>
          <cell r="G294">
            <v>965491.08904325566</v>
          </cell>
        </row>
        <row r="295">
          <cell r="F295">
            <v>69282.104663529157</v>
          </cell>
          <cell r="G295">
            <v>138564.20932705831</v>
          </cell>
        </row>
        <row r="296">
          <cell r="F296" t="str">
            <v>B3</v>
          </cell>
          <cell r="G296">
            <v>8929229.8317826316</v>
          </cell>
        </row>
        <row r="300">
          <cell r="G300">
            <v>0</v>
          </cell>
        </row>
        <row r="301">
          <cell r="G301">
            <v>0</v>
          </cell>
        </row>
        <row r="303">
          <cell r="F303">
            <v>106236.91455403298</v>
          </cell>
          <cell r="G303">
            <v>2124738.2910806597</v>
          </cell>
        </row>
        <row r="304">
          <cell r="F304">
            <v>58706.977834546182</v>
          </cell>
          <cell r="G304">
            <v>704483.73401455418</v>
          </cell>
        </row>
        <row r="305">
          <cell r="F305">
            <v>44010.79556361086</v>
          </cell>
          <cell r="G305">
            <v>528129.54676333035</v>
          </cell>
        </row>
        <row r="306">
          <cell r="G306">
            <v>0</v>
          </cell>
        </row>
        <row r="307">
          <cell r="G307">
            <v>0</v>
          </cell>
        </row>
        <row r="308">
          <cell r="G308">
            <v>0</v>
          </cell>
        </row>
        <row r="309">
          <cell r="F309" t="str">
            <v>B4</v>
          </cell>
          <cell r="G309">
            <v>3357351.5718585444</v>
          </cell>
        </row>
        <row r="314">
          <cell r="F314">
            <v>5980865.3226987282</v>
          </cell>
          <cell r="G314">
            <v>5980865.3226987282</v>
          </cell>
        </row>
        <row r="315">
          <cell r="F315" t="str">
            <v>B5</v>
          </cell>
          <cell r="G315">
            <v>5980865.3226987282</v>
          </cell>
        </row>
        <row r="317">
          <cell r="F317" t="str">
            <v>B</v>
          </cell>
          <cell r="G317">
            <v>44957078.80305969</v>
          </cell>
        </row>
        <row r="329">
          <cell r="F329">
            <v>115470.17443921528</v>
          </cell>
          <cell r="G329">
            <v>12701719.18831368</v>
          </cell>
        </row>
        <row r="330">
          <cell r="G330">
            <v>0</v>
          </cell>
        </row>
        <row r="331">
          <cell r="F331">
            <v>1905257.878247052</v>
          </cell>
          <cell r="G331">
            <v>1905257.878247052</v>
          </cell>
        </row>
        <row r="332">
          <cell r="G332">
            <v>0</v>
          </cell>
        </row>
        <row r="333">
          <cell r="G333">
            <v>0</v>
          </cell>
        </row>
        <row r="334">
          <cell r="F334">
            <v>1752094.4962845924</v>
          </cell>
          <cell r="G334">
            <v>5256283.4888537768</v>
          </cell>
        </row>
        <row r="335">
          <cell r="F335">
            <v>1752094.4962845924</v>
          </cell>
          <cell r="G335">
            <v>3504188.9925691849</v>
          </cell>
        </row>
        <row r="336">
          <cell r="G336">
            <v>0</v>
          </cell>
        </row>
        <row r="337">
          <cell r="G337">
            <v>0</v>
          </cell>
        </row>
        <row r="339">
          <cell r="G339">
            <v>0</v>
          </cell>
        </row>
        <row r="340">
          <cell r="F340" t="str">
            <v>C</v>
          </cell>
          <cell r="G340">
            <v>23367449.547983695</v>
          </cell>
        </row>
        <row r="351">
          <cell r="F351">
            <v>190915.18150720929</v>
          </cell>
          <cell r="G351">
            <v>2863727.7226081393</v>
          </cell>
        </row>
        <row r="352">
          <cell r="F352">
            <v>145470.17443921528</v>
          </cell>
          <cell r="G352">
            <v>145470.17443921528</v>
          </cell>
        </row>
        <row r="353">
          <cell r="G353">
            <v>0</v>
          </cell>
        </row>
        <row r="354">
          <cell r="F354">
            <v>451379.68455710314</v>
          </cell>
          <cell r="G354">
            <v>451379.68455710314</v>
          </cell>
        </row>
        <row r="355">
          <cell r="G355">
            <v>0</v>
          </cell>
        </row>
        <row r="356">
          <cell r="G356">
            <v>0</v>
          </cell>
        </row>
        <row r="357">
          <cell r="G357">
            <v>0</v>
          </cell>
        </row>
        <row r="358">
          <cell r="F358">
            <v>2628141.7444268889</v>
          </cell>
          <cell r="G358">
            <v>5256283.4888537778</v>
          </cell>
        </row>
        <row r="359">
          <cell r="F359">
            <v>1752094.4962845924</v>
          </cell>
          <cell r="G359">
            <v>5256283.4888537768</v>
          </cell>
        </row>
        <row r="360">
          <cell r="F360">
            <v>950841.55752183753</v>
          </cell>
          <cell r="G360">
            <v>1901683.1150436751</v>
          </cell>
        </row>
        <row r="361">
          <cell r="G361">
            <v>0</v>
          </cell>
        </row>
        <row r="362">
          <cell r="G362">
            <v>0</v>
          </cell>
        </row>
        <row r="363">
          <cell r="F363">
            <v>497954.88503725076</v>
          </cell>
          <cell r="G363">
            <v>995909.77007450152</v>
          </cell>
        </row>
        <row r="364">
          <cell r="F364">
            <v>348567.22335301095</v>
          </cell>
          <cell r="G364">
            <v>697134.4467060219</v>
          </cell>
        </row>
        <row r="365">
          <cell r="F365">
            <v>0</v>
          </cell>
          <cell r="G365">
            <v>0</v>
          </cell>
        </row>
        <row r="366">
          <cell r="F366">
            <v>2081533.7161625484</v>
          </cell>
          <cell r="G366">
            <v>4163067.4323250968</v>
          </cell>
        </row>
        <row r="367">
          <cell r="F367">
            <v>999341.59059666598</v>
          </cell>
          <cell r="G367">
            <v>1998683.181193332</v>
          </cell>
        </row>
        <row r="368">
          <cell r="F368">
            <v>598086.53226987284</v>
          </cell>
          <cell r="G368">
            <v>1196173.0645397457</v>
          </cell>
        </row>
        <row r="369">
          <cell r="F369">
            <v>538277.87904288562</v>
          </cell>
          <cell r="G369">
            <v>1076555.7580857712</v>
          </cell>
        </row>
        <row r="370">
          <cell r="G370">
            <v>0</v>
          </cell>
        </row>
        <row r="371">
          <cell r="F371">
            <v>40430.649581443402</v>
          </cell>
          <cell r="G371">
            <v>40430.649581443402</v>
          </cell>
        </row>
        <row r="372">
          <cell r="G372">
            <v>0</v>
          </cell>
        </row>
        <row r="373">
          <cell r="G373">
            <v>0</v>
          </cell>
        </row>
        <row r="374">
          <cell r="G374">
            <v>0</v>
          </cell>
        </row>
        <row r="376">
          <cell r="G376">
            <v>0</v>
          </cell>
        </row>
        <row r="377">
          <cell r="F377">
            <v>21208148.43428969</v>
          </cell>
          <cell r="G377">
            <v>42416296.86857938</v>
          </cell>
        </row>
        <row r="378">
          <cell r="G378">
            <v>0</v>
          </cell>
        </row>
        <row r="379">
          <cell r="G379">
            <v>0</v>
          </cell>
        </row>
        <row r="380">
          <cell r="G380">
            <v>0</v>
          </cell>
        </row>
        <row r="381">
          <cell r="G381">
            <v>0</v>
          </cell>
        </row>
        <row r="382">
          <cell r="F382">
            <v>318690.40872000175</v>
          </cell>
          <cell r="G382">
            <v>318690.40872000175</v>
          </cell>
        </row>
        <row r="383">
          <cell r="G383">
            <v>0</v>
          </cell>
        </row>
        <row r="384">
          <cell r="G384">
            <v>0</v>
          </cell>
        </row>
        <row r="385">
          <cell r="F385">
            <v>1102871.5655056455</v>
          </cell>
          <cell r="G385">
            <v>1102871.5655056455</v>
          </cell>
        </row>
        <row r="387">
          <cell r="F387">
            <v>352392.58481340908</v>
          </cell>
          <cell r="G387">
            <v>704785.16962681815</v>
          </cell>
        </row>
        <row r="390">
          <cell r="G390">
            <v>0</v>
          </cell>
        </row>
        <row r="391">
          <cell r="F391">
            <v>2990432.6613493641</v>
          </cell>
          <cell r="G391">
            <v>5980865.3226987282</v>
          </cell>
        </row>
        <row r="392">
          <cell r="F392">
            <v>5980865.3226987282</v>
          </cell>
          <cell r="G392">
            <v>5980865.3226987282</v>
          </cell>
        </row>
        <row r="393">
          <cell r="F393" t="str">
            <v>D</v>
          </cell>
          <cell r="G393">
            <v>82547156.634690896</v>
          </cell>
        </row>
        <row r="398">
          <cell r="F398">
            <v>214862586.71795183</v>
          </cell>
          <cell r="G398">
            <v>214862586.71795183</v>
          </cell>
        </row>
        <row r="446">
          <cell r="F446" t="str">
            <v>E</v>
          </cell>
          <cell r="G446">
            <v>214862586.71795183</v>
          </cell>
        </row>
        <row r="451">
          <cell r="F451">
            <v>14575069.748150667</v>
          </cell>
          <cell r="G451">
            <v>14575069.748150667</v>
          </cell>
        </row>
        <row r="452">
          <cell r="F452">
            <v>4500000</v>
          </cell>
          <cell r="G452">
            <v>4500000</v>
          </cell>
        </row>
        <row r="453">
          <cell r="F453" t="str">
            <v>F</v>
          </cell>
          <cell r="G453">
            <v>19075069.748150669</v>
          </cell>
        </row>
        <row r="461">
          <cell r="F461">
            <v>47753.621082555728</v>
          </cell>
          <cell r="G461">
            <v>5014130.2136683511</v>
          </cell>
        </row>
        <row r="462">
          <cell r="F462">
            <v>29772.747576394271</v>
          </cell>
          <cell r="G462">
            <v>4644548.6219175067</v>
          </cell>
        </row>
        <row r="463">
          <cell r="G463">
            <v>0</v>
          </cell>
        </row>
        <row r="464">
          <cell r="F464">
            <v>1448801.8253378787</v>
          </cell>
          <cell r="G464">
            <v>1448801.8253378787</v>
          </cell>
        </row>
        <row r="465">
          <cell r="G465">
            <v>0</v>
          </cell>
        </row>
        <row r="467">
          <cell r="G467">
            <v>0</v>
          </cell>
        </row>
        <row r="468">
          <cell r="F468">
            <v>75000</v>
          </cell>
          <cell r="G468">
            <v>600000</v>
          </cell>
        </row>
        <row r="469">
          <cell r="F469">
            <v>89140</v>
          </cell>
          <cell r="G469">
            <v>713120</v>
          </cell>
        </row>
        <row r="470">
          <cell r="G470">
            <v>0</v>
          </cell>
        </row>
        <row r="471">
          <cell r="F471">
            <v>350000</v>
          </cell>
          <cell r="G471">
            <v>2800000</v>
          </cell>
        </row>
        <row r="472">
          <cell r="G472">
            <v>0</v>
          </cell>
        </row>
        <row r="473">
          <cell r="F473">
            <v>37800</v>
          </cell>
          <cell r="G473">
            <v>9865800</v>
          </cell>
        </row>
        <row r="474">
          <cell r="F474">
            <v>5980865.3226987282</v>
          </cell>
          <cell r="G474">
            <v>5980865.3226987282</v>
          </cell>
        </row>
        <row r="475">
          <cell r="F475" t="str">
            <v>G</v>
          </cell>
          <cell r="G475">
            <v>31067265.983622465</v>
          </cell>
        </row>
      </sheetData>
      <sheetData sheetId="15"/>
      <sheetData sheetId="16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EK"/>
      <sheetName val="AMEK"/>
      <sheetName val="1-LISTRIK"/>
      <sheetName val="2-Genset"/>
      <sheetName val="T O T A L"/>
      <sheetName val="REKAPLIST"/>
      <sheetName val="REKAP LIFT"/>
      <sheetName val="LIFT"/>
      <sheetName val="Gondola"/>
      <sheetName val="REKAP IT"/>
      <sheetName val="IT"/>
      <sheetName val="AND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*****"/>
      <sheetName val="Locas"/>
      <sheetName val="BOQ sph"/>
      <sheetName val="PEDOMAN"/>
      <sheetName val="SUM BOQ"/>
      <sheetName val="BOQ"/>
      <sheetName val="ANALISA"/>
      <sheetName val="DAFTAR HARGA"/>
      <sheetName val="SUMDA"/>
      <sheetName val="MOB-DEMOB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Harga MAt"/>
      <sheetName val="Foundation"/>
      <sheetName val="SITE-E"/>
      <sheetName val="Fill this out first___"/>
      <sheetName val="SAP"/>
      <sheetName val="ALEK"/>
      <sheetName val="H.Satuan"/>
      <sheetName val="DAF-2"/>
      <sheetName val="Bangunan Utama"/>
      <sheetName val="BAG-III"/>
      <sheetName val="HB"/>
      <sheetName val="BAG_III"/>
      <sheetName val="Fill this out first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</sheetNames>
    <sheetDataSet>
      <sheetData sheetId="0"/>
      <sheetData sheetId="1" refreshError="1">
        <row r="6">
          <cell r="C6">
            <v>1.5644349070100143</v>
          </cell>
        </row>
        <row r="19">
          <cell r="C19">
            <v>8761.9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"/>
      <sheetName val="Disbursements Plan"/>
      <sheetName val="REKAP TOT"/>
      <sheetName val="PENLOK"/>
      <sheetName val="LARAP"/>
      <sheetName val="AMDAL"/>
      <sheetName val="Rekap Kons"/>
      <sheetName val="RAB-SUDETAN"/>
      <sheetName val="Sudetan"/>
      <sheetName val="AN-Gabung"/>
      <sheetName val="Analisa"/>
      <sheetName val="Upah"/>
      <sheetName val="Bahan"/>
      <sheetName val="REKAP SUP"/>
      <sheetName val="RINCIAN SUP"/>
      <sheetName val="B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y080671"/>
      <sheetName val="UPAH"/>
      <sheetName val="BAHAN"/>
      <sheetName val="ANALISA DASAR"/>
      <sheetName val="HARGA SATUAN"/>
      <sheetName val="BETON BERTULANG "/>
      <sheetName val="DAFTAR BESI"/>
      <sheetName val="BERAT BESI"/>
      <sheetName val="OEUPAH-PL-01-2002"/>
      <sheetName val="OEANLS-PL-01-2002"/>
      <sheetName val="OEHRGSTN"/>
      <sheetName val="OEBESI-PL-01-2002"/>
      <sheetName val="OEANLSATUAN"/>
      <sheetName val="KUANTI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A12">
            <v>1</v>
          </cell>
          <cell r="B12">
            <v>1</v>
          </cell>
          <cell r="D12">
            <v>4</v>
          </cell>
          <cell r="N12" t="str">
            <v>mm</v>
          </cell>
          <cell r="T12">
            <v>0.13</v>
          </cell>
          <cell r="V12" t="str">
            <v>kg.</v>
          </cell>
        </row>
        <row r="13">
          <cell r="A13">
            <v>2</v>
          </cell>
          <cell r="B13">
            <v>2</v>
          </cell>
          <cell r="D13">
            <v>5</v>
          </cell>
          <cell r="N13" t="str">
            <v>mm</v>
          </cell>
          <cell r="T13">
            <v>0.15</v>
          </cell>
          <cell r="V13" t="str">
            <v>kg.</v>
          </cell>
        </row>
        <row r="14">
          <cell r="A14">
            <v>3</v>
          </cell>
          <cell r="B14">
            <v>3</v>
          </cell>
          <cell r="D14">
            <v>5.5</v>
          </cell>
          <cell r="N14" t="str">
            <v>mm</v>
          </cell>
          <cell r="T14">
            <v>0.19</v>
          </cell>
          <cell r="V14" t="str">
            <v>kg.</v>
          </cell>
        </row>
        <row r="15">
          <cell r="A15">
            <v>4</v>
          </cell>
          <cell r="B15">
            <v>4</v>
          </cell>
          <cell r="D15">
            <v>5.7</v>
          </cell>
          <cell r="N15" t="str">
            <v>mm</v>
          </cell>
          <cell r="T15">
            <v>0.2</v>
          </cell>
          <cell r="V15" t="str">
            <v>kg.</v>
          </cell>
        </row>
        <row r="16">
          <cell r="A16">
            <v>5</v>
          </cell>
          <cell r="B16">
            <v>5</v>
          </cell>
          <cell r="D16">
            <v>6</v>
          </cell>
          <cell r="N16" t="str">
            <v>mm</v>
          </cell>
          <cell r="T16">
            <v>0.22</v>
          </cell>
          <cell r="V16" t="str">
            <v>kg.</v>
          </cell>
        </row>
        <row r="17">
          <cell r="A17">
            <v>6</v>
          </cell>
          <cell r="B17">
            <v>6</v>
          </cell>
          <cell r="D17">
            <v>6.5</v>
          </cell>
          <cell r="N17" t="str">
            <v>mm</v>
          </cell>
          <cell r="T17">
            <v>0.31</v>
          </cell>
          <cell r="V17" t="str">
            <v>kg.</v>
          </cell>
        </row>
        <row r="18">
          <cell r="A18">
            <v>7</v>
          </cell>
          <cell r="B18">
            <v>7</v>
          </cell>
          <cell r="D18">
            <v>8</v>
          </cell>
          <cell r="N18" t="str">
            <v>mm</v>
          </cell>
          <cell r="T18">
            <v>0.4</v>
          </cell>
          <cell r="V18" t="str">
            <v>kg.</v>
          </cell>
        </row>
        <row r="19">
          <cell r="A19">
            <v>8</v>
          </cell>
          <cell r="B19">
            <v>8</v>
          </cell>
          <cell r="D19">
            <v>9</v>
          </cell>
          <cell r="N19" t="str">
            <v>mm</v>
          </cell>
          <cell r="T19">
            <v>0.53</v>
          </cell>
          <cell r="V19" t="str">
            <v>kg.</v>
          </cell>
        </row>
        <row r="20">
          <cell r="A20">
            <v>9</v>
          </cell>
          <cell r="B20">
            <v>9</v>
          </cell>
          <cell r="D20">
            <v>10</v>
          </cell>
          <cell r="N20" t="str">
            <v>mm</v>
          </cell>
          <cell r="T20">
            <v>0.62</v>
          </cell>
          <cell r="V20" t="str">
            <v>kg.</v>
          </cell>
        </row>
        <row r="21">
          <cell r="A21">
            <v>10</v>
          </cell>
          <cell r="B21">
            <v>10</v>
          </cell>
          <cell r="D21">
            <v>11</v>
          </cell>
          <cell r="N21" t="str">
            <v>mm</v>
          </cell>
          <cell r="T21">
            <v>0.75</v>
          </cell>
          <cell r="V21" t="str">
            <v>kg.</v>
          </cell>
        </row>
        <row r="22">
          <cell r="A22">
            <v>11</v>
          </cell>
          <cell r="B22">
            <v>11</v>
          </cell>
          <cell r="D22">
            <v>12</v>
          </cell>
          <cell r="N22" t="str">
            <v>mm</v>
          </cell>
          <cell r="T22">
            <v>0.89</v>
          </cell>
          <cell r="V22" t="str">
            <v>kg.</v>
          </cell>
        </row>
        <row r="23">
          <cell r="A23">
            <v>12</v>
          </cell>
          <cell r="B23">
            <v>12</v>
          </cell>
          <cell r="D23">
            <v>13</v>
          </cell>
          <cell r="N23" t="str">
            <v>mm</v>
          </cell>
          <cell r="T23">
            <v>1.04</v>
          </cell>
          <cell r="V23" t="str">
            <v>kg.</v>
          </cell>
        </row>
        <row r="24">
          <cell r="A24">
            <v>13</v>
          </cell>
          <cell r="B24">
            <v>13</v>
          </cell>
          <cell r="D24">
            <v>14</v>
          </cell>
          <cell r="N24" t="str">
            <v>mm</v>
          </cell>
          <cell r="T24">
            <v>1.21</v>
          </cell>
          <cell r="V24" t="str">
            <v>kg.</v>
          </cell>
        </row>
        <row r="25">
          <cell r="A25">
            <v>14</v>
          </cell>
          <cell r="B25">
            <v>14</v>
          </cell>
          <cell r="D25">
            <v>16</v>
          </cell>
          <cell r="N25" t="str">
            <v>mm</v>
          </cell>
          <cell r="T25">
            <v>1.58</v>
          </cell>
          <cell r="V25" t="str">
            <v>kg.</v>
          </cell>
        </row>
        <row r="26">
          <cell r="A26">
            <v>15</v>
          </cell>
          <cell r="B26">
            <v>15</v>
          </cell>
          <cell r="D26">
            <v>19</v>
          </cell>
          <cell r="N26" t="str">
            <v>mm</v>
          </cell>
          <cell r="T26">
            <v>2.23</v>
          </cell>
          <cell r="V26" t="str">
            <v>kg.</v>
          </cell>
        </row>
        <row r="27">
          <cell r="A27">
            <v>16</v>
          </cell>
          <cell r="B27">
            <v>16</v>
          </cell>
          <cell r="D27">
            <v>22</v>
          </cell>
          <cell r="N27" t="str">
            <v>mm</v>
          </cell>
          <cell r="T27">
            <v>2.98</v>
          </cell>
          <cell r="V27" t="str">
            <v>kg.</v>
          </cell>
        </row>
        <row r="28">
          <cell r="A28">
            <v>17</v>
          </cell>
          <cell r="B28">
            <v>17</v>
          </cell>
          <cell r="D28">
            <v>23</v>
          </cell>
          <cell r="N28" t="str">
            <v>mm</v>
          </cell>
          <cell r="T28">
            <v>3.26</v>
          </cell>
          <cell r="V28" t="str">
            <v>kg.</v>
          </cell>
        </row>
        <row r="29">
          <cell r="A29">
            <v>18</v>
          </cell>
          <cell r="B29">
            <v>18</v>
          </cell>
          <cell r="D29">
            <v>25</v>
          </cell>
          <cell r="N29" t="str">
            <v>mm</v>
          </cell>
          <cell r="T29">
            <v>3.85</v>
          </cell>
          <cell r="V29" t="str">
            <v>kg.</v>
          </cell>
        </row>
        <row r="30">
          <cell r="A30">
            <v>19</v>
          </cell>
          <cell r="B30">
            <v>19</v>
          </cell>
          <cell r="D30">
            <v>28</v>
          </cell>
          <cell r="N30" t="str">
            <v>mm</v>
          </cell>
          <cell r="T30">
            <v>4.83</v>
          </cell>
          <cell r="V30" t="str">
            <v>kg.</v>
          </cell>
        </row>
        <row r="31">
          <cell r="A31">
            <v>20</v>
          </cell>
          <cell r="B31">
            <v>20</v>
          </cell>
          <cell r="D31">
            <v>31</v>
          </cell>
          <cell r="N31" t="str">
            <v>mm</v>
          </cell>
          <cell r="T31">
            <v>5.93</v>
          </cell>
          <cell r="V31" t="str">
            <v>kg.</v>
          </cell>
        </row>
        <row r="32">
          <cell r="A32">
            <v>21</v>
          </cell>
          <cell r="B32">
            <v>21</v>
          </cell>
          <cell r="D32">
            <v>32</v>
          </cell>
          <cell r="N32" t="str">
            <v>mm</v>
          </cell>
          <cell r="T32">
            <v>6.31</v>
          </cell>
          <cell r="V32" t="str">
            <v>kg.</v>
          </cell>
        </row>
        <row r="34">
          <cell r="B34" t="str">
            <v>BESI  BETON  SPIRAL</v>
          </cell>
        </row>
        <row r="36">
          <cell r="B36" t="str">
            <v>NO.</v>
          </cell>
          <cell r="C36" t="str">
            <v>UKURAN</v>
          </cell>
          <cell r="S36" t="str">
            <v>BERAT  BESI  BETON</v>
          </cell>
        </row>
        <row r="38">
          <cell r="C38" t="str">
            <v>BESI  BETON</v>
          </cell>
          <cell r="S38" t="str">
            <v>PER   1 M1</v>
          </cell>
        </row>
        <row r="41">
          <cell r="D41" t="str">
            <v>DIAMETER</v>
          </cell>
          <cell r="G41" t="str">
            <v>:</v>
          </cell>
        </row>
        <row r="43">
          <cell r="A43">
            <v>22</v>
          </cell>
          <cell r="B43">
            <v>1</v>
          </cell>
          <cell r="D43">
            <v>10</v>
          </cell>
          <cell r="N43" t="str">
            <v>mm</v>
          </cell>
          <cell r="T43">
            <v>0.62</v>
          </cell>
          <cell r="V43" t="str">
            <v>kg.</v>
          </cell>
        </row>
        <row r="44">
          <cell r="A44">
            <v>23</v>
          </cell>
          <cell r="B44">
            <v>2</v>
          </cell>
          <cell r="D44">
            <v>13</v>
          </cell>
          <cell r="N44" t="str">
            <v>mm</v>
          </cell>
          <cell r="T44">
            <v>1.04</v>
          </cell>
          <cell r="V44" t="str">
            <v>kg.</v>
          </cell>
        </row>
        <row r="45">
          <cell r="A45">
            <v>24</v>
          </cell>
          <cell r="B45">
            <v>3</v>
          </cell>
          <cell r="D45">
            <v>16</v>
          </cell>
          <cell r="N45" t="str">
            <v>mm</v>
          </cell>
          <cell r="T45">
            <v>1.58</v>
          </cell>
          <cell r="V45" t="str">
            <v>kg.</v>
          </cell>
        </row>
        <row r="46">
          <cell r="A46">
            <v>25</v>
          </cell>
          <cell r="B46">
            <v>4</v>
          </cell>
          <cell r="D46">
            <v>19</v>
          </cell>
          <cell r="N46" t="str">
            <v>mm</v>
          </cell>
          <cell r="T46">
            <v>2.23</v>
          </cell>
          <cell r="V46" t="str">
            <v>kg.</v>
          </cell>
        </row>
        <row r="47">
          <cell r="A47">
            <v>26</v>
          </cell>
          <cell r="B47">
            <v>5</v>
          </cell>
          <cell r="D47">
            <v>22</v>
          </cell>
          <cell r="N47" t="str">
            <v>mm</v>
          </cell>
          <cell r="T47">
            <v>2.98</v>
          </cell>
          <cell r="V47" t="str">
            <v>kg.</v>
          </cell>
        </row>
        <row r="48">
          <cell r="A48">
            <v>27</v>
          </cell>
          <cell r="B48">
            <v>6</v>
          </cell>
          <cell r="D48">
            <v>25</v>
          </cell>
          <cell r="N48" t="str">
            <v>mm</v>
          </cell>
          <cell r="T48">
            <v>3.85</v>
          </cell>
          <cell r="V48" t="str">
            <v>kg.</v>
          </cell>
        </row>
        <row r="49">
          <cell r="A49">
            <v>28</v>
          </cell>
          <cell r="B49">
            <v>7</v>
          </cell>
          <cell r="D49">
            <v>29</v>
          </cell>
          <cell r="N49" t="str">
            <v>mm</v>
          </cell>
          <cell r="T49">
            <v>5.19</v>
          </cell>
          <cell r="V49" t="str">
            <v>kg.</v>
          </cell>
        </row>
        <row r="50">
          <cell r="A50">
            <v>29</v>
          </cell>
          <cell r="B50">
            <v>8</v>
          </cell>
          <cell r="D50">
            <v>32</v>
          </cell>
          <cell r="N50" t="str">
            <v>mm</v>
          </cell>
          <cell r="T50">
            <v>6.31</v>
          </cell>
          <cell r="V50" t="str">
            <v>kg.</v>
          </cell>
        </row>
        <row r="51">
          <cell r="A51">
            <v>30</v>
          </cell>
          <cell r="B51">
            <v>9</v>
          </cell>
          <cell r="D51">
            <v>36</v>
          </cell>
          <cell r="N51" t="str">
            <v>mm</v>
          </cell>
          <cell r="T51">
            <v>7.99</v>
          </cell>
          <cell r="V51" t="str">
            <v>kg.</v>
          </cell>
        </row>
        <row r="55">
          <cell r="B55" t="str">
            <v>BESI  KANAL</v>
          </cell>
        </row>
        <row r="57">
          <cell r="B57" t="str">
            <v>NO.</v>
          </cell>
          <cell r="C57" t="str">
            <v>UKURAN</v>
          </cell>
          <cell r="O57" t="str">
            <v>BERAT  BESI  KANAL</v>
          </cell>
        </row>
        <row r="59">
          <cell r="C59" t="str">
            <v>BESI  KANAL</v>
          </cell>
          <cell r="O59" t="str">
            <v>PER  6  M1</v>
          </cell>
          <cell r="S59" t="str">
            <v>PER   1 M1</v>
          </cell>
        </row>
        <row r="61">
          <cell r="P61">
            <v>6</v>
          </cell>
        </row>
        <row r="62">
          <cell r="A62">
            <v>31</v>
          </cell>
          <cell r="B62">
            <v>1</v>
          </cell>
          <cell r="D62">
            <v>60</v>
          </cell>
          <cell r="E62" t="str">
            <v>x</v>
          </cell>
          <cell r="F62">
            <v>30</v>
          </cell>
          <cell r="G62" t="str">
            <v>x</v>
          </cell>
          <cell r="H62">
            <v>10</v>
          </cell>
          <cell r="I62" t="str">
            <v>x</v>
          </cell>
          <cell r="J62">
            <v>1.6</v>
          </cell>
          <cell r="K62" t="str">
            <v>x</v>
          </cell>
          <cell r="L62">
            <v>6</v>
          </cell>
          <cell r="N62" t="str">
            <v>mm</v>
          </cell>
          <cell r="P62">
            <v>9.8000000000000007</v>
          </cell>
          <cell r="R62" t="str">
            <v>kg.</v>
          </cell>
          <cell r="T62">
            <v>1.6333333333333335</v>
          </cell>
          <cell r="V62" t="str">
            <v>kg.</v>
          </cell>
        </row>
        <row r="63">
          <cell r="A63">
            <v>32</v>
          </cell>
          <cell r="B63">
            <v>2</v>
          </cell>
          <cell r="D63">
            <v>60</v>
          </cell>
          <cell r="E63" t="str">
            <v>x</v>
          </cell>
          <cell r="F63">
            <v>30</v>
          </cell>
          <cell r="G63" t="str">
            <v>x</v>
          </cell>
          <cell r="H63">
            <v>10</v>
          </cell>
          <cell r="I63" t="str">
            <v>x</v>
          </cell>
          <cell r="J63">
            <v>2.2999999999999998</v>
          </cell>
          <cell r="K63" t="str">
            <v>x</v>
          </cell>
          <cell r="L63">
            <v>6</v>
          </cell>
          <cell r="N63" t="str">
            <v>mm</v>
          </cell>
          <cell r="P63">
            <v>13.9</v>
          </cell>
          <cell r="R63" t="str">
            <v>kg.</v>
          </cell>
          <cell r="T63">
            <v>2.3166666666666669</v>
          </cell>
          <cell r="V63" t="str">
            <v>kg.</v>
          </cell>
        </row>
        <row r="64">
          <cell r="A64">
            <v>33</v>
          </cell>
          <cell r="B64">
            <v>3</v>
          </cell>
          <cell r="D64">
            <v>75</v>
          </cell>
          <cell r="E64" t="str">
            <v>x</v>
          </cell>
          <cell r="F64">
            <v>35</v>
          </cell>
          <cell r="G64" t="str">
            <v>x</v>
          </cell>
          <cell r="H64">
            <v>15</v>
          </cell>
          <cell r="I64" t="str">
            <v>x</v>
          </cell>
          <cell r="J64">
            <v>1.6</v>
          </cell>
          <cell r="K64" t="str">
            <v>x</v>
          </cell>
          <cell r="L64">
            <v>6</v>
          </cell>
          <cell r="N64" t="str">
            <v>mm</v>
          </cell>
          <cell r="P64">
            <v>12.5</v>
          </cell>
          <cell r="R64" t="str">
            <v>kg.</v>
          </cell>
          <cell r="T64">
            <v>2.0833333333333335</v>
          </cell>
          <cell r="V64" t="str">
            <v>kg.</v>
          </cell>
        </row>
        <row r="65">
          <cell r="A65">
            <v>34</v>
          </cell>
          <cell r="B65">
            <v>4</v>
          </cell>
          <cell r="D65">
            <v>75</v>
          </cell>
          <cell r="E65" t="str">
            <v>x</v>
          </cell>
          <cell r="F65">
            <v>35</v>
          </cell>
          <cell r="G65" t="str">
            <v>x</v>
          </cell>
          <cell r="H65">
            <v>15</v>
          </cell>
          <cell r="I65" t="str">
            <v>x</v>
          </cell>
          <cell r="J65">
            <v>2.2999999999999998</v>
          </cell>
          <cell r="K65" t="str">
            <v>x</v>
          </cell>
          <cell r="L65">
            <v>6</v>
          </cell>
          <cell r="N65" t="str">
            <v>mm</v>
          </cell>
          <cell r="P65">
            <v>17.399999999999999</v>
          </cell>
          <cell r="R65" t="str">
            <v>kg.</v>
          </cell>
          <cell r="T65">
            <v>2.9</v>
          </cell>
          <cell r="V65" t="str">
            <v>kg.</v>
          </cell>
        </row>
        <row r="66">
          <cell r="A66">
            <v>35</v>
          </cell>
          <cell r="B66">
            <v>5</v>
          </cell>
          <cell r="D66">
            <v>75</v>
          </cell>
          <cell r="E66" t="str">
            <v>x</v>
          </cell>
          <cell r="F66">
            <v>45</v>
          </cell>
          <cell r="G66" t="str">
            <v>x</v>
          </cell>
          <cell r="H66">
            <v>15</v>
          </cell>
          <cell r="I66" t="str">
            <v>x</v>
          </cell>
          <cell r="J66">
            <v>1.6</v>
          </cell>
          <cell r="K66" t="str">
            <v>x</v>
          </cell>
          <cell r="L66">
            <v>6</v>
          </cell>
          <cell r="N66" t="str">
            <v>mm</v>
          </cell>
          <cell r="P66">
            <v>14</v>
          </cell>
          <cell r="R66" t="str">
            <v>kg.</v>
          </cell>
          <cell r="T66">
            <v>2.3333333333333335</v>
          </cell>
          <cell r="V66" t="str">
            <v>kg.</v>
          </cell>
        </row>
        <row r="67">
          <cell r="A67">
            <v>36</v>
          </cell>
          <cell r="B67">
            <v>6</v>
          </cell>
          <cell r="D67">
            <v>75</v>
          </cell>
          <cell r="E67" t="str">
            <v>x</v>
          </cell>
          <cell r="F67">
            <v>45</v>
          </cell>
          <cell r="G67" t="str">
            <v>x</v>
          </cell>
          <cell r="H67">
            <v>15</v>
          </cell>
          <cell r="I67" t="str">
            <v>x</v>
          </cell>
          <cell r="J67">
            <v>2.2999999999999998</v>
          </cell>
          <cell r="K67" t="str">
            <v>x</v>
          </cell>
          <cell r="L67">
            <v>6</v>
          </cell>
          <cell r="N67" t="str">
            <v>mm</v>
          </cell>
          <cell r="P67">
            <v>19</v>
          </cell>
          <cell r="R67" t="str">
            <v>kg.</v>
          </cell>
          <cell r="T67">
            <v>3.1666666666666665</v>
          </cell>
          <cell r="V67" t="str">
            <v>kg.</v>
          </cell>
        </row>
        <row r="68">
          <cell r="A68">
            <v>37</v>
          </cell>
          <cell r="B68">
            <v>7</v>
          </cell>
          <cell r="D68">
            <v>100</v>
          </cell>
          <cell r="E68" t="str">
            <v>x</v>
          </cell>
          <cell r="F68">
            <v>50</v>
          </cell>
          <cell r="G68" t="str">
            <v>x</v>
          </cell>
          <cell r="H68">
            <v>20</v>
          </cell>
          <cell r="I68" t="str">
            <v>x</v>
          </cell>
          <cell r="J68">
            <v>2</v>
          </cell>
          <cell r="K68" t="str">
            <v>x</v>
          </cell>
          <cell r="L68">
            <v>6</v>
          </cell>
          <cell r="N68" t="str">
            <v>mm</v>
          </cell>
          <cell r="P68">
            <v>21.4</v>
          </cell>
          <cell r="R68" t="str">
            <v>kg.</v>
          </cell>
          <cell r="T68">
            <v>3.5666666666666664</v>
          </cell>
          <cell r="V68" t="str">
            <v>kg.</v>
          </cell>
        </row>
        <row r="69">
          <cell r="A69">
            <v>38</v>
          </cell>
          <cell r="B69">
            <v>8</v>
          </cell>
          <cell r="D69">
            <v>100</v>
          </cell>
          <cell r="E69" t="str">
            <v>x</v>
          </cell>
          <cell r="F69">
            <v>50</v>
          </cell>
          <cell r="G69" t="str">
            <v>x</v>
          </cell>
          <cell r="H69">
            <v>20</v>
          </cell>
          <cell r="I69" t="str">
            <v>x</v>
          </cell>
          <cell r="J69">
            <v>2.2999999999999998</v>
          </cell>
          <cell r="K69" t="str">
            <v>x</v>
          </cell>
          <cell r="L69">
            <v>6</v>
          </cell>
          <cell r="N69" t="str">
            <v>mm</v>
          </cell>
          <cell r="P69">
            <v>24.4</v>
          </cell>
          <cell r="R69" t="str">
            <v>kg.</v>
          </cell>
          <cell r="T69">
            <v>4.0666666666666664</v>
          </cell>
          <cell r="V69" t="str">
            <v>kg.</v>
          </cell>
        </row>
        <row r="70">
          <cell r="A70">
            <v>39</v>
          </cell>
          <cell r="B70">
            <v>9</v>
          </cell>
          <cell r="D70">
            <v>100</v>
          </cell>
          <cell r="E70" t="str">
            <v>x</v>
          </cell>
          <cell r="F70">
            <v>50</v>
          </cell>
          <cell r="G70" t="str">
            <v>x</v>
          </cell>
          <cell r="H70">
            <v>20</v>
          </cell>
          <cell r="I70" t="str">
            <v>x</v>
          </cell>
          <cell r="J70">
            <v>3.2</v>
          </cell>
          <cell r="K70" t="str">
            <v>x</v>
          </cell>
          <cell r="L70">
            <v>6</v>
          </cell>
          <cell r="N70" t="str">
            <v>mm</v>
          </cell>
          <cell r="P70">
            <v>33</v>
          </cell>
          <cell r="R70" t="str">
            <v>kg.</v>
          </cell>
          <cell r="T70">
            <v>5.5</v>
          </cell>
          <cell r="V70" t="str">
            <v>kg.</v>
          </cell>
        </row>
        <row r="71">
          <cell r="A71">
            <v>40</v>
          </cell>
          <cell r="B71">
            <v>10</v>
          </cell>
          <cell r="D71">
            <v>125</v>
          </cell>
          <cell r="E71" t="str">
            <v>x</v>
          </cell>
          <cell r="F71">
            <v>50</v>
          </cell>
          <cell r="G71" t="str">
            <v>x</v>
          </cell>
          <cell r="H71">
            <v>20</v>
          </cell>
          <cell r="I71" t="str">
            <v>x</v>
          </cell>
          <cell r="J71">
            <v>2</v>
          </cell>
          <cell r="K71" t="str">
            <v>x</v>
          </cell>
          <cell r="L71">
            <v>6</v>
          </cell>
          <cell r="N71" t="str">
            <v>mm</v>
          </cell>
          <cell r="P71">
            <v>23.7</v>
          </cell>
          <cell r="R71" t="str">
            <v>kg.</v>
          </cell>
          <cell r="T71">
            <v>3.9499999999999997</v>
          </cell>
          <cell r="V71" t="str">
            <v>kg.</v>
          </cell>
        </row>
        <row r="72">
          <cell r="A72">
            <v>41</v>
          </cell>
          <cell r="B72">
            <v>11</v>
          </cell>
          <cell r="D72">
            <v>125</v>
          </cell>
          <cell r="E72" t="str">
            <v>x</v>
          </cell>
          <cell r="F72">
            <v>50</v>
          </cell>
          <cell r="G72" t="str">
            <v>x</v>
          </cell>
          <cell r="H72">
            <v>20</v>
          </cell>
          <cell r="I72" t="str">
            <v>x</v>
          </cell>
          <cell r="J72">
            <v>2.2999999999999998</v>
          </cell>
          <cell r="K72" t="str">
            <v>x</v>
          </cell>
          <cell r="L72">
            <v>6</v>
          </cell>
          <cell r="N72" t="str">
            <v>mm</v>
          </cell>
          <cell r="P72">
            <v>27.1</v>
          </cell>
          <cell r="R72" t="str">
            <v>kg.</v>
          </cell>
          <cell r="T72">
            <v>4.5166666666666666</v>
          </cell>
          <cell r="V72" t="str">
            <v>kg.</v>
          </cell>
        </row>
        <row r="73">
          <cell r="A73">
            <v>42</v>
          </cell>
          <cell r="B73">
            <v>12</v>
          </cell>
          <cell r="D73">
            <v>125</v>
          </cell>
          <cell r="E73" t="str">
            <v>x</v>
          </cell>
          <cell r="F73">
            <v>50</v>
          </cell>
          <cell r="G73" t="str">
            <v>x</v>
          </cell>
          <cell r="H73">
            <v>20</v>
          </cell>
          <cell r="I73" t="str">
            <v>x</v>
          </cell>
          <cell r="J73">
            <v>3.2</v>
          </cell>
          <cell r="K73" t="str">
            <v>x</v>
          </cell>
          <cell r="L73">
            <v>6</v>
          </cell>
          <cell r="N73" t="str">
            <v>mm</v>
          </cell>
          <cell r="P73">
            <v>37</v>
          </cell>
          <cell r="R73" t="str">
            <v>kg.</v>
          </cell>
          <cell r="T73">
            <v>6.166666666666667</v>
          </cell>
          <cell r="V73" t="str">
            <v>kg.</v>
          </cell>
        </row>
        <row r="74">
          <cell r="A74">
            <v>43</v>
          </cell>
          <cell r="B74">
            <v>13</v>
          </cell>
          <cell r="D74">
            <v>150</v>
          </cell>
          <cell r="E74" t="str">
            <v>x</v>
          </cell>
          <cell r="F74">
            <v>50</v>
          </cell>
          <cell r="G74" t="str">
            <v>x</v>
          </cell>
          <cell r="H74">
            <v>20</v>
          </cell>
          <cell r="I74" t="str">
            <v>x</v>
          </cell>
          <cell r="J74">
            <v>2</v>
          </cell>
          <cell r="K74" t="str">
            <v>x</v>
          </cell>
          <cell r="L74">
            <v>6</v>
          </cell>
          <cell r="N74" t="str">
            <v>mm</v>
          </cell>
          <cell r="P74">
            <v>26.1</v>
          </cell>
          <cell r="R74" t="str">
            <v>kg.</v>
          </cell>
          <cell r="T74">
            <v>4.3500000000000005</v>
          </cell>
          <cell r="V74" t="str">
            <v>kg.</v>
          </cell>
        </row>
        <row r="75">
          <cell r="A75">
            <v>44</v>
          </cell>
          <cell r="B75">
            <v>14</v>
          </cell>
          <cell r="D75">
            <v>150</v>
          </cell>
          <cell r="E75" t="str">
            <v>x</v>
          </cell>
          <cell r="F75">
            <v>50</v>
          </cell>
          <cell r="G75" t="str">
            <v>x</v>
          </cell>
          <cell r="H75">
            <v>20</v>
          </cell>
          <cell r="I75" t="str">
            <v>x</v>
          </cell>
          <cell r="J75">
            <v>2.2999999999999998</v>
          </cell>
          <cell r="K75" t="str">
            <v>x</v>
          </cell>
          <cell r="L75">
            <v>6</v>
          </cell>
          <cell r="N75" t="str">
            <v>mm</v>
          </cell>
          <cell r="P75">
            <v>29.76</v>
          </cell>
          <cell r="R75" t="str">
            <v>kg.</v>
          </cell>
          <cell r="T75">
            <v>4.96</v>
          </cell>
          <cell r="V75" t="str">
            <v>kg.</v>
          </cell>
        </row>
        <row r="76">
          <cell r="A76">
            <v>45</v>
          </cell>
          <cell r="B76">
            <v>15</v>
          </cell>
          <cell r="D76">
            <v>150</v>
          </cell>
          <cell r="E76" t="str">
            <v>x</v>
          </cell>
          <cell r="F76">
            <v>50</v>
          </cell>
          <cell r="G76" t="str">
            <v>x</v>
          </cell>
          <cell r="H76">
            <v>20</v>
          </cell>
          <cell r="I76" t="str">
            <v>x</v>
          </cell>
          <cell r="J76">
            <v>3.2</v>
          </cell>
          <cell r="K76" t="str">
            <v>x</v>
          </cell>
          <cell r="L76">
            <v>6</v>
          </cell>
          <cell r="N76" t="str">
            <v>mm</v>
          </cell>
          <cell r="P76">
            <v>40.56</v>
          </cell>
          <cell r="R76" t="str">
            <v>kg.</v>
          </cell>
          <cell r="T76">
            <v>6.7600000000000007</v>
          </cell>
          <cell r="V76" t="str">
            <v>kg.</v>
          </cell>
        </row>
        <row r="77">
          <cell r="A77">
            <v>46</v>
          </cell>
          <cell r="B77">
            <v>16</v>
          </cell>
          <cell r="D77">
            <v>150</v>
          </cell>
          <cell r="E77" t="str">
            <v>x</v>
          </cell>
          <cell r="F77">
            <v>65</v>
          </cell>
          <cell r="G77" t="str">
            <v>x</v>
          </cell>
          <cell r="H77">
            <v>20</v>
          </cell>
          <cell r="I77" t="str">
            <v>x</v>
          </cell>
          <cell r="J77">
            <v>2</v>
          </cell>
          <cell r="K77" t="str">
            <v>x</v>
          </cell>
          <cell r="L77">
            <v>6</v>
          </cell>
          <cell r="N77" t="str">
            <v>mm</v>
          </cell>
          <cell r="P77">
            <v>28.92</v>
          </cell>
          <cell r="R77" t="str">
            <v>kg.</v>
          </cell>
          <cell r="T77">
            <v>4.82</v>
          </cell>
          <cell r="V77" t="str">
            <v>kg.</v>
          </cell>
        </row>
        <row r="78">
          <cell r="A78">
            <v>47</v>
          </cell>
          <cell r="B78">
            <v>17</v>
          </cell>
          <cell r="D78">
            <v>150</v>
          </cell>
          <cell r="E78" t="str">
            <v>x</v>
          </cell>
          <cell r="F78">
            <v>65</v>
          </cell>
          <cell r="G78" t="str">
            <v>x</v>
          </cell>
          <cell r="H78">
            <v>20</v>
          </cell>
          <cell r="I78" t="str">
            <v>x</v>
          </cell>
          <cell r="J78">
            <v>2.2999999999999998</v>
          </cell>
          <cell r="K78" t="str">
            <v>x</v>
          </cell>
          <cell r="L78">
            <v>6</v>
          </cell>
          <cell r="N78" t="str">
            <v>mm</v>
          </cell>
          <cell r="P78">
            <v>33</v>
          </cell>
          <cell r="R78" t="str">
            <v>kg.</v>
          </cell>
          <cell r="T78">
            <v>5.5</v>
          </cell>
          <cell r="V78" t="str">
            <v>kg.</v>
          </cell>
        </row>
        <row r="79">
          <cell r="A79">
            <v>48</v>
          </cell>
          <cell r="B79">
            <v>18</v>
          </cell>
          <cell r="D79">
            <v>150</v>
          </cell>
          <cell r="E79" t="str">
            <v>x</v>
          </cell>
          <cell r="F79">
            <v>65</v>
          </cell>
          <cell r="G79" t="str">
            <v>x</v>
          </cell>
          <cell r="H79">
            <v>20</v>
          </cell>
          <cell r="I79" t="str">
            <v>x</v>
          </cell>
          <cell r="J79">
            <v>3.2</v>
          </cell>
          <cell r="K79" t="str">
            <v>x</v>
          </cell>
          <cell r="L79">
            <v>6</v>
          </cell>
          <cell r="N79" t="str">
            <v>mm</v>
          </cell>
          <cell r="P79">
            <v>45.1</v>
          </cell>
          <cell r="R79" t="str">
            <v>kg.</v>
          </cell>
          <cell r="T79">
            <v>7.5166666666666666</v>
          </cell>
          <cell r="V79" t="str">
            <v>kg.</v>
          </cell>
        </row>
        <row r="80">
          <cell r="A80">
            <v>49</v>
          </cell>
          <cell r="B80">
            <v>19</v>
          </cell>
          <cell r="D80">
            <v>200</v>
          </cell>
          <cell r="E80" t="str">
            <v>x</v>
          </cell>
          <cell r="F80">
            <v>75</v>
          </cell>
          <cell r="G80" t="str">
            <v>x</v>
          </cell>
          <cell r="H80">
            <v>20</v>
          </cell>
          <cell r="I80" t="str">
            <v>x</v>
          </cell>
          <cell r="J80">
            <v>2</v>
          </cell>
          <cell r="K80" t="str">
            <v>x</v>
          </cell>
          <cell r="L80">
            <v>6</v>
          </cell>
          <cell r="N80" t="str">
            <v>mm</v>
          </cell>
          <cell r="P80">
            <v>35.520000000000003</v>
          </cell>
          <cell r="R80" t="str">
            <v>kg.</v>
          </cell>
          <cell r="T80">
            <v>5.9200000000000008</v>
          </cell>
          <cell r="V80" t="str">
            <v>kg.</v>
          </cell>
        </row>
        <row r="81">
          <cell r="A81">
            <v>50</v>
          </cell>
          <cell r="B81">
            <v>20</v>
          </cell>
          <cell r="D81">
            <v>200</v>
          </cell>
          <cell r="E81" t="str">
            <v>x</v>
          </cell>
          <cell r="F81">
            <v>75</v>
          </cell>
          <cell r="G81" t="str">
            <v>x</v>
          </cell>
          <cell r="H81">
            <v>20</v>
          </cell>
          <cell r="I81" t="str">
            <v>x</v>
          </cell>
          <cell r="J81">
            <v>2.2999999999999998</v>
          </cell>
          <cell r="K81" t="str">
            <v>x</v>
          </cell>
          <cell r="L81">
            <v>6</v>
          </cell>
          <cell r="N81" t="str">
            <v>mm</v>
          </cell>
          <cell r="P81">
            <v>40.619999999999997</v>
          </cell>
          <cell r="R81" t="str">
            <v>kg.</v>
          </cell>
          <cell r="T81">
            <v>6.77</v>
          </cell>
          <cell r="V81" t="str">
            <v>kg.</v>
          </cell>
        </row>
        <row r="82">
          <cell r="A82">
            <v>51</v>
          </cell>
          <cell r="B82">
            <v>21</v>
          </cell>
          <cell r="D82">
            <v>200</v>
          </cell>
          <cell r="E82" t="str">
            <v>x</v>
          </cell>
          <cell r="F82">
            <v>75</v>
          </cell>
          <cell r="G82" t="str">
            <v>x</v>
          </cell>
          <cell r="H82">
            <v>20</v>
          </cell>
          <cell r="I82" t="str">
            <v>x</v>
          </cell>
          <cell r="J82">
            <v>3.2</v>
          </cell>
          <cell r="K82" t="str">
            <v>x</v>
          </cell>
          <cell r="L82">
            <v>6</v>
          </cell>
          <cell r="N82" t="str">
            <v>mm</v>
          </cell>
          <cell r="P82">
            <v>55.62</v>
          </cell>
          <cell r="R82" t="str">
            <v>kg.</v>
          </cell>
          <cell r="T82">
            <v>9.27</v>
          </cell>
          <cell r="V82" t="str">
            <v>kg.</v>
          </cell>
        </row>
        <row r="86">
          <cell r="B86" t="str">
            <v>BESI  IWFL</v>
          </cell>
        </row>
        <row r="88">
          <cell r="B88" t="str">
            <v>NO.</v>
          </cell>
          <cell r="C88" t="str">
            <v>UKURAN</v>
          </cell>
          <cell r="O88" t="str">
            <v>BERAT  BESI  IWF</v>
          </cell>
        </row>
        <row r="90">
          <cell r="C90" t="str">
            <v>BESI  IWF</v>
          </cell>
          <cell r="O90" t="str">
            <v>PER 12  M1</v>
          </cell>
          <cell r="S90" t="str">
            <v>PER   1 M1</v>
          </cell>
        </row>
        <row r="92">
          <cell r="P92">
            <v>12</v>
          </cell>
        </row>
        <row r="93">
          <cell r="A93">
            <v>52</v>
          </cell>
          <cell r="B93">
            <v>1</v>
          </cell>
          <cell r="D93">
            <v>100</v>
          </cell>
          <cell r="E93" t="str">
            <v>x</v>
          </cell>
          <cell r="F93">
            <v>50</v>
          </cell>
          <cell r="G93" t="str">
            <v>x</v>
          </cell>
          <cell r="H93">
            <v>5</v>
          </cell>
          <cell r="I93" t="str">
            <v>x</v>
          </cell>
          <cell r="J93">
            <v>7</v>
          </cell>
          <cell r="N93" t="str">
            <v>mm</v>
          </cell>
          <cell r="P93">
            <v>112</v>
          </cell>
          <cell r="R93" t="str">
            <v>kg.</v>
          </cell>
          <cell r="T93">
            <v>9.3333333333333339</v>
          </cell>
          <cell r="V93" t="str">
            <v>kg.</v>
          </cell>
        </row>
        <row r="94">
          <cell r="A94">
            <v>53</v>
          </cell>
          <cell r="B94">
            <v>2</v>
          </cell>
          <cell r="D94">
            <v>125</v>
          </cell>
          <cell r="E94" t="str">
            <v>x</v>
          </cell>
          <cell r="F94">
            <v>60</v>
          </cell>
          <cell r="G94" t="str">
            <v>x</v>
          </cell>
          <cell r="H94">
            <v>6</v>
          </cell>
          <cell r="I94" t="str">
            <v>x</v>
          </cell>
          <cell r="J94">
            <v>8</v>
          </cell>
          <cell r="N94" t="str">
            <v>mm</v>
          </cell>
          <cell r="P94">
            <v>158.4</v>
          </cell>
          <cell r="R94" t="str">
            <v>kg.</v>
          </cell>
          <cell r="T94">
            <v>13.200000000000001</v>
          </cell>
          <cell r="V94" t="str">
            <v>kg.</v>
          </cell>
        </row>
        <row r="95">
          <cell r="A95">
            <v>54</v>
          </cell>
          <cell r="B95">
            <v>3</v>
          </cell>
          <cell r="D95">
            <v>148</v>
          </cell>
          <cell r="E95" t="str">
            <v>x</v>
          </cell>
          <cell r="F95">
            <v>100</v>
          </cell>
          <cell r="G95" t="str">
            <v>x</v>
          </cell>
          <cell r="H95">
            <v>6</v>
          </cell>
          <cell r="I95" t="str">
            <v>x</v>
          </cell>
          <cell r="J95">
            <v>9</v>
          </cell>
          <cell r="N95" t="str">
            <v>mm</v>
          </cell>
          <cell r="P95">
            <v>253.2</v>
          </cell>
          <cell r="R95" t="str">
            <v>kg.</v>
          </cell>
          <cell r="T95">
            <v>21.099999999999998</v>
          </cell>
          <cell r="V95" t="str">
            <v>kg.</v>
          </cell>
        </row>
        <row r="96">
          <cell r="A96">
            <v>55</v>
          </cell>
          <cell r="B96">
            <v>4</v>
          </cell>
          <cell r="D96">
            <v>150</v>
          </cell>
          <cell r="E96" t="str">
            <v>x</v>
          </cell>
          <cell r="F96">
            <v>75</v>
          </cell>
          <cell r="G96" t="str">
            <v>x</v>
          </cell>
          <cell r="H96">
            <v>5</v>
          </cell>
          <cell r="I96" t="str">
            <v>x</v>
          </cell>
          <cell r="J96">
            <v>7</v>
          </cell>
          <cell r="N96" t="str">
            <v>mm</v>
          </cell>
          <cell r="P96">
            <v>168</v>
          </cell>
          <cell r="R96" t="str">
            <v>kg.</v>
          </cell>
          <cell r="T96">
            <v>14</v>
          </cell>
          <cell r="V96" t="str">
            <v>kg.</v>
          </cell>
        </row>
        <row r="97">
          <cell r="A97">
            <v>56</v>
          </cell>
          <cell r="B97">
            <v>5</v>
          </cell>
          <cell r="D97">
            <v>175</v>
          </cell>
          <cell r="E97" t="str">
            <v>x</v>
          </cell>
          <cell r="F97">
            <v>90</v>
          </cell>
          <cell r="G97" t="str">
            <v>x</v>
          </cell>
          <cell r="H97">
            <v>5</v>
          </cell>
          <cell r="I97" t="str">
            <v>x</v>
          </cell>
          <cell r="J97">
            <v>8</v>
          </cell>
          <cell r="N97" t="str">
            <v>mm</v>
          </cell>
          <cell r="P97">
            <v>217.4</v>
          </cell>
          <cell r="R97" t="str">
            <v>kg.</v>
          </cell>
          <cell r="T97">
            <v>18.116666666666667</v>
          </cell>
          <cell r="V97" t="str">
            <v>kg.</v>
          </cell>
        </row>
        <row r="98">
          <cell r="A98">
            <v>57</v>
          </cell>
          <cell r="B98">
            <v>6</v>
          </cell>
          <cell r="D98">
            <v>198</v>
          </cell>
          <cell r="E98" t="str">
            <v>x</v>
          </cell>
          <cell r="F98">
            <v>99</v>
          </cell>
          <cell r="G98" t="str">
            <v>x</v>
          </cell>
          <cell r="H98">
            <v>4.5</v>
          </cell>
          <cell r="I98" t="str">
            <v>x</v>
          </cell>
          <cell r="J98">
            <v>7</v>
          </cell>
          <cell r="N98" t="str">
            <v>mm</v>
          </cell>
          <cell r="P98">
            <v>218.4</v>
          </cell>
          <cell r="R98" t="str">
            <v>kg.</v>
          </cell>
          <cell r="T98">
            <v>18.2</v>
          </cell>
          <cell r="V98" t="str">
            <v>kg.</v>
          </cell>
        </row>
        <row r="99">
          <cell r="A99">
            <v>58</v>
          </cell>
          <cell r="B99">
            <v>7</v>
          </cell>
          <cell r="D99">
            <v>200</v>
          </cell>
          <cell r="E99" t="str">
            <v>x</v>
          </cell>
          <cell r="F99">
            <v>100</v>
          </cell>
          <cell r="G99" t="str">
            <v>x</v>
          </cell>
          <cell r="H99">
            <v>5.5</v>
          </cell>
          <cell r="I99" t="str">
            <v>x</v>
          </cell>
          <cell r="J99">
            <v>8</v>
          </cell>
          <cell r="N99" t="str">
            <v>mm</v>
          </cell>
          <cell r="P99">
            <v>256</v>
          </cell>
          <cell r="R99" t="str">
            <v>kg.</v>
          </cell>
          <cell r="T99">
            <v>21.333333333333332</v>
          </cell>
          <cell r="V99" t="str">
            <v>kg.</v>
          </cell>
        </row>
        <row r="100">
          <cell r="A100">
            <v>59</v>
          </cell>
          <cell r="B100">
            <v>8</v>
          </cell>
          <cell r="D100">
            <v>248</v>
          </cell>
          <cell r="E100" t="str">
            <v>x</v>
          </cell>
          <cell r="F100">
            <v>124</v>
          </cell>
          <cell r="G100" t="str">
            <v>x</v>
          </cell>
          <cell r="H100">
            <v>5</v>
          </cell>
          <cell r="I100" t="str">
            <v>x</v>
          </cell>
          <cell r="J100">
            <v>8</v>
          </cell>
          <cell r="N100" t="str">
            <v>mm</v>
          </cell>
          <cell r="P100">
            <v>308.39999999999998</v>
          </cell>
          <cell r="R100" t="str">
            <v>kg.</v>
          </cell>
          <cell r="T100">
            <v>25.7</v>
          </cell>
          <cell r="V100" t="str">
            <v>kg.</v>
          </cell>
        </row>
        <row r="101">
          <cell r="A101">
            <v>60</v>
          </cell>
          <cell r="B101">
            <v>9</v>
          </cell>
          <cell r="D101">
            <v>250</v>
          </cell>
          <cell r="E101" t="str">
            <v>x</v>
          </cell>
          <cell r="F101">
            <v>125</v>
          </cell>
          <cell r="G101" t="str">
            <v>x</v>
          </cell>
          <cell r="H101">
            <v>6</v>
          </cell>
          <cell r="I101" t="str">
            <v>x</v>
          </cell>
          <cell r="J101">
            <v>9</v>
          </cell>
          <cell r="N101" t="str">
            <v>mm</v>
          </cell>
          <cell r="P101">
            <v>355.2</v>
          </cell>
          <cell r="R101" t="str">
            <v>kg.</v>
          </cell>
          <cell r="T101">
            <v>29.599999999999998</v>
          </cell>
          <cell r="V101" t="str">
            <v>kg.</v>
          </cell>
        </row>
        <row r="102">
          <cell r="A102">
            <v>61</v>
          </cell>
          <cell r="B102">
            <v>10</v>
          </cell>
          <cell r="D102">
            <v>298</v>
          </cell>
          <cell r="E102" t="str">
            <v>x</v>
          </cell>
          <cell r="F102">
            <v>149</v>
          </cell>
          <cell r="G102" t="str">
            <v>x</v>
          </cell>
          <cell r="H102">
            <v>6</v>
          </cell>
          <cell r="I102" t="str">
            <v>x</v>
          </cell>
          <cell r="J102">
            <v>8</v>
          </cell>
          <cell r="N102" t="str">
            <v>mm</v>
          </cell>
          <cell r="P102">
            <v>384</v>
          </cell>
          <cell r="R102" t="str">
            <v>kg.</v>
          </cell>
          <cell r="T102">
            <v>32</v>
          </cell>
          <cell r="V102" t="str">
            <v>kg.</v>
          </cell>
        </row>
        <row r="103">
          <cell r="A103">
            <v>62</v>
          </cell>
          <cell r="B103">
            <v>11</v>
          </cell>
          <cell r="D103">
            <v>300</v>
          </cell>
          <cell r="E103" t="str">
            <v>x</v>
          </cell>
          <cell r="F103">
            <v>150</v>
          </cell>
          <cell r="G103" t="str">
            <v>x</v>
          </cell>
          <cell r="H103">
            <v>6.5</v>
          </cell>
          <cell r="I103" t="str">
            <v>x</v>
          </cell>
          <cell r="J103">
            <v>9</v>
          </cell>
          <cell r="N103" t="str">
            <v>mm</v>
          </cell>
          <cell r="P103">
            <v>440.4</v>
          </cell>
          <cell r="R103" t="str">
            <v>kg.</v>
          </cell>
          <cell r="T103">
            <v>36.699999999999996</v>
          </cell>
          <cell r="V103" t="str">
            <v>kg.</v>
          </cell>
        </row>
        <row r="104">
          <cell r="A104">
            <v>63</v>
          </cell>
          <cell r="B104">
            <v>12</v>
          </cell>
          <cell r="D104">
            <v>346</v>
          </cell>
          <cell r="E104" t="str">
            <v>x</v>
          </cell>
          <cell r="F104">
            <v>174</v>
          </cell>
          <cell r="G104" t="str">
            <v>x</v>
          </cell>
          <cell r="H104">
            <v>6</v>
          </cell>
          <cell r="I104" t="str">
            <v>x</v>
          </cell>
          <cell r="J104">
            <v>9</v>
          </cell>
          <cell r="N104" t="str">
            <v>mm</v>
          </cell>
          <cell r="P104">
            <v>497</v>
          </cell>
          <cell r="R104" t="str">
            <v>kg.</v>
          </cell>
          <cell r="T104">
            <v>41.416666666666664</v>
          </cell>
          <cell r="V104" t="str">
            <v>kg.</v>
          </cell>
        </row>
        <row r="105">
          <cell r="A105">
            <v>64</v>
          </cell>
          <cell r="B105">
            <v>13</v>
          </cell>
          <cell r="D105">
            <v>350</v>
          </cell>
          <cell r="E105" t="str">
            <v>x</v>
          </cell>
          <cell r="F105">
            <v>175</v>
          </cell>
          <cell r="G105" t="str">
            <v>x</v>
          </cell>
          <cell r="H105">
            <v>7</v>
          </cell>
          <cell r="I105" t="str">
            <v>x</v>
          </cell>
          <cell r="J105">
            <v>11</v>
          </cell>
          <cell r="N105" t="str">
            <v>mm</v>
          </cell>
          <cell r="P105">
            <v>595.20000000000005</v>
          </cell>
          <cell r="R105" t="str">
            <v>kg.</v>
          </cell>
          <cell r="T105">
            <v>49.6</v>
          </cell>
          <cell r="V105" t="str">
            <v>kg.</v>
          </cell>
        </row>
        <row r="106">
          <cell r="A106">
            <v>65</v>
          </cell>
          <cell r="B106">
            <v>14</v>
          </cell>
          <cell r="D106">
            <v>396</v>
          </cell>
          <cell r="E106" t="str">
            <v>x</v>
          </cell>
          <cell r="F106">
            <v>199</v>
          </cell>
          <cell r="G106" t="str">
            <v>x</v>
          </cell>
          <cell r="H106">
            <v>7</v>
          </cell>
          <cell r="I106" t="str">
            <v>x</v>
          </cell>
          <cell r="J106">
            <v>11</v>
          </cell>
          <cell r="N106" t="str">
            <v>mm</v>
          </cell>
          <cell r="P106">
            <v>679.2</v>
          </cell>
          <cell r="R106" t="str">
            <v>kg.</v>
          </cell>
          <cell r="T106">
            <v>56.6</v>
          </cell>
          <cell r="V106" t="str">
            <v>kg.</v>
          </cell>
        </row>
        <row r="107">
          <cell r="A107">
            <v>66</v>
          </cell>
          <cell r="B107">
            <v>15</v>
          </cell>
          <cell r="D107">
            <v>400</v>
          </cell>
          <cell r="E107" t="str">
            <v>x</v>
          </cell>
          <cell r="F107">
            <v>200</v>
          </cell>
          <cell r="G107" t="str">
            <v>x</v>
          </cell>
          <cell r="H107">
            <v>8</v>
          </cell>
          <cell r="I107" t="str">
            <v>x</v>
          </cell>
          <cell r="J107">
            <v>13</v>
          </cell>
          <cell r="N107" t="str">
            <v>mm</v>
          </cell>
          <cell r="P107">
            <v>792</v>
          </cell>
          <cell r="R107" t="str">
            <v>kg.</v>
          </cell>
          <cell r="T107">
            <v>66</v>
          </cell>
          <cell r="V107" t="str">
            <v>kg.</v>
          </cell>
        </row>
        <row r="108">
          <cell r="A108">
            <v>67</v>
          </cell>
          <cell r="B108">
            <v>16</v>
          </cell>
          <cell r="D108">
            <v>446</v>
          </cell>
          <cell r="E108" t="str">
            <v>x</v>
          </cell>
          <cell r="F108">
            <v>199</v>
          </cell>
          <cell r="G108" t="str">
            <v>x</v>
          </cell>
          <cell r="H108">
            <v>8</v>
          </cell>
          <cell r="I108" t="str">
            <v>x</v>
          </cell>
          <cell r="J108">
            <v>12</v>
          </cell>
          <cell r="N108" t="str">
            <v>mm</v>
          </cell>
          <cell r="P108">
            <v>794.4</v>
          </cell>
          <cell r="R108" t="str">
            <v>kg.</v>
          </cell>
          <cell r="T108">
            <v>66.2</v>
          </cell>
          <cell r="V108" t="str">
            <v>kg.</v>
          </cell>
        </row>
        <row r="109">
          <cell r="A109">
            <v>68</v>
          </cell>
          <cell r="B109">
            <v>17</v>
          </cell>
          <cell r="D109">
            <v>450</v>
          </cell>
          <cell r="E109" t="str">
            <v>x</v>
          </cell>
          <cell r="F109">
            <v>200</v>
          </cell>
          <cell r="G109" t="str">
            <v>x</v>
          </cell>
          <cell r="H109">
            <v>9</v>
          </cell>
          <cell r="I109" t="str">
            <v>x</v>
          </cell>
          <cell r="J109">
            <v>14</v>
          </cell>
          <cell r="N109" t="str">
            <v>mm</v>
          </cell>
          <cell r="P109">
            <v>912</v>
          </cell>
          <cell r="R109" t="str">
            <v>kg.</v>
          </cell>
          <cell r="T109">
            <v>76</v>
          </cell>
          <cell r="V109" t="str">
            <v>kg.</v>
          </cell>
        </row>
        <row r="110">
          <cell r="A110">
            <v>69</v>
          </cell>
          <cell r="B110">
            <v>18</v>
          </cell>
          <cell r="D110">
            <v>500</v>
          </cell>
          <cell r="E110" t="str">
            <v>x</v>
          </cell>
          <cell r="F110">
            <v>200</v>
          </cell>
          <cell r="G110" t="str">
            <v>x</v>
          </cell>
          <cell r="H110">
            <v>10</v>
          </cell>
          <cell r="I110" t="str">
            <v>x</v>
          </cell>
          <cell r="J110">
            <v>16</v>
          </cell>
          <cell r="N110" t="str">
            <v>mm</v>
          </cell>
          <cell r="P110">
            <v>1075</v>
          </cell>
          <cell r="R110" t="str">
            <v>kg.</v>
          </cell>
          <cell r="T110">
            <v>89.583333333333329</v>
          </cell>
          <cell r="V110" t="str">
            <v>kg.</v>
          </cell>
        </row>
        <row r="111">
          <cell r="A111">
            <v>70</v>
          </cell>
          <cell r="B111">
            <v>19</v>
          </cell>
          <cell r="D111">
            <v>588</v>
          </cell>
          <cell r="E111" t="str">
            <v>x</v>
          </cell>
          <cell r="F111">
            <v>300</v>
          </cell>
          <cell r="G111" t="str">
            <v>x</v>
          </cell>
          <cell r="H111">
            <v>11</v>
          </cell>
          <cell r="I111" t="str">
            <v>x</v>
          </cell>
          <cell r="J111">
            <v>20</v>
          </cell>
          <cell r="N111" t="str">
            <v>mm</v>
          </cell>
          <cell r="P111">
            <v>1812</v>
          </cell>
          <cell r="R111" t="str">
            <v>kg.</v>
          </cell>
          <cell r="T111">
            <v>151</v>
          </cell>
          <cell r="V111" t="str">
            <v>kg.</v>
          </cell>
        </row>
        <row r="112">
          <cell r="A112">
            <v>71</v>
          </cell>
          <cell r="B112">
            <v>20</v>
          </cell>
          <cell r="D112">
            <v>600</v>
          </cell>
          <cell r="E112" t="str">
            <v>x</v>
          </cell>
          <cell r="F112">
            <v>200</v>
          </cell>
          <cell r="G112" t="str">
            <v>x</v>
          </cell>
          <cell r="H112">
            <v>12</v>
          </cell>
          <cell r="I112" t="str">
            <v>x</v>
          </cell>
          <cell r="J112">
            <v>17</v>
          </cell>
          <cell r="N112" t="str">
            <v>mm</v>
          </cell>
          <cell r="P112">
            <v>1272</v>
          </cell>
          <cell r="R112" t="str">
            <v>kg.</v>
          </cell>
          <cell r="T112">
            <v>106</v>
          </cell>
          <cell r="V112" t="str">
            <v>kg.</v>
          </cell>
        </row>
        <row r="113">
          <cell r="A113">
            <v>72</v>
          </cell>
          <cell r="B113">
            <v>21</v>
          </cell>
          <cell r="D113">
            <v>700</v>
          </cell>
          <cell r="E113" t="str">
            <v>x</v>
          </cell>
          <cell r="F113">
            <v>300</v>
          </cell>
          <cell r="G113" t="str">
            <v>x</v>
          </cell>
          <cell r="H113">
            <v>13</v>
          </cell>
          <cell r="I113" t="str">
            <v>x</v>
          </cell>
          <cell r="J113">
            <v>24</v>
          </cell>
          <cell r="N113" t="str">
            <v>mm</v>
          </cell>
          <cell r="P113">
            <v>2220</v>
          </cell>
          <cell r="R113" t="str">
            <v>kg.</v>
          </cell>
          <cell r="T113">
            <v>185</v>
          </cell>
          <cell r="V113" t="str">
            <v>kg.</v>
          </cell>
        </row>
        <row r="114">
          <cell r="A114">
            <v>73</v>
          </cell>
          <cell r="B114">
            <v>22</v>
          </cell>
          <cell r="D114">
            <v>800</v>
          </cell>
          <cell r="E114" t="str">
            <v>x</v>
          </cell>
          <cell r="F114">
            <v>300</v>
          </cell>
          <cell r="G114" t="str">
            <v>x</v>
          </cell>
          <cell r="H114">
            <v>14</v>
          </cell>
          <cell r="I114" t="str">
            <v>x</v>
          </cell>
          <cell r="J114">
            <v>26</v>
          </cell>
          <cell r="N114" t="str">
            <v>mm</v>
          </cell>
          <cell r="P114">
            <v>2520</v>
          </cell>
          <cell r="R114" t="str">
            <v>kg.</v>
          </cell>
          <cell r="T114">
            <v>210</v>
          </cell>
          <cell r="V114" t="str">
            <v>kg.</v>
          </cell>
        </row>
        <row r="115">
          <cell r="A115">
            <v>74</v>
          </cell>
          <cell r="B115">
            <v>23</v>
          </cell>
          <cell r="D115">
            <v>900</v>
          </cell>
          <cell r="E115" t="str">
            <v>x</v>
          </cell>
          <cell r="F115">
            <v>300</v>
          </cell>
          <cell r="G115" t="str">
            <v>x</v>
          </cell>
          <cell r="H115">
            <v>16</v>
          </cell>
          <cell r="I115" t="str">
            <v>x</v>
          </cell>
          <cell r="J115">
            <v>28</v>
          </cell>
          <cell r="N115" t="str">
            <v>mm</v>
          </cell>
          <cell r="P115">
            <v>2916</v>
          </cell>
          <cell r="R115" t="str">
            <v>kg.</v>
          </cell>
          <cell r="T115">
            <v>243</v>
          </cell>
          <cell r="V115" t="str">
            <v>kg.</v>
          </cell>
        </row>
        <row r="117">
          <cell r="B117" t="str">
            <v>BESI  SIKU  " L "</v>
          </cell>
        </row>
        <row r="119">
          <cell r="B119" t="str">
            <v>NO.</v>
          </cell>
          <cell r="C119" t="str">
            <v>UKURAN</v>
          </cell>
          <cell r="O119" t="str">
            <v>BERAT  BESI  SIKU  " L "</v>
          </cell>
        </row>
        <row r="121">
          <cell r="C121" t="str">
            <v>BESI  SIKU  " L "</v>
          </cell>
          <cell r="O121" t="str">
            <v>PER 6  M1</v>
          </cell>
          <cell r="S121" t="str">
            <v>PER   1 M1</v>
          </cell>
        </row>
        <row r="123">
          <cell r="P123">
            <v>6</v>
          </cell>
        </row>
        <row r="124">
          <cell r="A124">
            <v>75</v>
          </cell>
          <cell r="B124">
            <v>1</v>
          </cell>
          <cell r="D124">
            <v>25</v>
          </cell>
          <cell r="E124" t="str">
            <v>x</v>
          </cell>
          <cell r="F124">
            <v>25</v>
          </cell>
          <cell r="G124" t="str">
            <v>x</v>
          </cell>
          <cell r="H124">
            <v>3</v>
          </cell>
          <cell r="I124" t="str">
            <v>x</v>
          </cell>
          <cell r="J124">
            <v>6</v>
          </cell>
          <cell r="N124" t="str">
            <v>mm</v>
          </cell>
          <cell r="P124">
            <v>6.72</v>
          </cell>
          <cell r="R124" t="str">
            <v>kg.</v>
          </cell>
          <cell r="T124">
            <v>1.1199999999999999</v>
          </cell>
          <cell r="V124" t="str">
            <v>kg.</v>
          </cell>
        </row>
        <row r="125">
          <cell r="A125">
            <v>76</v>
          </cell>
          <cell r="B125">
            <v>2</v>
          </cell>
          <cell r="D125">
            <v>30</v>
          </cell>
          <cell r="E125" t="str">
            <v>x</v>
          </cell>
          <cell r="F125">
            <v>30</v>
          </cell>
          <cell r="G125" t="str">
            <v>x</v>
          </cell>
          <cell r="H125">
            <v>3</v>
          </cell>
          <cell r="I125" t="str">
            <v>x</v>
          </cell>
          <cell r="J125">
            <v>6</v>
          </cell>
          <cell r="N125" t="str">
            <v>mm</v>
          </cell>
          <cell r="P125">
            <v>8.16</v>
          </cell>
          <cell r="R125" t="str">
            <v>kg.</v>
          </cell>
          <cell r="T125">
            <v>1.36</v>
          </cell>
          <cell r="V125" t="str">
            <v>kg.</v>
          </cell>
        </row>
        <row r="126">
          <cell r="A126">
            <v>77</v>
          </cell>
          <cell r="B126">
            <v>3</v>
          </cell>
          <cell r="D126">
            <v>40</v>
          </cell>
          <cell r="E126" t="str">
            <v>x</v>
          </cell>
          <cell r="F126">
            <v>40</v>
          </cell>
          <cell r="G126" t="str">
            <v>x</v>
          </cell>
          <cell r="H126">
            <v>3</v>
          </cell>
          <cell r="I126" t="str">
            <v>x</v>
          </cell>
          <cell r="J126">
            <v>6</v>
          </cell>
          <cell r="N126" t="str">
            <v>mm</v>
          </cell>
          <cell r="P126">
            <v>11</v>
          </cell>
          <cell r="R126" t="str">
            <v>kg.</v>
          </cell>
          <cell r="T126">
            <v>1.8333333333333333</v>
          </cell>
          <cell r="V126" t="str">
            <v>kg.</v>
          </cell>
        </row>
        <row r="127">
          <cell r="A127">
            <v>78</v>
          </cell>
          <cell r="B127">
            <v>4</v>
          </cell>
          <cell r="D127">
            <v>40</v>
          </cell>
          <cell r="E127" t="str">
            <v>x</v>
          </cell>
          <cell r="F127">
            <v>40</v>
          </cell>
          <cell r="G127" t="str">
            <v>x</v>
          </cell>
          <cell r="H127">
            <v>4</v>
          </cell>
          <cell r="I127" t="str">
            <v>x</v>
          </cell>
          <cell r="J127">
            <v>6</v>
          </cell>
          <cell r="N127" t="str">
            <v>mm</v>
          </cell>
          <cell r="P127">
            <v>14.5</v>
          </cell>
          <cell r="R127" t="str">
            <v>kg.</v>
          </cell>
          <cell r="T127">
            <v>2.4166666666666665</v>
          </cell>
          <cell r="V127" t="str">
            <v>kg.</v>
          </cell>
        </row>
        <row r="128">
          <cell r="A128">
            <v>79</v>
          </cell>
          <cell r="B128">
            <v>5</v>
          </cell>
          <cell r="D128">
            <v>50</v>
          </cell>
          <cell r="E128" t="str">
            <v>x</v>
          </cell>
          <cell r="F128">
            <v>50</v>
          </cell>
          <cell r="G128" t="str">
            <v>x</v>
          </cell>
          <cell r="H128">
            <v>4</v>
          </cell>
          <cell r="I128" t="str">
            <v>x</v>
          </cell>
          <cell r="J128">
            <v>6</v>
          </cell>
          <cell r="N128" t="str">
            <v>mm</v>
          </cell>
          <cell r="P128">
            <v>18.5</v>
          </cell>
          <cell r="R128" t="str">
            <v>kg.</v>
          </cell>
          <cell r="T128">
            <v>3.0833333333333335</v>
          </cell>
          <cell r="V128" t="str">
            <v>kg.</v>
          </cell>
        </row>
        <row r="129">
          <cell r="A129">
            <v>80</v>
          </cell>
          <cell r="B129">
            <v>6</v>
          </cell>
          <cell r="D129">
            <v>50</v>
          </cell>
          <cell r="E129" t="str">
            <v>x</v>
          </cell>
          <cell r="F129">
            <v>50</v>
          </cell>
          <cell r="G129" t="str">
            <v>x</v>
          </cell>
          <cell r="H129">
            <v>5</v>
          </cell>
          <cell r="I129" t="str">
            <v>x</v>
          </cell>
          <cell r="J129">
            <v>6</v>
          </cell>
          <cell r="N129" t="str">
            <v>mm</v>
          </cell>
          <cell r="P129">
            <v>22.6</v>
          </cell>
          <cell r="R129" t="str">
            <v>kg.</v>
          </cell>
          <cell r="T129">
            <v>3.7666666666666671</v>
          </cell>
          <cell r="V129" t="str">
            <v>kg.</v>
          </cell>
        </row>
        <row r="130">
          <cell r="A130">
            <v>81</v>
          </cell>
          <cell r="B130">
            <v>7</v>
          </cell>
          <cell r="D130">
            <v>60</v>
          </cell>
          <cell r="E130" t="str">
            <v>x</v>
          </cell>
          <cell r="F130">
            <v>60</v>
          </cell>
          <cell r="G130" t="str">
            <v>x</v>
          </cell>
          <cell r="H130">
            <v>5</v>
          </cell>
          <cell r="I130" t="str">
            <v>x</v>
          </cell>
          <cell r="J130">
            <v>6</v>
          </cell>
          <cell r="N130" t="str">
            <v>mm</v>
          </cell>
          <cell r="P130">
            <v>27.3</v>
          </cell>
          <cell r="R130" t="str">
            <v>kg.</v>
          </cell>
          <cell r="T130">
            <v>4.55</v>
          </cell>
          <cell r="V130" t="str">
            <v>kg.</v>
          </cell>
        </row>
        <row r="131">
          <cell r="A131">
            <v>82</v>
          </cell>
          <cell r="B131">
            <v>8</v>
          </cell>
          <cell r="D131">
            <v>60</v>
          </cell>
          <cell r="E131" t="str">
            <v>x</v>
          </cell>
          <cell r="F131">
            <v>60</v>
          </cell>
          <cell r="G131" t="str">
            <v>x</v>
          </cell>
          <cell r="H131">
            <v>6</v>
          </cell>
          <cell r="I131" t="str">
            <v>x</v>
          </cell>
          <cell r="J131">
            <v>6</v>
          </cell>
          <cell r="N131" t="str">
            <v>mm</v>
          </cell>
          <cell r="P131">
            <v>32.520000000000003</v>
          </cell>
          <cell r="R131" t="str">
            <v>kg.</v>
          </cell>
          <cell r="T131">
            <v>5.4200000000000008</v>
          </cell>
          <cell r="V131" t="str">
            <v>kg.</v>
          </cell>
        </row>
        <row r="132">
          <cell r="A132">
            <v>83</v>
          </cell>
          <cell r="B132">
            <v>9</v>
          </cell>
          <cell r="D132">
            <v>65</v>
          </cell>
          <cell r="E132" t="str">
            <v>x</v>
          </cell>
          <cell r="F132">
            <v>65</v>
          </cell>
          <cell r="G132" t="str">
            <v>x</v>
          </cell>
          <cell r="H132">
            <v>6</v>
          </cell>
          <cell r="I132" t="str">
            <v>x</v>
          </cell>
          <cell r="J132">
            <v>6</v>
          </cell>
          <cell r="N132" t="str">
            <v>mm</v>
          </cell>
          <cell r="P132">
            <v>35.46</v>
          </cell>
          <cell r="R132" t="str">
            <v>kg.</v>
          </cell>
          <cell r="T132">
            <v>5.91</v>
          </cell>
          <cell r="V132" t="str">
            <v>kg.</v>
          </cell>
        </row>
        <row r="133">
          <cell r="A133">
            <v>84</v>
          </cell>
          <cell r="B133">
            <v>10</v>
          </cell>
          <cell r="D133">
            <v>70</v>
          </cell>
          <cell r="E133" t="str">
            <v>x</v>
          </cell>
          <cell r="F133">
            <v>70</v>
          </cell>
          <cell r="G133" t="str">
            <v>x</v>
          </cell>
          <cell r="H133">
            <v>7</v>
          </cell>
          <cell r="I133" t="str">
            <v>x</v>
          </cell>
          <cell r="J133">
            <v>6</v>
          </cell>
          <cell r="N133" t="str">
            <v>mm</v>
          </cell>
          <cell r="P133">
            <v>44.28</v>
          </cell>
          <cell r="R133" t="str">
            <v>kg.</v>
          </cell>
          <cell r="T133">
            <v>7.38</v>
          </cell>
          <cell r="V133" t="str">
            <v>kg.</v>
          </cell>
        </row>
        <row r="134">
          <cell r="A134">
            <v>85</v>
          </cell>
          <cell r="B134">
            <v>11</v>
          </cell>
          <cell r="D134">
            <v>75</v>
          </cell>
          <cell r="E134" t="str">
            <v>x</v>
          </cell>
          <cell r="F134">
            <v>75</v>
          </cell>
          <cell r="G134" t="str">
            <v>x</v>
          </cell>
          <cell r="H134">
            <v>6</v>
          </cell>
          <cell r="I134" t="str">
            <v>x</v>
          </cell>
          <cell r="J134">
            <v>6</v>
          </cell>
          <cell r="N134" t="str">
            <v>mm</v>
          </cell>
          <cell r="P134">
            <v>41.22</v>
          </cell>
          <cell r="R134" t="str">
            <v>kg.</v>
          </cell>
          <cell r="T134">
            <v>6.87</v>
          </cell>
          <cell r="V134" t="str">
            <v>kg.</v>
          </cell>
        </row>
        <row r="135">
          <cell r="A135">
            <v>86</v>
          </cell>
          <cell r="B135">
            <v>12</v>
          </cell>
          <cell r="D135">
            <v>75</v>
          </cell>
          <cell r="E135" t="str">
            <v>x</v>
          </cell>
          <cell r="F135">
            <v>75</v>
          </cell>
          <cell r="G135" t="str">
            <v>x</v>
          </cell>
          <cell r="H135">
            <v>8</v>
          </cell>
          <cell r="I135" t="str">
            <v>x</v>
          </cell>
          <cell r="J135">
            <v>6</v>
          </cell>
          <cell r="N135" t="str">
            <v>mm</v>
          </cell>
          <cell r="P135">
            <v>54.18</v>
          </cell>
          <cell r="R135" t="str">
            <v>kg.</v>
          </cell>
          <cell r="T135">
            <v>9.0299999999999994</v>
          </cell>
          <cell r="V135" t="str">
            <v>kg.</v>
          </cell>
        </row>
        <row r="136">
          <cell r="A136">
            <v>87</v>
          </cell>
          <cell r="B136">
            <v>13</v>
          </cell>
          <cell r="D136">
            <v>80</v>
          </cell>
          <cell r="E136" t="str">
            <v>x</v>
          </cell>
          <cell r="F136">
            <v>80</v>
          </cell>
          <cell r="G136" t="str">
            <v>x</v>
          </cell>
          <cell r="H136">
            <v>8</v>
          </cell>
          <cell r="I136" t="str">
            <v>x</v>
          </cell>
          <cell r="J136">
            <v>6</v>
          </cell>
          <cell r="N136" t="str">
            <v>mm</v>
          </cell>
          <cell r="P136">
            <v>57.96</v>
          </cell>
          <cell r="R136" t="str">
            <v>kg.</v>
          </cell>
          <cell r="T136">
            <v>9.66</v>
          </cell>
          <cell r="V136" t="str">
            <v>kg.</v>
          </cell>
        </row>
        <row r="137">
          <cell r="A137">
            <v>88</v>
          </cell>
          <cell r="B137">
            <v>14</v>
          </cell>
          <cell r="D137">
            <v>90</v>
          </cell>
          <cell r="E137" t="str">
            <v>x</v>
          </cell>
          <cell r="F137">
            <v>90</v>
          </cell>
          <cell r="G137" t="str">
            <v>x</v>
          </cell>
          <cell r="H137">
            <v>9</v>
          </cell>
          <cell r="I137" t="str">
            <v>x</v>
          </cell>
          <cell r="J137">
            <v>6</v>
          </cell>
          <cell r="N137" t="str">
            <v>mm</v>
          </cell>
          <cell r="P137">
            <v>73.2</v>
          </cell>
          <cell r="R137" t="str">
            <v>kg.</v>
          </cell>
          <cell r="T137">
            <v>12.200000000000001</v>
          </cell>
          <cell r="V137" t="str">
            <v>kg.</v>
          </cell>
        </row>
        <row r="138">
          <cell r="A138">
            <v>89</v>
          </cell>
          <cell r="B138">
            <v>15</v>
          </cell>
          <cell r="D138">
            <v>100</v>
          </cell>
          <cell r="E138" t="str">
            <v>x</v>
          </cell>
          <cell r="F138">
            <v>100</v>
          </cell>
          <cell r="G138" t="str">
            <v>x</v>
          </cell>
          <cell r="H138">
            <v>8</v>
          </cell>
          <cell r="I138" t="str">
            <v>x</v>
          </cell>
          <cell r="J138">
            <v>6</v>
          </cell>
          <cell r="N138" t="str">
            <v>mm</v>
          </cell>
          <cell r="P138">
            <v>73.2</v>
          </cell>
          <cell r="R138" t="str">
            <v>kg.</v>
          </cell>
          <cell r="T138">
            <v>12.200000000000001</v>
          </cell>
          <cell r="V138" t="str">
            <v>kg.</v>
          </cell>
        </row>
        <row r="139">
          <cell r="A139">
            <v>90</v>
          </cell>
          <cell r="B139">
            <v>16</v>
          </cell>
          <cell r="D139">
            <v>100</v>
          </cell>
          <cell r="E139" t="str">
            <v>x</v>
          </cell>
          <cell r="F139">
            <v>100</v>
          </cell>
          <cell r="G139" t="str">
            <v>x</v>
          </cell>
          <cell r="H139">
            <v>10</v>
          </cell>
          <cell r="I139" t="str">
            <v>x</v>
          </cell>
          <cell r="J139">
            <v>6</v>
          </cell>
          <cell r="N139" t="str">
            <v>mm</v>
          </cell>
          <cell r="P139">
            <v>90.6</v>
          </cell>
          <cell r="R139" t="str">
            <v>kg.</v>
          </cell>
          <cell r="T139">
            <v>15.1</v>
          </cell>
          <cell r="V139" t="str">
            <v>kg.</v>
          </cell>
        </row>
        <row r="140">
          <cell r="A140">
            <v>91</v>
          </cell>
          <cell r="B140">
            <v>17</v>
          </cell>
          <cell r="D140">
            <v>120</v>
          </cell>
          <cell r="E140" t="str">
            <v>x</v>
          </cell>
          <cell r="F140">
            <v>120</v>
          </cell>
          <cell r="G140" t="str">
            <v>x</v>
          </cell>
          <cell r="H140">
            <v>10</v>
          </cell>
          <cell r="I140" t="str">
            <v>x</v>
          </cell>
          <cell r="J140">
            <v>12</v>
          </cell>
          <cell r="N140" t="str">
            <v>mm</v>
          </cell>
          <cell r="P140">
            <v>218.4</v>
          </cell>
          <cell r="R140" t="str">
            <v>kg.</v>
          </cell>
          <cell r="T140">
            <v>36.4</v>
          </cell>
          <cell r="V140" t="str">
            <v>kg.</v>
          </cell>
        </row>
        <row r="141">
          <cell r="A141">
            <v>92</v>
          </cell>
          <cell r="B141">
            <v>18</v>
          </cell>
          <cell r="D141">
            <v>120</v>
          </cell>
          <cell r="E141" t="str">
            <v>x</v>
          </cell>
          <cell r="F141">
            <v>120</v>
          </cell>
          <cell r="G141" t="str">
            <v>x</v>
          </cell>
          <cell r="H141">
            <v>12</v>
          </cell>
          <cell r="I141" t="str">
            <v>x</v>
          </cell>
          <cell r="J141">
            <v>12</v>
          </cell>
          <cell r="N141" t="str">
            <v>mm</v>
          </cell>
          <cell r="P141">
            <v>260</v>
          </cell>
          <cell r="R141" t="str">
            <v>kg.</v>
          </cell>
          <cell r="T141">
            <v>43.333333333333336</v>
          </cell>
          <cell r="V141" t="str">
            <v>kg.</v>
          </cell>
        </row>
        <row r="142">
          <cell r="A142">
            <v>93</v>
          </cell>
          <cell r="B142">
            <v>19</v>
          </cell>
          <cell r="D142">
            <v>125</v>
          </cell>
          <cell r="E142" t="str">
            <v>x</v>
          </cell>
          <cell r="F142">
            <v>125</v>
          </cell>
          <cell r="G142" t="str">
            <v>x</v>
          </cell>
          <cell r="H142">
            <v>12</v>
          </cell>
          <cell r="I142" t="str">
            <v>x</v>
          </cell>
          <cell r="J142">
            <v>12</v>
          </cell>
          <cell r="N142" t="str">
            <v>mm</v>
          </cell>
          <cell r="P142">
            <v>280</v>
          </cell>
          <cell r="R142" t="str">
            <v>kg.</v>
          </cell>
          <cell r="T142">
            <v>46.666666666666664</v>
          </cell>
          <cell r="V142" t="str">
            <v>kg.</v>
          </cell>
        </row>
        <row r="143">
          <cell r="A143">
            <v>94</v>
          </cell>
          <cell r="B143">
            <v>20</v>
          </cell>
          <cell r="D143">
            <v>130</v>
          </cell>
          <cell r="E143" t="str">
            <v>x</v>
          </cell>
          <cell r="F143">
            <v>130</v>
          </cell>
          <cell r="G143" t="str">
            <v>x</v>
          </cell>
          <cell r="H143">
            <v>9</v>
          </cell>
          <cell r="I143" t="str">
            <v>x</v>
          </cell>
          <cell r="J143">
            <v>12</v>
          </cell>
          <cell r="N143" t="str">
            <v>mm</v>
          </cell>
          <cell r="P143">
            <v>214.2</v>
          </cell>
          <cell r="R143" t="str">
            <v>kg.</v>
          </cell>
          <cell r="T143">
            <v>35.699999999999996</v>
          </cell>
          <cell r="V143" t="str">
            <v>kg.</v>
          </cell>
        </row>
        <row r="144">
          <cell r="A144">
            <v>95</v>
          </cell>
          <cell r="B144">
            <v>21</v>
          </cell>
          <cell r="D144">
            <v>130</v>
          </cell>
          <cell r="E144" t="str">
            <v>x</v>
          </cell>
          <cell r="F144">
            <v>130</v>
          </cell>
          <cell r="G144" t="str">
            <v>x</v>
          </cell>
          <cell r="H144">
            <v>12</v>
          </cell>
          <cell r="I144" t="str">
            <v>x</v>
          </cell>
          <cell r="J144">
            <v>12</v>
          </cell>
          <cell r="N144" t="str">
            <v>mm</v>
          </cell>
          <cell r="P144">
            <v>280</v>
          </cell>
          <cell r="R144" t="str">
            <v>kg.</v>
          </cell>
          <cell r="T144">
            <v>46.666666666666664</v>
          </cell>
          <cell r="V144" t="str">
            <v>kg.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-PERSON-J.O."/>
      <sheetName val="RAW MATERIALS "/>
      <sheetName val="RENTAL1"/>
    </sheetNames>
    <sheetDataSet>
      <sheetData sheetId="0"/>
      <sheetData sheetId="1">
        <row r="5">
          <cell r="H5">
            <v>36030</v>
          </cell>
        </row>
      </sheetData>
      <sheetData sheetId="2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w"/>
      <sheetName val="FC"/>
      <sheetName val="SC_E&amp;M"/>
      <sheetName val="SC_lb"/>
      <sheetName val="TS"/>
      <sheetName val="Sum"/>
      <sheetName val="BoQ"/>
      <sheetName val="LoUP"/>
      <sheetName val="LoTA"/>
      <sheetName val="Unit Rate"/>
      <sheetName val="Test"/>
      <sheetName val="Test (2)"/>
      <sheetName val="ANPRO"/>
      <sheetName val="Major"/>
      <sheetName val="Gen"/>
      <sheetName val="AnProd"/>
      <sheetName val="Wage"/>
      <sheetName val="Mat"/>
      <sheetName val="Equip"/>
      <sheetName val="O&amp;O"/>
      <sheetName val="L_O&amp;O"/>
      <sheetName val="Antek"/>
      <sheetName val="Sub"/>
      <sheetName val="Used"/>
      <sheetName val="JK"/>
      <sheetName val="Prod"/>
      <sheetName val="T_UR"/>
      <sheetName val="Coef"/>
      <sheetName val="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  <sheetName val="Indeks"/>
      <sheetName val="Matr'l"/>
      <sheetName val="Data_Umum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 List"/>
      <sheetName val="REKAP"/>
      <sheetName val="Sheet1"/>
      <sheetName val="I-Hydrant"/>
      <sheetName val="II-PLUMB REV4"/>
      <sheetName val="II-Plumb"/>
      <sheetName val="III-AC"/>
      <sheetName val="IV-Elect"/>
      <sheetName val="V-Alarm"/>
      <sheetName val="VI-Telp"/>
      <sheetName val="VII-SS"/>
      <sheetName val="VIII-MATV"/>
      <sheetName val="IX-Genset"/>
      <sheetName val="X-Elvtr"/>
      <sheetName val="XI-Gondola"/>
      <sheetName val="XII-CCT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LIST"/>
      <sheetName val="1-LISTRIK print"/>
      <sheetName val="2-Genset print"/>
    </sheetNames>
    <sheetDataSet>
      <sheetData sheetId="0"/>
      <sheetData sheetId="1"/>
      <sheetData sheetId="2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Code"/>
      <sheetName val="Informasi"/>
      <sheetName val="STR"/>
      <sheetName val="D &amp; W sizes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U&amp;B"/>
      <sheetName val="INDEKS"/>
      <sheetName val="JABATAN"/>
      <sheetName val="DATA"/>
      <sheetName val=""/>
      <sheetName val="FAK"/>
      <sheetName val="Price"/>
      <sheetName val="UPY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Analisa  (2)"/>
      <sheetName val="PDMP"/>
      <sheetName val="PCE"/>
      <sheetName val="PRODUK"/>
      <sheetName val="TOOL-ME"/>
      <sheetName val="Alat"/>
      <sheetName val="Persiapan"/>
      <sheetName val="SELISIH HARGA"/>
      <sheetName val="REMUNERASISTANDAR"/>
      <sheetName val="TABEL_DETASIR"/>
      <sheetName val="Summary"/>
      <sheetName val="Rkp"/>
      <sheetName val="BQ-AC"/>
      <sheetName val="Sheet1"/>
      <sheetName val="wk prgs"/>
      <sheetName val="Tabel"/>
      <sheetName val="Sat Bahan"/>
      <sheetName val="Sat Alat"/>
      <sheetName val="Sat Upah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Kuan&amp;Har(PT)"/>
      <sheetName val="A-7"/>
      <sheetName val="Basic"/>
      <sheetName val="NAMES"/>
      <sheetName val="NAME"/>
      <sheetName val="Pile"/>
      <sheetName val="SAP"/>
      <sheetName val="TABEL-DETASIR"/>
      <sheetName val="REF.ONLY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BASEMENT"/>
      <sheetName val="3Arch"/>
      <sheetName val="2-Genset print"/>
      <sheetName val="BQ &amp; Harga"/>
      <sheetName val="Rekap"/>
      <sheetName val="Unit_Rate"/>
      <sheetName val="HR_Detail"/>
      <sheetName val="ANAL_BOW"/>
      <sheetName val="Div2"/>
      <sheetName val="BoQ Major Item "/>
      <sheetName val="DKH"/>
      <sheetName val="Lamp-2(Alat)"/>
      <sheetName val="Lamp-2(Bahan)"/>
      <sheetName val="Lamp-2(Upah)"/>
      <sheetName val="arp-3a"/>
      <sheetName val="ARP-10"/>
      <sheetName val="Schedule Yasmin"/>
      <sheetName val="Schedule Lingkar Barat"/>
      <sheetName val="Schedule Daan Mogot"/>
      <sheetName val="NP"/>
      <sheetName val="BQ_Tenis"/>
      <sheetName val="RAB_STR"/>
      <sheetName val="Hrg_Bahan"/>
      <sheetName val="D3.4.3"/>
      <sheetName val="D3.4.4"/>
      <sheetName val="Profil"/>
      <sheetName val="Fill this out first___"/>
      <sheetName val="hsp_STR_ARS"/>
      <sheetName val="RAB-STR"/>
      <sheetName val="har-sat"/>
      <sheetName val="ANALIS.2"/>
      <sheetName val="ANALIS.1"/>
      <sheetName val="ASS-UNIT"/>
      <sheetName val="ALEK"/>
      <sheetName val="ANALISA PEK.UMUM"/>
      <sheetName val="RAW MATERIALS "/>
      <sheetName val="HSPK"/>
      <sheetName val="2-JTW"/>
      <sheetName val="BQ (by owner)"/>
      <sheetName val="rab me (fisik)"/>
      <sheetName val="rab me (by owner) "/>
      <sheetName val="I-KAMAR"/>
      <sheetName val="koef"/>
      <sheetName val="COST-PERSON-J.O."/>
      <sheetName val="RENTAL1"/>
      <sheetName val="Analisa  _2_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SEX"/>
      <sheetName val="Cover"/>
      <sheetName val="STD"/>
      <sheetName val="BOQ"/>
      <sheetName val="Ch"/>
      <sheetName val="RAB_HREZ"/>
      <sheetName val="ANAL_HREZ"/>
      <sheetName val="Analisa Harga"/>
      <sheetName val="PL"/>
      <sheetName val="TOWN"/>
      <sheetName val="Mat.Mek"/>
      <sheetName val="Bill of Quantity_ws_"/>
      <sheetName val="Upah-Bahan"/>
      <sheetName val="hsp-STR-ARS"/>
      <sheetName val="Bill 2.1 DW"/>
      <sheetName val="Ars"/>
      <sheetName val="Plumbing"/>
      <sheetName val="E.MedGas"/>
      <sheetName val="ISIAN"/>
      <sheetName val="Harga S Dasar"/>
      <sheetName val="An. Beton"/>
      <sheetName val="BAG-2"/>
      <sheetName val="BQ"/>
      <sheetName val="Fire Alarm"/>
      <sheetName val="hub"/>
      <sheetName val="Bgt_Jun-05"/>
      <sheetName val="Memb Schd"/>
      <sheetName val="sort2"/>
      <sheetName val="VAC"/>
      <sheetName val="harga"/>
      <sheetName val="HARGA ALAT"/>
      <sheetName val="3_ Plumbing"/>
      <sheetName val="2_Hydrant"/>
      <sheetName val="Cover (WS)"/>
      <sheetName val="Fire Fighting"/>
      <sheetName val="Markup"/>
      <sheetName val="REQDELTA"/>
      <sheetName val="Cover Daf-2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ill No 2.1 Cold Water System"/>
      <sheetName val="REKAP-BQ"/>
      <sheetName val="Metode 4"/>
      <sheetName val="Metode 8"/>
      <sheetName val="Metode 16"/>
      <sheetName val="Metode 11"/>
      <sheetName val="Metode 5"/>
      <sheetName val="Tuk Koef"/>
      <sheetName val="Rekapitulasi"/>
      <sheetName val="Fill this out first..."/>
      <sheetName val="BASIC-PRICE"/>
      <sheetName val="Tab"/>
      <sheetName val="Bill No 6 Koord &amp; Attendance"/>
      <sheetName val="DAPRO"/>
      <sheetName val="BL"/>
      <sheetName val="FINAL"/>
      <sheetName val="tulang"/>
      <sheetName val="hit_BKMM"/>
      <sheetName val="SAT-DAS"/>
      <sheetName val="Bill No 2.1 "/>
      <sheetName val="Bill 2.7"/>
      <sheetName val="FS"/>
      <sheetName val="Valve"/>
      <sheetName val="BoQ "/>
      <sheetName val="4-Basic Price"/>
      <sheetName val="5-ALAT(1)"/>
      <sheetName val="Upah&amp;Bahan"/>
      <sheetName val="BQNK"/>
      <sheetName val="BA_ADD"/>
      <sheetName val="Master Schedule"/>
      <sheetName val="UPH BHN"/>
      <sheetName val="ES STG"/>
      <sheetName val="PEKERJAAN PERSIAPAN"/>
      <sheetName val="Ans Kom Precast"/>
      <sheetName val="PJ"/>
      <sheetName val="UPAH &amp; BHN"/>
      <sheetName val="Unit Rates"/>
      <sheetName val="Fee - Materials"/>
      <sheetName val="tul"/>
      <sheetName val="Basic Price"/>
      <sheetName val="an. struktur"/>
      <sheetName val="harsat"/>
      <sheetName val="Dashboard"/>
      <sheetName val="SITE-E"/>
      <sheetName val="REKAP PEMATANGAN"/>
      <sheetName val="Man Power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ARP 10 2 BUL"/>
      <sheetName val="Du_lieu"/>
      <sheetName val="ELEKTRONIK"/>
      <sheetName val="수입"/>
      <sheetName val="DAF-9"/>
      <sheetName val="COST SUMM"/>
      <sheetName val="Kuantitas"/>
      <sheetName val="4_MVAC"/>
      <sheetName val="DHS AC"/>
      <sheetName val="dia.pipe"/>
      <sheetName val="Informa®&quot;"/>
      <sheetName val="Informa�&quot;"/>
      <sheetName val="COA"/>
      <sheetName val="Final Summary"/>
      <sheetName val="Bill 3.8"/>
      <sheetName val="Bill 3.7"/>
      <sheetName val="Analisarev"/>
      <sheetName val="??"/>
      <sheetName val="Bahan"/>
      <sheetName val="Upah"/>
      <sheetName val="Daftar"/>
      <sheetName val="DAF_3"/>
      <sheetName val="DAF_4"/>
      <sheetName val="sph"/>
      <sheetName val="sat das"/>
      <sheetName val="Slab"/>
      <sheetName val="LISTRIK"/>
      <sheetName val="REKAP_MEKANIKAL"/>
      <sheetName val="Isolasi_Luar2"/>
      <sheetName val="Isolasi_Luar_Dalam2"/>
      <sheetName val="Tanpa_Isolasi2"/>
      <sheetName val="Isolasi_Luar3"/>
      <sheetName val="Isolasi_Luar_Dalam3"/>
      <sheetName val="Tanpa_Isolasi3"/>
      <sheetName val="mat-me pipa"/>
      <sheetName val="PHU 05"/>
      <sheetName val="SAPON"/>
      <sheetName val="06b"/>
      <sheetName val="H.Satuan"/>
      <sheetName val="GASATAGG.XLS"/>
      <sheetName val="K"/>
      <sheetName val="DONGIA"/>
      <sheetName val="GAs Medis "/>
      <sheetName val="Daf 1"/>
      <sheetName val="BLOK A"/>
      <sheetName val="UTILITAS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Gudang non AC-AC Struktur"/>
      <sheetName val="PIK_QUO"/>
      <sheetName val="analisa harga satuan"/>
      <sheetName val="Input Data"/>
      <sheetName val="Cost"/>
      <sheetName val="Ladder-Tray"/>
      <sheetName val="Electrikal"/>
      <sheetName val="WF "/>
      <sheetName val="dil"/>
      <sheetName val="D.78"/>
      <sheetName val="D.79"/>
      <sheetName val="HSBU"/>
      <sheetName val="Pengalaman Per"/>
      <sheetName val="Grand summary"/>
      <sheetName val="__"/>
      <sheetName val="TOWER D"/>
      <sheetName val="hsat-SD"/>
      <sheetName val="an-satuan"/>
      <sheetName val="Rekap-SD"/>
      <sheetName val="HS"/>
      <sheetName val="dasboard"/>
      <sheetName val="BOQ 2"/>
      <sheetName val="FINISHING"/>
      <sheetName val="Lap"/>
      <sheetName val="Mat"/>
      <sheetName val="WI"/>
      <sheetName val="VLOOK"/>
      <sheetName val="A_2"/>
      <sheetName val="Level"/>
      <sheetName val="daf-3(OK)"/>
      <sheetName val="Foundation"/>
      <sheetName val="TSS"/>
      <sheetName val="Analisa -Baku"/>
      <sheetName val="Rekap Direct Cost"/>
      <sheetName val="BQNSC"/>
      <sheetName val="Div-2"/>
      <sheetName val="B - Norelec"/>
      <sheetName val="DJUMANDJI"/>
      <sheetName val="PAR"/>
      <sheetName val="volume"/>
      <sheetName val="Informa?&quot;"/>
      <sheetName val="PONDASI PANCANG"/>
      <sheetName val="Ref. Vínculos"/>
      <sheetName val="Regulated Tariff"/>
      <sheetName val="HRG BHN"/>
      <sheetName val="SATUAN"/>
      <sheetName val="BQ-E20-02(Rp)"/>
      <sheetName val="material "/>
      <sheetName val="Dft Harga"/>
      <sheetName val="map"/>
      <sheetName val="BOQ-Indonesia"/>
      <sheetName val="DSBDY"/>
      <sheetName val="AKUN"/>
      <sheetName val="anal_hs"/>
      <sheetName val="R.A.B."/>
      <sheetName val="SUM"/>
      <sheetName val="anal_alat"/>
      <sheetName val="hsd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TBL_BANTU"/>
      <sheetName val="TBL_PROYEK"/>
      <sheetName val="Data-Masukan"/>
      <sheetName val="H.DASAR"/>
      <sheetName val="Bhn+Uph"/>
      <sheetName val="Inf®&quot;:wS("/>
      <sheetName val="Perm. Test"/>
      <sheetName val="Analisa 2"/>
      <sheetName val="UBA"/>
      <sheetName val="Schedule(S-Curve)"/>
      <sheetName val="exf"/>
      <sheetName val="anal"/>
      <sheetName val="Master Edit"/>
      <sheetName val="SD"/>
      <sheetName val="huruf (2)"/>
      <sheetName val="sat-pek"/>
      <sheetName val="dasar"/>
      <sheetName val="harsat_str"/>
      <sheetName val="ANS ALAT"/>
      <sheetName val="SP17"/>
      <sheetName val="Pintu-Jend."/>
      <sheetName val="KK2"/>
      <sheetName val="Villa A"/>
      <sheetName val="Bengkel_str"/>
      <sheetName val="Bengkel_fin"/>
      <sheetName val="Pagar_hal"/>
      <sheetName val="Fasilitas"/>
      <sheetName val="Bill_Qua"/>
      <sheetName val="Uph&amp;bhn"/>
      <sheetName val="Energy Model"/>
      <sheetName val="DATA_KUI"/>
      <sheetName val="data-pendukung"/>
      <sheetName val="Analisa-Harga"/>
      <sheetName val="Analisa1-10"/>
      <sheetName val="R A B1"/>
      <sheetName val="kki"/>
      <sheetName val="fin pro centers"/>
      <sheetName val="CMS"/>
      <sheetName val="61004"/>
      <sheetName val="H. Dasar"/>
      <sheetName val="daf-7(OK)"/>
      <sheetName val="Rencana Anggaran Biaya"/>
      <sheetName val="Harga Satuan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BoQ C4"/>
      <sheetName val="FAKTOR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Jurnal"/>
      <sheetName val="WT-LIST"/>
      <sheetName val="Proj'n(Piping Big Crew)"/>
      <sheetName val="BQ List"/>
      <sheetName val="BoQ_"/>
      <sheetName val="Ref__Vínculos"/>
      <sheetName val="Proj'n(Piping_Big_Crew)"/>
      <sheetName val="BQ_List"/>
      <sheetName val="Sales_Rental1"/>
      <sheetName val="Sales_Parameter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BQ_&amp;_Harga1"/>
      <sheetName val="ANALIS_21"/>
      <sheetName val="ANALIS_11"/>
      <sheetName val="Fill_this_out_first___2"/>
      <sheetName val="BoQ_1"/>
      <sheetName val="Analisa___2_1"/>
      <sheetName val="Mat_Mek1"/>
      <sheetName val="Bill_of_Quantity_ws_1"/>
      <sheetName val="Harga_S_Dasar1"/>
      <sheetName val="ANALISA_PEK_UMUM1"/>
      <sheetName val="RAW_MATERIALS_1"/>
      <sheetName val="Analisa_Harga1"/>
      <sheetName val="COST-PERSON-J_O_1"/>
      <sheetName val="E_MedGas1"/>
      <sheetName val="Schedule_Yasmin1"/>
      <sheetName val="Schedule_Lingkar_Barat1"/>
      <sheetName val="Schedule_Daan_Mogot1"/>
      <sheetName val="An__Beton1"/>
      <sheetName val="Fire_Alarm1"/>
      <sheetName val="Bill_2_1_DW1"/>
      <sheetName val="BQ_(by_owner)1"/>
      <sheetName val="rab_me_(fisik)1"/>
      <sheetName val="rab_me_(by_owner)_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Bill_No_2_1_1"/>
      <sheetName val="Bill_2_71"/>
      <sheetName val="BoQ_Major_Item_1"/>
      <sheetName val="Metode_41"/>
      <sheetName val="Metode_81"/>
      <sheetName val="Metode_161"/>
      <sheetName val="Metode_111"/>
      <sheetName val="Metode_51"/>
      <sheetName val="Fill_this_out_first___3"/>
      <sheetName val="Cover_(WS)1"/>
      <sheetName val="Bill_No_2_1_Cold_Water_System1"/>
      <sheetName val="Cover_Daf-21"/>
      <sheetName val="Ref__Vínculos1"/>
      <sheetName val="Proj'n(Piping_Big_Crew)1"/>
      <sheetName val="BQ_List1"/>
      <sheetName val="UPH_BHN"/>
      <sheetName val="Unit_Rates"/>
      <sheetName val="Fee_-_Materials"/>
      <sheetName val="ES_STG"/>
      <sheetName val="PEKERJAAN_PERSIAPAN"/>
      <sheetName val="Ans_Kom_Precast"/>
      <sheetName val="UPAH_&amp;_BHN"/>
      <sheetName val="HRG_BHN"/>
      <sheetName val="Final_Summary"/>
      <sheetName val="4-Basic_Price"/>
      <sheetName val="REKAP_PEMATANGAN"/>
      <sheetName val="Man_Power"/>
      <sheetName val="dia_pipe"/>
      <sheetName val="Bill_No_6_Koord_&amp;_Attendance"/>
      <sheetName val="Bill_3_8"/>
      <sheetName val="Bill_3_7"/>
      <sheetName val="sat_das"/>
      <sheetName val="DHS_AC"/>
      <sheetName val="Basic_Price"/>
      <sheetName val="an__struktur"/>
      <sheetName val="03_BoQ_Architecture"/>
      <sheetName val="REKAP_ANALISA_TO_PRINT"/>
      <sheetName val="ANALISA_STRUKTUR_"/>
      <sheetName val="ARP_10_2_BUL"/>
      <sheetName val="GAs_Medis_"/>
      <sheetName val="D_78"/>
      <sheetName val="D_79"/>
      <sheetName val="Master_Schedule"/>
      <sheetName val="mat-me_pipa"/>
      <sheetName val="H_Satuan"/>
      <sheetName val="Input_Data"/>
      <sheetName val="WF_"/>
      <sheetName val="BOQ_2"/>
      <sheetName val="Pengalaman_Per"/>
      <sheetName val="material_"/>
      <sheetName val="Dft_Harga"/>
      <sheetName val="Daf_1"/>
      <sheetName val="BLOK_A"/>
      <sheetName val="D3_4_3"/>
      <sheetName val="D3_4_4"/>
      <sheetName val="Grand_summary"/>
      <sheetName val="Gudang_non_AC-AC_Struktur"/>
      <sheetName val="Analisa_-Baku"/>
      <sheetName val="Rekap_Direct_Cost"/>
      <sheetName val="Aggr"/>
      <sheetName val="Isolasi_Luar4"/>
      <sheetName val="Isolasi_Luar_Dalam4"/>
      <sheetName val="Tanpa_Isolasi4"/>
      <sheetName val="D_&amp;_W_sizes4"/>
      <sheetName val="HR_Detail2"/>
      <sheetName val="Unit_Rate2"/>
      <sheetName val="ANAL_BOW2"/>
      <sheetName val="Kuantitas___Harga2"/>
      <sheetName val="AHS_Marka2"/>
      <sheetName val="AHS_Aspal2"/>
      <sheetName val="Analisa__(2)2"/>
      <sheetName val="SELISIH_HARGA2"/>
      <sheetName val="wk_prgs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REF_ONLY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2-Genset_print2"/>
      <sheetName val="Memb_Schd1"/>
      <sheetName val="HARGA_ALAT1"/>
      <sheetName val="3__Plumbing1"/>
      <sheetName val="Fire_Fighting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Tuk_Koef1"/>
      <sheetName val="COST_SUMM1"/>
      <sheetName val="PHU_05"/>
      <sheetName val="GASATAGG_XLS"/>
      <sheetName val="analisa_harga_satuan"/>
      <sheetName val="TOWER_D1"/>
      <sheetName val="B_-_Norelec"/>
      <sheetName val="PONDASI_PANCANG"/>
      <sheetName val="Regulated_Tariff"/>
      <sheetName val="R_A_B_"/>
      <sheetName val="H_DASAR"/>
      <sheetName val="Perm__Test"/>
      <sheetName val="Analisa_2"/>
      <sheetName val="Master_Edit"/>
      <sheetName val="huruf_(2)"/>
      <sheetName val="ANS_ALAT"/>
      <sheetName val="Pintu-Jend_"/>
      <sheetName val="Villa_A"/>
      <sheetName val="Energy_Model"/>
      <sheetName val="R_A_B1"/>
      <sheetName val="fin_pro_centers"/>
      <sheetName val="H__Dasar"/>
      <sheetName val="Rencana_Anggaran_Biaya"/>
      <sheetName val="Harga_Satuan"/>
      <sheetName val="작성기준"/>
      <sheetName val="data-2"/>
      <sheetName val="Faktor Markup"/>
      <sheetName val="Rek-Analisa"/>
      <sheetName val="HARGA SAT."/>
      <sheetName val="Skedjul-Pelaksanaan"/>
      <sheetName val="Pag_hal"/>
      <sheetName val="#REF!"/>
      <sheetName val="AHSbj"/>
      <sheetName val="Analisa &amp; Upah"/>
      <sheetName val="I_KAMAR"/>
      <sheetName val="An-Dinding"/>
      <sheetName val="An-Kusen"/>
      <sheetName val="formula"/>
      <sheetName val="BQ-Str"/>
      <sheetName val="PENJUMLAHAN TOTAL"/>
      <sheetName val="BAG_2"/>
      <sheetName val="Informa_&quot;"/>
      <sheetName val="Inf®&quot;_wS("/>
      <sheetName val="Lists"/>
      <sheetName val="OFFICE 2 LT"/>
      <sheetName val="D4"/>
      <sheetName val="D5"/>
      <sheetName val="D6"/>
      <sheetName val="D7"/>
      <sheetName val="D8"/>
      <sheetName val="KODE BAHAN"/>
      <sheetName val="KODE UPAH"/>
      <sheetName val="BACK UP VOL. RELOKASI"/>
      <sheetName val="Penwrn"/>
      <sheetName val="Scd_RAB"/>
      <sheetName val="INPUT AGST"/>
      <sheetName val="Harsat Elektrikal "/>
      <sheetName val="Trafo"/>
      <sheetName val="KURVA S"/>
      <sheetName val="Rekap-L3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A+Supl."/>
      <sheetName val="7"/>
      <sheetName val="HrgUpahBahan"/>
      <sheetName val="D3"/>
      <sheetName val="10.1 (1)"/>
      <sheetName val="10.1 (2)"/>
      <sheetName val="10.1 (3)"/>
      <sheetName val="10.1 (4)"/>
      <sheetName val="10.1 (5)"/>
      <sheetName val="[BQ-AC.xls][BQ-AC.xls]Inf®&quot;:wS("/>
      <sheetName val="AC-2"/>
      <sheetName val="Metode"/>
      <sheetName val="HM"/>
      <sheetName val="Prod-CS"/>
      <sheetName val="Subkon"/>
      <sheetName val="KET"/>
      <sheetName val="Equip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B-BLOW.1"/>
      <sheetName val="B-BLOW.2"/>
      <sheetName val="Rekap "/>
      <sheetName val="Price ARCH"/>
      <sheetName val="SILICATE"/>
      <sheetName val="RFP006"/>
      <sheetName val="Header Data"/>
      <sheetName val="Comp"/>
      <sheetName val="Sub"/>
      <sheetName val="ANGGARAN"/>
      <sheetName val="ENG-101"/>
      <sheetName val="Matr'l"/>
      <sheetName val="An.1"/>
      <sheetName val="An.3"/>
      <sheetName val="An.2"/>
      <sheetName val="REKAP TOTAL"/>
      <sheetName val="BAG_III"/>
      <sheetName val="BCP.1"/>
      <sheetName val="Summary 6.4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Assumptions"/>
      <sheetName val="Admin"/>
      <sheetName val="WACC"/>
      <sheetName val="APP-9"/>
      <sheetName val="SP"/>
      <sheetName val="Customize Your Invoice"/>
      <sheetName val="PercenDiv"/>
      <sheetName val="Bill sipil"/>
      <sheetName val="INDEX"/>
      <sheetName val="DaftarHarga"/>
      <sheetName val="Monitor"/>
      <sheetName val="Sum_Intern"/>
      <sheetName val="3-DIV7"/>
      <sheetName val="Bill 2.3"/>
      <sheetName val="Bill 2.5B"/>
      <sheetName val="Bill 2.1"/>
      <sheetName val="dinding Spilway lama"/>
      <sheetName val="G_SUMMARY"/>
      <sheetName val="Rumus"/>
      <sheetName val="data-1"/>
      <sheetName val="finalisasi"/>
      <sheetName val="330000 CABANG VII"/>
      <sheetName val="LMKC"/>
      <sheetName val="Laba JO"/>
      <sheetName val="CF"/>
      <sheetName val="D &amp; W_x000c_âwHe"/>
      <sheetName val="310000 CABANG V"/>
      <sheetName val="BOQ - ARS"/>
      <sheetName val="Komposisi"/>
      <sheetName val="定额"/>
      <sheetName val="[BQ-AC.xls]Inf®&quot;:wS("/>
      <sheetName val="Sheet3"/>
      <sheetName val="Re-Mill Building  "/>
      <sheetName val="FORM-X-1"/>
      <sheetName val="RESIDU"/>
      <sheetName val="Client AJE"/>
      <sheetName val="Telephone &amp; KSO Rev"/>
      <sheetName val="CP HOTEL"/>
      <sheetName val="EVAL-ANAL"/>
      <sheetName val="HB ARSITEKTUR"/>
      <sheetName val="HB STRUKTUR"/>
      <sheetName val="Qty"/>
      <sheetName val="Bsc"/>
      <sheetName val="kerb-Marka"/>
      <sheetName val="7a"/>
      <sheetName val="m"/>
      <sheetName val="Hargasatuan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MAP-S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HARGA_ALAT2"/>
      <sheetName val="Memb_Schd2"/>
      <sheetName val="Fire_Alarm2"/>
      <sheetName val="3__Plumbing2"/>
      <sheetName val="Fill_this_out_first___5"/>
      <sheetName val="Cover_(WS)2"/>
      <sheetName val="Tuk_Koef2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Metode_42"/>
      <sheetName val="Metode_82"/>
      <sheetName val="Metode_162"/>
      <sheetName val="Metode_112"/>
      <sheetName val="Cover_Daf-22"/>
      <sheetName val="COST_SUMM2"/>
      <sheetName val="TOWER_D2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SAT-BHN"/>
      <sheetName val="41,9&amp;36,3"/>
      <sheetName val="MATERIAL ANALISA"/>
      <sheetName val="ANALISA GSE"/>
      <sheetName val="REKAP GSE ROAD"/>
      <sheetName val="BILL 4"/>
      <sheetName val="RAB ARSITEKTUR &amp; struktur"/>
      <sheetName val="ANAL_P4"/>
      <sheetName val="ANTEK"/>
      <sheetName val="MPB-01"/>
      <sheetName val="HARSAT Das"/>
      <sheetName val="[BQ-AC.xls][BQ-AC.xls][BQ-AC.xl"/>
      <sheetName val="MAPP PPTR"/>
      <sheetName val="SDM"/>
      <sheetName val="Bekisting"/>
      <sheetName val="Bab10"/>
      <sheetName val="Stressing bed"/>
      <sheetName val="RAB-1"/>
      <sheetName val="BETON"/>
      <sheetName val="_BQ-AC.xls_Inf®&quot;_wS("/>
      <sheetName val="AnAlat"/>
      <sheetName val="PROD"/>
      <sheetName val="HD BAHAN"/>
      <sheetName val="BOQ CONTRACT WK"/>
      <sheetName val="Breakdown"/>
      <sheetName val="BHN-ALAT"/>
      <sheetName val="MI(data base)"/>
      <sheetName val="RANKING PELAPORAN"/>
      <sheetName val="Schedule 11a"/>
      <sheetName val="PriceList"/>
      <sheetName val="KRB(ALT)"/>
      <sheetName val="KRB(BHN)"/>
      <sheetName val="KRB(BNK)"/>
      <sheetName val="KRB(BUA)"/>
      <sheetName val="KRB(PP)"/>
      <sheetName val="KPB_PP"/>
      <sheetName val="DCF"/>
      <sheetName val="Bill 1 - 9"/>
      <sheetName val="Bill 12"/>
      <sheetName val="Bill 10"/>
      <sheetName val="Lt. 1 (A)"/>
      <sheetName val="PEMBAGIAN"/>
      <sheetName val="pricing"/>
      <sheetName val="HARGADASAR"/>
      <sheetName val="BASIC ASSUMPTION"/>
      <sheetName val="All"/>
      <sheetName val="Analisa SNI"/>
      <sheetName val="Anls FA (Inst)"/>
      <sheetName val="SOURCE"/>
      <sheetName val="Rekap AZBIL"/>
      <sheetName val="Ref. V�nculos"/>
      <sheetName val="head Jan"/>
      <sheetName val="Anal Alat Type II A"/>
      <sheetName val="B_7"/>
      <sheetName val="B_6"/>
      <sheetName val="DHT"/>
      <sheetName val="Satuan Pek."/>
      <sheetName val="DAPUR"/>
      <sheetName val="INFR STR"/>
      <sheetName val="PAGAR KLLG"/>
      <sheetName val="MASTER"/>
      <sheetName val="Cover page"/>
      <sheetName val="WC . SG"/>
      <sheetName val="Data Konsultan"/>
      <sheetName val="Kurv. S, Skema Bhn, Alat,tenaga"/>
      <sheetName val="Kode"/>
      <sheetName val="ESCON"/>
      <sheetName val="HASAT DASAR"/>
      <sheetName val="Harsat Bahan"/>
      <sheetName val="Harsat Upah"/>
      <sheetName val="DISCLAIMER"/>
      <sheetName val="7.1(3)"/>
      <sheetName val="Merak_Sum-FIX"/>
      <sheetName val="pivot"/>
      <sheetName val="QSS"/>
      <sheetName val="ISI1107A"/>
      <sheetName val="ISI1107B"/>
      <sheetName val="Detail Subcon Status"/>
      <sheetName val="An_11"/>
      <sheetName val="An_31"/>
      <sheetName val="An_21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dinding_Spilway_lama"/>
      <sheetName val="dinding_Spilway_lama1"/>
      <sheetName val="dinding_Spilway_lama2"/>
      <sheetName val="Fin-Sum"/>
      <sheetName val="II.5"/>
      <sheetName val="inst.pemrintah"/>
      <sheetName val="Harga Dasar"/>
      <sheetName val="Wcw-01"/>
      <sheetName val="nama PT."/>
      <sheetName val="AC"/>
      <sheetName val="BQ29"/>
      <sheetName val="Accueil"/>
      <sheetName val="DKONSOL"/>
      <sheetName val="TABEL2"/>
      <sheetName val="input"/>
      <sheetName val="Currency Rate"/>
      <sheetName val="BOI+harga"/>
      <sheetName val="TJ1Q47"/>
      <sheetName val="#REF"/>
      <sheetName val="M.Pekerjaan"/>
      <sheetName val="Notes"/>
      <sheetName val="Config(Dont delete this sheet)"/>
      <sheetName val="PR"/>
      <sheetName val="U.div.6"/>
      <sheetName val="Des-Penysut-Manager"/>
      <sheetName val="dwa-01"/>
      <sheetName val="Database"/>
      <sheetName val="Harga Bahan"/>
      <sheetName val="DHSD"/>
      <sheetName val="Material-mr"/>
      <sheetName val="sub-total.bag-7"/>
      <sheetName val="Bhn,Alat&amp;Upah"/>
      <sheetName val="R.A.B"/>
      <sheetName val="ALS5"/>
      <sheetName val="ALS3"/>
      <sheetName val="ALS4"/>
      <sheetName val="ALS1"/>
      <sheetName val="_BQ-AC.xls__BQ-AC.xls_Inf®&quot;_wS("/>
      <sheetName val="Income S"/>
      <sheetName val="balance sheet"/>
      <sheetName val="Sat Bah _ Up"/>
      <sheetName val="INTERNAL"/>
      <sheetName val="Panel,feeder,elek"/>
      <sheetName val="SCH2"/>
      <sheetName val="REK"/>
      <sheetName val="HARGA MATERIAL"/>
      <sheetName val="TA"/>
      <sheetName val="HPP"/>
      <sheetName val="LIST (2)"/>
      <sheetName val="DASHB"/>
      <sheetName val="BUL"/>
      <sheetName val="K.000"/>
      <sheetName val="hallo"/>
      <sheetName val="AN-ALAT"/>
      <sheetName val="SPK (2)"/>
      <sheetName val="S.UPAH"/>
      <sheetName val="S.BAHAN"/>
      <sheetName val="DG"/>
      <sheetName val="Appendix 2(SatDas)"/>
      <sheetName val="610.07A"/>
      <sheetName val="Als Struk"/>
      <sheetName val="Sat Bah &amp; Up"/>
      <sheetName val="ITB COST"/>
      <sheetName val="Summary Sheets"/>
      <sheetName val="Preface"/>
      <sheetName val="Lamp. 3.Analisa"/>
      <sheetName val="Agg Halus &amp; Kasar"/>
      <sheetName val="CekList"/>
      <sheetName val="Elect (3)"/>
      <sheetName val="Page2"/>
      <sheetName val="Deep Well"/>
      <sheetName val="Pek Luar"/>
      <sheetName val="Mall"/>
      <sheetName val="Parkir"/>
      <sheetName val="MB"/>
      <sheetName val="TYPE A1"/>
      <sheetName val="a.h ars"/>
      <sheetName val="LO"/>
      <sheetName val="DAF-5"/>
      <sheetName val="DIV1"/>
      <sheetName val="Jagorawi"/>
      <sheetName val="Galian 1"/>
      <sheetName val="compaction"/>
      <sheetName val="daf_3_OK_"/>
      <sheetName val="alt1"/>
      <sheetName val="bau"/>
      <sheetName val="H-SAT"/>
      <sheetName val="LAMP_2.2"/>
      <sheetName val="VOL_1"/>
      <sheetName val="Analisa SNI STANDART "/>
      <sheetName val="May"/>
      <sheetName val="Pay Items"/>
      <sheetName val="교각1"/>
      <sheetName val="Load"/>
      <sheetName val="BID9697"/>
      <sheetName val="C.S.A"/>
      <sheetName val="P&amp;L01-02GR"/>
      <sheetName val="내역서"/>
      <sheetName val="일위대가목차"/>
      <sheetName val="Risiko"/>
      <sheetName val="Tindak Lanjut"/>
      <sheetName val="3 Koef Alat"/>
      <sheetName val="DATA_DES"/>
      <sheetName val="차액보증"/>
      <sheetName val="DB-PU"/>
      <sheetName val="M+MC"/>
      <sheetName val="DIV.1"/>
      <sheetName val="PS-Instr"/>
      <sheetName val="FORM"/>
      <sheetName val="AHS - Riel"/>
      <sheetName val="MING"/>
      <sheetName val="CAT_5"/>
      <sheetName val="Bahan "/>
      <sheetName val="Pekerjaan "/>
      <sheetName val="HOLDING-TB"/>
      <sheetName val="DB"/>
      <sheetName val="BQ(Piping)"/>
      <sheetName val="PipWT"/>
      <sheetName val="Kapro_dan_Sam_Sem_Som"/>
      <sheetName val="Daf Harga"/>
      <sheetName val="OPERATION COST"/>
      <sheetName val="DATs"/>
      <sheetName val="1.B"/>
      <sheetName val="BQ EXTERN"/>
      <sheetName val="sch"/>
      <sheetName val="Isolasi_Luar8"/>
      <sheetName val="Isolasi_Luar_Dalam8"/>
      <sheetName val="Tanpa_Isolasi8"/>
      <sheetName val="D_&amp;_W_sizes8"/>
      <sheetName val="Unit_Rate6"/>
      <sheetName val="HR_Detail6"/>
      <sheetName val="ANAL_BOW6"/>
      <sheetName val="Kuantitas___Harga6"/>
      <sheetName val="AHS_Marka6"/>
      <sheetName val="AHS_Aspal6"/>
      <sheetName val="Analisa__(2)6"/>
      <sheetName val="SELISIH_HARGA6"/>
      <sheetName val="REF_ONLY6"/>
      <sheetName val="wk_prgs6"/>
      <sheetName val="2-Genset_print6"/>
      <sheetName val="Sat_Bahan6"/>
      <sheetName val="Sat_Alat6"/>
      <sheetName val="Sat_Upah6"/>
      <sheetName val="L3_An_H_Sat_Mob6"/>
      <sheetName val="Harga_ME_6"/>
      <sheetName val="B___Norelec6"/>
      <sheetName val="Kuantitas_&amp;_Harga6"/>
      <sheetName val="Sales_Rental6"/>
      <sheetName val="Sales_Parameter6"/>
      <sheetName val="BQ_&amp;_Harga6"/>
      <sheetName val="Schedule_Yasmin6"/>
      <sheetName val="Schedule_Lingkar_Barat6"/>
      <sheetName val="Schedule_Daan_Mogot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RAW_MATERIALS_6"/>
      <sheetName val="COST-PERSON-J_O_6"/>
      <sheetName val="BoQ_Major_Item_6"/>
      <sheetName val="UPH_BHN4"/>
      <sheetName val="Analisa___2_6"/>
      <sheetName val="ANALISA_PEK_UMUM6"/>
      <sheetName val="ANALISA_GWT6"/>
      <sheetName val="ANALISA_DDG_KOLAM_&amp;_PLANTER6"/>
      <sheetName val="ANALISA_LAIN-LAIN6"/>
      <sheetName val="PLAT_&amp;_BALOK_TAMBAHAN6"/>
      <sheetName val="ANALISA_PONDASI6"/>
      <sheetName val="ANALISA_STP6"/>
      <sheetName val="ANALISA_PEK_TANAH6"/>
      <sheetName val="ANALIS_26"/>
      <sheetName val="ANALIS_16"/>
      <sheetName val="BQ_(by_owner)6"/>
      <sheetName val="rab_me_(fisik)6"/>
      <sheetName val="rab_me_(by_owner)_6"/>
      <sheetName val="Fill_this_out_first___12"/>
      <sheetName val="ES_STG4"/>
      <sheetName val="PEKERJAAN_PERSIAPAN4"/>
      <sheetName val="Ans_Kom_Precast4"/>
      <sheetName val="UPAH_&amp;_BHN4"/>
      <sheetName val="Bill_No_2_1_6"/>
      <sheetName val="Bill_2_76"/>
      <sheetName val="Mat_Mek6"/>
      <sheetName val="Bill_of_Quantity_ws_6"/>
      <sheetName val="Bill_2_1_DW6"/>
      <sheetName val="Analisa_Harga6"/>
      <sheetName val="Harga_S_Dasar6"/>
      <sheetName val="E_MedGas6"/>
      <sheetName val="Bill_No_2_1_Cold_Water_System6"/>
      <sheetName val="An__Beton6"/>
      <sheetName val="Unit_Rates4"/>
      <sheetName val="Fee_-_Materials4"/>
      <sheetName val="HARGA_ALAT6"/>
      <sheetName val="Memb_Schd6"/>
      <sheetName val="Fire_Alarm6"/>
      <sheetName val="3__Plumbing6"/>
      <sheetName val="Fill_this_out_first___13"/>
      <sheetName val="Cover_(WS)6"/>
      <sheetName val="Tuk_Koef6"/>
      <sheetName val="Basic_Price4"/>
      <sheetName val="Fire_Fighting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an__struktur4"/>
      <sheetName val="Metode_46"/>
      <sheetName val="Metode_86"/>
      <sheetName val="Metode_166"/>
      <sheetName val="Metode_116"/>
      <sheetName val="Metode_55"/>
      <sheetName val="REKAP_PEMATANGAN4"/>
      <sheetName val="Man_Power4"/>
      <sheetName val="03_BoQ_Architecture4"/>
      <sheetName val="REKAP_ANALISA_TO_PRINT4"/>
      <sheetName val="ANALISA_STRUKTUR_4"/>
      <sheetName val="4-Basic_Price4"/>
      <sheetName val="Cover_Daf-26"/>
      <sheetName val="ARP_10_2_BUL4"/>
      <sheetName val="COST_SUMM6"/>
      <sheetName val="DHS_AC4"/>
      <sheetName val="dia_pipe4"/>
      <sheetName val="Final_Summary4"/>
      <sheetName val="Bill_3_84"/>
      <sheetName val="Bill_3_74"/>
      <sheetName val="sat_das4"/>
      <sheetName val="Dft_Harga4"/>
      <sheetName val="material_4"/>
      <sheetName val="D_784"/>
      <sheetName val="D_794"/>
      <sheetName val="Pengalaman_Per4"/>
      <sheetName val="D3_4_34"/>
      <sheetName val="D3_4_44"/>
      <sheetName val="Bill_No_6_Koord_&amp;_Attendance4"/>
      <sheetName val="Master_Schedule4"/>
      <sheetName val="mat-me_pipa4"/>
      <sheetName val="HRG_BHN4"/>
      <sheetName val="GAs_Medis_4"/>
      <sheetName val="TOWER_D6"/>
      <sheetName val="H_Satuan4"/>
      <sheetName val="Input_Data4"/>
      <sheetName val="WF_4"/>
      <sheetName val="BOQ_24"/>
      <sheetName val="R_A_B_4"/>
      <sheetName val="H_DASAR4"/>
      <sheetName val="Daf_14"/>
      <sheetName val="BLOK_A4"/>
      <sheetName val="Analisa_-Baku4"/>
      <sheetName val="Rekap_Direct_Cost4"/>
      <sheetName val="analisa_harga_satuan4"/>
      <sheetName val="PONDASI_PANCANG4"/>
      <sheetName val="Grand_summary4"/>
      <sheetName val="B_-_Norelec4"/>
      <sheetName val="Regulated_Tariff4"/>
      <sheetName val="Perm__Test4"/>
      <sheetName val="Gudang_non_AC-AC_Struktur4"/>
      <sheetName val="Analisa_24"/>
      <sheetName val="Master_Edit4"/>
      <sheetName val="huruf_(2)4"/>
      <sheetName val="ANS_ALAT4"/>
      <sheetName val="Pintu-Jend_4"/>
      <sheetName val="GASATAGG_XLS4"/>
      <sheetName val="fin_pro_centers4"/>
      <sheetName val="Villa_A4"/>
      <sheetName val="Ref__Vínculos4"/>
      <sheetName val="Energy_Model4"/>
      <sheetName val="PHU_054"/>
      <sheetName val="R_A_B14"/>
      <sheetName val="H__Dasar4"/>
      <sheetName val="Rencana_Anggaran_Biaya4"/>
      <sheetName val="Harga_Satuan4"/>
      <sheetName val="_4"/>
      <sheetName val="Calc_4"/>
      <sheetName val="Produksi_&amp;_Scedule4"/>
      <sheetName val="Jual_Mtr_074"/>
      <sheetName val="Beli_Mtr_074"/>
      <sheetName val="Jual_Mtr_064"/>
      <sheetName val="Beli_Mtr_064"/>
      <sheetName val="KURVA_S4"/>
      <sheetName val="D2_44"/>
      <sheetName val="D4_3_(TE)4"/>
      <sheetName val="D5_3_(TF)_4"/>
      <sheetName val="D8_3_(TJ)4"/>
      <sheetName val="Analisa_&amp;_Upah4"/>
      <sheetName val="BoQ_C44"/>
      <sheetName val="KODE_BAHAN4"/>
      <sheetName val="KODE_UPAH4"/>
      <sheetName val="INPUT_AGST4"/>
      <sheetName val="Harsat_Elektrikal_4"/>
      <sheetName val="PENJUMLAHAN_TOTAL4"/>
      <sheetName val="BACK_UP_VOL__RELOKASI4"/>
      <sheetName val="DIV_54"/>
      <sheetName val="DIV_64"/>
      <sheetName val="DIV_7_14"/>
      <sheetName val="ASMSI_54"/>
      <sheetName val="ASMSI_64"/>
      <sheetName val="ASMSI_74"/>
      <sheetName val="3_1_(1)4"/>
      <sheetName val="5_1(1)4"/>
      <sheetName val="5_1(2)4"/>
      <sheetName val="5_2(1)4"/>
      <sheetName val="Agg__Hls-Ksr4"/>
      <sheetName val="RAB_Gedung_Utama4"/>
      <sheetName val="B-BLOW_14"/>
      <sheetName val="B-BLOW_24"/>
      <sheetName val="FAO_6"/>
      <sheetName val="FORMAT_FAO_6"/>
      <sheetName val="Header_Data"/>
      <sheetName val="REKAP_TOTAL"/>
      <sheetName val="Faktor_Markup"/>
      <sheetName val="MATERIAL_ANALISA"/>
      <sheetName val="Analisa_SNI"/>
      <sheetName val="BOQ_-_ARS"/>
      <sheetName val="330000_CABANG_VII"/>
      <sheetName val="Laba_JO"/>
      <sheetName val="D_&amp;_WâwHe"/>
      <sheetName val="310000_CABANG_V"/>
      <sheetName val="OFFICE_2_LT"/>
      <sheetName val="ANALISA_GSE"/>
      <sheetName val="REKAP_GSE_ROAD"/>
      <sheetName val="TH_XL"/>
      <sheetName val="TONGKE3p_"/>
      <sheetName val="CHITIET_VL_NC"/>
      <sheetName val="THPDMoi___2_"/>
      <sheetName val="t_h_HA_THE"/>
      <sheetName val="DON_GIA"/>
      <sheetName val="CHITIET_VL_NC_TT__1p"/>
      <sheetName val="dongia__2_"/>
      <sheetName val="CHITIET_VL_NC_TT_3p"/>
      <sheetName val="KPVC_BD_"/>
      <sheetName val="HARGA "/>
      <sheetName val="Hargamat"/>
      <sheetName val="Proj Data"/>
      <sheetName val="DAFTAR BESI"/>
      <sheetName val="RKK-01"/>
      <sheetName val="Mess"/>
      <sheetName val="Bhn"/>
      <sheetName val="Model"/>
      <sheetName val="CONSTRUCTION COMPONENT"/>
      <sheetName val="CCO 1 GAGAL"/>
      <sheetName val="Data Input"/>
      <sheetName val="Asumsi"/>
      <sheetName val="RAB Arsitek"/>
      <sheetName val="KANTOR&amp;GALERI-MEK"/>
      <sheetName val="KANTOR&amp;GALERI-ELEK"/>
      <sheetName val="AC_C"/>
      <sheetName val="Probbl - Production"/>
      <sheetName val="D.1.7"/>
      <sheetName val="D.1.5"/>
      <sheetName val="D.2.3"/>
      <sheetName val="D.2.2"/>
      <sheetName val="Rekap_"/>
      <sheetName val="Cover_page"/>
      <sheetName val="WC___SG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Isolasi_Luar9"/>
      <sheetName val="Isolasi_Luar_Dalam9"/>
      <sheetName val="Tanpa_Isolasi9"/>
      <sheetName val="D_&amp;_W_sizes9"/>
      <sheetName val="Analisa__(2)7"/>
      <sheetName val="SELISIH_HARGA7"/>
      <sheetName val="HR_Detail7"/>
      <sheetName val="Unit_Rate7"/>
      <sheetName val="ANAL_BOW7"/>
      <sheetName val="Kuantitas___Harga7"/>
      <sheetName val="AHS_Marka7"/>
      <sheetName val="AHS_Aspal7"/>
      <sheetName val="Sat_Bahan7"/>
      <sheetName val="Sat_Alat7"/>
      <sheetName val="Sat_Upah7"/>
      <sheetName val="wk_prgs7"/>
      <sheetName val="L3_An_H_Sat_Mob7"/>
      <sheetName val="Harga_ME_7"/>
      <sheetName val="B___Norelec7"/>
      <sheetName val="Kuantitas_&amp;_Harga7"/>
      <sheetName val="REF_ONLY7"/>
      <sheetName val="Sales_Rental7"/>
      <sheetName val="Sales_Parameter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ANALIS_27"/>
      <sheetName val="ANALIS_17"/>
      <sheetName val="Fill_this_out_first___14"/>
      <sheetName val="2-Genset_print7"/>
      <sheetName val="ANALISA_PEK_UMUM7"/>
      <sheetName val="BQ_&amp;_Harga7"/>
      <sheetName val="RAW_MATERIALS_7"/>
      <sheetName val="Mat_Mek7"/>
      <sheetName val="Bill_of_Quantity_ws_7"/>
      <sheetName val="COST-PERSON-J_O_7"/>
      <sheetName val="E_MedGas7"/>
      <sheetName val="Analisa_Harga7"/>
      <sheetName val="Analisa___2_7"/>
      <sheetName val="Harga_S_Dasar7"/>
      <sheetName val="Bill_No_2_1_Cold_Water_System7"/>
      <sheetName val="Bill_2_1_DW7"/>
      <sheetName val="An__Beton7"/>
      <sheetName val="BoQ_Major_Item_7"/>
      <sheetName val="Schedule_Yasmin7"/>
      <sheetName val="Schedule_Lingkar_Barat7"/>
      <sheetName val="Schedule_Daan_Mogot7"/>
      <sheetName val="HARGA_ALAT7"/>
      <sheetName val="3__Plumbing7"/>
      <sheetName val="Memb_Schd7"/>
      <sheetName val="Tuk_Koef7"/>
      <sheetName val="Cover_(WS)7"/>
      <sheetName val="Fill_this_out_first___15"/>
      <sheetName val="Fire_Alarm7"/>
      <sheetName val="Metode_47"/>
      <sheetName val="Metode_87"/>
      <sheetName val="Metode_167"/>
      <sheetName val="Metode_117"/>
      <sheetName val="Metode_56"/>
      <sheetName val="Fire_Fighting7"/>
      <sheetName val="Bill_No_2_1_7"/>
      <sheetName val="Bill_2_77"/>
      <sheetName val="COST_SUMM7"/>
      <sheetName val="BQ_(by_owner)7"/>
      <sheetName val="rab_me_(fisik)7"/>
      <sheetName val="rab_me_(by_owner)_7"/>
      <sheetName val="ANALISA_GWT7"/>
      <sheetName val="ANALISA_DDG_KOLAM_&amp;_PLANTER7"/>
      <sheetName val="ANALISA_LAIN-LAIN7"/>
      <sheetName val="PLAT_&amp;_BALOK_TAMBAHAN7"/>
      <sheetName val="ANALISA_PONDASI7"/>
      <sheetName val="ANALISA_STP7"/>
      <sheetName val="ANALISA_PEK_TANAH7"/>
      <sheetName val="4-Basic_Price5"/>
      <sheetName val="REKAP_PEMATANGAN5"/>
      <sheetName val="Man_Power5"/>
      <sheetName val="D_785"/>
      <sheetName val="D_795"/>
      <sheetName val="D_807"/>
      <sheetName val="D_817"/>
      <sheetName val="D_827"/>
      <sheetName val="D_837"/>
      <sheetName val="D_847"/>
      <sheetName val="D_857"/>
      <sheetName val="D_867"/>
      <sheetName val="D_877"/>
      <sheetName val="D_887"/>
      <sheetName val="D_897"/>
      <sheetName val="D_917"/>
      <sheetName val="D_927"/>
      <sheetName val="D_937"/>
      <sheetName val="D_947"/>
      <sheetName val="D_957"/>
      <sheetName val="D_967"/>
      <sheetName val="Cover_Daf-27"/>
      <sheetName val="UPH_BHN5"/>
      <sheetName val="mat-me_pipa5"/>
      <sheetName val="ES_STG5"/>
      <sheetName val="PEKERJAAN_PERSIAPAN5"/>
      <sheetName val="Ans_Kom_Precast5"/>
      <sheetName val="UPAH_&amp;_BHN5"/>
      <sheetName val="Bill_3_85"/>
      <sheetName val="Bill_3_75"/>
      <sheetName val="Final_Summary5"/>
      <sheetName val="dia_pipe5"/>
      <sheetName val="sat_das5"/>
      <sheetName val="an__struktur5"/>
      <sheetName val="Bill_No_6_Koord_&amp;_Attendance5"/>
      <sheetName val="Input_Data5"/>
      <sheetName val="D2_45"/>
      <sheetName val="D4_3_(TE)5"/>
      <sheetName val="D5_3_(TF)_5"/>
      <sheetName val="D8_3_(TJ)5"/>
      <sheetName val="Pengalaman_Per5"/>
      <sheetName val="Unit_Rates5"/>
      <sheetName val="Fee_-_Materials5"/>
      <sheetName val="Basic_Price5"/>
      <sheetName val="03_BoQ_Architecture5"/>
      <sheetName val="REKAP_ANALISA_TO_PRINT5"/>
      <sheetName val="ANALISA_STRUKTUR_5"/>
      <sheetName val="ARP_10_2_BUL5"/>
      <sheetName val="DHS_AC5"/>
      <sheetName val="WF_5"/>
      <sheetName val="H_Satuan5"/>
      <sheetName val="GAs_Medis_5"/>
      <sheetName val="Master_Schedule5"/>
      <sheetName val="TOWER_D7"/>
      <sheetName val="Daf_15"/>
      <sheetName val="BLOK_A5"/>
      <sheetName val="BOQ_25"/>
      <sheetName val="Analisa_-Baku5"/>
      <sheetName val="Rekap_Direct_Cost5"/>
      <sheetName val="Ref__Vínculos5"/>
      <sheetName val="Grand_summary5"/>
      <sheetName val="huruf_(2)5"/>
      <sheetName val="Analisa_25"/>
      <sheetName val="analisa_harga_satuan5"/>
      <sheetName val="ANS_ALAT5"/>
      <sheetName val="material_5"/>
      <sheetName val="Dft_Harga5"/>
      <sheetName val="D3_4_35"/>
      <sheetName val="D3_4_45"/>
      <sheetName val="HRG_BHN5"/>
      <sheetName val="R_A_B_5"/>
      <sheetName val="H_DASAR5"/>
      <sheetName val="PONDASI_PANCANG5"/>
      <sheetName val="B_-_Norelec5"/>
      <sheetName val="Regulated_Tariff5"/>
      <sheetName val="Perm__Test5"/>
      <sheetName val="Gudang_non_AC-AC_Struktur5"/>
      <sheetName val="Master_Edit5"/>
      <sheetName val="fin_pro_centers5"/>
      <sheetName val="Pintu-Jend_5"/>
      <sheetName val="GASATAGG_XLS5"/>
      <sheetName val="Villa_A5"/>
      <sheetName val="Energy_Model5"/>
      <sheetName val="PHU_055"/>
      <sheetName val="R_A_B15"/>
      <sheetName val="H__Dasar5"/>
      <sheetName val="Rencana_Anggaran_Biaya5"/>
      <sheetName val="Harga_Satuan5"/>
      <sheetName val="_5"/>
      <sheetName val="Calc_5"/>
      <sheetName val="Produksi_&amp;_Scedule5"/>
      <sheetName val="Jual_Mtr_075"/>
      <sheetName val="Beli_Mtr_075"/>
      <sheetName val="Jual_Mtr_065"/>
      <sheetName val="Beli_Mtr_065"/>
      <sheetName val="KURVA_S5"/>
      <sheetName val="Analisa_&amp;_Upah5"/>
      <sheetName val="BoQ_C45"/>
      <sheetName val="KODE_BAHAN5"/>
      <sheetName val="KODE_UPAH5"/>
      <sheetName val="INPUT_AGST5"/>
      <sheetName val="Harsat_Elektrikal_5"/>
      <sheetName val="PENJUMLAHAN_TOTAL5"/>
      <sheetName val="BACK_UP_VOL__RELOKASI5"/>
      <sheetName val="DIV_55"/>
      <sheetName val="DIV_65"/>
      <sheetName val="DIV_7_15"/>
      <sheetName val="ASMSI_55"/>
      <sheetName val="ASMSI_65"/>
      <sheetName val="ASMSI_75"/>
      <sheetName val="3_1_(1)5"/>
      <sheetName val="5_1(1)5"/>
      <sheetName val="5_1(2)5"/>
      <sheetName val="5_2(1)5"/>
      <sheetName val="Agg__Hls-Ksr5"/>
      <sheetName val="RAB_Gedung_Utama5"/>
      <sheetName val="B-BLOW_15"/>
      <sheetName val="B-BLOW_25"/>
      <sheetName val="An_12"/>
      <sheetName val="An_32"/>
      <sheetName val="An_22"/>
      <sheetName val="FAO_61"/>
      <sheetName val="FORMAT_FAO_61"/>
      <sheetName val="MATERIAL_ANALISA1"/>
      <sheetName val="Analisa_SNI1"/>
      <sheetName val="330000_CABANG_VII1"/>
      <sheetName val="Laba_JO1"/>
      <sheetName val="310000_CABANG_V1"/>
      <sheetName val="Summary_6_4"/>
      <sheetName val="Price_ARCH"/>
      <sheetName val="BCP_1"/>
      <sheetName val="TH_XL1"/>
      <sheetName val="TONGKE3p_1"/>
      <sheetName val="CHITIET_VL_NC1"/>
      <sheetName val="THPDMoi___2_1"/>
      <sheetName val="t_h_HA_THE1"/>
      <sheetName val="DON_GIA1"/>
      <sheetName val="CHITIET_VL_NC_TT__1p1"/>
      <sheetName val="dongia__2_1"/>
      <sheetName val="CHITIET_VL_NC_TT_3p1"/>
      <sheetName val="KPVC_BD_1"/>
      <sheetName val="ANALISA_GSE1"/>
      <sheetName val="REKAP_GSE_ROAD1"/>
      <sheetName val="BOQ_-_ARS1"/>
      <sheetName val="Rekap_AZBIL"/>
      <sheetName val="Anls_FA_(Inst)"/>
      <sheetName val="Ref__V�nculos"/>
      <sheetName val="Bill_sipil"/>
      <sheetName val="head_Jan"/>
      <sheetName val="Anal_Alat_Type_II_A"/>
      <sheetName val="penawaran_baja"/>
      <sheetName val="Pos_4-1"/>
      <sheetName val="R_S_KELAS"/>
      <sheetName val="R_S_GSG"/>
      <sheetName val="TB_&amp;_PLAT_1"/>
      <sheetName val="BL_&amp;_PLAT_2"/>
      <sheetName val="BL_&amp;_PLAT_3"/>
      <sheetName val="BL_&amp;_PLAT_4"/>
      <sheetName val="BL_&amp;_PLAT_MEP"/>
      <sheetName val="ITEM_PEK"/>
      <sheetName val="ITEM_PEK_"/>
      <sheetName val="V_Din_POLNEP"/>
      <sheetName val="ATAP_(2)"/>
      <sheetName val="MASTER_DATA_STR"/>
      <sheetName val="V_Din_PH_(2)"/>
      <sheetName val="Ker__PH_(2)"/>
      <sheetName val="HASAT_DASAR"/>
      <sheetName val="Data_Konsultan"/>
      <sheetName val="Re-Mill_Building__"/>
      <sheetName val="Satuan_Pek_"/>
      <sheetName val="R_A_B"/>
      <sheetName val="RAB_ARSITEKTUR_&amp;_struktur"/>
      <sheetName val="Kurv__S,_Skema_Bhn,_Alat,tenaga"/>
      <sheetName val="Customize_Your_Invoice"/>
      <sheetName val="[BQ-AC_xls][BQ-AC_xls]Inf®&quot;:wS("/>
      <sheetName val="[BQ-AC_xls]Inf®&quot;:wS("/>
      <sheetName val="Lt__1_(A)"/>
      <sheetName val="Income_S"/>
      <sheetName val="balance_sheet"/>
      <sheetName val="A+Supl_"/>
      <sheetName val="_BQ-AC_xls_Inf®&quot;_wS("/>
      <sheetName val="_BQ-AC_xls__BQ-AC_xls_Inf®&quot;_wS("/>
      <sheetName val="Bahan_"/>
      <sheetName val="Pekerjaan_"/>
      <sheetName val="[BQ-AC_xls][BQ-AC_xls][BQ-AC_xl"/>
      <sheetName val="AHS_-_Riel"/>
      <sheetName val="nama_PT_"/>
      <sheetName val="10_1_(1)"/>
      <sheetName val="10_1_(2)"/>
      <sheetName val="10_1_(3)"/>
      <sheetName val="10_1_(4)"/>
      <sheetName val="10_1_(5)"/>
      <sheetName val="HARGA_MATERIAL"/>
      <sheetName val="K_000"/>
      <sheetName val="SPK_(2)"/>
      <sheetName val="DIV_1"/>
      <sheetName val="1_B"/>
      <sheetName val="BQ_EXTERN"/>
      <sheetName val="Harsat_Bahan"/>
      <sheetName val="Harsat_Upah"/>
      <sheetName val="Harga_Bahan"/>
      <sheetName val="Sat_Bah___Up"/>
      <sheetName val="Config(Dont_delete_this_sheet)"/>
      <sheetName val="Daf_Harga"/>
      <sheetName val="OPERATION_COST"/>
      <sheetName val="HARGA_"/>
      <sheetName val="3-DIV5"/>
      <sheetName val="[BQ-AC.xls][BQ-AC_xls]Inf®&quot;:wS("/>
      <sheetName val="Input Variables"/>
      <sheetName val="BBS C.house"/>
      <sheetName val="Dafmat"/>
      <sheetName val="Ven Fan"/>
      <sheetName val="PENG"/>
      <sheetName val="MODAL"/>
      <sheetName val="SRT"/>
      <sheetName val="Lamp"/>
      <sheetName val="lamp.6"/>
      <sheetName val="lamp.7"/>
      <sheetName val="Lamp.8"/>
      <sheetName val="lamp.9"/>
      <sheetName val="lamp.10"/>
      <sheetName val="CV"/>
      <sheetName val="nonABRI"/>
      <sheetName val="REK (anak)"/>
      <sheetName val="%"/>
      <sheetName val="BOQ (anak)"/>
      <sheetName val="Table"/>
      <sheetName val="COGS recon"/>
      <sheetName val="Sales"/>
      <sheetName val="LR"/>
      <sheetName val="NERACA"/>
      <sheetName val="fiscal depr(E)"/>
      <sheetName val="JSiar"/>
      <sheetName val="Satdas"/>
      <sheetName val="MOB"/>
      <sheetName val="MASTER_AN"/>
      <sheetName val="ANALISA ALAT"/>
      <sheetName val="AI"/>
      <sheetName val="DIREKSI"/>
      <sheetName val="Hrg Pipa"/>
      <sheetName val="Hrg Upah"/>
      <sheetName val="Analisa Baku ME"/>
      <sheetName val="Rekap Prelim"/>
      <sheetName val="arab"/>
      <sheetName val="PAD-F"/>
      <sheetName val="351BQMCN"/>
      <sheetName val="metode "/>
      <sheetName val="dnc4"/>
      <sheetName val="Rekap-link"/>
      <sheetName val="Hargapek"/>
      <sheetName val="PS Elec"/>
      <sheetName val="VAC PS"/>
      <sheetName val="Multiplier"/>
      <sheetName val="PivotNERACA"/>
      <sheetName val="komponen"/>
      <sheetName val="Budget"/>
      <sheetName val="A&amp;BP"/>
      <sheetName val="DSBD_x000c_"/>
      <sheetName val="DSBD"/>
      <sheetName val="ANHAS"/>
      <sheetName val="BILL MC 1"/>
      <sheetName val="DAF.ALAT"/>
      <sheetName val="BasicPrice"/>
      <sheetName val="Calculation-R0"/>
      <sheetName val="data-3"/>
      <sheetName val="Material_Shipment"/>
      <sheetName val="Prefab-SS_ana"/>
      <sheetName val="UP_ana"/>
      <sheetName val="UNITPRICE"/>
      <sheetName val="Direct Cost"/>
      <sheetName val="RIDOUT"/>
      <sheetName val="p3Ros"/>
      <sheetName val="RESUME (2)"/>
      <sheetName val="FORM BQ TL PRATU 4cct"/>
      <sheetName val="ANALISA PNL"/>
      <sheetName val="RFP005"/>
      <sheetName val="Bill rekap"/>
      <sheetName val="Data Base"/>
      <sheetName val="Analisa HS"/>
      <sheetName val="KH Bahagia"/>
      <sheetName val="대비표"/>
      <sheetName val="Dbase"/>
      <sheetName val="MP MOB"/>
      <sheetName val="Barchart KM 370"/>
      <sheetName val="FH-UNPADSTR2"/>
      <sheetName val="d-123"/>
      <sheetName val="Daftar upah &amp; material"/>
      <sheetName val="Currencies"/>
      <sheetName val="RENPEN"/>
      <sheetName val="Anl"/>
      <sheetName val="D-HARGA"/>
      <sheetName val="Upah "/>
      <sheetName val="Hrg.Sat"/>
      <sheetName val="Harga Satuan (T.P.)"/>
      <sheetName val="Analisa HSP (T.P.)"/>
      <sheetName val="Data Pendukung"/>
      <sheetName val="Harsat-Isal"/>
      <sheetName val="Analisa ME"/>
      <sheetName val="Family"/>
      <sheetName val="tifico"/>
      <sheetName val="anal-drainase,tanah&amp;ps batu"/>
      <sheetName val="anal-beton"/>
      <sheetName val="anal-aspal"/>
      <sheetName val="DKH_1"/>
      <sheetName val="DKH_2"/>
      <sheetName val="Rekap_AZBIL1"/>
      <sheetName val="Anls_FA_(Inst)1"/>
      <sheetName val="Ref__V�nculos1"/>
      <sheetName val="Bill_sipil1"/>
      <sheetName val="head_Jan1"/>
      <sheetName val="Anal_Alat_Type_II_A1"/>
      <sheetName val="penawaran_baja1"/>
      <sheetName val="Pos_4-11"/>
      <sheetName val="R_S_KELAS1"/>
      <sheetName val="R_S_GSG1"/>
      <sheetName val="TB_&amp;_PLAT_11"/>
      <sheetName val="BL_&amp;_PLAT_21"/>
      <sheetName val="BL_&amp;_PLAT_31"/>
      <sheetName val="BL_&amp;_PLAT_41"/>
      <sheetName val="BL_&amp;_PLAT_MEP1"/>
      <sheetName val="ITEM_PEK1"/>
      <sheetName val="ITEM_PEK_1"/>
      <sheetName val="V_Din_POLNEP1"/>
      <sheetName val="ATAP_(2)1"/>
      <sheetName val="MASTER_DATA_STR1"/>
      <sheetName val="V_Din_PH_(2)1"/>
      <sheetName val="Ker__PH_(2)1"/>
      <sheetName val="Price_ARCH1"/>
      <sheetName val="BCP_11"/>
      <sheetName val="Summary_6_41"/>
      <sheetName val="Proj'n(Piping_Big_Crew)2"/>
      <sheetName val="BQ_List2"/>
      <sheetName val="HASAT_DASAR1"/>
      <sheetName val="Data_Konsultan1"/>
      <sheetName val="Re-Mill_Building__1"/>
      <sheetName val="[BQ-AC_xls]Inf®&quot;:wS(1"/>
      <sheetName val="[BQ-AC_xls][BQ-AC_xls]Inf®&quot;:wS1"/>
      <sheetName val="Satuan_Pek_1"/>
      <sheetName val="R_A_B2"/>
      <sheetName val="Cover (sh 1)"/>
      <sheetName val="Units"/>
      <sheetName val="Instructions"/>
      <sheetName val="[BQ-AC.xls][BQ-AC.xls]_BQ_AC__2"/>
      <sheetName val="PIPE MATERIALS for TEMP HT  _2_"/>
      <sheetName val="HOT TAP WORK"/>
      <sheetName val="keb-BHN"/>
      <sheetName val="Sat~Bahu"/>
      <sheetName val="divI"/>
      <sheetName val="Parameter"/>
      <sheetName val="divII"/>
      <sheetName val="Analis alat"/>
      <sheetName val="DAFTAR_ISI"/>
      <sheetName val="AN-KAB"/>
      <sheetName val="REKAP PAKET 2"/>
      <sheetName val="RAB."/>
      <sheetName val="DC"/>
      <sheetName val="HSATUAN"/>
      <sheetName val="DHS"/>
      <sheetName val="STATEMENT"/>
      <sheetName val="MODAL struktur"/>
      <sheetName val="Peralatan (2)"/>
      <sheetName val="wt"/>
      <sheetName val="crude.SLAB RE-bar"/>
      <sheetName val="CRUDE RE-bar"/>
      <sheetName val="Analisa _ Upah"/>
      <sheetName val="WT-LIS"/>
      <sheetName val="AHS"/>
      <sheetName val="koef-beton"/>
      <sheetName val="Galian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Daftar Upah"/>
      <sheetName val="bs-abut"/>
      <sheetName val="abut"/>
      <sheetName val="[BQ-AC.xls]Inf®&quot;:wS "/>
      <sheetName val="[BQ-AC.xls]Inf®&quot;:wSp"/>
      <sheetName val="Man Power &amp; Comp"/>
      <sheetName val="_BQ-AC.xls__BQ-AC.xls__BQ-AC.xl"/>
      <sheetName val="Damper"/>
      <sheetName val="SlotD"/>
      <sheetName val="variable"/>
      <sheetName val="RAB AR&amp;STR"/>
      <sheetName val="EE-PROP"/>
      <sheetName val="Analisa Upah &amp; Bahan Plum"/>
      <sheetName val="Bill of Qty MEP"/>
      <sheetName val="RAB 1"/>
      <sheetName val="HB"/>
      <sheetName val="VOLUME MATERIL"/>
      <sheetName val="lab bahasa"/>
      <sheetName val="RAB 2"/>
      <sheetName val="RAB 3"/>
      <sheetName val="anaUTama"/>
      <sheetName val="Analisa Gabungan"/>
      <sheetName val="anal-mos"/>
      <sheetName val="[BQ-AC.xls][BQ-AC.xls]_BQ_AC__3"/>
      <sheetName val="COVER BASEMEN"/>
      <sheetName val="COVER PODIUM"/>
      <sheetName val="COVER APARTEMEN"/>
      <sheetName val="COVER HOTEL"/>
      <sheetName val="ub"/>
      <sheetName val="LEMBAR1"/>
      <sheetName val="XL4Test5"/>
      <sheetName val="div4"/>
      <sheetName val="di2"/>
      <sheetName val="div71"/>
      <sheetName val="div7"/>
      <sheetName val="div3"/>
      <sheetName val="EK-JAN-08"/>
      <sheetName val="bahan+upah"/>
      <sheetName val="Kuantitas (2)"/>
      <sheetName val="RAP"/>
      <sheetName val="hrg sat"/>
      <sheetName val="Daftar Harga"/>
      <sheetName val="Analisa Upah _ Bahan Plum"/>
      <sheetName val="Sag1"/>
      <sheetName val="phuluc1"/>
      <sheetName val="lam-moi"/>
      <sheetName val="HB "/>
      <sheetName val="BIAYA PERALATAN"/>
      <sheetName val="REKAP SAWAH"/>
      <sheetName val="3-DIV4"/>
      <sheetName val="Analis Kusen 1 ESKALASI"/>
      <sheetName val="1.General "/>
      <sheetName val="Hsatbahan"/>
      <sheetName val="Fnl-Smry"/>
      <sheetName val="MAPDC"/>
      <sheetName val="E_TRIKAL"/>
      <sheetName val="E_TRONIK"/>
      <sheetName val="MEK"/>
      <sheetName val="ANAL_HPS"/>
      <sheetName val="Rekap1"/>
      <sheetName val="ARSITEK"/>
      <sheetName val="Person"/>
      <sheetName val="REKTOR"/>
      <sheetName val="DEKAN"/>
      <sheetName val="Rekap Addendum"/>
      <sheetName val="Plat"/>
      <sheetName val="FM.MKT.009"/>
      <sheetName val="Cash Flow bulanan"/>
      <sheetName val="LIST"/>
      <sheetName val="Urai _Resap pengikat"/>
      <sheetName val="DESCRIPTION"/>
      <sheetName val="BM DATA SHEET"/>
      <sheetName val="Master 1.0"/>
      <sheetName val="UP_an"/>
      <sheetName val="ahs3"/>
      <sheetName val="2.2 띠장의 설계"/>
      <sheetName val="CF Alat"/>
      <sheetName val="DSBD_x0000_"/>
      <sheetName val="WT-LIS_x0000_"/>
    </sheetNames>
    <sheetDataSet>
      <sheetData sheetId="0" refreshError="1"/>
      <sheetData sheetId="1" refreshError="1">
        <row r="23">
          <cell r="N23">
            <v>28.799999999999997</v>
          </cell>
        </row>
        <row r="342">
          <cell r="K342">
            <v>1092.3399999999997</v>
          </cell>
          <cell r="L342">
            <v>1210.4800000000002</v>
          </cell>
          <cell r="M342">
            <v>164.61</v>
          </cell>
          <cell r="N342">
            <v>40.5</v>
          </cell>
          <cell r="O342">
            <v>0</v>
          </cell>
        </row>
      </sheetData>
      <sheetData sheetId="2" refreshError="1">
        <row r="23">
          <cell r="N23">
            <v>28.799999999999997</v>
          </cell>
        </row>
        <row r="46">
          <cell r="L46">
            <v>16.16</v>
          </cell>
          <cell r="M46">
            <v>15.319999999999999</v>
          </cell>
          <cell r="N46">
            <v>80.239999999999995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>
        <row r="23">
          <cell r="N23">
            <v>28.799999999999997</v>
          </cell>
        </row>
      </sheetData>
      <sheetData sheetId="491">
        <row r="23">
          <cell r="N23">
            <v>28.799999999999997</v>
          </cell>
        </row>
      </sheetData>
      <sheetData sheetId="492">
        <row r="23">
          <cell r="N23">
            <v>28.799999999999997</v>
          </cell>
        </row>
      </sheetData>
      <sheetData sheetId="493">
        <row r="23">
          <cell r="N23">
            <v>28.799999999999997</v>
          </cell>
        </row>
      </sheetData>
      <sheetData sheetId="494">
        <row r="23">
          <cell r="N23">
            <v>28.799999999999997</v>
          </cell>
        </row>
      </sheetData>
      <sheetData sheetId="495">
        <row r="23">
          <cell r="N23">
            <v>28.799999999999997</v>
          </cell>
        </row>
      </sheetData>
      <sheetData sheetId="496">
        <row r="23">
          <cell r="N23">
            <v>28.799999999999997</v>
          </cell>
        </row>
      </sheetData>
      <sheetData sheetId="497">
        <row r="23">
          <cell r="N23">
            <v>28.799999999999997</v>
          </cell>
        </row>
      </sheetData>
      <sheetData sheetId="498">
        <row r="23">
          <cell r="N23">
            <v>28.799999999999997</v>
          </cell>
        </row>
      </sheetData>
      <sheetData sheetId="499">
        <row r="23">
          <cell r="N23">
            <v>28.799999999999997</v>
          </cell>
        </row>
      </sheetData>
      <sheetData sheetId="500">
        <row r="23">
          <cell r="N23">
            <v>28.799999999999997</v>
          </cell>
        </row>
      </sheetData>
      <sheetData sheetId="501">
        <row r="23">
          <cell r="N23">
            <v>28.799999999999997</v>
          </cell>
        </row>
      </sheetData>
      <sheetData sheetId="502">
        <row r="23">
          <cell r="N23">
            <v>28.799999999999997</v>
          </cell>
        </row>
      </sheetData>
      <sheetData sheetId="503">
        <row r="23">
          <cell r="N23">
            <v>28.799999999999997</v>
          </cell>
        </row>
      </sheetData>
      <sheetData sheetId="504">
        <row r="23">
          <cell r="N23">
            <v>28.799999999999997</v>
          </cell>
        </row>
      </sheetData>
      <sheetData sheetId="505">
        <row r="23">
          <cell r="N23">
            <v>28.799999999999997</v>
          </cell>
        </row>
      </sheetData>
      <sheetData sheetId="506">
        <row r="23">
          <cell r="N23">
            <v>28.799999999999997</v>
          </cell>
        </row>
      </sheetData>
      <sheetData sheetId="507">
        <row r="23">
          <cell r="N23">
            <v>28.799999999999997</v>
          </cell>
        </row>
      </sheetData>
      <sheetData sheetId="508">
        <row r="23">
          <cell r="N23">
            <v>28.799999999999997</v>
          </cell>
        </row>
      </sheetData>
      <sheetData sheetId="509">
        <row r="23">
          <cell r="N23">
            <v>28.799999999999997</v>
          </cell>
        </row>
      </sheetData>
      <sheetData sheetId="510">
        <row r="23">
          <cell r="N23">
            <v>28.799999999999997</v>
          </cell>
        </row>
      </sheetData>
      <sheetData sheetId="511">
        <row r="23">
          <cell r="N23">
            <v>28.799999999999997</v>
          </cell>
        </row>
      </sheetData>
      <sheetData sheetId="512">
        <row r="23">
          <cell r="N23">
            <v>28.799999999999997</v>
          </cell>
        </row>
      </sheetData>
      <sheetData sheetId="513">
        <row r="23">
          <cell r="N23">
            <v>28.799999999999997</v>
          </cell>
        </row>
      </sheetData>
      <sheetData sheetId="514">
        <row r="23">
          <cell r="N23">
            <v>28.799999999999997</v>
          </cell>
        </row>
      </sheetData>
      <sheetData sheetId="515">
        <row r="23">
          <cell r="N23">
            <v>28.799999999999997</v>
          </cell>
        </row>
      </sheetData>
      <sheetData sheetId="516">
        <row r="23">
          <cell r="N23">
            <v>28.799999999999997</v>
          </cell>
        </row>
      </sheetData>
      <sheetData sheetId="517">
        <row r="23">
          <cell r="N23">
            <v>28.799999999999997</v>
          </cell>
        </row>
      </sheetData>
      <sheetData sheetId="518">
        <row r="23">
          <cell r="N23">
            <v>28.799999999999997</v>
          </cell>
        </row>
      </sheetData>
      <sheetData sheetId="519">
        <row r="23">
          <cell r="N23">
            <v>28.799999999999997</v>
          </cell>
        </row>
      </sheetData>
      <sheetData sheetId="520">
        <row r="23">
          <cell r="N23">
            <v>28.799999999999997</v>
          </cell>
        </row>
      </sheetData>
      <sheetData sheetId="521">
        <row r="23">
          <cell r="N23">
            <v>28.799999999999997</v>
          </cell>
        </row>
      </sheetData>
      <sheetData sheetId="522">
        <row r="23">
          <cell r="N23">
            <v>28.799999999999997</v>
          </cell>
        </row>
      </sheetData>
      <sheetData sheetId="523">
        <row r="23">
          <cell r="N23">
            <v>28.799999999999997</v>
          </cell>
        </row>
      </sheetData>
      <sheetData sheetId="524">
        <row r="23">
          <cell r="N23">
            <v>28.799999999999997</v>
          </cell>
        </row>
      </sheetData>
      <sheetData sheetId="525">
        <row r="23">
          <cell r="N23">
            <v>28.799999999999997</v>
          </cell>
        </row>
      </sheetData>
      <sheetData sheetId="526">
        <row r="23">
          <cell r="N23">
            <v>28.799999999999997</v>
          </cell>
        </row>
      </sheetData>
      <sheetData sheetId="527">
        <row r="23">
          <cell r="N23">
            <v>28.799999999999997</v>
          </cell>
        </row>
      </sheetData>
      <sheetData sheetId="528">
        <row r="23">
          <cell r="N23">
            <v>28.799999999999997</v>
          </cell>
        </row>
      </sheetData>
      <sheetData sheetId="529">
        <row r="23">
          <cell r="N23">
            <v>28.799999999999997</v>
          </cell>
        </row>
      </sheetData>
      <sheetData sheetId="530">
        <row r="23">
          <cell r="N23">
            <v>28.799999999999997</v>
          </cell>
        </row>
      </sheetData>
      <sheetData sheetId="531">
        <row r="23">
          <cell r="N23">
            <v>28.799999999999997</v>
          </cell>
        </row>
      </sheetData>
      <sheetData sheetId="532">
        <row r="23">
          <cell r="N23">
            <v>28.799999999999997</v>
          </cell>
        </row>
      </sheetData>
      <sheetData sheetId="533">
        <row r="23">
          <cell r="N23">
            <v>28.799999999999997</v>
          </cell>
        </row>
      </sheetData>
      <sheetData sheetId="534">
        <row r="23">
          <cell r="N23">
            <v>28.799999999999997</v>
          </cell>
        </row>
      </sheetData>
      <sheetData sheetId="535">
        <row r="23">
          <cell r="N23">
            <v>28.799999999999997</v>
          </cell>
        </row>
      </sheetData>
      <sheetData sheetId="536">
        <row r="23">
          <cell r="N23">
            <v>28.799999999999997</v>
          </cell>
        </row>
      </sheetData>
      <sheetData sheetId="537">
        <row r="23">
          <cell r="N23">
            <v>28.799999999999997</v>
          </cell>
        </row>
      </sheetData>
      <sheetData sheetId="538">
        <row r="23">
          <cell r="N23">
            <v>28.799999999999997</v>
          </cell>
        </row>
      </sheetData>
      <sheetData sheetId="539">
        <row r="23">
          <cell r="N23">
            <v>28.799999999999997</v>
          </cell>
        </row>
      </sheetData>
      <sheetData sheetId="540">
        <row r="23">
          <cell r="N23">
            <v>28.799999999999997</v>
          </cell>
        </row>
      </sheetData>
      <sheetData sheetId="541">
        <row r="23">
          <cell r="N23">
            <v>28.799999999999997</v>
          </cell>
        </row>
      </sheetData>
      <sheetData sheetId="542">
        <row r="23">
          <cell r="N23">
            <v>28.799999999999997</v>
          </cell>
        </row>
      </sheetData>
      <sheetData sheetId="543">
        <row r="23">
          <cell r="N23">
            <v>28.799999999999997</v>
          </cell>
        </row>
      </sheetData>
      <sheetData sheetId="544">
        <row r="23">
          <cell r="N23">
            <v>28.799999999999997</v>
          </cell>
        </row>
      </sheetData>
      <sheetData sheetId="545">
        <row r="23">
          <cell r="N23">
            <v>28.799999999999997</v>
          </cell>
        </row>
      </sheetData>
      <sheetData sheetId="546">
        <row r="23">
          <cell r="N23">
            <v>28.799999999999997</v>
          </cell>
        </row>
      </sheetData>
      <sheetData sheetId="547">
        <row r="23">
          <cell r="N23">
            <v>28.799999999999997</v>
          </cell>
        </row>
      </sheetData>
      <sheetData sheetId="548">
        <row r="23">
          <cell r="N23">
            <v>28.799999999999997</v>
          </cell>
        </row>
      </sheetData>
      <sheetData sheetId="549">
        <row r="23">
          <cell r="N23">
            <v>28.799999999999997</v>
          </cell>
        </row>
      </sheetData>
      <sheetData sheetId="550">
        <row r="23">
          <cell r="N23">
            <v>28.799999999999997</v>
          </cell>
        </row>
      </sheetData>
      <sheetData sheetId="551">
        <row r="23">
          <cell r="N23">
            <v>28.799999999999997</v>
          </cell>
        </row>
      </sheetData>
      <sheetData sheetId="552">
        <row r="23">
          <cell r="N23">
            <v>28.799999999999997</v>
          </cell>
        </row>
      </sheetData>
      <sheetData sheetId="553">
        <row r="23">
          <cell r="N23">
            <v>28.799999999999997</v>
          </cell>
        </row>
      </sheetData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>
        <row r="23">
          <cell r="N23">
            <v>28.799999999999997</v>
          </cell>
        </row>
      </sheetData>
      <sheetData sheetId="602">
        <row r="23">
          <cell r="N23">
            <v>28.799999999999997</v>
          </cell>
        </row>
      </sheetData>
      <sheetData sheetId="603"/>
      <sheetData sheetId="604"/>
      <sheetData sheetId="605"/>
      <sheetData sheetId="606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23">
          <cell r="N23">
            <v>28.799999999999997</v>
          </cell>
        </row>
      </sheetData>
      <sheetData sheetId="618"/>
      <sheetData sheetId="619"/>
      <sheetData sheetId="620"/>
      <sheetData sheetId="621">
        <row r="23">
          <cell r="N23">
            <v>28.799999999999997</v>
          </cell>
        </row>
      </sheetData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23">
          <cell r="N23">
            <v>28.799999999999997</v>
          </cell>
        </row>
      </sheetData>
      <sheetData sheetId="631">
        <row r="23">
          <cell r="N23">
            <v>28.799999999999997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>
        <row r="23">
          <cell r="N23">
            <v>28.799999999999997</v>
          </cell>
        </row>
      </sheetData>
      <sheetData sheetId="644"/>
      <sheetData sheetId="645"/>
      <sheetData sheetId="646"/>
      <sheetData sheetId="647"/>
      <sheetData sheetId="648"/>
      <sheetData sheetId="649"/>
      <sheetData sheetId="650">
        <row r="23">
          <cell r="N23">
            <v>28.799999999999997</v>
          </cell>
        </row>
      </sheetData>
      <sheetData sheetId="651"/>
      <sheetData sheetId="652">
        <row r="23">
          <cell r="N23">
            <v>28.799999999999997</v>
          </cell>
        </row>
      </sheetData>
      <sheetData sheetId="653"/>
      <sheetData sheetId="654"/>
      <sheetData sheetId="655">
        <row r="23">
          <cell r="N23">
            <v>28.799999999999997</v>
          </cell>
        </row>
      </sheetData>
      <sheetData sheetId="656"/>
      <sheetData sheetId="657"/>
      <sheetData sheetId="658">
        <row r="23">
          <cell r="N23">
            <v>28.799999999999997</v>
          </cell>
        </row>
      </sheetData>
      <sheetData sheetId="659">
        <row r="23">
          <cell r="N23">
            <v>28.799999999999997</v>
          </cell>
        </row>
      </sheetData>
      <sheetData sheetId="660">
        <row r="23">
          <cell r="N23">
            <v>28.799999999999997</v>
          </cell>
        </row>
      </sheetData>
      <sheetData sheetId="661">
        <row r="23">
          <cell r="N23">
            <v>28.799999999999997</v>
          </cell>
        </row>
      </sheetData>
      <sheetData sheetId="662">
        <row r="23">
          <cell r="N23">
            <v>28.799999999999997</v>
          </cell>
        </row>
      </sheetData>
      <sheetData sheetId="663">
        <row r="23">
          <cell r="N23">
            <v>28.799999999999997</v>
          </cell>
        </row>
      </sheetData>
      <sheetData sheetId="664">
        <row r="23">
          <cell r="N23">
            <v>28.799999999999997</v>
          </cell>
        </row>
      </sheetData>
      <sheetData sheetId="665">
        <row r="23">
          <cell r="N23">
            <v>28.799999999999997</v>
          </cell>
        </row>
      </sheetData>
      <sheetData sheetId="666">
        <row r="23">
          <cell r="N23">
            <v>28.799999999999997</v>
          </cell>
        </row>
      </sheetData>
      <sheetData sheetId="667">
        <row r="23">
          <cell r="N23">
            <v>28.799999999999997</v>
          </cell>
        </row>
      </sheetData>
      <sheetData sheetId="668">
        <row r="23">
          <cell r="N23">
            <v>28.799999999999997</v>
          </cell>
        </row>
      </sheetData>
      <sheetData sheetId="669">
        <row r="23">
          <cell r="N23">
            <v>28.799999999999997</v>
          </cell>
        </row>
      </sheetData>
      <sheetData sheetId="670">
        <row r="23">
          <cell r="N23">
            <v>28.799999999999997</v>
          </cell>
        </row>
      </sheetData>
      <sheetData sheetId="671">
        <row r="23">
          <cell r="N23">
            <v>28.799999999999997</v>
          </cell>
        </row>
      </sheetData>
      <sheetData sheetId="672">
        <row r="23">
          <cell r="N23">
            <v>28.799999999999997</v>
          </cell>
        </row>
      </sheetData>
      <sheetData sheetId="673">
        <row r="23">
          <cell r="N23">
            <v>28.799999999999997</v>
          </cell>
        </row>
      </sheetData>
      <sheetData sheetId="674">
        <row r="23">
          <cell r="N23">
            <v>28.799999999999997</v>
          </cell>
        </row>
      </sheetData>
      <sheetData sheetId="675">
        <row r="23">
          <cell r="N23">
            <v>28.799999999999997</v>
          </cell>
        </row>
      </sheetData>
      <sheetData sheetId="676">
        <row r="23">
          <cell r="N23">
            <v>28.799999999999997</v>
          </cell>
        </row>
      </sheetData>
      <sheetData sheetId="677">
        <row r="23">
          <cell r="N23">
            <v>28.799999999999997</v>
          </cell>
        </row>
      </sheetData>
      <sheetData sheetId="678">
        <row r="23">
          <cell r="N23">
            <v>28.799999999999997</v>
          </cell>
        </row>
      </sheetData>
      <sheetData sheetId="679">
        <row r="23">
          <cell r="N23">
            <v>28.799999999999997</v>
          </cell>
        </row>
      </sheetData>
      <sheetData sheetId="680">
        <row r="23">
          <cell r="N23">
            <v>28.799999999999997</v>
          </cell>
        </row>
      </sheetData>
      <sheetData sheetId="681">
        <row r="23">
          <cell r="N23">
            <v>28.799999999999997</v>
          </cell>
        </row>
      </sheetData>
      <sheetData sheetId="682">
        <row r="23">
          <cell r="N23">
            <v>28.799999999999997</v>
          </cell>
        </row>
      </sheetData>
      <sheetData sheetId="683">
        <row r="23">
          <cell r="N23">
            <v>28.799999999999997</v>
          </cell>
        </row>
      </sheetData>
      <sheetData sheetId="684">
        <row r="23">
          <cell r="N23">
            <v>28.799999999999997</v>
          </cell>
        </row>
      </sheetData>
      <sheetData sheetId="685">
        <row r="23">
          <cell r="N23">
            <v>28.799999999999997</v>
          </cell>
        </row>
      </sheetData>
      <sheetData sheetId="686">
        <row r="23">
          <cell r="N23">
            <v>28.799999999999997</v>
          </cell>
        </row>
      </sheetData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 refreshError="1"/>
      <sheetData sheetId="707">
        <row r="23">
          <cell r="N23">
            <v>28.799999999999997</v>
          </cell>
        </row>
      </sheetData>
      <sheetData sheetId="708">
        <row r="23">
          <cell r="N23">
            <v>28.799999999999997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23">
          <cell r="N23">
            <v>28.799999999999997</v>
          </cell>
        </row>
      </sheetData>
      <sheetData sheetId="739">
        <row r="23">
          <cell r="N23">
            <v>28.799999999999997</v>
          </cell>
        </row>
      </sheetData>
      <sheetData sheetId="740">
        <row r="23">
          <cell r="N23">
            <v>28.799999999999997</v>
          </cell>
        </row>
      </sheetData>
      <sheetData sheetId="741">
        <row r="23">
          <cell r="N23">
            <v>28.799999999999997</v>
          </cell>
        </row>
      </sheetData>
      <sheetData sheetId="742">
        <row r="23">
          <cell r="N23">
            <v>28.799999999999997</v>
          </cell>
        </row>
      </sheetData>
      <sheetData sheetId="743">
        <row r="23">
          <cell r="N23">
            <v>28.799999999999997</v>
          </cell>
        </row>
      </sheetData>
      <sheetData sheetId="744">
        <row r="23">
          <cell r="N23">
            <v>28.799999999999997</v>
          </cell>
        </row>
      </sheetData>
      <sheetData sheetId="745">
        <row r="23">
          <cell r="N23">
            <v>28.799999999999997</v>
          </cell>
        </row>
      </sheetData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>
        <row r="23">
          <cell r="N23">
            <v>28.799999999999997</v>
          </cell>
        </row>
      </sheetData>
      <sheetData sheetId="755"/>
      <sheetData sheetId="756"/>
      <sheetData sheetId="757"/>
      <sheetData sheetId="758"/>
      <sheetData sheetId="759"/>
      <sheetData sheetId="760"/>
      <sheetData sheetId="761">
        <row r="23">
          <cell r="N23">
            <v>28.799999999999997</v>
          </cell>
        </row>
      </sheetData>
      <sheetData sheetId="762"/>
      <sheetData sheetId="763"/>
      <sheetData sheetId="764"/>
      <sheetData sheetId="765"/>
      <sheetData sheetId="766"/>
      <sheetData sheetId="767"/>
      <sheetData sheetId="768">
        <row r="23">
          <cell r="N23">
            <v>28.799999999999997</v>
          </cell>
        </row>
      </sheetData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23">
          <cell r="N23">
            <v>28.799999999999997</v>
          </cell>
        </row>
      </sheetData>
      <sheetData sheetId="792">
        <row r="23">
          <cell r="N23">
            <v>28.799999999999997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>
        <row r="23">
          <cell r="N23">
            <v>28.799999999999997</v>
          </cell>
        </row>
      </sheetData>
      <sheetData sheetId="798"/>
      <sheetData sheetId="799">
        <row r="23">
          <cell r="N23">
            <v>28.799999999999997</v>
          </cell>
        </row>
      </sheetData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 refreshError="1"/>
      <sheetData sheetId="811"/>
      <sheetData sheetId="812"/>
      <sheetData sheetId="813">
        <row r="23">
          <cell r="N23">
            <v>28.799999999999997</v>
          </cell>
        </row>
      </sheetData>
      <sheetData sheetId="814"/>
      <sheetData sheetId="815"/>
      <sheetData sheetId="816">
        <row r="23">
          <cell r="N23">
            <v>28.799999999999997</v>
          </cell>
        </row>
      </sheetData>
      <sheetData sheetId="817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>
        <row r="23">
          <cell r="N23">
            <v>28.799999999999997</v>
          </cell>
        </row>
      </sheetData>
      <sheetData sheetId="942">
        <row r="23">
          <cell r="N23">
            <v>28.799999999999997</v>
          </cell>
        </row>
      </sheetData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>
        <row r="23">
          <cell r="N23">
            <v>28.799999999999997</v>
          </cell>
        </row>
      </sheetData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>
        <row r="23">
          <cell r="N23">
            <v>28.799999999999997</v>
          </cell>
        </row>
      </sheetData>
      <sheetData sheetId="1030">
        <row r="23">
          <cell r="N23">
            <v>28.799999999999997</v>
          </cell>
        </row>
      </sheetData>
      <sheetData sheetId="1031">
        <row r="23">
          <cell r="N23">
            <v>28.799999999999997</v>
          </cell>
        </row>
      </sheetData>
      <sheetData sheetId="1032">
        <row r="23">
          <cell r="N23">
            <v>28.799999999999997</v>
          </cell>
        </row>
      </sheetData>
      <sheetData sheetId="1033">
        <row r="23">
          <cell r="N23">
            <v>28.799999999999997</v>
          </cell>
        </row>
      </sheetData>
      <sheetData sheetId="1034">
        <row r="23">
          <cell r="N23">
            <v>28.799999999999997</v>
          </cell>
        </row>
      </sheetData>
      <sheetData sheetId="1035">
        <row r="23">
          <cell r="N23">
            <v>28.799999999999997</v>
          </cell>
        </row>
      </sheetData>
      <sheetData sheetId="1036">
        <row r="23">
          <cell r="N23">
            <v>28.799999999999997</v>
          </cell>
        </row>
      </sheetData>
      <sheetData sheetId="1037">
        <row r="23">
          <cell r="N23">
            <v>28.799999999999997</v>
          </cell>
        </row>
      </sheetData>
      <sheetData sheetId="1038">
        <row r="23">
          <cell r="N23">
            <v>28.799999999999997</v>
          </cell>
        </row>
      </sheetData>
      <sheetData sheetId="1039">
        <row r="23">
          <cell r="N23">
            <v>28.799999999999997</v>
          </cell>
        </row>
      </sheetData>
      <sheetData sheetId="1040">
        <row r="23">
          <cell r="N23">
            <v>28.799999999999997</v>
          </cell>
        </row>
      </sheetData>
      <sheetData sheetId="1041">
        <row r="23">
          <cell r="N23">
            <v>28.799999999999997</v>
          </cell>
        </row>
      </sheetData>
      <sheetData sheetId="1042">
        <row r="23">
          <cell r="N23">
            <v>28.799999999999997</v>
          </cell>
        </row>
      </sheetData>
      <sheetData sheetId="1043">
        <row r="23">
          <cell r="N23">
            <v>28.799999999999997</v>
          </cell>
        </row>
      </sheetData>
      <sheetData sheetId="1044">
        <row r="23">
          <cell r="N23">
            <v>28.799999999999997</v>
          </cell>
        </row>
      </sheetData>
      <sheetData sheetId="1045">
        <row r="23">
          <cell r="N23">
            <v>28.799999999999997</v>
          </cell>
        </row>
      </sheetData>
      <sheetData sheetId="1046">
        <row r="23">
          <cell r="N23">
            <v>28.799999999999997</v>
          </cell>
        </row>
      </sheetData>
      <sheetData sheetId="1047">
        <row r="23">
          <cell r="N23">
            <v>28.799999999999997</v>
          </cell>
        </row>
      </sheetData>
      <sheetData sheetId="1048">
        <row r="23">
          <cell r="N23">
            <v>28.799999999999997</v>
          </cell>
        </row>
      </sheetData>
      <sheetData sheetId="1049">
        <row r="23">
          <cell r="N23">
            <v>28.799999999999997</v>
          </cell>
        </row>
      </sheetData>
      <sheetData sheetId="1050">
        <row r="23">
          <cell r="N23">
            <v>28.799999999999997</v>
          </cell>
        </row>
      </sheetData>
      <sheetData sheetId="1051">
        <row r="23">
          <cell r="N23">
            <v>28.799999999999997</v>
          </cell>
        </row>
      </sheetData>
      <sheetData sheetId="1052">
        <row r="23">
          <cell r="N23">
            <v>28.799999999999997</v>
          </cell>
        </row>
      </sheetData>
      <sheetData sheetId="1053">
        <row r="23">
          <cell r="N23">
            <v>28.799999999999997</v>
          </cell>
        </row>
      </sheetData>
      <sheetData sheetId="1054">
        <row r="23">
          <cell r="N23">
            <v>28.799999999999997</v>
          </cell>
        </row>
      </sheetData>
      <sheetData sheetId="1055">
        <row r="23">
          <cell r="N23">
            <v>28.799999999999997</v>
          </cell>
        </row>
      </sheetData>
      <sheetData sheetId="1056">
        <row r="23">
          <cell r="N23">
            <v>28.799999999999997</v>
          </cell>
        </row>
      </sheetData>
      <sheetData sheetId="1057">
        <row r="23">
          <cell r="N23">
            <v>28.799999999999997</v>
          </cell>
        </row>
      </sheetData>
      <sheetData sheetId="1058">
        <row r="23">
          <cell r="N23">
            <v>28.799999999999997</v>
          </cell>
        </row>
      </sheetData>
      <sheetData sheetId="1059">
        <row r="23">
          <cell r="N23">
            <v>28.799999999999997</v>
          </cell>
        </row>
      </sheetData>
      <sheetData sheetId="1060">
        <row r="23">
          <cell r="N23">
            <v>28.799999999999997</v>
          </cell>
        </row>
      </sheetData>
      <sheetData sheetId="1061">
        <row r="23">
          <cell r="N23">
            <v>28.799999999999997</v>
          </cell>
        </row>
      </sheetData>
      <sheetData sheetId="1062">
        <row r="23">
          <cell r="N23">
            <v>28.799999999999997</v>
          </cell>
        </row>
      </sheetData>
      <sheetData sheetId="1063">
        <row r="23">
          <cell r="N23">
            <v>28.799999999999997</v>
          </cell>
        </row>
      </sheetData>
      <sheetData sheetId="1064">
        <row r="23">
          <cell r="N23">
            <v>28.799999999999997</v>
          </cell>
        </row>
      </sheetData>
      <sheetData sheetId="1065">
        <row r="23">
          <cell r="N23">
            <v>28.799999999999997</v>
          </cell>
        </row>
      </sheetData>
      <sheetData sheetId="1066">
        <row r="23">
          <cell r="N23">
            <v>28.799999999999997</v>
          </cell>
        </row>
      </sheetData>
      <sheetData sheetId="1067">
        <row r="23">
          <cell r="N23">
            <v>28.799999999999997</v>
          </cell>
        </row>
      </sheetData>
      <sheetData sheetId="1068">
        <row r="23">
          <cell r="N23">
            <v>28.799999999999997</v>
          </cell>
        </row>
      </sheetData>
      <sheetData sheetId="1069">
        <row r="23">
          <cell r="N23">
            <v>28.799999999999997</v>
          </cell>
        </row>
      </sheetData>
      <sheetData sheetId="1070">
        <row r="23">
          <cell r="N23">
            <v>28.799999999999997</v>
          </cell>
        </row>
      </sheetData>
      <sheetData sheetId="1071">
        <row r="23">
          <cell r="N23">
            <v>28.799999999999997</v>
          </cell>
        </row>
      </sheetData>
      <sheetData sheetId="1072">
        <row r="23">
          <cell r="N23">
            <v>28.799999999999997</v>
          </cell>
        </row>
      </sheetData>
      <sheetData sheetId="1073">
        <row r="23">
          <cell r="N23">
            <v>28.799999999999997</v>
          </cell>
        </row>
      </sheetData>
      <sheetData sheetId="1074">
        <row r="23">
          <cell r="N23">
            <v>28.799999999999997</v>
          </cell>
        </row>
      </sheetData>
      <sheetData sheetId="1075">
        <row r="23">
          <cell r="N23">
            <v>28.799999999999997</v>
          </cell>
        </row>
      </sheetData>
      <sheetData sheetId="1076">
        <row r="23">
          <cell r="N23">
            <v>28.799999999999997</v>
          </cell>
        </row>
      </sheetData>
      <sheetData sheetId="1077">
        <row r="23">
          <cell r="N23">
            <v>28.799999999999997</v>
          </cell>
        </row>
      </sheetData>
      <sheetData sheetId="1078">
        <row r="23">
          <cell r="N23">
            <v>28.799999999999997</v>
          </cell>
        </row>
      </sheetData>
      <sheetData sheetId="1079">
        <row r="23">
          <cell r="N23">
            <v>28.799999999999997</v>
          </cell>
        </row>
      </sheetData>
      <sheetData sheetId="1080">
        <row r="23">
          <cell r="N23">
            <v>28.799999999999997</v>
          </cell>
        </row>
      </sheetData>
      <sheetData sheetId="1081">
        <row r="23">
          <cell r="N23">
            <v>28.799999999999997</v>
          </cell>
        </row>
      </sheetData>
      <sheetData sheetId="1082">
        <row r="23">
          <cell r="N23">
            <v>28.799999999999997</v>
          </cell>
        </row>
      </sheetData>
      <sheetData sheetId="1083">
        <row r="23">
          <cell r="N23">
            <v>28.799999999999997</v>
          </cell>
        </row>
      </sheetData>
      <sheetData sheetId="1084">
        <row r="23">
          <cell r="N23">
            <v>28.799999999999997</v>
          </cell>
        </row>
      </sheetData>
      <sheetData sheetId="1085">
        <row r="23">
          <cell r="N23">
            <v>28.799999999999997</v>
          </cell>
        </row>
      </sheetData>
      <sheetData sheetId="1086">
        <row r="23">
          <cell r="N23">
            <v>28.799999999999997</v>
          </cell>
        </row>
      </sheetData>
      <sheetData sheetId="1087">
        <row r="23">
          <cell r="N23">
            <v>28.799999999999997</v>
          </cell>
        </row>
      </sheetData>
      <sheetData sheetId="1088">
        <row r="23">
          <cell r="N23">
            <v>28.799999999999997</v>
          </cell>
        </row>
      </sheetData>
      <sheetData sheetId="1089">
        <row r="23">
          <cell r="N23">
            <v>28.799999999999997</v>
          </cell>
        </row>
      </sheetData>
      <sheetData sheetId="1090">
        <row r="23">
          <cell r="N23">
            <v>28.799999999999997</v>
          </cell>
        </row>
      </sheetData>
      <sheetData sheetId="1091">
        <row r="23">
          <cell r="N23">
            <v>28.799999999999997</v>
          </cell>
        </row>
      </sheetData>
      <sheetData sheetId="1092">
        <row r="23">
          <cell r="N23">
            <v>28.799999999999997</v>
          </cell>
        </row>
      </sheetData>
      <sheetData sheetId="1093">
        <row r="23">
          <cell r="N23">
            <v>28.799999999999997</v>
          </cell>
        </row>
      </sheetData>
      <sheetData sheetId="1094">
        <row r="23">
          <cell r="N23">
            <v>28.799999999999997</v>
          </cell>
        </row>
      </sheetData>
      <sheetData sheetId="1095">
        <row r="23">
          <cell r="N23">
            <v>28.799999999999997</v>
          </cell>
        </row>
      </sheetData>
      <sheetData sheetId="1096">
        <row r="23">
          <cell r="N23">
            <v>28.799999999999997</v>
          </cell>
        </row>
      </sheetData>
      <sheetData sheetId="1097">
        <row r="23">
          <cell r="N23">
            <v>28.799999999999997</v>
          </cell>
        </row>
      </sheetData>
      <sheetData sheetId="1098">
        <row r="23">
          <cell r="N23">
            <v>28.799999999999997</v>
          </cell>
        </row>
      </sheetData>
      <sheetData sheetId="1099">
        <row r="23">
          <cell r="N23">
            <v>28.799999999999997</v>
          </cell>
        </row>
      </sheetData>
      <sheetData sheetId="1100">
        <row r="23">
          <cell r="N23">
            <v>28.799999999999997</v>
          </cell>
        </row>
      </sheetData>
      <sheetData sheetId="1101">
        <row r="23">
          <cell r="N23">
            <v>28.799999999999997</v>
          </cell>
        </row>
      </sheetData>
      <sheetData sheetId="1102">
        <row r="23">
          <cell r="N23">
            <v>28.799999999999997</v>
          </cell>
        </row>
      </sheetData>
      <sheetData sheetId="1103">
        <row r="23">
          <cell r="N23">
            <v>28.799999999999997</v>
          </cell>
        </row>
      </sheetData>
      <sheetData sheetId="1104">
        <row r="23">
          <cell r="N23">
            <v>28.799999999999997</v>
          </cell>
        </row>
      </sheetData>
      <sheetData sheetId="1105">
        <row r="23">
          <cell r="N23">
            <v>28.799999999999997</v>
          </cell>
        </row>
      </sheetData>
      <sheetData sheetId="1106">
        <row r="23">
          <cell r="N23">
            <v>28.799999999999997</v>
          </cell>
        </row>
      </sheetData>
      <sheetData sheetId="1107">
        <row r="23">
          <cell r="N23">
            <v>28.799999999999997</v>
          </cell>
        </row>
      </sheetData>
      <sheetData sheetId="1108">
        <row r="23">
          <cell r="N23">
            <v>28.799999999999997</v>
          </cell>
        </row>
      </sheetData>
      <sheetData sheetId="1109">
        <row r="23">
          <cell r="N23">
            <v>28.799999999999997</v>
          </cell>
        </row>
      </sheetData>
      <sheetData sheetId="1110">
        <row r="23">
          <cell r="N23">
            <v>28.799999999999997</v>
          </cell>
        </row>
      </sheetData>
      <sheetData sheetId="1111">
        <row r="23">
          <cell r="N23">
            <v>28.799999999999997</v>
          </cell>
        </row>
      </sheetData>
      <sheetData sheetId="1112">
        <row r="23">
          <cell r="N23">
            <v>28.799999999999997</v>
          </cell>
        </row>
      </sheetData>
      <sheetData sheetId="1113">
        <row r="23">
          <cell r="N23">
            <v>28.799999999999997</v>
          </cell>
        </row>
      </sheetData>
      <sheetData sheetId="1114">
        <row r="23">
          <cell r="N23">
            <v>28.799999999999997</v>
          </cell>
        </row>
      </sheetData>
      <sheetData sheetId="1115">
        <row r="23">
          <cell r="N23">
            <v>28.799999999999997</v>
          </cell>
        </row>
      </sheetData>
      <sheetData sheetId="1116">
        <row r="23">
          <cell r="N23">
            <v>28.799999999999997</v>
          </cell>
        </row>
      </sheetData>
      <sheetData sheetId="1117">
        <row r="23">
          <cell r="N23">
            <v>28.799999999999997</v>
          </cell>
        </row>
      </sheetData>
      <sheetData sheetId="1118">
        <row r="23">
          <cell r="N23">
            <v>28.799999999999997</v>
          </cell>
        </row>
      </sheetData>
      <sheetData sheetId="1119">
        <row r="23">
          <cell r="N23">
            <v>28.799999999999997</v>
          </cell>
        </row>
      </sheetData>
      <sheetData sheetId="1120">
        <row r="23">
          <cell r="N23">
            <v>28.799999999999997</v>
          </cell>
        </row>
      </sheetData>
      <sheetData sheetId="1121">
        <row r="23">
          <cell r="N23">
            <v>28.799999999999997</v>
          </cell>
        </row>
      </sheetData>
      <sheetData sheetId="1122">
        <row r="23">
          <cell r="N23">
            <v>28.799999999999997</v>
          </cell>
        </row>
      </sheetData>
      <sheetData sheetId="1123">
        <row r="23">
          <cell r="N23">
            <v>28.799999999999997</v>
          </cell>
        </row>
      </sheetData>
      <sheetData sheetId="1124">
        <row r="23">
          <cell r="N23">
            <v>28.799999999999997</v>
          </cell>
        </row>
      </sheetData>
      <sheetData sheetId="1125">
        <row r="23">
          <cell r="N23">
            <v>28.799999999999997</v>
          </cell>
        </row>
      </sheetData>
      <sheetData sheetId="1126">
        <row r="23">
          <cell r="N23">
            <v>28.799999999999997</v>
          </cell>
        </row>
      </sheetData>
      <sheetData sheetId="1127">
        <row r="23">
          <cell r="N23">
            <v>28.799999999999997</v>
          </cell>
        </row>
      </sheetData>
      <sheetData sheetId="1128">
        <row r="23">
          <cell r="N23">
            <v>28.799999999999997</v>
          </cell>
        </row>
      </sheetData>
      <sheetData sheetId="1129">
        <row r="23">
          <cell r="N23">
            <v>28.799999999999997</v>
          </cell>
        </row>
      </sheetData>
      <sheetData sheetId="1130">
        <row r="23">
          <cell r="N23">
            <v>28.799999999999997</v>
          </cell>
        </row>
      </sheetData>
      <sheetData sheetId="1131">
        <row r="23">
          <cell r="N23">
            <v>28.799999999999997</v>
          </cell>
        </row>
      </sheetData>
      <sheetData sheetId="1132">
        <row r="23">
          <cell r="N23">
            <v>28.799999999999997</v>
          </cell>
        </row>
      </sheetData>
      <sheetData sheetId="1133">
        <row r="23">
          <cell r="N23">
            <v>28.799999999999997</v>
          </cell>
        </row>
      </sheetData>
      <sheetData sheetId="1134">
        <row r="23">
          <cell r="N23">
            <v>28.799999999999997</v>
          </cell>
        </row>
      </sheetData>
      <sheetData sheetId="1135">
        <row r="23">
          <cell r="N23">
            <v>28.799999999999997</v>
          </cell>
        </row>
      </sheetData>
      <sheetData sheetId="1136">
        <row r="23">
          <cell r="N23">
            <v>28.799999999999997</v>
          </cell>
        </row>
      </sheetData>
      <sheetData sheetId="1137">
        <row r="23">
          <cell r="N23">
            <v>28.799999999999997</v>
          </cell>
        </row>
      </sheetData>
      <sheetData sheetId="1138">
        <row r="23">
          <cell r="N23">
            <v>28.799999999999997</v>
          </cell>
        </row>
      </sheetData>
      <sheetData sheetId="1139">
        <row r="23">
          <cell r="N23">
            <v>28.799999999999997</v>
          </cell>
        </row>
      </sheetData>
      <sheetData sheetId="1140">
        <row r="23">
          <cell r="N23">
            <v>28.799999999999997</v>
          </cell>
        </row>
      </sheetData>
      <sheetData sheetId="1141">
        <row r="23">
          <cell r="N23">
            <v>28.799999999999997</v>
          </cell>
        </row>
      </sheetData>
      <sheetData sheetId="1142">
        <row r="23">
          <cell r="N23">
            <v>28.799999999999997</v>
          </cell>
        </row>
      </sheetData>
      <sheetData sheetId="1143">
        <row r="23">
          <cell r="N23">
            <v>28.799999999999997</v>
          </cell>
        </row>
      </sheetData>
      <sheetData sheetId="1144">
        <row r="23">
          <cell r="N23">
            <v>28.799999999999997</v>
          </cell>
        </row>
      </sheetData>
      <sheetData sheetId="1145">
        <row r="23">
          <cell r="N23">
            <v>28.799999999999997</v>
          </cell>
        </row>
      </sheetData>
      <sheetData sheetId="1146">
        <row r="23">
          <cell r="N23">
            <v>28.799999999999997</v>
          </cell>
        </row>
      </sheetData>
      <sheetData sheetId="1147">
        <row r="23">
          <cell r="N23">
            <v>28.799999999999997</v>
          </cell>
        </row>
      </sheetData>
      <sheetData sheetId="1148">
        <row r="23">
          <cell r="N23">
            <v>28.799999999999997</v>
          </cell>
        </row>
      </sheetData>
      <sheetData sheetId="1149">
        <row r="23">
          <cell r="N23">
            <v>28.799999999999997</v>
          </cell>
        </row>
      </sheetData>
      <sheetData sheetId="1150">
        <row r="23">
          <cell r="N23">
            <v>28.799999999999997</v>
          </cell>
        </row>
      </sheetData>
      <sheetData sheetId="1151">
        <row r="23">
          <cell r="N23">
            <v>28.799999999999997</v>
          </cell>
        </row>
      </sheetData>
      <sheetData sheetId="1152">
        <row r="23">
          <cell r="N23">
            <v>28.799999999999997</v>
          </cell>
        </row>
      </sheetData>
      <sheetData sheetId="1153">
        <row r="23">
          <cell r="N23">
            <v>28.799999999999997</v>
          </cell>
        </row>
      </sheetData>
      <sheetData sheetId="1154">
        <row r="23">
          <cell r="N23">
            <v>28.799999999999997</v>
          </cell>
        </row>
      </sheetData>
      <sheetData sheetId="1155">
        <row r="23">
          <cell r="N23">
            <v>28.799999999999997</v>
          </cell>
        </row>
      </sheetData>
      <sheetData sheetId="1156">
        <row r="23">
          <cell r="N23">
            <v>28.799999999999997</v>
          </cell>
        </row>
      </sheetData>
      <sheetData sheetId="1157">
        <row r="23">
          <cell r="N23">
            <v>28.799999999999997</v>
          </cell>
        </row>
      </sheetData>
      <sheetData sheetId="1158">
        <row r="23">
          <cell r="N23">
            <v>28.799999999999997</v>
          </cell>
        </row>
      </sheetData>
      <sheetData sheetId="1159">
        <row r="23">
          <cell r="N23">
            <v>28.799999999999997</v>
          </cell>
        </row>
      </sheetData>
      <sheetData sheetId="1160">
        <row r="23">
          <cell r="N23">
            <v>28.799999999999997</v>
          </cell>
        </row>
      </sheetData>
      <sheetData sheetId="1161">
        <row r="23">
          <cell r="N23">
            <v>28.799999999999997</v>
          </cell>
        </row>
      </sheetData>
      <sheetData sheetId="1162">
        <row r="23">
          <cell r="N23">
            <v>28.799999999999997</v>
          </cell>
        </row>
      </sheetData>
      <sheetData sheetId="1163">
        <row r="23">
          <cell r="N23">
            <v>28.799999999999997</v>
          </cell>
        </row>
      </sheetData>
      <sheetData sheetId="1164">
        <row r="23">
          <cell r="N23">
            <v>28.799999999999997</v>
          </cell>
        </row>
      </sheetData>
      <sheetData sheetId="1165">
        <row r="23">
          <cell r="N23">
            <v>28.799999999999997</v>
          </cell>
        </row>
      </sheetData>
      <sheetData sheetId="1166">
        <row r="23">
          <cell r="N23">
            <v>28.799999999999997</v>
          </cell>
        </row>
      </sheetData>
      <sheetData sheetId="1167">
        <row r="23">
          <cell r="N23">
            <v>28.799999999999997</v>
          </cell>
        </row>
      </sheetData>
      <sheetData sheetId="1168">
        <row r="23">
          <cell r="N23">
            <v>28.799999999999997</v>
          </cell>
        </row>
      </sheetData>
      <sheetData sheetId="1169">
        <row r="23">
          <cell r="N23">
            <v>28.799999999999997</v>
          </cell>
        </row>
      </sheetData>
      <sheetData sheetId="1170">
        <row r="23">
          <cell r="N23">
            <v>28.799999999999997</v>
          </cell>
        </row>
      </sheetData>
      <sheetData sheetId="1171">
        <row r="23">
          <cell r="N23">
            <v>28.799999999999997</v>
          </cell>
        </row>
      </sheetData>
      <sheetData sheetId="1172">
        <row r="23">
          <cell r="N23">
            <v>28.799999999999997</v>
          </cell>
        </row>
      </sheetData>
      <sheetData sheetId="1173">
        <row r="23">
          <cell r="N23">
            <v>28.799999999999997</v>
          </cell>
        </row>
      </sheetData>
      <sheetData sheetId="1174">
        <row r="23">
          <cell r="N23">
            <v>28.799999999999997</v>
          </cell>
        </row>
      </sheetData>
      <sheetData sheetId="1175">
        <row r="23">
          <cell r="N23">
            <v>28.799999999999997</v>
          </cell>
        </row>
      </sheetData>
      <sheetData sheetId="1176">
        <row r="23">
          <cell r="N23">
            <v>28.799999999999997</v>
          </cell>
        </row>
      </sheetData>
      <sheetData sheetId="1177">
        <row r="23">
          <cell r="N23">
            <v>28.799999999999997</v>
          </cell>
        </row>
      </sheetData>
      <sheetData sheetId="1178">
        <row r="23">
          <cell r="N23">
            <v>28.799999999999997</v>
          </cell>
        </row>
      </sheetData>
      <sheetData sheetId="1179">
        <row r="23">
          <cell r="N23">
            <v>28.799999999999997</v>
          </cell>
        </row>
      </sheetData>
      <sheetData sheetId="1180">
        <row r="23">
          <cell r="N23">
            <v>28.799999999999997</v>
          </cell>
        </row>
      </sheetData>
      <sheetData sheetId="1181">
        <row r="23">
          <cell r="N23">
            <v>28.799999999999997</v>
          </cell>
        </row>
      </sheetData>
      <sheetData sheetId="1182">
        <row r="23">
          <cell r="N23">
            <v>28.799999999999997</v>
          </cell>
        </row>
      </sheetData>
      <sheetData sheetId="1183">
        <row r="23">
          <cell r="N23">
            <v>28.799999999999997</v>
          </cell>
        </row>
      </sheetData>
      <sheetData sheetId="1184">
        <row r="23">
          <cell r="N23">
            <v>28.799999999999997</v>
          </cell>
        </row>
      </sheetData>
      <sheetData sheetId="1185">
        <row r="23">
          <cell r="N23">
            <v>28.799999999999997</v>
          </cell>
        </row>
      </sheetData>
      <sheetData sheetId="1186">
        <row r="23">
          <cell r="N23">
            <v>28.799999999999997</v>
          </cell>
        </row>
      </sheetData>
      <sheetData sheetId="1187">
        <row r="23">
          <cell r="N23">
            <v>28.799999999999997</v>
          </cell>
        </row>
      </sheetData>
      <sheetData sheetId="1188">
        <row r="23">
          <cell r="N23">
            <v>28.799999999999997</v>
          </cell>
        </row>
      </sheetData>
      <sheetData sheetId="1189">
        <row r="23">
          <cell r="N23">
            <v>28.799999999999997</v>
          </cell>
        </row>
      </sheetData>
      <sheetData sheetId="1190">
        <row r="23">
          <cell r="N23">
            <v>28.799999999999997</v>
          </cell>
        </row>
      </sheetData>
      <sheetData sheetId="1191">
        <row r="23">
          <cell r="N23">
            <v>28.799999999999997</v>
          </cell>
        </row>
      </sheetData>
      <sheetData sheetId="1192">
        <row r="23">
          <cell r="N23">
            <v>28.799999999999997</v>
          </cell>
        </row>
      </sheetData>
      <sheetData sheetId="1193">
        <row r="23">
          <cell r="N23">
            <v>28.799999999999997</v>
          </cell>
        </row>
      </sheetData>
      <sheetData sheetId="1194">
        <row r="23">
          <cell r="N23">
            <v>28.799999999999997</v>
          </cell>
        </row>
      </sheetData>
      <sheetData sheetId="1195">
        <row r="23">
          <cell r="N23">
            <v>28.799999999999997</v>
          </cell>
        </row>
      </sheetData>
      <sheetData sheetId="1196">
        <row r="23">
          <cell r="N23">
            <v>28.799999999999997</v>
          </cell>
        </row>
      </sheetData>
      <sheetData sheetId="1197">
        <row r="23">
          <cell r="N23">
            <v>28.799999999999997</v>
          </cell>
        </row>
      </sheetData>
      <sheetData sheetId="1198">
        <row r="23">
          <cell r="N23">
            <v>28.799999999999997</v>
          </cell>
        </row>
      </sheetData>
      <sheetData sheetId="1199">
        <row r="23">
          <cell r="N23">
            <v>28.799999999999997</v>
          </cell>
        </row>
      </sheetData>
      <sheetData sheetId="1200">
        <row r="23">
          <cell r="N23">
            <v>28.799999999999997</v>
          </cell>
        </row>
      </sheetData>
      <sheetData sheetId="1201">
        <row r="23">
          <cell r="N23">
            <v>28.799999999999997</v>
          </cell>
        </row>
      </sheetData>
      <sheetData sheetId="1202">
        <row r="23">
          <cell r="N23">
            <v>28.799999999999997</v>
          </cell>
        </row>
      </sheetData>
      <sheetData sheetId="1203">
        <row r="23">
          <cell r="N23">
            <v>28.799999999999997</v>
          </cell>
        </row>
      </sheetData>
      <sheetData sheetId="1204">
        <row r="23">
          <cell r="N23">
            <v>28.799999999999997</v>
          </cell>
        </row>
      </sheetData>
      <sheetData sheetId="1205">
        <row r="23">
          <cell r="N23">
            <v>28.799999999999997</v>
          </cell>
        </row>
      </sheetData>
      <sheetData sheetId="1206">
        <row r="23">
          <cell r="N23">
            <v>28.799999999999997</v>
          </cell>
        </row>
      </sheetData>
      <sheetData sheetId="1207">
        <row r="23">
          <cell r="N23">
            <v>28.799999999999997</v>
          </cell>
        </row>
      </sheetData>
      <sheetData sheetId="1208">
        <row r="23">
          <cell r="N23">
            <v>28.799999999999997</v>
          </cell>
        </row>
      </sheetData>
      <sheetData sheetId="1209">
        <row r="23">
          <cell r="N23">
            <v>28.799999999999997</v>
          </cell>
        </row>
      </sheetData>
      <sheetData sheetId="1210">
        <row r="23">
          <cell r="N23">
            <v>28.799999999999997</v>
          </cell>
        </row>
      </sheetData>
      <sheetData sheetId="1211">
        <row r="23">
          <cell r="N23">
            <v>28.799999999999997</v>
          </cell>
        </row>
      </sheetData>
      <sheetData sheetId="1212">
        <row r="23">
          <cell r="N23">
            <v>28.799999999999997</v>
          </cell>
        </row>
      </sheetData>
      <sheetData sheetId="1213">
        <row r="23">
          <cell r="N23">
            <v>28.799999999999997</v>
          </cell>
        </row>
      </sheetData>
      <sheetData sheetId="1214">
        <row r="23">
          <cell r="N23">
            <v>28.799999999999997</v>
          </cell>
        </row>
      </sheetData>
      <sheetData sheetId="1215">
        <row r="23">
          <cell r="N23">
            <v>28.799999999999997</v>
          </cell>
        </row>
      </sheetData>
      <sheetData sheetId="1216">
        <row r="23">
          <cell r="N23">
            <v>28.799999999999997</v>
          </cell>
        </row>
      </sheetData>
      <sheetData sheetId="1217">
        <row r="23">
          <cell r="N23">
            <v>28.799999999999997</v>
          </cell>
        </row>
      </sheetData>
      <sheetData sheetId="1218">
        <row r="23">
          <cell r="N23">
            <v>28.799999999999997</v>
          </cell>
        </row>
      </sheetData>
      <sheetData sheetId="1219">
        <row r="23">
          <cell r="N23">
            <v>28.799999999999997</v>
          </cell>
        </row>
      </sheetData>
      <sheetData sheetId="1220">
        <row r="23">
          <cell r="N23">
            <v>28.799999999999997</v>
          </cell>
        </row>
      </sheetData>
      <sheetData sheetId="1221">
        <row r="23">
          <cell r="N23">
            <v>28.799999999999997</v>
          </cell>
        </row>
      </sheetData>
      <sheetData sheetId="1222">
        <row r="23">
          <cell r="N23">
            <v>28.799999999999997</v>
          </cell>
        </row>
      </sheetData>
      <sheetData sheetId="1223">
        <row r="23">
          <cell r="N23">
            <v>28.799999999999997</v>
          </cell>
        </row>
      </sheetData>
      <sheetData sheetId="1224">
        <row r="23">
          <cell r="N23">
            <v>28.799999999999997</v>
          </cell>
        </row>
      </sheetData>
      <sheetData sheetId="1225">
        <row r="23">
          <cell r="N23">
            <v>28.799999999999997</v>
          </cell>
        </row>
      </sheetData>
      <sheetData sheetId="1226">
        <row r="23">
          <cell r="N23">
            <v>28.799999999999997</v>
          </cell>
        </row>
      </sheetData>
      <sheetData sheetId="1227">
        <row r="23">
          <cell r="N23">
            <v>28.799999999999997</v>
          </cell>
        </row>
      </sheetData>
      <sheetData sheetId="1228">
        <row r="23">
          <cell r="N23">
            <v>28.799999999999997</v>
          </cell>
        </row>
      </sheetData>
      <sheetData sheetId="1229">
        <row r="23">
          <cell r="N23">
            <v>28.799999999999997</v>
          </cell>
        </row>
      </sheetData>
      <sheetData sheetId="1230">
        <row r="23">
          <cell r="N23">
            <v>28.799999999999997</v>
          </cell>
        </row>
      </sheetData>
      <sheetData sheetId="1231">
        <row r="23">
          <cell r="N23">
            <v>28.799999999999997</v>
          </cell>
        </row>
      </sheetData>
      <sheetData sheetId="1232">
        <row r="23">
          <cell r="N23">
            <v>28.799999999999997</v>
          </cell>
        </row>
      </sheetData>
      <sheetData sheetId="1233">
        <row r="23">
          <cell r="N23">
            <v>28.799999999999997</v>
          </cell>
        </row>
      </sheetData>
      <sheetData sheetId="1234">
        <row r="23">
          <cell r="N23">
            <v>28.799999999999997</v>
          </cell>
        </row>
      </sheetData>
      <sheetData sheetId="1235">
        <row r="23">
          <cell r="N23">
            <v>28.799999999999997</v>
          </cell>
        </row>
      </sheetData>
      <sheetData sheetId="1236">
        <row r="23">
          <cell r="N23">
            <v>28.799999999999997</v>
          </cell>
        </row>
      </sheetData>
      <sheetData sheetId="1237">
        <row r="23">
          <cell r="N23">
            <v>28.799999999999997</v>
          </cell>
        </row>
      </sheetData>
      <sheetData sheetId="1238">
        <row r="23">
          <cell r="N23">
            <v>28.799999999999997</v>
          </cell>
        </row>
      </sheetData>
      <sheetData sheetId="1239">
        <row r="23">
          <cell r="N23">
            <v>28.799999999999997</v>
          </cell>
        </row>
      </sheetData>
      <sheetData sheetId="1240">
        <row r="23">
          <cell r="N23">
            <v>28.799999999999997</v>
          </cell>
        </row>
      </sheetData>
      <sheetData sheetId="1241">
        <row r="23">
          <cell r="N23">
            <v>28.799999999999997</v>
          </cell>
        </row>
      </sheetData>
      <sheetData sheetId="1242">
        <row r="23">
          <cell r="N23">
            <v>28.799999999999997</v>
          </cell>
        </row>
      </sheetData>
      <sheetData sheetId="1243">
        <row r="23">
          <cell r="N23">
            <v>28.799999999999997</v>
          </cell>
        </row>
      </sheetData>
      <sheetData sheetId="1244">
        <row r="23">
          <cell r="N23">
            <v>28.799999999999997</v>
          </cell>
        </row>
      </sheetData>
      <sheetData sheetId="1245">
        <row r="23">
          <cell r="N23">
            <v>28.799999999999997</v>
          </cell>
        </row>
      </sheetData>
      <sheetData sheetId="1246">
        <row r="23">
          <cell r="N23">
            <v>28.799999999999997</v>
          </cell>
        </row>
      </sheetData>
      <sheetData sheetId="1247">
        <row r="23">
          <cell r="N23">
            <v>28.799999999999997</v>
          </cell>
        </row>
      </sheetData>
      <sheetData sheetId="1248">
        <row r="23">
          <cell r="N23">
            <v>28.799999999999997</v>
          </cell>
        </row>
      </sheetData>
      <sheetData sheetId="1249">
        <row r="23">
          <cell r="N23">
            <v>28.799999999999997</v>
          </cell>
        </row>
      </sheetData>
      <sheetData sheetId="1250">
        <row r="23">
          <cell r="N23">
            <v>28.799999999999997</v>
          </cell>
        </row>
      </sheetData>
      <sheetData sheetId="1251">
        <row r="23">
          <cell r="N23">
            <v>28.799999999999997</v>
          </cell>
        </row>
      </sheetData>
      <sheetData sheetId="1252">
        <row r="23">
          <cell r="N23">
            <v>28.799999999999997</v>
          </cell>
        </row>
      </sheetData>
      <sheetData sheetId="1253">
        <row r="23">
          <cell r="N23">
            <v>28.799999999999997</v>
          </cell>
        </row>
      </sheetData>
      <sheetData sheetId="1254">
        <row r="23">
          <cell r="N23">
            <v>28.799999999999997</v>
          </cell>
        </row>
      </sheetData>
      <sheetData sheetId="1255">
        <row r="23">
          <cell r="N23">
            <v>28.799999999999997</v>
          </cell>
        </row>
      </sheetData>
      <sheetData sheetId="1256">
        <row r="23">
          <cell r="N23">
            <v>28.799999999999997</v>
          </cell>
        </row>
      </sheetData>
      <sheetData sheetId="1257">
        <row r="23">
          <cell r="N23">
            <v>28.799999999999997</v>
          </cell>
        </row>
      </sheetData>
      <sheetData sheetId="1258">
        <row r="23">
          <cell r="N23">
            <v>28.799999999999997</v>
          </cell>
        </row>
      </sheetData>
      <sheetData sheetId="1259">
        <row r="23">
          <cell r="N23">
            <v>28.799999999999997</v>
          </cell>
        </row>
      </sheetData>
      <sheetData sheetId="1260">
        <row r="23">
          <cell r="N23">
            <v>28.799999999999997</v>
          </cell>
        </row>
      </sheetData>
      <sheetData sheetId="1261">
        <row r="23">
          <cell r="N23">
            <v>28.799999999999997</v>
          </cell>
        </row>
      </sheetData>
      <sheetData sheetId="1262">
        <row r="23">
          <cell r="N23">
            <v>28.799999999999997</v>
          </cell>
        </row>
      </sheetData>
      <sheetData sheetId="1263">
        <row r="23">
          <cell r="N23">
            <v>28.799999999999997</v>
          </cell>
        </row>
      </sheetData>
      <sheetData sheetId="1264">
        <row r="23">
          <cell r="N23">
            <v>28.799999999999997</v>
          </cell>
        </row>
      </sheetData>
      <sheetData sheetId="1265">
        <row r="23">
          <cell r="N23">
            <v>28.799999999999997</v>
          </cell>
        </row>
      </sheetData>
      <sheetData sheetId="1266">
        <row r="23">
          <cell r="N23">
            <v>28.799999999999997</v>
          </cell>
        </row>
      </sheetData>
      <sheetData sheetId="1267">
        <row r="23">
          <cell r="N23">
            <v>28.799999999999997</v>
          </cell>
        </row>
      </sheetData>
      <sheetData sheetId="1268">
        <row r="23">
          <cell r="N23">
            <v>28.799999999999997</v>
          </cell>
        </row>
      </sheetData>
      <sheetData sheetId="1269">
        <row r="23">
          <cell r="N23">
            <v>28.799999999999997</v>
          </cell>
        </row>
      </sheetData>
      <sheetData sheetId="1270">
        <row r="23">
          <cell r="N23">
            <v>28.799999999999997</v>
          </cell>
        </row>
      </sheetData>
      <sheetData sheetId="1271">
        <row r="23">
          <cell r="N23">
            <v>28.799999999999997</v>
          </cell>
        </row>
      </sheetData>
      <sheetData sheetId="1272">
        <row r="23">
          <cell r="N23">
            <v>28.799999999999997</v>
          </cell>
        </row>
      </sheetData>
      <sheetData sheetId="1273">
        <row r="23">
          <cell r="N23">
            <v>28.799999999999997</v>
          </cell>
        </row>
      </sheetData>
      <sheetData sheetId="1274">
        <row r="23">
          <cell r="N23">
            <v>28.799999999999997</v>
          </cell>
        </row>
      </sheetData>
      <sheetData sheetId="1275">
        <row r="23">
          <cell r="N23">
            <v>28.799999999999997</v>
          </cell>
        </row>
      </sheetData>
      <sheetData sheetId="1276">
        <row r="23">
          <cell r="N23">
            <v>28.799999999999997</v>
          </cell>
        </row>
      </sheetData>
      <sheetData sheetId="1277">
        <row r="23">
          <cell r="N23">
            <v>28.799999999999997</v>
          </cell>
        </row>
      </sheetData>
      <sheetData sheetId="1278">
        <row r="23">
          <cell r="N23">
            <v>28.799999999999997</v>
          </cell>
        </row>
      </sheetData>
      <sheetData sheetId="1279">
        <row r="23">
          <cell r="N23">
            <v>28.799999999999997</v>
          </cell>
        </row>
      </sheetData>
      <sheetData sheetId="1280">
        <row r="23">
          <cell r="N23">
            <v>28.799999999999997</v>
          </cell>
        </row>
      </sheetData>
      <sheetData sheetId="1281">
        <row r="23">
          <cell r="N23">
            <v>28.799999999999997</v>
          </cell>
        </row>
      </sheetData>
      <sheetData sheetId="1282">
        <row r="23">
          <cell r="N23">
            <v>28.799999999999997</v>
          </cell>
        </row>
      </sheetData>
      <sheetData sheetId="1283">
        <row r="23">
          <cell r="N23">
            <v>28.799999999999997</v>
          </cell>
        </row>
      </sheetData>
      <sheetData sheetId="1284">
        <row r="23">
          <cell r="N23">
            <v>28.799999999999997</v>
          </cell>
        </row>
      </sheetData>
      <sheetData sheetId="1285">
        <row r="23">
          <cell r="N23">
            <v>28.799999999999997</v>
          </cell>
        </row>
      </sheetData>
      <sheetData sheetId="1286">
        <row r="23">
          <cell r="N23">
            <v>28.799999999999997</v>
          </cell>
        </row>
      </sheetData>
      <sheetData sheetId="1287">
        <row r="23">
          <cell r="N23">
            <v>28.799999999999997</v>
          </cell>
        </row>
      </sheetData>
      <sheetData sheetId="1288">
        <row r="23">
          <cell r="N23">
            <v>28.799999999999997</v>
          </cell>
        </row>
      </sheetData>
      <sheetData sheetId="1289">
        <row r="23">
          <cell r="N23">
            <v>28.799999999999997</v>
          </cell>
        </row>
      </sheetData>
      <sheetData sheetId="1290">
        <row r="23">
          <cell r="N23">
            <v>28.799999999999997</v>
          </cell>
        </row>
      </sheetData>
      <sheetData sheetId="1291">
        <row r="23">
          <cell r="N23">
            <v>28.799999999999997</v>
          </cell>
        </row>
      </sheetData>
      <sheetData sheetId="1292">
        <row r="23">
          <cell r="N23">
            <v>28.799999999999997</v>
          </cell>
        </row>
      </sheetData>
      <sheetData sheetId="1293">
        <row r="23">
          <cell r="N23">
            <v>28.799999999999997</v>
          </cell>
        </row>
      </sheetData>
      <sheetData sheetId="1294">
        <row r="23">
          <cell r="N23">
            <v>28.799999999999997</v>
          </cell>
        </row>
      </sheetData>
      <sheetData sheetId="1295">
        <row r="23">
          <cell r="N23">
            <v>28.799999999999997</v>
          </cell>
        </row>
      </sheetData>
      <sheetData sheetId="1296">
        <row r="23">
          <cell r="N23">
            <v>28.799999999999997</v>
          </cell>
        </row>
      </sheetData>
      <sheetData sheetId="1297">
        <row r="23">
          <cell r="N23">
            <v>28.799999999999997</v>
          </cell>
        </row>
      </sheetData>
      <sheetData sheetId="1298">
        <row r="23">
          <cell r="N23">
            <v>28.799999999999997</v>
          </cell>
        </row>
      </sheetData>
      <sheetData sheetId="1299">
        <row r="23">
          <cell r="N23">
            <v>28.799999999999997</v>
          </cell>
        </row>
      </sheetData>
      <sheetData sheetId="1300">
        <row r="23">
          <cell r="N23">
            <v>28.799999999999997</v>
          </cell>
        </row>
      </sheetData>
      <sheetData sheetId="1301">
        <row r="23">
          <cell r="N23">
            <v>28.799999999999997</v>
          </cell>
        </row>
      </sheetData>
      <sheetData sheetId="1302">
        <row r="23">
          <cell r="N23">
            <v>28.799999999999997</v>
          </cell>
        </row>
      </sheetData>
      <sheetData sheetId="1303">
        <row r="23">
          <cell r="N23">
            <v>28.799999999999997</v>
          </cell>
        </row>
      </sheetData>
      <sheetData sheetId="1304">
        <row r="23">
          <cell r="N23">
            <v>28.799999999999997</v>
          </cell>
        </row>
      </sheetData>
      <sheetData sheetId="1305">
        <row r="23">
          <cell r="N23">
            <v>28.799999999999997</v>
          </cell>
        </row>
      </sheetData>
      <sheetData sheetId="1306">
        <row r="23">
          <cell r="N23">
            <v>28.799999999999997</v>
          </cell>
        </row>
      </sheetData>
      <sheetData sheetId="1307">
        <row r="23">
          <cell r="N23">
            <v>28.799999999999997</v>
          </cell>
        </row>
      </sheetData>
      <sheetData sheetId="1308">
        <row r="23">
          <cell r="N23">
            <v>28.799999999999997</v>
          </cell>
        </row>
      </sheetData>
      <sheetData sheetId="1309">
        <row r="23">
          <cell r="N23">
            <v>28.799999999999997</v>
          </cell>
        </row>
      </sheetData>
      <sheetData sheetId="1310">
        <row r="23">
          <cell r="N23">
            <v>28.799999999999997</v>
          </cell>
        </row>
      </sheetData>
      <sheetData sheetId="1311">
        <row r="23">
          <cell r="N23">
            <v>28.799999999999997</v>
          </cell>
        </row>
      </sheetData>
      <sheetData sheetId="1312">
        <row r="23">
          <cell r="N23">
            <v>28.799999999999997</v>
          </cell>
        </row>
      </sheetData>
      <sheetData sheetId="1313">
        <row r="23">
          <cell r="N23">
            <v>28.799999999999997</v>
          </cell>
        </row>
      </sheetData>
      <sheetData sheetId="1314">
        <row r="23">
          <cell r="N23">
            <v>28.799999999999997</v>
          </cell>
        </row>
      </sheetData>
      <sheetData sheetId="1315">
        <row r="23">
          <cell r="N23">
            <v>28.799999999999997</v>
          </cell>
        </row>
      </sheetData>
      <sheetData sheetId="1316">
        <row r="23">
          <cell r="N23">
            <v>28.799999999999997</v>
          </cell>
        </row>
      </sheetData>
      <sheetData sheetId="1317">
        <row r="23">
          <cell r="N23">
            <v>28.799999999999997</v>
          </cell>
        </row>
      </sheetData>
      <sheetData sheetId="1318">
        <row r="23">
          <cell r="N23">
            <v>28.799999999999997</v>
          </cell>
        </row>
      </sheetData>
      <sheetData sheetId="1319">
        <row r="23">
          <cell r="N23">
            <v>28.799999999999997</v>
          </cell>
        </row>
      </sheetData>
      <sheetData sheetId="1320">
        <row r="23">
          <cell r="N23">
            <v>28.799999999999997</v>
          </cell>
        </row>
      </sheetData>
      <sheetData sheetId="1321">
        <row r="23">
          <cell r="N23">
            <v>28.799999999999997</v>
          </cell>
        </row>
      </sheetData>
      <sheetData sheetId="1322">
        <row r="23">
          <cell r="N23">
            <v>28.799999999999997</v>
          </cell>
        </row>
      </sheetData>
      <sheetData sheetId="1323">
        <row r="23">
          <cell r="N23">
            <v>28.799999999999997</v>
          </cell>
        </row>
      </sheetData>
      <sheetData sheetId="1324">
        <row r="23">
          <cell r="N23">
            <v>28.799999999999997</v>
          </cell>
        </row>
      </sheetData>
      <sheetData sheetId="1325">
        <row r="23">
          <cell r="N23">
            <v>28.799999999999997</v>
          </cell>
        </row>
      </sheetData>
      <sheetData sheetId="1326">
        <row r="23">
          <cell r="N23">
            <v>28.799999999999997</v>
          </cell>
        </row>
      </sheetData>
      <sheetData sheetId="1327">
        <row r="23">
          <cell r="N23">
            <v>28.799999999999997</v>
          </cell>
        </row>
      </sheetData>
      <sheetData sheetId="1328">
        <row r="23">
          <cell r="N23">
            <v>28.799999999999997</v>
          </cell>
        </row>
      </sheetData>
      <sheetData sheetId="1329">
        <row r="23">
          <cell r="N23">
            <v>28.799999999999997</v>
          </cell>
        </row>
      </sheetData>
      <sheetData sheetId="1330">
        <row r="23">
          <cell r="N23">
            <v>28.799999999999997</v>
          </cell>
        </row>
      </sheetData>
      <sheetData sheetId="1331">
        <row r="23">
          <cell r="N23">
            <v>28.799999999999997</v>
          </cell>
        </row>
      </sheetData>
      <sheetData sheetId="1332">
        <row r="23">
          <cell r="N23">
            <v>28.799999999999997</v>
          </cell>
        </row>
      </sheetData>
      <sheetData sheetId="1333">
        <row r="23">
          <cell r="N23">
            <v>28.799999999999997</v>
          </cell>
        </row>
      </sheetData>
      <sheetData sheetId="1334">
        <row r="23">
          <cell r="N23">
            <v>28.799999999999997</v>
          </cell>
        </row>
      </sheetData>
      <sheetData sheetId="1335">
        <row r="23">
          <cell r="N23">
            <v>28.799999999999997</v>
          </cell>
        </row>
      </sheetData>
      <sheetData sheetId="1336">
        <row r="23">
          <cell r="N23">
            <v>28.799999999999997</v>
          </cell>
        </row>
      </sheetData>
      <sheetData sheetId="1337">
        <row r="23">
          <cell r="N23">
            <v>28.799999999999997</v>
          </cell>
        </row>
      </sheetData>
      <sheetData sheetId="1338">
        <row r="23">
          <cell r="N23">
            <v>28.799999999999997</v>
          </cell>
        </row>
      </sheetData>
      <sheetData sheetId="1339">
        <row r="23">
          <cell r="N23">
            <v>28.799999999999997</v>
          </cell>
        </row>
      </sheetData>
      <sheetData sheetId="1340">
        <row r="23">
          <cell r="N23">
            <v>28.799999999999997</v>
          </cell>
        </row>
      </sheetData>
      <sheetData sheetId="1341">
        <row r="23">
          <cell r="N23">
            <v>28.799999999999997</v>
          </cell>
        </row>
      </sheetData>
      <sheetData sheetId="1342">
        <row r="23">
          <cell r="N23">
            <v>28.799999999999997</v>
          </cell>
        </row>
      </sheetData>
      <sheetData sheetId="1343">
        <row r="23">
          <cell r="N23">
            <v>28.799999999999997</v>
          </cell>
        </row>
      </sheetData>
      <sheetData sheetId="1344">
        <row r="23">
          <cell r="N23">
            <v>28.799999999999997</v>
          </cell>
        </row>
      </sheetData>
      <sheetData sheetId="1345">
        <row r="23">
          <cell r="N23">
            <v>28.799999999999997</v>
          </cell>
        </row>
      </sheetData>
      <sheetData sheetId="1346">
        <row r="23">
          <cell r="N23">
            <v>28.799999999999997</v>
          </cell>
        </row>
      </sheetData>
      <sheetData sheetId="1347">
        <row r="23">
          <cell r="N23">
            <v>28.799999999999997</v>
          </cell>
        </row>
      </sheetData>
      <sheetData sheetId="1348">
        <row r="23">
          <cell r="N23">
            <v>28.799999999999997</v>
          </cell>
        </row>
      </sheetData>
      <sheetData sheetId="1349">
        <row r="23">
          <cell r="N23">
            <v>28.799999999999997</v>
          </cell>
        </row>
      </sheetData>
      <sheetData sheetId="1350">
        <row r="23">
          <cell r="N23">
            <v>28.799999999999997</v>
          </cell>
        </row>
      </sheetData>
      <sheetData sheetId="1351">
        <row r="23">
          <cell r="N23">
            <v>28.799999999999997</v>
          </cell>
        </row>
      </sheetData>
      <sheetData sheetId="1352">
        <row r="23">
          <cell r="N23">
            <v>28.799999999999997</v>
          </cell>
        </row>
      </sheetData>
      <sheetData sheetId="1353">
        <row r="23">
          <cell r="N23">
            <v>28.799999999999997</v>
          </cell>
        </row>
      </sheetData>
      <sheetData sheetId="1354">
        <row r="23">
          <cell r="N23">
            <v>28.799999999999997</v>
          </cell>
        </row>
      </sheetData>
      <sheetData sheetId="1355">
        <row r="23">
          <cell r="N23">
            <v>28.799999999999997</v>
          </cell>
        </row>
      </sheetData>
      <sheetData sheetId="1356">
        <row r="23">
          <cell r="N23">
            <v>28.799999999999997</v>
          </cell>
        </row>
      </sheetData>
      <sheetData sheetId="1357">
        <row r="23">
          <cell r="N23">
            <v>28.799999999999997</v>
          </cell>
        </row>
      </sheetData>
      <sheetData sheetId="1358">
        <row r="23">
          <cell r="N23">
            <v>28.799999999999997</v>
          </cell>
        </row>
      </sheetData>
      <sheetData sheetId="1359">
        <row r="23">
          <cell r="N23">
            <v>28.799999999999997</v>
          </cell>
        </row>
      </sheetData>
      <sheetData sheetId="1360">
        <row r="23">
          <cell r="N23">
            <v>28.799999999999997</v>
          </cell>
        </row>
      </sheetData>
      <sheetData sheetId="1361">
        <row r="23">
          <cell r="N23">
            <v>28.799999999999997</v>
          </cell>
        </row>
      </sheetData>
      <sheetData sheetId="1362">
        <row r="23">
          <cell r="N23">
            <v>28.799999999999997</v>
          </cell>
        </row>
      </sheetData>
      <sheetData sheetId="1363">
        <row r="23">
          <cell r="N23">
            <v>28.799999999999997</v>
          </cell>
        </row>
      </sheetData>
      <sheetData sheetId="1364">
        <row r="23">
          <cell r="N23">
            <v>28.799999999999997</v>
          </cell>
        </row>
      </sheetData>
      <sheetData sheetId="1365">
        <row r="23">
          <cell r="N23">
            <v>28.799999999999997</v>
          </cell>
        </row>
      </sheetData>
      <sheetData sheetId="1366">
        <row r="23">
          <cell r="N23">
            <v>28.799999999999997</v>
          </cell>
        </row>
      </sheetData>
      <sheetData sheetId="1367">
        <row r="23">
          <cell r="N23">
            <v>28.799999999999997</v>
          </cell>
        </row>
      </sheetData>
      <sheetData sheetId="1368">
        <row r="23">
          <cell r="N23">
            <v>28.799999999999997</v>
          </cell>
        </row>
      </sheetData>
      <sheetData sheetId="1369">
        <row r="23">
          <cell r="N23">
            <v>28.799999999999997</v>
          </cell>
        </row>
      </sheetData>
      <sheetData sheetId="1370">
        <row r="23">
          <cell r="N23">
            <v>28.799999999999997</v>
          </cell>
        </row>
      </sheetData>
      <sheetData sheetId="1371">
        <row r="23">
          <cell r="N23">
            <v>28.799999999999997</v>
          </cell>
        </row>
      </sheetData>
      <sheetData sheetId="1372">
        <row r="23">
          <cell r="N23">
            <v>28.799999999999997</v>
          </cell>
        </row>
      </sheetData>
      <sheetData sheetId="1373">
        <row r="23">
          <cell r="N23">
            <v>28.799999999999997</v>
          </cell>
        </row>
      </sheetData>
      <sheetData sheetId="1374">
        <row r="23">
          <cell r="N23">
            <v>28.799999999999997</v>
          </cell>
        </row>
      </sheetData>
      <sheetData sheetId="1375">
        <row r="23">
          <cell r="N23">
            <v>28.799999999999997</v>
          </cell>
        </row>
      </sheetData>
      <sheetData sheetId="1376">
        <row r="23">
          <cell r="N23">
            <v>28.799999999999997</v>
          </cell>
        </row>
      </sheetData>
      <sheetData sheetId="1377">
        <row r="23">
          <cell r="N23">
            <v>28.799999999999997</v>
          </cell>
        </row>
      </sheetData>
      <sheetData sheetId="1378">
        <row r="23">
          <cell r="N23">
            <v>28.799999999999997</v>
          </cell>
        </row>
      </sheetData>
      <sheetData sheetId="1379">
        <row r="23">
          <cell r="N23">
            <v>28.799999999999997</v>
          </cell>
        </row>
      </sheetData>
      <sheetData sheetId="1380">
        <row r="23">
          <cell r="N23">
            <v>28.799999999999997</v>
          </cell>
        </row>
      </sheetData>
      <sheetData sheetId="1381">
        <row r="23">
          <cell r="N23">
            <v>28.799999999999997</v>
          </cell>
        </row>
      </sheetData>
      <sheetData sheetId="1382">
        <row r="23">
          <cell r="N23">
            <v>28.799999999999997</v>
          </cell>
        </row>
      </sheetData>
      <sheetData sheetId="1383">
        <row r="23">
          <cell r="N23">
            <v>28.799999999999997</v>
          </cell>
        </row>
      </sheetData>
      <sheetData sheetId="1384">
        <row r="23">
          <cell r="N23">
            <v>28.799999999999997</v>
          </cell>
        </row>
      </sheetData>
      <sheetData sheetId="1385">
        <row r="23">
          <cell r="N23">
            <v>28.799999999999997</v>
          </cell>
        </row>
      </sheetData>
      <sheetData sheetId="1386">
        <row r="23">
          <cell r="N23">
            <v>28.799999999999997</v>
          </cell>
        </row>
      </sheetData>
      <sheetData sheetId="1387">
        <row r="23">
          <cell r="N23">
            <v>28.799999999999997</v>
          </cell>
        </row>
      </sheetData>
      <sheetData sheetId="1388">
        <row r="23">
          <cell r="N23">
            <v>28.799999999999997</v>
          </cell>
        </row>
      </sheetData>
      <sheetData sheetId="1389">
        <row r="23">
          <cell r="N23">
            <v>28.799999999999997</v>
          </cell>
        </row>
      </sheetData>
      <sheetData sheetId="1390">
        <row r="23">
          <cell r="N23">
            <v>28.799999999999997</v>
          </cell>
        </row>
      </sheetData>
      <sheetData sheetId="1391">
        <row r="23">
          <cell r="N23">
            <v>28.799999999999997</v>
          </cell>
        </row>
      </sheetData>
      <sheetData sheetId="1392">
        <row r="23">
          <cell r="N23">
            <v>28.799999999999997</v>
          </cell>
        </row>
      </sheetData>
      <sheetData sheetId="1393">
        <row r="23">
          <cell r="N23">
            <v>28.799999999999997</v>
          </cell>
        </row>
      </sheetData>
      <sheetData sheetId="1394">
        <row r="23">
          <cell r="N23">
            <v>28.799999999999997</v>
          </cell>
        </row>
      </sheetData>
      <sheetData sheetId="1395">
        <row r="23">
          <cell r="N23">
            <v>28.799999999999997</v>
          </cell>
        </row>
      </sheetData>
      <sheetData sheetId="1396">
        <row r="23">
          <cell r="N23">
            <v>28.799999999999997</v>
          </cell>
        </row>
      </sheetData>
      <sheetData sheetId="1397">
        <row r="23">
          <cell r="N23">
            <v>28.799999999999997</v>
          </cell>
        </row>
      </sheetData>
      <sheetData sheetId="1398">
        <row r="23">
          <cell r="N23">
            <v>28.799999999999997</v>
          </cell>
        </row>
      </sheetData>
      <sheetData sheetId="1399">
        <row r="23">
          <cell r="N23">
            <v>28.799999999999997</v>
          </cell>
        </row>
      </sheetData>
      <sheetData sheetId="1400">
        <row r="23">
          <cell r="N23">
            <v>28.799999999999997</v>
          </cell>
        </row>
      </sheetData>
      <sheetData sheetId="1401">
        <row r="23">
          <cell r="N23">
            <v>28.799999999999997</v>
          </cell>
        </row>
      </sheetData>
      <sheetData sheetId="1402">
        <row r="23">
          <cell r="N23">
            <v>28.799999999999997</v>
          </cell>
        </row>
      </sheetData>
      <sheetData sheetId="1403">
        <row r="23">
          <cell r="N23">
            <v>28.799999999999997</v>
          </cell>
        </row>
      </sheetData>
      <sheetData sheetId="1404">
        <row r="23">
          <cell r="N23">
            <v>28.799999999999997</v>
          </cell>
        </row>
      </sheetData>
      <sheetData sheetId="1405">
        <row r="23">
          <cell r="N23">
            <v>28.799999999999997</v>
          </cell>
        </row>
      </sheetData>
      <sheetData sheetId="1406">
        <row r="23">
          <cell r="N23">
            <v>28.799999999999997</v>
          </cell>
        </row>
      </sheetData>
      <sheetData sheetId="1407">
        <row r="23">
          <cell r="N23">
            <v>28.799999999999997</v>
          </cell>
        </row>
      </sheetData>
      <sheetData sheetId="1408">
        <row r="23">
          <cell r="N23">
            <v>28.799999999999997</v>
          </cell>
        </row>
      </sheetData>
      <sheetData sheetId="1409">
        <row r="23">
          <cell r="N23">
            <v>28.799999999999997</v>
          </cell>
        </row>
      </sheetData>
      <sheetData sheetId="1410">
        <row r="23">
          <cell r="N23">
            <v>28.799999999999997</v>
          </cell>
        </row>
      </sheetData>
      <sheetData sheetId="1411">
        <row r="23">
          <cell r="N23">
            <v>28.799999999999997</v>
          </cell>
        </row>
      </sheetData>
      <sheetData sheetId="1412">
        <row r="23">
          <cell r="N23">
            <v>28.799999999999997</v>
          </cell>
        </row>
      </sheetData>
      <sheetData sheetId="1413">
        <row r="23">
          <cell r="N23">
            <v>28.799999999999997</v>
          </cell>
        </row>
      </sheetData>
      <sheetData sheetId="1414">
        <row r="23">
          <cell r="N23">
            <v>28.799999999999997</v>
          </cell>
        </row>
      </sheetData>
      <sheetData sheetId="1415">
        <row r="23">
          <cell r="N23">
            <v>28.799999999999997</v>
          </cell>
        </row>
      </sheetData>
      <sheetData sheetId="1416">
        <row r="23">
          <cell r="N23">
            <v>28.799999999999997</v>
          </cell>
        </row>
      </sheetData>
      <sheetData sheetId="1417">
        <row r="23">
          <cell r="N23">
            <v>28.799999999999997</v>
          </cell>
        </row>
      </sheetData>
      <sheetData sheetId="1418">
        <row r="23">
          <cell r="N23">
            <v>28.799999999999997</v>
          </cell>
        </row>
      </sheetData>
      <sheetData sheetId="1419">
        <row r="23">
          <cell r="N23">
            <v>28.799999999999997</v>
          </cell>
        </row>
      </sheetData>
      <sheetData sheetId="1420">
        <row r="23">
          <cell r="N23">
            <v>28.799999999999997</v>
          </cell>
        </row>
      </sheetData>
      <sheetData sheetId="1421">
        <row r="23">
          <cell r="N23">
            <v>28.799999999999997</v>
          </cell>
        </row>
      </sheetData>
      <sheetData sheetId="1422">
        <row r="23">
          <cell r="N23">
            <v>28.799999999999997</v>
          </cell>
        </row>
      </sheetData>
      <sheetData sheetId="1423">
        <row r="23">
          <cell r="N23">
            <v>28.799999999999997</v>
          </cell>
        </row>
      </sheetData>
      <sheetData sheetId="1424">
        <row r="23">
          <cell r="N23">
            <v>28.799999999999997</v>
          </cell>
        </row>
      </sheetData>
      <sheetData sheetId="1425">
        <row r="23">
          <cell r="N23">
            <v>28.799999999999997</v>
          </cell>
        </row>
      </sheetData>
      <sheetData sheetId="1426">
        <row r="23">
          <cell r="N23">
            <v>28.799999999999997</v>
          </cell>
        </row>
      </sheetData>
      <sheetData sheetId="1427">
        <row r="23">
          <cell r="N23">
            <v>28.799999999999997</v>
          </cell>
        </row>
      </sheetData>
      <sheetData sheetId="1428">
        <row r="23">
          <cell r="N23">
            <v>28.799999999999997</v>
          </cell>
        </row>
      </sheetData>
      <sheetData sheetId="1429">
        <row r="23">
          <cell r="N23">
            <v>28.799999999999997</v>
          </cell>
        </row>
      </sheetData>
      <sheetData sheetId="1430">
        <row r="23">
          <cell r="N23">
            <v>28.799999999999997</v>
          </cell>
        </row>
      </sheetData>
      <sheetData sheetId="1431">
        <row r="23">
          <cell r="N23">
            <v>28.799999999999997</v>
          </cell>
        </row>
      </sheetData>
      <sheetData sheetId="1432">
        <row r="23">
          <cell r="N23">
            <v>28.799999999999997</v>
          </cell>
        </row>
      </sheetData>
      <sheetData sheetId="1433">
        <row r="23">
          <cell r="N23">
            <v>28.799999999999997</v>
          </cell>
        </row>
      </sheetData>
      <sheetData sheetId="1434">
        <row r="23">
          <cell r="N23">
            <v>28.799999999999997</v>
          </cell>
        </row>
      </sheetData>
      <sheetData sheetId="1435">
        <row r="23">
          <cell r="N23">
            <v>28.799999999999997</v>
          </cell>
        </row>
      </sheetData>
      <sheetData sheetId="1436">
        <row r="23">
          <cell r="N23">
            <v>28.799999999999997</v>
          </cell>
        </row>
      </sheetData>
      <sheetData sheetId="1437">
        <row r="23">
          <cell r="N23">
            <v>28.799999999999997</v>
          </cell>
        </row>
      </sheetData>
      <sheetData sheetId="1438">
        <row r="23">
          <cell r="N23">
            <v>28.799999999999997</v>
          </cell>
        </row>
      </sheetData>
      <sheetData sheetId="1439">
        <row r="23">
          <cell r="N23">
            <v>28.799999999999997</v>
          </cell>
        </row>
      </sheetData>
      <sheetData sheetId="1440">
        <row r="23">
          <cell r="N23">
            <v>28.799999999999997</v>
          </cell>
        </row>
      </sheetData>
      <sheetData sheetId="1441">
        <row r="23">
          <cell r="N23">
            <v>28.799999999999997</v>
          </cell>
        </row>
      </sheetData>
      <sheetData sheetId="1442">
        <row r="23">
          <cell r="N23">
            <v>28.799999999999997</v>
          </cell>
        </row>
      </sheetData>
      <sheetData sheetId="1443">
        <row r="23">
          <cell r="N23">
            <v>28.799999999999997</v>
          </cell>
        </row>
      </sheetData>
      <sheetData sheetId="1444">
        <row r="23">
          <cell r="N23">
            <v>28.799999999999997</v>
          </cell>
        </row>
      </sheetData>
      <sheetData sheetId="1445">
        <row r="23">
          <cell r="N23">
            <v>28.799999999999997</v>
          </cell>
        </row>
      </sheetData>
      <sheetData sheetId="1446">
        <row r="23">
          <cell r="N23">
            <v>28.799999999999997</v>
          </cell>
        </row>
      </sheetData>
      <sheetData sheetId="1447">
        <row r="23">
          <cell r="N23">
            <v>28.799999999999997</v>
          </cell>
        </row>
      </sheetData>
      <sheetData sheetId="1448">
        <row r="23">
          <cell r="N23">
            <v>28.799999999999997</v>
          </cell>
        </row>
      </sheetData>
      <sheetData sheetId="1449">
        <row r="23">
          <cell r="N23">
            <v>28.799999999999997</v>
          </cell>
        </row>
      </sheetData>
      <sheetData sheetId="1450">
        <row r="23">
          <cell r="N23">
            <v>28.799999999999997</v>
          </cell>
        </row>
      </sheetData>
      <sheetData sheetId="1451">
        <row r="23">
          <cell r="N23">
            <v>28.799999999999997</v>
          </cell>
        </row>
      </sheetData>
      <sheetData sheetId="1452">
        <row r="23">
          <cell r="N23">
            <v>28.799999999999997</v>
          </cell>
        </row>
      </sheetData>
      <sheetData sheetId="1453">
        <row r="23">
          <cell r="N23">
            <v>28.799999999999997</v>
          </cell>
        </row>
      </sheetData>
      <sheetData sheetId="1454">
        <row r="23">
          <cell r="N23">
            <v>28.799999999999997</v>
          </cell>
        </row>
      </sheetData>
      <sheetData sheetId="1455">
        <row r="23">
          <cell r="N23">
            <v>28.799999999999997</v>
          </cell>
        </row>
      </sheetData>
      <sheetData sheetId="1456">
        <row r="23">
          <cell r="N23">
            <v>28.799999999999997</v>
          </cell>
        </row>
      </sheetData>
      <sheetData sheetId="1457">
        <row r="23">
          <cell r="N23">
            <v>28.799999999999997</v>
          </cell>
        </row>
      </sheetData>
      <sheetData sheetId="1458">
        <row r="23">
          <cell r="N23">
            <v>28.799999999999997</v>
          </cell>
        </row>
      </sheetData>
      <sheetData sheetId="1459">
        <row r="23">
          <cell r="N23">
            <v>28.799999999999997</v>
          </cell>
        </row>
      </sheetData>
      <sheetData sheetId="1460">
        <row r="23">
          <cell r="N23">
            <v>28.799999999999997</v>
          </cell>
        </row>
      </sheetData>
      <sheetData sheetId="1461">
        <row r="23">
          <cell r="N23">
            <v>28.799999999999997</v>
          </cell>
        </row>
      </sheetData>
      <sheetData sheetId="1462">
        <row r="23">
          <cell r="N23">
            <v>28.799999999999997</v>
          </cell>
        </row>
      </sheetData>
      <sheetData sheetId="1463">
        <row r="23">
          <cell r="N23">
            <v>28.799999999999997</v>
          </cell>
        </row>
      </sheetData>
      <sheetData sheetId="1464">
        <row r="23">
          <cell r="N23">
            <v>28.799999999999997</v>
          </cell>
        </row>
      </sheetData>
      <sheetData sheetId="1465">
        <row r="23">
          <cell r="N23">
            <v>28.799999999999997</v>
          </cell>
        </row>
      </sheetData>
      <sheetData sheetId="1466">
        <row r="23">
          <cell r="N23">
            <v>28.799999999999997</v>
          </cell>
        </row>
      </sheetData>
      <sheetData sheetId="1467">
        <row r="23">
          <cell r="N23">
            <v>28.799999999999997</v>
          </cell>
        </row>
      </sheetData>
      <sheetData sheetId="1468">
        <row r="23">
          <cell r="N23">
            <v>28.799999999999997</v>
          </cell>
        </row>
      </sheetData>
      <sheetData sheetId="1469">
        <row r="23">
          <cell r="N23">
            <v>28.799999999999997</v>
          </cell>
        </row>
      </sheetData>
      <sheetData sheetId="1470">
        <row r="23">
          <cell r="N23">
            <v>28.799999999999997</v>
          </cell>
        </row>
      </sheetData>
      <sheetData sheetId="1471">
        <row r="23">
          <cell r="N23">
            <v>28.799999999999997</v>
          </cell>
        </row>
      </sheetData>
      <sheetData sheetId="1472">
        <row r="23">
          <cell r="N23">
            <v>28.799999999999997</v>
          </cell>
        </row>
      </sheetData>
      <sheetData sheetId="1473">
        <row r="23">
          <cell r="N23">
            <v>28.799999999999997</v>
          </cell>
        </row>
      </sheetData>
      <sheetData sheetId="1474">
        <row r="23">
          <cell r="N23">
            <v>28.799999999999997</v>
          </cell>
        </row>
      </sheetData>
      <sheetData sheetId="1475">
        <row r="23">
          <cell r="N23">
            <v>28.799999999999997</v>
          </cell>
        </row>
      </sheetData>
      <sheetData sheetId="1476">
        <row r="23">
          <cell r="N23">
            <v>28.799999999999997</v>
          </cell>
        </row>
      </sheetData>
      <sheetData sheetId="1477">
        <row r="23">
          <cell r="N23">
            <v>28.799999999999997</v>
          </cell>
        </row>
      </sheetData>
      <sheetData sheetId="1478">
        <row r="23">
          <cell r="N23">
            <v>28.799999999999997</v>
          </cell>
        </row>
      </sheetData>
      <sheetData sheetId="1479">
        <row r="23">
          <cell r="N23">
            <v>28.799999999999997</v>
          </cell>
        </row>
      </sheetData>
      <sheetData sheetId="1480">
        <row r="23">
          <cell r="N23">
            <v>28.799999999999997</v>
          </cell>
        </row>
      </sheetData>
      <sheetData sheetId="1481">
        <row r="23">
          <cell r="N23">
            <v>28.799999999999997</v>
          </cell>
        </row>
      </sheetData>
      <sheetData sheetId="1482">
        <row r="23">
          <cell r="N23">
            <v>28.799999999999997</v>
          </cell>
        </row>
      </sheetData>
      <sheetData sheetId="1483">
        <row r="23">
          <cell r="N23">
            <v>28.799999999999997</v>
          </cell>
        </row>
      </sheetData>
      <sheetData sheetId="1484">
        <row r="23">
          <cell r="N23">
            <v>28.799999999999997</v>
          </cell>
        </row>
      </sheetData>
      <sheetData sheetId="1485">
        <row r="23">
          <cell r="N23">
            <v>28.799999999999997</v>
          </cell>
        </row>
      </sheetData>
      <sheetData sheetId="1486">
        <row r="23">
          <cell r="N23">
            <v>28.799999999999997</v>
          </cell>
        </row>
      </sheetData>
      <sheetData sheetId="1487">
        <row r="23">
          <cell r="N23">
            <v>28.799999999999997</v>
          </cell>
        </row>
      </sheetData>
      <sheetData sheetId="1488">
        <row r="23">
          <cell r="N23">
            <v>28.799999999999997</v>
          </cell>
        </row>
      </sheetData>
      <sheetData sheetId="1489">
        <row r="23">
          <cell r="N23">
            <v>28.799999999999997</v>
          </cell>
        </row>
      </sheetData>
      <sheetData sheetId="1490">
        <row r="23">
          <cell r="N23">
            <v>28.799999999999997</v>
          </cell>
        </row>
      </sheetData>
      <sheetData sheetId="1491">
        <row r="23">
          <cell r="N23">
            <v>28.799999999999997</v>
          </cell>
        </row>
      </sheetData>
      <sheetData sheetId="1492">
        <row r="23">
          <cell r="N23">
            <v>28.799999999999997</v>
          </cell>
        </row>
      </sheetData>
      <sheetData sheetId="1493">
        <row r="23">
          <cell r="N23">
            <v>28.799999999999997</v>
          </cell>
        </row>
      </sheetData>
      <sheetData sheetId="1494">
        <row r="23">
          <cell r="N23">
            <v>28.799999999999997</v>
          </cell>
        </row>
      </sheetData>
      <sheetData sheetId="1495">
        <row r="23">
          <cell r="N23">
            <v>28.799999999999997</v>
          </cell>
        </row>
      </sheetData>
      <sheetData sheetId="1496">
        <row r="23">
          <cell r="N23">
            <v>28.799999999999997</v>
          </cell>
        </row>
      </sheetData>
      <sheetData sheetId="1497">
        <row r="23">
          <cell r="N23">
            <v>28.799999999999997</v>
          </cell>
        </row>
      </sheetData>
      <sheetData sheetId="1498">
        <row r="23">
          <cell r="N23">
            <v>28.799999999999997</v>
          </cell>
        </row>
      </sheetData>
      <sheetData sheetId="1499">
        <row r="23">
          <cell r="N23">
            <v>28.799999999999997</v>
          </cell>
        </row>
      </sheetData>
      <sheetData sheetId="1500">
        <row r="23">
          <cell r="N23">
            <v>28.799999999999997</v>
          </cell>
        </row>
      </sheetData>
      <sheetData sheetId="1501">
        <row r="23">
          <cell r="N23">
            <v>28.799999999999997</v>
          </cell>
        </row>
      </sheetData>
      <sheetData sheetId="1502">
        <row r="23">
          <cell r="N23">
            <v>28.799999999999997</v>
          </cell>
        </row>
      </sheetData>
      <sheetData sheetId="1503">
        <row r="23">
          <cell r="N23">
            <v>28.799999999999997</v>
          </cell>
        </row>
      </sheetData>
      <sheetData sheetId="1504">
        <row r="23">
          <cell r="N23">
            <v>28.799999999999997</v>
          </cell>
        </row>
      </sheetData>
      <sheetData sheetId="1505">
        <row r="23">
          <cell r="N23">
            <v>28.799999999999997</v>
          </cell>
        </row>
      </sheetData>
      <sheetData sheetId="1506">
        <row r="23">
          <cell r="N23">
            <v>28.799999999999997</v>
          </cell>
        </row>
      </sheetData>
      <sheetData sheetId="1507">
        <row r="23">
          <cell r="N23">
            <v>28.799999999999997</v>
          </cell>
        </row>
      </sheetData>
      <sheetData sheetId="1508">
        <row r="23">
          <cell r="N23">
            <v>28.799999999999997</v>
          </cell>
        </row>
      </sheetData>
      <sheetData sheetId="1509">
        <row r="23">
          <cell r="N23">
            <v>28.799999999999997</v>
          </cell>
        </row>
      </sheetData>
      <sheetData sheetId="1510">
        <row r="23">
          <cell r="N23">
            <v>28.799999999999997</v>
          </cell>
        </row>
      </sheetData>
      <sheetData sheetId="1511">
        <row r="23">
          <cell r="N23">
            <v>28.799999999999997</v>
          </cell>
        </row>
      </sheetData>
      <sheetData sheetId="1512">
        <row r="23">
          <cell r="N23">
            <v>28.799999999999997</v>
          </cell>
        </row>
      </sheetData>
      <sheetData sheetId="1513">
        <row r="23">
          <cell r="N23">
            <v>28.799999999999997</v>
          </cell>
        </row>
      </sheetData>
      <sheetData sheetId="1514">
        <row r="23">
          <cell r="N23">
            <v>28.799999999999997</v>
          </cell>
        </row>
      </sheetData>
      <sheetData sheetId="1515">
        <row r="23">
          <cell r="N23">
            <v>28.799999999999997</v>
          </cell>
        </row>
      </sheetData>
      <sheetData sheetId="1516">
        <row r="23">
          <cell r="N23">
            <v>28.799999999999997</v>
          </cell>
        </row>
      </sheetData>
      <sheetData sheetId="1517">
        <row r="23">
          <cell r="N23">
            <v>28.799999999999997</v>
          </cell>
        </row>
      </sheetData>
      <sheetData sheetId="1518">
        <row r="23">
          <cell r="N23">
            <v>28.799999999999997</v>
          </cell>
        </row>
      </sheetData>
      <sheetData sheetId="1519">
        <row r="23">
          <cell r="N23">
            <v>28.799999999999997</v>
          </cell>
        </row>
      </sheetData>
      <sheetData sheetId="1520">
        <row r="23">
          <cell r="N23">
            <v>28.799999999999997</v>
          </cell>
        </row>
      </sheetData>
      <sheetData sheetId="1521">
        <row r="23">
          <cell r="N23">
            <v>28.799999999999997</v>
          </cell>
        </row>
      </sheetData>
      <sheetData sheetId="1522">
        <row r="23">
          <cell r="N23">
            <v>28.799999999999997</v>
          </cell>
        </row>
      </sheetData>
      <sheetData sheetId="1523">
        <row r="23">
          <cell r="N23">
            <v>28.799999999999997</v>
          </cell>
        </row>
      </sheetData>
      <sheetData sheetId="1524">
        <row r="23">
          <cell r="N23">
            <v>28.799999999999997</v>
          </cell>
        </row>
      </sheetData>
      <sheetData sheetId="1525">
        <row r="23">
          <cell r="N23">
            <v>28.799999999999997</v>
          </cell>
        </row>
      </sheetData>
      <sheetData sheetId="1526">
        <row r="23">
          <cell r="N23">
            <v>28.799999999999997</v>
          </cell>
        </row>
      </sheetData>
      <sheetData sheetId="1527">
        <row r="23">
          <cell r="N23">
            <v>28.799999999999997</v>
          </cell>
        </row>
      </sheetData>
      <sheetData sheetId="1528">
        <row r="23">
          <cell r="N23">
            <v>28.799999999999997</v>
          </cell>
        </row>
      </sheetData>
      <sheetData sheetId="1529">
        <row r="23">
          <cell r="N23">
            <v>28.799999999999997</v>
          </cell>
        </row>
      </sheetData>
      <sheetData sheetId="1530">
        <row r="23">
          <cell r="N23">
            <v>28.799999999999997</v>
          </cell>
        </row>
      </sheetData>
      <sheetData sheetId="1531">
        <row r="23">
          <cell r="N23">
            <v>28.799999999999997</v>
          </cell>
        </row>
      </sheetData>
      <sheetData sheetId="1532">
        <row r="23">
          <cell r="N23">
            <v>28.799999999999997</v>
          </cell>
        </row>
      </sheetData>
      <sheetData sheetId="1533">
        <row r="23">
          <cell r="N23">
            <v>28.799999999999997</v>
          </cell>
        </row>
      </sheetData>
      <sheetData sheetId="1534">
        <row r="23">
          <cell r="N23">
            <v>28.799999999999997</v>
          </cell>
        </row>
      </sheetData>
      <sheetData sheetId="1535">
        <row r="23">
          <cell r="N23">
            <v>28.799999999999997</v>
          </cell>
        </row>
      </sheetData>
      <sheetData sheetId="1536">
        <row r="23">
          <cell r="N23">
            <v>28.799999999999997</v>
          </cell>
        </row>
      </sheetData>
      <sheetData sheetId="1537">
        <row r="23">
          <cell r="N23">
            <v>28.799999999999997</v>
          </cell>
        </row>
      </sheetData>
      <sheetData sheetId="1538">
        <row r="23">
          <cell r="N23">
            <v>28.799999999999997</v>
          </cell>
        </row>
      </sheetData>
      <sheetData sheetId="1539">
        <row r="23">
          <cell r="N23">
            <v>28.799999999999997</v>
          </cell>
        </row>
      </sheetData>
      <sheetData sheetId="1540">
        <row r="23">
          <cell r="N23">
            <v>28.799999999999997</v>
          </cell>
        </row>
      </sheetData>
      <sheetData sheetId="1541">
        <row r="23">
          <cell r="N23">
            <v>28.799999999999997</v>
          </cell>
        </row>
      </sheetData>
      <sheetData sheetId="1542">
        <row r="23">
          <cell r="N23">
            <v>28.799999999999997</v>
          </cell>
        </row>
      </sheetData>
      <sheetData sheetId="1543">
        <row r="23">
          <cell r="N23">
            <v>28.799999999999997</v>
          </cell>
        </row>
      </sheetData>
      <sheetData sheetId="1544">
        <row r="23">
          <cell r="N23">
            <v>28.799999999999997</v>
          </cell>
        </row>
      </sheetData>
      <sheetData sheetId="1545">
        <row r="23">
          <cell r="N23">
            <v>28.799999999999997</v>
          </cell>
        </row>
      </sheetData>
      <sheetData sheetId="1546">
        <row r="23">
          <cell r="N23">
            <v>28.799999999999997</v>
          </cell>
        </row>
      </sheetData>
      <sheetData sheetId="1547">
        <row r="23">
          <cell r="N23">
            <v>28.799999999999997</v>
          </cell>
        </row>
      </sheetData>
      <sheetData sheetId="1548">
        <row r="23">
          <cell r="N23">
            <v>28.799999999999997</v>
          </cell>
        </row>
      </sheetData>
      <sheetData sheetId="1549">
        <row r="23">
          <cell r="N23">
            <v>28.799999999999997</v>
          </cell>
        </row>
      </sheetData>
      <sheetData sheetId="1550">
        <row r="23">
          <cell r="N23">
            <v>28.799999999999997</v>
          </cell>
        </row>
      </sheetData>
      <sheetData sheetId="1551">
        <row r="23">
          <cell r="N23">
            <v>28.799999999999997</v>
          </cell>
        </row>
      </sheetData>
      <sheetData sheetId="1552">
        <row r="23">
          <cell r="N23">
            <v>28.799999999999997</v>
          </cell>
        </row>
      </sheetData>
      <sheetData sheetId="1553">
        <row r="23">
          <cell r="N23">
            <v>28.799999999999997</v>
          </cell>
        </row>
      </sheetData>
      <sheetData sheetId="1554">
        <row r="23">
          <cell r="N23">
            <v>28.799999999999997</v>
          </cell>
        </row>
      </sheetData>
      <sheetData sheetId="1555">
        <row r="23">
          <cell r="N23">
            <v>28.799999999999997</v>
          </cell>
        </row>
      </sheetData>
      <sheetData sheetId="1556">
        <row r="23">
          <cell r="N23">
            <v>28.799999999999997</v>
          </cell>
        </row>
      </sheetData>
      <sheetData sheetId="1557">
        <row r="23">
          <cell r="N23">
            <v>28.799999999999997</v>
          </cell>
        </row>
      </sheetData>
      <sheetData sheetId="1558">
        <row r="23">
          <cell r="N23">
            <v>28.799999999999997</v>
          </cell>
        </row>
      </sheetData>
      <sheetData sheetId="1559">
        <row r="23">
          <cell r="N23">
            <v>28.799999999999997</v>
          </cell>
        </row>
      </sheetData>
      <sheetData sheetId="1560">
        <row r="23">
          <cell r="N23">
            <v>28.799999999999997</v>
          </cell>
        </row>
      </sheetData>
      <sheetData sheetId="1561">
        <row r="23">
          <cell r="N23">
            <v>28.799999999999997</v>
          </cell>
        </row>
      </sheetData>
      <sheetData sheetId="1562">
        <row r="23">
          <cell r="N23">
            <v>28.799999999999997</v>
          </cell>
        </row>
      </sheetData>
      <sheetData sheetId="1563">
        <row r="23">
          <cell r="N23">
            <v>28.799999999999997</v>
          </cell>
        </row>
      </sheetData>
      <sheetData sheetId="1564">
        <row r="23">
          <cell r="N23">
            <v>28.799999999999997</v>
          </cell>
        </row>
      </sheetData>
      <sheetData sheetId="1565">
        <row r="23">
          <cell r="N23">
            <v>28.799999999999997</v>
          </cell>
        </row>
      </sheetData>
      <sheetData sheetId="1566">
        <row r="23">
          <cell r="N23">
            <v>28.799999999999997</v>
          </cell>
        </row>
      </sheetData>
      <sheetData sheetId="1567">
        <row r="23">
          <cell r="N23">
            <v>28.799999999999997</v>
          </cell>
        </row>
      </sheetData>
      <sheetData sheetId="1568">
        <row r="23">
          <cell r="N23">
            <v>28.799999999999997</v>
          </cell>
        </row>
      </sheetData>
      <sheetData sheetId="1569">
        <row r="23">
          <cell r="N23">
            <v>28.799999999999997</v>
          </cell>
        </row>
      </sheetData>
      <sheetData sheetId="1570">
        <row r="23">
          <cell r="N23">
            <v>28.799999999999997</v>
          </cell>
        </row>
      </sheetData>
      <sheetData sheetId="1571">
        <row r="23">
          <cell r="N23">
            <v>28.799999999999997</v>
          </cell>
        </row>
      </sheetData>
      <sheetData sheetId="1572">
        <row r="23">
          <cell r="N23">
            <v>28.799999999999997</v>
          </cell>
        </row>
      </sheetData>
      <sheetData sheetId="1573">
        <row r="23">
          <cell r="N23">
            <v>28.799999999999997</v>
          </cell>
        </row>
      </sheetData>
      <sheetData sheetId="1574">
        <row r="23">
          <cell r="N23">
            <v>28.799999999999997</v>
          </cell>
        </row>
      </sheetData>
      <sheetData sheetId="1575">
        <row r="23">
          <cell r="N23">
            <v>28.799999999999997</v>
          </cell>
        </row>
      </sheetData>
      <sheetData sheetId="1576">
        <row r="23">
          <cell r="N23">
            <v>28.799999999999997</v>
          </cell>
        </row>
      </sheetData>
      <sheetData sheetId="1577">
        <row r="23">
          <cell r="N23">
            <v>28.799999999999997</v>
          </cell>
        </row>
      </sheetData>
      <sheetData sheetId="1578">
        <row r="23">
          <cell r="N23">
            <v>28.799999999999997</v>
          </cell>
        </row>
      </sheetData>
      <sheetData sheetId="1579">
        <row r="23">
          <cell r="N23">
            <v>28.799999999999997</v>
          </cell>
        </row>
      </sheetData>
      <sheetData sheetId="1580">
        <row r="23">
          <cell r="N23">
            <v>28.799999999999997</v>
          </cell>
        </row>
      </sheetData>
      <sheetData sheetId="1581">
        <row r="23">
          <cell r="N23">
            <v>28.799999999999997</v>
          </cell>
        </row>
      </sheetData>
      <sheetData sheetId="1582">
        <row r="23">
          <cell r="N23">
            <v>28.799999999999997</v>
          </cell>
        </row>
      </sheetData>
      <sheetData sheetId="1583">
        <row r="23">
          <cell r="N23">
            <v>28.799999999999997</v>
          </cell>
        </row>
      </sheetData>
      <sheetData sheetId="1584">
        <row r="23">
          <cell r="N23">
            <v>28.799999999999997</v>
          </cell>
        </row>
      </sheetData>
      <sheetData sheetId="1585">
        <row r="23">
          <cell r="N23">
            <v>28.799999999999997</v>
          </cell>
        </row>
      </sheetData>
      <sheetData sheetId="1586">
        <row r="23">
          <cell r="N23">
            <v>28.799999999999997</v>
          </cell>
        </row>
      </sheetData>
      <sheetData sheetId="1587">
        <row r="23">
          <cell r="N23">
            <v>28.799999999999997</v>
          </cell>
        </row>
      </sheetData>
      <sheetData sheetId="1588">
        <row r="23">
          <cell r="N23">
            <v>28.799999999999997</v>
          </cell>
        </row>
      </sheetData>
      <sheetData sheetId="1589">
        <row r="23">
          <cell r="N23">
            <v>28.799999999999997</v>
          </cell>
        </row>
      </sheetData>
      <sheetData sheetId="1590">
        <row r="23">
          <cell r="N23">
            <v>28.799999999999997</v>
          </cell>
        </row>
      </sheetData>
      <sheetData sheetId="1591">
        <row r="23">
          <cell r="N23">
            <v>28.799999999999997</v>
          </cell>
        </row>
      </sheetData>
      <sheetData sheetId="1592">
        <row r="23">
          <cell r="N23">
            <v>28.799999999999997</v>
          </cell>
        </row>
      </sheetData>
      <sheetData sheetId="1593">
        <row r="23">
          <cell r="N23">
            <v>28.799999999999997</v>
          </cell>
        </row>
      </sheetData>
      <sheetData sheetId="1594">
        <row r="23">
          <cell r="N23">
            <v>28.799999999999997</v>
          </cell>
        </row>
      </sheetData>
      <sheetData sheetId="1595">
        <row r="23">
          <cell r="N23">
            <v>28.799999999999997</v>
          </cell>
        </row>
      </sheetData>
      <sheetData sheetId="1596">
        <row r="23">
          <cell r="N23">
            <v>28.799999999999997</v>
          </cell>
        </row>
      </sheetData>
      <sheetData sheetId="1597">
        <row r="23">
          <cell r="N23">
            <v>28.799999999999997</v>
          </cell>
        </row>
      </sheetData>
      <sheetData sheetId="1598">
        <row r="23">
          <cell r="N23">
            <v>28.799999999999997</v>
          </cell>
        </row>
      </sheetData>
      <sheetData sheetId="1599">
        <row r="23">
          <cell r="N23">
            <v>28.799999999999997</v>
          </cell>
        </row>
      </sheetData>
      <sheetData sheetId="1600">
        <row r="23">
          <cell r="N23">
            <v>28.799999999999997</v>
          </cell>
        </row>
      </sheetData>
      <sheetData sheetId="1601">
        <row r="23">
          <cell r="N23">
            <v>28.799999999999997</v>
          </cell>
        </row>
      </sheetData>
      <sheetData sheetId="1602">
        <row r="23">
          <cell r="N23">
            <v>28.799999999999997</v>
          </cell>
        </row>
      </sheetData>
      <sheetData sheetId="1603">
        <row r="23">
          <cell r="N23">
            <v>28.799999999999997</v>
          </cell>
        </row>
      </sheetData>
      <sheetData sheetId="1604">
        <row r="23">
          <cell r="N23">
            <v>28.799999999999997</v>
          </cell>
        </row>
      </sheetData>
      <sheetData sheetId="1605">
        <row r="23">
          <cell r="N23">
            <v>28.799999999999997</v>
          </cell>
        </row>
      </sheetData>
      <sheetData sheetId="1606">
        <row r="23">
          <cell r="N23">
            <v>28.799999999999997</v>
          </cell>
        </row>
      </sheetData>
      <sheetData sheetId="1607">
        <row r="23">
          <cell r="N23">
            <v>28.799999999999997</v>
          </cell>
        </row>
      </sheetData>
      <sheetData sheetId="1608">
        <row r="23">
          <cell r="N23">
            <v>28.799999999999997</v>
          </cell>
        </row>
      </sheetData>
      <sheetData sheetId="1609">
        <row r="23">
          <cell r="N23">
            <v>28.799999999999997</v>
          </cell>
        </row>
      </sheetData>
      <sheetData sheetId="1610">
        <row r="23">
          <cell r="N23">
            <v>28.799999999999997</v>
          </cell>
        </row>
      </sheetData>
      <sheetData sheetId="1611">
        <row r="23">
          <cell r="N23">
            <v>28.799999999999997</v>
          </cell>
        </row>
      </sheetData>
      <sheetData sheetId="1612">
        <row r="23">
          <cell r="N23">
            <v>28.799999999999997</v>
          </cell>
        </row>
      </sheetData>
      <sheetData sheetId="1613">
        <row r="23">
          <cell r="N23">
            <v>28.799999999999997</v>
          </cell>
        </row>
      </sheetData>
      <sheetData sheetId="1614">
        <row r="23">
          <cell r="N23">
            <v>28.799999999999997</v>
          </cell>
        </row>
      </sheetData>
      <sheetData sheetId="1615">
        <row r="23">
          <cell r="N23">
            <v>28.799999999999997</v>
          </cell>
        </row>
      </sheetData>
      <sheetData sheetId="1616">
        <row r="23">
          <cell r="N23">
            <v>28.799999999999997</v>
          </cell>
        </row>
      </sheetData>
      <sheetData sheetId="1617">
        <row r="23">
          <cell r="N23">
            <v>28.799999999999997</v>
          </cell>
        </row>
      </sheetData>
      <sheetData sheetId="1618">
        <row r="23">
          <cell r="N23">
            <v>28.799999999999997</v>
          </cell>
        </row>
      </sheetData>
      <sheetData sheetId="1619">
        <row r="23">
          <cell r="N23">
            <v>28.799999999999997</v>
          </cell>
        </row>
      </sheetData>
      <sheetData sheetId="1620">
        <row r="23">
          <cell r="N23">
            <v>28.799999999999997</v>
          </cell>
        </row>
      </sheetData>
      <sheetData sheetId="1621">
        <row r="23">
          <cell r="N23">
            <v>28.799999999999997</v>
          </cell>
        </row>
      </sheetData>
      <sheetData sheetId="1622">
        <row r="23">
          <cell r="N23">
            <v>28.799999999999997</v>
          </cell>
        </row>
      </sheetData>
      <sheetData sheetId="1623">
        <row r="23">
          <cell r="N23">
            <v>28.799999999999997</v>
          </cell>
        </row>
      </sheetData>
      <sheetData sheetId="1624">
        <row r="23">
          <cell r="N23">
            <v>28.799999999999997</v>
          </cell>
        </row>
      </sheetData>
      <sheetData sheetId="1625">
        <row r="23">
          <cell r="N23">
            <v>28.799999999999997</v>
          </cell>
        </row>
      </sheetData>
      <sheetData sheetId="1626">
        <row r="23">
          <cell r="N23">
            <v>28.799999999999997</v>
          </cell>
        </row>
      </sheetData>
      <sheetData sheetId="1627">
        <row r="23">
          <cell r="N23">
            <v>28.799999999999997</v>
          </cell>
        </row>
      </sheetData>
      <sheetData sheetId="1628">
        <row r="23">
          <cell r="N23">
            <v>28.799999999999997</v>
          </cell>
        </row>
      </sheetData>
      <sheetData sheetId="1629">
        <row r="23">
          <cell r="N23">
            <v>28.799999999999997</v>
          </cell>
        </row>
      </sheetData>
      <sheetData sheetId="1630">
        <row r="23">
          <cell r="N23">
            <v>28.799999999999997</v>
          </cell>
        </row>
      </sheetData>
      <sheetData sheetId="1631">
        <row r="23">
          <cell r="N23">
            <v>28.799999999999997</v>
          </cell>
        </row>
      </sheetData>
      <sheetData sheetId="1632">
        <row r="23">
          <cell r="N23">
            <v>28.799999999999997</v>
          </cell>
        </row>
      </sheetData>
      <sheetData sheetId="1633">
        <row r="23">
          <cell r="N23">
            <v>28.799999999999997</v>
          </cell>
        </row>
      </sheetData>
      <sheetData sheetId="1634">
        <row r="23">
          <cell r="N23">
            <v>28.799999999999997</v>
          </cell>
        </row>
      </sheetData>
      <sheetData sheetId="1635">
        <row r="23">
          <cell r="N23">
            <v>28.799999999999997</v>
          </cell>
        </row>
      </sheetData>
      <sheetData sheetId="1636">
        <row r="23">
          <cell r="N23">
            <v>28.799999999999997</v>
          </cell>
        </row>
      </sheetData>
      <sheetData sheetId="1637">
        <row r="23">
          <cell r="N23">
            <v>28.799999999999997</v>
          </cell>
        </row>
      </sheetData>
      <sheetData sheetId="1638">
        <row r="23">
          <cell r="N23">
            <v>28.799999999999997</v>
          </cell>
        </row>
      </sheetData>
      <sheetData sheetId="1639">
        <row r="23">
          <cell r="N23">
            <v>28.799999999999997</v>
          </cell>
        </row>
      </sheetData>
      <sheetData sheetId="1640">
        <row r="23">
          <cell r="N23">
            <v>28.799999999999997</v>
          </cell>
        </row>
      </sheetData>
      <sheetData sheetId="1641">
        <row r="23">
          <cell r="N23">
            <v>28.799999999999997</v>
          </cell>
        </row>
      </sheetData>
      <sheetData sheetId="1642">
        <row r="23">
          <cell r="N23">
            <v>28.799999999999997</v>
          </cell>
        </row>
      </sheetData>
      <sheetData sheetId="1643">
        <row r="23">
          <cell r="N23">
            <v>28.799999999999997</v>
          </cell>
        </row>
      </sheetData>
      <sheetData sheetId="1644">
        <row r="23">
          <cell r="N23">
            <v>28.799999999999997</v>
          </cell>
        </row>
      </sheetData>
      <sheetData sheetId="1645">
        <row r="23">
          <cell r="N23">
            <v>28.799999999999997</v>
          </cell>
        </row>
      </sheetData>
      <sheetData sheetId="1646">
        <row r="23">
          <cell r="N23">
            <v>28.799999999999997</v>
          </cell>
        </row>
      </sheetData>
      <sheetData sheetId="1647">
        <row r="23">
          <cell r="N23">
            <v>28.799999999999997</v>
          </cell>
        </row>
      </sheetData>
      <sheetData sheetId="1648">
        <row r="23">
          <cell r="N23">
            <v>28.799999999999997</v>
          </cell>
        </row>
      </sheetData>
      <sheetData sheetId="1649">
        <row r="23">
          <cell r="N23">
            <v>28.799999999999997</v>
          </cell>
        </row>
      </sheetData>
      <sheetData sheetId="1650">
        <row r="23">
          <cell r="N23">
            <v>28.799999999999997</v>
          </cell>
        </row>
      </sheetData>
      <sheetData sheetId="1651">
        <row r="23">
          <cell r="N23">
            <v>28.799999999999997</v>
          </cell>
        </row>
      </sheetData>
      <sheetData sheetId="1652">
        <row r="23">
          <cell r="N23">
            <v>28.799999999999997</v>
          </cell>
        </row>
      </sheetData>
      <sheetData sheetId="1653">
        <row r="23">
          <cell r="N23">
            <v>28.799999999999997</v>
          </cell>
        </row>
      </sheetData>
      <sheetData sheetId="1654">
        <row r="23">
          <cell r="N23">
            <v>28.799999999999997</v>
          </cell>
        </row>
      </sheetData>
      <sheetData sheetId="1655">
        <row r="23">
          <cell r="N23">
            <v>28.799999999999997</v>
          </cell>
        </row>
      </sheetData>
      <sheetData sheetId="1656">
        <row r="23">
          <cell r="N23">
            <v>28.799999999999997</v>
          </cell>
        </row>
      </sheetData>
      <sheetData sheetId="1657">
        <row r="23">
          <cell r="N23">
            <v>28.799999999999997</v>
          </cell>
        </row>
      </sheetData>
      <sheetData sheetId="1658">
        <row r="23">
          <cell r="N23">
            <v>28.799999999999997</v>
          </cell>
        </row>
      </sheetData>
      <sheetData sheetId="1659">
        <row r="23">
          <cell r="N23">
            <v>28.799999999999997</v>
          </cell>
        </row>
      </sheetData>
      <sheetData sheetId="1660">
        <row r="23">
          <cell r="N23">
            <v>28.799999999999997</v>
          </cell>
        </row>
      </sheetData>
      <sheetData sheetId="1661">
        <row r="23">
          <cell r="N23">
            <v>28.799999999999997</v>
          </cell>
        </row>
      </sheetData>
      <sheetData sheetId="1662">
        <row r="23">
          <cell r="N23">
            <v>28.799999999999997</v>
          </cell>
        </row>
      </sheetData>
      <sheetData sheetId="1663">
        <row r="23">
          <cell r="N23">
            <v>28.799999999999997</v>
          </cell>
        </row>
      </sheetData>
      <sheetData sheetId="1664">
        <row r="23">
          <cell r="N23">
            <v>28.799999999999997</v>
          </cell>
        </row>
      </sheetData>
      <sheetData sheetId="1665">
        <row r="23">
          <cell r="N23">
            <v>28.799999999999997</v>
          </cell>
        </row>
      </sheetData>
      <sheetData sheetId="1666">
        <row r="23">
          <cell r="N23">
            <v>28.799999999999997</v>
          </cell>
        </row>
      </sheetData>
      <sheetData sheetId="1667">
        <row r="23">
          <cell r="N23">
            <v>28.799999999999997</v>
          </cell>
        </row>
      </sheetData>
      <sheetData sheetId="1668">
        <row r="23">
          <cell r="N23">
            <v>28.799999999999997</v>
          </cell>
        </row>
      </sheetData>
      <sheetData sheetId="1669">
        <row r="23">
          <cell r="N23">
            <v>28.799999999999997</v>
          </cell>
        </row>
      </sheetData>
      <sheetData sheetId="1670">
        <row r="23">
          <cell r="N23">
            <v>28.799999999999997</v>
          </cell>
        </row>
      </sheetData>
      <sheetData sheetId="1671">
        <row r="23">
          <cell r="N23">
            <v>28.799999999999997</v>
          </cell>
        </row>
      </sheetData>
      <sheetData sheetId="1672">
        <row r="23">
          <cell r="N23">
            <v>28.799999999999997</v>
          </cell>
        </row>
      </sheetData>
      <sheetData sheetId="1673">
        <row r="23">
          <cell r="N23">
            <v>28.799999999999997</v>
          </cell>
        </row>
      </sheetData>
      <sheetData sheetId="1674">
        <row r="23">
          <cell r="N23">
            <v>28.799999999999997</v>
          </cell>
        </row>
      </sheetData>
      <sheetData sheetId="1675">
        <row r="23">
          <cell r="N23">
            <v>28.799999999999997</v>
          </cell>
        </row>
      </sheetData>
      <sheetData sheetId="1676">
        <row r="23">
          <cell r="N23">
            <v>28.799999999999997</v>
          </cell>
        </row>
      </sheetData>
      <sheetData sheetId="1677">
        <row r="23">
          <cell r="N23">
            <v>28.799999999999997</v>
          </cell>
        </row>
      </sheetData>
      <sheetData sheetId="1678">
        <row r="23">
          <cell r="N23">
            <v>28.799999999999997</v>
          </cell>
        </row>
      </sheetData>
      <sheetData sheetId="1679">
        <row r="23">
          <cell r="N23">
            <v>28.799999999999997</v>
          </cell>
        </row>
      </sheetData>
      <sheetData sheetId="1680">
        <row r="23">
          <cell r="N23">
            <v>28.799999999999997</v>
          </cell>
        </row>
      </sheetData>
      <sheetData sheetId="1681">
        <row r="23">
          <cell r="N23">
            <v>28.799999999999997</v>
          </cell>
        </row>
      </sheetData>
      <sheetData sheetId="1682">
        <row r="23">
          <cell r="N23">
            <v>28.799999999999997</v>
          </cell>
        </row>
      </sheetData>
      <sheetData sheetId="1683">
        <row r="23">
          <cell r="N23">
            <v>28.799999999999997</v>
          </cell>
        </row>
      </sheetData>
      <sheetData sheetId="1684">
        <row r="23">
          <cell r="N23">
            <v>28.799999999999997</v>
          </cell>
        </row>
      </sheetData>
      <sheetData sheetId="1685">
        <row r="23">
          <cell r="N23">
            <v>28.799999999999997</v>
          </cell>
        </row>
      </sheetData>
      <sheetData sheetId="1686">
        <row r="23">
          <cell r="N23">
            <v>28.799999999999997</v>
          </cell>
        </row>
      </sheetData>
      <sheetData sheetId="1687">
        <row r="23">
          <cell r="N23">
            <v>28.799999999999997</v>
          </cell>
        </row>
      </sheetData>
      <sheetData sheetId="1688">
        <row r="23">
          <cell r="N23">
            <v>28.799999999999997</v>
          </cell>
        </row>
      </sheetData>
      <sheetData sheetId="1689">
        <row r="23">
          <cell r="N23">
            <v>28.799999999999997</v>
          </cell>
        </row>
      </sheetData>
      <sheetData sheetId="1690">
        <row r="23">
          <cell r="N23">
            <v>28.799999999999997</v>
          </cell>
        </row>
      </sheetData>
      <sheetData sheetId="1691">
        <row r="23">
          <cell r="N23">
            <v>28.799999999999997</v>
          </cell>
        </row>
      </sheetData>
      <sheetData sheetId="1692">
        <row r="23">
          <cell r="N23">
            <v>28.799999999999997</v>
          </cell>
        </row>
      </sheetData>
      <sheetData sheetId="1693">
        <row r="23">
          <cell r="N23">
            <v>28.799999999999997</v>
          </cell>
        </row>
      </sheetData>
      <sheetData sheetId="1694">
        <row r="23">
          <cell r="N23">
            <v>28.799999999999997</v>
          </cell>
        </row>
      </sheetData>
      <sheetData sheetId="1695">
        <row r="23">
          <cell r="N23">
            <v>28.799999999999997</v>
          </cell>
        </row>
      </sheetData>
      <sheetData sheetId="1696">
        <row r="23">
          <cell r="N23">
            <v>28.799999999999997</v>
          </cell>
        </row>
      </sheetData>
      <sheetData sheetId="1697">
        <row r="23">
          <cell r="N23">
            <v>28.799999999999997</v>
          </cell>
        </row>
      </sheetData>
      <sheetData sheetId="1698">
        <row r="23">
          <cell r="N23">
            <v>28.799999999999997</v>
          </cell>
        </row>
      </sheetData>
      <sheetData sheetId="1699">
        <row r="23">
          <cell r="N23">
            <v>28.799999999999997</v>
          </cell>
        </row>
      </sheetData>
      <sheetData sheetId="1700">
        <row r="23">
          <cell r="N23">
            <v>28.799999999999997</v>
          </cell>
        </row>
      </sheetData>
      <sheetData sheetId="1701">
        <row r="23">
          <cell r="N23">
            <v>28.799999999999997</v>
          </cell>
        </row>
      </sheetData>
      <sheetData sheetId="1702">
        <row r="23">
          <cell r="N23">
            <v>28.799999999999997</v>
          </cell>
        </row>
      </sheetData>
      <sheetData sheetId="1703">
        <row r="23">
          <cell r="N23">
            <v>28.799999999999997</v>
          </cell>
        </row>
      </sheetData>
      <sheetData sheetId="1704">
        <row r="23">
          <cell r="N23">
            <v>28.799999999999997</v>
          </cell>
        </row>
      </sheetData>
      <sheetData sheetId="1705">
        <row r="23">
          <cell r="N23">
            <v>28.799999999999997</v>
          </cell>
        </row>
      </sheetData>
      <sheetData sheetId="1706">
        <row r="23">
          <cell r="N23">
            <v>28.799999999999997</v>
          </cell>
        </row>
      </sheetData>
      <sheetData sheetId="1707">
        <row r="23">
          <cell r="N23">
            <v>28.799999999999997</v>
          </cell>
        </row>
      </sheetData>
      <sheetData sheetId="1708">
        <row r="23">
          <cell r="N23">
            <v>28.799999999999997</v>
          </cell>
        </row>
      </sheetData>
      <sheetData sheetId="1709">
        <row r="23">
          <cell r="N23">
            <v>28.799999999999997</v>
          </cell>
        </row>
      </sheetData>
      <sheetData sheetId="1710">
        <row r="23">
          <cell r="N23">
            <v>28.799999999999997</v>
          </cell>
        </row>
      </sheetData>
      <sheetData sheetId="1711">
        <row r="23">
          <cell r="N23">
            <v>28.799999999999997</v>
          </cell>
        </row>
      </sheetData>
      <sheetData sheetId="1712">
        <row r="23">
          <cell r="N23">
            <v>28.799999999999997</v>
          </cell>
        </row>
      </sheetData>
      <sheetData sheetId="1713">
        <row r="23">
          <cell r="N23">
            <v>28.799999999999997</v>
          </cell>
        </row>
      </sheetData>
      <sheetData sheetId="1714">
        <row r="23">
          <cell r="N23">
            <v>28.799999999999997</v>
          </cell>
        </row>
      </sheetData>
      <sheetData sheetId="1715">
        <row r="23">
          <cell r="N23">
            <v>28.799999999999997</v>
          </cell>
        </row>
      </sheetData>
      <sheetData sheetId="1716">
        <row r="23">
          <cell r="N23">
            <v>28.799999999999997</v>
          </cell>
        </row>
      </sheetData>
      <sheetData sheetId="1717">
        <row r="23">
          <cell r="N23">
            <v>28.799999999999997</v>
          </cell>
        </row>
      </sheetData>
      <sheetData sheetId="1718">
        <row r="23">
          <cell r="N23">
            <v>28.799999999999997</v>
          </cell>
        </row>
      </sheetData>
      <sheetData sheetId="1719">
        <row r="23">
          <cell r="N23">
            <v>28.799999999999997</v>
          </cell>
        </row>
      </sheetData>
      <sheetData sheetId="1720">
        <row r="23">
          <cell r="N23">
            <v>28.799999999999997</v>
          </cell>
        </row>
      </sheetData>
      <sheetData sheetId="1721">
        <row r="23">
          <cell r="N23">
            <v>28.799999999999997</v>
          </cell>
        </row>
      </sheetData>
      <sheetData sheetId="1722">
        <row r="23">
          <cell r="N23">
            <v>28.799999999999997</v>
          </cell>
        </row>
      </sheetData>
      <sheetData sheetId="1723">
        <row r="23">
          <cell r="N23">
            <v>28.799999999999997</v>
          </cell>
        </row>
      </sheetData>
      <sheetData sheetId="1724">
        <row r="23">
          <cell r="N23">
            <v>28.799999999999997</v>
          </cell>
        </row>
      </sheetData>
      <sheetData sheetId="1725">
        <row r="23">
          <cell r="N23">
            <v>28.799999999999997</v>
          </cell>
        </row>
      </sheetData>
      <sheetData sheetId="1726">
        <row r="23">
          <cell r="N23">
            <v>28.799999999999997</v>
          </cell>
        </row>
      </sheetData>
      <sheetData sheetId="1727">
        <row r="23">
          <cell r="N23">
            <v>28.799999999999997</v>
          </cell>
        </row>
      </sheetData>
      <sheetData sheetId="1728">
        <row r="23">
          <cell r="N23">
            <v>28.799999999999997</v>
          </cell>
        </row>
      </sheetData>
      <sheetData sheetId="1729">
        <row r="23">
          <cell r="N23">
            <v>28.799999999999997</v>
          </cell>
        </row>
      </sheetData>
      <sheetData sheetId="1730">
        <row r="23">
          <cell r="N23">
            <v>28.799999999999997</v>
          </cell>
        </row>
      </sheetData>
      <sheetData sheetId="1731">
        <row r="23">
          <cell r="N23">
            <v>28.799999999999997</v>
          </cell>
        </row>
      </sheetData>
      <sheetData sheetId="1732">
        <row r="23">
          <cell r="N23">
            <v>28.799999999999997</v>
          </cell>
        </row>
      </sheetData>
      <sheetData sheetId="1733">
        <row r="23">
          <cell r="N23">
            <v>28.799999999999997</v>
          </cell>
        </row>
      </sheetData>
      <sheetData sheetId="1734">
        <row r="23">
          <cell r="N23">
            <v>28.799999999999997</v>
          </cell>
        </row>
      </sheetData>
      <sheetData sheetId="1735">
        <row r="23">
          <cell r="N23">
            <v>28.799999999999997</v>
          </cell>
        </row>
      </sheetData>
      <sheetData sheetId="1736">
        <row r="23">
          <cell r="N23">
            <v>28.799999999999997</v>
          </cell>
        </row>
      </sheetData>
      <sheetData sheetId="1737">
        <row r="23">
          <cell r="N23">
            <v>28.799999999999997</v>
          </cell>
        </row>
      </sheetData>
      <sheetData sheetId="1738">
        <row r="23">
          <cell r="N23">
            <v>28.799999999999997</v>
          </cell>
        </row>
      </sheetData>
      <sheetData sheetId="1739">
        <row r="23">
          <cell r="N23">
            <v>28.799999999999997</v>
          </cell>
        </row>
      </sheetData>
      <sheetData sheetId="1740">
        <row r="23">
          <cell r="N23">
            <v>28.799999999999997</v>
          </cell>
        </row>
      </sheetData>
      <sheetData sheetId="1741">
        <row r="23">
          <cell r="N23">
            <v>28.799999999999997</v>
          </cell>
        </row>
      </sheetData>
      <sheetData sheetId="1742">
        <row r="23">
          <cell r="N23">
            <v>28.799999999999997</v>
          </cell>
        </row>
      </sheetData>
      <sheetData sheetId="1743">
        <row r="23">
          <cell r="N23">
            <v>28.799999999999997</v>
          </cell>
        </row>
      </sheetData>
      <sheetData sheetId="1744">
        <row r="23">
          <cell r="N23">
            <v>28.799999999999997</v>
          </cell>
        </row>
      </sheetData>
      <sheetData sheetId="1745">
        <row r="23">
          <cell r="N23">
            <v>28.799999999999997</v>
          </cell>
        </row>
      </sheetData>
      <sheetData sheetId="1746">
        <row r="23">
          <cell r="N23">
            <v>28.799999999999997</v>
          </cell>
        </row>
      </sheetData>
      <sheetData sheetId="1747">
        <row r="23">
          <cell r="N23">
            <v>28.799999999999997</v>
          </cell>
        </row>
      </sheetData>
      <sheetData sheetId="1748">
        <row r="23">
          <cell r="N23">
            <v>28.799999999999997</v>
          </cell>
        </row>
      </sheetData>
      <sheetData sheetId="1749">
        <row r="23">
          <cell r="N23">
            <v>28.799999999999997</v>
          </cell>
        </row>
      </sheetData>
      <sheetData sheetId="1750">
        <row r="23">
          <cell r="N23">
            <v>28.799999999999997</v>
          </cell>
        </row>
      </sheetData>
      <sheetData sheetId="1751">
        <row r="23">
          <cell r="N23">
            <v>28.799999999999997</v>
          </cell>
        </row>
      </sheetData>
      <sheetData sheetId="1752">
        <row r="23">
          <cell r="N23">
            <v>28.799999999999997</v>
          </cell>
        </row>
      </sheetData>
      <sheetData sheetId="1753">
        <row r="23">
          <cell r="N23">
            <v>28.799999999999997</v>
          </cell>
        </row>
      </sheetData>
      <sheetData sheetId="1754">
        <row r="23">
          <cell r="N23">
            <v>28.799999999999997</v>
          </cell>
        </row>
      </sheetData>
      <sheetData sheetId="1755">
        <row r="23">
          <cell r="N23">
            <v>28.799999999999997</v>
          </cell>
        </row>
      </sheetData>
      <sheetData sheetId="1756">
        <row r="23">
          <cell r="N23">
            <v>28.799999999999997</v>
          </cell>
        </row>
      </sheetData>
      <sheetData sheetId="1757">
        <row r="23">
          <cell r="N23">
            <v>28.799999999999997</v>
          </cell>
        </row>
      </sheetData>
      <sheetData sheetId="1758">
        <row r="23">
          <cell r="N23">
            <v>28.799999999999997</v>
          </cell>
        </row>
      </sheetData>
      <sheetData sheetId="1759">
        <row r="23">
          <cell r="N23">
            <v>28.799999999999997</v>
          </cell>
        </row>
      </sheetData>
      <sheetData sheetId="1760">
        <row r="23">
          <cell r="N23">
            <v>28.799999999999997</v>
          </cell>
        </row>
      </sheetData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>
        <row r="23">
          <cell r="N23">
            <v>28.799999999999997</v>
          </cell>
        </row>
      </sheetData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/>
      <sheetData sheetId="1807"/>
      <sheetData sheetId="1808"/>
      <sheetData sheetId="1809"/>
      <sheetData sheetId="1810"/>
      <sheetData sheetId="1811"/>
      <sheetData sheetId="1812"/>
      <sheetData sheetId="1813">
        <row r="342">
          <cell r="K342">
            <v>1092.3399999999997</v>
          </cell>
        </row>
      </sheetData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/>
      <sheetData sheetId="1834"/>
      <sheetData sheetId="1835" refreshError="1"/>
      <sheetData sheetId="1836">
        <row r="23">
          <cell r="N23">
            <v>28.799999999999997</v>
          </cell>
        </row>
      </sheetData>
      <sheetData sheetId="1837" refreshError="1"/>
      <sheetData sheetId="1838">
        <row r="23">
          <cell r="N23">
            <v>28.799999999999997</v>
          </cell>
        </row>
      </sheetData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23">
          <cell r="N23">
            <v>28.799999999999997</v>
          </cell>
        </row>
      </sheetData>
      <sheetData sheetId="1848" refreshError="1"/>
      <sheetData sheetId="1849">
        <row r="23">
          <cell r="N23">
            <v>28.799999999999997</v>
          </cell>
        </row>
      </sheetData>
      <sheetData sheetId="1850" refreshError="1"/>
      <sheetData sheetId="1851"/>
      <sheetData sheetId="1852" refreshError="1"/>
      <sheetData sheetId="1853" refreshError="1"/>
      <sheetData sheetId="1854" refreshError="1"/>
      <sheetData sheetId="1855"/>
      <sheetData sheetId="1856" refreshError="1"/>
      <sheetData sheetId="1857" refreshError="1"/>
      <sheetData sheetId="1858">
        <row r="23">
          <cell r="N23">
            <v>28.799999999999997</v>
          </cell>
        </row>
      </sheetData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>
        <row r="23">
          <cell r="N23">
            <v>28.799999999999997</v>
          </cell>
        </row>
      </sheetData>
      <sheetData sheetId="1895" refreshError="1"/>
      <sheetData sheetId="1896" refreshError="1"/>
      <sheetData sheetId="1897">
        <row r="23">
          <cell r="N23">
            <v>28.799999999999997</v>
          </cell>
        </row>
      </sheetData>
      <sheetData sheetId="1898">
        <row r="23">
          <cell r="N23">
            <v>28.799999999999997</v>
          </cell>
        </row>
      </sheetData>
      <sheetData sheetId="1899" refreshError="1"/>
      <sheetData sheetId="1900">
        <row r="23">
          <cell r="N23">
            <v>28.799999999999997</v>
          </cell>
        </row>
      </sheetData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>
        <row r="23">
          <cell r="N23">
            <v>28.799999999999997</v>
          </cell>
        </row>
      </sheetData>
      <sheetData sheetId="1953" refreshError="1"/>
      <sheetData sheetId="1954" refreshError="1"/>
      <sheetData sheetId="1955">
        <row r="23">
          <cell r="N23">
            <v>28.799999999999997</v>
          </cell>
        </row>
      </sheetData>
      <sheetData sheetId="1956">
        <row r="23">
          <cell r="N23">
            <v>28.799999999999997</v>
          </cell>
        </row>
      </sheetData>
      <sheetData sheetId="1957">
        <row r="23">
          <cell r="N23">
            <v>28.799999999999997</v>
          </cell>
        </row>
      </sheetData>
      <sheetData sheetId="1958">
        <row r="23">
          <cell r="N23">
            <v>28.799999999999997</v>
          </cell>
        </row>
      </sheetData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23">
          <cell r="N23">
            <v>28.799999999999997</v>
          </cell>
        </row>
      </sheetData>
      <sheetData sheetId="1965">
        <row r="23">
          <cell r="N23">
            <v>28.799999999999997</v>
          </cell>
        </row>
      </sheetData>
      <sheetData sheetId="1966">
        <row r="23">
          <cell r="N23">
            <v>28.799999999999997</v>
          </cell>
        </row>
      </sheetData>
      <sheetData sheetId="1967">
        <row r="23">
          <cell r="N23">
            <v>28.799999999999997</v>
          </cell>
        </row>
      </sheetData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>
        <row r="23">
          <cell r="N23">
            <v>28.799999999999997</v>
          </cell>
        </row>
      </sheetData>
      <sheetData sheetId="1982">
        <row r="23">
          <cell r="N23">
            <v>28.799999999999997</v>
          </cell>
        </row>
      </sheetData>
      <sheetData sheetId="1983">
        <row r="23">
          <cell r="N23">
            <v>28.799999999999997</v>
          </cell>
        </row>
      </sheetData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>
        <row r="23">
          <cell r="N23">
            <v>28.799999999999997</v>
          </cell>
        </row>
      </sheetData>
      <sheetData sheetId="2002"/>
      <sheetData sheetId="2003"/>
      <sheetData sheetId="2004">
        <row r="23">
          <cell r="N23">
            <v>28.799999999999997</v>
          </cell>
        </row>
      </sheetData>
      <sheetData sheetId="2005">
        <row r="23">
          <cell r="N23">
            <v>28.799999999999997</v>
          </cell>
        </row>
      </sheetData>
      <sheetData sheetId="2006">
        <row r="23">
          <cell r="N23">
            <v>28.799999999999997</v>
          </cell>
        </row>
      </sheetData>
      <sheetData sheetId="2007">
        <row r="23">
          <cell r="N23">
            <v>28.799999999999997</v>
          </cell>
        </row>
      </sheetData>
      <sheetData sheetId="2008"/>
      <sheetData sheetId="2009"/>
      <sheetData sheetId="2010"/>
      <sheetData sheetId="2011"/>
      <sheetData sheetId="2012">
        <row r="23">
          <cell r="N23">
            <v>28.799999999999997</v>
          </cell>
        </row>
      </sheetData>
      <sheetData sheetId="2013">
        <row r="23">
          <cell r="N23">
            <v>28.799999999999997</v>
          </cell>
        </row>
      </sheetData>
      <sheetData sheetId="2014">
        <row r="23">
          <cell r="N23">
            <v>28.799999999999997</v>
          </cell>
        </row>
      </sheetData>
      <sheetData sheetId="2015">
        <row r="23">
          <cell r="N23">
            <v>28.799999999999997</v>
          </cell>
        </row>
      </sheetData>
      <sheetData sheetId="2016"/>
      <sheetData sheetId="2017">
        <row r="23">
          <cell r="N23">
            <v>28.799999999999997</v>
          </cell>
        </row>
      </sheetData>
      <sheetData sheetId="2018"/>
      <sheetData sheetId="2019"/>
      <sheetData sheetId="2020">
        <row r="23">
          <cell r="N23">
            <v>28.799999999999997</v>
          </cell>
        </row>
      </sheetData>
      <sheetData sheetId="2021">
        <row r="23">
          <cell r="N23">
            <v>28.799999999999997</v>
          </cell>
        </row>
      </sheetData>
      <sheetData sheetId="2022">
        <row r="23">
          <cell r="N23">
            <v>28.799999999999997</v>
          </cell>
        </row>
      </sheetData>
      <sheetData sheetId="2023">
        <row r="23">
          <cell r="N23">
            <v>28.799999999999997</v>
          </cell>
        </row>
      </sheetData>
      <sheetData sheetId="2024">
        <row r="23">
          <cell r="N23">
            <v>28.799999999999997</v>
          </cell>
        </row>
      </sheetData>
      <sheetData sheetId="2025">
        <row r="23">
          <cell r="N23">
            <v>28.799999999999997</v>
          </cell>
        </row>
      </sheetData>
      <sheetData sheetId="2026">
        <row r="23">
          <cell r="N23">
            <v>28.799999999999997</v>
          </cell>
        </row>
      </sheetData>
      <sheetData sheetId="2027">
        <row r="23">
          <cell r="N23">
            <v>28.799999999999997</v>
          </cell>
        </row>
      </sheetData>
      <sheetData sheetId="2028">
        <row r="23">
          <cell r="N23">
            <v>28.799999999999997</v>
          </cell>
        </row>
      </sheetData>
      <sheetData sheetId="2029">
        <row r="23">
          <cell r="N23">
            <v>28.799999999999997</v>
          </cell>
        </row>
      </sheetData>
      <sheetData sheetId="2030">
        <row r="23">
          <cell r="N23">
            <v>28.799999999999997</v>
          </cell>
        </row>
      </sheetData>
      <sheetData sheetId="2031">
        <row r="23">
          <cell r="N23">
            <v>28.799999999999997</v>
          </cell>
        </row>
      </sheetData>
      <sheetData sheetId="2032">
        <row r="23">
          <cell r="N23">
            <v>28.799999999999997</v>
          </cell>
        </row>
      </sheetData>
      <sheetData sheetId="2033">
        <row r="23">
          <cell r="N23">
            <v>28.799999999999997</v>
          </cell>
        </row>
      </sheetData>
      <sheetData sheetId="2034">
        <row r="23">
          <cell r="N23">
            <v>28.799999999999997</v>
          </cell>
        </row>
      </sheetData>
      <sheetData sheetId="2035">
        <row r="23">
          <cell r="N23">
            <v>28.799999999999997</v>
          </cell>
        </row>
      </sheetData>
      <sheetData sheetId="2036">
        <row r="23">
          <cell r="N23">
            <v>28.799999999999997</v>
          </cell>
        </row>
      </sheetData>
      <sheetData sheetId="2037">
        <row r="23">
          <cell r="N23">
            <v>28.799999999999997</v>
          </cell>
        </row>
      </sheetData>
      <sheetData sheetId="2038">
        <row r="23">
          <cell r="N23">
            <v>28.799999999999997</v>
          </cell>
        </row>
      </sheetData>
      <sheetData sheetId="2039">
        <row r="23">
          <cell r="N23">
            <v>28.799999999999997</v>
          </cell>
        </row>
      </sheetData>
      <sheetData sheetId="2040">
        <row r="23">
          <cell r="N23">
            <v>28.799999999999997</v>
          </cell>
        </row>
      </sheetData>
      <sheetData sheetId="2041">
        <row r="23">
          <cell r="N23">
            <v>28.799999999999997</v>
          </cell>
        </row>
      </sheetData>
      <sheetData sheetId="2042">
        <row r="23">
          <cell r="N23">
            <v>28.799999999999997</v>
          </cell>
        </row>
      </sheetData>
      <sheetData sheetId="2043">
        <row r="23">
          <cell r="N23">
            <v>28.799999999999997</v>
          </cell>
        </row>
      </sheetData>
      <sheetData sheetId="2044">
        <row r="23">
          <cell r="N23">
            <v>28.799999999999997</v>
          </cell>
        </row>
      </sheetData>
      <sheetData sheetId="2045">
        <row r="23">
          <cell r="N23">
            <v>28.799999999999997</v>
          </cell>
        </row>
      </sheetData>
      <sheetData sheetId="2046">
        <row r="23">
          <cell r="N23">
            <v>28.799999999999997</v>
          </cell>
        </row>
      </sheetData>
      <sheetData sheetId="2047">
        <row r="23">
          <cell r="N23">
            <v>28.799999999999997</v>
          </cell>
        </row>
      </sheetData>
      <sheetData sheetId="2048">
        <row r="23">
          <cell r="N23">
            <v>28.799999999999997</v>
          </cell>
        </row>
      </sheetData>
      <sheetData sheetId="2049">
        <row r="23">
          <cell r="N23">
            <v>28.799999999999997</v>
          </cell>
        </row>
      </sheetData>
      <sheetData sheetId="2050">
        <row r="23">
          <cell r="N23">
            <v>28.799999999999997</v>
          </cell>
        </row>
      </sheetData>
      <sheetData sheetId="2051">
        <row r="23">
          <cell r="N23">
            <v>28.799999999999997</v>
          </cell>
        </row>
      </sheetData>
      <sheetData sheetId="2052">
        <row r="23">
          <cell r="N23">
            <v>28.799999999999997</v>
          </cell>
        </row>
      </sheetData>
      <sheetData sheetId="2053">
        <row r="23">
          <cell r="N23">
            <v>28.799999999999997</v>
          </cell>
        </row>
      </sheetData>
      <sheetData sheetId="2054">
        <row r="23">
          <cell r="N23">
            <v>28.799999999999997</v>
          </cell>
        </row>
      </sheetData>
      <sheetData sheetId="2055">
        <row r="23">
          <cell r="N23">
            <v>28.799999999999997</v>
          </cell>
        </row>
      </sheetData>
      <sheetData sheetId="2056">
        <row r="23">
          <cell r="N23">
            <v>28.799999999999997</v>
          </cell>
        </row>
      </sheetData>
      <sheetData sheetId="2057">
        <row r="23">
          <cell r="N23">
            <v>28.799999999999997</v>
          </cell>
        </row>
      </sheetData>
      <sheetData sheetId="2058">
        <row r="23">
          <cell r="N23">
            <v>28.799999999999997</v>
          </cell>
        </row>
      </sheetData>
      <sheetData sheetId="2059">
        <row r="23">
          <cell r="N23">
            <v>28.799999999999997</v>
          </cell>
        </row>
      </sheetData>
      <sheetData sheetId="2060">
        <row r="23">
          <cell r="N23">
            <v>28.799999999999997</v>
          </cell>
        </row>
      </sheetData>
      <sheetData sheetId="2061">
        <row r="23">
          <cell r="N23">
            <v>28.799999999999997</v>
          </cell>
        </row>
      </sheetData>
      <sheetData sheetId="2062">
        <row r="23">
          <cell r="N23">
            <v>28.799999999999997</v>
          </cell>
        </row>
      </sheetData>
      <sheetData sheetId="2063">
        <row r="23">
          <cell r="N23">
            <v>28.799999999999997</v>
          </cell>
        </row>
      </sheetData>
      <sheetData sheetId="2064">
        <row r="23">
          <cell r="N23">
            <v>28.799999999999997</v>
          </cell>
        </row>
      </sheetData>
      <sheetData sheetId="2065">
        <row r="23">
          <cell r="N23">
            <v>28.799999999999997</v>
          </cell>
        </row>
      </sheetData>
      <sheetData sheetId="2066">
        <row r="23">
          <cell r="N23">
            <v>28.799999999999997</v>
          </cell>
        </row>
      </sheetData>
      <sheetData sheetId="2067">
        <row r="23">
          <cell r="N23">
            <v>28.799999999999997</v>
          </cell>
        </row>
      </sheetData>
      <sheetData sheetId="2068">
        <row r="23">
          <cell r="N23">
            <v>28.799999999999997</v>
          </cell>
        </row>
      </sheetData>
      <sheetData sheetId="2069">
        <row r="23">
          <cell r="N23">
            <v>28.799999999999997</v>
          </cell>
        </row>
      </sheetData>
      <sheetData sheetId="2070">
        <row r="23">
          <cell r="N23">
            <v>28.799999999999997</v>
          </cell>
        </row>
      </sheetData>
      <sheetData sheetId="2071">
        <row r="23">
          <cell r="N23">
            <v>28.799999999999997</v>
          </cell>
        </row>
      </sheetData>
      <sheetData sheetId="2072">
        <row r="23">
          <cell r="N23">
            <v>28.799999999999997</v>
          </cell>
        </row>
      </sheetData>
      <sheetData sheetId="2073">
        <row r="23">
          <cell r="N23">
            <v>28.799999999999997</v>
          </cell>
        </row>
      </sheetData>
      <sheetData sheetId="2074">
        <row r="23">
          <cell r="N23">
            <v>28.799999999999997</v>
          </cell>
        </row>
      </sheetData>
      <sheetData sheetId="2075">
        <row r="23">
          <cell r="N23">
            <v>28.799999999999997</v>
          </cell>
        </row>
      </sheetData>
      <sheetData sheetId="2076">
        <row r="23">
          <cell r="N23">
            <v>28.799999999999997</v>
          </cell>
        </row>
      </sheetData>
      <sheetData sheetId="2077">
        <row r="23">
          <cell r="N23">
            <v>28.799999999999997</v>
          </cell>
        </row>
      </sheetData>
      <sheetData sheetId="2078">
        <row r="23">
          <cell r="N23">
            <v>28.799999999999997</v>
          </cell>
        </row>
      </sheetData>
      <sheetData sheetId="2079">
        <row r="23">
          <cell r="N23">
            <v>28.799999999999997</v>
          </cell>
        </row>
      </sheetData>
      <sheetData sheetId="2080">
        <row r="23">
          <cell r="N23">
            <v>28.799999999999997</v>
          </cell>
        </row>
      </sheetData>
      <sheetData sheetId="2081">
        <row r="23">
          <cell r="N23">
            <v>28.799999999999997</v>
          </cell>
        </row>
      </sheetData>
      <sheetData sheetId="2082">
        <row r="23">
          <cell r="N23">
            <v>28.799999999999997</v>
          </cell>
        </row>
      </sheetData>
      <sheetData sheetId="2083">
        <row r="23">
          <cell r="N23">
            <v>28.799999999999997</v>
          </cell>
        </row>
      </sheetData>
      <sheetData sheetId="2084">
        <row r="23">
          <cell r="N23">
            <v>28.799999999999997</v>
          </cell>
        </row>
      </sheetData>
      <sheetData sheetId="2085">
        <row r="23">
          <cell r="N23">
            <v>28.799999999999997</v>
          </cell>
        </row>
      </sheetData>
      <sheetData sheetId="2086">
        <row r="23">
          <cell r="N23">
            <v>28.799999999999997</v>
          </cell>
        </row>
      </sheetData>
      <sheetData sheetId="2087">
        <row r="23">
          <cell r="N23">
            <v>28.799999999999997</v>
          </cell>
        </row>
      </sheetData>
      <sheetData sheetId="2088">
        <row r="23">
          <cell r="N23">
            <v>28.799999999999997</v>
          </cell>
        </row>
      </sheetData>
      <sheetData sheetId="2089">
        <row r="23">
          <cell r="N23">
            <v>28.799999999999997</v>
          </cell>
        </row>
      </sheetData>
      <sheetData sheetId="2090">
        <row r="23">
          <cell r="N23">
            <v>28.799999999999997</v>
          </cell>
        </row>
      </sheetData>
      <sheetData sheetId="2091">
        <row r="23">
          <cell r="N23">
            <v>28.799999999999997</v>
          </cell>
        </row>
      </sheetData>
      <sheetData sheetId="2092">
        <row r="23">
          <cell r="N23">
            <v>28.799999999999997</v>
          </cell>
        </row>
      </sheetData>
      <sheetData sheetId="2093">
        <row r="23">
          <cell r="N23">
            <v>28.799999999999997</v>
          </cell>
        </row>
      </sheetData>
      <sheetData sheetId="2094">
        <row r="23">
          <cell r="N23">
            <v>28.799999999999997</v>
          </cell>
        </row>
      </sheetData>
      <sheetData sheetId="2095">
        <row r="23">
          <cell r="N23">
            <v>28.799999999999997</v>
          </cell>
        </row>
      </sheetData>
      <sheetData sheetId="2096">
        <row r="23">
          <cell r="N23">
            <v>28.799999999999997</v>
          </cell>
        </row>
      </sheetData>
      <sheetData sheetId="2097">
        <row r="23">
          <cell r="N23">
            <v>28.799999999999997</v>
          </cell>
        </row>
      </sheetData>
      <sheetData sheetId="2098">
        <row r="23">
          <cell r="N23">
            <v>28.799999999999997</v>
          </cell>
        </row>
      </sheetData>
      <sheetData sheetId="2099">
        <row r="23">
          <cell r="N23">
            <v>28.799999999999997</v>
          </cell>
        </row>
      </sheetData>
      <sheetData sheetId="2100">
        <row r="23">
          <cell r="N23">
            <v>28.799999999999997</v>
          </cell>
        </row>
      </sheetData>
      <sheetData sheetId="2101">
        <row r="23">
          <cell r="N23">
            <v>28.799999999999997</v>
          </cell>
        </row>
      </sheetData>
      <sheetData sheetId="2102">
        <row r="23">
          <cell r="N23">
            <v>28.799999999999997</v>
          </cell>
        </row>
      </sheetData>
      <sheetData sheetId="2103">
        <row r="23">
          <cell r="N23">
            <v>28.799999999999997</v>
          </cell>
        </row>
      </sheetData>
      <sheetData sheetId="2104">
        <row r="23">
          <cell r="N23">
            <v>28.799999999999997</v>
          </cell>
        </row>
      </sheetData>
      <sheetData sheetId="2105">
        <row r="23">
          <cell r="N23">
            <v>28.799999999999997</v>
          </cell>
        </row>
      </sheetData>
      <sheetData sheetId="2106">
        <row r="23">
          <cell r="N23">
            <v>28.799999999999997</v>
          </cell>
        </row>
      </sheetData>
      <sheetData sheetId="2107">
        <row r="23">
          <cell r="N23">
            <v>28.799999999999997</v>
          </cell>
        </row>
      </sheetData>
      <sheetData sheetId="2108">
        <row r="23">
          <cell r="N23">
            <v>28.799999999999997</v>
          </cell>
        </row>
      </sheetData>
      <sheetData sheetId="2109">
        <row r="23">
          <cell r="N23">
            <v>28.799999999999997</v>
          </cell>
        </row>
      </sheetData>
      <sheetData sheetId="2110">
        <row r="23">
          <cell r="N23">
            <v>28.799999999999997</v>
          </cell>
        </row>
      </sheetData>
      <sheetData sheetId="2111">
        <row r="23">
          <cell r="N23">
            <v>28.799999999999997</v>
          </cell>
        </row>
      </sheetData>
      <sheetData sheetId="2112">
        <row r="23">
          <cell r="N23">
            <v>28.799999999999997</v>
          </cell>
        </row>
      </sheetData>
      <sheetData sheetId="2113">
        <row r="23">
          <cell r="N23">
            <v>28.799999999999997</v>
          </cell>
        </row>
      </sheetData>
      <sheetData sheetId="2114">
        <row r="23">
          <cell r="N23">
            <v>28.799999999999997</v>
          </cell>
        </row>
      </sheetData>
      <sheetData sheetId="2115">
        <row r="23">
          <cell r="N23">
            <v>28.799999999999997</v>
          </cell>
        </row>
      </sheetData>
      <sheetData sheetId="2116">
        <row r="23">
          <cell r="N23">
            <v>28.799999999999997</v>
          </cell>
        </row>
      </sheetData>
      <sheetData sheetId="2117">
        <row r="23">
          <cell r="N23">
            <v>28.799999999999997</v>
          </cell>
        </row>
      </sheetData>
      <sheetData sheetId="2118">
        <row r="23">
          <cell r="N23">
            <v>28.799999999999997</v>
          </cell>
        </row>
      </sheetData>
      <sheetData sheetId="2119">
        <row r="23">
          <cell r="N23">
            <v>28.799999999999997</v>
          </cell>
        </row>
      </sheetData>
      <sheetData sheetId="2120">
        <row r="23">
          <cell r="N23">
            <v>28.799999999999997</v>
          </cell>
        </row>
      </sheetData>
      <sheetData sheetId="2121">
        <row r="23">
          <cell r="N23">
            <v>28.799999999999997</v>
          </cell>
        </row>
      </sheetData>
      <sheetData sheetId="2122">
        <row r="23">
          <cell r="N23">
            <v>28.799999999999997</v>
          </cell>
        </row>
      </sheetData>
      <sheetData sheetId="2123">
        <row r="23">
          <cell r="N23">
            <v>28.799999999999997</v>
          </cell>
        </row>
      </sheetData>
      <sheetData sheetId="2124">
        <row r="23">
          <cell r="N23">
            <v>28.799999999999997</v>
          </cell>
        </row>
      </sheetData>
      <sheetData sheetId="2125">
        <row r="23">
          <cell r="N23">
            <v>28.799999999999997</v>
          </cell>
        </row>
      </sheetData>
      <sheetData sheetId="2126">
        <row r="23">
          <cell r="N23">
            <v>28.799999999999997</v>
          </cell>
        </row>
      </sheetData>
      <sheetData sheetId="2127">
        <row r="23">
          <cell r="N23">
            <v>28.799999999999997</v>
          </cell>
        </row>
      </sheetData>
      <sheetData sheetId="2128">
        <row r="23">
          <cell r="N23">
            <v>28.799999999999997</v>
          </cell>
        </row>
      </sheetData>
      <sheetData sheetId="2129">
        <row r="23">
          <cell r="N23">
            <v>28.799999999999997</v>
          </cell>
        </row>
      </sheetData>
      <sheetData sheetId="2130">
        <row r="23">
          <cell r="N23">
            <v>28.799999999999997</v>
          </cell>
        </row>
      </sheetData>
      <sheetData sheetId="2131">
        <row r="23">
          <cell r="N23">
            <v>28.799999999999997</v>
          </cell>
        </row>
      </sheetData>
      <sheetData sheetId="2132">
        <row r="23">
          <cell r="N23">
            <v>28.799999999999997</v>
          </cell>
        </row>
      </sheetData>
      <sheetData sheetId="2133">
        <row r="23">
          <cell r="N23">
            <v>28.799999999999997</v>
          </cell>
        </row>
      </sheetData>
      <sheetData sheetId="2134">
        <row r="23">
          <cell r="N23">
            <v>28.799999999999997</v>
          </cell>
        </row>
      </sheetData>
      <sheetData sheetId="2135">
        <row r="23">
          <cell r="N23">
            <v>28.799999999999997</v>
          </cell>
        </row>
      </sheetData>
      <sheetData sheetId="2136">
        <row r="23">
          <cell r="N23">
            <v>28.799999999999997</v>
          </cell>
        </row>
      </sheetData>
      <sheetData sheetId="2137">
        <row r="23">
          <cell r="N23">
            <v>28.799999999999997</v>
          </cell>
        </row>
      </sheetData>
      <sheetData sheetId="2138">
        <row r="23">
          <cell r="N23">
            <v>28.799999999999997</v>
          </cell>
        </row>
      </sheetData>
      <sheetData sheetId="2139">
        <row r="23">
          <cell r="N23">
            <v>28.799999999999997</v>
          </cell>
        </row>
      </sheetData>
      <sheetData sheetId="2140">
        <row r="23">
          <cell r="N23">
            <v>28.799999999999997</v>
          </cell>
        </row>
      </sheetData>
      <sheetData sheetId="2141">
        <row r="23">
          <cell r="N23">
            <v>28.799999999999997</v>
          </cell>
        </row>
      </sheetData>
      <sheetData sheetId="2142">
        <row r="23">
          <cell r="N23">
            <v>28.799999999999997</v>
          </cell>
        </row>
      </sheetData>
      <sheetData sheetId="2143">
        <row r="23">
          <cell r="N23">
            <v>28.799999999999997</v>
          </cell>
        </row>
      </sheetData>
      <sheetData sheetId="2144">
        <row r="23">
          <cell r="N23">
            <v>28.799999999999997</v>
          </cell>
        </row>
      </sheetData>
      <sheetData sheetId="2145">
        <row r="23">
          <cell r="N23">
            <v>28.799999999999997</v>
          </cell>
        </row>
      </sheetData>
      <sheetData sheetId="2146">
        <row r="23">
          <cell r="N23">
            <v>28.799999999999997</v>
          </cell>
        </row>
      </sheetData>
      <sheetData sheetId="2147">
        <row r="23">
          <cell r="N23">
            <v>28.799999999999997</v>
          </cell>
        </row>
      </sheetData>
      <sheetData sheetId="2148">
        <row r="23">
          <cell r="N23">
            <v>28.799999999999997</v>
          </cell>
        </row>
      </sheetData>
      <sheetData sheetId="2149">
        <row r="23">
          <cell r="N23">
            <v>28.799999999999997</v>
          </cell>
        </row>
      </sheetData>
      <sheetData sheetId="2150">
        <row r="23">
          <cell r="N23">
            <v>28.799999999999997</v>
          </cell>
        </row>
      </sheetData>
      <sheetData sheetId="2151">
        <row r="23">
          <cell r="N23">
            <v>28.799999999999997</v>
          </cell>
        </row>
      </sheetData>
      <sheetData sheetId="2152">
        <row r="23">
          <cell r="N23">
            <v>28.799999999999997</v>
          </cell>
        </row>
      </sheetData>
      <sheetData sheetId="2153">
        <row r="23">
          <cell r="N23">
            <v>28.799999999999997</v>
          </cell>
        </row>
      </sheetData>
      <sheetData sheetId="2154">
        <row r="23">
          <cell r="N23">
            <v>28.799999999999997</v>
          </cell>
        </row>
      </sheetData>
      <sheetData sheetId="2155">
        <row r="23">
          <cell r="N23">
            <v>28.799999999999997</v>
          </cell>
        </row>
      </sheetData>
      <sheetData sheetId="2156">
        <row r="23">
          <cell r="N23">
            <v>28.799999999999997</v>
          </cell>
        </row>
      </sheetData>
      <sheetData sheetId="2157">
        <row r="23">
          <cell r="N23">
            <v>28.799999999999997</v>
          </cell>
        </row>
      </sheetData>
      <sheetData sheetId="2158">
        <row r="23">
          <cell r="N23">
            <v>28.799999999999997</v>
          </cell>
        </row>
      </sheetData>
      <sheetData sheetId="2159">
        <row r="23">
          <cell r="N23">
            <v>28.799999999999997</v>
          </cell>
        </row>
      </sheetData>
      <sheetData sheetId="2160">
        <row r="23">
          <cell r="N23">
            <v>28.799999999999997</v>
          </cell>
        </row>
      </sheetData>
      <sheetData sheetId="2161">
        <row r="23">
          <cell r="N23">
            <v>28.799999999999997</v>
          </cell>
        </row>
      </sheetData>
      <sheetData sheetId="2162">
        <row r="23">
          <cell r="N23">
            <v>28.799999999999997</v>
          </cell>
        </row>
      </sheetData>
      <sheetData sheetId="2163">
        <row r="23">
          <cell r="N23">
            <v>28.799999999999997</v>
          </cell>
        </row>
      </sheetData>
      <sheetData sheetId="2164">
        <row r="23">
          <cell r="N23">
            <v>28.799999999999997</v>
          </cell>
        </row>
      </sheetData>
      <sheetData sheetId="2165">
        <row r="23">
          <cell r="N23">
            <v>28.799999999999997</v>
          </cell>
        </row>
      </sheetData>
      <sheetData sheetId="2166">
        <row r="23">
          <cell r="N23">
            <v>28.799999999999997</v>
          </cell>
        </row>
      </sheetData>
      <sheetData sheetId="2167">
        <row r="23">
          <cell r="N23">
            <v>28.799999999999997</v>
          </cell>
        </row>
      </sheetData>
      <sheetData sheetId="2168">
        <row r="23">
          <cell r="N23">
            <v>28.799999999999997</v>
          </cell>
        </row>
      </sheetData>
      <sheetData sheetId="2169">
        <row r="23">
          <cell r="N23">
            <v>28.799999999999997</v>
          </cell>
        </row>
      </sheetData>
      <sheetData sheetId="2170">
        <row r="23">
          <cell r="N23">
            <v>28.799999999999997</v>
          </cell>
        </row>
      </sheetData>
      <sheetData sheetId="2171">
        <row r="23">
          <cell r="N23">
            <v>28.799999999999997</v>
          </cell>
        </row>
      </sheetData>
      <sheetData sheetId="2172">
        <row r="23">
          <cell r="N23">
            <v>28.799999999999997</v>
          </cell>
        </row>
      </sheetData>
      <sheetData sheetId="2173">
        <row r="23">
          <cell r="N23">
            <v>28.799999999999997</v>
          </cell>
        </row>
      </sheetData>
      <sheetData sheetId="2174">
        <row r="23">
          <cell r="N23">
            <v>28.799999999999997</v>
          </cell>
        </row>
      </sheetData>
      <sheetData sheetId="2175">
        <row r="23">
          <cell r="N23">
            <v>28.799999999999997</v>
          </cell>
        </row>
      </sheetData>
      <sheetData sheetId="2176">
        <row r="23">
          <cell r="N23">
            <v>28.799999999999997</v>
          </cell>
        </row>
      </sheetData>
      <sheetData sheetId="2177">
        <row r="23">
          <cell r="N23">
            <v>28.799999999999997</v>
          </cell>
        </row>
      </sheetData>
      <sheetData sheetId="2178">
        <row r="23">
          <cell r="N23">
            <v>28.799999999999997</v>
          </cell>
        </row>
      </sheetData>
      <sheetData sheetId="2179">
        <row r="23">
          <cell r="N23">
            <v>28.799999999999997</v>
          </cell>
        </row>
      </sheetData>
      <sheetData sheetId="2180">
        <row r="23">
          <cell r="N23">
            <v>28.799999999999997</v>
          </cell>
        </row>
      </sheetData>
      <sheetData sheetId="2181">
        <row r="23">
          <cell r="N23">
            <v>28.799999999999997</v>
          </cell>
        </row>
      </sheetData>
      <sheetData sheetId="2182">
        <row r="23">
          <cell r="N23">
            <v>28.799999999999997</v>
          </cell>
        </row>
      </sheetData>
      <sheetData sheetId="2183">
        <row r="23">
          <cell r="N23">
            <v>28.799999999999997</v>
          </cell>
        </row>
      </sheetData>
      <sheetData sheetId="2184">
        <row r="23">
          <cell r="N23">
            <v>28.799999999999997</v>
          </cell>
        </row>
      </sheetData>
      <sheetData sheetId="2185">
        <row r="23">
          <cell r="N23">
            <v>28.799999999999997</v>
          </cell>
        </row>
      </sheetData>
      <sheetData sheetId="2186">
        <row r="23">
          <cell r="N23">
            <v>28.799999999999997</v>
          </cell>
        </row>
      </sheetData>
      <sheetData sheetId="2187">
        <row r="23">
          <cell r="N23">
            <v>28.799999999999997</v>
          </cell>
        </row>
      </sheetData>
      <sheetData sheetId="2188">
        <row r="23">
          <cell r="N23">
            <v>28.799999999999997</v>
          </cell>
        </row>
      </sheetData>
      <sheetData sheetId="2189">
        <row r="23">
          <cell r="N23">
            <v>28.799999999999997</v>
          </cell>
        </row>
      </sheetData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>
        <row r="23">
          <cell r="N23">
            <v>28.799999999999997</v>
          </cell>
        </row>
      </sheetData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>
        <row r="23">
          <cell r="N23">
            <v>28.799999999999997</v>
          </cell>
        </row>
      </sheetData>
      <sheetData sheetId="2281">
        <row r="23">
          <cell r="N23">
            <v>28.799999999999997</v>
          </cell>
        </row>
      </sheetData>
      <sheetData sheetId="2282">
        <row r="23">
          <cell r="N23">
            <v>28.799999999999997</v>
          </cell>
        </row>
      </sheetData>
      <sheetData sheetId="2283">
        <row r="23">
          <cell r="N23">
            <v>28.799999999999997</v>
          </cell>
        </row>
      </sheetData>
      <sheetData sheetId="2284">
        <row r="23">
          <cell r="N23">
            <v>28.799999999999997</v>
          </cell>
        </row>
      </sheetData>
      <sheetData sheetId="2285">
        <row r="23">
          <cell r="N23">
            <v>28.799999999999997</v>
          </cell>
        </row>
      </sheetData>
      <sheetData sheetId="2286">
        <row r="23">
          <cell r="N23">
            <v>28.799999999999997</v>
          </cell>
        </row>
      </sheetData>
      <sheetData sheetId="2287">
        <row r="23">
          <cell r="N23">
            <v>28.799999999999997</v>
          </cell>
        </row>
      </sheetData>
      <sheetData sheetId="2288">
        <row r="23">
          <cell r="N23">
            <v>28.799999999999997</v>
          </cell>
        </row>
      </sheetData>
      <sheetData sheetId="2289">
        <row r="23">
          <cell r="N23">
            <v>28.799999999999997</v>
          </cell>
        </row>
      </sheetData>
      <sheetData sheetId="2290">
        <row r="23">
          <cell r="N23">
            <v>28.799999999999997</v>
          </cell>
        </row>
      </sheetData>
      <sheetData sheetId="2291">
        <row r="23">
          <cell r="N23">
            <v>28.799999999999997</v>
          </cell>
        </row>
      </sheetData>
      <sheetData sheetId="2292">
        <row r="23">
          <cell r="N23">
            <v>28.799999999999997</v>
          </cell>
        </row>
      </sheetData>
      <sheetData sheetId="2293">
        <row r="23">
          <cell r="N23">
            <v>28.799999999999997</v>
          </cell>
        </row>
      </sheetData>
      <sheetData sheetId="2294">
        <row r="23">
          <cell r="N23">
            <v>28.799999999999997</v>
          </cell>
        </row>
      </sheetData>
      <sheetData sheetId="2295">
        <row r="23">
          <cell r="N23">
            <v>28.799999999999997</v>
          </cell>
        </row>
      </sheetData>
      <sheetData sheetId="2296">
        <row r="23">
          <cell r="N23">
            <v>28.799999999999997</v>
          </cell>
        </row>
      </sheetData>
      <sheetData sheetId="2297">
        <row r="23">
          <cell r="N23">
            <v>28.799999999999997</v>
          </cell>
        </row>
      </sheetData>
      <sheetData sheetId="2298">
        <row r="23">
          <cell r="N23">
            <v>28.799999999999997</v>
          </cell>
        </row>
      </sheetData>
      <sheetData sheetId="2299"/>
      <sheetData sheetId="2300">
        <row r="23">
          <cell r="N23">
            <v>28.799999999999997</v>
          </cell>
        </row>
      </sheetData>
      <sheetData sheetId="2301">
        <row r="23">
          <cell r="N23">
            <v>28.799999999999997</v>
          </cell>
        </row>
      </sheetData>
      <sheetData sheetId="2302">
        <row r="23">
          <cell r="N23">
            <v>28.799999999999997</v>
          </cell>
        </row>
      </sheetData>
      <sheetData sheetId="2303">
        <row r="23">
          <cell r="N23">
            <v>28.799999999999997</v>
          </cell>
        </row>
      </sheetData>
      <sheetData sheetId="2304">
        <row r="23">
          <cell r="N23">
            <v>28.799999999999997</v>
          </cell>
        </row>
      </sheetData>
      <sheetData sheetId="2305">
        <row r="23">
          <cell r="N23">
            <v>28.799999999999997</v>
          </cell>
        </row>
      </sheetData>
      <sheetData sheetId="2306">
        <row r="23">
          <cell r="N23">
            <v>28.799999999999997</v>
          </cell>
        </row>
      </sheetData>
      <sheetData sheetId="2307">
        <row r="23">
          <cell r="N23">
            <v>28.799999999999997</v>
          </cell>
        </row>
      </sheetData>
      <sheetData sheetId="2308">
        <row r="23">
          <cell r="N23">
            <v>28.799999999999997</v>
          </cell>
        </row>
      </sheetData>
      <sheetData sheetId="2309">
        <row r="23">
          <cell r="N23">
            <v>28.799999999999997</v>
          </cell>
        </row>
      </sheetData>
      <sheetData sheetId="2310">
        <row r="23">
          <cell r="N23">
            <v>28.799999999999997</v>
          </cell>
        </row>
      </sheetData>
      <sheetData sheetId="2311">
        <row r="23">
          <cell r="N23">
            <v>28.799999999999997</v>
          </cell>
        </row>
      </sheetData>
      <sheetData sheetId="2312">
        <row r="23">
          <cell r="N23">
            <v>28.799999999999997</v>
          </cell>
        </row>
      </sheetData>
      <sheetData sheetId="2313">
        <row r="23">
          <cell r="N23">
            <v>28.799999999999997</v>
          </cell>
        </row>
      </sheetData>
      <sheetData sheetId="2314">
        <row r="23">
          <cell r="N23">
            <v>28.799999999999997</v>
          </cell>
        </row>
      </sheetData>
      <sheetData sheetId="2315">
        <row r="23">
          <cell r="N23">
            <v>28.799999999999997</v>
          </cell>
        </row>
      </sheetData>
      <sheetData sheetId="2316">
        <row r="23">
          <cell r="N23">
            <v>28.799999999999997</v>
          </cell>
        </row>
      </sheetData>
      <sheetData sheetId="2317">
        <row r="23">
          <cell r="N23">
            <v>28.799999999999997</v>
          </cell>
        </row>
      </sheetData>
      <sheetData sheetId="2318">
        <row r="23">
          <cell r="N23">
            <v>28.799999999999997</v>
          </cell>
        </row>
      </sheetData>
      <sheetData sheetId="2319">
        <row r="23">
          <cell r="N23">
            <v>28.799999999999997</v>
          </cell>
        </row>
      </sheetData>
      <sheetData sheetId="2320">
        <row r="23">
          <cell r="N23">
            <v>28.799999999999997</v>
          </cell>
        </row>
      </sheetData>
      <sheetData sheetId="2321">
        <row r="23">
          <cell r="N23">
            <v>28.799999999999997</v>
          </cell>
        </row>
      </sheetData>
      <sheetData sheetId="2322">
        <row r="23">
          <cell r="N23">
            <v>28.799999999999997</v>
          </cell>
        </row>
      </sheetData>
      <sheetData sheetId="2323">
        <row r="23">
          <cell r="N23">
            <v>28.799999999999997</v>
          </cell>
        </row>
      </sheetData>
      <sheetData sheetId="2324">
        <row r="23">
          <cell r="N23">
            <v>28.799999999999997</v>
          </cell>
        </row>
      </sheetData>
      <sheetData sheetId="2325">
        <row r="23">
          <cell r="N23">
            <v>28.799999999999997</v>
          </cell>
        </row>
      </sheetData>
      <sheetData sheetId="2326">
        <row r="23">
          <cell r="N23">
            <v>28.799999999999997</v>
          </cell>
        </row>
      </sheetData>
      <sheetData sheetId="2327">
        <row r="23">
          <cell r="N23">
            <v>28.799999999999997</v>
          </cell>
        </row>
      </sheetData>
      <sheetData sheetId="2328">
        <row r="23">
          <cell r="N23">
            <v>28.799999999999997</v>
          </cell>
        </row>
      </sheetData>
      <sheetData sheetId="2329">
        <row r="23">
          <cell r="N23">
            <v>28.799999999999997</v>
          </cell>
        </row>
      </sheetData>
      <sheetData sheetId="2330">
        <row r="23">
          <cell r="N23">
            <v>28.799999999999997</v>
          </cell>
        </row>
      </sheetData>
      <sheetData sheetId="2331">
        <row r="23">
          <cell r="N23">
            <v>28.799999999999997</v>
          </cell>
        </row>
      </sheetData>
      <sheetData sheetId="2332">
        <row r="23">
          <cell r="N23">
            <v>28.799999999999997</v>
          </cell>
        </row>
      </sheetData>
      <sheetData sheetId="2333">
        <row r="23">
          <cell r="N23">
            <v>28.799999999999997</v>
          </cell>
        </row>
      </sheetData>
      <sheetData sheetId="2334">
        <row r="23">
          <cell r="N23">
            <v>28.799999999999997</v>
          </cell>
        </row>
      </sheetData>
      <sheetData sheetId="2335">
        <row r="23">
          <cell r="N23">
            <v>28.799999999999997</v>
          </cell>
        </row>
      </sheetData>
      <sheetData sheetId="2336">
        <row r="23">
          <cell r="N23">
            <v>28.799999999999997</v>
          </cell>
        </row>
      </sheetData>
      <sheetData sheetId="2337">
        <row r="23">
          <cell r="N23">
            <v>28.799999999999997</v>
          </cell>
        </row>
      </sheetData>
      <sheetData sheetId="2338">
        <row r="23">
          <cell r="N23">
            <v>28.799999999999997</v>
          </cell>
        </row>
      </sheetData>
      <sheetData sheetId="2339">
        <row r="23">
          <cell r="N23">
            <v>28.799999999999997</v>
          </cell>
        </row>
      </sheetData>
      <sheetData sheetId="2340">
        <row r="23">
          <cell r="N23">
            <v>28.799999999999997</v>
          </cell>
        </row>
      </sheetData>
      <sheetData sheetId="2341">
        <row r="23">
          <cell r="N23">
            <v>28.799999999999997</v>
          </cell>
        </row>
      </sheetData>
      <sheetData sheetId="2342">
        <row r="23">
          <cell r="N23">
            <v>28.799999999999997</v>
          </cell>
        </row>
      </sheetData>
      <sheetData sheetId="2343">
        <row r="23">
          <cell r="N23">
            <v>28.799999999999997</v>
          </cell>
        </row>
      </sheetData>
      <sheetData sheetId="2344">
        <row r="23">
          <cell r="N23">
            <v>28.799999999999997</v>
          </cell>
        </row>
      </sheetData>
      <sheetData sheetId="2345">
        <row r="23">
          <cell r="N23">
            <v>28.799999999999997</v>
          </cell>
        </row>
      </sheetData>
      <sheetData sheetId="2346">
        <row r="23">
          <cell r="N23">
            <v>28.799999999999997</v>
          </cell>
        </row>
      </sheetData>
      <sheetData sheetId="2347">
        <row r="23">
          <cell r="N23">
            <v>28.799999999999997</v>
          </cell>
        </row>
      </sheetData>
      <sheetData sheetId="2348">
        <row r="23">
          <cell r="N23">
            <v>28.799999999999997</v>
          </cell>
        </row>
      </sheetData>
      <sheetData sheetId="2349">
        <row r="23">
          <cell r="N23">
            <v>28.799999999999997</v>
          </cell>
        </row>
      </sheetData>
      <sheetData sheetId="2350">
        <row r="23">
          <cell r="N23">
            <v>28.799999999999997</v>
          </cell>
        </row>
      </sheetData>
      <sheetData sheetId="2351">
        <row r="23">
          <cell r="N23">
            <v>28.799999999999997</v>
          </cell>
        </row>
      </sheetData>
      <sheetData sheetId="2352">
        <row r="23">
          <cell r="N23">
            <v>28.799999999999997</v>
          </cell>
        </row>
      </sheetData>
      <sheetData sheetId="2353">
        <row r="23">
          <cell r="N23">
            <v>28.799999999999997</v>
          </cell>
        </row>
      </sheetData>
      <sheetData sheetId="2354">
        <row r="23">
          <cell r="N23">
            <v>28.799999999999997</v>
          </cell>
        </row>
      </sheetData>
      <sheetData sheetId="2355">
        <row r="23">
          <cell r="N23">
            <v>28.799999999999997</v>
          </cell>
        </row>
      </sheetData>
      <sheetData sheetId="2356">
        <row r="23">
          <cell r="N23">
            <v>28.799999999999997</v>
          </cell>
        </row>
      </sheetData>
      <sheetData sheetId="2357">
        <row r="23">
          <cell r="N23">
            <v>28.799999999999997</v>
          </cell>
        </row>
      </sheetData>
      <sheetData sheetId="2358">
        <row r="23">
          <cell r="N23">
            <v>28.799999999999997</v>
          </cell>
        </row>
      </sheetData>
      <sheetData sheetId="2359">
        <row r="23">
          <cell r="N23">
            <v>28.799999999999997</v>
          </cell>
        </row>
      </sheetData>
      <sheetData sheetId="2360">
        <row r="23">
          <cell r="N23">
            <v>28.799999999999997</v>
          </cell>
        </row>
      </sheetData>
      <sheetData sheetId="2361">
        <row r="23">
          <cell r="N23">
            <v>28.799999999999997</v>
          </cell>
        </row>
      </sheetData>
      <sheetData sheetId="2362">
        <row r="23">
          <cell r="N23">
            <v>28.799999999999997</v>
          </cell>
        </row>
      </sheetData>
      <sheetData sheetId="2363">
        <row r="23">
          <cell r="N23">
            <v>28.799999999999997</v>
          </cell>
        </row>
      </sheetData>
      <sheetData sheetId="2364">
        <row r="23">
          <cell r="N23">
            <v>28.799999999999997</v>
          </cell>
        </row>
      </sheetData>
      <sheetData sheetId="2365">
        <row r="23">
          <cell r="N23">
            <v>28.799999999999997</v>
          </cell>
        </row>
      </sheetData>
      <sheetData sheetId="2366">
        <row r="23">
          <cell r="N23">
            <v>28.799999999999997</v>
          </cell>
        </row>
      </sheetData>
      <sheetData sheetId="2367">
        <row r="23">
          <cell r="N23">
            <v>28.799999999999997</v>
          </cell>
        </row>
      </sheetData>
      <sheetData sheetId="2368">
        <row r="23">
          <cell r="N23">
            <v>28.799999999999997</v>
          </cell>
        </row>
      </sheetData>
      <sheetData sheetId="2369">
        <row r="23">
          <cell r="N23">
            <v>28.799999999999997</v>
          </cell>
        </row>
      </sheetData>
      <sheetData sheetId="2370">
        <row r="23">
          <cell r="N23">
            <v>28.799999999999997</v>
          </cell>
        </row>
      </sheetData>
      <sheetData sheetId="2371">
        <row r="23">
          <cell r="N23">
            <v>28.799999999999997</v>
          </cell>
        </row>
      </sheetData>
      <sheetData sheetId="2372">
        <row r="23">
          <cell r="N23">
            <v>28.799999999999997</v>
          </cell>
        </row>
      </sheetData>
      <sheetData sheetId="2373">
        <row r="23">
          <cell r="N23">
            <v>28.799999999999997</v>
          </cell>
        </row>
      </sheetData>
      <sheetData sheetId="2374">
        <row r="23">
          <cell r="N23">
            <v>28.799999999999997</v>
          </cell>
        </row>
      </sheetData>
      <sheetData sheetId="2375">
        <row r="23">
          <cell r="N23">
            <v>28.799999999999997</v>
          </cell>
        </row>
      </sheetData>
      <sheetData sheetId="2376">
        <row r="23">
          <cell r="N23">
            <v>28.799999999999997</v>
          </cell>
        </row>
      </sheetData>
      <sheetData sheetId="2377">
        <row r="23">
          <cell r="N23">
            <v>28.799999999999997</v>
          </cell>
        </row>
      </sheetData>
      <sheetData sheetId="2378">
        <row r="23">
          <cell r="N23">
            <v>28.799999999999997</v>
          </cell>
        </row>
      </sheetData>
      <sheetData sheetId="2379">
        <row r="23">
          <cell r="N23">
            <v>28.799999999999997</v>
          </cell>
        </row>
      </sheetData>
      <sheetData sheetId="2380">
        <row r="23">
          <cell r="N23">
            <v>28.799999999999997</v>
          </cell>
        </row>
      </sheetData>
      <sheetData sheetId="2381">
        <row r="23">
          <cell r="N23">
            <v>28.799999999999997</v>
          </cell>
        </row>
      </sheetData>
      <sheetData sheetId="2382">
        <row r="23">
          <cell r="N23">
            <v>28.799999999999997</v>
          </cell>
        </row>
      </sheetData>
      <sheetData sheetId="2383">
        <row r="23">
          <cell r="N23">
            <v>28.799999999999997</v>
          </cell>
        </row>
      </sheetData>
      <sheetData sheetId="2384">
        <row r="23">
          <cell r="N23">
            <v>28.799999999999997</v>
          </cell>
        </row>
      </sheetData>
      <sheetData sheetId="2385">
        <row r="23">
          <cell r="N23">
            <v>28.799999999999997</v>
          </cell>
        </row>
      </sheetData>
      <sheetData sheetId="2386">
        <row r="23">
          <cell r="N23">
            <v>28.799999999999997</v>
          </cell>
        </row>
      </sheetData>
      <sheetData sheetId="2387">
        <row r="23">
          <cell r="N23">
            <v>28.799999999999997</v>
          </cell>
        </row>
      </sheetData>
      <sheetData sheetId="2388">
        <row r="23">
          <cell r="N23">
            <v>28.799999999999997</v>
          </cell>
        </row>
      </sheetData>
      <sheetData sheetId="2389">
        <row r="23">
          <cell r="N23">
            <v>28.799999999999997</v>
          </cell>
        </row>
      </sheetData>
      <sheetData sheetId="2390">
        <row r="23">
          <cell r="N23">
            <v>28.799999999999997</v>
          </cell>
        </row>
      </sheetData>
      <sheetData sheetId="2391">
        <row r="23">
          <cell r="N23">
            <v>28.799999999999997</v>
          </cell>
        </row>
      </sheetData>
      <sheetData sheetId="2392">
        <row r="23">
          <cell r="N23">
            <v>28.799999999999997</v>
          </cell>
        </row>
      </sheetData>
      <sheetData sheetId="2393">
        <row r="23">
          <cell r="N23">
            <v>28.799999999999997</v>
          </cell>
        </row>
      </sheetData>
      <sheetData sheetId="2394">
        <row r="23">
          <cell r="N23">
            <v>28.799999999999997</v>
          </cell>
        </row>
      </sheetData>
      <sheetData sheetId="2395">
        <row r="23">
          <cell r="N23">
            <v>28.799999999999997</v>
          </cell>
        </row>
      </sheetData>
      <sheetData sheetId="2396">
        <row r="23">
          <cell r="N23">
            <v>28.799999999999997</v>
          </cell>
        </row>
      </sheetData>
      <sheetData sheetId="2397">
        <row r="23">
          <cell r="N23">
            <v>28.799999999999997</v>
          </cell>
        </row>
      </sheetData>
      <sheetData sheetId="2398">
        <row r="23">
          <cell r="N23">
            <v>28.799999999999997</v>
          </cell>
        </row>
      </sheetData>
      <sheetData sheetId="2399">
        <row r="23">
          <cell r="N23">
            <v>28.799999999999997</v>
          </cell>
        </row>
      </sheetData>
      <sheetData sheetId="2400">
        <row r="23">
          <cell r="N23">
            <v>28.799999999999997</v>
          </cell>
        </row>
      </sheetData>
      <sheetData sheetId="2401">
        <row r="23">
          <cell r="N23">
            <v>28.799999999999997</v>
          </cell>
        </row>
      </sheetData>
      <sheetData sheetId="2402">
        <row r="23">
          <cell r="N23">
            <v>28.799999999999997</v>
          </cell>
        </row>
      </sheetData>
      <sheetData sheetId="2403">
        <row r="23">
          <cell r="N23">
            <v>28.799999999999997</v>
          </cell>
        </row>
      </sheetData>
      <sheetData sheetId="2404">
        <row r="23">
          <cell r="N23">
            <v>28.799999999999997</v>
          </cell>
        </row>
      </sheetData>
      <sheetData sheetId="2405"/>
      <sheetData sheetId="2406">
        <row r="23">
          <cell r="N23">
            <v>28.799999999999997</v>
          </cell>
        </row>
      </sheetData>
      <sheetData sheetId="2407">
        <row r="23">
          <cell r="N23">
            <v>28.799999999999997</v>
          </cell>
        </row>
      </sheetData>
      <sheetData sheetId="2408">
        <row r="23">
          <cell r="N23">
            <v>28.799999999999997</v>
          </cell>
        </row>
      </sheetData>
      <sheetData sheetId="2409">
        <row r="23">
          <cell r="N23">
            <v>28.799999999999997</v>
          </cell>
        </row>
      </sheetData>
      <sheetData sheetId="2410">
        <row r="23">
          <cell r="N23">
            <v>28.799999999999997</v>
          </cell>
        </row>
      </sheetData>
      <sheetData sheetId="2411">
        <row r="23">
          <cell r="N23">
            <v>28.799999999999997</v>
          </cell>
        </row>
      </sheetData>
      <sheetData sheetId="2412">
        <row r="23">
          <cell r="N23">
            <v>28.799999999999997</v>
          </cell>
        </row>
      </sheetData>
      <sheetData sheetId="2413">
        <row r="23">
          <cell r="N23">
            <v>28.799999999999997</v>
          </cell>
        </row>
      </sheetData>
      <sheetData sheetId="2414">
        <row r="23">
          <cell r="N23">
            <v>28.799999999999997</v>
          </cell>
        </row>
      </sheetData>
      <sheetData sheetId="2415">
        <row r="23">
          <cell r="N23">
            <v>28.799999999999997</v>
          </cell>
        </row>
      </sheetData>
      <sheetData sheetId="2416">
        <row r="23">
          <cell r="N23">
            <v>28.799999999999997</v>
          </cell>
        </row>
      </sheetData>
      <sheetData sheetId="2417">
        <row r="23">
          <cell r="N23">
            <v>28.799999999999997</v>
          </cell>
        </row>
      </sheetData>
      <sheetData sheetId="2418">
        <row r="23">
          <cell r="N23">
            <v>28.799999999999997</v>
          </cell>
        </row>
      </sheetData>
      <sheetData sheetId="2419">
        <row r="23">
          <cell r="N23">
            <v>28.799999999999997</v>
          </cell>
        </row>
      </sheetData>
      <sheetData sheetId="2420">
        <row r="23">
          <cell r="N23">
            <v>28.799999999999997</v>
          </cell>
        </row>
      </sheetData>
      <sheetData sheetId="2421">
        <row r="23">
          <cell r="N23">
            <v>28.799999999999997</v>
          </cell>
        </row>
      </sheetData>
      <sheetData sheetId="2422">
        <row r="23">
          <cell r="N23">
            <v>28.799999999999997</v>
          </cell>
        </row>
      </sheetData>
      <sheetData sheetId="2423">
        <row r="23">
          <cell r="N23">
            <v>28.799999999999997</v>
          </cell>
        </row>
      </sheetData>
      <sheetData sheetId="2424">
        <row r="23">
          <cell r="N23">
            <v>28.799999999999997</v>
          </cell>
        </row>
      </sheetData>
      <sheetData sheetId="2425">
        <row r="23">
          <cell r="N23">
            <v>28.799999999999997</v>
          </cell>
        </row>
      </sheetData>
      <sheetData sheetId="2426">
        <row r="23">
          <cell r="N23">
            <v>28.799999999999997</v>
          </cell>
        </row>
      </sheetData>
      <sheetData sheetId="2427">
        <row r="23">
          <cell r="N23">
            <v>28.799999999999997</v>
          </cell>
        </row>
      </sheetData>
      <sheetData sheetId="2428">
        <row r="23">
          <cell r="N23">
            <v>28.799999999999997</v>
          </cell>
        </row>
      </sheetData>
      <sheetData sheetId="2429">
        <row r="23">
          <cell r="N23">
            <v>28.799999999999997</v>
          </cell>
        </row>
      </sheetData>
      <sheetData sheetId="2430">
        <row r="23">
          <cell r="N23">
            <v>28.799999999999997</v>
          </cell>
        </row>
      </sheetData>
      <sheetData sheetId="2431">
        <row r="23">
          <cell r="N23">
            <v>28.799999999999997</v>
          </cell>
        </row>
      </sheetData>
      <sheetData sheetId="2432">
        <row r="23">
          <cell r="N23">
            <v>28.799999999999997</v>
          </cell>
        </row>
      </sheetData>
      <sheetData sheetId="2433">
        <row r="23">
          <cell r="N23">
            <v>28.799999999999997</v>
          </cell>
        </row>
      </sheetData>
      <sheetData sheetId="2434">
        <row r="23">
          <cell r="N23">
            <v>28.799999999999997</v>
          </cell>
        </row>
      </sheetData>
      <sheetData sheetId="2435">
        <row r="23">
          <cell r="N23">
            <v>28.799999999999997</v>
          </cell>
        </row>
      </sheetData>
      <sheetData sheetId="2436">
        <row r="23">
          <cell r="N23">
            <v>28.799999999999997</v>
          </cell>
        </row>
      </sheetData>
      <sheetData sheetId="2437">
        <row r="23">
          <cell r="N23">
            <v>28.799999999999997</v>
          </cell>
        </row>
      </sheetData>
      <sheetData sheetId="2438">
        <row r="23">
          <cell r="N23">
            <v>28.799999999999997</v>
          </cell>
        </row>
      </sheetData>
      <sheetData sheetId="2439">
        <row r="23">
          <cell r="N23">
            <v>28.799999999999997</v>
          </cell>
        </row>
      </sheetData>
      <sheetData sheetId="2440">
        <row r="23">
          <cell r="N23">
            <v>28.799999999999997</v>
          </cell>
        </row>
      </sheetData>
      <sheetData sheetId="2441">
        <row r="23">
          <cell r="N23">
            <v>28.799999999999997</v>
          </cell>
        </row>
      </sheetData>
      <sheetData sheetId="2442">
        <row r="23">
          <cell r="N23">
            <v>28.799999999999997</v>
          </cell>
        </row>
      </sheetData>
      <sheetData sheetId="2443">
        <row r="23">
          <cell r="N23">
            <v>28.799999999999997</v>
          </cell>
        </row>
      </sheetData>
      <sheetData sheetId="2444">
        <row r="23">
          <cell r="N23">
            <v>28.799999999999997</v>
          </cell>
        </row>
      </sheetData>
      <sheetData sheetId="2445">
        <row r="23">
          <cell r="N23">
            <v>28.799999999999997</v>
          </cell>
        </row>
      </sheetData>
      <sheetData sheetId="2446">
        <row r="23">
          <cell r="N23">
            <v>28.799999999999997</v>
          </cell>
        </row>
      </sheetData>
      <sheetData sheetId="2447">
        <row r="23">
          <cell r="N23">
            <v>28.799999999999997</v>
          </cell>
        </row>
      </sheetData>
      <sheetData sheetId="2448">
        <row r="23">
          <cell r="N23">
            <v>28.799999999999997</v>
          </cell>
        </row>
      </sheetData>
      <sheetData sheetId="2449">
        <row r="23">
          <cell r="N23">
            <v>28.799999999999997</v>
          </cell>
        </row>
      </sheetData>
      <sheetData sheetId="2450">
        <row r="23">
          <cell r="N23">
            <v>28.799999999999997</v>
          </cell>
        </row>
      </sheetData>
      <sheetData sheetId="2451">
        <row r="23">
          <cell r="N23">
            <v>28.799999999999997</v>
          </cell>
        </row>
      </sheetData>
      <sheetData sheetId="2452">
        <row r="23">
          <cell r="N23">
            <v>28.799999999999997</v>
          </cell>
        </row>
      </sheetData>
      <sheetData sheetId="2453">
        <row r="23">
          <cell r="N23">
            <v>28.799999999999997</v>
          </cell>
        </row>
      </sheetData>
      <sheetData sheetId="2454">
        <row r="23">
          <cell r="N23">
            <v>28.799999999999997</v>
          </cell>
        </row>
      </sheetData>
      <sheetData sheetId="2455">
        <row r="23">
          <cell r="N23">
            <v>28.799999999999997</v>
          </cell>
        </row>
      </sheetData>
      <sheetData sheetId="2456">
        <row r="23">
          <cell r="N23">
            <v>28.799999999999997</v>
          </cell>
        </row>
      </sheetData>
      <sheetData sheetId="2457">
        <row r="23">
          <cell r="N23">
            <v>28.799999999999997</v>
          </cell>
        </row>
      </sheetData>
      <sheetData sheetId="2458">
        <row r="23">
          <cell r="N23">
            <v>28.799999999999997</v>
          </cell>
        </row>
      </sheetData>
      <sheetData sheetId="2459">
        <row r="23">
          <cell r="N23">
            <v>28.799999999999997</v>
          </cell>
        </row>
      </sheetData>
      <sheetData sheetId="2460">
        <row r="23">
          <cell r="N23">
            <v>28.799999999999997</v>
          </cell>
        </row>
      </sheetData>
      <sheetData sheetId="2461">
        <row r="23">
          <cell r="N23">
            <v>28.799999999999997</v>
          </cell>
        </row>
      </sheetData>
      <sheetData sheetId="2462">
        <row r="23">
          <cell r="N23">
            <v>28.799999999999997</v>
          </cell>
        </row>
      </sheetData>
      <sheetData sheetId="2463">
        <row r="23">
          <cell r="N23">
            <v>28.799999999999997</v>
          </cell>
        </row>
      </sheetData>
      <sheetData sheetId="2464">
        <row r="23">
          <cell r="N23">
            <v>28.799999999999997</v>
          </cell>
        </row>
      </sheetData>
      <sheetData sheetId="2465">
        <row r="23">
          <cell r="N23">
            <v>28.799999999999997</v>
          </cell>
        </row>
      </sheetData>
      <sheetData sheetId="2466">
        <row r="23">
          <cell r="N23">
            <v>28.799999999999997</v>
          </cell>
        </row>
      </sheetData>
      <sheetData sheetId="2467">
        <row r="23">
          <cell r="N23">
            <v>28.799999999999997</v>
          </cell>
        </row>
      </sheetData>
      <sheetData sheetId="2468">
        <row r="23">
          <cell r="N23">
            <v>28.799999999999997</v>
          </cell>
        </row>
      </sheetData>
      <sheetData sheetId="2469">
        <row r="23">
          <cell r="N23">
            <v>28.799999999999997</v>
          </cell>
        </row>
      </sheetData>
      <sheetData sheetId="2470">
        <row r="23">
          <cell r="N23">
            <v>28.799999999999997</v>
          </cell>
        </row>
      </sheetData>
      <sheetData sheetId="2471">
        <row r="23">
          <cell r="N23">
            <v>28.799999999999997</v>
          </cell>
        </row>
      </sheetData>
      <sheetData sheetId="2472">
        <row r="23">
          <cell r="N23">
            <v>28.799999999999997</v>
          </cell>
        </row>
      </sheetData>
      <sheetData sheetId="2473">
        <row r="23">
          <cell r="N23">
            <v>28.799999999999997</v>
          </cell>
        </row>
      </sheetData>
      <sheetData sheetId="2474">
        <row r="23">
          <cell r="N23">
            <v>28.799999999999997</v>
          </cell>
        </row>
      </sheetData>
      <sheetData sheetId="2475">
        <row r="23">
          <cell r="N23">
            <v>28.799999999999997</v>
          </cell>
        </row>
      </sheetData>
      <sheetData sheetId="2476">
        <row r="23">
          <cell r="N23">
            <v>28.799999999999997</v>
          </cell>
        </row>
      </sheetData>
      <sheetData sheetId="2477">
        <row r="23">
          <cell r="N23">
            <v>28.799999999999997</v>
          </cell>
        </row>
      </sheetData>
      <sheetData sheetId="2478">
        <row r="23">
          <cell r="N23">
            <v>28.799999999999997</v>
          </cell>
        </row>
      </sheetData>
      <sheetData sheetId="2479">
        <row r="23">
          <cell r="N23">
            <v>28.799999999999997</v>
          </cell>
        </row>
      </sheetData>
      <sheetData sheetId="2480">
        <row r="23">
          <cell r="N23">
            <v>28.799999999999997</v>
          </cell>
        </row>
      </sheetData>
      <sheetData sheetId="2481">
        <row r="23">
          <cell r="N23">
            <v>28.799999999999997</v>
          </cell>
        </row>
      </sheetData>
      <sheetData sheetId="2482">
        <row r="23">
          <cell r="N23">
            <v>28.799999999999997</v>
          </cell>
        </row>
      </sheetData>
      <sheetData sheetId="2483">
        <row r="23">
          <cell r="N23">
            <v>28.799999999999997</v>
          </cell>
        </row>
      </sheetData>
      <sheetData sheetId="2484">
        <row r="23">
          <cell r="N23">
            <v>28.799999999999997</v>
          </cell>
        </row>
      </sheetData>
      <sheetData sheetId="2485">
        <row r="23">
          <cell r="N23">
            <v>28.799999999999997</v>
          </cell>
        </row>
      </sheetData>
      <sheetData sheetId="2486">
        <row r="23">
          <cell r="N23">
            <v>28.799999999999997</v>
          </cell>
        </row>
      </sheetData>
      <sheetData sheetId="2487">
        <row r="23">
          <cell r="N23">
            <v>28.799999999999997</v>
          </cell>
        </row>
      </sheetData>
      <sheetData sheetId="2488">
        <row r="23">
          <cell r="N23">
            <v>28.799999999999997</v>
          </cell>
        </row>
      </sheetData>
      <sheetData sheetId="2489">
        <row r="23">
          <cell r="N23">
            <v>28.799999999999997</v>
          </cell>
        </row>
      </sheetData>
      <sheetData sheetId="2490">
        <row r="23">
          <cell r="N23">
            <v>28.799999999999997</v>
          </cell>
        </row>
      </sheetData>
      <sheetData sheetId="2491">
        <row r="23">
          <cell r="N23">
            <v>28.799999999999997</v>
          </cell>
        </row>
      </sheetData>
      <sheetData sheetId="2492">
        <row r="23">
          <cell r="N23">
            <v>28.799999999999997</v>
          </cell>
        </row>
      </sheetData>
      <sheetData sheetId="2493">
        <row r="23">
          <cell r="N23">
            <v>28.799999999999997</v>
          </cell>
        </row>
      </sheetData>
      <sheetData sheetId="2494">
        <row r="23">
          <cell r="N23">
            <v>28.799999999999997</v>
          </cell>
        </row>
      </sheetData>
      <sheetData sheetId="2495">
        <row r="23">
          <cell r="N23">
            <v>28.799999999999997</v>
          </cell>
        </row>
      </sheetData>
      <sheetData sheetId="2496">
        <row r="23">
          <cell r="N23">
            <v>28.799999999999997</v>
          </cell>
        </row>
      </sheetData>
      <sheetData sheetId="2497">
        <row r="23">
          <cell r="N23">
            <v>28.799999999999997</v>
          </cell>
        </row>
      </sheetData>
      <sheetData sheetId="2498">
        <row r="23">
          <cell r="N23">
            <v>28.799999999999997</v>
          </cell>
        </row>
      </sheetData>
      <sheetData sheetId="2499">
        <row r="23">
          <cell r="N23">
            <v>28.799999999999997</v>
          </cell>
        </row>
      </sheetData>
      <sheetData sheetId="2500">
        <row r="23">
          <cell r="N23">
            <v>28.799999999999997</v>
          </cell>
        </row>
      </sheetData>
      <sheetData sheetId="2501">
        <row r="23">
          <cell r="N23">
            <v>28.799999999999997</v>
          </cell>
        </row>
      </sheetData>
      <sheetData sheetId="2502">
        <row r="23">
          <cell r="N23">
            <v>28.799999999999997</v>
          </cell>
        </row>
      </sheetData>
      <sheetData sheetId="2503">
        <row r="23">
          <cell r="N23">
            <v>28.799999999999997</v>
          </cell>
        </row>
      </sheetData>
      <sheetData sheetId="2504">
        <row r="23">
          <cell r="N23">
            <v>28.799999999999997</v>
          </cell>
        </row>
      </sheetData>
      <sheetData sheetId="2505">
        <row r="23">
          <cell r="N23">
            <v>28.799999999999997</v>
          </cell>
        </row>
      </sheetData>
      <sheetData sheetId="2506">
        <row r="23">
          <cell r="N23">
            <v>28.799999999999997</v>
          </cell>
        </row>
      </sheetData>
      <sheetData sheetId="2507">
        <row r="23">
          <cell r="N23">
            <v>28.799999999999997</v>
          </cell>
        </row>
      </sheetData>
      <sheetData sheetId="2508">
        <row r="23">
          <cell r="N23">
            <v>28.799999999999997</v>
          </cell>
        </row>
      </sheetData>
      <sheetData sheetId="2509">
        <row r="23">
          <cell r="N23">
            <v>28.799999999999997</v>
          </cell>
        </row>
      </sheetData>
      <sheetData sheetId="2510">
        <row r="23">
          <cell r="N23">
            <v>28.799999999999997</v>
          </cell>
        </row>
      </sheetData>
      <sheetData sheetId="2511">
        <row r="23">
          <cell r="N23">
            <v>28.799999999999997</v>
          </cell>
        </row>
      </sheetData>
      <sheetData sheetId="2512">
        <row r="23">
          <cell r="N23">
            <v>28.799999999999997</v>
          </cell>
        </row>
      </sheetData>
      <sheetData sheetId="2513">
        <row r="23">
          <cell r="N23">
            <v>28.799999999999997</v>
          </cell>
        </row>
      </sheetData>
      <sheetData sheetId="2514">
        <row r="23">
          <cell r="N23">
            <v>28.799999999999997</v>
          </cell>
        </row>
      </sheetData>
      <sheetData sheetId="2515">
        <row r="23">
          <cell r="N23">
            <v>28.799999999999997</v>
          </cell>
        </row>
      </sheetData>
      <sheetData sheetId="2516">
        <row r="23">
          <cell r="N23">
            <v>28.799999999999997</v>
          </cell>
        </row>
      </sheetData>
      <sheetData sheetId="2517">
        <row r="23">
          <cell r="N23">
            <v>28.799999999999997</v>
          </cell>
        </row>
      </sheetData>
      <sheetData sheetId="2518">
        <row r="23">
          <cell r="N23">
            <v>28.799999999999997</v>
          </cell>
        </row>
      </sheetData>
      <sheetData sheetId="2519">
        <row r="23">
          <cell r="N23">
            <v>28.799999999999997</v>
          </cell>
        </row>
      </sheetData>
      <sheetData sheetId="2520">
        <row r="23">
          <cell r="N23">
            <v>28.799999999999997</v>
          </cell>
        </row>
      </sheetData>
      <sheetData sheetId="2521">
        <row r="23">
          <cell r="N23">
            <v>28.799999999999997</v>
          </cell>
        </row>
      </sheetData>
      <sheetData sheetId="2522">
        <row r="23">
          <cell r="N23">
            <v>28.799999999999997</v>
          </cell>
        </row>
      </sheetData>
      <sheetData sheetId="2523">
        <row r="23">
          <cell r="N23">
            <v>28.799999999999997</v>
          </cell>
        </row>
      </sheetData>
      <sheetData sheetId="2524">
        <row r="23">
          <cell r="N23">
            <v>28.799999999999997</v>
          </cell>
        </row>
      </sheetData>
      <sheetData sheetId="2525">
        <row r="23">
          <cell r="N23">
            <v>28.799999999999997</v>
          </cell>
        </row>
      </sheetData>
      <sheetData sheetId="2526">
        <row r="23">
          <cell r="N23">
            <v>28.799999999999997</v>
          </cell>
        </row>
      </sheetData>
      <sheetData sheetId="2527">
        <row r="23">
          <cell r="N23">
            <v>28.799999999999997</v>
          </cell>
        </row>
      </sheetData>
      <sheetData sheetId="2528">
        <row r="23">
          <cell r="N23">
            <v>28.799999999999997</v>
          </cell>
        </row>
      </sheetData>
      <sheetData sheetId="2529">
        <row r="23">
          <cell r="N23">
            <v>28.799999999999997</v>
          </cell>
        </row>
      </sheetData>
      <sheetData sheetId="2530">
        <row r="23">
          <cell r="N23">
            <v>28.799999999999997</v>
          </cell>
        </row>
      </sheetData>
      <sheetData sheetId="2531">
        <row r="23">
          <cell r="N23">
            <v>28.799999999999997</v>
          </cell>
        </row>
      </sheetData>
      <sheetData sheetId="2532">
        <row r="23">
          <cell r="N23">
            <v>28.799999999999997</v>
          </cell>
        </row>
      </sheetData>
      <sheetData sheetId="2533">
        <row r="23">
          <cell r="N23">
            <v>28.799999999999997</v>
          </cell>
        </row>
      </sheetData>
      <sheetData sheetId="2534">
        <row r="23">
          <cell r="N23">
            <v>28.799999999999997</v>
          </cell>
        </row>
      </sheetData>
      <sheetData sheetId="2535">
        <row r="23">
          <cell r="N23">
            <v>28.799999999999997</v>
          </cell>
        </row>
      </sheetData>
      <sheetData sheetId="2536">
        <row r="23">
          <cell r="N23">
            <v>28.799999999999997</v>
          </cell>
        </row>
      </sheetData>
      <sheetData sheetId="2537">
        <row r="23">
          <cell r="N23">
            <v>28.799999999999997</v>
          </cell>
        </row>
      </sheetData>
      <sheetData sheetId="2538">
        <row r="23">
          <cell r="N23">
            <v>28.799999999999997</v>
          </cell>
        </row>
      </sheetData>
      <sheetData sheetId="2539">
        <row r="23">
          <cell r="N23">
            <v>28.799999999999997</v>
          </cell>
        </row>
      </sheetData>
      <sheetData sheetId="2540">
        <row r="23">
          <cell r="N23">
            <v>28.799999999999997</v>
          </cell>
        </row>
      </sheetData>
      <sheetData sheetId="2541">
        <row r="23">
          <cell r="N23">
            <v>28.799999999999997</v>
          </cell>
        </row>
      </sheetData>
      <sheetData sheetId="2542">
        <row r="23">
          <cell r="N23">
            <v>28.799999999999997</v>
          </cell>
        </row>
      </sheetData>
      <sheetData sheetId="2543">
        <row r="23">
          <cell r="N23">
            <v>28.799999999999997</v>
          </cell>
        </row>
      </sheetData>
      <sheetData sheetId="2544">
        <row r="23">
          <cell r="N23">
            <v>28.799999999999997</v>
          </cell>
        </row>
      </sheetData>
      <sheetData sheetId="2545">
        <row r="23">
          <cell r="N23">
            <v>28.799999999999997</v>
          </cell>
        </row>
      </sheetData>
      <sheetData sheetId="2546">
        <row r="23">
          <cell r="N23">
            <v>28.799999999999997</v>
          </cell>
        </row>
      </sheetData>
      <sheetData sheetId="2547">
        <row r="23">
          <cell r="N23">
            <v>28.799999999999997</v>
          </cell>
        </row>
      </sheetData>
      <sheetData sheetId="2548">
        <row r="23">
          <cell r="N23">
            <v>28.799999999999997</v>
          </cell>
        </row>
      </sheetData>
      <sheetData sheetId="2549">
        <row r="23">
          <cell r="N23">
            <v>28.799999999999997</v>
          </cell>
        </row>
      </sheetData>
      <sheetData sheetId="2550">
        <row r="23">
          <cell r="N23">
            <v>28.799999999999997</v>
          </cell>
        </row>
      </sheetData>
      <sheetData sheetId="2551">
        <row r="23">
          <cell r="N23">
            <v>28.799999999999997</v>
          </cell>
        </row>
      </sheetData>
      <sheetData sheetId="2552">
        <row r="23">
          <cell r="N23">
            <v>28.799999999999997</v>
          </cell>
        </row>
      </sheetData>
      <sheetData sheetId="2553">
        <row r="23">
          <cell r="N23">
            <v>28.799999999999997</v>
          </cell>
        </row>
      </sheetData>
      <sheetData sheetId="2554">
        <row r="23">
          <cell r="N23">
            <v>28.799999999999997</v>
          </cell>
        </row>
      </sheetData>
      <sheetData sheetId="2555">
        <row r="23">
          <cell r="N23">
            <v>28.799999999999997</v>
          </cell>
        </row>
      </sheetData>
      <sheetData sheetId="2556">
        <row r="23">
          <cell r="N23">
            <v>28.799999999999997</v>
          </cell>
        </row>
      </sheetData>
      <sheetData sheetId="2557">
        <row r="23">
          <cell r="N23">
            <v>28.799999999999997</v>
          </cell>
        </row>
      </sheetData>
      <sheetData sheetId="2558">
        <row r="23">
          <cell r="N23">
            <v>28.799999999999997</v>
          </cell>
        </row>
      </sheetData>
      <sheetData sheetId="2559">
        <row r="23">
          <cell r="N23">
            <v>28.799999999999997</v>
          </cell>
        </row>
      </sheetData>
      <sheetData sheetId="2560">
        <row r="23">
          <cell r="N23">
            <v>28.799999999999997</v>
          </cell>
        </row>
      </sheetData>
      <sheetData sheetId="2561">
        <row r="23">
          <cell r="N23">
            <v>28.799999999999997</v>
          </cell>
        </row>
      </sheetData>
      <sheetData sheetId="2562">
        <row r="23">
          <cell r="N23">
            <v>28.799999999999997</v>
          </cell>
        </row>
      </sheetData>
      <sheetData sheetId="2563">
        <row r="23">
          <cell r="N23">
            <v>28.799999999999997</v>
          </cell>
        </row>
      </sheetData>
      <sheetData sheetId="2564">
        <row r="23">
          <cell r="N23">
            <v>28.799999999999997</v>
          </cell>
        </row>
      </sheetData>
      <sheetData sheetId="2565">
        <row r="23">
          <cell r="N23">
            <v>28.799999999999997</v>
          </cell>
        </row>
      </sheetData>
      <sheetData sheetId="2566">
        <row r="23">
          <cell r="N23">
            <v>28.799999999999997</v>
          </cell>
        </row>
      </sheetData>
      <sheetData sheetId="2567">
        <row r="23">
          <cell r="N23">
            <v>28.799999999999997</v>
          </cell>
        </row>
      </sheetData>
      <sheetData sheetId="2568">
        <row r="23">
          <cell r="N23">
            <v>28.799999999999997</v>
          </cell>
        </row>
      </sheetData>
      <sheetData sheetId="2569">
        <row r="23">
          <cell r="N23">
            <v>28.799999999999997</v>
          </cell>
        </row>
      </sheetData>
      <sheetData sheetId="2570">
        <row r="23">
          <cell r="N23">
            <v>28.799999999999997</v>
          </cell>
        </row>
      </sheetData>
      <sheetData sheetId="2571">
        <row r="23">
          <cell r="N23">
            <v>28.799999999999997</v>
          </cell>
        </row>
      </sheetData>
      <sheetData sheetId="2572">
        <row r="23">
          <cell r="N23">
            <v>28.799999999999997</v>
          </cell>
        </row>
      </sheetData>
      <sheetData sheetId="2573">
        <row r="23">
          <cell r="N23">
            <v>28.799999999999997</v>
          </cell>
        </row>
      </sheetData>
      <sheetData sheetId="2574">
        <row r="23">
          <cell r="N23">
            <v>28.799999999999997</v>
          </cell>
        </row>
      </sheetData>
      <sheetData sheetId="2575">
        <row r="23">
          <cell r="N23">
            <v>28.799999999999997</v>
          </cell>
        </row>
      </sheetData>
      <sheetData sheetId="2576">
        <row r="23">
          <cell r="N23">
            <v>28.799999999999997</v>
          </cell>
        </row>
      </sheetData>
      <sheetData sheetId="2577">
        <row r="23">
          <cell r="N23">
            <v>28.799999999999997</v>
          </cell>
        </row>
      </sheetData>
      <sheetData sheetId="2578">
        <row r="23">
          <cell r="N23">
            <v>28.799999999999997</v>
          </cell>
        </row>
      </sheetData>
      <sheetData sheetId="2579">
        <row r="23">
          <cell r="N23">
            <v>28.799999999999997</v>
          </cell>
        </row>
      </sheetData>
      <sheetData sheetId="2580">
        <row r="23">
          <cell r="N23">
            <v>28.799999999999997</v>
          </cell>
        </row>
      </sheetData>
      <sheetData sheetId="2581">
        <row r="23">
          <cell r="N23">
            <v>28.799999999999997</v>
          </cell>
        </row>
      </sheetData>
      <sheetData sheetId="2582">
        <row r="23">
          <cell r="N23">
            <v>28.799999999999997</v>
          </cell>
        </row>
      </sheetData>
      <sheetData sheetId="2583">
        <row r="23">
          <cell r="N23">
            <v>28.799999999999997</v>
          </cell>
        </row>
      </sheetData>
      <sheetData sheetId="2584">
        <row r="23">
          <cell r="N23">
            <v>28.799999999999997</v>
          </cell>
        </row>
      </sheetData>
      <sheetData sheetId="2585">
        <row r="23">
          <cell r="N23">
            <v>28.799999999999997</v>
          </cell>
        </row>
      </sheetData>
      <sheetData sheetId="2586">
        <row r="23">
          <cell r="N23">
            <v>28.799999999999997</v>
          </cell>
        </row>
      </sheetData>
      <sheetData sheetId="2587">
        <row r="23">
          <cell r="N23">
            <v>28.799999999999997</v>
          </cell>
        </row>
      </sheetData>
      <sheetData sheetId="2588">
        <row r="23">
          <cell r="N23">
            <v>28.799999999999997</v>
          </cell>
        </row>
      </sheetData>
      <sheetData sheetId="2589">
        <row r="23">
          <cell r="N23">
            <v>28.799999999999997</v>
          </cell>
        </row>
      </sheetData>
      <sheetData sheetId="2590">
        <row r="23">
          <cell r="N23">
            <v>28.799999999999997</v>
          </cell>
        </row>
      </sheetData>
      <sheetData sheetId="2591">
        <row r="23">
          <cell r="N23">
            <v>28.799999999999997</v>
          </cell>
        </row>
      </sheetData>
      <sheetData sheetId="2592"/>
      <sheetData sheetId="2593">
        <row r="23">
          <cell r="N23">
            <v>28.799999999999997</v>
          </cell>
        </row>
      </sheetData>
      <sheetData sheetId="2594">
        <row r="23">
          <cell r="N23">
            <v>28.799999999999997</v>
          </cell>
        </row>
      </sheetData>
      <sheetData sheetId="2595">
        <row r="23">
          <cell r="N23">
            <v>28.799999999999997</v>
          </cell>
        </row>
      </sheetData>
      <sheetData sheetId="2596"/>
      <sheetData sheetId="2597">
        <row r="23">
          <cell r="N23">
            <v>28.799999999999997</v>
          </cell>
        </row>
      </sheetData>
      <sheetData sheetId="2598">
        <row r="23">
          <cell r="N23">
            <v>28.799999999999997</v>
          </cell>
        </row>
      </sheetData>
      <sheetData sheetId="2599" refreshError="1"/>
      <sheetData sheetId="2600">
        <row r="23">
          <cell r="N23">
            <v>28.799999999999997</v>
          </cell>
        </row>
      </sheetData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>
        <row r="23">
          <cell r="N23">
            <v>28.799999999999997</v>
          </cell>
        </row>
      </sheetData>
      <sheetData sheetId="2620">
        <row r="23">
          <cell r="N23">
            <v>28.799999999999997</v>
          </cell>
        </row>
      </sheetData>
      <sheetData sheetId="2621">
        <row r="23">
          <cell r="N23">
            <v>28.799999999999997</v>
          </cell>
        </row>
      </sheetData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>
        <row r="23">
          <cell r="N23">
            <v>28.799999999999997</v>
          </cell>
        </row>
      </sheetData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>
        <row r="342">
          <cell r="K342">
            <v>1092.3399999999997</v>
          </cell>
        </row>
      </sheetData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 refreshError="1"/>
      <sheetData sheetId="2733" refreshError="1"/>
      <sheetData sheetId="2734" refreshError="1"/>
      <sheetData sheetId="2735" refreshError="1"/>
      <sheetData sheetId="2736">
        <row r="23">
          <cell r="N23">
            <v>28.799999999999997</v>
          </cell>
        </row>
      </sheetData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>
        <row r="23">
          <cell r="N23">
            <v>28.799999999999997</v>
          </cell>
        </row>
      </sheetData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up"/>
      <sheetName val="Bhn"/>
      <sheetName val="TOT-General"/>
      <sheetName val="TOT-Elk"/>
      <sheetName val="Bahan"/>
      <sheetName val="E1"/>
      <sheetName val="E2"/>
      <sheetName val="E3"/>
      <sheetName val="E4"/>
      <sheetName val="E5"/>
      <sheetName val="E6"/>
      <sheetName val="E7"/>
      <sheetName val="E8"/>
      <sheetName val="E9"/>
      <sheetName val="E10"/>
      <sheetName val="E11"/>
      <sheetName val="E12"/>
      <sheetName val="TOT-Mek"/>
      <sheetName val="M1"/>
      <sheetName val="M2"/>
      <sheetName val="M3"/>
      <sheetName val="M4"/>
      <sheetName val="M5"/>
      <sheetName val="M6"/>
      <sheetName val="M7"/>
      <sheetName val="M8"/>
      <sheetName val="M9"/>
      <sheetName val="M10"/>
      <sheetName val="M11"/>
      <sheetName val="Sheet1"/>
      <sheetName val="Sheet2"/>
      <sheetName val="Sheet3"/>
      <sheetName val="REQDELTA"/>
      <sheetName val="Currency Rate"/>
      <sheetName val="Isolasi Luar Dalam"/>
      <sheetName val="Isolasi Luar"/>
      <sheetName val="Rekap ME"/>
      <sheetName val="Penggantian Cubicle TM"/>
      <sheetName val="Ganti &amp; Tambah Breaker"/>
      <sheetName val="Pengadaan Panel TR"/>
      <sheetName val="Kabel Feeder"/>
      <sheetName val="Pengadaan Genset"/>
      <sheetName val="Pembongkaran"/>
      <sheetName val="Air Conditioning"/>
      <sheetName val="Elektrikal Retrofit"/>
      <sheetName val="Mekanikal Retrofit"/>
      <sheetName val="Penerangan"/>
      <sheetName val="BAS"/>
      <sheetName val="Harga satuan"/>
      <sheetName val="Analisa harga"/>
      <sheetName val="analisa header"/>
      <sheetName val="material kabel"/>
      <sheetName val="tk cooling twr"/>
      <sheetName val="List Harga"/>
      <sheetName val="0"/>
      <sheetName val="Summary2"/>
      <sheetName val="Panel  TM"/>
      <sheetName val="Penggantian+Penambahan Breaker"/>
      <sheetName val="Panel  TR"/>
      <sheetName val="Kabel  Feeder"/>
      <sheetName val="Generator Set"/>
      <sheetName val="Pembongkaran + Penggeseran"/>
      <sheetName val="Air Conditioner"/>
      <sheetName val="Retrofit Elektrik"/>
      <sheetName val="Retrofit Mekanik"/>
      <sheetName val="Retrofit Elektrikal (2)"/>
      <sheetName val="Retrofit Mekanik (2)"/>
      <sheetName val="Summary2 (2)"/>
      <sheetName val="BP Precast"/>
      <sheetName val="Harsat_marina"/>
      <sheetName val="ana_struktur"/>
      <sheetName val="Currency_Rate"/>
      <sheetName val="Isolasi_Luar_Dalam"/>
      <sheetName val="Isolasi_Luar"/>
      <sheetName val="Master 1.0"/>
      <sheetName val="Cover"/>
      <sheetName val="Pipe"/>
      <sheetName val="SELISIH HARGA"/>
      <sheetName val="coef"/>
      <sheetName val="STR"/>
      <sheetName val="TOWN"/>
      <sheetName val="Alat"/>
      <sheetName val="Persiapan"/>
    </sheetNames>
    <sheetDataSet>
      <sheetData sheetId="0" refreshError="1">
        <row r="76">
          <cell r="I76">
            <v>1</v>
          </cell>
          <cell r="J76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Bul"/>
      <sheetName val="Alat"/>
      <sheetName val="SumBoQ C4"/>
      <sheetName val="BoQ C4"/>
      <sheetName val="DayWorks"/>
      <sheetName val="Analisa"/>
      <sheetName val="mat.dominan"/>
      <sheetName val="Resik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Sheet1"/>
      <sheetName val="Module1"/>
      <sheetName val="圆曲线"/>
      <sheetName val="大河"/>
      <sheetName val="排水"/>
      <sheetName val="渠渠"/>
      <sheetName val="铁路"/>
      <sheetName val="桥"/>
      <sheetName val="闸"/>
      <sheetName val="渐变段"/>
      <sheetName val="边坡拟定"/>
      <sheetName val="参数"/>
      <sheetName val="报告附表"/>
    </sheetNames>
    <definedNames>
      <definedName name="AAAA"/>
    </defined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岩性"/>
      <sheetName val="埋深"/>
      <sheetName val="降水"/>
      <sheetName val="埋深1"/>
      <sheetName val="渗补"/>
      <sheetName val="左补"/>
      <sheetName val="上升值"/>
      <sheetName val="降雨"/>
      <sheetName val="96水位"/>
      <sheetName val="Sheet4 (2)"/>
      <sheetName val="Sheet4 (3)"/>
      <sheetName val="Sheet5"/>
      <sheetName val="Sheet5 (2)"/>
      <sheetName val="Sheet6 (2)"/>
      <sheetName val="Sheet6 (3)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"/>
      <sheetName val="TS (2)"/>
    </sheetNames>
    <sheetDataSet>
      <sheetData sheetId="0"/>
      <sheetData sheetId="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ELEKTRIKAL"/>
      <sheetName val="LISTRIK"/>
      <sheetName val="TELPON"/>
      <sheetName val="SOUND"/>
      <sheetName val="F-ALARM"/>
      <sheetName val="GENSET"/>
      <sheetName val="TRAFO"/>
      <sheetName val="REKAP MEKANIKAL"/>
      <sheetName val="AC"/>
      <sheetName val="PLUMBING"/>
      <sheetName val="HYDRANT"/>
      <sheetName val="SPRINKLER"/>
      <sheetName val="ELEVATOR"/>
      <sheetName val="ESCALATOR"/>
      <sheetName val="HARSAT"/>
      <sheetName val="SAT-BHN"/>
      <sheetName val="BAG-2"/>
      <sheetName val="LO"/>
      <sheetName val="Markup"/>
      <sheetName val="Cover"/>
      <sheetName val="REKAP_ELEKTRIKAL"/>
      <sheetName val="REKAP_MEKANIKAL"/>
      <sheetName val="DAF_2"/>
      <sheetName val="Sumber Daya"/>
      <sheetName val="H.Satuan"/>
      <sheetName val="Fill this out first..."/>
      <sheetName val="HRG BHN"/>
      <sheetName val="Isolasi Luar Dalam"/>
      <sheetName val="Isolasi Luar"/>
      <sheetName val="Pt"/>
      <sheetName val="coeff"/>
      <sheetName val="Cable 150kV Ref."/>
      <sheetName val="BAHAN"/>
      <sheetName val="Fill this out first___"/>
      <sheetName val="Harga Satuan"/>
      <sheetName val="Harga Material"/>
      <sheetName val="Tataudara"/>
      <sheetName val="Cover Daf-2"/>
      <sheetName val="HS Alat"/>
      <sheetName val="iTEM hARSAT"/>
      <sheetName val="DAF-4"/>
      <sheetName val="H_Satuan"/>
      <sheetName val="Rekap Direct Cost"/>
      <sheetName val="Analisa"/>
      <sheetName val="D &amp; W sizes"/>
      <sheetName val="BoQ C4"/>
      <sheetName val="A"/>
      <sheetName val="적용환율"/>
      <sheetName val="기준"/>
      <sheetName val="BQ"/>
      <sheetName val="TOWN"/>
      <sheetName val="upahbahan"/>
      <sheetName val="BAG_2"/>
      <sheetName val="Eng_Hrs"/>
      <sheetName val="RAB"/>
      <sheetName val="tifico"/>
      <sheetName val="escon"/>
      <sheetName val="SITE-E"/>
      <sheetName val="AC_C"/>
      <sheetName val="harga"/>
      <sheetName val="Summary Electrical"/>
      <sheetName val="%"/>
      <sheetName val="Har-sat"/>
      <sheetName val="128+800"/>
      <sheetName val="Anls"/>
      <sheetName val="SAP"/>
      <sheetName val="????"/>
      <sheetName val="??"/>
      <sheetName val="MU ars"/>
      <sheetName val="Bgt_Jun-05"/>
      <sheetName val="alat,bahan,sub"/>
      <sheetName val="ARSITEKTUR"/>
      <sheetName val="ppp"/>
      <sheetName val="SPK053 (4)"/>
      <sheetName val="Pipe"/>
      <sheetName val="Dasboard"/>
      <sheetName val="H-Upah"/>
      <sheetName val="BQ Mekanikal"/>
      <sheetName val="STR"/>
      <sheetName val="MAPDC"/>
      <sheetName val="alat"/>
      <sheetName val="Break_down"/>
      <sheetName val="Currency Rate"/>
      <sheetName val="____"/>
      <sheetName val="__"/>
      <sheetName val="Material"/>
      <sheetName val="gvl"/>
      <sheetName val="REQDELTA"/>
      <sheetName val="Rate"/>
      <sheetName val="Harga ME "/>
      <sheetName val="5-Peralatan"/>
      <sheetName val="RAB.SEKRETARIAT (1)"/>
      <sheetName val="Rekap"/>
      <sheetName val="Master Edit"/>
      <sheetName val="DAF-2"/>
      <sheetName val="QSS"/>
      <sheetName val="REF.ONLY"/>
      <sheetName val="Daftar Harga"/>
      <sheetName val="HS Upah"/>
      <sheetName val="HS Sub-Kon"/>
      <sheetName val="Anal"/>
      <sheetName val="bill qty"/>
      <sheetName val="Bill-2"/>
      <sheetName val="DPKlah"/>
      <sheetName val="BQ-Tenis"/>
      <sheetName val="BOQ_Aula"/>
      <sheetName val="Prelim"/>
      <sheetName val="Persiapan"/>
      <sheetName val="UPAH"/>
      <sheetName val="NAME"/>
      <sheetName val="HSBU"/>
      <sheetName val="EurotoolsXRates"/>
      <sheetName val="DHS AC"/>
      <sheetName val="Site Expenses"/>
      <sheetName val="WI"/>
      <sheetName val="SAPON"/>
      <sheetName val="Market"/>
      <sheetName val="UPAH PEKERJA"/>
      <sheetName val="Sheet1"/>
      <sheetName val="dwa-01"/>
      <sheetName val="ANAL_BOW"/>
      <sheetName val="An.1"/>
      <sheetName val="An.3"/>
      <sheetName val="An.2"/>
      <sheetName val="Piping"/>
      <sheetName val="一発シート"/>
      <sheetName val="MEP"/>
      <sheetName val="D_S_UPAH"/>
      <sheetName val="ub"/>
      <sheetName val="RM IA"/>
      <sheetName val="E.work"/>
      <sheetName val="EXTERNAL WORK"/>
      <sheetName val="paving"/>
      <sheetName val="ponds"/>
      <sheetName val="R.wall"/>
      <sheetName val="Estimate"/>
      <sheetName val="Cost"/>
      <sheetName val="A&amp;BP"/>
      <sheetName val="HB "/>
      <sheetName val="Analisa  (2)"/>
      <sheetName val="Factor"/>
      <sheetName val="Terbilang"/>
      <sheetName val="22"/>
      <sheetName val="ENC.14"/>
      <sheetName val="DAFTAR 7"/>
      <sheetName val="DAF_1"/>
      <sheetName val="DAFTAR_8"/>
      <sheetName val="Line"/>
      <sheetName val="TV (2)"/>
      <sheetName val="CH"/>
      <sheetName val="BQ Arsit"/>
      <sheetName val="An HarSatPek"/>
      <sheetName val="Sat Bah &amp; Up"/>
      <sheetName val="CW titi kuning"/>
      <sheetName val="ERECTION"/>
      <sheetName val="REKAP_ARSITEKTUR"/>
      <sheetName val="RAB.KTR SEKR.ADMIN (1)"/>
      <sheetName val="REKAP ARSITEKTUR"/>
      <sheetName val="Saluran"/>
      <sheetName val="Rekap Prelim"/>
      <sheetName val="BQ-E20-02(Rp)"/>
      <sheetName val="DOOR&amp;WINDOW"/>
      <sheetName val="FORM X COST"/>
      <sheetName val="Analisa &amp; Upah"/>
      <sheetName val="Pag_hal"/>
      <sheetName val="304-06"/>
      <sheetName val="BAG-III"/>
      <sheetName val="HARGA ALAT"/>
      <sheetName val="meth hsl nego"/>
      <sheetName val="ELEKTRIKAL GED C"/>
      <sheetName val="Sch1"/>
      <sheetName val="#REF"/>
      <sheetName val="auto-lock"/>
      <sheetName val="EE-PROP"/>
      <sheetName val="MU"/>
      <sheetName val="INDEKS"/>
      <sheetName val="JABATAN"/>
      <sheetName val="DATA"/>
      <sheetName val="NAMES"/>
      <sheetName val="REKAP_ARSITEKTUR."/>
      <sheetName val="RAB.ADMINISTRASI PUSAT (1)"/>
      <sheetName val="Pricing"/>
      <sheetName val="Workload"/>
      <sheetName val="rptall4"/>
      <sheetName val="SNP 2"/>
      <sheetName val="rab me (by owner) "/>
      <sheetName val="BQ (by owner)"/>
      <sheetName val="rab me (fisik)"/>
      <sheetName val="SGC-Rate"/>
      <sheetName val="Motor Sytem"/>
      <sheetName val="HQ-TO"/>
      <sheetName val="villa"/>
      <sheetName val="INPUT"/>
      <sheetName val="Analisa  _2_"/>
      <sheetName val="FINISHING"/>
      <sheetName val="Data Umum Penawaran"/>
      <sheetName val="jgn dihapus!"/>
      <sheetName val="EQ"/>
      <sheetName val="MTa"/>
      <sheetName val="RESUME (2)"/>
      <sheetName val="Harsat Elektrikal "/>
      <sheetName val="BOLT"/>
      <sheetName val="Equipment"/>
      <sheetName val="Public Area"/>
      <sheetName val="Modified Store"/>
      <sheetName val="FA"/>
      <sheetName val="Analisa HS"/>
      <sheetName val="REK"/>
      <sheetName val="Sheet2"/>
      <sheetName val="Sens"/>
      <sheetName val="Mkt"/>
      <sheetName val="Trf"/>
      <sheetName val="EMS"/>
      <sheetName val="OFFICE 2 LT"/>
      <sheetName val="SEX"/>
      <sheetName val="Ahs.2"/>
      <sheetName val="ANALIS.2"/>
      <sheetName val="ANALIS.1"/>
      <sheetName val="Rekap RAP real"/>
      <sheetName val="POL"/>
      <sheetName val="EQ_an"/>
      <sheetName val="DataTeknis"/>
      <sheetName val="Price"/>
      <sheetName val="BREAKDOWN G10"/>
      <sheetName val="DATA2009"/>
      <sheetName val="01A- RAB"/>
      <sheetName val="Harga Sat Dasar"/>
      <sheetName val="Ranges"/>
      <sheetName val="SDM"/>
      <sheetName val="MAP"/>
      <sheetName val="RUMUS BEKISTING"/>
      <sheetName val=" Str"/>
      <sheetName val="BASEMENT"/>
      <sheetName val="REK MEP"/>
      <sheetName val="BQ-KOSONG"/>
      <sheetName val="analisa rev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Cargo"/>
      <sheetName val="Persp Cargo"/>
      <sheetName val="rekap c"/>
      <sheetName val="cargo"/>
    </sheetNames>
    <sheetDataSet>
      <sheetData sheetId="0"/>
      <sheetData sheetId="1"/>
      <sheetData sheetId="2"/>
      <sheetData sheetId="3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BQ"/>
      <sheetName val="batu kali"/>
      <sheetName val="Plesteran"/>
      <sheetName val="Macadam"/>
      <sheetName val="Penetrasi"/>
      <sheetName val="Teac"/>
      <sheetName val="btn"/>
      <sheetName val="tumbuk"/>
      <sheetName val="tumbuk (2)"/>
      <sheetName val="BAHAN"/>
      <sheetName val="SCEDUL"/>
      <sheetName val="biodata"/>
    </sheetNames>
    <sheetDataSet>
      <sheetData sheetId="0" refreshError="1"/>
      <sheetData sheetId="1">
        <row r="42">
          <cell r="P42">
            <v>1</v>
          </cell>
        </row>
        <row r="43">
          <cell r="P43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AK TERPAKAI"/>
      <sheetName val="BOQ Full"/>
      <sheetName val="BQ Mekanikal &amp; Elektrikal"/>
      <sheetName val="Analisa-Mek."/>
      <sheetName val="Material-List,mekanikal"/>
      <sheetName val="Uraian-BQ "/>
      <sheetName val="Analisa-ME (2003)"/>
      <sheetName val="Fitting-PVC"/>
      <sheetName val="VALVE-rev1"/>
      <sheetName val="BOQ me by owner"/>
      <sheetName val="rab me by owner"/>
      <sheetName val="rab me (fisik)"/>
      <sheetName val="BQ (by owner)"/>
      <sheetName val="rab me (by owner) "/>
      <sheetName val=" rab me (NON STD)"/>
      <sheetName val="rab me _fisik_"/>
      <sheetName val="BQ _by owner_"/>
      <sheetName val="rab me _by owner_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PLUMBING"/>
      <sheetName val="RKP PLUMBING"/>
      <sheetName val="PLB-RCD"/>
      <sheetName val="PLB-MNS"/>
    </sheetNames>
    <sheetDataSet>
      <sheetData sheetId="0" refreshError="1"/>
      <sheetData sheetId="1" refreshError="1">
        <row r="173">
          <cell r="G173">
            <v>0.35</v>
          </cell>
        </row>
      </sheetData>
      <sheetData sheetId="2" refreshError="1"/>
      <sheetData sheetId="3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HRG BHN"/>
      <sheetName val=""/>
      <sheetName val="Agregat Halus &amp; Kasar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DAPRO"/>
      <sheetName val="BL"/>
      <sheetName val="L3 An H Sat Mob"/>
      <sheetName val="FA"/>
      <sheetName val="Analisa HS"/>
      <sheetName val="LO"/>
      <sheetName val="Kr tengahDiva"/>
      <sheetName val="BHN"/>
      <sheetName val="Fin-Bengkel"/>
      <sheetName val="Fin-Showroom"/>
      <sheetName val="Hal_Pagar"/>
      <sheetName val="Str-Bengkel"/>
      <sheetName val="Str-Showroom"/>
      <sheetName val="BAG-2"/>
      <sheetName val="Man Power"/>
      <sheetName val="ANALISA"/>
      <sheetName val="Boq"/>
      <sheetName val="bill qty"/>
      <sheetName val="meth hsl nego"/>
      <sheetName val="SITE-E"/>
      <sheetName val="Isolasi Luar Dalam"/>
      <sheetName val="Isolasi Luar"/>
      <sheetName val="GASATAGG.XLS"/>
      <sheetName val="Informasi"/>
      <sheetName val="ANAL.BOW"/>
      <sheetName val="EXTERNAL WORK"/>
      <sheetName val="Break_down"/>
      <sheetName val="Equipment"/>
      <sheetName val="Subkon"/>
      <sheetName val="B - Norelec"/>
      <sheetName val="upahbahan"/>
      <sheetName val="rab me (by owner) "/>
      <sheetName val="BQ (by owner)"/>
      <sheetName val="rab me (fisik)"/>
      <sheetName val="LOADDAT"/>
      <sheetName val="Cover"/>
      <sheetName val="pricing"/>
      <sheetName val="Fill this out first___"/>
      <sheetName val="5-Peralatan"/>
      <sheetName val="hardas"/>
      <sheetName val="01A- RAB"/>
      <sheetName val="AC-C"/>
      <sheetName val="A"/>
      <sheetName val="Fill this out first..."/>
      <sheetName val="Markup"/>
      <sheetName val="Analisa ME (2)"/>
      <sheetName val="NP"/>
      <sheetName val="NS GD.UTAMA"/>
      <sheetName val="Valve"/>
      <sheetName val="Sanitair+Drain"/>
      <sheetName val="Flange"/>
      <sheetName val="Pipa (2)"/>
      <sheetName val="REKAP"/>
      <sheetName val="rekap mekanikal"/>
      <sheetName val="BASEMENT"/>
      <sheetName val="Anls"/>
      <sheetName val="BAG_2"/>
      <sheetName val="Analisa _ Upah"/>
      <sheetName val="Material"/>
      <sheetName val="Upah"/>
      <sheetName val="HS Alat"/>
      <sheetName val="HS Upah"/>
      <sheetName val="HS Sub-Kon"/>
      <sheetName val="Anal"/>
      <sheetName val="BOQ KSN"/>
      <sheetName val="REKAP_ARSITEKTUR."/>
      <sheetName val="Sat Upah"/>
      <sheetName val="alat,bahan,sub"/>
      <sheetName val="BTL-Persiapan"/>
      <sheetName val="BTL-Bau"/>
      <sheetName val="BTL-alat"/>
      <sheetName val="BTL-Rupa"/>
      <sheetName val="Daf 1"/>
      <sheetName val="escon"/>
      <sheetName val="STD Lanjutan"/>
      <sheetName val="NS Lanjutan"/>
      <sheetName val="Unit Rate"/>
      <sheetName val="Lamp BAP"/>
      <sheetName val="Analisa &amp; Upah"/>
      <sheetName val="Pipe"/>
      <sheetName val="M_12 _2_"/>
      <sheetName val="basic"/>
      <sheetName val="G_SUMMARY"/>
      <sheetName val="RAB.ADMINISTRASI PUSAT (1)"/>
      <sheetName val="bahan"/>
      <sheetName val="L-Mechanical"/>
      <sheetName val="KET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RAB_HREZ"/>
      <sheetName val="ANAL_HREZ"/>
      <sheetName val="ANAL. ME"/>
      <sheetName val="BW analisa cika 2005"/>
      <sheetName val="L_Mechanical"/>
      <sheetName val="Data"/>
      <sheetName val="villa"/>
      <sheetName val="M&amp;E R"/>
      <sheetName val="RAB PERSIAPAN "/>
      <sheetName val="AHSP"/>
      <sheetName val="Scedule(S-Curve)"/>
      <sheetName val="WT-LIST"/>
      <sheetName val="ANAL_BOW"/>
      <sheetName val="1.B"/>
      <sheetName val="Bill No 2.1 Cold Water System"/>
      <sheetName val="Civil Works"/>
      <sheetName val="analysis"/>
      <sheetName val="anal_alat"/>
      <sheetName val="hsd"/>
      <sheetName val="BQ Stdr R-1"/>
      <sheetName val="MAPDC"/>
      <sheetName val="Data Ktr Bupati Tapsel"/>
      <sheetName val="BAU"/>
      <sheetName val="BoQ C4"/>
      <sheetName val="harga"/>
      <sheetName val="LISTRIK"/>
      <sheetName val="F ALARM"/>
      <sheetName val="D &amp; W sizes"/>
      <sheetName val="MADC"/>
      <sheetName val="bilangan"/>
      <sheetName val="Hsat1"/>
      <sheetName val="New MADC"/>
      <sheetName val="hs"/>
      <sheetName val="FIRE FIGHTING"/>
      <sheetName val="BQWH3"/>
      <sheetName val="AHS-E"/>
      <sheetName val="BQ-ME"/>
      <sheetName val="Rekap Prelim"/>
      <sheetName val="ALAT"/>
      <sheetName val="eq_data"/>
      <sheetName val="MAIN EQUIP AC"/>
      <sheetName val="RKP PLUMBING"/>
      <sheetName val="Master 1.0"/>
      <sheetName val="BANGUNAN PENUNJANG"/>
      <sheetName val="har-sat"/>
      <sheetName val="Persiapan"/>
      <sheetName val="AC_C"/>
      <sheetName val="Daftar berat"/>
      <sheetName val="Telephone"/>
      <sheetName val="Rek_ELEKT"/>
      <sheetName val="Fire Alarm"/>
      <sheetName val="AC"/>
      <sheetName val="Duct"/>
      <sheetName val="MON_OH"/>
      <sheetName val="BQ Arsit"/>
      <sheetName val="An HarSatPek"/>
      <sheetName val="Sat Bah &amp; Up"/>
      <sheetName val="Div2"/>
      <sheetName val="MAP-1"/>
      <sheetName val="D _ W sizes"/>
      <sheetName val="Dasboard"/>
      <sheetName val="H_Upah"/>
      <sheetName val="H-Upah"/>
      <sheetName val="Bill of Qty MEP"/>
      <sheetName val="Fin_Bengkel"/>
      <sheetName val="Fin_Showroom"/>
      <sheetName val="Str_Bengkel"/>
      <sheetName val="Str_Showroom"/>
      <sheetName val="Jadwal"/>
      <sheetName val="J"/>
      <sheetName val="sheet 2"/>
      <sheetName val="RAB ME"/>
      <sheetName val="Sheet1"/>
      <sheetName val="harsat"/>
      <sheetName val="Rkp"/>
      <sheetName val="CBL"/>
      <sheetName val="Perm. Test"/>
      <sheetName val="FINISHING"/>
      <sheetName val="Rate"/>
      <sheetName val="HB "/>
      <sheetName val="BASIC-PRICE"/>
      <sheetName val="EMS"/>
      <sheetName val="DPENSIUN"/>
      <sheetName val="Harga Satuan"/>
      <sheetName val="kki"/>
      <sheetName val="fin pro centers"/>
      <sheetName val="SUMMARY"/>
      <sheetName val="LATIH1"/>
      <sheetName val="Data2"/>
      <sheetName val="ANALISA 1"/>
      <sheetName val="4-Basic Price"/>
      <sheetName val="HSD_Alat"/>
      <sheetName val="U_rate"/>
      <sheetName val="Art"/>
      <sheetName val="CPAoC"/>
      <sheetName val="Peralatan"/>
      <sheetName val="R.A.B."/>
      <sheetName val="I-KAMAR"/>
      <sheetName val="coeff"/>
      <sheetName val="Cable 150kV Ref."/>
      <sheetName val="bahan+upah"/>
      <sheetName val="EE-PROP"/>
      <sheetName val="DUTCH CONE"/>
      <sheetName val="공정양식"/>
      <sheetName val="slab"/>
      <sheetName val="Rekap Direct Cost"/>
      <sheetName val="Urai _ Guide Post"/>
      <sheetName val="Met_Pas Batu"/>
      <sheetName val="Urai_Galian Tanah"/>
      <sheetName val="Met_ Minor"/>
      <sheetName val="Pos 4-1"/>
      <sheetName val="REKAP ARSITEKTUR"/>
      <sheetName val="anal_hs"/>
      <sheetName val="OVERHEAD"/>
      <sheetName val="rincian per proyek"/>
      <sheetName val="RAB"/>
      <sheetName val="RAW MATERIALS "/>
      <sheetName val="AHS str"/>
      <sheetName val="351BQMCN"/>
      <sheetName val="Analis"/>
      <sheetName val="NS GD.UGD"/>
      <sheetName val="STD GD.UGD"/>
      <sheetName val="DAF-2"/>
      <sheetName val="Mat.Mek"/>
      <sheetName val="Transfer Pump"/>
      <sheetName val="COST-PERSON-J.O."/>
      <sheetName val="RENTAL1"/>
      <sheetName val="Lead Schedule"/>
      <sheetName val="EQ"/>
      <sheetName val="BOI-me"/>
      <sheetName val="MUA"/>
      <sheetName val="BQ struktur"/>
      <sheetName val="AHS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Upah Bahan"/>
      <sheetName val="index"/>
      <sheetName val="ANALIS.1"/>
      <sheetName val="Daf_ No_ _ 4_2"/>
      <sheetName val="Terbilang"/>
      <sheetName val="Daftar Upah,Bhn,&amp; alat"/>
      <sheetName val="Eng_Hrs"/>
      <sheetName val="HARGA ALAT"/>
      <sheetName val="UMUM"/>
      <sheetName val="ETAB 1"/>
      <sheetName val="Anal Koef"/>
      <sheetName val="Rekap Biaya"/>
      <sheetName val="Panel"/>
      <sheetName val="Inst_penerangan_"/>
      <sheetName val="Plumbing"/>
      <sheetName val="Petir"/>
      <sheetName val="MATV"/>
      <sheetName val="CCTV"/>
      <sheetName val="Alarm"/>
      <sheetName val="Hydran _ springkler"/>
      <sheetName val="REK"/>
      <sheetName val="FAK"/>
      <sheetName val="ana_str"/>
      <sheetName val="2_Plumbing"/>
      <sheetName val="3_FF"/>
      <sheetName val="Material&amp;Upah"/>
      <sheetName val="Piping"/>
      <sheetName val="AHSbj"/>
      <sheetName val="GH Quantity"/>
      <sheetName val="MASTER"/>
      <sheetName val="DKH"/>
      <sheetName val="KAN. LOKAL"/>
      <sheetName val="SUMBER"/>
      <sheetName val="Rates"/>
      <sheetName val="Terbilang sertifikat"/>
      <sheetName val="Market"/>
      <sheetName val="Bill 5 Summary"/>
      <sheetName val="ISIAN"/>
      <sheetName val="analisa_gedung"/>
      <sheetName val="D.1.2_LT- 1 ~ Atap"/>
      <sheetName val="Koefisien"/>
      <sheetName val="name"/>
      <sheetName val="Project_P"/>
      <sheetName val="REKAP TOTAL"/>
      <sheetName val="2.NSB."/>
      <sheetName val="2.SB"/>
      <sheetName val="pinjen"/>
      <sheetName val="M.ITEM"/>
      <sheetName val="BHN.Ars"/>
      <sheetName val="7.NS.H"/>
      <sheetName val="MAP"/>
      <sheetName val="BasicPrice"/>
      <sheetName val="ANALISA HARGA SATUAN"/>
      <sheetName val="BOOQ"/>
      <sheetName val="ENC.14"/>
      <sheetName val="Upah dan bahan"/>
      <sheetName val="analisa "/>
      <sheetName val="Estimate"/>
      <sheetName val="PRICE-COMP"/>
      <sheetName val="Input monthly capex"/>
      <sheetName val="Analisa Pusaka Jaya"/>
      <sheetName val="Bill_Qua"/>
      <sheetName val="Report detil kondisi"/>
      <sheetName val="Pengujian"/>
      <sheetName val="Mobilisasi"/>
      <sheetName val="SUM"/>
      <sheetName val="H. Dasar"/>
      <sheetName val="SDM"/>
      <sheetName val="own"/>
      <sheetName val="Up&amp;Bhn "/>
      <sheetName val="5-ALAT(1)"/>
      <sheetName val="PB_B_"/>
      <sheetName val="Analisa 2"/>
      <sheetName val="AC LOAD"/>
      <sheetName val="AKUN"/>
      <sheetName val="DAFTAR HARGA"/>
      <sheetName val="database-emp"/>
      <sheetName val="ELEMEN"/>
      <sheetName val="Sat Alat"/>
      <sheetName val="may'03"/>
      <sheetName val="PENJ.NERACA"/>
      <sheetName val="CASH FLOW"/>
      <sheetName val="struktur tdk dipakai"/>
      <sheetName val="Mtd_Pelak"/>
      <sheetName val="QSS"/>
      <sheetName val="Bill Of Quantity"/>
      <sheetName val="BGN PENUNJANG"/>
      <sheetName val="daftar_harga"/>
      <sheetName val="Bill 4 Summary"/>
      <sheetName val="REKAP ME"/>
      <sheetName val="Upah&amp;Bahan"/>
      <sheetName val="대비표"/>
      <sheetName val="AN Panel"/>
      <sheetName val="NS"/>
      <sheetName val="bill_qty"/>
      <sheetName val="meth_hsl_nego"/>
      <sheetName val="AN_Panel"/>
      <sheetName val="HS_Alat"/>
      <sheetName val="HS_Upah"/>
      <sheetName val="HS_Sub-Kon"/>
      <sheetName val="ALEK"/>
      <sheetName val="????"/>
      <sheetName val="Rincian"/>
      <sheetName val="komponen"/>
      <sheetName val="Kode"/>
      <sheetName val="KH Bahagia"/>
      <sheetName val="Bq Ars"/>
      <sheetName val="M"/>
      <sheetName val="KONTRAK INDUK BULANAN"/>
      <sheetName val="#REF"/>
      <sheetName val="Appendix 2(SatDas)"/>
      <sheetName val="Currency Rate"/>
      <sheetName val="KEBALAT"/>
      <sheetName val="FINAL"/>
      <sheetName val="CRUSER"/>
      <sheetName val="ANALISA-HST"/>
      <sheetName val="T-3.4 Cost of Equipment"/>
      <sheetName val="bq"/>
      <sheetName val="HARDAS-ALAT"/>
      <sheetName val="HARDAS-MAT"/>
      <sheetName val="dasar"/>
      <sheetName val="An H.Sat Pek.Ut"/>
      <sheetName val="list"/>
      <sheetName val="Harga Sat Das"/>
      <sheetName val="T-3.2 UP Labour"/>
      <sheetName val="T-3.3 UP Material"/>
      <sheetName val="pivot2"/>
      <sheetName val="pivot1"/>
      <sheetName val="kuantts"/>
      <sheetName val="An_Basic"/>
      <sheetName val="SOP"/>
      <sheetName val="소업1교"/>
      <sheetName val="PDMP"/>
      <sheetName val="PCE"/>
      <sheetName val="PRODUK"/>
      <sheetName val="TOOL-ME"/>
      <sheetName val="UshDeb00"/>
      <sheetName val="UPH,BHN,ALT"/>
      <sheetName val="Data-Masukan"/>
      <sheetName val="Progress"/>
      <sheetName val="T. Cs Log P III"/>
      <sheetName val="struktur"/>
      <sheetName val="B _ Norelec"/>
      <sheetName val="Site Expenses"/>
      <sheetName val="2. MVAC R1"/>
      <sheetName val="Cover Daf-2"/>
      <sheetName val="3.3b"/>
      <sheetName val="GASATAGG_XLS"/>
      <sheetName val="EXTERNAL_WORK"/>
      <sheetName val="rab_me_(by_owner)_"/>
      <sheetName val="BQ_(by_owner)"/>
      <sheetName val="rab_me_(fisik)"/>
      <sheetName val="PC"/>
      <sheetName val="CH"/>
      <sheetName val="HDasar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faktor"/>
      <sheetName val="Daftar_berat"/>
      <sheetName val="Fill_this_out_first___"/>
      <sheetName val="rekap_mekanikal"/>
      <sheetName val="Analisa___Upah"/>
      <sheetName val="Analisa_&amp;_Upah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SAT-DAS"/>
      <sheetName val="AnalisaKantor"/>
      <sheetName val="Profil"/>
      <sheetName val="REF.ONLY"/>
      <sheetName val="List of Eqp"/>
      <sheetName val="UPA"/>
      <sheetName val="bilangkas"/>
      <sheetName val="Cash Flow bulanan"/>
      <sheetName val="Investment Valuation"/>
      <sheetName val="BoQA"/>
      <sheetName val="BasPri"/>
      <sheetName val="Bulanan"/>
      <sheetName val="Trafo"/>
      <sheetName val="Elekt"/>
      <sheetName val="PConsCS"/>
      <sheetName val="dia-in"/>
      <sheetName val="SEX"/>
      <sheetName val="Sec I ML"/>
      <sheetName val="GFA 22"/>
      <sheetName val="CC-20-N"/>
      <sheetName val="____"/>
      <sheetName val="Dashboard"/>
      <sheetName val="alm"/>
      <sheetName val="SELISIH HARGA"/>
      <sheetName val="집계표(OPTION)"/>
      <sheetName val="keb-BHN"/>
      <sheetName val="MEP"/>
      <sheetName val="D_S_UPAH"/>
      <sheetName val="U&amp;B"/>
      <sheetName val="INDEKS"/>
      <sheetName val="JABATAN"/>
      <sheetName val="List Plant"/>
      <sheetName val="SAP"/>
      <sheetName val="analisa stroke"/>
      <sheetName val="Uph&amp;bhn"/>
      <sheetName val="QUARRY"/>
      <sheetName val="Sheet2"/>
      <sheetName val="RAB_STR"/>
      <sheetName val="Hrg_Bahan"/>
      <sheetName val="Data Sei Belutu"/>
      <sheetName val="610.6"/>
      <sheetName val="610.5"/>
      <sheetName val="Data Sinabung"/>
      <sheetName val="Kuantitas"/>
      <sheetName val="ANAL TEKNIK"/>
      <sheetName val="Monitor"/>
      <sheetName val="bhn FINAL"/>
      <sheetName val="Sat~Bahu"/>
      <sheetName val="Mat.Elk"/>
      <sheetName val="AHS Isolasi"/>
      <sheetName val="Ref"/>
      <sheetName val="OHD"/>
      <sheetName val="bidang"/>
      <sheetName val="DIV1"/>
      <sheetName val="Rekapitulasi"/>
      <sheetName val="S-Curve-print"/>
      <sheetName val="MobAlt"/>
      <sheetName val="Summary Sheets"/>
      <sheetName val="Har-sat-dasr"/>
      <sheetName val="TE TS FA LAN MATV"/>
      <sheetName val="Data Pendukung"/>
      <sheetName val="Analisa-Harga"/>
      <sheetName val="chemcal"/>
      <sheetName val="Speck ARSITEK"/>
      <sheetName val="Stden center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Pengalaman Per"/>
      <sheetName val="ME Apt2"/>
      <sheetName val="Rate Analysis"/>
      <sheetName val="DESBT"/>
      <sheetName val="STR"/>
      <sheetName val="HARGA MATERIAL"/>
      <sheetName val="Blk B1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Analisa Harga"/>
      <sheetName val="DAF-1"/>
      <sheetName val="PileCap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Unit Cost"/>
      <sheetName val="II.MAIN-LOB"/>
      <sheetName val="Price list"/>
      <sheetName val="Quantity"/>
      <sheetName val="PAGE 1 "/>
      <sheetName val="dtxl"/>
      <sheetName val="Ｎｏ.13"/>
      <sheetName val="Harsat Bahan"/>
      <sheetName val="3.Mob"/>
      <sheetName val="PO-2"/>
      <sheetName val="DHSD"/>
      <sheetName val="Hargasatuan"/>
      <sheetName val="6-AGREGAT"/>
      <sheetName val="Sumber Daya"/>
      <sheetName val="DivVII"/>
      <sheetName val="GAJI"/>
      <sheetName val="PROD"/>
      <sheetName val="Hrg_elemen"/>
      <sheetName val="Du_lieu"/>
      <sheetName val="daftar analisa"/>
      <sheetName val="gvl"/>
      <sheetName val="PRODALAT"/>
      <sheetName val="TOTAL Agustus"/>
      <sheetName val="hub"/>
      <sheetName val="On Time"/>
      <sheetName val="Curup"/>
      <sheetName val="Prabu"/>
      <sheetName val="PESANTREN"/>
      <sheetName val="G"/>
      <sheetName val="Main"/>
      <sheetName val="List Material"/>
      <sheetName val="DAF.ALAT"/>
      <sheetName val="Page"/>
      <sheetName val="INPUT"/>
      <sheetName val="telp"/>
      <sheetName val="Ammonia"/>
      <sheetName val="Analisa HSP"/>
      <sheetName val="Galian 1"/>
      <sheetName val="AnProd"/>
      <sheetName val="TA"/>
      <sheetName val="Rencana _2_"/>
      <sheetName val="Master Edit"/>
      <sheetName val="Hst_mat"/>
      <sheetName val="BQ-4storey"/>
      <sheetName val="ANPRO"/>
      <sheetName val="L_O&amp;O"/>
      <sheetName val="F"/>
      <sheetName val="I"/>
      <sheetName val="s.g.exx"/>
      <sheetName val="Rkp Total"/>
      <sheetName val="RUMUS"/>
      <sheetName val="Koef"/>
      <sheetName val="Daf.Biaya sewa alat"/>
      <sheetName val="rekap-ans"/>
      <sheetName val="Supl.X"/>
      <sheetName val="DU&amp;B"/>
      <sheetName val="HSLAIN-LAIN"/>
      <sheetName val="An. HS"/>
      <sheetName val="K210"/>
      <sheetName val="Proposal"/>
      <sheetName val="7.공정표"/>
      <sheetName val="REQDELTA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AN_Panel1"/>
      <sheetName val="Terbilang_sertifikat"/>
      <sheetName val="ENC_14"/>
      <sheetName val="H__Dasar"/>
      <sheetName val="KH_Bahagia"/>
      <sheetName val="Bill_Of_Quantity"/>
      <sheetName val="BGN_PENUNJANG"/>
      <sheetName val="B___Norelec"/>
      <sheetName val="Site_Expenses"/>
      <sheetName val="AC_LOAD"/>
      <sheetName val="Cover_Daf-2"/>
      <sheetName val="PENJ_NERACA"/>
      <sheetName val="CASH_FLOW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T__Cs_Log_P_III"/>
      <sheetName val="REKAP_ME"/>
      <sheetName val="Data_Sei_Belutu"/>
      <sheetName val="610_6"/>
      <sheetName val="610_5"/>
      <sheetName val="Data_Sinabung"/>
      <sheetName val="ANAL_TEKNIK"/>
      <sheetName val="bhn_FINAL"/>
      <sheetName val="List_Plant"/>
      <sheetName val="Mat_Elk"/>
      <sheetName val="AHS_Isolasi"/>
      <sheetName val="SELISIH_HARGA"/>
      <sheetName val="Bq_Ars"/>
      <sheetName val="KONTRAK_INDUK_BULANAN"/>
      <sheetName val="Sat_Alat"/>
      <sheetName val="Bill_4_Summary"/>
      <sheetName val="UPAH BAHAN ARST"/>
      <sheetName val="ELEC STIS"/>
      <sheetName val="ANAL-TRM"/>
      <sheetName val="SATDAS"/>
      <sheetName val="Basic alat"/>
      <sheetName val="Basic bahan"/>
      <sheetName val="Basic upah"/>
      <sheetName val="Konfirm"/>
      <sheetName val="BHN-ALAT"/>
      <sheetName val="TNG"/>
      <sheetName val="Enc14"/>
      <sheetName val="DaftarHS"/>
      <sheetName val="MAP-Tot"/>
      <sheetName val="General"/>
      <sheetName val="Analisa (ok)"/>
      <sheetName val="Kuantitas &amp; Harga"/>
      <sheetName val="Vibro_Roller"/>
      <sheetName val="1.2"/>
      <sheetName val="33"/>
      <sheetName val="HB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GFA_22"/>
      <sheetName val="List_of_Eqp"/>
      <sheetName val="struktur_tdk_dipakai"/>
      <sheetName val="2__MVAC_R1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REF_ONLY"/>
      <sheetName val="3_Mob"/>
      <sheetName val="Price_list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P&amp;L"/>
      <sheetName val="Vendor Information"/>
      <sheetName val="ARSITEKTUR"/>
      <sheetName val="RAB Ekstern"/>
      <sheetName val="Harsat_marina"/>
      <sheetName val="ana_struktur"/>
      <sheetName val="Basic Price"/>
      <sheetName val="Price of Equip"/>
      <sheetName val="Price of Mat"/>
      <sheetName val="mat&amp;upah"/>
      <sheetName val="a-hardsc"/>
      <sheetName val="ANALISA PEK.UMUM"/>
      <sheetName val="RAP"/>
      <sheetName val="BIIL ASLI"/>
      <sheetName val="Q'ty per m"/>
      <sheetName val="Saluran"/>
      <sheetName val="mek_REKAP"/>
      <sheetName val="C_2_8"/>
      <sheetName val="C_2_12"/>
      <sheetName val="C_2_5"/>
      <sheetName val="C_2_15"/>
      <sheetName val="UPAH&amp;BHN"/>
      <sheetName val="AI"/>
      <sheetName val="MP3"/>
      <sheetName val="Div.1"/>
      <sheetName val="Form 4,5,6"/>
      <sheetName val="DMPU&amp;DUP"/>
      <sheetName val="BoQ1"/>
      <sheetName val="RAB-NEGO"/>
      <sheetName val="PL (MONTHLY)"/>
      <sheetName val="revisiSTR-pondasi"/>
      <sheetName val="ASSUM-COMB-Prop"/>
      <sheetName val="metode"/>
      <sheetName val="LR-OKT-06"/>
      <sheetName val="JSiar"/>
      <sheetName val="SAT UPH BHN"/>
      <sheetName val="3"/>
      <sheetName val="Har_mat"/>
      <sheetName val="BQ Mekanikal"/>
      <sheetName val="Break Down"/>
      <sheetName val="table"/>
      <sheetName val="Analisa Upah &amp; Bahan Plum"/>
      <sheetName val="Cessie"/>
      <sheetName val="hitungan"/>
      <sheetName val="schman"/>
      <sheetName val="schmat"/>
      <sheetName val="Assumption &amp; Dashboard."/>
      <sheetName val="Lists"/>
      <sheetName val="Upah&amp;Bahan (2)"/>
      <sheetName val="Analisa-Harga (1F)"/>
      <sheetName val="RAB-3"/>
      <sheetName val="BUL"/>
      <sheetName val="ITB COST"/>
      <sheetName val="Luas-Tot"/>
      <sheetName val="Daf Besi"/>
      <sheetName val="M.Pekerjaan"/>
      <sheetName val="List PlaÈ"/>
      <sheetName val="Summ"/>
      <sheetName val="MS"/>
      <sheetName val="ANAL-1"/>
      <sheetName val="DHS"/>
      <sheetName val="ana pt"/>
      <sheetName val="data profit"/>
      <sheetName val="0504"/>
      <sheetName val="profit"/>
      <sheetName val="sumpro"/>
      <sheetName val="srt"/>
      <sheetName val="ANALISAGATE"/>
      <sheetName val="Anl.2s.d4e"/>
      <sheetName val="FGL"/>
      <sheetName val="一発シート"/>
      <sheetName val="SubmitCal"/>
      <sheetName val="500kV BOQ"/>
      <sheetName val="Factor"/>
      <sheetName val="Data Tower"/>
      <sheetName val="RPP01 6"/>
      <sheetName val="pricelist"/>
      <sheetName val="FORM"/>
      <sheetName val="Anls-Um"/>
      <sheetName val="Daftar Kuantitas &amp; Harga"/>
      <sheetName val="Huruf"/>
      <sheetName val="info"/>
      <sheetName val="m schedule"/>
      <sheetName val="HM.MEK."/>
      <sheetName val="STOK MAT"/>
      <sheetName val="_Kr tengahDiva.xls聝analysi蕈"/>
      <sheetName val="GeneralInfo"/>
      <sheetName val="Marshal"/>
      <sheetName val="적용환율"/>
      <sheetName val="HDS Sipil"/>
      <sheetName val="BIALANG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BAHAN (2)"/>
      <sheetName val="DAF-BAHAN"/>
      <sheetName val="DAF-UPAH"/>
      <sheetName val="CASHFLOW FORECAST"/>
      <sheetName val="5-Ur-ALAT"/>
      <sheetName val="4-Basic Price-Upah"/>
      <sheetName val="GAL.BIASA"/>
      <sheetName val="DaftarHarga"/>
      <sheetName val="ANALHASA"/>
      <sheetName val="CHIPPING"/>
      <sheetName val="BANG TONG HOP (2)"/>
      <sheetName val="Dftr Isi"/>
      <sheetName val="OFFICE 2 LT"/>
      <sheetName val="(ANALISA-lain)"/>
      <sheetName val="hrg-sat.pek"/>
      <sheetName val="Anl"/>
      <sheetName val="TPI"/>
      <sheetName val="data_Asli"/>
      <sheetName val="Lt 1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DafHrgSatuan"/>
      <sheetName val="AnBiaya OperasionalAlat"/>
      <sheetName val="Metod TWR"/>
      <sheetName val="Hargamat"/>
      <sheetName val="Daftar Upah"/>
      <sheetName val="Sum IF"/>
      <sheetName val="JadwaPenugasanl"/>
      <sheetName val="Uraian Analisa"/>
      <sheetName val="BQ _by owner_"/>
      <sheetName val="Material-List,mekanikal"/>
      <sheetName val="HQ-TO"/>
      <sheetName val="Daftar Paket"/>
      <sheetName val="8LT 12"/>
      <sheetName val="SPK"/>
      <sheetName val="AN.BIAYA MAKAN"/>
      <sheetName val="skenario"/>
      <sheetName val="REKAP GROSS"/>
      <sheetName val="PB(B)"/>
      <sheetName val="pipa32"/>
      <sheetName val="Manpower"/>
      <sheetName val="Equipt,Tools&amp;Cons"/>
      <sheetName val="Rekap "/>
      <sheetName val="BAHAN~"/>
      <sheetName val="HRG"/>
      <sheetName val="SAT UPAH RAPI"/>
      <sheetName val="HASAT DASAR"/>
      <sheetName val="notasi"/>
      <sheetName val="LoTA"/>
      <sheetName val="HSAT"/>
      <sheetName val="BILL"/>
      <sheetName val="Engine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Cover Daf_2"/>
      <sheetName val="ALATSEWA"/>
      <sheetName val="terbilang1"/>
      <sheetName val="JAD-PEL"/>
      <sheetName val="BANTU"/>
      <sheetName val="ANALISA railing"/>
      <sheetName val="B-P"/>
      <sheetName val="."/>
      <sheetName val="Cont"/>
      <sheetName val="Bhn_upah"/>
      <sheetName val="billed"/>
      <sheetName val="COST TOGO"/>
      <sheetName val="report"/>
      <sheetName val="antisipasi"/>
      <sheetName val="H Satuan Dasar"/>
      <sheetName val="perbhn"/>
      <sheetName val="waktu"/>
      <sheetName val="128+800"/>
      <sheetName val="22"/>
      <sheetName val="analisa SNI"/>
      <sheetName val="3-DIV2"/>
      <sheetName val="Assumptions"/>
      <sheetName val="Control Settings"/>
      <sheetName val="Dates &amp; Escalators"/>
      <sheetName val="Check Totals"/>
      <sheetName val="An-str(krgnyr)"/>
      <sheetName val="alt1"/>
      <sheetName val="Har Sat"/>
      <sheetName val="(htp@.. "/>
      <sheetName val="BOQ+BTL"/>
      <sheetName val="rab me _by owner_ "/>
      <sheetName val="rab me _fisik_"/>
      <sheetName val="LINK-MAST. BASIC PRICE"/>
      <sheetName val="ANA bab 6"/>
      <sheetName val="HSD ALAT"/>
      <sheetName val="HSD BAHAN"/>
      <sheetName val="HSD UPAH "/>
      <sheetName val="FP"/>
      <sheetName val="PLB"/>
      <sheetName val="岩性"/>
      <sheetName val="RAB (A) (2)"/>
      <sheetName val="Rekap-link"/>
      <sheetName val="NK"/>
      <sheetName val="Bank"/>
      <sheetName val="RAB TTB_ADM8"/>
      <sheetName val="RAPA"/>
      <sheetName val="GRAFIK "/>
      <sheetName val="10"/>
      <sheetName val="5"/>
      <sheetName val="Rekap BQ-Pompong"/>
      <sheetName val="prog-mgu"/>
      <sheetName val="PERS PENY"/>
      <sheetName val="RAB DC"/>
      <sheetName val="anal rinci"/>
      <sheetName val="PRICE"/>
      <sheetName val="Rek.An"/>
      <sheetName val="HARSAT-lain"/>
      <sheetName val="HARSAT-tanah"/>
      <sheetName val="HARSAT-lhn"/>
      <sheetName val="SILICATE"/>
      <sheetName val="hrg sat"/>
      <sheetName val="TAGIHAN"/>
      <sheetName val="DbCost"/>
      <sheetName val="brd2"/>
      <sheetName val="BUL. A"/>
      <sheetName val="41,9&amp;36,3"/>
      <sheetName val="H.Alat"/>
      <sheetName val="H.Bahan"/>
      <sheetName val="RAB-ME"/>
      <sheetName val="RAB-Pipa"/>
      <sheetName val="RAB-Sipil"/>
      <sheetName val="Rekap RAB"/>
      <sheetName val="unit 3"/>
      <sheetName val="trns-c1"/>
      <sheetName val="Rokan 1"/>
      <sheetName val="7.PEK-STRUKTUR"/>
      <sheetName val="UOA"/>
      <sheetName val="ALT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sanitair"/>
      <sheetName val="A-Pintu"/>
      <sheetName val="4.2 Public"/>
      <sheetName val="Urai _Resap pengikat"/>
      <sheetName val="대비"/>
      <sheetName val="Tata Udara"/>
      <sheetName val="BQ-E20-02(Rp)"/>
      <sheetName val="Analisa SNI STANDART "/>
      <sheetName val="K"/>
      <sheetName val="Ranges"/>
      <sheetName val="cons workpapers"/>
      <sheetName val="DB"/>
      <sheetName val="Des_05"/>
      <sheetName val="Agst"/>
      <sheetName val="Currencies"/>
      <sheetName val="_Kr tengahDiva.xls聝analysi"/>
      <sheetName val="공사내역"/>
      <sheetName val="hsat-SD"/>
      <sheetName val="an-satuan"/>
      <sheetName val="Rekap-SD"/>
      <sheetName val="BULAN 1"/>
      <sheetName val="eQUIPMENT COST"/>
      <sheetName val="SCH2"/>
      <sheetName val="Uraian"/>
      <sheetName val="harsat sdy"/>
      <sheetName val="Ana Fin"/>
      <sheetName val="rab g. menara pengawas"/>
      <sheetName val="EL"/>
      <sheetName val="tabel pnganan mslh"/>
      <sheetName val="Villa A"/>
      <sheetName val="PL"/>
      <sheetName val="Labour"/>
      <sheetName val="RAB 1"/>
      <sheetName val="RAB 2"/>
      <sheetName val="RAB 3"/>
      <sheetName val="AQC"/>
      <sheetName val="Detail-AQC"/>
      <sheetName val="TABEL-DETASIR"/>
      <sheetName val="IPA1"/>
      <sheetName val="A+Supl."/>
      <sheetName val="7"/>
      <sheetName val="Standby Alat"/>
      <sheetName val="LAP_ HARIAN"/>
      <sheetName val="PANELKAST"/>
      <sheetName val="Basic P"/>
      <sheetName val="mg"/>
      <sheetName val="Urugan Pasir"/>
      <sheetName val="PL-2"/>
      <sheetName val="Amortization Table"/>
      <sheetName val="Tax"/>
      <sheetName val="Ex_Rate"/>
      <sheetName val="extern"/>
      <sheetName val="61004"/>
      <sheetName val="BGT 07"/>
      <sheetName val="Daf Harga Satuan"/>
      <sheetName val="Uraian Upah"/>
      <sheetName val="61008"/>
      <sheetName val="RINCI"/>
      <sheetName val="H-Dasar"/>
      <sheetName val="BILL OF QUAN"/>
      <sheetName val="CAB 2"/>
      <sheetName val="Hrg.Sat"/>
      <sheetName val="urain teknis"/>
      <sheetName val="Concrete"/>
      <sheetName val="2200-3500"/>
      <sheetName val="6175-6450"/>
      <sheetName val="6475-6575"/>
      <sheetName val="PNT"/>
      <sheetName val="Unit Price"/>
      <sheetName val="3-DIV4"/>
      <sheetName val="H_ Dasar"/>
      <sheetName val="ANA bab 2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rms remunerasi"/>
      <sheetName val="TL"/>
      <sheetName val="upah-prod"/>
      <sheetName val="3-DIV5"/>
      <sheetName val="ub"/>
      <sheetName val="hs-str"/>
      <sheetName val="hs_str"/>
      <sheetName val="Pag_hal"/>
      <sheetName val="LAIN-LAIN"/>
      <sheetName val="PRELIM"/>
      <sheetName val="402"/>
      <sheetName val="beam"/>
      <sheetName val="KJ 2002"/>
      <sheetName val="01.FA"/>
      <sheetName val="Bunga"/>
      <sheetName val="Mark-up"/>
      <sheetName val="HRG BAHAN _ UPAH okk"/>
      <sheetName val="HRG BAHAN &amp; UPAH okk"/>
      <sheetName val="Analis Kusen okk"/>
      <sheetName val="Mob"/>
      <sheetName val="K3"/>
      <sheetName val="MATRL"/>
      <sheetName val="Tie Beam GN"/>
      <sheetName val="Tangga GN"/>
      <sheetName val="KALKULASI"/>
      <sheetName val="LP-IDR"/>
      <sheetName val="MB"/>
      <sheetName val="Anl-BM"/>
      <sheetName val="E450"/>
      <sheetName val="산근"/>
      <sheetName val="SCHEDULE"/>
      <sheetName val="Database"/>
      <sheetName val="Kata Pengantar"/>
      <sheetName val="Ubas"/>
      <sheetName val="Marketing"/>
      <sheetName val="REKAP Tbh"/>
      <sheetName val="DAF.HRG"/>
      <sheetName val="Analisa Upah _ Bahan Plum"/>
      <sheetName val="DATA BASE"/>
      <sheetName val="baja"/>
      <sheetName val="Detail"/>
      <sheetName val="Tanaman"/>
      <sheetName val="Dash"/>
      <sheetName val="HRG SATUAN"/>
      <sheetName val="upah bahan "/>
      <sheetName val="Rinc. Harg.BHN"/>
      <sheetName val="ANA"/>
      <sheetName val="Combine2005"/>
      <sheetName val="UMUR ALAT"/>
      <sheetName val="FAKTOR MODAL CRF"/>
      <sheetName val="견적기준"/>
      <sheetName val="RAB AR&amp;STR"/>
      <sheetName val="HargaDasar"/>
      <sheetName val="H ALAT"/>
      <sheetName val="SAT"/>
      <sheetName val="REK PEN"/>
      <sheetName val="D7(1)"/>
      <sheetName val="anal-drainase,tanah&amp;ps batu"/>
      <sheetName val="anal-beton"/>
      <sheetName val="anal-aspal"/>
      <sheetName val="CH-RANC"/>
      <sheetName val="PLANT"/>
      <sheetName val="Daf.Dasar Upah&amp;Bahan"/>
      <sheetName val="Elektrikal"/>
      <sheetName val="ANALISA GRS TENGAH"/>
      <sheetName val=" INCOME STATEMENT (2)"/>
      <sheetName val="BQ-IABK"/>
      <sheetName val="MT_an"/>
      <sheetName val="AnalisaSIPIL RIIL RAP"/>
      <sheetName val="labor"/>
      <sheetName val="Schedule(overall)"/>
      <sheetName val="reinforce"/>
      <sheetName val="Faktor Konversi"/>
      <sheetName val="Spr-Mnt"/>
      <sheetName val="Bahan Upah"/>
      <sheetName val="TOTAL"/>
      <sheetName val="2. Elektrik"/>
      <sheetName val="div7"/>
      <sheetName val="6a Rekap"/>
      <sheetName val="H-Dasar-Bahan"/>
      <sheetName val="HARI"/>
      <sheetName val="D3"/>
      <sheetName val="RATE&amp;FCTR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AOKT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MT"/>
      <sheetName val="MTa"/>
      <sheetName val="DAF_2"/>
      <sheetName val="Analisa Alat"/>
      <sheetName val="SNI FIX"/>
      <sheetName val="List Pla"/>
      <sheetName val="Harga Mat "/>
      <sheetName val="HQ"/>
      <sheetName val="LIST ANHARSAT"/>
      <sheetName val="HSATUAN"/>
      <sheetName val="AR1"/>
      <sheetName val="cargo"/>
      <sheetName val="F-JKM"/>
      <sheetName val="Harga Dasar"/>
      <sheetName val="Hopf"/>
      <sheetName val="BOQ EM"/>
      <sheetName val="Field DCPT"/>
      <sheetName val="sort2"/>
      <sheetName val="civil-work"/>
      <sheetName val="Watertank"/>
      <sheetName val="DC"/>
      <sheetName val="sch"/>
      <sheetName val="Daya"/>
      <sheetName val="RESOURCES"/>
      <sheetName val="B"/>
      <sheetName val="DINDING"/>
      <sheetName val="TERMINAL"/>
      <sheetName val="OPNAME COMM-10+825-10+300"/>
      <sheetName val="Data Alat"/>
      <sheetName val="Als Struk"/>
      <sheetName val="asumsi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Foundation"/>
      <sheetName val="Appendix 2(SatDas´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ana_pt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REKAP_GROSS"/>
      <sheetName val="AN_BIAYA_MAKAN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Ana_Fin"/>
      <sheetName val="CAB_2"/>
      <sheetName val="STOK_MAT1"/>
      <sheetName val="BANG_TONG_HOP_(2)1"/>
      <sheetName val="analisa_SNI"/>
      <sheetName val="BAHAN_(2)"/>
      <sheetName val="Tata_Udara"/>
      <sheetName val="4_2_Public"/>
      <sheetName val="HDS_Sipil"/>
      <sheetName val="Data_Tower1"/>
      <sheetName val="COST_TOGO"/>
      <sheetName val="H_Satuan_Dasar"/>
      <sheetName val="A+Supl_"/>
      <sheetName val="hrg_sat1"/>
      <sheetName val="RAB_1"/>
      <sheetName val="RAB_2"/>
      <sheetName val="RAB_3"/>
      <sheetName val="Urai__Resap_pengikat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ANA_bab_6"/>
      <sheetName val="HSD_BAHAN"/>
      <sheetName val="HSD_UPAH_"/>
      <sheetName val="Price_of_Equip"/>
      <sheetName val="Price_of_Mat"/>
      <sheetName val="Upah&amp;Bahan_(2)1"/>
      <sheetName val="Analisa-Harga_(1F)1"/>
      <sheetName val="GAL_BIASA"/>
      <sheetName val="RAB_Ekstern"/>
      <sheetName val="Metod_TWR"/>
      <sheetName val="H_Alat"/>
      <sheetName val="H_Bahan"/>
      <sheetName val="Rekap_RAB"/>
      <sheetName val="unit_3"/>
      <sheetName val="Rokan_1"/>
      <sheetName val="7_PEK-STRUKTUR"/>
      <sheetName val="RBP-5"/>
      <sheetName val="DRUP (ASLI)"/>
      <sheetName val="Rekap BBM"/>
      <sheetName val="ATB"/>
      <sheetName val="LNPB-2"/>
      <sheetName val="MASTER 1"/>
      <sheetName val="Satuan"/>
      <sheetName val="L. Hr"/>
      <sheetName val="3-DIV3"/>
      <sheetName val=" BoQ Green Field option 1"/>
      <sheetName val="LR-JAN-06"/>
      <sheetName val="영업소실적"/>
      <sheetName val="u.aLAT"/>
      <sheetName val="ANALISA EL DAN ELC"/>
      <sheetName val="Harsat Bahan "/>
      <sheetName val="sh健et 2"/>
      <sheetName val="lkalibrasi BENENAIN"/>
      <sheetName val="Standby_Alat"/>
      <sheetName val="LAP__HARIAN"/>
      <sheetName val="RAB.adm"/>
      <sheetName val="Sat.adm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D.1.7"/>
      <sheetName val="D.1.5"/>
      <sheetName val="D.2.3"/>
      <sheetName val="D.2.2"/>
      <sheetName val="ANALISA GRS kota"/>
      <sheetName val="HSP LT BS"/>
      <sheetName val="BAHAN MKNL"/>
      <sheetName val="BQBAS"/>
      <sheetName val="PP"/>
      <sheetName val="LR-AGT-06"/>
      <sheetName val="LR-APR-06"/>
      <sheetName val="PkRp"/>
      <sheetName val="An-Sipil"/>
      <sheetName val="ANALISA BANGLI"/>
      <sheetName val="DH"/>
      <sheetName val="hARGA SAT"/>
      <sheetName val="NP (2)"/>
      <sheetName val="Harsat Upah"/>
      <sheetName val="Antek1234"/>
      <sheetName val="DAF-HARSAT"/>
      <sheetName val="ANL K"/>
      <sheetName val="H. Satuan Upah &amp; Bahan"/>
      <sheetName val="Analisa Satuan Pekerjaan"/>
      <sheetName val="H. Satuan Pekerjaan"/>
      <sheetName val="satpek"/>
      <sheetName val="MONITORING PENGADAAN"/>
      <sheetName val="LNPB"/>
      <sheetName val="Pemakaian besi"/>
      <sheetName val="CIANTEN-3"/>
      <sheetName val="5-Alat"/>
      <sheetName val="4-Price"/>
      <sheetName val="4-Quarry"/>
      <sheetName val="curve s"/>
      <sheetName val="Connections"/>
      <sheetName val="DWTables"/>
      <sheetName val="bayar_04_fak"/>
      <sheetName val="D-HARGA"/>
      <sheetName val="Jenjang_Eselon"/>
      <sheetName val="MAJOR"/>
      <sheetName val="Breakdown"/>
      <sheetName val="terendah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SPL"/>
      <sheetName val="841"/>
      <sheetName val="311"/>
      <sheetName val="715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Harga S Dasar UNTUK IDISI"/>
      <sheetName val="MPU. 6-3(4).LastonAC"/>
      <sheetName val="Data Info"/>
      <sheetName val="bahan dan upah"/>
      <sheetName val="D6-1b"/>
      <sheetName val="Sheet9"/>
      <sheetName val="ANAL RABP"/>
      <sheetName val="BQ-SIPIL"/>
      <sheetName val="daf-3(OK)"/>
      <sheetName val="daf-7(OK)"/>
      <sheetName val="Indirect_Const"/>
      <sheetName val="analt"/>
      <sheetName val="A-ALAT"/>
      <sheetName val="Perhitungan RAB"/>
      <sheetName val="MAP 1-2"/>
      <sheetName val="Schedule 11a"/>
      <sheetName val="Temporary"/>
      <sheetName val="Septick tank"/>
      <sheetName val="HD ALAT"/>
      <sheetName val="Tambahan Biaro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HD BAHAN"/>
      <sheetName val="BOQ CONTRACT WK"/>
      <sheetName val="AWAL"/>
      <sheetName val="Volume"/>
      <sheetName val="REKAP ELEKTRIKAL"/>
      <sheetName val="jgn dihapus!"/>
      <sheetName val="REKAP BQ 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S Penawar"/>
      <sheetName val="O"/>
      <sheetName val="ADD 2 (1)"/>
      <sheetName val="AssumptionValue"/>
      <sheetName val="Man Power &amp; Comp"/>
      <sheetName val="HEADCOUNT_Bud"/>
      <sheetName val="Costs_ActivityNature"/>
      <sheetName val="BQ_Tenis"/>
      <sheetName val="BOQ_Aula"/>
      <sheetName val="Order"/>
      <sheetName val="Schedule OK Status"/>
      <sheetName val="Summary and Design"/>
      <sheetName val="Daf_Dasar_Upah&amp;Bahan"/>
      <sheetName val="OFFICE_2_LT"/>
      <sheetName val="ANALISA_GRS_TENGAH"/>
      <sheetName val="_INCOME_STATEMENT_(2)"/>
      <sheetName val="HRG_BAHAN___UPAH_okk"/>
      <sheetName val="HRG_BAHAN_&amp;_UPAH_okk"/>
      <sheetName val="Analis_Kusen_okk"/>
      <sheetName val="KJ_2002"/>
      <sheetName val="Tie_Beam_GN"/>
      <sheetName val="Tangga_GN"/>
      <sheetName val="Villa_A"/>
      <sheetName val="Schedule_OK_Status"/>
      <sheetName val="D2.4"/>
      <sheetName val="D3-3"/>
      <sheetName val="D4.3 (TE)"/>
      <sheetName val="D5.3 (TF) "/>
      <sheetName val="D8.3 (TJ)"/>
      <sheetName val="trf 7 jht"/>
      <sheetName val="Por"/>
      <sheetName val="Rekap Anl"/>
      <sheetName val="Bhn+Uph"/>
      <sheetName val="AHS all"/>
      <sheetName val="dt-bum"/>
      <sheetName val="tifico"/>
      <sheetName val="LAPORAN KARYA"/>
      <sheetName val="PERFORMANCE"/>
      <sheetName val="A_2"/>
      <sheetName val="schalt"/>
      <sheetName val="schtng"/>
      <sheetName val="schbhn"/>
      <sheetName val="upah.bahan.alat"/>
      <sheetName val="analisa.K"/>
      <sheetName val="daftarkuantitas"/>
      <sheetName val="FAB-2010 sd 2011"/>
      <sheetName val="Goodwill Calculation"/>
      <sheetName val="Hg.Sat"/>
      <sheetName val="URA E450"/>
      <sheetName val="MATERIAL-UPAH"/>
      <sheetName val="Bahan "/>
      <sheetName val="rek det 1-3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anal.alat"/>
      <sheetName val=" MINGGUAN"/>
      <sheetName val="analbahan"/>
      <sheetName val="petunjuk"/>
      <sheetName val="HAR_INI"/>
      <sheetName val="HAR_LALU"/>
      <sheetName val="harian"/>
      <sheetName val="REKAP."/>
      <sheetName val="AC-WC dan LAPIS PEREKAT"/>
      <sheetName val="beton k-350"/>
      <sheetName val="besi"/>
      <sheetName val="MONITOR &amp; INPUT"/>
      <sheetName val="Div"/>
      <sheetName val="unit"/>
      <sheetName val="CASHFLOW_FORECAST"/>
      <sheetName val="REKAP_ELEKTRIKAL"/>
      <sheetName val="jgn_dihapus!"/>
      <sheetName val="REKAP_BQ_"/>
      <sheetName val="_Kr_tengahDiva_xls聝analysi"/>
      <sheetName val="TONG HOP VL-NC"/>
      <sheetName val="DONGIA"/>
      <sheetName val="PRIST LIST"/>
      <sheetName val="PERALATAN PROYEK GOL III A"/>
      <sheetName val="Dist_analys"/>
      <sheetName val="Cost_BD_Steel"/>
      <sheetName val="SCH_GG &amp; SAS"/>
      <sheetName val="Data Base List"/>
      <sheetName val="HSU 2016"/>
      <sheetName val="Anal Alat Type II A"/>
      <sheetName val="Hrg Satuan &amp; Upah"/>
      <sheetName val="Divisi1"/>
      <sheetName val="MC0"/>
      <sheetName val="Analisa K"/>
      <sheetName val="HS BHN&amp;UPAH"/>
      <sheetName val="BBL"/>
      <sheetName val="JBTNAS_Des2012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Hit Vol Str Jambi"/>
      <sheetName val="Klm-Mnl"/>
      <sheetName val="daftar"/>
      <sheetName val="Marka"/>
      <sheetName val="Bangunan Utama B"/>
      <sheetName val="Bt.Kosong"/>
      <sheetName val="teori"/>
      <sheetName val="U"/>
      <sheetName val="UP_an"/>
      <sheetName val="FIXASS_MAR"/>
      <sheetName val="vels"/>
      <sheetName val="MAPP"/>
      <sheetName val="UP-MAT-ALT"/>
      <sheetName val="Lab E (FKU)"/>
      <sheetName val="DA_List"/>
      <sheetName val="NDA_List"/>
      <sheetName val="misc"/>
      <sheetName val="LEVEL 2"/>
      <sheetName val="LEVEL 4"/>
      <sheetName val="HANGERS"/>
      <sheetName val="AHS ME "/>
      <sheetName val="BA_CCO"/>
      <sheetName val="Daf_isi"/>
      <sheetName val="PREMLIN"/>
      <sheetName val="SUB &amp; mandor"/>
      <sheetName val="EVALUASI"/>
      <sheetName val="jan"/>
      <sheetName val="FEB"/>
      <sheetName val="MAR"/>
      <sheetName val="Parameter"/>
      <sheetName val="MasterSheet"/>
      <sheetName val="Master Schedule"/>
      <sheetName val="rate-alat"/>
      <sheetName val="DAF-4"/>
      <sheetName val="本体取纏"/>
      <sheetName val="鉄骨纏め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CF"/>
      <sheetName val="In-order"/>
      <sheetName val="_Kr tengahDiva.xls聝analysi뷈"/>
      <sheetName val="_Kr tengahDiva.xls聝analysi飈"/>
      <sheetName val="_Kr tengahDiva.xls聝analysi"/>
      <sheetName val="_Kr tengahDiva.xls聝analysi鷸"/>
      <sheetName val="_Kr tengahDiva.xls聝analysi闀"/>
      <sheetName val="_Kr tengahDiva.xls聝analysi_x0005_"/>
      <sheetName val="_Kr tengahDiva.xls聝analysi魈"/>
      <sheetName val="DW"/>
      <sheetName val="STR(CANCEL)"/>
      <sheetName val="HRG- UPAH"/>
      <sheetName val="Blk-Mnl"/>
      <sheetName val="FORM X COST"/>
      <sheetName val="21"/>
      <sheetName val="PRO_DCI"/>
      <sheetName val="INST_DCI"/>
      <sheetName val="HVAC_DCI"/>
      <sheetName val="PIPE_DCI"/>
      <sheetName val="corbeldatail"/>
      <sheetName val="INSTR"/>
      <sheetName val="me"/>
      <sheetName val="5.1.ELEKTRIKAL-ELEKTRONIK"/>
      <sheetName val="AHSATBAJA"/>
      <sheetName val="lt. dasar"/>
      <sheetName val="Bangunan Utama"/>
      <sheetName val="Analisa Baku ME"/>
      <sheetName val="Analisa Baku STR ARS"/>
      <sheetName val="harsat_sdy"/>
      <sheetName val="rab_g__menara_pengawas"/>
      <sheetName val="Daf_Biaya_sewa_alat"/>
      <sheetName val="Supl_X"/>
      <sheetName val="An__HS"/>
      <sheetName val="Vendor_Information1"/>
      <sheetName val="ANA_bab_2"/>
      <sheetName val="cons_workpapers"/>
      <sheetName val="H__Dasar4"/>
      <sheetName val="BULAN_1"/>
      <sheetName val="Analisa_SNI_STANDART_"/>
      <sheetName val="anal-drainase,tanah&amp;ps_batu"/>
      <sheetName val="Basic_P"/>
      <sheetName val="Amortization_Table"/>
      <sheetName val="BGT_07"/>
      <sheetName val="ITB_COST1"/>
      <sheetName val="Daf_Besi1"/>
      <sheetName val="Anl_2s_d4e"/>
      <sheetName val="u_aLAT"/>
      <sheetName val="(htp@___"/>
      <sheetName val="RAB_(A)_(2)"/>
      <sheetName val="RAB_TTB_ADM8"/>
      <sheetName val="data_profit"/>
      <sheetName val="Dftr_Isi"/>
      <sheetName val="01_FA"/>
      <sheetName val="AnalisaSIPIL RIIL"/>
      <sheetName val="BERAT TUL."/>
      <sheetName val="bau-6"/>
      <sheetName val="prd01-5"/>
      <sheetName val="81+200"/>
      <sheetName val="Daf_Harga_Satuan"/>
      <sheetName val="Uraian_Upah"/>
      <sheetName val="UMUR_ALAT"/>
      <sheetName val="FAKTOR_MODAL_CRF"/>
      <sheetName val="eQUIPMENT_COST"/>
      <sheetName val="tabel_pnganan_mslh"/>
      <sheetName val="D_1_7"/>
      <sheetName val="D_1_5"/>
      <sheetName val="D_2_3"/>
      <sheetName val="D_2_2"/>
      <sheetName val="SCH_GG_&amp;_SAS"/>
      <sheetName val="Data_Base_List"/>
      <sheetName val="HSU_2016"/>
      <sheetName val="Goodwill_Calculation"/>
      <sheetName val="Rekap_BBM"/>
      <sheetName val="ANALISA_EL_DAN_ELC"/>
      <sheetName val="HSP_LT_BS"/>
      <sheetName val="BAHAN_MKNL"/>
      <sheetName val="Anal_Alat_Type_II_A"/>
      <sheetName val="BILL_OF_QUAN"/>
      <sheetName val="Faktor_Konversi"/>
      <sheetName val="Bahan_Upah"/>
      <sheetName val="RAB_AR&amp;STR"/>
      <sheetName val="AnalisaSIPIL_RIIL_RAP"/>
      <sheetName val="DAF.TUL"/>
      <sheetName val="dt"/>
      <sheetName val="BOW"/>
      <sheetName val="HPP X Q'TY"/>
      <sheetName val="BLOK-BJR"/>
      <sheetName val="RINCIAN-SC"/>
      <sheetName val="Bab10"/>
      <sheetName val="412"/>
      <sheetName val="SELISIHKURSSOURCE"/>
      <sheetName val="Pajak (2) Agst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Rencana Anggaran Biaya"/>
      <sheetName val="Mobilisasi (2)"/>
      <sheetName val="Data Umum Penawaran"/>
      <sheetName val="Pekerjaan"/>
      <sheetName val="Anas"/>
      <sheetName val="Lau Luhung"/>
      <sheetName val="JM"/>
      <sheetName val="LAMP_2.2"/>
      <sheetName val="VOL_1"/>
      <sheetName val="LUMPSUM"/>
      <sheetName val="igp-popno"/>
      <sheetName val="pt-perso"/>
      <sheetName val="res200"/>
      <sheetName val="HARDAS-UPAH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ALS4"/>
      <sheetName val="ALS1"/>
      <sheetName val="ALS5"/>
      <sheetName val="ALS3"/>
      <sheetName val="ANALISA SBU"/>
      <sheetName val="Mall"/>
      <sheetName val="REKAP HP"/>
      <sheetName val="GS Tanah Kalimas Baru (2)"/>
      <sheetName val="bilangk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RinciBab1_Seksi1"/>
      <sheetName val="grail"/>
      <sheetName val="Ideal"/>
      <sheetName val="SORT"/>
      <sheetName val="AnAlat"/>
      <sheetName val="CODE"/>
      <sheetName val="JVFORM"/>
      <sheetName val="NOPAT_VDF"/>
      <sheetName val="Summary Page_VDF"/>
      <sheetName val="PAD-F"/>
      <sheetName val="Sat_Bahu"/>
      <sheetName val="Analys"/>
      <sheetName val="ANALI.PP"/>
      <sheetName val="HARST"/>
      <sheetName val="Up _ bhn"/>
      <sheetName val="Sag1"/>
      <sheetName val="Hrg Readymix"/>
      <sheetName val="SP10"/>
      <sheetName val="Bill rekap"/>
      <sheetName val="Default"/>
      <sheetName val="Analisa  _2_"/>
      <sheetName val="PE-F-37 Rev 00 Paym.GBP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Rupiah"/>
      <sheetName val="01"/>
      <sheetName val="tgl"/>
      <sheetName val="Daftar Upah_Material_Alat"/>
      <sheetName val="STN BAHAN"/>
      <sheetName val="TJ1Q47"/>
      <sheetName val="Harga_Bahan"/>
      <sheetName val="Internal_AFE_Form_2_"/>
      <sheetName val="Rinci-Biaya"/>
      <sheetName val="Rinci-Pendapatan"/>
      <sheetName val="Pro-Base"/>
      <sheetName val="Sheet1 (3)"/>
      <sheetName val="As"/>
      <sheetName val="갑지"/>
      <sheetName val="Gal Sal"/>
      <sheetName val="HARVEST02"/>
      <sheetName val="REKAP_GROSS1"/>
      <sheetName val="AN_BIAYA_MAKAN1"/>
      <sheetName val="Daf_Dasar_Upah&amp;Bahan1"/>
      <sheetName val="OFFICE_2_LT1"/>
      <sheetName val="Ana_Fi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ana_pt1"/>
      <sheetName val="ANA_bab_61"/>
      <sheetName val="HSD_BAHAN1"/>
      <sheetName val="HSD_UPAH_1"/>
      <sheetName val="7_PEK-STRUKTUR1"/>
      <sheetName val="A+Supl_1"/>
      <sheetName val="RAB_Ekstern1"/>
      <sheetName val="Standby_Alat1"/>
      <sheetName val="LAP__HARIAN1"/>
      <sheetName val="Urai__Resap_pengikat1"/>
      <sheetName val="Schedule_OK_Status1"/>
      <sheetName val="Payback Analysis"/>
      <sheetName val="BQ PL "/>
      <sheetName val="UPH BHN"/>
      <sheetName val="RESUME"/>
      <sheetName val="Normalisasi"/>
      <sheetName val="BAHAN &amp; ALAT"/>
      <sheetName val="D2"/>
      <sheetName val="D4"/>
      <sheetName val="D5"/>
      <sheetName val="D6"/>
      <sheetName val="D7(2)"/>
      <sheetName val="D8(1)"/>
      <sheetName val="D8(2)"/>
      <sheetName val="D9"/>
      <sheetName val="Agg A"/>
      <sheetName val="Agg B"/>
      <sheetName val="URAIAN "/>
      <sheetName val="LS-Rutin"/>
      <sheetName val="TOWN"/>
      <sheetName val="Sdy Bhn Upah Alat"/>
      <sheetName val="VLOOK"/>
      <sheetName val="Application"/>
      <sheetName val="HALAMAN 1-60"/>
      <sheetName val="Mobil"/>
      <sheetName val="Daftar No MAPPI"/>
      <sheetName val="bct-PABRIK"/>
      <sheetName val="UTILITAS"/>
      <sheetName val="Export"/>
      <sheetName val="AGENDA"/>
      <sheetName val="Rekap -sarana luar"/>
      <sheetName val="chitiet"/>
      <sheetName val="harga Satua Dasar"/>
      <sheetName val="REKAP PRELIM 2014"/>
      <sheetName val="DIRECT COST"/>
      <sheetName val="FINAL SUM"/>
      <sheetName val="page 1"/>
      <sheetName val="ocean voyage"/>
      <sheetName val="RUMUS BEKISTING"/>
      <sheetName val="Sizing_Input_Output"/>
      <sheetName val="Sizing_Assumptions"/>
      <sheetName val="Sizing_Parameters"/>
      <sheetName val="Inputdata"/>
      <sheetName val="Perhitungan KC ke SUBKON"/>
      <sheetName val="CAT"/>
      <sheetName val="surat "/>
      <sheetName val="Ajuan"/>
      <sheetName val="Hit"/>
      <sheetName val="inst.pemrintah"/>
      <sheetName val="Bhn,Alat&amp;Upah"/>
      <sheetName val="SPREAD SHEET"/>
      <sheetName val="SGC-Rate"/>
      <sheetName val="analisa-pagar"/>
      <sheetName val="KGP Thp II"/>
      <sheetName val="DATUM"/>
      <sheetName val="BQ-Tenis"/>
      <sheetName val="james's"/>
      <sheetName val="analisa Str"/>
      <sheetName val="upah_borong"/>
      <sheetName val="satuan_pek"/>
      <sheetName val="KNO"/>
      <sheetName val="INPUT_TABLE"/>
      <sheetName val="Operation Cost "/>
      <sheetName val="Fasilitas Site"/>
      <sheetName val=" HSE Site"/>
      <sheetName val="Sekretariat Site"/>
      <sheetName val="Transport Site"/>
      <sheetName val="DAFPEK-SA"/>
      <sheetName val="SUM_ALL"/>
      <sheetName val="SUM_BB"/>
      <sheetName val="SUM_FO"/>
      <sheetName val="B1.2-BB"/>
      <sheetName val="Total for Check"/>
      <sheetName val="FAB별"/>
      <sheetName val="수량산출"/>
      <sheetName val="JadpeL-Pkt1-Kampar (4)"/>
      <sheetName val="DatabaseBarang"/>
      <sheetName val="AHSSNI"/>
      <sheetName val="aruskas"/>
      <sheetName val="List Pla_x005f_x0000_È"/>
      <sheetName val="Bill 2.1 Basement 41 "/>
      <sheetName val="ANAL2"/>
      <sheetName val="ANAL1"/>
      <sheetName val="Public Area"/>
      <sheetName val="Bill No 6 Koord &amp; Attendance"/>
      <sheetName val="met mpu"/>
      <sheetName val="Type 57  A"/>
      <sheetName val="harga lama"/>
      <sheetName val="time schedulle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perhtg material"/>
      <sheetName val="jadwal2"/>
      <sheetName val="Harga Upah + Bahan"/>
      <sheetName val="DATA-ALAT"/>
      <sheetName val="S-Curve (Weekly)"/>
      <sheetName val="I-ME"/>
      <sheetName val=" "/>
      <sheetName val="L_TIGA"/>
      <sheetName val="L-TIGA"/>
      <sheetName val="Seg history by BT"/>
      <sheetName val="HP evol by seg"/>
      <sheetName val="2011"/>
      <sheetName val="S-1"/>
      <sheetName val="KODE BAHAN"/>
      <sheetName val="KODE UPAH"/>
      <sheetName val="INPUT AGST"/>
      <sheetName val="LMKC CB V"/>
      <sheetName val="DATA1"/>
      <sheetName val="Data P-1"/>
      <sheetName val="DAFTAR BESI KANAL C SIKU"/>
      <sheetName val="1-2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skejul"/>
      <sheetName val="Staff"/>
      <sheetName val="Tawar"/>
      <sheetName val="Lain2"/>
      <sheetName val="pivot"/>
      <sheetName val="D.78"/>
      <sheetName val="Sat Das"/>
      <sheetName val="Analisa (ok punya)"/>
      <sheetName val="Harga Upah"/>
      <sheetName val="rekap PINTU"/>
      <sheetName val="An-Sipil(ADA KODE)"/>
      <sheetName val="DICA AKTIF"/>
      <sheetName val="EK-JAN-08"/>
      <sheetName val="3Arch"/>
      <sheetName val="Kuantitas &amp; Harga "/>
      <sheetName val="BOQ_EM"/>
      <sheetName val="Field_DCPT"/>
      <sheetName val="BOQ Seksi A"/>
      <sheetName val="Time Schedule"/>
      <sheetName val="REKAP_STRUKTUR"/>
      <sheetName val="Analis Kusen 1 ESKALASI"/>
      <sheetName val="VESEL"/>
      <sheetName val="Volume 1"/>
      <sheetName val="ketuma gal.Wed"/>
      <sheetName val="ketema AC"/>
      <sheetName val="Grading Tahap 1"/>
      <sheetName val="SKh.1.7.16.1.(3)"/>
      <sheetName val="Analisa Harsat"/>
      <sheetName val="NP7"/>
      <sheetName val="Lap-Minggu"/>
      <sheetName val="IU"/>
      <sheetName val="E"/>
      <sheetName val="Daftar Harga Bahan"/>
      <sheetName val="analisa stripping"/>
      <sheetName val="Conn. Lib"/>
      <sheetName val="BARCHART"/>
      <sheetName val="Upah+Bahan"/>
      <sheetName val="Bu_str"/>
      <sheetName val="Lamp. Bahan"/>
      <sheetName val="PEMBESIAN"/>
      <sheetName val="met-des03"/>
      <sheetName val="Data Masukan"/>
      <sheetName val="Fisik 2012"/>
      <sheetName val="Pek. Persiapan"/>
      <sheetName val="Rekap Anl.K"/>
      <sheetName val="Rekap Anl.SNI"/>
      <sheetName val="C.1"/>
      <sheetName val="C.11"/>
      <sheetName val="C.13"/>
      <sheetName val="C.15"/>
      <sheetName val="C.17"/>
      <sheetName val="C.20"/>
      <sheetName val="C.22"/>
      <sheetName val="C.24"/>
      <sheetName val="C.6"/>
      <sheetName val="C.8"/>
      <sheetName val="Harga HS"/>
      <sheetName val="Rkp B. UP"/>
      <sheetName val="D.1.2"/>
      <sheetName val="D.1.3"/>
      <sheetName val="D.1.4"/>
      <sheetName val="D.1.6"/>
      <sheetName val="D.2.1"/>
      <sheetName val="Jembatan"/>
      <sheetName val="Data-pendukung"/>
      <sheetName val="Anal-BM"/>
      <sheetName val="INF"/>
      <sheetName val="ana-alat"/>
      <sheetName val="IN OUT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C2"/>
      <sheetName val="G2.01"/>
      <sheetName val="Q2"/>
      <sheetName val="I.2"/>
      <sheetName val="Bekis"/>
      <sheetName val="P2"/>
      <sheetName val="input data umum"/>
      <sheetName val="Analisa Gabungan"/>
      <sheetName val="DON GIA"/>
      <sheetName val="DG"/>
      <sheetName val="VCV-BE-TONG"/>
      <sheetName val="CHITIET VL-NC"/>
      <sheetName val="Cashflow_ref"/>
      <sheetName val="TARGET RAKER "/>
      <sheetName val="target raker 1"/>
      <sheetName val="BS Assumptions"/>
      <sheetName val="bhn-upah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AHS-8FO"/>
      <sheetName val="7.1(3)"/>
      <sheetName val="ANALISA TENDER"/>
      <sheetName val="RPP-6"/>
      <sheetName val="01Reg3"/>
      <sheetName val="DATA PROYEK"/>
      <sheetName val="Attachement"/>
      <sheetName val="EXTERNAL  (revisi 1)"/>
      <sheetName val="HS1b"/>
      <sheetName val="DEF"/>
      <sheetName val="BD-LS"/>
      <sheetName val="HS KALIJATI"/>
      <sheetName val="UNDER PASS"/>
      <sheetName val="Pier Head"/>
      <sheetName val="ListAnalisa"/>
      <sheetName val="Sheet5"/>
      <sheetName val="Perolehan 2007"/>
      <sheetName val="Material-mr"/>
      <sheetName val="quantyty"/>
      <sheetName val="Data-Pdk"/>
      <sheetName val="An-Lat"/>
      <sheetName val="DT PENDUKUNG"/>
      <sheetName val="URUTAN BUKA"/>
      <sheetName val="rcnPDP"/>
      <sheetName val="@ MONHTLY"/>
      <sheetName val="DAF-5"/>
      <sheetName val="Faktor Markup"/>
      <sheetName val="D8"/>
      <sheetName val="OUT"/>
      <sheetName val="fill in first"/>
      <sheetName val="HSP inen"/>
      <sheetName val="TIME"/>
      <sheetName val="BahanAnalisa"/>
      <sheetName val="ItunganMat"/>
      <sheetName val="E1-322"/>
      <sheetName val="E1-511"/>
      <sheetName val="HSP 2018"/>
      <sheetName val="ee"/>
      <sheetName val="szdfs"/>
      <sheetName val="tulang"/>
      <sheetName val="hit.BKMM"/>
      <sheetName val="DIV7-BM"/>
      <sheetName val="Agg Halus &amp; Kasar"/>
      <sheetName val="PERSONIL P1"/>
      <sheetName val="perkerasan rigid"/>
      <sheetName val="ANLS-PJ"/>
      <sheetName val="DIV.2"/>
      <sheetName val="DFT BHN"/>
      <sheetName val="DAFTAR BESI"/>
      <sheetName val="AHS_1"/>
      <sheetName val="Dbase"/>
      <sheetName val="anal-mos"/>
      <sheetName val="mob-demob"/>
      <sheetName val="DIV.3"/>
      <sheetName val="DIV.4"/>
      <sheetName val="HARSAT_BAH"/>
      <sheetName val="Equipment Data"/>
      <sheetName val="PEMAKAIAN"/>
      <sheetName val="PENERIMAAN"/>
      <sheetName val="BBM-03"/>
      <sheetName val="MK"/>
      <sheetName val="Memb Schd"/>
      <sheetName val="DIV 7"/>
      <sheetName val="anaUTama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MU"/>
      <sheetName val="AHS Sipil"/>
      <sheetName val="PROTECH ASIA R2"/>
      <sheetName val="Sub Pipa Waterway"/>
      <sheetName val="1.4. Kanal (NA)"/>
      <sheetName val="6.5"/>
      <sheetName val="TOTAL RKP"/>
      <sheetName val="6.4"/>
      <sheetName val="H-SAT"/>
      <sheetName val="Material&amp;Alat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HRG_BHN5"/>
      <sheetName val="Agregat_Halus_&amp;_Kasar5"/>
      <sheetName val="B_-_Norelec5"/>
      <sheetName val="01A-_RAB5"/>
      <sheetName val="Analisa_HS5"/>
      <sheetName val="Kr_tengahDiva5"/>
      <sheetName val="Isolasi_Luar_Dalam5"/>
      <sheetName val="Isolasi_Luar5"/>
      <sheetName val="REKAP_ARSITEKTUR_5"/>
      <sheetName val="RAB_ADMINISTRASI_PUSAT_(1)5"/>
      <sheetName val="Man_Power5"/>
      <sheetName val="L3_An_H_Sat_Mob5"/>
      <sheetName val="RKP_PLUMBING4"/>
      <sheetName val="HB_4"/>
      <sheetName val="rekap_mekanikal5"/>
      <sheetName val="PROTEKSI_PETIR5"/>
      <sheetName val="KABEL_FEEDER5"/>
      <sheetName val="PENRNGN_&amp;_KTK-KNTK5"/>
      <sheetName val="fin_pro_centers4"/>
      <sheetName val="GASATAGG_XLS5"/>
      <sheetName val="EXTERNAL_WORK5"/>
      <sheetName val="Analisa___Upah5"/>
      <sheetName val="M&amp;E_R5"/>
      <sheetName val="RAB_PERSIAPAN_5"/>
      <sheetName val="ANAL__ME5"/>
      <sheetName val="BW_analisa_cika_20055"/>
      <sheetName val="Harga_Satuan4"/>
      <sheetName val="FIRE_FIGHTING5"/>
      <sheetName val="Master_1_05"/>
      <sheetName val="Bill_No_2_1_Cold_Water_System5"/>
      <sheetName val="Civil_Works5"/>
      <sheetName val="rab_me_(by_owner)_5"/>
      <sheetName val="BQ_(by_owner)5"/>
      <sheetName val="NS_GD_UTAMA5"/>
      <sheetName val="BANGUNAN_PENUNJANG5"/>
      <sheetName val="STD_Lanjutan5"/>
      <sheetName val="NS_Lanjutan5"/>
      <sheetName val="BoQ_C45"/>
      <sheetName val="Fill_this_out_first___10"/>
      <sheetName val="F_ALARM5"/>
      <sheetName val="Fill_this_out_first___11"/>
      <sheetName val="BOQ_KSN5"/>
      <sheetName val="ANAL_BOW6"/>
      <sheetName val="rab_me_(fisik)5"/>
      <sheetName val="1_B5"/>
      <sheetName val="Sat_Upah5"/>
      <sheetName val="HS_Alat5"/>
      <sheetName val="HS_Upah5"/>
      <sheetName val="HS_Sub-Kon5"/>
      <sheetName val="Analisa_ME_(2)5"/>
      <sheetName val="sheet_24"/>
      <sheetName val="RAB_ME4"/>
      <sheetName val="bill_qty5"/>
      <sheetName val="meth_hsl_nego5"/>
      <sheetName val="ANALISA_14"/>
      <sheetName val="4-Basic_Price4"/>
      <sheetName val="R_A_B_4"/>
      <sheetName val="Analisa_&amp;_Upah5"/>
      <sheetName val="M_12__2_5"/>
      <sheetName val="Daftar_berat5"/>
      <sheetName val="Fire_Alarm5"/>
      <sheetName val="D_&amp;_W_sizes5"/>
      <sheetName val="Cable_150kV_Ref_5"/>
      <sheetName val="MAIN_EQUIP_AC5"/>
      <sheetName val="Rekap_Prelim5"/>
      <sheetName val="An_HarSatPek4"/>
      <sheetName val="Unit_Rate4"/>
      <sheetName val="BQ_Stdr_R-14"/>
      <sheetName val="Pipa_(2)4"/>
      <sheetName val="Lamp_BAP4"/>
      <sheetName val="DUTCH_CONE5"/>
      <sheetName val="Rekap_Direct_Cost4"/>
      <sheetName val="Urai___Guide_Post4"/>
      <sheetName val="Met_Pas_Batu4"/>
      <sheetName val="Urai_Galian_Tanah4"/>
      <sheetName val="Met__Minor4"/>
      <sheetName val="Pos_4-15"/>
      <sheetName val="Lead_Schedule4"/>
      <sheetName val="NS_GD_UGD4"/>
      <sheetName val="STD_GD_UGD4"/>
      <sheetName val="D___W_sizes5"/>
      <sheetName val="Bill_of_Qty_MEP5"/>
      <sheetName val="Mat_Mek5"/>
      <sheetName val="Transfer_Pump4"/>
      <sheetName val="RAW_MATERIALS_4"/>
      <sheetName val="COST-PERSON-J_O_4"/>
      <sheetName val="Data_Ktr_Bupati_Tapsel4"/>
      <sheetName val="BQ_struktur4"/>
      <sheetName val="Analisa_ME4"/>
      <sheetName val="Upah_Bahan4"/>
      <sheetName val="ANALIS_15"/>
      <sheetName val="REKAP_ARSITEKTUR4"/>
      <sheetName val="rincian_per_proyek4"/>
      <sheetName val="AHS_str4"/>
      <sheetName val="Daf__No____4_24"/>
      <sheetName val="BQ_Arsit4"/>
      <sheetName val="Sat_Bah_&amp;_Up4"/>
      <sheetName val="Perm__Test4"/>
      <sheetName val="New_MADC4"/>
      <sheetName val="HARGA_ALAT4"/>
      <sheetName val="ETAB_14"/>
      <sheetName val="Daf_14"/>
      <sheetName val="Anal_Koef4"/>
      <sheetName val="Rekap_Biaya4"/>
      <sheetName val="Hydran___springkler4"/>
      <sheetName val="GH_Quantity4"/>
      <sheetName val="Daftar_Upah,Bhn,&amp;_alat4"/>
      <sheetName val="KAN__LOKAL4"/>
      <sheetName val="Terbilang_sertifikat4"/>
      <sheetName val="Bill_5_Summary4"/>
      <sheetName val="Analisa_24"/>
      <sheetName val="Upah_dan_bahan4"/>
      <sheetName val="AC_LOAD4"/>
      <sheetName val="D_1_2_LT-_1_~_Atap4"/>
      <sheetName val="ENC_144"/>
      <sheetName val="2_NSB_4"/>
      <sheetName val="2_SB4"/>
      <sheetName val="M_ITEM4"/>
      <sheetName val="BHN_Ars4"/>
      <sheetName val="7_NS_H4"/>
      <sheetName val="Analisa_Pusaka_Jaya4"/>
      <sheetName val="Report_detil_kondisi4"/>
      <sheetName val="REKAP_TOTAL4"/>
      <sheetName val="Bill_Of_Quantity4"/>
      <sheetName val="BGN_PENUNJANG4"/>
      <sheetName val="KH_Bahagia4"/>
      <sheetName val="AN_Panel5"/>
      <sheetName val="KONTRAK_INDUK_BULANAN4"/>
      <sheetName val="Bq_Ars4"/>
      <sheetName val="Up&amp;Bhn_4"/>
      <sheetName val="Sat_Alat4"/>
      <sheetName val="ANALISA_HARGA_SATUAN4"/>
      <sheetName val="Bill_4_Summary4"/>
      <sheetName val="GFA_224"/>
      <sheetName val="T-3_4_Cost_of_Equipment4"/>
      <sheetName val="An_H_Sat_Pek_Ut4"/>
      <sheetName val="Harga_Sat_Das4"/>
      <sheetName val="T-3_2_UP_Labour4"/>
      <sheetName val="T-3_3_UP_Material4"/>
      <sheetName val="Input_monthly_capex4"/>
      <sheetName val="PENJ_NERACA4"/>
      <sheetName val="CASH_FLOW4"/>
      <sheetName val="List_of_Eqp4"/>
      <sheetName val="REKAP_ME4"/>
      <sheetName val="SELISIH_HARGA4"/>
      <sheetName val="struktur_tdk_dipakai4"/>
      <sheetName val="B___Norelec4"/>
      <sheetName val="Site_Expenses4"/>
      <sheetName val="2__MVAC_R14"/>
      <sheetName val="Cover_Daf-2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B_-耠Nor聥lec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M_12__2聟4"/>
      <sheetName val="[Kࡲ_tengahࡄiva_xls聝G_SUMMARY4"/>
      <sheetName val="[Kr_tengahDiva_xls聝ANAL_HREZ4"/>
      <sheetName val="ANAL__M聅4"/>
      <sheetName val="[Kr_tengahDiva_xls聝analysis4"/>
      <sheetName val="3_3b4"/>
      <sheetName val="Sec_I_ML4"/>
      <sheetName val="Cash_Flow_bulanan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T__Cs_Log_P_III4"/>
      <sheetName val="REF_ONLY4"/>
      <sheetName val="Summary_Sheets4"/>
      <sheetName val="Mat_Elk4"/>
      <sheetName val="AHS_Isolasi4"/>
      <sheetName val="Data_Sei_Belutu4"/>
      <sheetName val="610_64"/>
      <sheetName val="610_54"/>
      <sheetName val="Data_Sinabung4"/>
      <sheetName val="List_Plant4"/>
      <sheetName val="Price_list4"/>
      <sheetName val="ANAL_TEKNIK4"/>
      <sheetName val="bhn_FINAL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_Kࡲ_tengahࡄiva_xls聝G_SUMMARY4"/>
      <sheetName val="_Kr_tengahDiva_xls聝ANAL_HREZ4"/>
      <sheetName val="_Kr_tengahDiva_xls聝analysis4"/>
      <sheetName val="3_Mob4"/>
      <sheetName val="TE_TS_FA_LAN_MATV4"/>
      <sheetName val="PAGE_1_4"/>
      <sheetName val="ME_Apt24"/>
      <sheetName val="Rate_Analysis4"/>
      <sheetName val="HARGA_MATERIAL4"/>
      <sheetName val="Blk_B14"/>
      <sheetName val="Pengalaman_Per2"/>
      <sheetName val="II_MAIN-LOB2"/>
      <sheetName val="Unit_Cost2"/>
      <sheetName val="Rkp_Total2"/>
      <sheetName val="Harsat_Bahan2"/>
      <sheetName val="List_Material2"/>
      <sheetName val="On_Time2"/>
      <sheetName val="Ｎｏ_132"/>
      <sheetName val="Analisa_HSP2"/>
      <sheetName val="Galian_12"/>
      <sheetName val="Analisa_(ok)2"/>
      <sheetName val="Master_Edit2"/>
      <sheetName val="Div_12"/>
      <sheetName val="Form_4,5,62"/>
      <sheetName val="PL_(MONTHLY)2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Data_Pendukung2"/>
      <sheetName val="Basic_Price2"/>
      <sheetName val="7_공정표2"/>
      <sheetName val="Analisa_Upah_&amp;_Bahan_Plum2"/>
      <sheetName val="Upah&amp;Bahan_(2)2"/>
      <sheetName val="Analisa-Harga_(1F)2"/>
      <sheetName val="TOTAL_Agustus2"/>
      <sheetName val="DAF_ALAT2"/>
      <sheetName val="M_Pekerjaan2"/>
      <sheetName val="BIIL_ASLI2"/>
      <sheetName val="ANALISA_PEK_UMUM2"/>
      <sheetName val="Speck_ARSITEK2"/>
      <sheetName val="Stden_center2"/>
      <sheetName val="HDS_Sipil1"/>
      <sheetName val="Q'ty_per_m2"/>
      <sheetName val="Rencana__2_1"/>
      <sheetName val="8LT_121"/>
      <sheetName val="_2"/>
      <sheetName val="AnBiaya_OperasionalAlat1"/>
      <sheetName val="_Kr_tengahDiva_xls聝analysi蕈2"/>
      <sheetName val="hrg-sat_pek2"/>
      <sheetName val="Lt_12"/>
      <sheetName val="SAT_UPH_BHN2"/>
      <sheetName val="BQ_Mekanikal2"/>
      <sheetName val="Assumption_&amp;_Dashboard_2"/>
      <sheetName val="rab_me__by_owner__2"/>
      <sheetName val="BQ__by_owner_2"/>
      <sheetName val="rab_me__fisik_2"/>
      <sheetName val="ANALISA_railing2"/>
      <sheetName val="BUL__A2"/>
      <sheetName val="analisa_SNI1"/>
      <sheetName val="Daftar_Upah2"/>
      <sheetName val="Sum_IF2"/>
      <sheetName val="Uraian_Analisa2"/>
      <sheetName val="Control_Settings2"/>
      <sheetName val="Dates_&amp;_Escalators2"/>
      <sheetName val="Check_Totals2"/>
      <sheetName val="Har_Sat2"/>
      <sheetName val="HASAT_DASAR1"/>
      <sheetName val="SAT_UPAH_RAPI1"/>
      <sheetName val="Data_Tower2"/>
      <sheetName val="Price_of_Equip1"/>
      <sheetName val="COST_TOGO1"/>
      <sheetName val="H_Satuan_Dasar1"/>
      <sheetName val="LINK-MAST__BASIC_PRICE1"/>
      <sheetName val="Price_of_Mat1"/>
      <sheetName val="GAL_BIASA1"/>
      <sheetName val="4-Basic_Price-Upah1"/>
      <sheetName val="BANG_TONG_HOP_(2)2"/>
      <sheetName val="RPP01_62"/>
      <sheetName val="m_schedule2"/>
      <sheetName val="HM_MEK_2"/>
      <sheetName val="Rokan_11"/>
      <sheetName val="500kV_BOQ2"/>
      <sheetName val="STOK_MAT2"/>
      <sheetName val="H_Alat1"/>
      <sheetName val="H_Bahan1"/>
      <sheetName val="Rekap_RAB1"/>
      <sheetName val="unit_31"/>
      <sheetName val="Rekap_BQ-Pompong2"/>
      <sheetName val="PERS_PENY2"/>
      <sheetName val="RAB_DC2"/>
      <sheetName val="anal_rinci2"/>
      <sheetName val="Rek_An2"/>
      <sheetName val="Rekap_1"/>
      <sheetName val="hrg_sat2"/>
      <sheetName val="Daftar_Paket1"/>
      <sheetName val="Cover_Daf_21"/>
      <sheetName val="GRADE_SKALA1"/>
      <sheetName val="MASTER_DATA1"/>
      <sheetName val="Muh_Akhir1"/>
      <sheetName val="Chandra_Prabowo1"/>
      <sheetName val="urain_teknis1"/>
      <sheetName val="RAB_11"/>
      <sheetName val="RAB_21"/>
      <sheetName val="RAB_31"/>
      <sheetName val="Unit_Price1"/>
      <sheetName val="Metod_TWR1"/>
      <sheetName val="H__Dasar5"/>
      <sheetName val="D2_4"/>
      <sheetName val="D4_3_(TE)"/>
      <sheetName val="D5_3_(TF)_"/>
      <sheetName val="D8_3_(TJ)"/>
      <sheetName val="Analisa_Alat"/>
      <sheetName val="SNI_FIX"/>
      <sheetName val="List_Pla"/>
      <sheetName val="Harga_Mat_"/>
      <sheetName val="LIST_ANHARSAT"/>
      <sheetName val="Summary_and_Design"/>
      <sheetName val="Kata_Pengantar"/>
      <sheetName val="Tambahan_Biaro"/>
      <sheetName val="s_g_exx"/>
      <sheetName val="_BoQ_Green_Field_option_1"/>
      <sheetName val="L__Hr"/>
      <sheetName val="Div_2_-_Drainase"/>
      <sheetName val="Div_3_-_Tanah"/>
      <sheetName val="Div_5_-_Berbutir"/>
      <sheetName val="Div_6_-_Aspal"/>
      <sheetName val="Div_7_-_Struktur"/>
      <sheetName val="Div_8_-_Peng_Kondisi"/>
      <sheetName val="rms_remunerasi"/>
      <sheetName val="Bahan_"/>
      <sheetName val="LEVEL_2"/>
      <sheetName val="LEVEL_4"/>
      <sheetName val="Urugan_Pasir"/>
      <sheetName val="Harsat_Bahan_"/>
      <sheetName val="HD_ALAT"/>
      <sheetName val="HD_BAHAN"/>
      <sheetName val="Hrg_Satuan_&amp;_Upah"/>
      <sheetName val="rek_det_1-3"/>
      <sheetName val="H__Satuan_Upah_&amp;_Bahan"/>
      <sheetName val="Analisa_Satuan_Pekerjaan"/>
      <sheetName val="H__Satuan_Pekerjaan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REKAP_Tbh"/>
      <sheetName val="DAF_HRG"/>
      <sheetName val="Analisa_Upah___Bahan_Plum"/>
      <sheetName val="DATA_BASE"/>
      <sheetName val="Man_Power_&amp;_Comp"/>
      <sheetName val="ANALISA_GRS_kota"/>
      <sheetName val="Harga_Dasar"/>
      <sheetName val="NP_(2)"/>
      <sheetName val="Harsat_Upah"/>
      <sheetName val="AHS_ME_"/>
      <sheetName val="SUB_&amp;_mandor"/>
      <sheetName val="Master_Schedule"/>
      <sheetName val="Sensitive"/>
      <sheetName val="rab_analisa"/>
      <sheetName val="H.DASAR"/>
      <sheetName val="HS-1"/>
      <sheetName val="NAMES"/>
      <sheetName val="Analisa  (2)"/>
      <sheetName val="an. struktur"/>
      <sheetName val="H STN"/>
      <sheetName val="DUB"/>
      <sheetName val="Harga Pekerjaan"/>
      <sheetName val="Currency"/>
      <sheetName val="trf multiple dnrks"/>
      <sheetName val="Harga bahan-1"/>
      <sheetName val="rekap1"/>
      <sheetName val="trf_multiple_dnrks"/>
      <sheetName val="Harga_bahan-1"/>
      <sheetName val="Short term loan"/>
      <sheetName val="Analisa Prelim"/>
      <sheetName val="RAB STEEL "/>
      <sheetName val="Finishing Warehouse"/>
      <sheetName val="material "/>
      <sheetName val="pekerjaan "/>
      <sheetName val="BQMPALOC"/>
      <sheetName val="KP1590_E"/>
      <sheetName val="수입"/>
      <sheetName val="Koordinat"/>
      <sheetName val="Up"/>
      <sheetName val="PumpSpec"/>
      <sheetName val="bukan PNS"/>
      <sheetName val="k300 123"/>
      <sheetName val="H_S_BAHAN"/>
      <sheetName val="Aggr"/>
      <sheetName val="HG-UPAH"/>
      <sheetName val="HG_JADI"/>
      <sheetName val="U,B"/>
      <sheetName val="R.ALT"/>
      <sheetName val="HSPek"/>
      <sheetName val="HSAlat"/>
      <sheetName val="HS-SKGub"/>
      <sheetName val="HSPek 6xx-7xx"/>
      <sheetName val="경비2내역"/>
      <sheetName val="RM-034"/>
      <sheetName val="_Kr tengahDiva.xls聝analysi_x000"/>
      <sheetName val="Gen"/>
      <sheetName val="trans"/>
      <sheetName val="rekI"/>
      <sheetName val="Harsat_Pek"/>
      <sheetName val="ANALISA 2010"/>
      <sheetName val="Anals.1"/>
      <sheetName val="HARGASEWAALAT"/>
      <sheetName val="4-B Price"/>
      <sheetName val="Div 9 - Harian"/>
      <sheetName val="AHS_all"/>
      <sheetName val="sh健et_2"/>
      <sheetName val="Rekap_Anl"/>
      <sheetName val="_MINGGUAN"/>
      <sheetName val="AnalisaSIPIL_RIIL"/>
      <sheetName val="upah_bahan_alat"/>
      <sheetName val="analisa_K"/>
      <sheetName val="lkalibrasi_BENENAIN"/>
      <sheetName val="GRAFIK_"/>
      <sheetName val="ANALISA_BANGLI"/>
      <sheetName val="HARGA_SAT"/>
      <sheetName val="Lau_Luhung"/>
      <sheetName val="HRG-_UPAH"/>
      <sheetName val="FORM_X_COST"/>
      <sheetName val="TONGKE-HT"/>
      <sheetName val="forml"/>
      <sheetName val="Gia"/>
      <sheetName val="EPC"/>
      <sheetName val="Scurve"/>
      <sheetName val="Jadwal Pekerjaan"/>
      <sheetName val="Notes"/>
      <sheetName val="BAHN"/>
      <sheetName val="Cash2"/>
      <sheetName val="Upah,Bahan,Alat"/>
      <sheetName val="AnPipa&amp;acc"/>
      <sheetName val="Daf.Harga"/>
      <sheetName val="OP. ALAT"/>
      <sheetName val="OP. PERJAM"/>
      <sheetName val="B. PERSONIL"/>
      <sheetName val="Rek-Cianten1B"/>
      <sheetName val="Rek.Cianten3"/>
      <sheetName val="HARDAS-Mê"/>
      <sheetName val="HARDAS-M"/>
      <sheetName val="sat-jadi"/>
      <sheetName val="RAB Propok"/>
      <sheetName val="ANALISA satuan poryek sungai"/>
      <sheetName val="Bill No.1"/>
      <sheetName val="HRGA SATUAN UPAH-BAHAN"/>
      <sheetName val="Harga Sat."/>
      <sheetName val="HPA"/>
      <sheetName val="BQ(Piping)"/>
      <sheetName val="PipWT"/>
      <sheetName val="ANALIS 2"/>
      <sheetName val="DATA JEMBATAN BARU"/>
      <sheetName val="DATA REHAB JEMBATAN"/>
      <sheetName val="DATA REHAB JEMBATAN (2)"/>
      <sheetName val="Anal Harsat"/>
      <sheetName val="Analis harga"/>
      <sheetName val="AHSrutin"/>
      <sheetName val="3A7.1.Jln Insitu"/>
      <sheetName val="schtot"/>
      <sheetName val="RAB TOTAL"/>
      <sheetName val="Harga S Dasar"/>
      <sheetName val="HARGA SATUAN UPAH &amp; BAHAN"/>
      <sheetName val="BIAYA ALAT"/>
      <sheetName val="BAB 2"/>
      <sheetName val="BAB 3"/>
      <sheetName val="BAB 7"/>
      <sheetName val="OPN"/>
      <sheetName val="HST"/>
      <sheetName val="AN"/>
      <sheetName val="D.UPH&amp;PEK"/>
      <sheetName val="Hardasar-PSJJ"/>
      <sheetName val="REKAP_GROSS2"/>
      <sheetName val="AN_BIAYA_MAKAN2"/>
      <sheetName val="Daf_Dasar_Upah&amp;Bahan2"/>
      <sheetName val="OFFICE_2_LT2"/>
      <sheetName val="Ana_Fin2"/>
      <sheetName val="Vendor_Information2"/>
      <sheetName val="BAHAN_(2)2"/>
      <sheetName val="Tata_Udara2"/>
      <sheetName val="4_2_Public2"/>
      <sheetName val="ANALISA_GRS_TENGAH2"/>
      <sheetName val="_INCOME_STATEMENT_(2)2"/>
      <sheetName val="CAB_22"/>
      <sheetName val="HRG_BAHAN___UPAH_okk2"/>
      <sheetName val="HRG_BAHAN_&amp;_UPAH_okk2"/>
      <sheetName val="Analis_Kusen_okk2"/>
      <sheetName val="KJ_20022"/>
      <sheetName val="Tie_Beam_GN2"/>
      <sheetName val="Tangga_GN2"/>
      <sheetName val="Villa_A2"/>
      <sheetName val="ITB_COST2"/>
      <sheetName val="Daf_Besi2"/>
      <sheetName val="ana_pt2"/>
      <sheetName val="ANA_bab_62"/>
      <sheetName val="HSD_BAHAN2"/>
      <sheetName val="HSD_UPAH_2"/>
      <sheetName val="7_PEK-STRUKTUR2"/>
      <sheetName val="A+Supl_2"/>
      <sheetName val="RAB_Ekstern2"/>
      <sheetName val="Standby_Alat2"/>
      <sheetName val="LAP__HARIAN2"/>
      <sheetName val="Urai__Resap_pengikat2"/>
      <sheetName val="Schedule_OK_Status2"/>
      <sheetName val="trf_7_jht"/>
      <sheetName val="6a_Rekap"/>
      <sheetName val="LAPORAN_KARYA"/>
      <sheetName val="A_Card"/>
      <sheetName val="Payback_Analysis"/>
      <sheetName val="Eva Schedule 1"/>
      <sheetName val="Schedule Pabrikasi"/>
      <sheetName val="13mm_E_P_"/>
      <sheetName val="20mm(E_P)"/>
      <sheetName val="20mm(StaircaseP_P)"/>
      <sheetName val="13mm_P_P"/>
      <sheetName val="REK_ADD"/>
      <sheetName val="Pay_Items"/>
      <sheetName val="IDLE_ALAT7"/>
      <sheetName val="ATB_pers_(2)7"/>
      <sheetName val="FOTO_PR7"/>
      <sheetName val="G_umum7"/>
      <sheetName val="SCHE_vareto7"/>
      <sheetName val="ATB_pers7"/>
      <sheetName val="BQ_diva7"/>
      <sheetName val="MAT_BARU_AC7"/>
      <sheetName val="H_Satuan8"/>
      <sheetName val="AC_+7"/>
      <sheetName val="an_ATB_G7"/>
      <sheetName val="an_AC7"/>
      <sheetName val="an_ATB_L7"/>
      <sheetName val="ATB_+7"/>
      <sheetName val="Alat_DC7"/>
      <sheetName val="Kap_Tenaga7"/>
      <sheetName val="HRG_BHN6"/>
      <sheetName val="Agregat_Halus_&amp;_Kasar6"/>
      <sheetName val="Analisa_HS6"/>
      <sheetName val="D_&amp;_W_sizes6"/>
      <sheetName val="Kr_tengahDiva6"/>
      <sheetName val="GASATAGG_XLS6"/>
      <sheetName val="EXTERNAL_WORK6"/>
      <sheetName val="Man_Power6"/>
      <sheetName val="L3_An_H_Sat_Mob6"/>
      <sheetName val="rekap_mekanikal6"/>
      <sheetName val="Analisa___Upah6"/>
      <sheetName val="Isolasi_Luar_Dalam6"/>
      <sheetName val="Isolasi_Luar6"/>
      <sheetName val="Analisa_&amp;_Upah6"/>
      <sheetName val="ANAL_BOW7"/>
      <sheetName val="B_-_Norelec6"/>
      <sheetName val="rab_me_(by_owner)_6"/>
      <sheetName val="BQ_(by_owner)6"/>
      <sheetName val="rab_me_(fisik)6"/>
      <sheetName val="M_12__2_6"/>
      <sheetName val="RKP_PLUMBING5"/>
      <sheetName val="STD_Lanjutan6"/>
      <sheetName val="NS_Lanjutan6"/>
      <sheetName val="Bill_No_2_1_Cold_Water_System6"/>
      <sheetName val="Civil_Works6"/>
      <sheetName val="1_B6"/>
      <sheetName val="01A-_RAB6"/>
      <sheetName val="REKAP_ARSITEKTUR_6"/>
      <sheetName val="RAB_ADMINISTRASI_PUSAT_(1)6"/>
      <sheetName val="PROTEKSI_PETIR6"/>
      <sheetName val="KABEL_FEEDER6"/>
      <sheetName val="PENRNGN_&amp;_KTK-KNTK6"/>
      <sheetName val="NS_GD_UTAMA6"/>
      <sheetName val="BoQ_C46"/>
      <sheetName val="ANAL__ME6"/>
      <sheetName val="BW_analisa_cika_20056"/>
      <sheetName val="Fill_this_out_first___12"/>
      <sheetName val="Fill_this_out_first___13"/>
      <sheetName val="BOQ_KSN6"/>
      <sheetName val="Sat_Upah6"/>
      <sheetName val="HS_Alat6"/>
      <sheetName val="HS_Upah6"/>
      <sheetName val="HS_Sub-Kon6"/>
      <sheetName val="Analisa_ME_(2)6"/>
      <sheetName val="M&amp;E_R6"/>
      <sheetName val="RAB_PERSIAPAN_6"/>
      <sheetName val="FIRE_FIGHTING6"/>
      <sheetName val="Master_1_06"/>
      <sheetName val="BANGUNAN_PENUNJANG6"/>
      <sheetName val="F_ALARM6"/>
      <sheetName val="RAW_MATERIALS_5"/>
      <sheetName val="COST-PERSON-J_O_5"/>
      <sheetName val="Analisa_ME5"/>
      <sheetName val="Rekap_Prelim6"/>
      <sheetName val="Daftar_berat6"/>
      <sheetName val="Fire_Alarm6"/>
      <sheetName val="MAIN_EQUIP_AC6"/>
      <sheetName val="Upah_Bahan5"/>
      <sheetName val="ANALIS_16"/>
      <sheetName val="Terbilang_sertifikat5"/>
      <sheetName val="bill_qty6"/>
      <sheetName val="meth_hsl_nego6"/>
      <sheetName val="HB_5"/>
      <sheetName val="Pipa_(2)5"/>
      <sheetName val="Unit_Rate5"/>
      <sheetName val="Lamp_BAP5"/>
      <sheetName val="DUTCH_CONE6"/>
      <sheetName val="Rekap_Direct_Cost5"/>
      <sheetName val="Urai___Guide_Post5"/>
      <sheetName val="Met_Pas_Batu5"/>
      <sheetName val="Urai_Galian_Tanah5"/>
      <sheetName val="Met__Minor5"/>
      <sheetName val="Pos_4-16"/>
      <sheetName val="Cable_150kV_Ref_6"/>
      <sheetName val="D___W_sizes6"/>
      <sheetName val="Daf__No____4_25"/>
      <sheetName val="BQ_Stdr_R-15"/>
      <sheetName val="BQ_Arsit5"/>
      <sheetName val="An_HarSatPek5"/>
      <sheetName val="Sat_Bah_&amp;_Up5"/>
      <sheetName val="Transfer_Pump5"/>
      <sheetName val="Bill_of_Qty_MEP6"/>
      <sheetName val="NS_GD_UGD5"/>
      <sheetName val="STD_GD_UGD5"/>
      <sheetName val="PENJ_NERACA5"/>
      <sheetName val="CASH_FLOW5"/>
      <sheetName val="Data_Ktr_Bupati_Tapsel5"/>
      <sheetName val="New_MADC5"/>
      <sheetName val="Analisa_Pusaka_Jaya5"/>
      <sheetName val="Hydran___springkler5"/>
      <sheetName val="Daf_15"/>
      <sheetName val="Perm__Test5"/>
      <sheetName val="Harga_Satuan5"/>
      <sheetName val="sheet_25"/>
      <sheetName val="RAB_ME5"/>
      <sheetName val="HARGA_ALAT5"/>
      <sheetName val="ETAB_15"/>
      <sheetName val="Mat_Mek6"/>
      <sheetName val="Input_monthly_capex5"/>
      <sheetName val="REF_ONLY5"/>
      <sheetName val="Cash_Flow_bulanan5"/>
      <sheetName val="Investment_Valuation3"/>
      <sheetName val="List_of_Eqp5"/>
      <sheetName val="ANALISA_HARGA_SATUAN5"/>
      <sheetName val="2_NSB_5"/>
      <sheetName val="2_SB5"/>
      <sheetName val="M_ITEM5"/>
      <sheetName val="BHN_Ars5"/>
      <sheetName val="7_NS_H5"/>
      <sheetName val="AHS_str5"/>
      <sheetName val="ANALISA_15"/>
      <sheetName val="4-Basic_Price5"/>
      <sheetName val="Daftar_Upah,Bhn,&amp;_alat5"/>
      <sheetName val="Lead_Schedule5"/>
      <sheetName val="Anal_Koef5"/>
      <sheetName val="Rekap_Biaya5"/>
      <sheetName val="REKAP_TOTAL5"/>
      <sheetName val="GH_Quantity5"/>
      <sheetName val="BQ_struktur5"/>
      <sheetName val="R_A_B_5"/>
      <sheetName val="Report_detil_kondisi5"/>
      <sheetName val="D_1_2_LT-_1_~_Atap5"/>
      <sheetName val="Bill_5_Summary5"/>
      <sheetName val="ENC_145"/>
      <sheetName val="fin_pro_centers5"/>
      <sheetName val="KAN__LOKAL5"/>
      <sheetName val="Upah_dan_bahan5"/>
      <sheetName val="REKAP_ARSITEKTUR5"/>
      <sheetName val="rincian_per_proyek5"/>
      <sheetName val="Bill_Of_Quantity5"/>
      <sheetName val="BGN_PENUNJANG5"/>
      <sheetName val="AC_LOAD5"/>
      <sheetName val="Analisa_25"/>
      <sheetName val="KH_Bahagia5"/>
      <sheetName val="Up&amp;Bhn_5"/>
      <sheetName val="bhn_FINAL5"/>
      <sheetName val="Sec_I_ML5"/>
      <sheetName val="AN_Panel6"/>
      <sheetName val="3_3b5"/>
      <sheetName val="[Kr_tengahࡄiva_xls聝H_Satua聮5"/>
      <sheetName val="[Kr_te࡮gahࡄiva_xls聝MAT_BAR聕_AC5"/>
      <sheetName val="[Kr_tengahࡄiva࠮xls聝H_Satua聮15"/>
      <sheetName val="[Kࡲ_tengahࡄiva_xls聝Kap聟Tenaga5"/>
      <sheetName val="[Kࡲ_te࡮gahࡄiva_xls聝Ana聬isa_HS5"/>
      <sheetName val="B_-耠Nor聥lec5"/>
      <sheetName val="[Kࡲ_tengahࡄiva_xls聝5-P聥ralatan5"/>
      <sheetName val="[Kࡲ_te࡮gahࡄiva࠮xls聝Inf聯rmasi5"/>
      <sheetName val="[Kr_te࡮gahࡄiva_xls聝upahbahan5"/>
      <sheetName val="[Kr_tengahࡄiva࠮xls聝01A-_RA聂5"/>
      <sheetName val="[Kr_tengahࡄiva࠮xls聝NS_GD_U联AMA5"/>
      <sheetName val="[Kr_tengahࡄiva_xls聝Str耭Bengkel5"/>
      <sheetName val="[Kࡲ_te࡮gahࡄiva࠮xls聝ANA职_BOW5"/>
      <sheetName val="M_12__2聟5"/>
      <sheetName val="[Kࡲ_tengahࡄiva_xls聝G_SUMMARY5"/>
      <sheetName val="[Kr_tengahDiva_xls聝ANAL_HREZ5"/>
      <sheetName val="ANAL__M聅5"/>
      <sheetName val="[Kr_tengahDiva_xls聝analysis5"/>
      <sheetName val="[Kr_tengah?iva_xls?H_Satua?5"/>
      <sheetName val="[Kr_te?gah?iva_xls?MAT_BAR?_AC5"/>
      <sheetName val="[Kr_tengah?iva?xls?H_Satua?15"/>
      <sheetName val="[K?_tengah?iva_xls?Kap?Tenaga5"/>
      <sheetName val="[K?_te?gah?iva_xls?Ana?isa_HS5"/>
      <sheetName val="B_-?Nor?lec5"/>
      <sheetName val="[K?_tengah?iva_xls?5-P?ralatan5"/>
      <sheetName val="[K?_te?gah?iva?xls?Inf?rmasi5"/>
      <sheetName val="[Kr_te?gah?iva_xls?upahbahan5"/>
      <sheetName val="[Kr_tengah?iva?xls?01A-_RA?5"/>
      <sheetName val="[Kr_tengah?iva?xls?NS_GD_U?AMA5"/>
      <sheetName val="[Kr_tengah?iva_xls?Str?Bengkel5"/>
      <sheetName val="[K?_te?gah?iva?xls?ANA?_BOW5"/>
      <sheetName val="M_12__2?5"/>
      <sheetName val="[K?_tengah?iva_xls?G_SUMMARY5"/>
      <sheetName val="[Kr_tengahDiva_xls?ANAL_HREZ5"/>
      <sheetName val="ANAL__M?5"/>
      <sheetName val="[Kr_tengahDiva_xls?analysis5"/>
      <sheetName val="H__Dasar6"/>
      <sheetName val="REKAP_ME5"/>
      <sheetName val="Bill_4_Summary5"/>
      <sheetName val="List_Material3"/>
      <sheetName val="Bq_Ars5"/>
      <sheetName val="B___Norelec5"/>
      <sheetName val="Site_Expenses5"/>
      <sheetName val="2__MVAC_R15"/>
      <sheetName val="Cover_Daf-25"/>
      <sheetName val="Rate_Analysis5"/>
      <sheetName val="GFA_225"/>
      <sheetName val="KONTRAK_INDUK_BULANAN5"/>
      <sheetName val="Sat_Alat5"/>
      <sheetName val="T-3_4_Cost_of_Equipment5"/>
      <sheetName val="An_H_Sat_Pek_Ut5"/>
      <sheetName val="Harga_Sat_Das5"/>
      <sheetName val="T-3_2_UP_Labour5"/>
      <sheetName val="T-3_3_UP_Material5"/>
      <sheetName val="SELISIH_HARGA5"/>
      <sheetName val="struktur_tdk_dipakai5"/>
      <sheetName val="T__Cs_Log_P_III5"/>
      <sheetName val="Mat_Elk5"/>
      <sheetName val="AHS_Isolasi5"/>
      <sheetName val="Data_Sei_Belutu5"/>
      <sheetName val="610_65"/>
      <sheetName val="610_55"/>
      <sheetName val="Data_Sinabung5"/>
      <sheetName val="List_Plant5"/>
      <sheetName val="Summary_Sheets5"/>
      <sheetName val="3_Mob5"/>
      <sheetName val="Price_list5"/>
      <sheetName val="ANAL_TEKNIK5"/>
      <sheetName val="_Kr_tengahࡄiva_xls聝H_Satua聮5"/>
      <sheetName val="_Kr_te࡮gahࡄiva_xls聝MAT_BAR聕_AC5"/>
      <sheetName val="_Kr_tengahࡄiva࠮xls聝H_Satua聮15"/>
      <sheetName val="_Kࡲ_tengahࡄiva_xls聝Kap聟Tenaga5"/>
      <sheetName val="_Kࡲ_te࡮gahࡄiva_xls聝Ana聬isa_HS5"/>
      <sheetName val="_Kࡲ_tengahࡄiva_xls聝5-P聥ralatan5"/>
      <sheetName val="_Kࡲ_te࡮gahࡄiva࠮xls聝Inf聯rmasi5"/>
      <sheetName val="_Kr_te࡮gahࡄiva_xls聝upahbahan5"/>
      <sheetName val="_Kr_tengahࡄiva࠮xls聝01A-_RA聂5"/>
      <sheetName val="_Kr_tengahࡄiva࠮xls聝NS_GD_U联AMA5"/>
      <sheetName val="_Kr_tengahࡄiva_xls聝Str耭Bengkel5"/>
      <sheetName val="_Kࡲ_te࡮gahࡄiva࠮xls聝ANA职_BOW5"/>
      <sheetName val="_Kࡲ_tengahࡄiva_xls聝G_SUMMARY5"/>
      <sheetName val="_Kr_tengahDiva_xls聝ANAL_HREZ5"/>
      <sheetName val="_Kr_tengahDiva_xls聝analysis5"/>
      <sheetName val="TE_TS_FA_LAN_MATV5"/>
      <sheetName val="Pengalaman_Per3"/>
      <sheetName val="ME_Apt25"/>
      <sheetName val="On_Time3"/>
      <sheetName val="analisa_stroke3"/>
      <sheetName val="Currency_Rate3"/>
      <sheetName val="HARGA_MATERIAL5"/>
      <sheetName val="Blk_B15"/>
      <sheetName val="Unit_Cost3"/>
      <sheetName val="II_MAIN-LOB3"/>
      <sheetName val="Rkp_Total3"/>
      <sheetName val="Harsat_Bahan3"/>
      <sheetName val="Appendix_2(SatDas)3"/>
      <sheetName val="daftar_analisa3"/>
      <sheetName val="PAGE_1_5"/>
      <sheetName val="Analisa_Harga3"/>
      <sheetName val="Ｎｏ_133"/>
      <sheetName val="1_23"/>
      <sheetName val="_Kr_tengah_iva_xls_H_Satua_4"/>
      <sheetName val="BIIL_ASLI3"/>
      <sheetName val="Q'ty_per_m3"/>
      <sheetName val="Sumber_Daya3"/>
      <sheetName val="TOTAL_Agustus3"/>
      <sheetName val="DAF_ALAT3"/>
      <sheetName val="Assumption_&amp;_Dashboard_3"/>
      <sheetName val="UPAH_BAHAN_ARST3"/>
      <sheetName val="ELEC_STIS3"/>
      <sheetName val="REKAP_GROSS3"/>
      <sheetName val="AN_BIAYA_MAKAN3"/>
      <sheetName val="Daf_Dasar_Upah&amp;Bahan3"/>
      <sheetName val="OFFICE_2_LT3"/>
      <sheetName val="Basic_Price3"/>
      <sheetName val="ANALISA_railing3"/>
      <sheetName val="Analisa_Upah_&amp;_Bahan_Plum3"/>
      <sheetName val="ANALISA_GRS_TENGAH3"/>
      <sheetName val="BQ_Mekanikal3"/>
      <sheetName val="_INCOME_STATEMENT_(2)3"/>
      <sheetName val="Div_13"/>
      <sheetName val="Form_4,5,63"/>
      <sheetName val="PL_(MONTHLY)3"/>
      <sheetName val="Analisa_HSP3"/>
      <sheetName val="Galian_13"/>
      <sheetName val="Basic_alat3"/>
      <sheetName val="Basic_bahan3"/>
      <sheetName val="Basic_upah3"/>
      <sheetName val="Analisa_(ok)3"/>
      <sheetName val="Kuantitas_&amp;_Harga3"/>
      <sheetName val="Master_Edit3"/>
      <sheetName val="Data_Pendukung3"/>
      <sheetName val="Ana_Fin3"/>
      <sheetName val="SAT_UPH_BHN3"/>
      <sheetName val="ANALISA_PEK_UMUM3"/>
      <sheetName val="Vendor_Information3"/>
      <sheetName val="BANG_TONG_HOP_(2)3"/>
      <sheetName val="BAHAN_(2)3"/>
      <sheetName val="Tata_Udara3"/>
      <sheetName val="rab_me__by_owner__3"/>
      <sheetName val="BQ__by_owner_3"/>
      <sheetName val="rab_me__fisik_3"/>
      <sheetName val="4_2_Public3"/>
      <sheetName val="_Kr_tengahDiva_xls聝analysi蕈3"/>
      <sheetName val="7_공정표3"/>
      <sheetName val="Lt_13"/>
      <sheetName val="CAB_23"/>
      <sheetName val="STOK_MAT3"/>
      <sheetName val="HRG_BAHAN___UPAH_okk3"/>
      <sheetName val="HRG_BAHAN_&amp;_UPAH_okk3"/>
      <sheetName val="Analis_Kusen_okk3"/>
      <sheetName val="KJ_20023"/>
      <sheetName val="Data_Tower3"/>
      <sheetName val="M_Pekerjaan3"/>
      <sheetName val="Tie_Beam_GN3"/>
      <sheetName val="Tangga_GN3"/>
      <sheetName val="Speck_ARSITEK3"/>
      <sheetName val="Stden_center3"/>
      <sheetName val="_3"/>
      <sheetName val="Villa_A3"/>
      <sheetName val="ANA_bab_63"/>
      <sheetName val="HSD_BAHAN3"/>
      <sheetName val="HSD_UPAH_3"/>
      <sheetName val="7_PEK-STRUKTUR3"/>
      <sheetName val="A+Supl_3"/>
      <sheetName val="RAB_Ekstern3"/>
      <sheetName val="Standby_Alat3"/>
      <sheetName val="LAP__HARIAN3"/>
      <sheetName val="hrg-sat_pek3"/>
      <sheetName val="hrg_sat3"/>
      <sheetName val="Urai__Resap_pengikat3"/>
      <sheetName val="Daftar_Kuantitas_&amp;_Harga3"/>
      <sheetName val="CASHFLOW_FORECAST1"/>
      <sheetName val="_Kr_tengahDiva_xls聝analysi1"/>
      <sheetName val="ITB_COST3"/>
      <sheetName val="Upah&amp;Bahan_(2)3"/>
      <sheetName val="Analisa-Harga_(1F)3"/>
      <sheetName val="Daf_Besi3"/>
      <sheetName val="ana_pt3"/>
      <sheetName val="Harsat_Bahan_1"/>
      <sheetName val="(htp@___1"/>
      <sheetName val="RAB_(A)_(2)1"/>
      <sheetName val="Daf_Biaya_sewa_alat1"/>
      <sheetName val="Supl_X1"/>
      <sheetName val="An__HS1"/>
      <sheetName val="RAB_TTB_ADM81"/>
      <sheetName val="rab_g__menara_pengawas1"/>
      <sheetName val="01_FA1"/>
      <sheetName val="ANALISA_EL_DAN_ELC1"/>
      <sheetName val="Schedule_OK_Status3"/>
      <sheetName val="BOQ_EM1"/>
      <sheetName val="Field_DCPT1"/>
      <sheetName val="eQUIPMENT_COST1"/>
      <sheetName val="A_Card1"/>
      <sheetName val="harsat_sdy1"/>
      <sheetName val="RAB_AR&amp;STR1"/>
      <sheetName val="AnalisaSIPIL_RIIL_RAP1"/>
      <sheetName val="ANA_bab_21"/>
      <sheetName val="NP_(2)1"/>
      <sheetName val="Harsat_Upah1"/>
      <sheetName val="List_Pla1"/>
      <sheetName val="L__Hr1"/>
      <sheetName val="_BoQ_Green_Field_option_11"/>
      <sheetName val="Basic_P1"/>
      <sheetName val="cons_workpapers1"/>
      <sheetName val="Summary_and_Design1"/>
      <sheetName val="H__Dasar7"/>
      <sheetName val="tabel_pnganan_mslh1"/>
      <sheetName val="Kata_Pengantar1"/>
      <sheetName val="Analisa_SNI_STANDART_1"/>
      <sheetName val="BULAN_11"/>
      <sheetName val="LAPORAN_KARYA1"/>
      <sheetName val="Analisa_Alat1"/>
      <sheetName val="SNI_FIX1"/>
      <sheetName val="Harga_Mat_1"/>
      <sheetName val="LIST_ANHARSAT1"/>
      <sheetName val="6a_Rekap1"/>
      <sheetName val="trf_7_jht1"/>
      <sheetName val="D2_41"/>
      <sheetName val="D4_3_(TE)1"/>
      <sheetName val="D5_3_(TF)_1"/>
      <sheetName val="D8_3_(TJ)1"/>
      <sheetName val="data_profit1"/>
      <sheetName val="rms_remunerasi1"/>
      <sheetName val="Anl_2s_d4e1"/>
      <sheetName val="u_aLAT1"/>
      <sheetName val="Dftr_Isi1"/>
      <sheetName val="UMUR_ALAT1"/>
      <sheetName val="FAKTOR_MODAL_CRF1"/>
      <sheetName val="13mm_E_P_1"/>
      <sheetName val="20mm(E_P)1"/>
      <sheetName val="20mm(StaircaseP_P)1"/>
      <sheetName val="13mm_P_P1"/>
      <sheetName val="REK_ADD1"/>
      <sheetName val="Pay_Items1"/>
      <sheetName val="Rekap_Anl1"/>
      <sheetName val="AHS_all1"/>
      <sheetName val="s_g_exx1"/>
      <sheetName val="Harga_Bahan1"/>
      <sheetName val="Internal_AFE_Form_2_1"/>
      <sheetName val="Amortization_Table1"/>
      <sheetName val="lkalibrasi_BENENAIN1"/>
      <sheetName val="sh健et_21"/>
      <sheetName val="Urugan_Pasir1"/>
      <sheetName val="BGT_071"/>
      <sheetName val="Daf_Harga_Satuan1"/>
      <sheetName val="Uraian_Upah1"/>
      <sheetName val="BILL_OF_QUAN1"/>
      <sheetName val="Goodwill_Calculation1"/>
      <sheetName val="Payback_Analysis1"/>
      <sheetName val="H__Satuan_Upah_&amp;_Bahan1"/>
      <sheetName val="Analisa_Satuan_Pekerjaan1"/>
      <sheetName val="H__Satuan_Pekerjaan1"/>
      <sheetName val="ANALI_PP"/>
      <sheetName val="HRG_SATUAN"/>
      <sheetName val="Eva_Schedule_1"/>
      <sheetName val="Schedule_Pabrikasi"/>
      <sheetName val="mp_&amp;_eq"/>
      <sheetName val="UPAH_&amp;_SEWA"/>
      <sheetName val="HSBU_ANA"/>
      <sheetName val="R1__GREJA_KATHOLIK"/>
      <sheetName val="B_T"/>
      <sheetName val="H-Bahan_&amp;_Tenaga"/>
      <sheetName val="anal_alat1"/>
      <sheetName val="bilangk_x0000__x0000_"/>
      <sheetName val="_Kr tengahDiva.xls聝analysi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6">
          <cell r="C106" t="str">
            <v>Hour</v>
          </cell>
          <cell r="D106">
            <v>50625</v>
          </cell>
          <cell r="E106">
            <v>25312.5</v>
          </cell>
          <cell r="F106">
            <v>5000</v>
          </cell>
          <cell r="G106">
            <v>7142.8571428571431</v>
          </cell>
          <cell r="H106">
            <v>7142.8571428571431</v>
          </cell>
          <cell r="I106">
            <v>55000</v>
          </cell>
          <cell r="J106">
            <v>6666.67</v>
          </cell>
          <cell r="K106">
            <v>7700</v>
          </cell>
          <cell r="L106">
            <v>80937.5</v>
          </cell>
          <cell r="M106">
            <v>76509.527142857143</v>
          </cell>
          <cell r="N106">
            <v>157447.02714285717</v>
          </cell>
          <cell r="O106">
            <v>80937.5</v>
          </cell>
          <cell r="P106">
            <v>76509.527142857143</v>
          </cell>
        </row>
        <row r="107">
          <cell r="C107" t="str">
            <v>Hour</v>
          </cell>
          <cell r="D107">
            <v>4500</v>
          </cell>
          <cell r="E107">
            <v>2700</v>
          </cell>
          <cell r="F107">
            <v>531</v>
          </cell>
          <cell r="G107">
            <v>4250</v>
          </cell>
          <cell r="H107">
            <v>850</v>
          </cell>
          <cell r="I107">
            <v>4250</v>
          </cell>
          <cell r="J107">
            <v>850</v>
          </cell>
          <cell r="K107">
            <v>5100</v>
          </cell>
          <cell r="L107">
            <v>0</v>
          </cell>
          <cell r="M107">
            <v>0</v>
          </cell>
          <cell r="N107">
            <v>12831</v>
          </cell>
          <cell r="O107">
            <v>7731</v>
          </cell>
          <cell r="P107">
            <v>5100</v>
          </cell>
        </row>
        <row r="108">
          <cell r="C108" t="str">
            <v>Hour</v>
          </cell>
          <cell r="D108">
            <v>2250</v>
          </cell>
          <cell r="E108">
            <v>405</v>
          </cell>
          <cell r="F108">
            <v>7600</v>
          </cell>
          <cell r="G108">
            <v>7600</v>
          </cell>
          <cell r="H108">
            <v>0</v>
          </cell>
          <cell r="I108">
            <v>5000</v>
          </cell>
          <cell r="J108">
            <v>225</v>
          </cell>
          <cell r="K108">
            <v>0</v>
          </cell>
          <cell r="L108">
            <v>2655</v>
          </cell>
          <cell r="M108">
            <v>12825</v>
          </cell>
          <cell r="N108">
            <v>15480</v>
          </cell>
          <cell r="O108">
            <v>2655</v>
          </cell>
          <cell r="P108">
            <v>12825</v>
          </cell>
        </row>
        <row r="109">
          <cell r="C109" t="str">
            <v>Hour</v>
          </cell>
          <cell r="D109">
            <v>8250</v>
          </cell>
          <cell r="E109">
            <v>3300</v>
          </cell>
          <cell r="F109">
            <v>1093.75</v>
          </cell>
          <cell r="G109">
            <v>16730</v>
          </cell>
          <cell r="H109">
            <v>0</v>
          </cell>
          <cell r="I109">
            <v>9125</v>
          </cell>
          <cell r="J109">
            <v>1600</v>
          </cell>
          <cell r="K109">
            <v>0</v>
          </cell>
          <cell r="L109">
            <v>40098.75</v>
          </cell>
          <cell r="M109">
            <v>12643.75</v>
          </cell>
          <cell r="N109">
            <v>40098.75</v>
          </cell>
          <cell r="O109">
            <v>12643.75</v>
          </cell>
          <cell r="P109">
            <v>27455</v>
          </cell>
        </row>
        <row r="110">
          <cell r="C110" t="str">
            <v>Hour</v>
          </cell>
          <cell r="D110">
            <v>22800</v>
          </cell>
          <cell r="E110">
            <v>5700</v>
          </cell>
          <cell r="F110">
            <v>0</v>
          </cell>
          <cell r="G110">
            <v>22800</v>
          </cell>
          <cell r="H110">
            <v>5700</v>
          </cell>
          <cell r="I110">
            <v>0</v>
          </cell>
          <cell r="J110">
            <v>128500</v>
          </cell>
          <cell r="K110">
            <v>100000</v>
          </cell>
          <cell r="L110">
            <v>0</v>
          </cell>
          <cell r="M110">
            <v>0</v>
          </cell>
          <cell r="N110">
            <v>128500</v>
          </cell>
          <cell r="O110">
            <v>0</v>
          </cell>
          <cell r="P110">
            <v>128500</v>
          </cell>
        </row>
        <row r="111">
          <cell r="C111" t="str">
            <v>Hour</v>
          </cell>
          <cell r="D111">
            <v>25000</v>
          </cell>
          <cell r="E111">
            <v>0</v>
          </cell>
          <cell r="F111">
            <v>0</v>
          </cell>
          <cell r="G111">
            <v>16280</v>
          </cell>
          <cell r="H111">
            <v>0</v>
          </cell>
          <cell r="I111">
            <v>15500</v>
          </cell>
          <cell r="J111">
            <v>2500</v>
          </cell>
          <cell r="K111">
            <v>0</v>
          </cell>
          <cell r="L111">
            <v>59280</v>
          </cell>
          <cell r="M111">
            <v>25000</v>
          </cell>
          <cell r="N111">
            <v>59280</v>
          </cell>
          <cell r="O111">
            <v>25000</v>
          </cell>
          <cell r="P111">
            <v>34280</v>
          </cell>
        </row>
        <row r="112">
          <cell r="C112" t="str">
            <v>Ls</v>
          </cell>
          <cell r="D112">
            <v>1000</v>
          </cell>
          <cell r="E112">
            <v>1000</v>
          </cell>
          <cell r="F112">
            <v>0</v>
          </cell>
          <cell r="G112">
            <v>1000</v>
          </cell>
          <cell r="H112">
            <v>0</v>
          </cell>
          <cell r="I112">
            <v>0</v>
          </cell>
          <cell r="J112">
            <v>0</v>
          </cell>
          <cell r="K112">
            <v>1000</v>
          </cell>
          <cell r="L112">
            <v>0</v>
          </cell>
          <cell r="M112">
            <v>0</v>
          </cell>
          <cell r="N112">
            <v>1000</v>
          </cell>
          <cell r="O112">
            <v>0</v>
          </cell>
          <cell r="P112">
            <v>1000</v>
          </cell>
        </row>
        <row r="113">
          <cell r="C113" t="str">
            <v>Hour</v>
          </cell>
          <cell r="D113">
            <v>7865</v>
          </cell>
          <cell r="E113">
            <v>5160</v>
          </cell>
          <cell r="F113">
            <v>830</v>
          </cell>
          <cell r="G113">
            <v>0</v>
          </cell>
          <cell r="H113">
            <v>0</v>
          </cell>
          <cell r="I113">
            <v>1750</v>
          </cell>
          <cell r="J113">
            <v>0</v>
          </cell>
          <cell r="K113">
            <v>0</v>
          </cell>
          <cell r="L113">
            <v>15605</v>
          </cell>
          <cell r="M113">
            <v>13855</v>
          </cell>
          <cell r="N113">
            <v>15605</v>
          </cell>
          <cell r="O113">
            <v>13855</v>
          </cell>
          <cell r="P113">
            <v>1750</v>
          </cell>
        </row>
        <row r="114">
          <cell r="C114" t="str">
            <v>Hour</v>
          </cell>
          <cell r="D114">
            <v>28500</v>
          </cell>
          <cell r="E114">
            <v>5700</v>
          </cell>
          <cell r="F114">
            <v>130000</v>
          </cell>
          <cell r="G114">
            <v>28500</v>
          </cell>
          <cell r="H114">
            <v>5700</v>
          </cell>
          <cell r="I114">
            <v>164200</v>
          </cell>
          <cell r="J114">
            <v>0</v>
          </cell>
          <cell r="K114">
            <v>130000</v>
          </cell>
          <cell r="L114">
            <v>0</v>
          </cell>
          <cell r="M114">
            <v>0</v>
          </cell>
          <cell r="N114">
            <v>164200</v>
          </cell>
          <cell r="O114">
            <v>0</v>
          </cell>
          <cell r="P114">
            <v>164200</v>
          </cell>
        </row>
        <row r="115">
          <cell r="C115" t="str">
            <v>Hour</v>
          </cell>
          <cell r="D115">
            <v>28500</v>
          </cell>
          <cell r="E115">
            <v>5700</v>
          </cell>
          <cell r="F115">
            <v>130000</v>
          </cell>
          <cell r="G115">
            <v>28500</v>
          </cell>
          <cell r="H115">
            <v>5700</v>
          </cell>
          <cell r="I115">
            <v>164200</v>
          </cell>
          <cell r="J115">
            <v>0</v>
          </cell>
          <cell r="K115">
            <v>130000</v>
          </cell>
          <cell r="L115">
            <v>0</v>
          </cell>
          <cell r="M115">
            <v>0</v>
          </cell>
          <cell r="N115">
            <v>164200</v>
          </cell>
          <cell r="O115">
            <v>0</v>
          </cell>
          <cell r="P115">
            <v>164200</v>
          </cell>
        </row>
        <row r="116">
          <cell r="C116" t="str">
            <v>Hour</v>
          </cell>
          <cell r="D116">
            <v>1750</v>
          </cell>
          <cell r="E116">
            <v>315</v>
          </cell>
          <cell r="F116">
            <v>21.88</v>
          </cell>
          <cell r="G116">
            <v>2087.5</v>
          </cell>
          <cell r="H116">
            <v>445.5</v>
          </cell>
          <cell r="I116">
            <v>875</v>
          </cell>
          <cell r="J116">
            <v>175</v>
          </cell>
          <cell r="K116">
            <v>280</v>
          </cell>
          <cell r="L116">
            <v>5949.88</v>
          </cell>
          <cell r="M116">
            <v>2086.88</v>
          </cell>
          <cell r="N116">
            <v>5949.88</v>
          </cell>
          <cell r="O116">
            <v>2086.88</v>
          </cell>
          <cell r="P116">
            <v>3863</v>
          </cell>
        </row>
        <row r="117">
          <cell r="C117" t="str">
            <v>Hour</v>
          </cell>
          <cell r="D117">
            <v>15200</v>
          </cell>
          <cell r="E117">
            <v>4300</v>
          </cell>
          <cell r="F117">
            <v>1000</v>
          </cell>
          <cell r="G117">
            <v>15200</v>
          </cell>
          <cell r="H117">
            <v>4300</v>
          </cell>
          <cell r="I117">
            <v>0</v>
          </cell>
          <cell r="J117">
            <v>1000</v>
          </cell>
          <cell r="K117">
            <v>60000</v>
          </cell>
          <cell r="L117">
            <v>0</v>
          </cell>
          <cell r="M117">
            <v>0</v>
          </cell>
          <cell r="N117">
            <v>80500</v>
          </cell>
          <cell r="O117">
            <v>0</v>
          </cell>
          <cell r="P117">
            <v>80500</v>
          </cell>
        </row>
        <row r="118">
          <cell r="C118" t="str">
            <v>Hour</v>
          </cell>
          <cell r="D118">
            <v>15200</v>
          </cell>
          <cell r="E118">
            <v>0</v>
          </cell>
          <cell r="F118">
            <v>1000</v>
          </cell>
          <cell r="G118">
            <v>15200</v>
          </cell>
          <cell r="H118">
            <v>0</v>
          </cell>
          <cell r="I118">
            <v>0</v>
          </cell>
          <cell r="J118">
            <v>1000</v>
          </cell>
          <cell r="K118">
            <v>0</v>
          </cell>
          <cell r="L118">
            <v>0</v>
          </cell>
          <cell r="M118">
            <v>0</v>
          </cell>
          <cell r="N118">
            <v>16200</v>
          </cell>
          <cell r="O118">
            <v>0</v>
          </cell>
          <cell r="P118">
            <v>16200</v>
          </cell>
        </row>
        <row r="119">
          <cell r="C119" t="str">
            <v>Hour</v>
          </cell>
          <cell r="D119">
            <v>50000</v>
          </cell>
          <cell r="E119">
            <v>0</v>
          </cell>
          <cell r="F119">
            <v>0</v>
          </cell>
          <cell r="G119">
            <v>29275</v>
          </cell>
          <cell r="H119">
            <v>0</v>
          </cell>
          <cell r="I119">
            <v>33500</v>
          </cell>
          <cell r="J119">
            <v>7500</v>
          </cell>
          <cell r="K119">
            <v>0</v>
          </cell>
          <cell r="L119">
            <v>120275</v>
          </cell>
          <cell r="M119">
            <v>50000</v>
          </cell>
          <cell r="N119">
            <v>120275</v>
          </cell>
          <cell r="O119">
            <v>50000</v>
          </cell>
          <cell r="P119">
            <v>70275</v>
          </cell>
        </row>
        <row r="120">
          <cell r="C120" t="str">
            <v>Hour</v>
          </cell>
          <cell r="D120">
            <v>0</v>
          </cell>
          <cell r="E120">
            <v>0</v>
          </cell>
          <cell r="F120">
            <v>0</v>
          </cell>
          <cell r="G120">
            <v>38000</v>
          </cell>
          <cell r="H120">
            <v>5700</v>
          </cell>
          <cell r="I120">
            <v>0</v>
          </cell>
          <cell r="J120">
            <v>0</v>
          </cell>
          <cell r="K120">
            <v>125000</v>
          </cell>
          <cell r="L120">
            <v>168700</v>
          </cell>
          <cell r="M120">
            <v>0</v>
          </cell>
          <cell r="N120">
            <v>168700</v>
          </cell>
          <cell r="O120">
            <v>0</v>
          </cell>
          <cell r="P120">
            <v>168700</v>
          </cell>
        </row>
        <row r="121">
          <cell r="O121">
            <v>0</v>
          </cell>
        </row>
        <row r="122">
          <cell r="N122">
            <v>165583</v>
          </cell>
          <cell r="O12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>
        <row r="106">
          <cell r="C106" t="str">
            <v>Hour</v>
          </cell>
        </row>
      </sheetData>
      <sheetData sheetId="359">
        <row r="106">
          <cell r="C106" t="str">
            <v>Hour</v>
          </cell>
        </row>
      </sheetData>
      <sheetData sheetId="360">
        <row r="106">
          <cell r="C106" t="str">
            <v>Hour</v>
          </cell>
        </row>
      </sheetData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>
        <row r="106">
          <cell r="C106" t="str">
            <v>Hour</v>
          </cell>
        </row>
      </sheetData>
      <sheetData sheetId="528">
        <row r="106">
          <cell r="C106" t="str">
            <v>Hour</v>
          </cell>
        </row>
      </sheetData>
      <sheetData sheetId="529">
        <row r="106">
          <cell r="C106" t="str">
            <v>Hour</v>
          </cell>
        </row>
      </sheetData>
      <sheetData sheetId="530">
        <row r="106">
          <cell r="C106" t="str">
            <v>Hour</v>
          </cell>
        </row>
      </sheetData>
      <sheetData sheetId="531">
        <row r="106">
          <cell r="C106" t="str">
            <v>Hour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106">
          <cell r="C106" t="str">
            <v>Hour</v>
          </cell>
        </row>
      </sheetData>
      <sheetData sheetId="553"/>
      <sheetData sheetId="554"/>
      <sheetData sheetId="555"/>
      <sheetData sheetId="556">
        <row r="106">
          <cell r="C106" t="str">
            <v>Hour</v>
          </cell>
        </row>
      </sheetData>
      <sheetData sheetId="557"/>
      <sheetData sheetId="558"/>
      <sheetData sheetId="559">
        <row r="106">
          <cell r="C106" t="str">
            <v>Hour</v>
          </cell>
        </row>
      </sheetData>
      <sheetData sheetId="560"/>
      <sheetData sheetId="561">
        <row r="106">
          <cell r="C106" t="str">
            <v>Hour</v>
          </cell>
        </row>
      </sheetData>
      <sheetData sheetId="562">
        <row r="106">
          <cell r="C106" t="str">
            <v>Hour</v>
          </cell>
        </row>
      </sheetData>
      <sheetData sheetId="563">
        <row r="106">
          <cell r="C106" t="str">
            <v>Hour</v>
          </cell>
        </row>
      </sheetData>
      <sheetData sheetId="564">
        <row r="106">
          <cell r="C106" t="str">
            <v>Hour</v>
          </cell>
        </row>
      </sheetData>
      <sheetData sheetId="565">
        <row r="106">
          <cell r="C106" t="str">
            <v>Hour</v>
          </cell>
        </row>
      </sheetData>
      <sheetData sheetId="566">
        <row r="106">
          <cell r="C106" t="str">
            <v>Hour</v>
          </cell>
        </row>
      </sheetData>
      <sheetData sheetId="567">
        <row r="106">
          <cell r="C106" t="str">
            <v>Hour</v>
          </cell>
        </row>
      </sheetData>
      <sheetData sheetId="568">
        <row r="106">
          <cell r="C106" t="str">
            <v>Hour</v>
          </cell>
        </row>
      </sheetData>
      <sheetData sheetId="569">
        <row r="106">
          <cell r="C106" t="str">
            <v>Hour</v>
          </cell>
        </row>
      </sheetData>
      <sheetData sheetId="570" refreshError="1"/>
      <sheetData sheetId="571" refreshError="1"/>
      <sheetData sheetId="572" refreshError="1"/>
      <sheetData sheetId="573">
        <row r="106">
          <cell r="C106" t="str">
            <v>Hour</v>
          </cell>
        </row>
      </sheetData>
      <sheetData sheetId="574" refreshError="1"/>
      <sheetData sheetId="575" refreshError="1"/>
      <sheetData sheetId="576"/>
      <sheetData sheetId="577">
        <row r="106">
          <cell r="C106" t="str">
            <v>Hour</v>
          </cell>
        </row>
      </sheetData>
      <sheetData sheetId="578">
        <row r="106">
          <cell r="C106" t="str">
            <v>Hour</v>
          </cell>
        </row>
      </sheetData>
      <sheetData sheetId="579" refreshError="1"/>
      <sheetData sheetId="580" refreshError="1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06">
          <cell r="C106" t="str">
            <v>Hour</v>
          </cell>
        </row>
      </sheetData>
      <sheetData sheetId="708"/>
      <sheetData sheetId="709">
        <row r="106">
          <cell r="C106" t="str">
            <v>Hour</v>
          </cell>
        </row>
      </sheetData>
      <sheetData sheetId="710"/>
      <sheetData sheetId="711"/>
      <sheetData sheetId="712">
        <row r="106">
          <cell r="C106" t="str">
            <v>Hour</v>
          </cell>
        </row>
      </sheetData>
      <sheetData sheetId="713">
        <row r="106">
          <cell r="C106" t="str">
            <v>Hour</v>
          </cell>
        </row>
      </sheetData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>
        <row r="106">
          <cell r="C106" t="str">
            <v>Hour</v>
          </cell>
        </row>
      </sheetData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>
        <row r="106">
          <cell r="C106" t="str">
            <v>Hour</v>
          </cell>
        </row>
      </sheetData>
      <sheetData sheetId="832">
        <row r="106">
          <cell r="C106" t="str">
            <v>Hour</v>
          </cell>
        </row>
      </sheetData>
      <sheetData sheetId="833"/>
      <sheetData sheetId="834"/>
      <sheetData sheetId="835"/>
      <sheetData sheetId="836">
        <row r="106">
          <cell r="C106" t="str">
            <v>Hour</v>
          </cell>
        </row>
      </sheetData>
      <sheetData sheetId="837">
        <row r="106">
          <cell r="C106" t="str">
            <v>Hour</v>
          </cell>
        </row>
      </sheetData>
      <sheetData sheetId="838">
        <row r="106">
          <cell r="C106" t="str">
            <v>Hour</v>
          </cell>
        </row>
      </sheetData>
      <sheetData sheetId="839">
        <row r="106">
          <cell r="C106" t="str">
            <v>Hour</v>
          </cell>
        </row>
      </sheetData>
      <sheetData sheetId="840">
        <row r="106">
          <cell r="C106" t="str">
            <v>Hour</v>
          </cell>
        </row>
      </sheetData>
      <sheetData sheetId="841">
        <row r="106">
          <cell r="C106" t="str">
            <v>Hour</v>
          </cell>
        </row>
      </sheetData>
      <sheetData sheetId="842">
        <row r="106">
          <cell r="C106" t="str">
            <v>Hour</v>
          </cell>
        </row>
      </sheetData>
      <sheetData sheetId="843">
        <row r="106">
          <cell r="C106" t="str">
            <v>Hour</v>
          </cell>
        </row>
      </sheetData>
      <sheetData sheetId="844">
        <row r="106">
          <cell r="C106" t="str">
            <v>Hour</v>
          </cell>
        </row>
      </sheetData>
      <sheetData sheetId="845">
        <row r="106">
          <cell r="C106" t="str">
            <v>Hour</v>
          </cell>
        </row>
      </sheetData>
      <sheetData sheetId="846">
        <row r="106">
          <cell r="C106" t="str">
            <v>Hour</v>
          </cell>
        </row>
      </sheetData>
      <sheetData sheetId="847"/>
      <sheetData sheetId="848"/>
      <sheetData sheetId="849"/>
      <sheetData sheetId="850">
        <row r="106">
          <cell r="C106" t="str">
            <v>Hour</v>
          </cell>
        </row>
      </sheetData>
      <sheetData sheetId="851">
        <row r="106">
          <cell r="C106" t="str">
            <v>Hour</v>
          </cell>
        </row>
      </sheetData>
      <sheetData sheetId="852">
        <row r="106">
          <cell r="C106" t="str">
            <v>Hour</v>
          </cell>
        </row>
      </sheetData>
      <sheetData sheetId="853">
        <row r="106">
          <cell r="C106" t="str">
            <v>Hour</v>
          </cell>
        </row>
      </sheetData>
      <sheetData sheetId="854"/>
      <sheetData sheetId="855"/>
      <sheetData sheetId="856">
        <row r="106">
          <cell r="C106" t="str">
            <v>Hour</v>
          </cell>
        </row>
      </sheetData>
      <sheetData sheetId="857">
        <row r="106">
          <cell r="C106" t="str">
            <v>Hour</v>
          </cell>
        </row>
      </sheetData>
      <sheetData sheetId="858">
        <row r="106">
          <cell r="C106" t="str">
            <v>Hour</v>
          </cell>
        </row>
      </sheetData>
      <sheetData sheetId="859">
        <row r="106">
          <cell r="C106" t="str">
            <v>Hour</v>
          </cell>
        </row>
      </sheetData>
      <sheetData sheetId="860">
        <row r="106">
          <cell r="C106" t="str">
            <v>Hour</v>
          </cell>
        </row>
      </sheetData>
      <sheetData sheetId="861">
        <row r="106">
          <cell r="C106" t="str">
            <v>Hour</v>
          </cell>
        </row>
      </sheetData>
      <sheetData sheetId="862">
        <row r="106">
          <cell r="C106" t="str">
            <v>Hour</v>
          </cell>
        </row>
      </sheetData>
      <sheetData sheetId="863">
        <row r="106">
          <cell r="C106" t="str">
            <v>Hour</v>
          </cell>
        </row>
      </sheetData>
      <sheetData sheetId="864">
        <row r="106">
          <cell r="C106" t="str">
            <v>Hour</v>
          </cell>
        </row>
      </sheetData>
      <sheetData sheetId="865">
        <row r="106">
          <cell r="C106" t="str">
            <v>Hour</v>
          </cell>
        </row>
      </sheetData>
      <sheetData sheetId="866">
        <row r="106">
          <cell r="C106" t="str">
            <v>Hour</v>
          </cell>
        </row>
      </sheetData>
      <sheetData sheetId="867">
        <row r="106">
          <cell r="C106" t="str">
            <v>Hour</v>
          </cell>
        </row>
      </sheetData>
      <sheetData sheetId="868">
        <row r="106">
          <cell r="C106" t="str">
            <v>Hour</v>
          </cell>
        </row>
      </sheetData>
      <sheetData sheetId="869">
        <row r="106">
          <cell r="C106" t="str">
            <v>Hour</v>
          </cell>
        </row>
      </sheetData>
      <sheetData sheetId="870">
        <row r="106">
          <cell r="C106" t="str">
            <v>Hour</v>
          </cell>
        </row>
      </sheetData>
      <sheetData sheetId="871">
        <row r="106">
          <cell r="C106" t="str">
            <v>Hour</v>
          </cell>
        </row>
      </sheetData>
      <sheetData sheetId="872">
        <row r="106">
          <cell r="C106" t="str">
            <v>Hour</v>
          </cell>
        </row>
      </sheetData>
      <sheetData sheetId="873">
        <row r="106">
          <cell r="C106" t="str">
            <v>Hour</v>
          </cell>
        </row>
      </sheetData>
      <sheetData sheetId="874">
        <row r="106">
          <cell r="C106" t="str">
            <v>Hour</v>
          </cell>
        </row>
      </sheetData>
      <sheetData sheetId="875">
        <row r="106">
          <cell r="C106" t="str">
            <v>Hour</v>
          </cell>
        </row>
      </sheetData>
      <sheetData sheetId="876">
        <row r="106">
          <cell r="C106" t="str">
            <v>Hour</v>
          </cell>
        </row>
      </sheetData>
      <sheetData sheetId="877">
        <row r="106">
          <cell r="C106" t="str">
            <v>Hour</v>
          </cell>
        </row>
      </sheetData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>
        <row r="106">
          <cell r="C106" t="str">
            <v>Hour</v>
          </cell>
        </row>
      </sheetData>
      <sheetData sheetId="899">
        <row r="106">
          <cell r="C106" t="str">
            <v>Hour</v>
          </cell>
        </row>
      </sheetData>
      <sheetData sheetId="900">
        <row r="106">
          <cell r="C106" t="str">
            <v>Hour</v>
          </cell>
        </row>
      </sheetData>
      <sheetData sheetId="901">
        <row r="106">
          <cell r="C106" t="str">
            <v>Hour</v>
          </cell>
        </row>
      </sheetData>
      <sheetData sheetId="902">
        <row r="106">
          <cell r="C106" t="str">
            <v>Hour</v>
          </cell>
        </row>
      </sheetData>
      <sheetData sheetId="903">
        <row r="106">
          <cell r="C106" t="str">
            <v>Hour</v>
          </cell>
        </row>
      </sheetData>
      <sheetData sheetId="904">
        <row r="106">
          <cell r="C106" t="str">
            <v>Hour</v>
          </cell>
        </row>
      </sheetData>
      <sheetData sheetId="905">
        <row r="106">
          <cell r="C106" t="str">
            <v>Hour</v>
          </cell>
        </row>
      </sheetData>
      <sheetData sheetId="906">
        <row r="106">
          <cell r="C106" t="str">
            <v>Hour</v>
          </cell>
        </row>
      </sheetData>
      <sheetData sheetId="907">
        <row r="106">
          <cell r="C106" t="str">
            <v>Hour</v>
          </cell>
        </row>
      </sheetData>
      <sheetData sheetId="908">
        <row r="106">
          <cell r="C106" t="str">
            <v>Hour</v>
          </cell>
        </row>
      </sheetData>
      <sheetData sheetId="909">
        <row r="106">
          <cell r="C106" t="str">
            <v>Hour</v>
          </cell>
        </row>
      </sheetData>
      <sheetData sheetId="910">
        <row r="106">
          <cell r="C106" t="str">
            <v>Hour</v>
          </cell>
        </row>
      </sheetData>
      <sheetData sheetId="911">
        <row r="106">
          <cell r="C106" t="str">
            <v>Hour</v>
          </cell>
        </row>
      </sheetData>
      <sheetData sheetId="912">
        <row r="106">
          <cell r="C106" t="str">
            <v>Hour</v>
          </cell>
        </row>
      </sheetData>
      <sheetData sheetId="913">
        <row r="106">
          <cell r="C106" t="str">
            <v>Hour</v>
          </cell>
        </row>
      </sheetData>
      <sheetData sheetId="914">
        <row r="106">
          <cell r="C106" t="str">
            <v>Hour</v>
          </cell>
        </row>
      </sheetData>
      <sheetData sheetId="915">
        <row r="106">
          <cell r="C106" t="str">
            <v>Hour</v>
          </cell>
        </row>
      </sheetData>
      <sheetData sheetId="916">
        <row r="106">
          <cell r="C106" t="str">
            <v>Hour</v>
          </cell>
        </row>
      </sheetData>
      <sheetData sheetId="917">
        <row r="106">
          <cell r="C106" t="str">
            <v>Hour</v>
          </cell>
        </row>
      </sheetData>
      <sheetData sheetId="918">
        <row r="106">
          <cell r="C106" t="str">
            <v>Hour</v>
          </cell>
        </row>
      </sheetData>
      <sheetData sheetId="919">
        <row r="106">
          <cell r="C106" t="str">
            <v>Hour</v>
          </cell>
        </row>
      </sheetData>
      <sheetData sheetId="920">
        <row r="106">
          <cell r="C106" t="str">
            <v>Hour</v>
          </cell>
        </row>
      </sheetData>
      <sheetData sheetId="921">
        <row r="106">
          <cell r="C106" t="str">
            <v>Hour</v>
          </cell>
        </row>
      </sheetData>
      <sheetData sheetId="922">
        <row r="106">
          <cell r="C106" t="str">
            <v>Hour</v>
          </cell>
        </row>
      </sheetData>
      <sheetData sheetId="923">
        <row r="106">
          <cell r="C106" t="str">
            <v>Hour</v>
          </cell>
        </row>
      </sheetData>
      <sheetData sheetId="924">
        <row r="106">
          <cell r="C106" t="str">
            <v>Hour</v>
          </cell>
        </row>
      </sheetData>
      <sheetData sheetId="925">
        <row r="106">
          <cell r="C106" t="str">
            <v>Hour</v>
          </cell>
        </row>
      </sheetData>
      <sheetData sheetId="926">
        <row r="106">
          <cell r="C106" t="str">
            <v>Hour</v>
          </cell>
        </row>
      </sheetData>
      <sheetData sheetId="927">
        <row r="106">
          <cell r="C106" t="str">
            <v>Hour</v>
          </cell>
        </row>
      </sheetData>
      <sheetData sheetId="928">
        <row r="106">
          <cell r="C106" t="str">
            <v>Hour</v>
          </cell>
        </row>
      </sheetData>
      <sheetData sheetId="929">
        <row r="106">
          <cell r="C106" t="str">
            <v>Hour</v>
          </cell>
        </row>
      </sheetData>
      <sheetData sheetId="930">
        <row r="106">
          <cell r="C106" t="str">
            <v>Hour</v>
          </cell>
        </row>
      </sheetData>
      <sheetData sheetId="931">
        <row r="106">
          <cell r="C106" t="str">
            <v>Hour</v>
          </cell>
        </row>
      </sheetData>
      <sheetData sheetId="932">
        <row r="106">
          <cell r="C106" t="str">
            <v>Hour</v>
          </cell>
        </row>
      </sheetData>
      <sheetData sheetId="933">
        <row r="106">
          <cell r="C106" t="str">
            <v>Hour</v>
          </cell>
        </row>
      </sheetData>
      <sheetData sheetId="934">
        <row r="106">
          <cell r="C106" t="str">
            <v>Hour</v>
          </cell>
        </row>
      </sheetData>
      <sheetData sheetId="935">
        <row r="106">
          <cell r="C106" t="str">
            <v>Hour</v>
          </cell>
        </row>
      </sheetData>
      <sheetData sheetId="936">
        <row r="106">
          <cell r="C106" t="str">
            <v>Hour</v>
          </cell>
        </row>
      </sheetData>
      <sheetData sheetId="937">
        <row r="106">
          <cell r="C106" t="str">
            <v>Hour</v>
          </cell>
        </row>
      </sheetData>
      <sheetData sheetId="938">
        <row r="106">
          <cell r="C106" t="str">
            <v>Hour</v>
          </cell>
        </row>
      </sheetData>
      <sheetData sheetId="939">
        <row r="106">
          <cell r="C106" t="str">
            <v>Hour</v>
          </cell>
        </row>
      </sheetData>
      <sheetData sheetId="940">
        <row r="106">
          <cell r="C106" t="str">
            <v>Hour</v>
          </cell>
        </row>
      </sheetData>
      <sheetData sheetId="941">
        <row r="106">
          <cell r="C106" t="str">
            <v>Hour</v>
          </cell>
        </row>
      </sheetData>
      <sheetData sheetId="942">
        <row r="106">
          <cell r="C106" t="str">
            <v>Hour</v>
          </cell>
        </row>
      </sheetData>
      <sheetData sheetId="943">
        <row r="106">
          <cell r="C106" t="str">
            <v>Hour</v>
          </cell>
        </row>
      </sheetData>
      <sheetData sheetId="944">
        <row r="106">
          <cell r="C106" t="str">
            <v>Hour</v>
          </cell>
        </row>
      </sheetData>
      <sheetData sheetId="945">
        <row r="106">
          <cell r="C106" t="str">
            <v>Hour</v>
          </cell>
        </row>
      </sheetData>
      <sheetData sheetId="946">
        <row r="106">
          <cell r="C106" t="str">
            <v>Hour</v>
          </cell>
        </row>
      </sheetData>
      <sheetData sheetId="947">
        <row r="106">
          <cell r="C106" t="str">
            <v>Hour</v>
          </cell>
        </row>
      </sheetData>
      <sheetData sheetId="948">
        <row r="106">
          <cell r="C106" t="str">
            <v>Hour</v>
          </cell>
        </row>
      </sheetData>
      <sheetData sheetId="949">
        <row r="106">
          <cell r="C106" t="str">
            <v>Hour</v>
          </cell>
        </row>
      </sheetData>
      <sheetData sheetId="950">
        <row r="106">
          <cell r="C106" t="str">
            <v>Hour</v>
          </cell>
        </row>
      </sheetData>
      <sheetData sheetId="951">
        <row r="106">
          <cell r="C106" t="str">
            <v>Hour</v>
          </cell>
        </row>
      </sheetData>
      <sheetData sheetId="952">
        <row r="106">
          <cell r="C106" t="str">
            <v>Hour</v>
          </cell>
        </row>
      </sheetData>
      <sheetData sheetId="953">
        <row r="106">
          <cell r="C106" t="str">
            <v>Hour</v>
          </cell>
        </row>
      </sheetData>
      <sheetData sheetId="954">
        <row r="106">
          <cell r="C106" t="str">
            <v>Hour</v>
          </cell>
        </row>
      </sheetData>
      <sheetData sheetId="955">
        <row r="106">
          <cell r="C106" t="str">
            <v>Hour</v>
          </cell>
        </row>
      </sheetData>
      <sheetData sheetId="956">
        <row r="106">
          <cell r="C106" t="str">
            <v>Hour</v>
          </cell>
        </row>
      </sheetData>
      <sheetData sheetId="957">
        <row r="106">
          <cell r="C106" t="str">
            <v>Hour</v>
          </cell>
        </row>
      </sheetData>
      <sheetData sheetId="958">
        <row r="106">
          <cell r="C106" t="str">
            <v>Hour</v>
          </cell>
        </row>
      </sheetData>
      <sheetData sheetId="959">
        <row r="106">
          <cell r="C106" t="str">
            <v>Hour</v>
          </cell>
        </row>
      </sheetData>
      <sheetData sheetId="960">
        <row r="106">
          <cell r="C106" t="str">
            <v>Hour</v>
          </cell>
        </row>
      </sheetData>
      <sheetData sheetId="961">
        <row r="106">
          <cell r="C106" t="str">
            <v>Hour</v>
          </cell>
        </row>
      </sheetData>
      <sheetData sheetId="962">
        <row r="106">
          <cell r="C106" t="str">
            <v>Hour</v>
          </cell>
        </row>
      </sheetData>
      <sheetData sheetId="963">
        <row r="106">
          <cell r="C106" t="str">
            <v>Hour</v>
          </cell>
        </row>
      </sheetData>
      <sheetData sheetId="964">
        <row r="106">
          <cell r="C106" t="str">
            <v>Hour</v>
          </cell>
        </row>
      </sheetData>
      <sheetData sheetId="965">
        <row r="106">
          <cell r="C106" t="str">
            <v>Hour</v>
          </cell>
        </row>
      </sheetData>
      <sheetData sheetId="966">
        <row r="106">
          <cell r="C106" t="str">
            <v>Hour</v>
          </cell>
        </row>
      </sheetData>
      <sheetData sheetId="967">
        <row r="106">
          <cell r="C106" t="str">
            <v>Hour</v>
          </cell>
        </row>
      </sheetData>
      <sheetData sheetId="968">
        <row r="106">
          <cell r="C106" t="str">
            <v>Hour</v>
          </cell>
        </row>
      </sheetData>
      <sheetData sheetId="969">
        <row r="106">
          <cell r="C106" t="str">
            <v>Hour</v>
          </cell>
        </row>
      </sheetData>
      <sheetData sheetId="970">
        <row r="106">
          <cell r="C106" t="str">
            <v>Hour</v>
          </cell>
        </row>
      </sheetData>
      <sheetData sheetId="971">
        <row r="106">
          <cell r="C106" t="str">
            <v>Hour</v>
          </cell>
        </row>
      </sheetData>
      <sheetData sheetId="972">
        <row r="106">
          <cell r="C106" t="str">
            <v>Hour</v>
          </cell>
        </row>
      </sheetData>
      <sheetData sheetId="973">
        <row r="106">
          <cell r="C106" t="str">
            <v>Hour</v>
          </cell>
        </row>
      </sheetData>
      <sheetData sheetId="974">
        <row r="106">
          <cell r="C106" t="str">
            <v>Hour</v>
          </cell>
        </row>
      </sheetData>
      <sheetData sheetId="975">
        <row r="106">
          <cell r="C106" t="str">
            <v>Hour</v>
          </cell>
        </row>
      </sheetData>
      <sheetData sheetId="976">
        <row r="106">
          <cell r="C106" t="str">
            <v>Hour</v>
          </cell>
        </row>
      </sheetData>
      <sheetData sheetId="977">
        <row r="106">
          <cell r="C106" t="str">
            <v>Hour</v>
          </cell>
        </row>
      </sheetData>
      <sheetData sheetId="978">
        <row r="106">
          <cell r="C106" t="str">
            <v>Hour</v>
          </cell>
        </row>
      </sheetData>
      <sheetData sheetId="979">
        <row r="106">
          <cell r="C106" t="str">
            <v>Hour</v>
          </cell>
        </row>
      </sheetData>
      <sheetData sheetId="980">
        <row r="106">
          <cell r="C106" t="str">
            <v>Hour</v>
          </cell>
        </row>
      </sheetData>
      <sheetData sheetId="981">
        <row r="106">
          <cell r="C106" t="str">
            <v>Hour</v>
          </cell>
        </row>
      </sheetData>
      <sheetData sheetId="982">
        <row r="106">
          <cell r="C106" t="str">
            <v>Hour</v>
          </cell>
        </row>
      </sheetData>
      <sheetData sheetId="983">
        <row r="106">
          <cell r="C106" t="str">
            <v>Hour</v>
          </cell>
        </row>
      </sheetData>
      <sheetData sheetId="984">
        <row r="106">
          <cell r="C106" t="str">
            <v>Hour</v>
          </cell>
        </row>
      </sheetData>
      <sheetData sheetId="985">
        <row r="106">
          <cell r="C106" t="str">
            <v>Hour</v>
          </cell>
        </row>
      </sheetData>
      <sheetData sheetId="986">
        <row r="106">
          <cell r="C106" t="str">
            <v>Hour</v>
          </cell>
        </row>
      </sheetData>
      <sheetData sheetId="987">
        <row r="106">
          <cell r="C106" t="str">
            <v>Hour</v>
          </cell>
        </row>
      </sheetData>
      <sheetData sheetId="988">
        <row r="106">
          <cell r="C106" t="str">
            <v>Hour</v>
          </cell>
        </row>
      </sheetData>
      <sheetData sheetId="989">
        <row r="106">
          <cell r="C106" t="str">
            <v>Hour</v>
          </cell>
        </row>
      </sheetData>
      <sheetData sheetId="990">
        <row r="106">
          <cell r="C106" t="str">
            <v>Hour</v>
          </cell>
        </row>
      </sheetData>
      <sheetData sheetId="991">
        <row r="106">
          <cell r="C106" t="str">
            <v>Hour</v>
          </cell>
        </row>
      </sheetData>
      <sheetData sheetId="992">
        <row r="106">
          <cell r="C106" t="str">
            <v>Hour</v>
          </cell>
        </row>
      </sheetData>
      <sheetData sheetId="993">
        <row r="106">
          <cell r="C106" t="str">
            <v>Hour</v>
          </cell>
        </row>
      </sheetData>
      <sheetData sheetId="994">
        <row r="106">
          <cell r="C106" t="str">
            <v>Hour</v>
          </cell>
        </row>
      </sheetData>
      <sheetData sheetId="995">
        <row r="106">
          <cell r="C106" t="str">
            <v>Hour</v>
          </cell>
        </row>
      </sheetData>
      <sheetData sheetId="996">
        <row r="106">
          <cell r="C106" t="str">
            <v>Hour</v>
          </cell>
        </row>
      </sheetData>
      <sheetData sheetId="997">
        <row r="106">
          <cell r="C106" t="str">
            <v>Hour</v>
          </cell>
        </row>
      </sheetData>
      <sheetData sheetId="998">
        <row r="106">
          <cell r="C106" t="str">
            <v>Hour</v>
          </cell>
        </row>
      </sheetData>
      <sheetData sheetId="999">
        <row r="106">
          <cell r="C106" t="str">
            <v>Hour</v>
          </cell>
        </row>
      </sheetData>
      <sheetData sheetId="1000">
        <row r="106">
          <cell r="C106" t="str">
            <v>Hour</v>
          </cell>
        </row>
      </sheetData>
      <sheetData sheetId="1001">
        <row r="106">
          <cell r="C106" t="str">
            <v>Hour</v>
          </cell>
        </row>
      </sheetData>
      <sheetData sheetId="1002">
        <row r="106">
          <cell r="C106" t="str">
            <v>Hour</v>
          </cell>
        </row>
      </sheetData>
      <sheetData sheetId="1003">
        <row r="106">
          <cell r="C106" t="str">
            <v>Hour</v>
          </cell>
        </row>
      </sheetData>
      <sheetData sheetId="1004">
        <row r="106">
          <cell r="C106" t="str">
            <v>Hour</v>
          </cell>
        </row>
      </sheetData>
      <sheetData sheetId="1005">
        <row r="106">
          <cell r="C106" t="str">
            <v>Hour</v>
          </cell>
        </row>
      </sheetData>
      <sheetData sheetId="1006">
        <row r="106">
          <cell r="C106" t="str">
            <v>Hour</v>
          </cell>
        </row>
      </sheetData>
      <sheetData sheetId="1007">
        <row r="106">
          <cell r="C106" t="str">
            <v>Hour</v>
          </cell>
        </row>
      </sheetData>
      <sheetData sheetId="1008">
        <row r="106">
          <cell r="C106" t="str">
            <v>Hour</v>
          </cell>
        </row>
      </sheetData>
      <sheetData sheetId="1009">
        <row r="106">
          <cell r="C106" t="str">
            <v>Hour</v>
          </cell>
        </row>
      </sheetData>
      <sheetData sheetId="1010">
        <row r="106">
          <cell r="C106" t="str">
            <v>Hour</v>
          </cell>
        </row>
      </sheetData>
      <sheetData sheetId="1011">
        <row r="106">
          <cell r="C106" t="str">
            <v>Hour</v>
          </cell>
        </row>
      </sheetData>
      <sheetData sheetId="1012">
        <row r="106">
          <cell r="C106" t="str">
            <v>Hour</v>
          </cell>
        </row>
      </sheetData>
      <sheetData sheetId="1013">
        <row r="106">
          <cell r="C106" t="str">
            <v>Hour</v>
          </cell>
        </row>
      </sheetData>
      <sheetData sheetId="1014">
        <row r="106">
          <cell r="C106" t="str">
            <v>Hour</v>
          </cell>
        </row>
      </sheetData>
      <sheetData sheetId="1015">
        <row r="106">
          <cell r="C106" t="str">
            <v>Hour</v>
          </cell>
        </row>
      </sheetData>
      <sheetData sheetId="1016">
        <row r="106">
          <cell r="C106" t="str">
            <v>Hour</v>
          </cell>
        </row>
      </sheetData>
      <sheetData sheetId="1017">
        <row r="106">
          <cell r="C106" t="str">
            <v>Hour</v>
          </cell>
        </row>
      </sheetData>
      <sheetData sheetId="1018">
        <row r="106">
          <cell r="C106" t="str">
            <v>Hour</v>
          </cell>
        </row>
      </sheetData>
      <sheetData sheetId="1019">
        <row r="106">
          <cell r="C106" t="str">
            <v>Hour</v>
          </cell>
        </row>
      </sheetData>
      <sheetData sheetId="1020">
        <row r="106">
          <cell r="C106" t="str">
            <v>Hour</v>
          </cell>
        </row>
      </sheetData>
      <sheetData sheetId="1021">
        <row r="106">
          <cell r="C106" t="str">
            <v>Hour</v>
          </cell>
        </row>
      </sheetData>
      <sheetData sheetId="1022">
        <row r="106">
          <cell r="C106" t="str">
            <v>Hour</v>
          </cell>
        </row>
      </sheetData>
      <sheetData sheetId="1023">
        <row r="106">
          <cell r="C106" t="str">
            <v>Hour</v>
          </cell>
        </row>
      </sheetData>
      <sheetData sheetId="1024">
        <row r="106">
          <cell r="C106" t="str">
            <v>Hour</v>
          </cell>
        </row>
      </sheetData>
      <sheetData sheetId="1025">
        <row r="106">
          <cell r="C106" t="str">
            <v>Hour</v>
          </cell>
        </row>
      </sheetData>
      <sheetData sheetId="1026">
        <row r="106">
          <cell r="C106" t="str">
            <v>Hour</v>
          </cell>
        </row>
      </sheetData>
      <sheetData sheetId="1027">
        <row r="106">
          <cell r="C106" t="str">
            <v>Hour</v>
          </cell>
        </row>
      </sheetData>
      <sheetData sheetId="1028">
        <row r="106">
          <cell r="C106" t="str">
            <v>Hour</v>
          </cell>
        </row>
      </sheetData>
      <sheetData sheetId="1029">
        <row r="106">
          <cell r="C106" t="str">
            <v>Hour</v>
          </cell>
        </row>
      </sheetData>
      <sheetData sheetId="1030">
        <row r="106">
          <cell r="C106" t="str">
            <v>Hour</v>
          </cell>
        </row>
      </sheetData>
      <sheetData sheetId="1031">
        <row r="106">
          <cell r="C106" t="str">
            <v>Hour</v>
          </cell>
        </row>
      </sheetData>
      <sheetData sheetId="1032">
        <row r="106">
          <cell r="C106" t="str">
            <v>Hour</v>
          </cell>
        </row>
      </sheetData>
      <sheetData sheetId="1033">
        <row r="106">
          <cell r="C106" t="str">
            <v>Hour</v>
          </cell>
        </row>
      </sheetData>
      <sheetData sheetId="1034">
        <row r="106">
          <cell r="C106" t="str">
            <v>Hour</v>
          </cell>
        </row>
      </sheetData>
      <sheetData sheetId="1035">
        <row r="106">
          <cell r="C106" t="str">
            <v>Hour</v>
          </cell>
        </row>
      </sheetData>
      <sheetData sheetId="1036">
        <row r="106">
          <cell r="C106" t="str">
            <v>Hour</v>
          </cell>
        </row>
      </sheetData>
      <sheetData sheetId="1037">
        <row r="106">
          <cell r="C106" t="str">
            <v>Hour</v>
          </cell>
        </row>
      </sheetData>
      <sheetData sheetId="1038">
        <row r="106">
          <cell r="C106" t="str">
            <v>Hour</v>
          </cell>
        </row>
      </sheetData>
      <sheetData sheetId="1039">
        <row r="106">
          <cell r="C106" t="str">
            <v>Hour</v>
          </cell>
        </row>
      </sheetData>
      <sheetData sheetId="1040">
        <row r="106">
          <cell r="C106" t="str">
            <v>Hour</v>
          </cell>
        </row>
      </sheetData>
      <sheetData sheetId="1041">
        <row r="106">
          <cell r="C106" t="str">
            <v>Hour</v>
          </cell>
        </row>
      </sheetData>
      <sheetData sheetId="1042">
        <row r="106">
          <cell r="C106" t="str">
            <v>Hour</v>
          </cell>
        </row>
      </sheetData>
      <sheetData sheetId="1043">
        <row r="106">
          <cell r="C106" t="str">
            <v>Hour</v>
          </cell>
        </row>
      </sheetData>
      <sheetData sheetId="1044">
        <row r="106">
          <cell r="C106" t="str">
            <v>Hour</v>
          </cell>
        </row>
      </sheetData>
      <sheetData sheetId="1045">
        <row r="106">
          <cell r="C106" t="str">
            <v>Hour</v>
          </cell>
        </row>
      </sheetData>
      <sheetData sheetId="1046">
        <row r="106">
          <cell r="C106" t="str">
            <v>Hour</v>
          </cell>
        </row>
      </sheetData>
      <sheetData sheetId="1047">
        <row r="106">
          <cell r="C106" t="str">
            <v>Hour</v>
          </cell>
        </row>
      </sheetData>
      <sheetData sheetId="1048">
        <row r="106">
          <cell r="C106" t="str">
            <v>Hour</v>
          </cell>
        </row>
      </sheetData>
      <sheetData sheetId="1049">
        <row r="106">
          <cell r="C106" t="str">
            <v>Hour</v>
          </cell>
        </row>
      </sheetData>
      <sheetData sheetId="1050">
        <row r="106">
          <cell r="C106" t="str">
            <v>Hour</v>
          </cell>
        </row>
      </sheetData>
      <sheetData sheetId="1051">
        <row r="106">
          <cell r="C106" t="str">
            <v>Hour</v>
          </cell>
        </row>
      </sheetData>
      <sheetData sheetId="1052">
        <row r="106">
          <cell r="C106" t="str">
            <v>Hour</v>
          </cell>
        </row>
      </sheetData>
      <sheetData sheetId="1053">
        <row r="106">
          <cell r="C106" t="str">
            <v>Hour</v>
          </cell>
        </row>
      </sheetData>
      <sheetData sheetId="1054">
        <row r="106">
          <cell r="C106" t="str">
            <v>Hour</v>
          </cell>
        </row>
      </sheetData>
      <sheetData sheetId="1055">
        <row r="106">
          <cell r="C106" t="str">
            <v>Hour</v>
          </cell>
        </row>
      </sheetData>
      <sheetData sheetId="1056">
        <row r="106">
          <cell r="C106" t="str">
            <v>Hour</v>
          </cell>
        </row>
      </sheetData>
      <sheetData sheetId="1057">
        <row r="106">
          <cell r="C106" t="str">
            <v>Hour</v>
          </cell>
        </row>
      </sheetData>
      <sheetData sheetId="1058">
        <row r="106">
          <cell r="C106" t="str">
            <v>Hour</v>
          </cell>
        </row>
      </sheetData>
      <sheetData sheetId="1059">
        <row r="106">
          <cell r="C106" t="str">
            <v>Hour</v>
          </cell>
        </row>
      </sheetData>
      <sheetData sheetId="1060">
        <row r="106">
          <cell r="C106" t="str">
            <v>Hour</v>
          </cell>
        </row>
      </sheetData>
      <sheetData sheetId="1061">
        <row r="106">
          <cell r="C106" t="str">
            <v>Hour</v>
          </cell>
        </row>
      </sheetData>
      <sheetData sheetId="1062">
        <row r="106">
          <cell r="C106" t="str">
            <v>Hour</v>
          </cell>
        </row>
      </sheetData>
      <sheetData sheetId="1063">
        <row r="106">
          <cell r="C106" t="str">
            <v>Hour</v>
          </cell>
        </row>
      </sheetData>
      <sheetData sheetId="1064">
        <row r="106">
          <cell r="C106" t="str">
            <v>Hour</v>
          </cell>
        </row>
      </sheetData>
      <sheetData sheetId="1065">
        <row r="106">
          <cell r="C106" t="str">
            <v>Hour</v>
          </cell>
        </row>
      </sheetData>
      <sheetData sheetId="1066">
        <row r="106">
          <cell r="C106" t="str">
            <v>Hour</v>
          </cell>
        </row>
      </sheetData>
      <sheetData sheetId="1067">
        <row r="106">
          <cell r="C106" t="str">
            <v>Hour</v>
          </cell>
        </row>
      </sheetData>
      <sheetData sheetId="1068">
        <row r="106">
          <cell r="C106" t="str">
            <v>Hour</v>
          </cell>
        </row>
      </sheetData>
      <sheetData sheetId="1069">
        <row r="106">
          <cell r="C106" t="str">
            <v>Hour</v>
          </cell>
        </row>
      </sheetData>
      <sheetData sheetId="1070">
        <row r="106">
          <cell r="C106" t="str">
            <v>Hour</v>
          </cell>
        </row>
      </sheetData>
      <sheetData sheetId="1071">
        <row r="106">
          <cell r="C106" t="str">
            <v>Hour</v>
          </cell>
        </row>
      </sheetData>
      <sheetData sheetId="1072">
        <row r="106">
          <cell r="C106" t="str">
            <v>Hour</v>
          </cell>
        </row>
      </sheetData>
      <sheetData sheetId="1073">
        <row r="106">
          <cell r="C106" t="str">
            <v>Hour</v>
          </cell>
        </row>
      </sheetData>
      <sheetData sheetId="1074">
        <row r="106">
          <cell r="C106" t="str">
            <v>Hour</v>
          </cell>
        </row>
      </sheetData>
      <sheetData sheetId="1075">
        <row r="106">
          <cell r="C106" t="str">
            <v>Hour</v>
          </cell>
        </row>
      </sheetData>
      <sheetData sheetId="1076">
        <row r="106">
          <cell r="C106" t="str">
            <v>Hour</v>
          </cell>
        </row>
      </sheetData>
      <sheetData sheetId="1077">
        <row r="106">
          <cell r="C106" t="str">
            <v>Hour</v>
          </cell>
        </row>
      </sheetData>
      <sheetData sheetId="1078">
        <row r="106">
          <cell r="C106" t="str">
            <v>Hour</v>
          </cell>
        </row>
      </sheetData>
      <sheetData sheetId="1079">
        <row r="106">
          <cell r="C106" t="str">
            <v>Hour</v>
          </cell>
        </row>
      </sheetData>
      <sheetData sheetId="1080">
        <row r="106">
          <cell r="C106" t="str">
            <v>Hour</v>
          </cell>
        </row>
      </sheetData>
      <sheetData sheetId="1081">
        <row r="106">
          <cell r="C106" t="str">
            <v>Hour</v>
          </cell>
        </row>
      </sheetData>
      <sheetData sheetId="1082">
        <row r="106">
          <cell r="C106" t="str">
            <v>Hour</v>
          </cell>
        </row>
      </sheetData>
      <sheetData sheetId="1083">
        <row r="106">
          <cell r="C106" t="str">
            <v>Hour</v>
          </cell>
        </row>
      </sheetData>
      <sheetData sheetId="1084">
        <row r="106">
          <cell r="C106" t="str">
            <v>Hour</v>
          </cell>
        </row>
      </sheetData>
      <sheetData sheetId="1085">
        <row r="106">
          <cell r="C106" t="str">
            <v>Hour</v>
          </cell>
        </row>
      </sheetData>
      <sheetData sheetId="1086">
        <row r="106">
          <cell r="C106" t="str">
            <v>Hour</v>
          </cell>
        </row>
      </sheetData>
      <sheetData sheetId="1087">
        <row r="106">
          <cell r="C106" t="str">
            <v>Hour</v>
          </cell>
        </row>
      </sheetData>
      <sheetData sheetId="1088">
        <row r="106">
          <cell r="C106" t="str">
            <v>Hour</v>
          </cell>
        </row>
      </sheetData>
      <sheetData sheetId="1089">
        <row r="106">
          <cell r="C106" t="str">
            <v>Hour</v>
          </cell>
        </row>
      </sheetData>
      <sheetData sheetId="1090">
        <row r="106">
          <cell r="C106" t="str">
            <v>Hour</v>
          </cell>
        </row>
      </sheetData>
      <sheetData sheetId="1091">
        <row r="106">
          <cell r="C106" t="str">
            <v>Hour</v>
          </cell>
        </row>
      </sheetData>
      <sheetData sheetId="1092">
        <row r="106">
          <cell r="C106" t="str">
            <v>Hour</v>
          </cell>
        </row>
      </sheetData>
      <sheetData sheetId="1093">
        <row r="106">
          <cell r="C106" t="str">
            <v>Hour</v>
          </cell>
        </row>
      </sheetData>
      <sheetData sheetId="1094">
        <row r="106">
          <cell r="C106" t="str">
            <v>Hour</v>
          </cell>
        </row>
      </sheetData>
      <sheetData sheetId="1095">
        <row r="106">
          <cell r="C106" t="str">
            <v>Hour</v>
          </cell>
        </row>
      </sheetData>
      <sheetData sheetId="1096">
        <row r="106">
          <cell r="C106" t="str">
            <v>Hour</v>
          </cell>
        </row>
      </sheetData>
      <sheetData sheetId="1097">
        <row r="106">
          <cell r="C106" t="str">
            <v>Hour</v>
          </cell>
        </row>
      </sheetData>
      <sheetData sheetId="1098">
        <row r="106">
          <cell r="C106" t="str">
            <v>Hour</v>
          </cell>
        </row>
      </sheetData>
      <sheetData sheetId="1099">
        <row r="106">
          <cell r="C106" t="str">
            <v>Hour</v>
          </cell>
        </row>
      </sheetData>
      <sheetData sheetId="1100">
        <row r="106">
          <cell r="C106" t="str">
            <v>Hour</v>
          </cell>
        </row>
      </sheetData>
      <sheetData sheetId="1101">
        <row r="106">
          <cell r="C106" t="str">
            <v>Hour</v>
          </cell>
        </row>
      </sheetData>
      <sheetData sheetId="1102">
        <row r="106">
          <cell r="C106" t="str">
            <v>Hour</v>
          </cell>
        </row>
      </sheetData>
      <sheetData sheetId="1103">
        <row r="106">
          <cell r="C106" t="str">
            <v>Hour</v>
          </cell>
        </row>
      </sheetData>
      <sheetData sheetId="1104">
        <row r="106">
          <cell r="C106" t="str">
            <v>Hour</v>
          </cell>
        </row>
      </sheetData>
      <sheetData sheetId="1105">
        <row r="106">
          <cell r="C106" t="str">
            <v>Hour</v>
          </cell>
        </row>
      </sheetData>
      <sheetData sheetId="1106">
        <row r="106">
          <cell r="C106" t="str">
            <v>Hour</v>
          </cell>
        </row>
      </sheetData>
      <sheetData sheetId="1107">
        <row r="106">
          <cell r="C106" t="str">
            <v>Hour</v>
          </cell>
        </row>
      </sheetData>
      <sheetData sheetId="1108">
        <row r="106">
          <cell r="C106" t="str">
            <v>Hour</v>
          </cell>
        </row>
      </sheetData>
      <sheetData sheetId="1109">
        <row r="106">
          <cell r="C106" t="str">
            <v>Hour</v>
          </cell>
        </row>
      </sheetData>
      <sheetData sheetId="1110">
        <row r="106">
          <cell r="C106" t="str">
            <v>Hour</v>
          </cell>
        </row>
      </sheetData>
      <sheetData sheetId="1111">
        <row r="106">
          <cell r="C106" t="str">
            <v>Hour</v>
          </cell>
        </row>
      </sheetData>
      <sheetData sheetId="1112">
        <row r="106">
          <cell r="C106" t="str">
            <v>Hour</v>
          </cell>
        </row>
      </sheetData>
      <sheetData sheetId="1113">
        <row r="106">
          <cell r="C106" t="str">
            <v>Hour</v>
          </cell>
        </row>
      </sheetData>
      <sheetData sheetId="1114">
        <row r="106">
          <cell r="C106" t="str">
            <v>Hour</v>
          </cell>
        </row>
      </sheetData>
      <sheetData sheetId="1115">
        <row r="106">
          <cell r="C106" t="str">
            <v>Hour</v>
          </cell>
        </row>
      </sheetData>
      <sheetData sheetId="1116">
        <row r="106">
          <cell r="C106" t="str">
            <v>Hour</v>
          </cell>
        </row>
      </sheetData>
      <sheetData sheetId="1117">
        <row r="106">
          <cell r="C106" t="str">
            <v>Hour</v>
          </cell>
        </row>
      </sheetData>
      <sheetData sheetId="1118">
        <row r="106">
          <cell r="C106" t="str">
            <v>Hour</v>
          </cell>
        </row>
      </sheetData>
      <sheetData sheetId="1119">
        <row r="106">
          <cell r="C106" t="str">
            <v>Hour</v>
          </cell>
        </row>
      </sheetData>
      <sheetData sheetId="1120">
        <row r="106">
          <cell r="C106" t="str">
            <v>Hour</v>
          </cell>
        </row>
      </sheetData>
      <sheetData sheetId="1121">
        <row r="106">
          <cell r="C106" t="str">
            <v>Hour</v>
          </cell>
        </row>
      </sheetData>
      <sheetData sheetId="1122">
        <row r="106">
          <cell r="C106" t="str">
            <v>Hour</v>
          </cell>
        </row>
      </sheetData>
      <sheetData sheetId="1123">
        <row r="106">
          <cell r="C106" t="str">
            <v>Hour</v>
          </cell>
        </row>
      </sheetData>
      <sheetData sheetId="1124">
        <row r="106">
          <cell r="C106" t="str">
            <v>Hour</v>
          </cell>
        </row>
      </sheetData>
      <sheetData sheetId="1125">
        <row r="106">
          <cell r="C106" t="str">
            <v>Hour</v>
          </cell>
        </row>
      </sheetData>
      <sheetData sheetId="1126">
        <row r="106">
          <cell r="C106" t="str">
            <v>Hour</v>
          </cell>
        </row>
      </sheetData>
      <sheetData sheetId="1127">
        <row r="106">
          <cell r="C106" t="str">
            <v>Hour</v>
          </cell>
        </row>
      </sheetData>
      <sheetData sheetId="1128">
        <row r="106">
          <cell r="C106" t="str">
            <v>Hour</v>
          </cell>
        </row>
      </sheetData>
      <sheetData sheetId="1129">
        <row r="106">
          <cell r="C106" t="str">
            <v>Hour</v>
          </cell>
        </row>
      </sheetData>
      <sheetData sheetId="1130">
        <row r="106">
          <cell r="C106" t="str">
            <v>Hour</v>
          </cell>
        </row>
      </sheetData>
      <sheetData sheetId="1131">
        <row r="106">
          <cell r="C106" t="str">
            <v>Hour</v>
          </cell>
        </row>
      </sheetData>
      <sheetData sheetId="1132">
        <row r="106">
          <cell r="C106" t="str">
            <v>Hour</v>
          </cell>
        </row>
      </sheetData>
      <sheetData sheetId="1133">
        <row r="106">
          <cell r="C106" t="str">
            <v>Hour</v>
          </cell>
        </row>
      </sheetData>
      <sheetData sheetId="1134">
        <row r="106">
          <cell r="C106" t="str">
            <v>Hour</v>
          </cell>
        </row>
      </sheetData>
      <sheetData sheetId="1135">
        <row r="106">
          <cell r="C106" t="str">
            <v>Hour</v>
          </cell>
        </row>
      </sheetData>
      <sheetData sheetId="1136">
        <row r="106">
          <cell r="C106" t="str">
            <v>Hour</v>
          </cell>
        </row>
      </sheetData>
      <sheetData sheetId="1137">
        <row r="106">
          <cell r="C106" t="str">
            <v>Hour</v>
          </cell>
        </row>
      </sheetData>
      <sheetData sheetId="1138">
        <row r="106">
          <cell r="C106" t="str">
            <v>Hour</v>
          </cell>
        </row>
      </sheetData>
      <sheetData sheetId="1139">
        <row r="106">
          <cell r="C106" t="str">
            <v>Hour</v>
          </cell>
        </row>
      </sheetData>
      <sheetData sheetId="1140">
        <row r="106">
          <cell r="C106" t="str">
            <v>Hour</v>
          </cell>
        </row>
      </sheetData>
      <sheetData sheetId="1141">
        <row r="106">
          <cell r="C106" t="str">
            <v>Hour</v>
          </cell>
        </row>
      </sheetData>
      <sheetData sheetId="1142">
        <row r="106">
          <cell r="C106" t="str">
            <v>Hour</v>
          </cell>
        </row>
      </sheetData>
      <sheetData sheetId="1143">
        <row r="106">
          <cell r="C106" t="str">
            <v>Hour</v>
          </cell>
        </row>
      </sheetData>
      <sheetData sheetId="1144">
        <row r="106">
          <cell r="C106" t="str">
            <v>Hour</v>
          </cell>
        </row>
      </sheetData>
      <sheetData sheetId="1145">
        <row r="106">
          <cell r="C106" t="str">
            <v>Hour</v>
          </cell>
        </row>
      </sheetData>
      <sheetData sheetId="1146">
        <row r="106">
          <cell r="C106" t="str">
            <v>Hour</v>
          </cell>
        </row>
      </sheetData>
      <sheetData sheetId="1147">
        <row r="106">
          <cell r="C106" t="str">
            <v>Hour</v>
          </cell>
        </row>
      </sheetData>
      <sheetData sheetId="1148">
        <row r="106">
          <cell r="C106" t="str">
            <v>Hour</v>
          </cell>
        </row>
      </sheetData>
      <sheetData sheetId="1149">
        <row r="106">
          <cell r="C106" t="str">
            <v>Hour</v>
          </cell>
        </row>
      </sheetData>
      <sheetData sheetId="1150">
        <row r="106">
          <cell r="C106" t="str">
            <v>Hour</v>
          </cell>
        </row>
      </sheetData>
      <sheetData sheetId="1151">
        <row r="106">
          <cell r="C106" t="str">
            <v>Hour</v>
          </cell>
        </row>
      </sheetData>
      <sheetData sheetId="1152">
        <row r="106">
          <cell r="C106" t="str">
            <v>Hour</v>
          </cell>
        </row>
      </sheetData>
      <sheetData sheetId="1153">
        <row r="106">
          <cell r="C106" t="str">
            <v>Hour</v>
          </cell>
        </row>
      </sheetData>
      <sheetData sheetId="1154">
        <row r="106">
          <cell r="C106" t="str">
            <v>Hour</v>
          </cell>
        </row>
      </sheetData>
      <sheetData sheetId="1155">
        <row r="106">
          <cell r="C106" t="str">
            <v>Hour</v>
          </cell>
        </row>
      </sheetData>
      <sheetData sheetId="1156">
        <row r="106">
          <cell r="C106" t="str">
            <v>Hour</v>
          </cell>
        </row>
      </sheetData>
      <sheetData sheetId="1157">
        <row r="106">
          <cell r="C106" t="str">
            <v>Hour</v>
          </cell>
        </row>
      </sheetData>
      <sheetData sheetId="1158">
        <row r="106">
          <cell r="C106" t="str">
            <v>Hour</v>
          </cell>
        </row>
      </sheetData>
      <sheetData sheetId="1159">
        <row r="106">
          <cell r="C106" t="str">
            <v>Hour</v>
          </cell>
        </row>
      </sheetData>
      <sheetData sheetId="1160">
        <row r="106">
          <cell r="C106" t="str">
            <v>Hour</v>
          </cell>
        </row>
      </sheetData>
      <sheetData sheetId="1161">
        <row r="106">
          <cell r="C106" t="str">
            <v>Hour</v>
          </cell>
        </row>
      </sheetData>
      <sheetData sheetId="1162">
        <row r="106">
          <cell r="C106" t="str">
            <v>Hour</v>
          </cell>
        </row>
      </sheetData>
      <sheetData sheetId="1163">
        <row r="106">
          <cell r="C106" t="str">
            <v>Hour</v>
          </cell>
        </row>
      </sheetData>
      <sheetData sheetId="1164">
        <row r="106">
          <cell r="C106" t="str">
            <v>Hour</v>
          </cell>
        </row>
      </sheetData>
      <sheetData sheetId="1165">
        <row r="106">
          <cell r="C106" t="str">
            <v>Hour</v>
          </cell>
        </row>
      </sheetData>
      <sheetData sheetId="1166">
        <row r="106">
          <cell r="C106" t="str">
            <v>Hour</v>
          </cell>
        </row>
      </sheetData>
      <sheetData sheetId="1167">
        <row r="106">
          <cell r="C106" t="str">
            <v>Hour</v>
          </cell>
        </row>
      </sheetData>
      <sheetData sheetId="1168">
        <row r="106">
          <cell r="C106" t="str">
            <v>Hour</v>
          </cell>
        </row>
      </sheetData>
      <sheetData sheetId="1169">
        <row r="106">
          <cell r="C106" t="str">
            <v>Hour</v>
          </cell>
        </row>
      </sheetData>
      <sheetData sheetId="1170">
        <row r="106">
          <cell r="C106" t="str">
            <v>Hour</v>
          </cell>
        </row>
      </sheetData>
      <sheetData sheetId="1171">
        <row r="106">
          <cell r="C106" t="str">
            <v>Hour</v>
          </cell>
        </row>
      </sheetData>
      <sheetData sheetId="1172">
        <row r="106">
          <cell r="C106" t="str">
            <v>Hour</v>
          </cell>
        </row>
      </sheetData>
      <sheetData sheetId="1173">
        <row r="106">
          <cell r="C106" t="str">
            <v>Hour</v>
          </cell>
        </row>
      </sheetData>
      <sheetData sheetId="1174">
        <row r="106">
          <cell r="C106" t="str">
            <v>Hour</v>
          </cell>
        </row>
      </sheetData>
      <sheetData sheetId="1175">
        <row r="106">
          <cell r="C106" t="str">
            <v>Hour</v>
          </cell>
        </row>
      </sheetData>
      <sheetData sheetId="1176">
        <row r="106">
          <cell r="C106" t="str">
            <v>Hour</v>
          </cell>
        </row>
      </sheetData>
      <sheetData sheetId="1177">
        <row r="106">
          <cell r="C106" t="str">
            <v>Hour</v>
          </cell>
        </row>
      </sheetData>
      <sheetData sheetId="1178">
        <row r="106">
          <cell r="C106" t="str">
            <v>Hour</v>
          </cell>
        </row>
      </sheetData>
      <sheetData sheetId="1179">
        <row r="106">
          <cell r="C106" t="str">
            <v>Hour</v>
          </cell>
        </row>
      </sheetData>
      <sheetData sheetId="1180">
        <row r="106">
          <cell r="C106" t="str">
            <v>Hour</v>
          </cell>
        </row>
      </sheetData>
      <sheetData sheetId="1181">
        <row r="106">
          <cell r="C106" t="str">
            <v>Hour</v>
          </cell>
        </row>
      </sheetData>
      <sheetData sheetId="1182">
        <row r="106">
          <cell r="C106" t="str">
            <v>Hour</v>
          </cell>
        </row>
      </sheetData>
      <sheetData sheetId="1183">
        <row r="106">
          <cell r="C106" t="str">
            <v>Hour</v>
          </cell>
        </row>
      </sheetData>
      <sheetData sheetId="1184">
        <row r="106">
          <cell r="C106" t="str">
            <v>Hour</v>
          </cell>
        </row>
      </sheetData>
      <sheetData sheetId="1185">
        <row r="106">
          <cell r="C106" t="str">
            <v>Hour</v>
          </cell>
        </row>
      </sheetData>
      <sheetData sheetId="1186">
        <row r="106">
          <cell r="C106" t="str">
            <v>Hour</v>
          </cell>
        </row>
      </sheetData>
      <sheetData sheetId="1187">
        <row r="106">
          <cell r="C106" t="str">
            <v>Hour</v>
          </cell>
        </row>
      </sheetData>
      <sheetData sheetId="1188">
        <row r="106">
          <cell r="C106" t="str">
            <v>Hour</v>
          </cell>
        </row>
      </sheetData>
      <sheetData sheetId="1189">
        <row r="106">
          <cell r="C106" t="str">
            <v>Hour</v>
          </cell>
        </row>
      </sheetData>
      <sheetData sheetId="1190">
        <row r="106">
          <cell r="C106" t="str">
            <v>Hour</v>
          </cell>
        </row>
      </sheetData>
      <sheetData sheetId="1191">
        <row r="106">
          <cell r="C106" t="str">
            <v>Hour</v>
          </cell>
        </row>
      </sheetData>
      <sheetData sheetId="1192">
        <row r="106">
          <cell r="C106" t="str">
            <v>Hour</v>
          </cell>
        </row>
      </sheetData>
      <sheetData sheetId="1193">
        <row r="106">
          <cell r="C106" t="str">
            <v>Hour</v>
          </cell>
        </row>
      </sheetData>
      <sheetData sheetId="1194">
        <row r="106">
          <cell r="C106" t="str">
            <v>Hour</v>
          </cell>
        </row>
      </sheetData>
      <sheetData sheetId="1195">
        <row r="106">
          <cell r="C106" t="str">
            <v>Hour</v>
          </cell>
        </row>
      </sheetData>
      <sheetData sheetId="1196">
        <row r="106">
          <cell r="C106" t="str">
            <v>Hour</v>
          </cell>
        </row>
      </sheetData>
      <sheetData sheetId="1197">
        <row r="106">
          <cell r="C106" t="str">
            <v>Hour</v>
          </cell>
        </row>
      </sheetData>
      <sheetData sheetId="1198">
        <row r="106">
          <cell r="C106" t="str">
            <v>Hour</v>
          </cell>
        </row>
      </sheetData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106">
          <cell r="C106" t="str">
            <v>Hour</v>
          </cell>
        </row>
      </sheetData>
      <sheetData sheetId="1281">
        <row r="106">
          <cell r="C106" t="str">
            <v>Hour</v>
          </cell>
        </row>
      </sheetData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>
        <row r="106">
          <cell r="C106" t="str">
            <v>Hour</v>
          </cell>
        </row>
      </sheetData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106">
          <cell r="C106" t="str">
            <v>Hour</v>
          </cell>
        </row>
      </sheetData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>
        <row r="106">
          <cell r="C106" t="str">
            <v>Hour</v>
          </cell>
        </row>
      </sheetData>
      <sheetData sheetId="1319" refreshError="1"/>
      <sheetData sheetId="1320" refreshError="1"/>
      <sheetData sheetId="1321" refreshError="1"/>
      <sheetData sheetId="1322" refreshError="1"/>
      <sheetData sheetId="1323">
        <row r="106">
          <cell r="C106" t="str">
            <v>Hour</v>
          </cell>
        </row>
      </sheetData>
      <sheetData sheetId="1324">
        <row r="106">
          <cell r="C106" t="str">
            <v>Hour</v>
          </cell>
        </row>
      </sheetData>
      <sheetData sheetId="1325">
        <row r="106">
          <cell r="C106" t="str">
            <v>Hour</v>
          </cell>
        </row>
      </sheetData>
      <sheetData sheetId="1326">
        <row r="106">
          <cell r="C106" t="str">
            <v>Hour</v>
          </cell>
        </row>
      </sheetData>
      <sheetData sheetId="1327">
        <row r="106">
          <cell r="C106" t="str">
            <v>Hour</v>
          </cell>
        </row>
      </sheetData>
      <sheetData sheetId="1328">
        <row r="106">
          <cell r="C106" t="str">
            <v>Hour</v>
          </cell>
        </row>
      </sheetData>
      <sheetData sheetId="1329">
        <row r="106">
          <cell r="C106" t="str">
            <v>Hour</v>
          </cell>
        </row>
      </sheetData>
      <sheetData sheetId="1330">
        <row r="106">
          <cell r="C106" t="str">
            <v>Hour</v>
          </cell>
        </row>
      </sheetData>
      <sheetData sheetId="1331">
        <row r="106">
          <cell r="C106" t="str">
            <v>Hour</v>
          </cell>
        </row>
      </sheetData>
      <sheetData sheetId="1332">
        <row r="106">
          <cell r="C106" t="str">
            <v>Hour</v>
          </cell>
        </row>
      </sheetData>
      <sheetData sheetId="1333">
        <row r="106">
          <cell r="C106" t="str">
            <v>Hour</v>
          </cell>
        </row>
      </sheetData>
      <sheetData sheetId="1334">
        <row r="106">
          <cell r="C106" t="str">
            <v>Hour</v>
          </cell>
        </row>
      </sheetData>
      <sheetData sheetId="1335">
        <row r="106">
          <cell r="C106" t="str">
            <v>Hour</v>
          </cell>
        </row>
      </sheetData>
      <sheetData sheetId="1336">
        <row r="106">
          <cell r="C106" t="str">
            <v>Hour</v>
          </cell>
        </row>
      </sheetData>
      <sheetData sheetId="1337">
        <row r="106">
          <cell r="C106" t="str">
            <v>Hour</v>
          </cell>
        </row>
      </sheetData>
      <sheetData sheetId="1338">
        <row r="106">
          <cell r="C106" t="str">
            <v>Hour</v>
          </cell>
        </row>
      </sheetData>
      <sheetData sheetId="1339">
        <row r="106">
          <cell r="C106" t="str">
            <v>Hour</v>
          </cell>
        </row>
      </sheetData>
      <sheetData sheetId="1340">
        <row r="106">
          <cell r="C106" t="str">
            <v>Hour</v>
          </cell>
        </row>
      </sheetData>
      <sheetData sheetId="1341">
        <row r="106">
          <cell r="C106" t="str">
            <v>Hour</v>
          </cell>
        </row>
      </sheetData>
      <sheetData sheetId="1342">
        <row r="106">
          <cell r="C106" t="str">
            <v>Hour</v>
          </cell>
        </row>
      </sheetData>
      <sheetData sheetId="1343">
        <row r="106">
          <cell r="C106" t="str">
            <v>Hour</v>
          </cell>
        </row>
      </sheetData>
      <sheetData sheetId="1344">
        <row r="106">
          <cell r="C106" t="str">
            <v>Hour</v>
          </cell>
        </row>
      </sheetData>
      <sheetData sheetId="1345">
        <row r="106">
          <cell r="C106" t="str">
            <v>Hour</v>
          </cell>
        </row>
      </sheetData>
      <sheetData sheetId="1346">
        <row r="106">
          <cell r="C106" t="str">
            <v>Hour</v>
          </cell>
        </row>
      </sheetData>
      <sheetData sheetId="1347">
        <row r="106">
          <cell r="C106" t="str">
            <v>Hour</v>
          </cell>
        </row>
      </sheetData>
      <sheetData sheetId="1348">
        <row r="106">
          <cell r="C106" t="str">
            <v>Hour</v>
          </cell>
        </row>
      </sheetData>
      <sheetData sheetId="1349">
        <row r="106">
          <cell r="C106" t="str">
            <v>Hour</v>
          </cell>
        </row>
      </sheetData>
      <sheetData sheetId="1350">
        <row r="106">
          <cell r="C106" t="str">
            <v>Hour</v>
          </cell>
        </row>
      </sheetData>
      <sheetData sheetId="1351">
        <row r="106">
          <cell r="C106" t="str">
            <v>Hour</v>
          </cell>
        </row>
      </sheetData>
      <sheetData sheetId="1352">
        <row r="106">
          <cell r="C106" t="str">
            <v>Hour</v>
          </cell>
        </row>
      </sheetData>
      <sheetData sheetId="1353">
        <row r="106">
          <cell r="C106" t="str">
            <v>Hour</v>
          </cell>
        </row>
      </sheetData>
      <sheetData sheetId="1354">
        <row r="106">
          <cell r="C106" t="str">
            <v>Hour</v>
          </cell>
        </row>
      </sheetData>
      <sheetData sheetId="1355">
        <row r="106">
          <cell r="C106" t="str">
            <v>Hour</v>
          </cell>
        </row>
      </sheetData>
      <sheetData sheetId="1356">
        <row r="106">
          <cell r="C106" t="str">
            <v>Hour</v>
          </cell>
        </row>
      </sheetData>
      <sheetData sheetId="1357">
        <row r="106">
          <cell r="C106" t="str">
            <v>Hour</v>
          </cell>
        </row>
      </sheetData>
      <sheetData sheetId="1358">
        <row r="106">
          <cell r="C106" t="str">
            <v>Hour</v>
          </cell>
        </row>
      </sheetData>
      <sheetData sheetId="1359">
        <row r="106">
          <cell r="C106" t="str">
            <v>Hour</v>
          </cell>
        </row>
      </sheetData>
      <sheetData sheetId="1360">
        <row r="106">
          <cell r="C106" t="str">
            <v>Hour</v>
          </cell>
        </row>
      </sheetData>
      <sheetData sheetId="1361">
        <row r="106">
          <cell r="C106" t="str">
            <v>Hour</v>
          </cell>
        </row>
      </sheetData>
      <sheetData sheetId="1362">
        <row r="106">
          <cell r="C106" t="str">
            <v>Hour</v>
          </cell>
        </row>
      </sheetData>
      <sheetData sheetId="1363">
        <row r="106">
          <cell r="C106" t="str">
            <v>Hour</v>
          </cell>
        </row>
      </sheetData>
      <sheetData sheetId="1364">
        <row r="106">
          <cell r="C106" t="str">
            <v>Hour</v>
          </cell>
        </row>
      </sheetData>
      <sheetData sheetId="1365">
        <row r="106">
          <cell r="C106" t="str">
            <v>Hour</v>
          </cell>
        </row>
      </sheetData>
      <sheetData sheetId="1366">
        <row r="106">
          <cell r="C106" t="str">
            <v>Hour</v>
          </cell>
        </row>
      </sheetData>
      <sheetData sheetId="1367">
        <row r="106">
          <cell r="C106" t="str">
            <v>Hour</v>
          </cell>
        </row>
      </sheetData>
      <sheetData sheetId="1368">
        <row r="106">
          <cell r="C106" t="str">
            <v>Hour</v>
          </cell>
        </row>
      </sheetData>
      <sheetData sheetId="1369">
        <row r="106">
          <cell r="C106" t="str">
            <v>Hour</v>
          </cell>
        </row>
      </sheetData>
      <sheetData sheetId="1370">
        <row r="106">
          <cell r="C106" t="str">
            <v>Hour</v>
          </cell>
        </row>
      </sheetData>
      <sheetData sheetId="1371">
        <row r="106">
          <cell r="C106" t="str">
            <v>Hour</v>
          </cell>
        </row>
      </sheetData>
      <sheetData sheetId="1372">
        <row r="106">
          <cell r="C106" t="str">
            <v>Hour</v>
          </cell>
        </row>
      </sheetData>
      <sheetData sheetId="1373">
        <row r="106">
          <cell r="C106" t="str">
            <v>Hour</v>
          </cell>
        </row>
      </sheetData>
      <sheetData sheetId="1374">
        <row r="106">
          <cell r="C106" t="str">
            <v>Hour</v>
          </cell>
        </row>
      </sheetData>
      <sheetData sheetId="1375">
        <row r="106">
          <cell r="C106" t="str">
            <v>Hour</v>
          </cell>
        </row>
      </sheetData>
      <sheetData sheetId="1376">
        <row r="106">
          <cell r="C106" t="str">
            <v>Hour</v>
          </cell>
        </row>
      </sheetData>
      <sheetData sheetId="1377">
        <row r="106">
          <cell r="C106" t="str">
            <v>Hour</v>
          </cell>
        </row>
      </sheetData>
      <sheetData sheetId="1378">
        <row r="106">
          <cell r="C106" t="str">
            <v>Hour</v>
          </cell>
        </row>
      </sheetData>
      <sheetData sheetId="1379">
        <row r="106">
          <cell r="C106" t="str">
            <v>Hour</v>
          </cell>
        </row>
      </sheetData>
      <sheetData sheetId="1380">
        <row r="106">
          <cell r="C106" t="str">
            <v>Hour</v>
          </cell>
        </row>
      </sheetData>
      <sheetData sheetId="1381">
        <row r="106">
          <cell r="C106" t="str">
            <v>Hour</v>
          </cell>
        </row>
      </sheetData>
      <sheetData sheetId="1382">
        <row r="106">
          <cell r="C106" t="str">
            <v>Hour</v>
          </cell>
        </row>
      </sheetData>
      <sheetData sheetId="1383">
        <row r="106">
          <cell r="C106" t="str">
            <v>Hour</v>
          </cell>
        </row>
      </sheetData>
      <sheetData sheetId="1384">
        <row r="106">
          <cell r="C106" t="str">
            <v>Hour</v>
          </cell>
        </row>
      </sheetData>
      <sheetData sheetId="1385">
        <row r="106">
          <cell r="C106" t="str">
            <v>Hour</v>
          </cell>
        </row>
      </sheetData>
      <sheetData sheetId="1386">
        <row r="106">
          <cell r="C106" t="str">
            <v>Hour</v>
          </cell>
        </row>
      </sheetData>
      <sheetData sheetId="1387">
        <row r="106">
          <cell r="C106" t="str">
            <v>Hour</v>
          </cell>
        </row>
      </sheetData>
      <sheetData sheetId="1388">
        <row r="106">
          <cell r="C106" t="str">
            <v>Hour</v>
          </cell>
        </row>
      </sheetData>
      <sheetData sheetId="1389">
        <row r="106">
          <cell r="C106" t="str">
            <v>Hour</v>
          </cell>
        </row>
      </sheetData>
      <sheetData sheetId="1390">
        <row r="106">
          <cell r="C106" t="str">
            <v>Hour</v>
          </cell>
        </row>
      </sheetData>
      <sheetData sheetId="1391">
        <row r="106">
          <cell r="C106" t="str">
            <v>Hour</v>
          </cell>
        </row>
      </sheetData>
      <sheetData sheetId="1392">
        <row r="106">
          <cell r="C106" t="str">
            <v>Hour</v>
          </cell>
        </row>
      </sheetData>
      <sheetData sheetId="1393">
        <row r="106">
          <cell r="C106" t="str">
            <v>Hour</v>
          </cell>
        </row>
      </sheetData>
      <sheetData sheetId="1394">
        <row r="106">
          <cell r="C106" t="str">
            <v>Hour</v>
          </cell>
        </row>
      </sheetData>
      <sheetData sheetId="1395">
        <row r="106">
          <cell r="C106" t="str">
            <v>Hour</v>
          </cell>
        </row>
      </sheetData>
      <sheetData sheetId="1396">
        <row r="106">
          <cell r="C106" t="str">
            <v>Hour</v>
          </cell>
        </row>
      </sheetData>
      <sheetData sheetId="1397">
        <row r="106">
          <cell r="C106" t="str">
            <v>Hour</v>
          </cell>
        </row>
      </sheetData>
      <sheetData sheetId="1398">
        <row r="106">
          <cell r="C106" t="str">
            <v>Hour</v>
          </cell>
        </row>
      </sheetData>
      <sheetData sheetId="1399">
        <row r="106">
          <cell r="C106" t="str">
            <v>Hour</v>
          </cell>
        </row>
      </sheetData>
      <sheetData sheetId="1400">
        <row r="106">
          <cell r="C106" t="str">
            <v>Hour</v>
          </cell>
        </row>
      </sheetData>
      <sheetData sheetId="1401">
        <row r="106">
          <cell r="C106" t="str">
            <v>Hour</v>
          </cell>
        </row>
      </sheetData>
      <sheetData sheetId="1402">
        <row r="106">
          <cell r="C106" t="str">
            <v>Hour</v>
          </cell>
        </row>
      </sheetData>
      <sheetData sheetId="1403">
        <row r="106">
          <cell r="C106" t="str">
            <v>Hour</v>
          </cell>
        </row>
      </sheetData>
      <sheetData sheetId="1404">
        <row r="106">
          <cell r="C106" t="str">
            <v>Hour</v>
          </cell>
        </row>
      </sheetData>
      <sheetData sheetId="1405">
        <row r="106">
          <cell r="C106" t="str">
            <v>Hour</v>
          </cell>
        </row>
      </sheetData>
      <sheetData sheetId="1406">
        <row r="106">
          <cell r="C106" t="str">
            <v>Hour</v>
          </cell>
        </row>
      </sheetData>
      <sheetData sheetId="1407">
        <row r="106">
          <cell r="C106" t="str">
            <v>Hour</v>
          </cell>
        </row>
      </sheetData>
      <sheetData sheetId="1408">
        <row r="106">
          <cell r="C106" t="str">
            <v>Hour</v>
          </cell>
        </row>
      </sheetData>
      <sheetData sheetId="1409">
        <row r="106">
          <cell r="C106" t="str">
            <v>Hour</v>
          </cell>
        </row>
      </sheetData>
      <sheetData sheetId="1410">
        <row r="106">
          <cell r="C106" t="str">
            <v>Hour</v>
          </cell>
        </row>
      </sheetData>
      <sheetData sheetId="1411">
        <row r="106">
          <cell r="C106" t="str">
            <v>Hour</v>
          </cell>
        </row>
      </sheetData>
      <sheetData sheetId="1412">
        <row r="106">
          <cell r="C106" t="str">
            <v>Hour</v>
          </cell>
        </row>
      </sheetData>
      <sheetData sheetId="1413">
        <row r="106">
          <cell r="C106" t="str">
            <v>Hour</v>
          </cell>
        </row>
      </sheetData>
      <sheetData sheetId="1414">
        <row r="106">
          <cell r="C106" t="str">
            <v>Hour</v>
          </cell>
        </row>
      </sheetData>
      <sheetData sheetId="1415">
        <row r="106">
          <cell r="C106" t="str">
            <v>Hour</v>
          </cell>
        </row>
      </sheetData>
      <sheetData sheetId="1416">
        <row r="106">
          <cell r="C106" t="str">
            <v>Hour</v>
          </cell>
        </row>
      </sheetData>
      <sheetData sheetId="1417">
        <row r="106">
          <cell r="C106" t="str">
            <v>Hour</v>
          </cell>
        </row>
      </sheetData>
      <sheetData sheetId="1418">
        <row r="106">
          <cell r="C106" t="str">
            <v>Hour</v>
          </cell>
        </row>
      </sheetData>
      <sheetData sheetId="1419">
        <row r="106">
          <cell r="C106" t="str">
            <v>Hour</v>
          </cell>
        </row>
      </sheetData>
      <sheetData sheetId="1420">
        <row r="106">
          <cell r="C106" t="str">
            <v>Hour</v>
          </cell>
        </row>
      </sheetData>
      <sheetData sheetId="1421">
        <row r="106">
          <cell r="C106" t="str">
            <v>Hour</v>
          </cell>
        </row>
      </sheetData>
      <sheetData sheetId="1422">
        <row r="106">
          <cell r="C106" t="str">
            <v>Hour</v>
          </cell>
        </row>
      </sheetData>
      <sheetData sheetId="1423">
        <row r="106">
          <cell r="C106" t="str">
            <v>Hour</v>
          </cell>
        </row>
      </sheetData>
      <sheetData sheetId="1424">
        <row r="106">
          <cell r="C106" t="str">
            <v>Hour</v>
          </cell>
        </row>
      </sheetData>
      <sheetData sheetId="1425">
        <row r="106">
          <cell r="C106" t="str">
            <v>Hour</v>
          </cell>
        </row>
      </sheetData>
      <sheetData sheetId="1426">
        <row r="106">
          <cell r="C106" t="str">
            <v>Hour</v>
          </cell>
        </row>
      </sheetData>
      <sheetData sheetId="1427">
        <row r="106">
          <cell r="C106" t="str">
            <v>Hour</v>
          </cell>
        </row>
      </sheetData>
      <sheetData sheetId="1428">
        <row r="106">
          <cell r="C106" t="str">
            <v>Hour</v>
          </cell>
        </row>
      </sheetData>
      <sheetData sheetId="1429">
        <row r="106">
          <cell r="C106" t="str">
            <v>Hour</v>
          </cell>
        </row>
      </sheetData>
      <sheetData sheetId="1430">
        <row r="106">
          <cell r="C106" t="str">
            <v>Hour</v>
          </cell>
        </row>
      </sheetData>
      <sheetData sheetId="1431">
        <row r="106">
          <cell r="C106" t="str">
            <v>Hour</v>
          </cell>
        </row>
      </sheetData>
      <sheetData sheetId="1432">
        <row r="106">
          <cell r="C106" t="str">
            <v>Hour</v>
          </cell>
        </row>
      </sheetData>
      <sheetData sheetId="1433">
        <row r="106">
          <cell r="C106" t="str">
            <v>Hour</v>
          </cell>
        </row>
      </sheetData>
      <sheetData sheetId="1434">
        <row r="106">
          <cell r="C106" t="str">
            <v>Hour</v>
          </cell>
        </row>
      </sheetData>
      <sheetData sheetId="1435">
        <row r="106">
          <cell r="C106" t="str">
            <v>Hour</v>
          </cell>
        </row>
      </sheetData>
      <sheetData sheetId="1436">
        <row r="106">
          <cell r="C106" t="str">
            <v>Hour</v>
          </cell>
        </row>
      </sheetData>
      <sheetData sheetId="1437">
        <row r="106">
          <cell r="C106" t="str">
            <v>Hour</v>
          </cell>
        </row>
      </sheetData>
      <sheetData sheetId="1438">
        <row r="106">
          <cell r="C106" t="str">
            <v>Hour</v>
          </cell>
        </row>
      </sheetData>
      <sheetData sheetId="1439">
        <row r="106">
          <cell r="C106" t="str">
            <v>Hour</v>
          </cell>
        </row>
      </sheetData>
      <sheetData sheetId="1440">
        <row r="106">
          <cell r="C106" t="str">
            <v>Hour</v>
          </cell>
        </row>
      </sheetData>
      <sheetData sheetId="1441">
        <row r="106">
          <cell r="C106" t="str">
            <v>Hour</v>
          </cell>
        </row>
      </sheetData>
      <sheetData sheetId="1442">
        <row r="106">
          <cell r="C106" t="str">
            <v>Hour</v>
          </cell>
        </row>
      </sheetData>
      <sheetData sheetId="1443">
        <row r="106">
          <cell r="C106" t="str">
            <v>Hour</v>
          </cell>
        </row>
      </sheetData>
      <sheetData sheetId="1444">
        <row r="106">
          <cell r="C106" t="str">
            <v>Hour</v>
          </cell>
        </row>
      </sheetData>
      <sheetData sheetId="1445">
        <row r="106">
          <cell r="C106" t="str">
            <v>Hour</v>
          </cell>
        </row>
      </sheetData>
      <sheetData sheetId="1446">
        <row r="106">
          <cell r="C106" t="str">
            <v>Hour</v>
          </cell>
        </row>
      </sheetData>
      <sheetData sheetId="1447">
        <row r="106">
          <cell r="C106" t="str">
            <v>Hour</v>
          </cell>
        </row>
      </sheetData>
      <sheetData sheetId="1448">
        <row r="106">
          <cell r="C106" t="str">
            <v>Hour</v>
          </cell>
        </row>
      </sheetData>
      <sheetData sheetId="1449">
        <row r="106">
          <cell r="C106" t="str">
            <v>Hour</v>
          </cell>
        </row>
      </sheetData>
      <sheetData sheetId="1450">
        <row r="106">
          <cell r="C106" t="str">
            <v>Hour</v>
          </cell>
        </row>
      </sheetData>
      <sheetData sheetId="1451">
        <row r="106">
          <cell r="C106" t="str">
            <v>Hour</v>
          </cell>
        </row>
      </sheetData>
      <sheetData sheetId="1452">
        <row r="106">
          <cell r="C106" t="str">
            <v>Hour</v>
          </cell>
        </row>
      </sheetData>
      <sheetData sheetId="1453">
        <row r="106">
          <cell r="C106" t="str">
            <v>Hour</v>
          </cell>
        </row>
      </sheetData>
      <sheetData sheetId="1454">
        <row r="106">
          <cell r="C106" t="str">
            <v>Hour</v>
          </cell>
        </row>
      </sheetData>
      <sheetData sheetId="1455">
        <row r="106">
          <cell r="C106" t="str">
            <v>Hour</v>
          </cell>
        </row>
      </sheetData>
      <sheetData sheetId="1456">
        <row r="106">
          <cell r="C106" t="str">
            <v>Hour</v>
          </cell>
        </row>
      </sheetData>
      <sheetData sheetId="1457">
        <row r="106">
          <cell r="C106" t="str">
            <v>Hour</v>
          </cell>
        </row>
      </sheetData>
      <sheetData sheetId="1458">
        <row r="106">
          <cell r="C106" t="str">
            <v>Hour</v>
          </cell>
        </row>
      </sheetData>
      <sheetData sheetId="1459">
        <row r="106">
          <cell r="C106" t="str">
            <v>Hour</v>
          </cell>
        </row>
      </sheetData>
      <sheetData sheetId="1460">
        <row r="106">
          <cell r="C106" t="str">
            <v>Hour</v>
          </cell>
        </row>
      </sheetData>
      <sheetData sheetId="1461">
        <row r="106">
          <cell r="C106" t="str">
            <v>Hour</v>
          </cell>
        </row>
      </sheetData>
      <sheetData sheetId="1462">
        <row r="106">
          <cell r="C106" t="str">
            <v>Hour</v>
          </cell>
        </row>
      </sheetData>
      <sheetData sheetId="1463">
        <row r="106">
          <cell r="C106" t="str">
            <v>Hour</v>
          </cell>
        </row>
      </sheetData>
      <sheetData sheetId="1464">
        <row r="35">
          <cell r="H35">
            <v>0</v>
          </cell>
        </row>
      </sheetData>
      <sheetData sheetId="1465">
        <row r="35">
          <cell r="H35">
            <v>0</v>
          </cell>
        </row>
      </sheetData>
      <sheetData sheetId="1466">
        <row r="106">
          <cell r="C106" t="str">
            <v>Hour</v>
          </cell>
        </row>
      </sheetData>
      <sheetData sheetId="1467">
        <row r="106">
          <cell r="C106" t="str">
            <v>Hour</v>
          </cell>
        </row>
      </sheetData>
      <sheetData sheetId="1468">
        <row r="106">
          <cell r="C106" t="str">
            <v>Hour</v>
          </cell>
        </row>
      </sheetData>
      <sheetData sheetId="1469">
        <row r="106">
          <cell r="C106" t="str">
            <v>Hour</v>
          </cell>
        </row>
      </sheetData>
      <sheetData sheetId="1470">
        <row r="106">
          <cell r="C106" t="str">
            <v>Hour</v>
          </cell>
        </row>
      </sheetData>
      <sheetData sheetId="1471">
        <row r="106">
          <cell r="C106" t="str">
            <v>Hour</v>
          </cell>
        </row>
      </sheetData>
      <sheetData sheetId="1472">
        <row r="106">
          <cell r="C106" t="str">
            <v>Hour</v>
          </cell>
        </row>
      </sheetData>
      <sheetData sheetId="1473">
        <row r="106">
          <cell r="C106" t="str">
            <v>Hour</v>
          </cell>
        </row>
      </sheetData>
      <sheetData sheetId="1474">
        <row r="106">
          <cell r="C106" t="str">
            <v>Hour</v>
          </cell>
        </row>
      </sheetData>
      <sheetData sheetId="1475">
        <row r="106">
          <cell r="C106" t="str">
            <v>Hour</v>
          </cell>
        </row>
      </sheetData>
      <sheetData sheetId="1476">
        <row r="106">
          <cell r="C106" t="str">
            <v>Hour</v>
          </cell>
        </row>
      </sheetData>
      <sheetData sheetId="1477">
        <row r="106">
          <cell r="C106" t="str">
            <v>Hour</v>
          </cell>
        </row>
      </sheetData>
      <sheetData sheetId="1478">
        <row r="106">
          <cell r="C106" t="str">
            <v>Hour</v>
          </cell>
        </row>
      </sheetData>
      <sheetData sheetId="1479">
        <row r="106">
          <cell r="C106" t="str">
            <v>Hour</v>
          </cell>
        </row>
      </sheetData>
      <sheetData sheetId="1480">
        <row r="106">
          <cell r="C106" t="str">
            <v>Hour</v>
          </cell>
        </row>
      </sheetData>
      <sheetData sheetId="1481">
        <row r="106">
          <cell r="C106" t="str">
            <v>Hour</v>
          </cell>
        </row>
      </sheetData>
      <sheetData sheetId="1482">
        <row r="106">
          <cell r="C106" t="str">
            <v>Hour</v>
          </cell>
        </row>
      </sheetData>
      <sheetData sheetId="1483">
        <row r="106">
          <cell r="C106" t="str">
            <v>Hour</v>
          </cell>
        </row>
      </sheetData>
      <sheetData sheetId="1484">
        <row r="106">
          <cell r="C106" t="str">
            <v>Hour</v>
          </cell>
        </row>
      </sheetData>
      <sheetData sheetId="1485">
        <row r="106">
          <cell r="C106" t="str">
            <v>Hour</v>
          </cell>
        </row>
      </sheetData>
      <sheetData sheetId="1486">
        <row r="106">
          <cell r="C106" t="str">
            <v>Hour</v>
          </cell>
        </row>
      </sheetData>
      <sheetData sheetId="1487">
        <row r="106">
          <cell r="C106" t="str">
            <v>Hour</v>
          </cell>
        </row>
      </sheetData>
      <sheetData sheetId="1488">
        <row r="106">
          <cell r="C106" t="str">
            <v>Hour</v>
          </cell>
        </row>
      </sheetData>
      <sheetData sheetId="1489">
        <row r="106">
          <cell r="C106" t="str">
            <v>Hour</v>
          </cell>
        </row>
      </sheetData>
      <sheetData sheetId="1490">
        <row r="106">
          <cell r="C106" t="str">
            <v>Hour</v>
          </cell>
        </row>
      </sheetData>
      <sheetData sheetId="1491">
        <row r="106">
          <cell r="C106" t="str">
            <v>Hour</v>
          </cell>
        </row>
      </sheetData>
      <sheetData sheetId="1492">
        <row r="106">
          <cell r="C106" t="str">
            <v>Hour</v>
          </cell>
        </row>
      </sheetData>
      <sheetData sheetId="1493">
        <row r="106">
          <cell r="C106" t="str">
            <v>Hour</v>
          </cell>
        </row>
      </sheetData>
      <sheetData sheetId="1494">
        <row r="106">
          <cell r="C106" t="str">
            <v>Hour</v>
          </cell>
        </row>
      </sheetData>
      <sheetData sheetId="1495">
        <row r="106">
          <cell r="C106" t="str">
            <v>Hour</v>
          </cell>
        </row>
      </sheetData>
      <sheetData sheetId="1496">
        <row r="106">
          <cell r="C106" t="str">
            <v>Hour</v>
          </cell>
        </row>
      </sheetData>
      <sheetData sheetId="1497">
        <row r="106">
          <cell r="C106" t="str">
            <v>Hour</v>
          </cell>
        </row>
      </sheetData>
      <sheetData sheetId="1498">
        <row r="106">
          <cell r="C106" t="str">
            <v>Hour</v>
          </cell>
        </row>
      </sheetData>
      <sheetData sheetId="1499">
        <row r="106">
          <cell r="C106" t="str">
            <v>Hour</v>
          </cell>
        </row>
      </sheetData>
      <sheetData sheetId="1500">
        <row r="106">
          <cell r="C106" t="str">
            <v>Hour</v>
          </cell>
        </row>
      </sheetData>
      <sheetData sheetId="1501">
        <row r="106">
          <cell r="C106" t="str">
            <v>Hour</v>
          </cell>
        </row>
      </sheetData>
      <sheetData sheetId="1502">
        <row r="106">
          <cell r="C106" t="str">
            <v>Hour</v>
          </cell>
        </row>
      </sheetData>
      <sheetData sheetId="1503">
        <row r="106">
          <cell r="C106" t="str">
            <v>Hour</v>
          </cell>
        </row>
      </sheetData>
      <sheetData sheetId="1504">
        <row r="106">
          <cell r="C106" t="str">
            <v>Hour</v>
          </cell>
        </row>
      </sheetData>
      <sheetData sheetId="1505">
        <row r="106">
          <cell r="C106" t="str">
            <v>Hour</v>
          </cell>
        </row>
      </sheetData>
      <sheetData sheetId="1506">
        <row r="106">
          <cell r="C106" t="str">
            <v>Hour</v>
          </cell>
        </row>
      </sheetData>
      <sheetData sheetId="1507">
        <row r="106">
          <cell r="C106" t="str">
            <v>Hour</v>
          </cell>
        </row>
      </sheetData>
      <sheetData sheetId="1508">
        <row r="106">
          <cell r="C106" t="str">
            <v>Hour</v>
          </cell>
        </row>
      </sheetData>
      <sheetData sheetId="1509">
        <row r="106">
          <cell r="C106" t="str">
            <v>Hour</v>
          </cell>
        </row>
      </sheetData>
      <sheetData sheetId="1510">
        <row r="106">
          <cell r="C106" t="str">
            <v>Hour</v>
          </cell>
        </row>
      </sheetData>
      <sheetData sheetId="1511">
        <row r="106">
          <cell r="C106" t="str">
            <v>Hour</v>
          </cell>
        </row>
      </sheetData>
      <sheetData sheetId="1512">
        <row r="106">
          <cell r="C106" t="str">
            <v>Hour</v>
          </cell>
        </row>
      </sheetData>
      <sheetData sheetId="1513">
        <row r="106">
          <cell r="C106" t="str">
            <v>Hour</v>
          </cell>
        </row>
      </sheetData>
      <sheetData sheetId="1514">
        <row r="106">
          <cell r="C106" t="str">
            <v>Hour</v>
          </cell>
        </row>
      </sheetData>
      <sheetData sheetId="1515">
        <row r="106">
          <cell r="C106" t="str">
            <v>Hour</v>
          </cell>
        </row>
      </sheetData>
      <sheetData sheetId="1516">
        <row r="106">
          <cell r="C106" t="str">
            <v>Hour</v>
          </cell>
        </row>
      </sheetData>
      <sheetData sheetId="1517">
        <row r="106">
          <cell r="C106" t="str">
            <v>Hour</v>
          </cell>
        </row>
      </sheetData>
      <sheetData sheetId="1518">
        <row r="106">
          <cell r="C106" t="str">
            <v>Hour</v>
          </cell>
        </row>
      </sheetData>
      <sheetData sheetId="1519">
        <row r="106">
          <cell r="C106" t="str">
            <v>Hour</v>
          </cell>
        </row>
      </sheetData>
      <sheetData sheetId="1520">
        <row r="106">
          <cell r="C106" t="str">
            <v>Hour</v>
          </cell>
        </row>
      </sheetData>
      <sheetData sheetId="1521">
        <row r="106">
          <cell r="C106" t="str">
            <v>Hour</v>
          </cell>
        </row>
      </sheetData>
      <sheetData sheetId="1522">
        <row r="106">
          <cell r="C106" t="str">
            <v>Hour</v>
          </cell>
        </row>
      </sheetData>
      <sheetData sheetId="1523">
        <row r="106">
          <cell r="C106" t="str">
            <v>Hour</v>
          </cell>
        </row>
      </sheetData>
      <sheetData sheetId="1524">
        <row r="106">
          <cell r="C106" t="str">
            <v>Hour</v>
          </cell>
        </row>
      </sheetData>
      <sheetData sheetId="1525">
        <row r="106">
          <cell r="C106" t="str">
            <v>Hour</v>
          </cell>
        </row>
      </sheetData>
      <sheetData sheetId="1526">
        <row r="106">
          <cell r="C106" t="str">
            <v>Hour</v>
          </cell>
        </row>
      </sheetData>
      <sheetData sheetId="1527">
        <row r="106">
          <cell r="C106" t="str">
            <v>Hour</v>
          </cell>
        </row>
      </sheetData>
      <sheetData sheetId="1528">
        <row r="106">
          <cell r="C106" t="str">
            <v>Hour</v>
          </cell>
        </row>
      </sheetData>
      <sheetData sheetId="1529">
        <row r="106">
          <cell r="C106" t="str">
            <v>Hour</v>
          </cell>
        </row>
      </sheetData>
      <sheetData sheetId="1530">
        <row r="106">
          <cell r="C106" t="str">
            <v>Hour</v>
          </cell>
        </row>
      </sheetData>
      <sheetData sheetId="1531">
        <row r="106">
          <cell r="C106" t="str">
            <v>Hour</v>
          </cell>
        </row>
      </sheetData>
      <sheetData sheetId="1532">
        <row r="106">
          <cell r="C106" t="str">
            <v>Hour</v>
          </cell>
        </row>
      </sheetData>
      <sheetData sheetId="1533">
        <row r="106">
          <cell r="C106" t="str">
            <v>Hour</v>
          </cell>
        </row>
      </sheetData>
      <sheetData sheetId="1534">
        <row r="106">
          <cell r="C106" t="str">
            <v>Hour</v>
          </cell>
        </row>
      </sheetData>
      <sheetData sheetId="1535">
        <row r="106">
          <cell r="C106" t="str">
            <v>Hour</v>
          </cell>
        </row>
      </sheetData>
      <sheetData sheetId="1536">
        <row r="106">
          <cell r="C106" t="str">
            <v>Hour</v>
          </cell>
        </row>
      </sheetData>
      <sheetData sheetId="1537">
        <row r="106">
          <cell r="C106" t="str">
            <v>Hour</v>
          </cell>
        </row>
      </sheetData>
      <sheetData sheetId="1538">
        <row r="106">
          <cell r="C106" t="str">
            <v>Hour</v>
          </cell>
        </row>
      </sheetData>
      <sheetData sheetId="1539">
        <row r="106">
          <cell r="C106" t="str">
            <v>Hour</v>
          </cell>
        </row>
      </sheetData>
      <sheetData sheetId="1540">
        <row r="106">
          <cell r="C106" t="str">
            <v>Hour</v>
          </cell>
        </row>
      </sheetData>
      <sheetData sheetId="1541">
        <row r="106">
          <cell r="C106" t="str">
            <v>Hour</v>
          </cell>
        </row>
      </sheetData>
      <sheetData sheetId="1542">
        <row r="106">
          <cell r="C106" t="str">
            <v>Hour</v>
          </cell>
        </row>
      </sheetData>
      <sheetData sheetId="1543">
        <row r="106">
          <cell r="C106" t="str">
            <v>Hour</v>
          </cell>
        </row>
      </sheetData>
      <sheetData sheetId="1544">
        <row r="106">
          <cell r="C106" t="str">
            <v>Hour</v>
          </cell>
        </row>
      </sheetData>
      <sheetData sheetId="1545">
        <row r="106">
          <cell r="C106" t="str">
            <v>Hour</v>
          </cell>
        </row>
      </sheetData>
      <sheetData sheetId="1546">
        <row r="106">
          <cell r="C106" t="str">
            <v>Hour</v>
          </cell>
        </row>
      </sheetData>
      <sheetData sheetId="1547">
        <row r="106">
          <cell r="C106" t="str">
            <v>Hour</v>
          </cell>
        </row>
      </sheetData>
      <sheetData sheetId="1548">
        <row r="106">
          <cell r="C106" t="str">
            <v>Hour</v>
          </cell>
        </row>
      </sheetData>
      <sheetData sheetId="1549">
        <row r="106">
          <cell r="C106" t="str">
            <v>Hour</v>
          </cell>
        </row>
      </sheetData>
      <sheetData sheetId="1550">
        <row r="106">
          <cell r="C106" t="str">
            <v>Hour</v>
          </cell>
        </row>
      </sheetData>
      <sheetData sheetId="1551">
        <row r="106">
          <cell r="C106" t="str">
            <v>Hour</v>
          </cell>
        </row>
      </sheetData>
      <sheetData sheetId="1552">
        <row r="106">
          <cell r="C106" t="str">
            <v>Hour</v>
          </cell>
        </row>
      </sheetData>
      <sheetData sheetId="1553">
        <row r="106">
          <cell r="C106" t="str">
            <v>Hour</v>
          </cell>
        </row>
      </sheetData>
      <sheetData sheetId="1554">
        <row r="106">
          <cell r="C106" t="str">
            <v>Hour</v>
          </cell>
        </row>
      </sheetData>
      <sheetData sheetId="1555">
        <row r="106">
          <cell r="C106" t="str">
            <v>Hour</v>
          </cell>
        </row>
      </sheetData>
      <sheetData sheetId="1556">
        <row r="106">
          <cell r="C106" t="str">
            <v>Hour</v>
          </cell>
        </row>
      </sheetData>
      <sheetData sheetId="1557">
        <row r="106">
          <cell r="C106" t="str">
            <v>Hour</v>
          </cell>
        </row>
      </sheetData>
      <sheetData sheetId="1558">
        <row r="106">
          <cell r="C106" t="str">
            <v>Hour</v>
          </cell>
        </row>
      </sheetData>
      <sheetData sheetId="1559">
        <row r="106">
          <cell r="C106" t="str">
            <v>Hour</v>
          </cell>
        </row>
      </sheetData>
      <sheetData sheetId="1560">
        <row r="106">
          <cell r="C106" t="str">
            <v>Hour</v>
          </cell>
        </row>
      </sheetData>
      <sheetData sheetId="1561">
        <row r="106">
          <cell r="C106" t="str">
            <v>Hour</v>
          </cell>
        </row>
      </sheetData>
      <sheetData sheetId="1562">
        <row r="106">
          <cell r="C106" t="str">
            <v>Hour</v>
          </cell>
        </row>
      </sheetData>
      <sheetData sheetId="1563">
        <row r="106">
          <cell r="C106" t="str">
            <v>Hour</v>
          </cell>
        </row>
      </sheetData>
      <sheetData sheetId="1564">
        <row r="106">
          <cell r="C106" t="str">
            <v>Hour</v>
          </cell>
        </row>
      </sheetData>
      <sheetData sheetId="1565">
        <row r="106">
          <cell r="C106" t="str">
            <v>Hour</v>
          </cell>
        </row>
      </sheetData>
      <sheetData sheetId="1566">
        <row r="106">
          <cell r="C106" t="str">
            <v>Hour</v>
          </cell>
        </row>
      </sheetData>
      <sheetData sheetId="1567">
        <row r="106">
          <cell r="C106" t="str">
            <v>Hour</v>
          </cell>
        </row>
      </sheetData>
      <sheetData sheetId="1568">
        <row r="106">
          <cell r="C106" t="str">
            <v>Hour</v>
          </cell>
        </row>
      </sheetData>
      <sheetData sheetId="1569">
        <row r="106">
          <cell r="C106" t="str">
            <v>Hour</v>
          </cell>
        </row>
      </sheetData>
      <sheetData sheetId="1570">
        <row r="106">
          <cell r="C106" t="str">
            <v>Hour</v>
          </cell>
        </row>
      </sheetData>
      <sheetData sheetId="1571">
        <row r="106">
          <cell r="C106" t="str">
            <v>Hour</v>
          </cell>
        </row>
      </sheetData>
      <sheetData sheetId="1572">
        <row r="106">
          <cell r="C106" t="str">
            <v>Hour</v>
          </cell>
        </row>
      </sheetData>
      <sheetData sheetId="1573">
        <row r="106">
          <cell r="C106" t="str">
            <v>Hour</v>
          </cell>
        </row>
      </sheetData>
      <sheetData sheetId="1574">
        <row r="106">
          <cell r="C106" t="str">
            <v>Hour</v>
          </cell>
        </row>
      </sheetData>
      <sheetData sheetId="1575">
        <row r="106">
          <cell r="C106" t="str">
            <v>Hour</v>
          </cell>
        </row>
      </sheetData>
      <sheetData sheetId="1576">
        <row r="106">
          <cell r="C106" t="str">
            <v>Hour</v>
          </cell>
        </row>
      </sheetData>
      <sheetData sheetId="1577">
        <row r="106">
          <cell r="C106" t="str">
            <v>Hour</v>
          </cell>
        </row>
      </sheetData>
      <sheetData sheetId="1578">
        <row r="106">
          <cell r="C106" t="str">
            <v>Hour</v>
          </cell>
        </row>
      </sheetData>
      <sheetData sheetId="1579">
        <row r="106">
          <cell r="C106" t="str">
            <v>Hour</v>
          </cell>
        </row>
      </sheetData>
      <sheetData sheetId="1580">
        <row r="106">
          <cell r="C106" t="str">
            <v>Hour</v>
          </cell>
        </row>
      </sheetData>
      <sheetData sheetId="1581">
        <row r="106">
          <cell r="C106" t="str">
            <v>Hour</v>
          </cell>
        </row>
      </sheetData>
      <sheetData sheetId="1582">
        <row r="106">
          <cell r="C106" t="str">
            <v>Hour</v>
          </cell>
        </row>
      </sheetData>
      <sheetData sheetId="1583">
        <row r="106">
          <cell r="C106" t="str">
            <v>Hour</v>
          </cell>
        </row>
      </sheetData>
      <sheetData sheetId="1584">
        <row r="106">
          <cell r="C106" t="str">
            <v>Hour</v>
          </cell>
        </row>
      </sheetData>
      <sheetData sheetId="1585">
        <row r="106">
          <cell r="C106" t="str">
            <v>Hour</v>
          </cell>
        </row>
      </sheetData>
      <sheetData sheetId="1586">
        <row r="106">
          <cell r="C106" t="str">
            <v>Hour</v>
          </cell>
        </row>
      </sheetData>
      <sheetData sheetId="1587">
        <row r="106">
          <cell r="C106" t="str">
            <v>Hour</v>
          </cell>
        </row>
      </sheetData>
      <sheetData sheetId="1588">
        <row r="106">
          <cell r="C106" t="str">
            <v>Hour</v>
          </cell>
        </row>
      </sheetData>
      <sheetData sheetId="1589">
        <row r="106">
          <cell r="C106" t="str">
            <v>Hour</v>
          </cell>
        </row>
      </sheetData>
      <sheetData sheetId="1590">
        <row r="106">
          <cell r="C106" t="str">
            <v>Hour</v>
          </cell>
        </row>
      </sheetData>
      <sheetData sheetId="1591">
        <row r="106">
          <cell r="C106" t="str">
            <v>Hour</v>
          </cell>
        </row>
      </sheetData>
      <sheetData sheetId="1592">
        <row r="106">
          <cell r="C106" t="str">
            <v>Hour</v>
          </cell>
        </row>
      </sheetData>
      <sheetData sheetId="1593">
        <row r="106">
          <cell r="C106" t="str">
            <v>Hour</v>
          </cell>
        </row>
      </sheetData>
      <sheetData sheetId="1594">
        <row r="106">
          <cell r="C106" t="str">
            <v>Hour</v>
          </cell>
        </row>
      </sheetData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>
        <row r="106">
          <cell r="C106" t="str">
            <v>Hour</v>
          </cell>
        </row>
      </sheetData>
      <sheetData sheetId="1613">
        <row r="106">
          <cell r="C106" t="str">
            <v>Hour</v>
          </cell>
        </row>
      </sheetData>
      <sheetData sheetId="1614">
        <row r="106">
          <cell r="C106" t="str">
            <v>Hour</v>
          </cell>
        </row>
      </sheetData>
      <sheetData sheetId="1615">
        <row r="106">
          <cell r="C106" t="str">
            <v>Hour</v>
          </cell>
        </row>
      </sheetData>
      <sheetData sheetId="1616">
        <row r="106">
          <cell r="C106" t="str">
            <v>Hour</v>
          </cell>
        </row>
      </sheetData>
      <sheetData sheetId="1617">
        <row r="106">
          <cell r="C106" t="str">
            <v>Hour</v>
          </cell>
        </row>
      </sheetData>
      <sheetData sheetId="1618">
        <row r="106">
          <cell r="C106" t="str">
            <v>Hour</v>
          </cell>
        </row>
      </sheetData>
      <sheetData sheetId="1619">
        <row r="106">
          <cell r="C106" t="str">
            <v>Hour</v>
          </cell>
        </row>
      </sheetData>
      <sheetData sheetId="1620">
        <row r="106">
          <cell r="C106" t="str">
            <v>Hour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>
        <row r="106">
          <cell r="C106" t="str">
            <v>Hour</v>
          </cell>
        </row>
      </sheetData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>
        <row r="106">
          <cell r="C106" t="str">
            <v>Hour</v>
          </cell>
        </row>
      </sheetData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>
        <row r="106">
          <cell r="C106" t="str">
            <v>Hour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>
        <row r="106">
          <cell r="C106" t="str">
            <v>Hour</v>
          </cell>
        </row>
      </sheetData>
      <sheetData sheetId="1777">
        <row r="106">
          <cell r="C106" t="str">
            <v>Hour</v>
          </cell>
        </row>
      </sheetData>
      <sheetData sheetId="1778">
        <row r="106">
          <cell r="C106" t="str">
            <v>Hour</v>
          </cell>
        </row>
      </sheetData>
      <sheetData sheetId="1779">
        <row r="106">
          <cell r="C106" t="str">
            <v>Hour</v>
          </cell>
        </row>
      </sheetData>
      <sheetData sheetId="1780">
        <row r="106">
          <cell r="C106" t="str">
            <v>Hour</v>
          </cell>
        </row>
      </sheetData>
      <sheetData sheetId="1781">
        <row r="106">
          <cell r="C106" t="str">
            <v>Hour</v>
          </cell>
        </row>
      </sheetData>
      <sheetData sheetId="1782">
        <row r="106">
          <cell r="C106" t="str">
            <v>Hour</v>
          </cell>
        </row>
      </sheetData>
      <sheetData sheetId="1783">
        <row r="106">
          <cell r="C106" t="str">
            <v>Hour</v>
          </cell>
        </row>
      </sheetData>
      <sheetData sheetId="1784">
        <row r="106">
          <cell r="C106" t="str">
            <v>Hour</v>
          </cell>
        </row>
      </sheetData>
      <sheetData sheetId="1785">
        <row r="106">
          <cell r="C106" t="str">
            <v>Hour</v>
          </cell>
        </row>
      </sheetData>
      <sheetData sheetId="1786">
        <row r="106">
          <cell r="C106" t="str">
            <v>Hour</v>
          </cell>
        </row>
      </sheetData>
      <sheetData sheetId="1787">
        <row r="106">
          <cell r="C106" t="str">
            <v>Hour</v>
          </cell>
        </row>
      </sheetData>
      <sheetData sheetId="1788">
        <row r="106">
          <cell r="C106" t="str">
            <v>Hour</v>
          </cell>
        </row>
      </sheetData>
      <sheetData sheetId="1789">
        <row r="106">
          <cell r="C106" t="str">
            <v>Hour</v>
          </cell>
        </row>
      </sheetData>
      <sheetData sheetId="1790">
        <row r="106">
          <cell r="C106" t="str">
            <v>Hour</v>
          </cell>
        </row>
      </sheetData>
      <sheetData sheetId="1791">
        <row r="106">
          <cell r="C106" t="str">
            <v>Hour</v>
          </cell>
        </row>
      </sheetData>
      <sheetData sheetId="1792">
        <row r="106">
          <cell r="C106" t="str">
            <v>Hour</v>
          </cell>
        </row>
      </sheetData>
      <sheetData sheetId="1793">
        <row r="106">
          <cell r="C106" t="str">
            <v>Hour</v>
          </cell>
        </row>
      </sheetData>
      <sheetData sheetId="1794">
        <row r="106">
          <cell r="C106" t="str">
            <v>Hour</v>
          </cell>
        </row>
      </sheetData>
      <sheetData sheetId="1795">
        <row r="106">
          <cell r="C106" t="str">
            <v>Hour</v>
          </cell>
        </row>
      </sheetData>
      <sheetData sheetId="1796">
        <row r="106">
          <cell r="C106" t="str">
            <v>Hour</v>
          </cell>
        </row>
      </sheetData>
      <sheetData sheetId="1797">
        <row r="106">
          <cell r="C106" t="str">
            <v>Hour</v>
          </cell>
        </row>
      </sheetData>
      <sheetData sheetId="1798">
        <row r="106">
          <cell r="C106" t="str">
            <v>Hour</v>
          </cell>
        </row>
      </sheetData>
      <sheetData sheetId="1799">
        <row r="106">
          <cell r="C106" t="str">
            <v>Hour</v>
          </cell>
        </row>
      </sheetData>
      <sheetData sheetId="1800">
        <row r="106">
          <cell r="C106" t="str">
            <v>Hour</v>
          </cell>
        </row>
      </sheetData>
      <sheetData sheetId="1801">
        <row r="106">
          <cell r="C106" t="str">
            <v>Hour</v>
          </cell>
        </row>
      </sheetData>
      <sheetData sheetId="1802">
        <row r="106">
          <cell r="C106" t="str">
            <v>Hour</v>
          </cell>
        </row>
      </sheetData>
      <sheetData sheetId="1803">
        <row r="106">
          <cell r="C106" t="str">
            <v>Hour</v>
          </cell>
        </row>
      </sheetData>
      <sheetData sheetId="1804">
        <row r="106">
          <cell r="C106" t="str">
            <v>Hour</v>
          </cell>
        </row>
      </sheetData>
      <sheetData sheetId="1805">
        <row r="106">
          <cell r="C106" t="str">
            <v>Hour</v>
          </cell>
        </row>
      </sheetData>
      <sheetData sheetId="1806">
        <row r="106">
          <cell r="C106" t="str">
            <v>Hour</v>
          </cell>
        </row>
      </sheetData>
      <sheetData sheetId="1807">
        <row r="106">
          <cell r="C106" t="str">
            <v>Hour</v>
          </cell>
        </row>
      </sheetData>
      <sheetData sheetId="1808">
        <row r="106">
          <cell r="C106" t="str">
            <v>Hour</v>
          </cell>
        </row>
      </sheetData>
      <sheetData sheetId="1809">
        <row r="106">
          <cell r="C106" t="str">
            <v>Hour</v>
          </cell>
        </row>
      </sheetData>
      <sheetData sheetId="1810">
        <row r="106">
          <cell r="C106" t="str">
            <v>Hour</v>
          </cell>
        </row>
      </sheetData>
      <sheetData sheetId="1811">
        <row r="106">
          <cell r="C106" t="str">
            <v>Hour</v>
          </cell>
        </row>
      </sheetData>
      <sheetData sheetId="1812">
        <row r="106">
          <cell r="C106" t="str">
            <v>Hour</v>
          </cell>
        </row>
      </sheetData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>
        <row r="106">
          <cell r="C106" t="str">
            <v>Hour</v>
          </cell>
        </row>
      </sheetData>
      <sheetData sheetId="1824">
        <row r="106">
          <cell r="C106" t="str">
            <v>Hour</v>
          </cell>
        </row>
      </sheetData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>
        <row r="106">
          <cell r="C106" t="str">
            <v>Hour</v>
          </cell>
        </row>
      </sheetData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>
        <row r="106">
          <cell r="C106" t="str">
            <v>Hour</v>
          </cell>
        </row>
      </sheetData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>
        <row r="106">
          <cell r="C106" t="str">
            <v>Hour</v>
          </cell>
        </row>
      </sheetData>
      <sheetData sheetId="1932">
        <row r="106">
          <cell r="C106" t="str">
            <v>Hour</v>
          </cell>
        </row>
      </sheetData>
      <sheetData sheetId="1933" refreshError="1"/>
      <sheetData sheetId="1934" refreshError="1"/>
      <sheetData sheetId="1935" refreshError="1"/>
      <sheetData sheetId="1936" refreshError="1"/>
      <sheetData sheetId="1937">
        <row r="106">
          <cell r="C106" t="str">
            <v>Hour</v>
          </cell>
        </row>
      </sheetData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>
        <row r="106">
          <cell r="C106" t="str">
            <v>Hour</v>
          </cell>
        </row>
      </sheetData>
      <sheetData sheetId="1977">
        <row r="106">
          <cell r="C106" t="str">
            <v>Hour</v>
          </cell>
        </row>
      </sheetData>
      <sheetData sheetId="1978">
        <row r="106">
          <cell r="C106" t="str">
            <v>Hour</v>
          </cell>
        </row>
      </sheetData>
      <sheetData sheetId="1979">
        <row r="106">
          <cell r="C106" t="str">
            <v>Hour</v>
          </cell>
        </row>
      </sheetData>
      <sheetData sheetId="1980">
        <row r="106">
          <cell r="C106" t="str">
            <v>Hour</v>
          </cell>
        </row>
      </sheetData>
      <sheetData sheetId="1981">
        <row r="106">
          <cell r="C106" t="str">
            <v>Hour</v>
          </cell>
        </row>
      </sheetData>
      <sheetData sheetId="1982">
        <row r="106">
          <cell r="C106" t="str">
            <v>Hour</v>
          </cell>
        </row>
      </sheetData>
      <sheetData sheetId="1983">
        <row r="106">
          <cell r="C106" t="str">
            <v>Hour</v>
          </cell>
        </row>
      </sheetData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>
        <row r="106">
          <cell r="C106" t="str">
            <v>Hour</v>
          </cell>
        </row>
      </sheetData>
      <sheetData sheetId="2042">
        <row r="106">
          <cell r="C106" t="str">
            <v>Hour</v>
          </cell>
        </row>
      </sheetData>
      <sheetData sheetId="2043">
        <row r="106">
          <cell r="C106" t="str">
            <v>Hour</v>
          </cell>
        </row>
      </sheetData>
      <sheetData sheetId="2044">
        <row r="106">
          <cell r="C106" t="str">
            <v>Hour</v>
          </cell>
        </row>
      </sheetData>
      <sheetData sheetId="2045">
        <row r="106">
          <cell r="C106" t="str">
            <v>Hour</v>
          </cell>
        </row>
      </sheetData>
      <sheetData sheetId="2046">
        <row r="106">
          <cell r="C106" t="str">
            <v>Hour</v>
          </cell>
        </row>
      </sheetData>
      <sheetData sheetId="2047">
        <row r="106">
          <cell r="C106" t="str">
            <v>Hour</v>
          </cell>
        </row>
      </sheetData>
      <sheetData sheetId="2048">
        <row r="106">
          <cell r="C106" t="str">
            <v>Hour</v>
          </cell>
        </row>
      </sheetData>
      <sheetData sheetId="2049">
        <row r="106">
          <cell r="C106" t="str">
            <v>Hour</v>
          </cell>
        </row>
      </sheetData>
      <sheetData sheetId="2050">
        <row r="106">
          <cell r="C106" t="str">
            <v>Hour</v>
          </cell>
        </row>
      </sheetData>
      <sheetData sheetId="2051">
        <row r="106">
          <cell r="C106" t="str">
            <v>Hour</v>
          </cell>
        </row>
      </sheetData>
      <sheetData sheetId="2052">
        <row r="106">
          <cell r="C106" t="str">
            <v>Hour</v>
          </cell>
        </row>
      </sheetData>
      <sheetData sheetId="2053">
        <row r="106">
          <cell r="C106" t="str">
            <v>Hour</v>
          </cell>
        </row>
      </sheetData>
      <sheetData sheetId="2054">
        <row r="106">
          <cell r="C106" t="str">
            <v>Hour</v>
          </cell>
        </row>
      </sheetData>
      <sheetData sheetId="2055">
        <row r="106">
          <cell r="C106" t="str">
            <v>Hour</v>
          </cell>
        </row>
      </sheetData>
      <sheetData sheetId="2056">
        <row r="106">
          <cell r="C106" t="str">
            <v>Hour</v>
          </cell>
        </row>
      </sheetData>
      <sheetData sheetId="2057">
        <row r="106">
          <cell r="C106" t="str">
            <v>Hour</v>
          </cell>
        </row>
      </sheetData>
      <sheetData sheetId="2058">
        <row r="106">
          <cell r="C106" t="str">
            <v>Hour</v>
          </cell>
        </row>
      </sheetData>
      <sheetData sheetId="2059">
        <row r="106">
          <cell r="C106" t="str">
            <v>Hour</v>
          </cell>
        </row>
      </sheetData>
      <sheetData sheetId="2060">
        <row r="106">
          <cell r="C106" t="str">
            <v>Hour</v>
          </cell>
        </row>
      </sheetData>
      <sheetData sheetId="2061">
        <row r="106">
          <cell r="C106" t="str">
            <v>Hour</v>
          </cell>
        </row>
      </sheetData>
      <sheetData sheetId="2062">
        <row r="106">
          <cell r="C106" t="str">
            <v>Hour</v>
          </cell>
        </row>
      </sheetData>
      <sheetData sheetId="2063">
        <row r="106">
          <cell r="C106" t="str">
            <v>Hour</v>
          </cell>
        </row>
      </sheetData>
      <sheetData sheetId="2064">
        <row r="106">
          <cell r="C106" t="str">
            <v>Hour</v>
          </cell>
        </row>
      </sheetData>
      <sheetData sheetId="2065">
        <row r="106">
          <cell r="C106" t="str">
            <v>Hour</v>
          </cell>
        </row>
      </sheetData>
      <sheetData sheetId="2066">
        <row r="106">
          <cell r="C106" t="str">
            <v>Hour</v>
          </cell>
        </row>
      </sheetData>
      <sheetData sheetId="2067">
        <row r="106">
          <cell r="C106" t="str">
            <v>Hour</v>
          </cell>
        </row>
      </sheetData>
      <sheetData sheetId="2068">
        <row r="106">
          <cell r="C106" t="str">
            <v>Hour</v>
          </cell>
        </row>
      </sheetData>
      <sheetData sheetId="2069">
        <row r="106">
          <cell r="C106" t="str">
            <v>Hour</v>
          </cell>
        </row>
      </sheetData>
      <sheetData sheetId="2070">
        <row r="106">
          <cell r="C106" t="str">
            <v>Hour</v>
          </cell>
        </row>
      </sheetData>
      <sheetData sheetId="2071">
        <row r="106">
          <cell r="C106" t="str">
            <v>Hour</v>
          </cell>
        </row>
      </sheetData>
      <sheetData sheetId="2072">
        <row r="106">
          <cell r="C106" t="str">
            <v>Hour</v>
          </cell>
        </row>
      </sheetData>
      <sheetData sheetId="2073">
        <row r="106">
          <cell r="C106" t="str">
            <v>Hour</v>
          </cell>
        </row>
      </sheetData>
      <sheetData sheetId="2074">
        <row r="106">
          <cell r="C106" t="str">
            <v>Hour</v>
          </cell>
        </row>
      </sheetData>
      <sheetData sheetId="2075">
        <row r="106">
          <cell r="C106" t="str">
            <v>Hour</v>
          </cell>
        </row>
      </sheetData>
      <sheetData sheetId="2076">
        <row r="106">
          <cell r="C106" t="str">
            <v>Hour</v>
          </cell>
        </row>
      </sheetData>
      <sheetData sheetId="2077">
        <row r="106">
          <cell r="C106" t="str">
            <v>Hour</v>
          </cell>
        </row>
      </sheetData>
      <sheetData sheetId="2078">
        <row r="106">
          <cell r="C106" t="str">
            <v>Hour</v>
          </cell>
        </row>
      </sheetData>
      <sheetData sheetId="2079">
        <row r="106">
          <cell r="C106" t="str">
            <v>Hour</v>
          </cell>
        </row>
      </sheetData>
      <sheetData sheetId="2080">
        <row r="106">
          <cell r="C106" t="str">
            <v>Hour</v>
          </cell>
        </row>
      </sheetData>
      <sheetData sheetId="2081">
        <row r="106">
          <cell r="C106" t="str">
            <v>Hour</v>
          </cell>
        </row>
      </sheetData>
      <sheetData sheetId="2082">
        <row r="106">
          <cell r="C106" t="str">
            <v>Hour</v>
          </cell>
        </row>
      </sheetData>
      <sheetData sheetId="2083">
        <row r="106">
          <cell r="C106" t="str">
            <v>Hour</v>
          </cell>
        </row>
      </sheetData>
      <sheetData sheetId="2084">
        <row r="106">
          <cell r="C106" t="str">
            <v>Hour</v>
          </cell>
        </row>
      </sheetData>
      <sheetData sheetId="2085">
        <row r="106">
          <cell r="C106" t="str">
            <v>Hour</v>
          </cell>
        </row>
      </sheetData>
      <sheetData sheetId="2086">
        <row r="106">
          <cell r="C106" t="str">
            <v>Hour</v>
          </cell>
        </row>
      </sheetData>
      <sheetData sheetId="2087">
        <row r="106">
          <cell r="C106" t="str">
            <v>Hour</v>
          </cell>
        </row>
      </sheetData>
      <sheetData sheetId="2088">
        <row r="106">
          <cell r="C106" t="str">
            <v>Hour</v>
          </cell>
        </row>
      </sheetData>
      <sheetData sheetId="2089">
        <row r="106">
          <cell r="C106" t="str">
            <v>Hour</v>
          </cell>
        </row>
      </sheetData>
      <sheetData sheetId="2090">
        <row r="106">
          <cell r="C106" t="str">
            <v>Hour</v>
          </cell>
        </row>
      </sheetData>
      <sheetData sheetId="2091">
        <row r="106">
          <cell r="C106" t="str">
            <v>Hour</v>
          </cell>
        </row>
      </sheetData>
      <sheetData sheetId="2092">
        <row r="106">
          <cell r="C106" t="str">
            <v>Hour</v>
          </cell>
        </row>
      </sheetData>
      <sheetData sheetId="2093">
        <row r="106">
          <cell r="C106" t="str">
            <v>Hour</v>
          </cell>
        </row>
      </sheetData>
      <sheetData sheetId="2094">
        <row r="106">
          <cell r="C106" t="str">
            <v>Hour</v>
          </cell>
        </row>
      </sheetData>
      <sheetData sheetId="2095">
        <row r="106">
          <cell r="C106" t="str">
            <v>Hour</v>
          </cell>
        </row>
      </sheetData>
      <sheetData sheetId="2096">
        <row r="106">
          <cell r="C106" t="str">
            <v>Hour</v>
          </cell>
        </row>
      </sheetData>
      <sheetData sheetId="2097">
        <row r="106">
          <cell r="C106" t="str">
            <v>Hour</v>
          </cell>
        </row>
      </sheetData>
      <sheetData sheetId="2098">
        <row r="106">
          <cell r="C106" t="str">
            <v>Hour</v>
          </cell>
        </row>
      </sheetData>
      <sheetData sheetId="2099">
        <row r="106">
          <cell r="C106" t="str">
            <v>Hour</v>
          </cell>
        </row>
      </sheetData>
      <sheetData sheetId="2100">
        <row r="106">
          <cell r="C106" t="str">
            <v>Hour</v>
          </cell>
        </row>
      </sheetData>
      <sheetData sheetId="2101">
        <row r="106">
          <cell r="C106" t="str">
            <v>Hour</v>
          </cell>
        </row>
      </sheetData>
      <sheetData sheetId="2102">
        <row r="106">
          <cell r="C106" t="str">
            <v>Hour</v>
          </cell>
        </row>
      </sheetData>
      <sheetData sheetId="2103">
        <row r="106">
          <cell r="C106" t="str">
            <v>Hour</v>
          </cell>
        </row>
      </sheetData>
      <sheetData sheetId="2104">
        <row r="106">
          <cell r="C106" t="str">
            <v>Hour</v>
          </cell>
        </row>
      </sheetData>
      <sheetData sheetId="2105">
        <row r="106">
          <cell r="C106" t="str">
            <v>Hour</v>
          </cell>
        </row>
      </sheetData>
      <sheetData sheetId="2106">
        <row r="106">
          <cell r="C106" t="str">
            <v>Hour</v>
          </cell>
        </row>
      </sheetData>
      <sheetData sheetId="2107">
        <row r="106">
          <cell r="C106" t="str">
            <v>Hour</v>
          </cell>
        </row>
      </sheetData>
      <sheetData sheetId="2108">
        <row r="106">
          <cell r="C106" t="str">
            <v>Hour</v>
          </cell>
        </row>
      </sheetData>
      <sheetData sheetId="2109">
        <row r="106">
          <cell r="C106" t="str">
            <v>Hour</v>
          </cell>
        </row>
      </sheetData>
      <sheetData sheetId="2110">
        <row r="106">
          <cell r="C106" t="str">
            <v>Hour</v>
          </cell>
        </row>
      </sheetData>
      <sheetData sheetId="2111">
        <row r="106">
          <cell r="C106" t="str">
            <v>Hour</v>
          </cell>
        </row>
      </sheetData>
      <sheetData sheetId="2112">
        <row r="106">
          <cell r="C106" t="str">
            <v>Hour</v>
          </cell>
        </row>
      </sheetData>
      <sheetData sheetId="2113">
        <row r="106">
          <cell r="C106" t="str">
            <v>Hour</v>
          </cell>
        </row>
      </sheetData>
      <sheetData sheetId="2114">
        <row r="106">
          <cell r="C106" t="str">
            <v>Hour</v>
          </cell>
        </row>
      </sheetData>
      <sheetData sheetId="2115">
        <row r="106">
          <cell r="C106" t="str">
            <v>Hour</v>
          </cell>
        </row>
      </sheetData>
      <sheetData sheetId="2116">
        <row r="106">
          <cell r="C106" t="str">
            <v>Hour</v>
          </cell>
        </row>
      </sheetData>
      <sheetData sheetId="2117">
        <row r="106">
          <cell r="C106" t="str">
            <v>Hour</v>
          </cell>
        </row>
      </sheetData>
      <sheetData sheetId="2118">
        <row r="106">
          <cell r="C106" t="str">
            <v>Hour</v>
          </cell>
        </row>
      </sheetData>
      <sheetData sheetId="2119">
        <row r="106">
          <cell r="C106" t="str">
            <v>Hour</v>
          </cell>
        </row>
      </sheetData>
      <sheetData sheetId="2120">
        <row r="106">
          <cell r="C106" t="str">
            <v>Hour</v>
          </cell>
        </row>
      </sheetData>
      <sheetData sheetId="2121">
        <row r="106">
          <cell r="C106" t="str">
            <v>Hour</v>
          </cell>
        </row>
      </sheetData>
      <sheetData sheetId="2122">
        <row r="106">
          <cell r="C106" t="str">
            <v>Hour</v>
          </cell>
        </row>
      </sheetData>
      <sheetData sheetId="2123">
        <row r="106">
          <cell r="C106" t="str">
            <v>Hour</v>
          </cell>
        </row>
      </sheetData>
      <sheetData sheetId="2124">
        <row r="106">
          <cell r="C106" t="str">
            <v>Hour</v>
          </cell>
        </row>
      </sheetData>
      <sheetData sheetId="2125">
        <row r="106">
          <cell r="C106" t="str">
            <v>Hour</v>
          </cell>
        </row>
      </sheetData>
      <sheetData sheetId="2126">
        <row r="106">
          <cell r="C106" t="str">
            <v>Hour</v>
          </cell>
        </row>
      </sheetData>
      <sheetData sheetId="2127">
        <row r="106">
          <cell r="C106" t="str">
            <v>Hour</v>
          </cell>
        </row>
      </sheetData>
      <sheetData sheetId="2128">
        <row r="106">
          <cell r="C106" t="str">
            <v>Hour</v>
          </cell>
        </row>
      </sheetData>
      <sheetData sheetId="2129">
        <row r="106">
          <cell r="C106" t="str">
            <v>Hour</v>
          </cell>
        </row>
      </sheetData>
      <sheetData sheetId="2130">
        <row r="106">
          <cell r="C106" t="str">
            <v>Hour</v>
          </cell>
        </row>
      </sheetData>
      <sheetData sheetId="2131">
        <row r="106">
          <cell r="C106" t="str">
            <v>Hour</v>
          </cell>
        </row>
      </sheetData>
      <sheetData sheetId="2132">
        <row r="106">
          <cell r="C106" t="str">
            <v>Hour</v>
          </cell>
        </row>
      </sheetData>
      <sheetData sheetId="2133">
        <row r="106">
          <cell r="C106" t="str">
            <v>Hour</v>
          </cell>
        </row>
      </sheetData>
      <sheetData sheetId="2134">
        <row r="106">
          <cell r="C106" t="str">
            <v>Hour</v>
          </cell>
        </row>
      </sheetData>
      <sheetData sheetId="2135">
        <row r="106">
          <cell r="C106" t="str">
            <v>Hour</v>
          </cell>
        </row>
      </sheetData>
      <sheetData sheetId="2136">
        <row r="106">
          <cell r="C106" t="str">
            <v>Hour</v>
          </cell>
        </row>
      </sheetData>
      <sheetData sheetId="2137">
        <row r="106">
          <cell r="C106" t="str">
            <v>Hour</v>
          </cell>
        </row>
      </sheetData>
      <sheetData sheetId="2138">
        <row r="106">
          <cell r="C106" t="str">
            <v>Hour</v>
          </cell>
        </row>
      </sheetData>
      <sheetData sheetId="2139">
        <row r="106">
          <cell r="C106" t="str">
            <v>Hour</v>
          </cell>
        </row>
      </sheetData>
      <sheetData sheetId="2140">
        <row r="106">
          <cell r="C106" t="str">
            <v>Hour</v>
          </cell>
        </row>
      </sheetData>
      <sheetData sheetId="2141">
        <row r="106">
          <cell r="C106" t="str">
            <v>Hour</v>
          </cell>
        </row>
      </sheetData>
      <sheetData sheetId="2142">
        <row r="106">
          <cell r="C106" t="str">
            <v>Hour</v>
          </cell>
        </row>
      </sheetData>
      <sheetData sheetId="2143">
        <row r="106">
          <cell r="C106" t="str">
            <v>Hour</v>
          </cell>
        </row>
      </sheetData>
      <sheetData sheetId="2144">
        <row r="106">
          <cell r="C106" t="str">
            <v>Hour</v>
          </cell>
        </row>
      </sheetData>
      <sheetData sheetId="2145">
        <row r="106">
          <cell r="C106" t="str">
            <v>Hour</v>
          </cell>
        </row>
      </sheetData>
      <sheetData sheetId="2146">
        <row r="106">
          <cell r="C106" t="str">
            <v>Hour</v>
          </cell>
        </row>
      </sheetData>
      <sheetData sheetId="2147">
        <row r="106">
          <cell r="C106" t="str">
            <v>Hour</v>
          </cell>
        </row>
      </sheetData>
      <sheetData sheetId="2148">
        <row r="106">
          <cell r="C106" t="str">
            <v>Hour</v>
          </cell>
        </row>
      </sheetData>
      <sheetData sheetId="2149">
        <row r="106">
          <cell r="C106" t="str">
            <v>Hour</v>
          </cell>
        </row>
      </sheetData>
      <sheetData sheetId="2150">
        <row r="106">
          <cell r="C106" t="str">
            <v>Hour</v>
          </cell>
        </row>
      </sheetData>
      <sheetData sheetId="2151">
        <row r="106">
          <cell r="C106" t="str">
            <v>Hour</v>
          </cell>
        </row>
      </sheetData>
      <sheetData sheetId="2152">
        <row r="106">
          <cell r="C106" t="str">
            <v>Hour</v>
          </cell>
        </row>
      </sheetData>
      <sheetData sheetId="2153">
        <row r="106">
          <cell r="C106" t="str">
            <v>Hour</v>
          </cell>
        </row>
      </sheetData>
      <sheetData sheetId="2154">
        <row r="106">
          <cell r="C106" t="str">
            <v>Hour</v>
          </cell>
        </row>
      </sheetData>
      <sheetData sheetId="2155">
        <row r="106">
          <cell r="C106" t="str">
            <v>Hour</v>
          </cell>
        </row>
      </sheetData>
      <sheetData sheetId="2156">
        <row r="106">
          <cell r="C106" t="str">
            <v>Hour</v>
          </cell>
        </row>
      </sheetData>
      <sheetData sheetId="2157">
        <row r="106">
          <cell r="C106" t="str">
            <v>Hour</v>
          </cell>
        </row>
      </sheetData>
      <sheetData sheetId="2158">
        <row r="106">
          <cell r="C106" t="str">
            <v>Hour</v>
          </cell>
        </row>
      </sheetData>
      <sheetData sheetId="2159">
        <row r="106">
          <cell r="C106" t="str">
            <v>Hour</v>
          </cell>
        </row>
      </sheetData>
      <sheetData sheetId="2160">
        <row r="106">
          <cell r="C106" t="str">
            <v>Hour</v>
          </cell>
        </row>
      </sheetData>
      <sheetData sheetId="2161">
        <row r="106">
          <cell r="C106" t="str">
            <v>Hour</v>
          </cell>
        </row>
      </sheetData>
      <sheetData sheetId="2162">
        <row r="106">
          <cell r="C106" t="str">
            <v>Hour</v>
          </cell>
        </row>
      </sheetData>
      <sheetData sheetId="2163">
        <row r="106">
          <cell r="C106" t="str">
            <v>Hour</v>
          </cell>
        </row>
      </sheetData>
      <sheetData sheetId="2164">
        <row r="106">
          <cell r="C106" t="str">
            <v>Hour</v>
          </cell>
        </row>
      </sheetData>
      <sheetData sheetId="2165">
        <row r="106">
          <cell r="C106" t="str">
            <v>Hour</v>
          </cell>
        </row>
      </sheetData>
      <sheetData sheetId="2166">
        <row r="106">
          <cell r="C106" t="str">
            <v>Hour</v>
          </cell>
        </row>
      </sheetData>
      <sheetData sheetId="2167">
        <row r="106">
          <cell r="C106" t="str">
            <v>Hour</v>
          </cell>
        </row>
      </sheetData>
      <sheetData sheetId="2168">
        <row r="106">
          <cell r="C106" t="str">
            <v>Hour</v>
          </cell>
        </row>
      </sheetData>
      <sheetData sheetId="2169">
        <row r="106">
          <cell r="C106" t="str">
            <v>Hour</v>
          </cell>
        </row>
      </sheetData>
      <sheetData sheetId="2170">
        <row r="106">
          <cell r="C106" t="str">
            <v>Hour</v>
          </cell>
        </row>
      </sheetData>
      <sheetData sheetId="2171">
        <row r="106">
          <cell r="C106" t="str">
            <v>Hour</v>
          </cell>
        </row>
      </sheetData>
      <sheetData sheetId="2172">
        <row r="106">
          <cell r="C106" t="str">
            <v>Hour</v>
          </cell>
        </row>
      </sheetData>
      <sheetData sheetId="2173">
        <row r="106">
          <cell r="C106" t="str">
            <v>Hour</v>
          </cell>
        </row>
      </sheetData>
      <sheetData sheetId="2174">
        <row r="106">
          <cell r="C106" t="str">
            <v>Hour</v>
          </cell>
        </row>
      </sheetData>
      <sheetData sheetId="2175">
        <row r="106">
          <cell r="C106" t="str">
            <v>Hour</v>
          </cell>
        </row>
      </sheetData>
      <sheetData sheetId="2176">
        <row r="106">
          <cell r="C106" t="str">
            <v>Hour</v>
          </cell>
        </row>
      </sheetData>
      <sheetData sheetId="2177">
        <row r="106">
          <cell r="C106" t="str">
            <v>Hour</v>
          </cell>
        </row>
      </sheetData>
      <sheetData sheetId="2178">
        <row r="106">
          <cell r="C106" t="str">
            <v>Hour</v>
          </cell>
        </row>
      </sheetData>
      <sheetData sheetId="2179">
        <row r="106">
          <cell r="C106" t="str">
            <v>Hour</v>
          </cell>
        </row>
      </sheetData>
      <sheetData sheetId="2180">
        <row r="106">
          <cell r="C106" t="str">
            <v>Hour</v>
          </cell>
        </row>
      </sheetData>
      <sheetData sheetId="2181">
        <row r="106">
          <cell r="C106" t="str">
            <v>Hour</v>
          </cell>
        </row>
      </sheetData>
      <sheetData sheetId="2182">
        <row r="106">
          <cell r="C106" t="str">
            <v>Hour</v>
          </cell>
        </row>
      </sheetData>
      <sheetData sheetId="2183">
        <row r="106">
          <cell r="C106" t="str">
            <v>Hour</v>
          </cell>
        </row>
      </sheetData>
      <sheetData sheetId="2184">
        <row r="106">
          <cell r="C106" t="str">
            <v>Hour</v>
          </cell>
        </row>
      </sheetData>
      <sheetData sheetId="2185">
        <row r="106">
          <cell r="C106" t="str">
            <v>Hour</v>
          </cell>
        </row>
      </sheetData>
      <sheetData sheetId="2186">
        <row r="106">
          <cell r="C106" t="str">
            <v>Hour</v>
          </cell>
        </row>
      </sheetData>
      <sheetData sheetId="2187">
        <row r="106">
          <cell r="C106" t="str">
            <v>Hour</v>
          </cell>
        </row>
      </sheetData>
      <sheetData sheetId="2188">
        <row r="106">
          <cell r="C106" t="str">
            <v>Hour</v>
          </cell>
        </row>
      </sheetData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>
        <row r="35">
          <cell r="H35">
            <v>0</v>
          </cell>
        </row>
      </sheetData>
      <sheetData sheetId="2488">
        <row r="35">
          <cell r="H35">
            <v>0</v>
          </cell>
        </row>
      </sheetData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>
        <row r="35">
          <cell r="H35">
            <v>0</v>
          </cell>
        </row>
      </sheetData>
      <sheetData sheetId="2496">
        <row r="35">
          <cell r="H35">
            <v>0</v>
          </cell>
        </row>
      </sheetData>
      <sheetData sheetId="2497">
        <row r="35">
          <cell r="H35">
            <v>0</v>
          </cell>
        </row>
      </sheetData>
      <sheetData sheetId="2498">
        <row r="35">
          <cell r="H35">
            <v>0</v>
          </cell>
        </row>
      </sheetData>
      <sheetData sheetId="2499">
        <row r="35">
          <cell r="H35">
            <v>0</v>
          </cell>
        </row>
      </sheetData>
      <sheetData sheetId="2500" refreshError="1"/>
      <sheetData sheetId="250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>
        <row r="35">
          <cell r="H35">
            <v>0</v>
          </cell>
        </row>
      </sheetData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>
        <row r="106">
          <cell r="C106" t="str">
            <v>Hour</v>
          </cell>
        </row>
      </sheetData>
      <sheetData sheetId="2521">
        <row r="106">
          <cell r="C106" t="str">
            <v>Hour</v>
          </cell>
        </row>
      </sheetData>
      <sheetData sheetId="2522">
        <row r="106">
          <cell r="C106" t="str">
            <v>Hour</v>
          </cell>
        </row>
      </sheetData>
      <sheetData sheetId="2523">
        <row r="35">
          <cell r="H35">
            <v>0</v>
          </cell>
        </row>
      </sheetData>
      <sheetData sheetId="2524">
        <row r="35">
          <cell r="H35">
            <v>0</v>
          </cell>
        </row>
      </sheetData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>
        <row r="106">
          <cell r="C106" t="str">
            <v>Hour</v>
          </cell>
        </row>
      </sheetData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>
        <row r="35">
          <cell r="H35">
            <v>0</v>
          </cell>
        </row>
      </sheetData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>
        <row r="106">
          <cell r="C106" t="str">
            <v>Hour</v>
          </cell>
        </row>
      </sheetData>
      <sheetData sheetId="2620">
        <row r="106">
          <cell r="C106" t="str">
            <v>Hour</v>
          </cell>
        </row>
      </sheetData>
      <sheetData sheetId="2621">
        <row r="106">
          <cell r="C106" t="str">
            <v>Hour</v>
          </cell>
        </row>
      </sheetData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>
        <row r="106">
          <cell r="C106" t="str">
            <v>Hour</v>
          </cell>
        </row>
      </sheetData>
      <sheetData sheetId="2632">
        <row r="106">
          <cell r="C106" t="str">
            <v>Hour</v>
          </cell>
        </row>
      </sheetData>
      <sheetData sheetId="2633">
        <row r="106">
          <cell r="C106" t="str">
            <v>Hour</v>
          </cell>
        </row>
      </sheetData>
      <sheetData sheetId="2634" refreshError="1"/>
      <sheetData sheetId="2635">
        <row r="106">
          <cell r="C106" t="str">
            <v>Hour</v>
          </cell>
        </row>
      </sheetData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>
        <row r="106">
          <cell r="C106" t="str">
            <v>Hour</v>
          </cell>
        </row>
      </sheetData>
      <sheetData sheetId="2676">
        <row r="106">
          <cell r="C106" t="str">
            <v>Hour</v>
          </cell>
        </row>
      </sheetData>
      <sheetData sheetId="2677">
        <row r="106">
          <cell r="C106" t="str">
            <v>Hour</v>
          </cell>
        </row>
      </sheetData>
      <sheetData sheetId="2678" refreshError="1"/>
      <sheetData sheetId="2679" refreshError="1"/>
      <sheetData sheetId="2680" refreshError="1"/>
      <sheetData sheetId="2681">
        <row r="106">
          <cell r="C106" t="str">
            <v>Hour</v>
          </cell>
        </row>
      </sheetData>
      <sheetData sheetId="2682" refreshError="1"/>
      <sheetData sheetId="2683"/>
      <sheetData sheetId="2684">
        <row r="106">
          <cell r="C106" t="str">
            <v>Hour</v>
          </cell>
        </row>
      </sheetData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>
        <row r="106">
          <cell r="C106" t="str">
            <v>Hour</v>
          </cell>
        </row>
      </sheetData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>
        <row r="106">
          <cell r="C106" t="str">
            <v>Hour</v>
          </cell>
        </row>
      </sheetData>
      <sheetData sheetId="2755">
        <row r="106">
          <cell r="C106" t="str">
            <v>Hour</v>
          </cell>
        </row>
      </sheetData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/>
      <sheetData sheetId="2855">
        <row r="106">
          <cell r="C106" t="str">
            <v>Hour</v>
          </cell>
        </row>
      </sheetData>
      <sheetData sheetId="2856">
        <row r="106">
          <cell r="C106" t="str">
            <v>Hour</v>
          </cell>
        </row>
      </sheetData>
      <sheetData sheetId="2857">
        <row r="106">
          <cell r="C106" t="str">
            <v>Hour</v>
          </cell>
        </row>
      </sheetData>
      <sheetData sheetId="2858" refreshError="1"/>
      <sheetData sheetId="2859" refreshError="1"/>
      <sheetData sheetId="2860">
        <row r="106">
          <cell r="C106" t="str">
            <v>Hour</v>
          </cell>
        </row>
      </sheetData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>
        <row r="106">
          <cell r="C106" t="str">
            <v>Hour</v>
          </cell>
        </row>
      </sheetData>
      <sheetData sheetId="2939">
        <row r="106">
          <cell r="C106" t="str">
            <v>Hour</v>
          </cell>
        </row>
      </sheetData>
      <sheetData sheetId="2940"/>
      <sheetData sheetId="2941" refreshError="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>
        <row r="106">
          <cell r="C106" t="str">
            <v>Hour</v>
          </cell>
        </row>
      </sheetData>
      <sheetData sheetId="2971">
        <row r="106">
          <cell r="C106" t="str">
            <v>Hour</v>
          </cell>
        </row>
      </sheetData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/>
      <sheetData sheetId="3150"/>
      <sheetData sheetId="3151"/>
      <sheetData sheetId="3152"/>
      <sheetData sheetId="3153"/>
      <sheetData sheetId="3154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/>
      <sheetData sheetId="3276" refreshError="1"/>
      <sheetData sheetId="3277" refreshError="1"/>
      <sheetData sheetId="3278" refreshError="1"/>
      <sheetData sheetId="3279"/>
      <sheetData sheetId="3280" refreshError="1"/>
      <sheetData sheetId="3281"/>
      <sheetData sheetId="3282"/>
      <sheetData sheetId="3283">
        <row r="106">
          <cell r="C106" t="str">
            <v>Hour</v>
          </cell>
        </row>
      </sheetData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>
        <row r="106">
          <cell r="C106" t="str">
            <v>Hour</v>
          </cell>
        </row>
      </sheetData>
      <sheetData sheetId="3331">
        <row r="106">
          <cell r="C106" t="str">
            <v>Hour</v>
          </cell>
        </row>
      </sheetData>
      <sheetData sheetId="3332">
        <row r="106">
          <cell r="C106" t="str">
            <v>Hour</v>
          </cell>
        </row>
      </sheetData>
      <sheetData sheetId="3333">
        <row r="106">
          <cell r="C106" t="str">
            <v>Hour</v>
          </cell>
        </row>
      </sheetData>
      <sheetData sheetId="3334">
        <row r="106">
          <cell r="C106" t="str">
            <v>Hour</v>
          </cell>
        </row>
      </sheetData>
      <sheetData sheetId="3335">
        <row r="106">
          <cell r="C106" t="str">
            <v>Hour</v>
          </cell>
        </row>
      </sheetData>
      <sheetData sheetId="3336">
        <row r="106">
          <cell r="C106" t="str">
            <v>Hour</v>
          </cell>
        </row>
      </sheetData>
      <sheetData sheetId="3337">
        <row r="106">
          <cell r="C106" t="str">
            <v>Hour</v>
          </cell>
        </row>
      </sheetData>
      <sheetData sheetId="3338">
        <row r="106">
          <cell r="C106" t="str">
            <v>Hour</v>
          </cell>
        </row>
      </sheetData>
      <sheetData sheetId="3339">
        <row r="106">
          <cell r="C106" t="str">
            <v>Hour</v>
          </cell>
        </row>
      </sheetData>
      <sheetData sheetId="3340">
        <row r="106">
          <cell r="C106" t="str">
            <v>Hour</v>
          </cell>
        </row>
      </sheetData>
      <sheetData sheetId="3341">
        <row r="106">
          <cell r="C106" t="str">
            <v>Hour</v>
          </cell>
        </row>
      </sheetData>
      <sheetData sheetId="3342">
        <row r="106">
          <cell r="C106" t="str">
            <v>Hour</v>
          </cell>
        </row>
      </sheetData>
      <sheetData sheetId="3343">
        <row r="106">
          <cell r="C106" t="str">
            <v>Hour</v>
          </cell>
        </row>
      </sheetData>
      <sheetData sheetId="3344">
        <row r="106">
          <cell r="C106" t="str">
            <v>Hour</v>
          </cell>
        </row>
      </sheetData>
      <sheetData sheetId="3345">
        <row r="106">
          <cell r="C106" t="str">
            <v>Hour</v>
          </cell>
        </row>
      </sheetData>
      <sheetData sheetId="3346">
        <row r="106">
          <cell r="C106" t="str">
            <v>Hour</v>
          </cell>
        </row>
      </sheetData>
      <sheetData sheetId="3347">
        <row r="106">
          <cell r="C106" t="str">
            <v>Hour</v>
          </cell>
        </row>
      </sheetData>
      <sheetData sheetId="3348">
        <row r="106">
          <cell r="C106" t="str">
            <v>Hour</v>
          </cell>
        </row>
      </sheetData>
      <sheetData sheetId="3349">
        <row r="106">
          <cell r="C106" t="str">
            <v>Hour</v>
          </cell>
        </row>
      </sheetData>
      <sheetData sheetId="3350">
        <row r="106">
          <cell r="C106" t="str">
            <v>Hour</v>
          </cell>
        </row>
      </sheetData>
      <sheetData sheetId="3351">
        <row r="106">
          <cell r="C106" t="str">
            <v>Hour</v>
          </cell>
        </row>
      </sheetData>
      <sheetData sheetId="3352">
        <row r="106">
          <cell r="C106" t="str">
            <v>Hour</v>
          </cell>
        </row>
      </sheetData>
      <sheetData sheetId="3353">
        <row r="106">
          <cell r="C106" t="str">
            <v>Hour</v>
          </cell>
        </row>
      </sheetData>
      <sheetData sheetId="3354">
        <row r="106">
          <cell r="C106" t="str">
            <v>Hour</v>
          </cell>
        </row>
      </sheetData>
      <sheetData sheetId="3355">
        <row r="106">
          <cell r="C106" t="str">
            <v>Hour</v>
          </cell>
        </row>
      </sheetData>
      <sheetData sheetId="3356">
        <row r="106">
          <cell r="C106" t="str">
            <v>Hour</v>
          </cell>
        </row>
      </sheetData>
      <sheetData sheetId="3357">
        <row r="106">
          <cell r="C106" t="str">
            <v>Hour</v>
          </cell>
        </row>
      </sheetData>
      <sheetData sheetId="3358">
        <row r="106">
          <cell r="C106" t="str">
            <v>Hour</v>
          </cell>
        </row>
      </sheetData>
      <sheetData sheetId="3359">
        <row r="106">
          <cell r="C106" t="str">
            <v>Hour</v>
          </cell>
        </row>
      </sheetData>
      <sheetData sheetId="3360">
        <row r="106">
          <cell r="C106" t="str">
            <v>Hour</v>
          </cell>
        </row>
      </sheetData>
      <sheetData sheetId="3361">
        <row r="106">
          <cell r="C106" t="str">
            <v>Hour</v>
          </cell>
        </row>
      </sheetData>
      <sheetData sheetId="3362">
        <row r="106">
          <cell r="C106" t="str">
            <v>Hour</v>
          </cell>
        </row>
      </sheetData>
      <sheetData sheetId="3363">
        <row r="106">
          <cell r="C106" t="str">
            <v>Hour</v>
          </cell>
        </row>
      </sheetData>
      <sheetData sheetId="3364"/>
      <sheetData sheetId="3365">
        <row r="106">
          <cell r="C106" t="str">
            <v>Hour</v>
          </cell>
        </row>
      </sheetData>
      <sheetData sheetId="3366">
        <row r="106">
          <cell r="C106" t="str">
            <v>Hour</v>
          </cell>
        </row>
      </sheetData>
      <sheetData sheetId="3367">
        <row r="106">
          <cell r="C106" t="str">
            <v>Hour</v>
          </cell>
        </row>
      </sheetData>
      <sheetData sheetId="3368"/>
      <sheetData sheetId="3369">
        <row r="106">
          <cell r="C106" t="str">
            <v>Hour</v>
          </cell>
        </row>
      </sheetData>
      <sheetData sheetId="3370">
        <row r="106">
          <cell r="C106" t="str">
            <v>Hour</v>
          </cell>
        </row>
      </sheetData>
      <sheetData sheetId="3371">
        <row r="106">
          <cell r="C106" t="str">
            <v>Hour</v>
          </cell>
        </row>
      </sheetData>
      <sheetData sheetId="3372"/>
      <sheetData sheetId="3373">
        <row r="106">
          <cell r="C106" t="str">
            <v>Hour</v>
          </cell>
        </row>
      </sheetData>
      <sheetData sheetId="3374">
        <row r="106">
          <cell r="C106" t="str">
            <v>Hour</v>
          </cell>
        </row>
      </sheetData>
      <sheetData sheetId="3375"/>
      <sheetData sheetId="3376">
        <row r="106">
          <cell r="C106" t="str">
            <v>Hour</v>
          </cell>
        </row>
      </sheetData>
      <sheetData sheetId="3377">
        <row r="106">
          <cell r="C106" t="str">
            <v>Hour</v>
          </cell>
        </row>
      </sheetData>
      <sheetData sheetId="3378">
        <row r="106">
          <cell r="C106" t="str">
            <v>Hour</v>
          </cell>
        </row>
      </sheetData>
      <sheetData sheetId="3379">
        <row r="106">
          <cell r="C106" t="str">
            <v>Hour</v>
          </cell>
        </row>
      </sheetData>
      <sheetData sheetId="3380">
        <row r="106">
          <cell r="C106" t="str">
            <v>Hour</v>
          </cell>
        </row>
      </sheetData>
      <sheetData sheetId="3381">
        <row r="106">
          <cell r="C106" t="str">
            <v>Hour</v>
          </cell>
        </row>
      </sheetData>
      <sheetData sheetId="3382">
        <row r="106">
          <cell r="C106" t="str">
            <v>Hour</v>
          </cell>
        </row>
      </sheetData>
      <sheetData sheetId="3383"/>
      <sheetData sheetId="3384">
        <row r="106">
          <cell r="C106" t="str">
            <v>Hour</v>
          </cell>
        </row>
      </sheetData>
      <sheetData sheetId="3385">
        <row r="106">
          <cell r="C106" t="str">
            <v>Hour</v>
          </cell>
        </row>
      </sheetData>
      <sheetData sheetId="3386">
        <row r="106">
          <cell r="C106" t="str">
            <v>Hour</v>
          </cell>
        </row>
      </sheetData>
      <sheetData sheetId="3387">
        <row r="106">
          <cell r="C106" t="str">
            <v>Hour</v>
          </cell>
        </row>
      </sheetData>
      <sheetData sheetId="3388">
        <row r="106">
          <cell r="C106" t="str">
            <v>Hour</v>
          </cell>
        </row>
      </sheetData>
      <sheetData sheetId="3389">
        <row r="106">
          <cell r="C106" t="str">
            <v>Hour</v>
          </cell>
        </row>
      </sheetData>
      <sheetData sheetId="3390">
        <row r="106">
          <cell r="C106" t="str">
            <v>Hour</v>
          </cell>
        </row>
      </sheetData>
      <sheetData sheetId="3391">
        <row r="106">
          <cell r="C106" t="str">
            <v>Hour</v>
          </cell>
        </row>
      </sheetData>
      <sheetData sheetId="3392">
        <row r="106">
          <cell r="C106" t="str">
            <v>Hour</v>
          </cell>
        </row>
      </sheetData>
      <sheetData sheetId="3393">
        <row r="106">
          <cell r="C106" t="str">
            <v>Hour</v>
          </cell>
        </row>
      </sheetData>
      <sheetData sheetId="3394">
        <row r="106">
          <cell r="C106" t="str">
            <v>Hour</v>
          </cell>
        </row>
      </sheetData>
      <sheetData sheetId="3395">
        <row r="106">
          <cell r="C106" t="str">
            <v>Hour</v>
          </cell>
        </row>
      </sheetData>
      <sheetData sheetId="3396">
        <row r="106">
          <cell r="C106" t="str">
            <v>Hour</v>
          </cell>
        </row>
      </sheetData>
      <sheetData sheetId="3397">
        <row r="106">
          <cell r="C106" t="str">
            <v>Hour</v>
          </cell>
        </row>
      </sheetData>
      <sheetData sheetId="3398"/>
      <sheetData sheetId="3399">
        <row r="106">
          <cell r="C106" t="str">
            <v>Hour</v>
          </cell>
        </row>
      </sheetData>
      <sheetData sheetId="3400"/>
      <sheetData sheetId="3401">
        <row r="106">
          <cell r="C106" t="str">
            <v>Hour</v>
          </cell>
        </row>
      </sheetData>
      <sheetData sheetId="3402">
        <row r="106">
          <cell r="C106" t="str">
            <v>Hour</v>
          </cell>
        </row>
      </sheetData>
      <sheetData sheetId="3403">
        <row r="106">
          <cell r="C106" t="str">
            <v>Hour</v>
          </cell>
        </row>
      </sheetData>
      <sheetData sheetId="3404">
        <row r="106">
          <cell r="C106" t="str">
            <v>Hour</v>
          </cell>
        </row>
      </sheetData>
      <sheetData sheetId="3405">
        <row r="106">
          <cell r="C106" t="str">
            <v>Hour</v>
          </cell>
        </row>
      </sheetData>
      <sheetData sheetId="3406">
        <row r="106">
          <cell r="C106" t="str">
            <v>Hour</v>
          </cell>
        </row>
      </sheetData>
      <sheetData sheetId="3407">
        <row r="106">
          <cell r="C106" t="str">
            <v>Hour</v>
          </cell>
        </row>
      </sheetData>
      <sheetData sheetId="3408">
        <row r="106">
          <cell r="C106" t="str">
            <v>Hour</v>
          </cell>
        </row>
      </sheetData>
      <sheetData sheetId="3409"/>
      <sheetData sheetId="3410">
        <row r="106">
          <cell r="C106" t="str">
            <v>Hour</v>
          </cell>
        </row>
      </sheetData>
      <sheetData sheetId="3411">
        <row r="106">
          <cell r="C106" t="str">
            <v>Hour</v>
          </cell>
        </row>
      </sheetData>
      <sheetData sheetId="3412"/>
      <sheetData sheetId="3413">
        <row r="106">
          <cell r="C106" t="str">
            <v>Hour</v>
          </cell>
        </row>
      </sheetData>
      <sheetData sheetId="3414">
        <row r="106">
          <cell r="C106" t="str">
            <v>Hour</v>
          </cell>
        </row>
      </sheetData>
      <sheetData sheetId="3415">
        <row r="106">
          <cell r="C106" t="str">
            <v>Hour</v>
          </cell>
        </row>
      </sheetData>
      <sheetData sheetId="3416">
        <row r="106">
          <cell r="C106" t="str">
            <v>Hour</v>
          </cell>
        </row>
      </sheetData>
      <sheetData sheetId="3417">
        <row r="106">
          <cell r="C106" t="str">
            <v>Hour</v>
          </cell>
        </row>
      </sheetData>
      <sheetData sheetId="3418">
        <row r="106">
          <cell r="C106" t="str">
            <v>Hour</v>
          </cell>
        </row>
      </sheetData>
      <sheetData sheetId="3419">
        <row r="106">
          <cell r="C106" t="str">
            <v>Hour</v>
          </cell>
        </row>
      </sheetData>
      <sheetData sheetId="3420">
        <row r="106">
          <cell r="C106" t="str">
            <v>Hour</v>
          </cell>
        </row>
      </sheetData>
      <sheetData sheetId="3421">
        <row r="106">
          <cell r="C106" t="str">
            <v>Hour</v>
          </cell>
        </row>
      </sheetData>
      <sheetData sheetId="3422">
        <row r="106">
          <cell r="C106" t="str">
            <v>Hour</v>
          </cell>
        </row>
      </sheetData>
      <sheetData sheetId="3423">
        <row r="106">
          <cell r="C106" t="str">
            <v>Hour</v>
          </cell>
        </row>
      </sheetData>
      <sheetData sheetId="3424">
        <row r="106">
          <cell r="C106" t="str">
            <v>Hour</v>
          </cell>
        </row>
      </sheetData>
      <sheetData sheetId="3425">
        <row r="106">
          <cell r="C106" t="str">
            <v>Hour</v>
          </cell>
        </row>
      </sheetData>
      <sheetData sheetId="3426">
        <row r="106">
          <cell r="C106" t="str">
            <v>Hour</v>
          </cell>
        </row>
      </sheetData>
      <sheetData sheetId="3427">
        <row r="106">
          <cell r="C106" t="str">
            <v>Hour</v>
          </cell>
        </row>
      </sheetData>
      <sheetData sheetId="3428">
        <row r="106">
          <cell r="C106" t="str">
            <v>Hour</v>
          </cell>
        </row>
      </sheetData>
      <sheetData sheetId="3429">
        <row r="106">
          <cell r="C106" t="str">
            <v>Hour</v>
          </cell>
        </row>
      </sheetData>
      <sheetData sheetId="3430">
        <row r="106">
          <cell r="C106" t="str">
            <v>Hour</v>
          </cell>
        </row>
      </sheetData>
      <sheetData sheetId="3431"/>
      <sheetData sheetId="3432">
        <row r="106">
          <cell r="C106" t="str">
            <v>Hour</v>
          </cell>
        </row>
      </sheetData>
      <sheetData sheetId="3433">
        <row r="106">
          <cell r="C106" t="str">
            <v>Hour</v>
          </cell>
        </row>
      </sheetData>
      <sheetData sheetId="3434">
        <row r="106">
          <cell r="C106" t="str">
            <v>Hour</v>
          </cell>
        </row>
      </sheetData>
      <sheetData sheetId="3435">
        <row r="106">
          <cell r="C106" t="str">
            <v>Hour</v>
          </cell>
        </row>
      </sheetData>
      <sheetData sheetId="3436">
        <row r="106">
          <cell r="C106" t="str">
            <v>Hour</v>
          </cell>
        </row>
      </sheetData>
      <sheetData sheetId="3437">
        <row r="106">
          <cell r="C106" t="str">
            <v>Hour</v>
          </cell>
        </row>
      </sheetData>
      <sheetData sheetId="3438">
        <row r="106">
          <cell r="C106" t="str">
            <v>Hour</v>
          </cell>
        </row>
      </sheetData>
      <sheetData sheetId="3439">
        <row r="106">
          <cell r="C106" t="str">
            <v>Hour</v>
          </cell>
        </row>
      </sheetData>
      <sheetData sheetId="3440">
        <row r="106">
          <cell r="C106" t="str">
            <v>Hour</v>
          </cell>
        </row>
      </sheetData>
      <sheetData sheetId="3441">
        <row r="106">
          <cell r="C106" t="str">
            <v>Hour</v>
          </cell>
        </row>
      </sheetData>
      <sheetData sheetId="3442">
        <row r="106">
          <cell r="C106" t="str">
            <v>Hour</v>
          </cell>
        </row>
      </sheetData>
      <sheetData sheetId="3443">
        <row r="106">
          <cell r="C106" t="str">
            <v>Hour</v>
          </cell>
        </row>
      </sheetData>
      <sheetData sheetId="3444">
        <row r="106">
          <cell r="C106" t="str">
            <v>Hour</v>
          </cell>
        </row>
      </sheetData>
      <sheetData sheetId="3445">
        <row r="106">
          <cell r="C106" t="str">
            <v>Hour</v>
          </cell>
        </row>
      </sheetData>
      <sheetData sheetId="3446">
        <row r="106">
          <cell r="C106" t="str">
            <v>Hour</v>
          </cell>
        </row>
      </sheetData>
      <sheetData sheetId="3447">
        <row r="106">
          <cell r="C106" t="str">
            <v>Hour</v>
          </cell>
        </row>
      </sheetData>
      <sheetData sheetId="3448">
        <row r="106">
          <cell r="C106" t="str">
            <v>Hour</v>
          </cell>
        </row>
      </sheetData>
      <sheetData sheetId="3449"/>
      <sheetData sheetId="3450">
        <row r="106">
          <cell r="C106" t="str">
            <v>Hour</v>
          </cell>
        </row>
      </sheetData>
      <sheetData sheetId="3451">
        <row r="106">
          <cell r="C106" t="str">
            <v>Hour</v>
          </cell>
        </row>
      </sheetData>
      <sheetData sheetId="3452"/>
      <sheetData sheetId="3453">
        <row r="106">
          <cell r="C106" t="str">
            <v>Hour</v>
          </cell>
        </row>
      </sheetData>
      <sheetData sheetId="3454">
        <row r="106">
          <cell r="C106" t="str">
            <v>Hour</v>
          </cell>
        </row>
      </sheetData>
      <sheetData sheetId="3455">
        <row r="106">
          <cell r="C106" t="str">
            <v>Hour</v>
          </cell>
        </row>
      </sheetData>
      <sheetData sheetId="3456">
        <row r="106">
          <cell r="C106" t="str">
            <v>Hour</v>
          </cell>
        </row>
      </sheetData>
      <sheetData sheetId="3457">
        <row r="106">
          <cell r="C106" t="str">
            <v>Hour</v>
          </cell>
        </row>
      </sheetData>
      <sheetData sheetId="3458">
        <row r="106">
          <cell r="C106" t="str">
            <v>Hour</v>
          </cell>
        </row>
      </sheetData>
      <sheetData sheetId="3459">
        <row r="106">
          <cell r="C106" t="str">
            <v>Hour</v>
          </cell>
        </row>
      </sheetData>
      <sheetData sheetId="3460">
        <row r="106">
          <cell r="C106" t="str">
            <v>Hour</v>
          </cell>
        </row>
      </sheetData>
      <sheetData sheetId="3461">
        <row r="106">
          <cell r="C106" t="str">
            <v>Hour</v>
          </cell>
        </row>
      </sheetData>
      <sheetData sheetId="3462">
        <row r="106">
          <cell r="C106" t="str">
            <v>Hour</v>
          </cell>
        </row>
      </sheetData>
      <sheetData sheetId="3463">
        <row r="106">
          <cell r="C106" t="str">
            <v>Hour</v>
          </cell>
        </row>
      </sheetData>
      <sheetData sheetId="3464">
        <row r="106">
          <cell r="C106" t="str">
            <v>Hour</v>
          </cell>
        </row>
      </sheetData>
      <sheetData sheetId="3465">
        <row r="106">
          <cell r="C106" t="str">
            <v>Hour</v>
          </cell>
        </row>
      </sheetData>
      <sheetData sheetId="3466">
        <row r="106">
          <cell r="C106" t="str">
            <v>Hour</v>
          </cell>
        </row>
      </sheetData>
      <sheetData sheetId="3467">
        <row r="106">
          <cell r="C106" t="str">
            <v>Hour</v>
          </cell>
        </row>
      </sheetData>
      <sheetData sheetId="3468">
        <row r="106">
          <cell r="C106" t="str">
            <v>Hour</v>
          </cell>
        </row>
      </sheetData>
      <sheetData sheetId="3469">
        <row r="106">
          <cell r="C106" t="str">
            <v>Hour</v>
          </cell>
        </row>
      </sheetData>
      <sheetData sheetId="3470">
        <row r="106">
          <cell r="C106" t="str">
            <v>Hour</v>
          </cell>
        </row>
      </sheetData>
      <sheetData sheetId="3471">
        <row r="106">
          <cell r="C106" t="str">
            <v>Hour</v>
          </cell>
        </row>
      </sheetData>
      <sheetData sheetId="3472">
        <row r="106">
          <cell r="C106" t="str">
            <v>Hour</v>
          </cell>
        </row>
      </sheetData>
      <sheetData sheetId="3473">
        <row r="106">
          <cell r="C106" t="str">
            <v>Hour</v>
          </cell>
        </row>
      </sheetData>
      <sheetData sheetId="3474">
        <row r="106">
          <cell r="C106" t="str">
            <v>Hour</v>
          </cell>
        </row>
      </sheetData>
      <sheetData sheetId="3475">
        <row r="106">
          <cell r="C106" t="str">
            <v>Hour</v>
          </cell>
        </row>
      </sheetData>
      <sheetData sheetId="3476">
        <row r="106">
          <cell r="C106" t="str">
            <v>Hour</v>
          </cell>
        </row>
      </sheetData>
      <sheetData sheetId="3477">
        <row r="106">
          <cell r="C106" t="str">
            <v>Hour</v>
          </cell>
        </row>
      </sheetData>
      <sheetData sheetId="3478">
        <row r="106">
          <cell r="C106" t="str">
            <v>Hour</v>
          </cell>
        </row>
      </sheetData>
      <sheetData sheetId="3479">
        <row r="106">
          <cell r="C106" t="str">
            <v>Hour</v>
          </cell>
        </row>
      </sheetData>
      <sheetData sheetId="3480"/>
      <sheetData sheetId="3481">
        <row r="106">
          <cell r="C106" t="str">
            <v>Hour</v>
          </cell>
        </row>
      </sheetData>
      <sheetData sheetId="3482">
        <row r="106">
          <cell r="C106" t="str">
            <v>Hour</v>
          </cell>
        </row>
      </sheetData>
      <sheetData sheetId="3483">
        <row r="106">
          <cell r="C106" t="str">
            <v>Hour</v>
          </cell>
        </row>
      </sheetData>
      <sheetData sheetId="3484">
        <row r="106">
          <cell r="C106" t="str">
            <v>Hour</v>
          </cell>
        </row>
      </sheetData>
      <sheetData sheetId="3485">
        <row r="106">
          <cell r="C106" t="str">
            <v>Hour</v>
          </cell>
        </row>
      </sheetData>
      <sheetData sheetId="3486">
        <row r="106">
          <cell r="C106" t="str">
            <v>Hour</v>
          </cell>
        </row>
      </sheetData>
      <sheetData sheetId="3487">
        <row r="106">
          <cell r="C106" t="str">
            <v>Hour</v>
          </cell>
        </row>
      </sheetData>
      <sheetData sheetId="3488">
        <row r="106">
          <cell r="C106" t="str">
            <v>Hour</v>
          </cell>
        </row>
      </sheetData>
      <sheetData sheetId="3489">
        <row r="106">
          <cell r="C106" t="str">
            <v>Hour</v>
          </cell>
        </row>
      </sheetData>
      <sheetData sheetId="3490">
        <row r="106">
          <cell r="C106" t="str">
            <v>Hour</v>
          </cell>
        </row>
      </sheetData>
      <sheetData sheetId="3491">
        <row r="106">
          <cell r="C106" t="str">
            <v>Hour</v>
          </cell>
        </row>
      </sheetData>
      <sheetData sheetId="3492">
        <row r="106">
          <cell r="C106" t="str">
            <v>Hour</v>
          </cell>
        </row>
      </sheetData>
      <sheetData sheetId="3493"/>
      <sheetData sheetId="3494">
        <row r="106">
          <cell r="C106" t="str">
            <v>Hour</v>
          </cell>
        </row>
      </sheetData>
      <sheetData sheetId="3495">
        <row r="106">
          <cell r="C106" t="str">
            <v>Hour</v>
          </cell>
        </row>
      </sheetData>
      <sheetData sheetId="3496">
        <row r="106">
          <cell r="C106" t="str">
            <v>Hour</v>
          </cell>
        </row>
      </sheetData>
      <sheetData sheetId="3497">
        <row r="106">
          <cell r="C106" t="str">
            <v>Hour</v>
          </cell>
        </row>
      </sheetData>
      <sheetData sheetId="3498">
        <row r="106">
          <cell r="C106" t="str">
            <v>Hour</v>
          </cell>
        </row>
      </sheetData>
      <sheetData sheetId="3499">
        <row r="106">
          <cell r="C106" t="str">
            <v>Hour</v>
          </cell>
        </row>
      </sheetData>
      <sheetData sheetId="3500">
        <row r="106">
          <cell r="C106" t="str">
            <v>Hour</v>
          </cell>
        </row>
      </sheetData>
      <sheetData sheetId="3501">
        <row r="106">
          <cell r="C106" t="str">
            <v>Hour</v>
          </cell>
        </row>
      </sheetData>
      <sheetData sheetId="3502">
        <row r="106">
          <cell r="C106" t="str">
            <v>Hour</v>
          </cell>
        </row>
      </sheetData>
      <sheetData sheetId="3503">
        <row r="106">
          <cell r="C106" t="str">
            <v>Hour</v>
          </cell>
        </row>
      </sheetData>
      <sheetData sheetId="3504">
        <row r="106">
          <cell r="C106" t="str">
            <v>Hour</v>
          </cell>
        </row>
      </sheetData>
      <sheetData sheetId="3505"/>
      <sheetData sheetId="3506">
        <row r="35">
          <cell r="H35">
            <v>0</v>
          </cell>
        </row>
      </sheetData>
      <sheetData sheetId="3507">
        <row r="35">
          <cell r="H35">
            <v>0</v>
          </cell>
        </row>
      </sheetData>
      <sheetData sheetId="3508">
        <row r="35">
          <cell r="H35">
            <v>0</v>
          </cell>
        </row>
      </sheetData>
      <sheetData sheetId="3509">
        <row r="106">
          <cell r="C106" t="str">
            <v>Hour</v>
          </cell>
        </row>
      </sheetData>
      <sheetData sheetId="3510">
        <row r="106">
          <cell r="C106" t="str">
            <v>Hour</v>
          </cell>
        </row>
      </sheetData>
      <sheetData sheetId="3511"/>
      <sheetData sheetId="3512">
        <row r="106">
          <cell r="C106" t="str">
            <v>Hour</v>
          </cell>
        </row>
      </sheetData>
      <sheetData sheetId="3513">
        <row r="106">
          <cell r="C106" t="str">
            <v>Hour</v>
          </cell>
        </row>
      </sheetData>
      <sheetData sheetId="3514">
        <row r="106">
          <cell r="C106" t="str">
            <v>Hour</v>
          </cell>
        </row>
      </sheetData>
      <sheetData sheetId="3515">
        <row r="106">
          <cell r="C106" t="str">
            <v>Hour</v>
          </cell>
        </row>
      </sheetData>
      <sheetData sheetId="3516">
        <row r="106">
          <cell r="C106" t="str">
            <v>Hour</v>
          </cell>
        </row>
      </sheetData>
      <sheetData sheetId="3517">
        <row r="106">
          <cell r="C106" t="str">
            <v>Hour</v>
          </cell>
        </row>
      </sheetData>
      <sheetData sheetId="3518">
        <row r="106">
          <cell r="C106" t="str">
            <v>Hour</v>
          </cell>
        </row>
      </sheetData>
      <sheetData sheetId="3519">
        <row r="106">
          <cell r="C106" t="str">
            <v>Hour</v>
          </cell>
        </row>
      </sheetData>
      <sheetData sheetId="3520">
        <row r="106">
          <cell r="C106" t="str">
            <v>Hour</v>
          </cell>
        </row>
      </sheetData>
      <sheetData sheetId="3521">
        <row r="106">
          <cell r="C106" t="str">
            <v>Hour</v>
          </cell>
        </row>
      </sheetData>
      <sheetData sheetId="3522">
        <row r="106">
          <cell r="C106" t="str">
            <v>Hour</v>
          </cell>
        </row>
      </sheetData>
      <sheetData sheetId="3523">
        <row r="106">
          <cell r="C106" t="str">
            <v>Hour</v>
          </cell>
        </row>
      </sheetData>
      <sheetData sheetId="3524">
        <row r="106">
          <cell r="C106" t="str">
            <v>Hour</v>
          </cell>
        </row>
      </sheetData>
      <sheetData sheetId="3525">
        <row r="106">
          <cell r="C106" t="str">
            <v>Hour</v>
          </cell>
        </row>
      </sheetData>
      <sheetData sheetId="3526">
        <row r="106">
          <cell r="C106" t="str">
            <v>Hour</v>
          </cell>
        </row>
      </sheetData>
      <sheetData sheetId="3527">
        <row r="106">
          <cell r="C106" t="str">
            <v>Hour</v>
          </cell>
        </row>
      </sheetData>
      <sheetData sheetId="3528">
        <row r="106">
          <cell r="C106" t="str">
            <v>Hour</v>
          </cell>
        </row>
      </sheetData>
      <sheetData sheetId="3529">
        <row r="106">
          <cell r="C106" t="str">
            <v>Hour</v>
          </cell>
        </row>
      </sheetData>
      <sheetData sheetId="3530">
        <row r="106">
          <cell r="C106" t="str">
            <v>Hour</v>
          </cell>
        </row>
      </sheetData>
      <sheetData sheetId="3531">
        <row r="106">
          <cell r="C106" t="str">
            <v>Hour</v>
          </cell>
        </row>
      </sheetData>
      <sheetData sheetId="3532">
        <row r="106">
          <cell r="C106" t="str">
            <v>Hour</v>
          </cell>
        </row>
      </sheetData>
      <sheetData sheetId="3533">
        <row r="106">
          <cell r="C106" t="str">
            <v>Hour</v>
          </cell>
        </row>
      </sheetData>
      <sheetData sheetId="3534">
        <row r="106">
          <cell r="C106" t="str">
            <v>Hour</v>
          </cell>
        </row>
      </sheetData>
      <sheetData sheetId="3535">
        <row r="106">
          <cell r="C106" t="str">
            <v>Hour</v>
          </cell>
        </row>
      </sheetData>
      <sheetData sheetId="3536">
        <row r="106">
          <cell r="C106" t="str">
            <v>Hour</v>
          </cell>
        </row>
      </sheetData>
      <sheetData sheetId="3537">
        <row r="106">
          <cell r="C106" t="str">
            <v>Hour</v>
          </cell>
        </row>
      </sheetData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/>
      <sheetData sheetId="3745"/>
      <sheetData sheetId="3746"/>
      <sheetData sheetId="3747"/>
      <sheetData sheetId="3748"/>
      <sheetData sheetId="3749"/>
      <sheetData sheetId="3750"/>
      <sheetData sheetId="3751">
        <row r="106">
          <cell r="C106" t="str">
            <v>Hour</v>
          </cell>
        </row>
      </sheetData>
      <sheetData sheetId="3752"/>
      <sheetData sheetId="3753"/>
      <sheetData sheetId="3754"/>
      <sheetData sheetId="3755"/>
      <sheetData sheetId="3756"/>
      <sheetData sheetId="3757" refreshError="1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>
        <row r="106">
          <cell r="C106" t="str">
            <v>Hour</v>
          </cell>
        </row>
      </sheetData>
      <sheetData sheetId="3776"/>
      <sheetData sheetId="3777"/>
      <sheetData sheetId="3778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>
        <row r="106">
          <cell r="C106" t="str">
            <v>Hour</v>
          </cell>
        </row>
      </sheetData>
      <sheetData sheetId="3855">
        <row r="106">
          <cell r="C106" t="str">
            <v>Hour</v>
          </cell>
        </row>
      </sheetData>
      <sheetData sheetId="3856">
        <row r="106">
          <cell r="C106" t="str">
            <v>Hour</v>
          </cell>
        </row>
      </sheetData>
      <sheetData sheetId="3857">
        <row r="106">
          <cell r="C106" t="str">
            <v>Hour</v>
          </cell>
        </row>
      </sheetData>
      <sheetData sheetId="3858">
        <row r="106">
          <cell r="C106" t="str">
            <v>Hour</v>
          </cell>
        </row>
      </sheetData>
      <sheetData sheetId="3859">
        <row r="106">
          <cell r="C106" t="str">
            <v>Hour</v>
          </cell>
        </row>
      </sheetData>
      <sheetData sheetId="3860">
        <row r="106">
          <cell r="C106" t="str">
            <v>Hour</v>
          </cell>
        </row>
      </sheetData>
      <sheetData sheetId="3861">
        <row r="106">
          <cell r="C106" t="str">
            <v>Hour</v>
          </cell>
        </row>
      </sheetData>
      <sheetData sheetId="3862">
        <row r="106">
          <cell r="C106" t="str">
            <v>Hour</v>
          </cell>
        </row>
      </sheetData>
      <sheetData sheetId="3863">
        <row r="106">
          <cell r="C106" t="str">
            <v>Hour</v>
          </cell>
        </row>
      </sheetData>
      <sheetData sheetId="3864">
        <row r="106">
          <cell r="C106" t="str">
            <v>Hour</v>
          </cell>
        </row>
      </sheetData>
      <sheetData sheetId="3865"/>
      <sheetData sheetId="3866">
        <row r="106">
          <cell r="C106" t="str">
            <v>Hour</v>
          </cell>
        </row>
      </sheetData>
      <sheetData sheetId="3867">
        <row r="106">
          <cell r="C106" t="str">
            <v>Hour</v>
          </cell>
        </row>
      </sheetData>
      <sheetData sheetId="3868">
        <row r="106">
          <cell r="C106" t="str">
            <v>Hour</v>
          </cell>
        </row>
      </sheetData>
      <sheetData sheetId="3869">
        <row r="106">
          <cell r="C106" t="str">
            <v>Hour</v>
          </cell>
        </row>
      </sheetData>
      <sheetData sheetId="3870">
        <row r="106">
          <cell r="C106" t="str">
            <v>Hour</v>
          </cell>
        </row>
      </sheetData>
      <sheetData sheetId="3871">
        <row r="106">
          <cell r="C106" t="str">
            <v>Hour</v>
          </cell>
        </row>
      </sheetData>
      <sheetData sheetId="3872">
        <row r="106">
          <cell r="C106" t="str">
            <v>Hour</v>
          </cell>
        </row>
      </sheetData>
      <sheetData sheetId="3873">
        <row r="106">
          <cell r="C106" t="str">
            <v>Hour</v>
          </cell>
        </row>
      </sheetData>
      <sheetData sheetId="3874">
        <row r="106">
          <cell r="C106" t="str">
            <v>Hour</v>
          </cell>
        </row>
      </sheetData>
      <sheetData sheetId="3875">
        <row r="106">
          <cell r="C106" t="str">
            <v>Hour</v>
          </cell>
        </row>
      </sheetData>
      <sheetData sheetId="3876">
        <row r="106">
          <cell r="C106" t="str">
            <v>Hour</v>
          </cell>
        </row>
      </sheetData>
      <sheetData sheetId="3877">
        <row r="106">
          <cell r="C106" t="str">
            <v>Hour</v>
          </cell>
        </row>
      </sheetData>
      <sheetData sheetId="3878">
        <row r="106">
          <cell r="C106" t="str">
            <v>Hour</v>
          </cell>
        </row>
      </sheetData>
      <sheetData sheetId="3879">
        <row r="106">
          <cell r="C106" t="str">
            <v>Hour</v>
          </cell>
        </row>
      </sheetData>
      <sheetData sheetId="3880">
        <row r="106">
          <cell r="C106" t="str">
            <v>Hour</v>
          </cell>
        </row>
      </sheetData>
      <sheetData sheetId="3881">
        <row r="106">
          <cell r="C106" t="str">
            <v>Hour</v>
          </cell>
        </row>
      </sheetData>
      <sheetData sheetId="3882">
        <row r="106">
          <cell r="C106" t="str">
            <v>Hour</v>
          </cell>
        </row>
      </sheetData>
      <sheetData sheetId="3883">
        <row r="106">
          <cell r="C106" t="str">
            <v>Hour</v>
          </cell>
        </row>
      </sheetData>
      <sheetData sheetId="3884">
        <row r="106">
          <cell r="C106" t="str">
            <v>Hour</v>
          </cell>
        </row>
      </sheetData>
      <sheetData sheetId="3885"/>
      <sheetData sheetId="3886"/>
      <sheetData sheetId="3887">
        <row r="106">
          <cell r="C106" t="str">
            <v>Hour</v>
          </cell>
        </row>
      </sheetData>
      <sheetData sheetId="3888">
        <row r="106">
          <cell r="C106" t="str">
            <v>Hour</v>
          </cell>
        </row>
      </sheetData>
      <sheetData sheetId="3889">
        <row r="106">
          <cell r="C106" t="str">
            <v>Hour</v>
          </cell>
        </row>
      </sheetData>
      <sheetData sheetId="3890"/>
      <sheetData sheetId="3891"/>
      <sheetData sheetId="3892">
        <row r="106">
          <cell r="C106" t="str">
            <v>Hour</v>
          </cell>
        </row>
      </sheetData>
      <sheetData sheetId="3893"/>
      <sheetData sheetId="3894"/>
      <sheetData sheetId="3895">
        <row r="106">
          <cell r="C106" t="str">
            <v>Hour</v>
          </cell>
        </row>
      </sheetData>
      <sheetData sheetId="3896">
        <row r="106">
          <cell r="C106" t="str">
            <v>Hour</v>
          </cell>
        </row>
      </sheetData>
      <sheetData sheetId="3897">
        <row r="106">
          <cell r="C106" t="str">
            <v>Hour</v>
          </cell>
        </row>
      </sheetData>
      <sheetData sheetId="3898"/>
      <sheetData sheetId="3899"/>
      <sheetData sheetId="3900">
        <row r="106">
          <cell r="C106" t="str">
            <v>Hour</v>
          </cell>
        </row>
      </sheetData>
      <sheetData sheetId="3901">
        <row r="106">
          <cell r="C106" t="str">
            <v>Hour</v>
          </cell>
        </row>
      </sheetData>
      <sheetData sheetId="3902">
        <row r="106">
          <cell r="C106" t="str">
            <v>Hour</v>
          </cell>
        </row>
      </sheetData>
      <sheetData sheetId="3903">
        <row r="106">
          <cell r="C106" t="str">
            <v>Hour</v>
          </cell>
        </row>
      </sheetData>
      <sheetData sheetId="3904">
        <row r="106">
          <cell r="C106" t="str">
            <v>Hour</v>
          </cell>
        </row>
      </sheetData>
      <sheetData sheetId="3905">
        <row r="106">
          <cell r="C106" t="str">
            <v>Hour</v>
          </cell>
        </row>
      </sheetData>
      <sheetData sheetId="3906">
        <row r="106">
          <cell r="C106" t="str">
            <v>Hour</v>
          </cell>
        </row>
      </sheetData>
      <sheetData sheetId="3907">
        <row r="106">
          <cell r="C106" t="str">
            <v>Hour</v>
          </cell>
        </row>
      </sheetData>
      <sheetData sheetId="3908">
        <row r="106">
          <cell r="C106" t="str">
            <v>Hour</v>
          </cell>
        </row>
      </sheetData>
      <sheetData sheetId="3909">
        <row r="106">
          <cell r="C106" t="str">
            <v>Hour</v>
          </cell>
        </row>
      </sheetData>
      <sheetData sheetId="3910"/>
      <sheetData sheetId="3911"/>
      <sheetData sheetId="3912">
        <row r="106">
          <cell r="C106" t="str">
            <v>Hour</v>
          </cell>
        </row>
      </sheetData>
      <sheetData sheetId="3913">
        <row r="106">
          <cell r="C106" t="str">
            <v>Hour</v>
          </cell>
        </row>
      </sheetData>
      <sheetData sheetId="3914"/>
      <sheetData sheetId="3915">
        <row r="106">
          <cell r="C106" t="str">
            <v>Hour</v>
          </cell>
        </row>
      </sheetData>
      <sheetData sheetId="3916">
        <row r="106">
          <cell r="C106" t="str">
            <v>Hour</v>
          </cell>
        </row>
      </sheetData>
      <sheetData sheetId="3917">
        <row r="106">
          <cell r="C106" t="str">
            <v>Hour</v>
          </cell>
        </row>
      </sheetData>
      <sheetData sheetId="3918"/>
      <sheetData sheetId="3919">
        <row r="106">
          <cell r="C106" t="str">
            <v>Hour</v>
          </cell>
        </row>
      </sheetData>
      <sheetData sheetId="3920"/>
      <sheetData sheetId="3921">
        <row r="106">
          <cell r="C106" t="str">
            <v>Hour</v>
          </cell>
        </row>
      </sheetData>
      <sheetData sheetId="3922">
        <row r="106">
          <cell r="C106" t="str">
            <v>Hour</v>
          </cell>
        </row>
      </sheetData>
      <sheetData sheetId="3923"/>
      <sheetData sheetId="3924"/>
      <sheetData sheetId="3925"/>
      <sheetData sheetId="3926">
        <row r="106">
          <cell r="C106" t="str">
            <v>Hour</v>
          </cell>
        </row>
      </sheetData>
      <sheetData sheetId="3927">
        <row r="106">
          <cell r="C106" t="str">
            <v>Hour</v>
          </cell>
        </row>
      </sheetData>
      <sheetData sheetId="3928">
        <row r="106">
          <cell r="C106" t="str">
            <v>Hour</v>
          </cell>
        </row>
      </sheetData>
      <sheetData sheetId="3929"/>
      <sheetData sheetId="3930">
        <row r="106">
          <cell r="C106" t="str">
            <v>Hour</v>
          </cell>
        </row>
      </sheetData>
      <sheetData sheetId="3931">
        <row r="106">
          <cell r="C106" t="str">
            <v>Hour</v>
          </cell>
        </row>
      </sheetData>
      <sheetData sheetId="3932"/>
      <sheetData sheetId="3933"/>
      <sheetData sheetId="3934"/>
      <sheetData sheetId="3935"/>
      <sheetData sheetId="3936">
        <row r="106">
          <cell r="C106" t="str">
            <v>Hour</v>
          </cell>
        </row>
      </sheetData>
      <sheetData sheetId="3937">
        <row r="106">
          <cell r="C106" t="str">
            <v>Hour</v>
          </cell>
        </row>
      </sheetData>
      <sheetData sheetId="3938"/>
      <sheetData sheetId="3939">
        <row r="106">
          <cell r="C106" t="str">
            <v>Hour</v>
          </cell>
        </row>
      </sheetData>
      <sheetData sheetId="3940">
        <row r="106">
          <cell r="C106" t="str">
            <v>Hour</v>
          </cell>
        </row>
      </sheetData>
      <sheetData sheetId="3941">
        <row r="106">
          <cell r="C106" t="str">
            <v>Hour</v>
          </cell>
        </row>
      </sheetData>
      <sheetData sheetId="3942">
        <row r="106">
          <cell r="C106" t="str">
            <v>Hour</v>
          </cell>
        </row>
      </sheetData>
      <sheetData sheetId="3943">
        <row r="106">
          <cell r="C106" t="str">
            <v>Hour</v>
          </cell>
        </row>
      </sheetData>
      <sheetData sheetId="3944">
        <row r="106">
          <cell r="C106" t="str">
            <v>Hour</v>
          </cell>
        </row>
      </sheetData>
      <sheetData sheetId="3945"/>
      <sheetData sheetId="3946">
        <row r="106">
          <cell r="C106" t="str">
            <v>Hour</v>
          </cell>
        </row>
      </sheetData>
      <sheetData sheetId="3947"/>
      <sheetData sheetId="3948"/>
      <sheetData sheetId="3949">
        <row r="106">
          <cell r="C106" t="str">
            <v>Hour</v>
          </cell>
        </row>
      </sheetData>
      <sheetData sheetId="3950">
        <row r="106">
          <cell r="C106" t="str">
            <v>Hour</v>
          </cell>
        </row>
      </sheetData>
      <sheetData sheetId="3951">
        <row r="106">
          <cell r="C106" t="str">
            <v>Hour</v>
          </cell>
        </row>
      </sheetData>
      <sheetData sheetId="3952">
        <row r="106">
          <cell r="C106" t="str">
            <v>Hour</v>
          </cell>
        </row>
      </sheetData>
      <sheetData sheetId="3953">
        <row r="106">
          <cell r="C106" t="str">
            <v>Hour</v>
          </cell>
        </row>
      </sheetData>
      <sheetData sheetId="3954"/>
      <sheetData sheetId="3955"/>
      <sheetData sheetId="3956"/>
      <sheetData sheetId="3957">
        <row r="106">
          <cell r="C106" t="str">
            <v>Hour</v>
          </cell>
        </row>
      </sheetData>
      <sheetData sheetId="3958"/>
      <sheetData sheetId="3959">
        <row r="106">
          <cell r="C106" t="str">
            <v>Hour</v>
          </cell>
        </row>
      </sheetData>
      <sheetData sheetId="3960">
        <row r="106">
          <cell r="C106" t="str">
            <v>Hour</v>
          </cell>
        </row>
      </sheetData>
      <sheetData sheetId="3961">
        <row r="106">
          <cell r="C106" t="str">
            <v>Hour</v>
          </cell>
        </row>
      </sheetData>
      <sheetData sheetId="3962">
        <row r="106">
          <cell r="C106" t="str">
            <v>Hour</v>
          </cell>
        </row>
      </sheetData>
      <sheetData sheetId="3963">
        <row r="106">
          <cell r="C106" t="str">
            <v>Hour</v>
          </cell>
        </row>
      </sheetData>
      <sheetData sheetId="3964"/>
      <sheetData sheetId="3965"/>
      <sheetData sheetId="3966">
        <row r="106">
          <cell r="C106" t="str">
            <v>Hour</v>
          </cell>
        </row>
      </sheetData>
      <sheetData sheetId="3967">
        <row r="106">
          <cell r="C106" t="str">
            <v>Hour</v>
          </cell>
        </row>
      </sheetData>
      <sheetData sheetId="3968">
        <row r="106">
          <cell r="C106" t="str">
            <v>Hour</v>
          </cell>
        </row>
      </sheetData>
      <sheetData sheetId="3969">
        <row r="106">
          <cell r="C106" t="str">
            <v>Hour</v>
          </cell>
        </row>
      </sheetData>
      <sheetData sheetId="3970">
        <row r="106">
          <cell r="C106" t="str">
            <v>Hour</v>
          </cell>
        </row>
      </sheetData>
      <sheetData sheetId="3971">
        <row r="106">
          <cell r="C106" t="str">
            <v>Hour</v>
          </cell>
        </row>
      </sheetData>
      <sheetData sheetId="3972">
        <row r="106">
          <cell r="C106" t="str">
            <v>Hour</v>
          </cell>
        </row>
      </sheetData>
      <sheetData sheetId="3973">
        <row r="106">
          <cell r="C106" t="str">
            <v>Hour</v>
          </cell>
        </row>
      </sheetData>
      <sheetData sheetId="3974">
        <row r="106">
          <cell r="C106" t="str">
            <v>Hour</v>
          </cell>
        </row>
      </sheetData>
      <sheetData sheetId="3975">
        <row r="106">
          <cell r="C106" t="str">
            <v>Hour</v>
          </cell>
        </row>
      </sheetData>
      <sheetData sheetId="3976"/>
      <sheetData sheetId="3977">
        <row r="106">
          <cell r="C106" t="str">
            <v>Hour</v>
          </cell>
        </row>
      </sheetData>
      <sheetData sheetId="3978">
        <row r="106">
          <cell r="C106" t="str">
            <v>Hour</v>
          </cell>
        </row>
      </sheetData>
      <sheetData sheetId="3979"/>
      <sheetData sheetId="3980"/>
      <sheetData sheetId="3981"/>
      <sheetData sheetId="3982">
        <row r="106">
          <cell r="C106" t="str">
            <v>Hour</v>
          </cell>
        </row>
      </sheetData>
      <sheetData sheetId="3983"/>
      <sheetData sheetId="3984"/>
      <sheetData sheetId="3985">
        <row r="106">
          <cell r="C106" t="str">
            <v>Hour</v>
          </cell>
        </row>
      </sheetData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>
        <row r="106">
          <cell r="C106" t="str">
            <v>Hour</v>
          </cell>
        </row>
      </sheetData>
      <sheetData sheetId="3996">
        <row r="106">
          <cell r="C106" t="str">
            <v>Hour</v>
          </cell>
        </row>
      </sheetData>
      <sheetData sheetId="3997">
        <row r="106">
          <cell r="C106" t="str">
            <v>Hour</v>
          </cell>
        </row>
      </sheetData>
      <sheetData sheetId="3998"/>
      <sheetData sheetId="3999"/>
      <sheetData sheetId="4000"/>
      <sheetData sheetId="4001"/>
      <sheetData sheetId="4002">
        <row r="106">
          <cell r="C106" t="str">
            <v>Hour</v>
          </cell>
        </row>
      </sheetData>
      <sheetData sheetId="4003"/>
      <sheetData sheetId="4004"/>
      <sheetData sheetId="4005">
        <row r="106">
          <cell r="C106" t="str">
            <v>Hour</v>
          </cell>
        </row>
      </sheetData>
      <sheetData sheetId="4006">
        <row r="106">
          <cell r="C106" t="str">
            <v>Hour</v>
          </cell>
        </row>
      </sheetData>
      <sheetData sheetId="4007">
        <row r="106">
          <cell r="C106" t="str">
            <v>Hour</v>
          </cell>
        </row>
      </sheetData>
      <sheetData sheetId="4008">
        <row r="106">
          <cell r="C106" t="str">
            <v>Hour</v>
          </cell>
        </row>
      </sheetData>
      <sheetData sheetId="4009">
        <row r="106">
          <cell r="C106" t="str">
            <v>Hour</v>
          </cell>
        </row>
      </sheetData>
      <sheetData sheetId="4010">
        <row r="106">
          <cell r="C106" t="str">
            <v>Hour</v>
          </cell>
        </row>
      </sheetData>
      <sheetData sheetId="4011">
        <row r="106">
          <cell r="C106" t="str">
            <v>Hour</v>
          </cell>
        </row>
      </sheetData>
      <sheetData sheetId="4012">
        <row r="106">
          <cell r="C106" t="str">
            <v>Hour</v>
          </cell>
        </row>
      </sheetData>
      <sheetData sheetId="4013">
        <row r="106">
          <cell r="C106" t="str">
            <v>Hour</v>
          </cell>
        </row>
      </sheetData>
      <sheetData sheetId="4014"/>
      <sheetData sheetId="4015"/>
      <sheetData sheetId="4016"/>
      <sheetData sheetId="4017"/>
      <sheetData sheetId="4018">
        <row r="106">
          <cell r="C106" t="str">
            <v>Hour</v>
          </cell>
        </row>
      </sheetData>
      <sheetData sheetId="4019">
        <row r="106">
          <cell r="C106" t="str">
            <v>Hour</v>
          </cell>
        </row>
      </sheetData>
      <sheetData sheetId="4020"/>
      <sheetData sheetId="4021"/>
      <sheetData sheetId="4022">
        <row r="106">
          <cell r="C106" t="str">
            <v>Hour</v>
          </cell>
        </row>
      </sheetData>
      <sheetData sheetId="4023"/>
      <sheetData sheetId="4024"/>
      <sheetData sheetId="4025"/>
      <sheetData sheetId="4026"/>
      <sheetData sheetId="4027"/>
      <sheetData sheetId="4028">
        <row r="106">
          <cell r="C106" t="str">
            <v>Hour</v>
          </cell>
        </row>
      </sheetData>
      <sheetData sheetId="4029"/>
      <sheetData sheetId="4030"/>
      <sheetData sheetId="4031"/>
      <sheetData sheetId="4032"/>
      <sheetData sheetId="4033"/>
      <sheetData sheetId="4034"/>
      <sheetData sheetId="4035">
        <row r="106">
          <cell r="C106" t="str">
            <v>Hour</v>
          </cell>
        </row>
      </sheetData>
      <sheetData sheetId="4036">
        <row r="106">
          <cell r="C106" t="str">
            <v>Hour</v>
          </cell>
        </row>
      </sheetData>
      <sheetData sheetId="4037">
        <row r="106">
          <cell r="C106" t="str">
            <v>Hour</v>
          </cell>
        </row>
      </sheetData>
      <sheetData sheetId="4038"/>
      <sheetData sheetId="4039"/>
      <sheetData sheetId="4040"/>
      <sheetData sheetId="4041"/>
      <sheetData sheetId="4042"/>
      <sheetData sheetId="4043">
        <row r="106">
          <cell r="C106" t="str">
            <v>Hour</v>
          </cell>
        </row>
      </sheetData>
      <sheetData sheetId="4044">
        <row r="106">
          <cell r="C106" t="str">
            <v>Hour</v>
          </cell>
        </row>
      </sheetData>
      <sheetData sheetId="4045">
        <row r="106">
          <cell r="C106" t="str">
            <v>Hour</v>
          </cell>
        </row>
      </sheetData>
      <sheetData sheetId="4046">
        <row r="106">
          <cell r="C106" t="str">
            <v>Hour</v>
          </cell>
        </row>
      </sheetData>
      <sheetData sheetId="4047">
        <row r="106">
          <cell r="C106" t="str">
            <v>Hour</v>
          </cell>
        </row>
      </sheetData>
      <sheetData sheetId="4048"/>
      <sheetData sheetId="4049"/>
      <sheetData sheetId="4050"/>
      <sheetData sheetId="4051">
        <row r="106">
          <cell r="C106" t="str">
            <v>Hour</v>
          </cell>
        </row>
      </sheetData>
      <sheetData sheetId="4052"/>
      <sheetData sheetId="4053"/>
      <sheetData sheetId="4054">
        <row r="106">
          <cell r="C106" t="str">
            <v>Hour</v>
          </cell>
        </row>
      </sheetData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>
        <row r="106">
          <cell r="C106" t="str">
            <v>Hour</v>
          </cell>
        </row>
      </sheetData>
      <sheetData sheetId="4072"/>
      <sheetData sheetId="4073"/>
      <sheetData sheetId="4074"/>
      <sheetData sheetId="4075"/>
      <sheetData sheetId="4076">
        <row r="106">
          <cell r="C106" t="str">
            <v>Hour</v>
          </cell>
        </row>
      </sheetData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106">
          <cell r="C106" t="str">
            <v>Hour</v>
          </cell>
        </row>
      </sheetData>
      <sheetData sheetId="4088">
        <row r="106">
          <cell r="C106" t="str">
            <v>Hour</v>
          </cell>
        </row>
      </sheetData>
      <sheetData sheetId="4089"/>
      <sheetData sheetId="4090">
        <row r="106">
          <cell r="C106" t="str">
            <v>Hour</v>
          </cell>
        </row>
      </sheetData>
      <sheetData sheetId="4091">
        <row r="106">
          <cell r="C106" t="str">
            <v>Hour</v>
          </cell>
        </row>
      </sheetData>
      <sheetData sheetId="4092"/>
      <sheetData sheetId="4093"/>
      <sheetData sheetId="4094"/>
      <sheetData sheetId="4095">
        <row r="106">
          <cell r="C106" t="str">
            <v>Hour</v>
          </cell>
        </row>
      </sheetData>
      <sheetData sheetId="4096">
        <row r="106">
          <cell r="C106" t="str">
            <v>Hour</v>
          </cell>
        </row>
      </sheetData>
      <sheetData sheetId="4097">
        <row r="106">
          <cell r="C106" t="str">
            <v>Hour</v>
          </cell>
        </row>
      </sheetData>
      <sheetData sheetId="4098"/>
      <sheetData sheetId="4099">
        <row r="106">
          <cell r="C106" t="str">
            <v>Hour</v>
          </cell>
        </row>
      </sheetData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>
        <row r="106">
          <cell r="C106" t="str">
            <v>Hour</v>
          </cell>
        </row>
      </sheetData>
      <sheetData sheetId="4113">
        <row r="106">
          <cell r="C106" t="str">
            <v>Hour</v>
          </cell>
        </row>
      </sheetData>
      <sheetData sheetId="4114">
        <row r="106">
          <cell r="C106" t="str">
            <v>Hour</v>
          </cell>
        </row>
      </sheetData>
      <sheetData sheetId="4115"/>
      <sheetData sheetId="4116">
        <row r="106">
          <cell r="C106" t="str">
            <v>Hour</v>
          </cell>
        </row>
      </sheetData>
      <sheetData sheetId="4117"/>
      <sheetData sheetId="4118"/>
      <sheetData sheetId="4119"/>
      <sheetData sheetId="4120">
        <row r="106">
          <cell r="C106" t="str">
            <v>Hour</v>
          </cell>
        </row>
      </sheetData>
      <sheetData sheetId="4121">
        <row r="106">
          <cell r="C106" t="str">
            <v>Hour</v>
          </cell>
        </row>
      </sheetData>
      <sheetData sheetId="4122"/>
      <sheetData sheetId="4123">
        <row r="106">
          <cell r="C106" t="str">
            <v>Hour</v>
          </cell>
        </row>
      </sheetData>
      <sheetData sheetId="4124">
        <row r="106">
          <cell r="C106" t="str">
            <v>Hour</v>
          </cell>
        </row>
      </sheetData>
      <sheetData sheetId="4125"/>
      <sheetData sheetId="4126"/>
      <sheetData sheetId="4127">
        <row r="106">
          <cell r="C106" t="str">
            <v>Hour</v>
          </cell>
        </row>
      </sheetData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>
        <row r="106">
          <cell r="C106" t="str">
            <v>Hour</v>
          </cell>
        </row>
      </sheetData>
      <sheetData sheetId="4141"/>
      <sheetData sheetId="4142"/>
      <sheetData sheetId="4143"/>
      <sheetData sheetId="4144"/>
      <sheetData sheetId="4145">
        <row r="106">
          <cell r="C106" t="str">
            <v>Hour</v>
          </cell>
        </row>
      </sheetData>
      <sheetData sheetId="4146"/>
      <sheetData sheetId="4147"/>
      <sheetData sheetId="4148">
        <row r="106">
          <cell r="C106" t="str">
            <v>Hour</v>
          </cell>
        </row>
      </sheetData>
      <sheetData sheetId="4149"/>
      <sheetData sheetId="4150"/>
      <sheetData sheetId="4151"/>
      <sheetData sheetId="4152"/>
      <sheetData sheetId="4153">
        <row r="106">
          <cell r="C106" t="str">
            <v>Hour</v>
          </cell>
        </row>
      </sheetData>
      <sheetData sheetId="4154"/>
      <sheetData sheetId="4155" refreshError="1"/>
      <sheetData sheetId="4156" refreshError="1"/>
      <sheetData sheetId="4157"/>
      <sheetData sheetId="4158">
        <row r="106">
          <cell r="C106" t="str">
            <v>Hour</v>
          </cell>
        </row>
      </sheetData>
      <sheetData sheetId="4159">
        <row r="106">
          <cell r="C106" t="str">
            <v>Hour</v>
          </cell>
        </row>
      </sheetData>
      <sheetData sheetId="4160">
        <row r="106">
          <cell r="C106" t="str">
            <v>Hour</v>
          </cell>
        </row>
      </sheetData>
      <sheetData sheetId="4161"/>
      <sheetData sheetId="4162">
        <row r="106">
          <cell r="C106" t="str">
            <v>Hour</v>
          </cell>
        </row>
      </sheetData>
      <sheetData sheetId="4163"/>
      <sheetData sheetId="4164"/>
      <sheetData sheetId="4165"/>
      <sheetData sheetId="4166"/>
      <sheetData sheetId="4167"/>
      <sheetData sheetId="4168">
        <row r="106">
          <cell r="C106" t="str">
            <v>Hour</v>
          </cell>
        </row>
      </sheetData>
      <sheetData sheetId="4169"/>
      <sheetData sheetId="4170"/>
      <sheetData sheetId="4171"/>
      <sheetData sheetId="4172"/>
      <sheetData sheetId="4173">
        <row r="106">
          <cell r="C106" t="str">
            <v>Hour</v>
          </cell>
        </row>
      </sheetData>
      <sheetData sheetId="4174">
        <row r="106">
          <cell r="C106" t="str">
            <v>Hour</v>
          </cell>
        </row>
      </sheetData>
      <sheetData sheetId="4175">
        <row r="106">
          <cell r="C106" t="str">
            <v>Hour</v>
          </cell>
        </row>
      </sheetData>
      <sheetData sheetId="4176">
        <row r="106">
          <cell r="C106" t="str">
            <v>Hour</v>
          </cell>
        </row>
      </sheetData>
      <sheetData sheetId="4177">
        <row r="106">
          <cell r="C106" t="str">
            <v>Hour</v>
          </cell>
        </row>
      </sheetData>
      <sheetData sheetId="4178"/>
      <sheetData sheetId="4179"/>
      <sheetData sheetId="4180">
        <row r="106">
          <cell r="C106" t="str">
            <v>Hour</v>
          </cell>
        </row>
      </sheetData>
      <sheetData sheetId="4181">
        <row r="106">
          <cell r="C106" t="str">
            <v>Hour</v>
          </cell>
        </row>
      </sheetData>
      <sheetData sheetId="4182"/>
      <sheetData sheetId="4183"/>
      <sheetData sheetId="4184">
        <row r="106">
          <cell r="C106" t="str">
            <v>Hour</v>
          </cell>
        </row>
      </sheetData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>
        <row r="106">
          <cell r="C106" t="str">
            <v>Hour</v>
          </cell>
        </row>
      </sheetData>
      <sheetData sheetId="4202"/>
      <sheetData sheetId="4203"/>
      <sheetData sheetId="4204"/>
      <sheetData sheetId="4205"/>
      <sheetData sheetId="4206">
        <row r="106">
          <cell r="C106" t="str">
            <v>Hour</v>
          </cell>
        </row>
      </sheetData>
      <sheetData sheetId="4207"/>
      <sheetData sheetId="4208"/>
      <sheetData sheetId="4209"/>
      <sheetData sheetId="4210"/>
      <sheetData sheetId="4211"/>
      <sheetData sheetId="4212">
        <row r="106">
          <cell r="C106" t="str">
            <v>Hour</v>
          </cell>
        </row>
      </sheetData>
      <sheetData sheetId="4213">
        <row r="106">
          <cell r="C106" t="str">
            <v>Hour</v>
          </cell>
        </row>
      </sheetData>
      <sheetData sheetId="4214">
        <row r="106">
          <cell r="C106" t="str">
            <v>Hour</v>
          </cell>
        </row>
      </sheetData>
      <sheetData sheetId="4215">
        <row r="106">
          <cell r="C106" t="str">
            <v>Hour</v>
          </cell>
        </row>
      </sheetData>
      <sheetData sheetId="4216">
        <row r="106">
          <cell r="C106" t="str">
            <v>Hour</v>
          </cell>
        </row>
      </sheetData>
      <sheetData sheetId="4217">
        <row r="106">
          <cell r="C106" t="str">
            <v>Hour</v>
          </cell>
        </row>
      </sheetData>
      <sheetData sheetId="4218">
        <row r="106">
          <cell r="C106" t="str">
            <v>Hour</v>
          </cell>
        </row>
      </sheetData>
      <sheetData sheetId="4219"/>
      <sheetData sheetId="4220">
        <row r="106">
          <cell r="C106" t="str">
            <v>Hour</v>
          </cell>
        </row>
      </sheetData>
      <sheetData sheetId="4221">
        <row r="106">
          <cell r="C106" t="str">
            <v>Hour</v>
          </cell>
        </row>
      </sheetData>
      <sheetData sheetId="4222"/>
      <sheetData sheetId="4223"/>
      <sheetData sheetId="4224">
        <row r="106">
          <cell r="C106" t="str">
            <v>Hour</v>
          </cell>
        </row>
      </sheetData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 refreshError="1"/>
      <sheetData sheetId="4234">
        <row r="106">
          <cell r="C106" t="str">
            <v>Hour</v>
          </cell>
        </row>
      </sheetData>
      <sheetData sheetId="4235" refreshError="1"/>
      <sheetData sheetId="4236" refreshError="1"/>
      <sheetData sheetId="4237">
        <row r="106">
          <cell r="C106" t="str">
            <v>Hour</v>
          </cell>
        </row>
      </sheetData>
      <sheetData sheetId="4238">
        <row r="106">
          <cell r="C106" t="str">
            <v>Hour</v>
          </cell>
        </row>
      </sheetData>
      <sheetData sheetId="4239">
        <row r="106">
          <cell r="C106" t="str">
            <v>Hour</v>
          </cell>
        </row>
      </sheetData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Harga Upah"/>
      <sheetName val="REKAP ESKALASI"/>
      <sheetName val="Analisa SNI"/>
      <sheetName val="INDEKS"/>
      <sheetName val="Analis Kusen 1 ESKALASI"/>
      <sheetName val="Analis Kusen 1"/>
      <sheetName val="RAB TOTALY"/>
      <sheetName val="RAB TOTALY (2)"/>
      <sheetName val="RAB TOTALY (3)"/>
      <sheetName val="RAB SIPIL MEJID"/>
      <sheetName val="RAB ARSITEK MASJID"/>
      <sheetName val="REKAP SMP"/>
      <sheetName val="RAB SIPIL SMP"/>
      <sheetName val="RAB ARSITEK SMP"/>
      <sheetName val="REKAP SMK ESKL"/>
      <sheetName val="RAB SMK ESKL"/>
      <sheetName val="REKAP KANTOR ESKL"/>
      <sheetName val="RAB SIPIL KANTOR ESKL"/>
      <sheetName val="RAB ARSITEK KANTOR ESKL"/>
      <sheetName val="REKAP SD ESKL"/>
      <sheetName val="RAB SD ESKL"/>
      <sheetName val="Rab Land SD ESKL"/>
      <sheetName val="REKAP SMA ESKL"/>
      <sheetName val="RAB SIPIL SMA ESKL"/>
      <sheetName val="RAB ARSITEK SMA ESKL"/>
      <sheetName val="REKAP LAB ESKL"/>
      <sheetName val="RAB SIPIL LAB ESKL"/>
      <sheetName val="RAB ARSITEK LAB ESKL"/>
      <sheetName val="REKEP MULTI ESKL"/>
      <sheetName val="RAB SIPIL MULTI ESKL"/>
      <sheetName val="RAB ARSITEK MULTI ESKL"/>
      <sheetName val="REKAP KANTIN"/>
      <sheetName val="RAB SIPIL KANTIN"/>
      <sheetName val="RAB ARSITEK KANTIN"/>
      <sheetName val="REKAP GOR ESKL"/>
      <sheetName val="RAB SIPIL GOR ESKL"/>
      <sheetName val="RAB ARSITEK GOR ESKL"/>
      <sheetName val="Rkp Lands 2 ESKL"/>
      <sheetName val="Lanscipe ESKL"/>
      <sheetName val="POS JAGA ESKL"/>
      <sheetName val="Harga Bahan ME"/>
      <sheetName val="Harga Upah ME"/>
      <sheetName val="REKAP ESKALASI ME "/>
      <sheetName val="Analisa SNI ME"/>
      <sheetName val="Rkp SMA"/>
      <sheetName val="Rab arc"/>
      <sheetName val="Rab SMA ME"/>
      <sheetName val="drain EDINTING"/>
      <sheetName val="Rkp SMP ESKL"/>
      <sheetName val="Rab SMP ME ESKL"/>
      <sheetName val="Rkp Office"/>
      <sheetName val="Rkp Lab"/>
      <sheetName val="Rkp Multi"/>
      <sheetName val="Rab Multi &amp; Lab. ME ESKL"/>
      <sheetName val="Rkp Masjid"/>
      <sheetName val="Rkp Kantin"/>
      <sheetName val="Rkp SMK ME ESKL"/>
      <sheetName val="RAB SMK ME ESKL"/>
      <sheetName val="Rekap SD ME ESKL"/>
      <sheetName val="Rab SD ME ESKL"/>
      <sheetName val="Rkp Gor ESKL"/>
      <sheetName val="Rab me Campur ESKL"/>
      <sheetName val="Lanscipe ME ESKL"/>
      <sheetName val="Rkp Lands 2 (2) ESK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(2)"/>
      <sheetName val="BU "/>
      <sheetName val="harga-raw"/>
      <sheetName val="agg-plan"/>
      <sheetName val="FINALIS (4)"/>
      <sheetName val="rekap"/>
      <sheetName val="sch"/>
      <sheetName val="boq"/>
      <sheetName val="pivot2"/>
      <sheetName val="pivot1"/>
      <sheetName val="tot mat"/>
      <sheetName val="GENERAL"/>
      <sheetName val="breakdown"/>
      <sheetName val="Pricing"/>
      <sheetName val="CM_beton"/>
      <sheetName val="Rate"/>
      <sheetName val="e14"/>
      <sheetName val="SUBKON"/>
      <sheetName val="CF"/>
      <sheetName val="elektrik"/>
      <sheetName val="mob-demob"/>
      <sheetName val="Gal"/>
      <sheetName val="Timb"/>
      <sheetName val="CM_agg"/>
      <sheetName val="CM_hotmix"/>
      <sheetName val="CM_msnry"/>
      <sheetName val="Cm pancang"/>
      <sheetName val="bek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MAPDC"/>
      <sheetName val="data"/>
      <sheetName val="Rekap"/>
      <sheetName val="Analisa &amp; Upah"/>
      <sheetName val="AN. TAMPL"/>
      <sheetName val="input"/>
      <sheetName val="SAT"/>
      <sheetName val="Material"/>
      <sheetName val="Bill Of Quantity"/>
      <sheetName val="Cover"/>
      <sheetName val="rab me (by owner) "/>
      <sheetName val="BQ (by owner)"/>
      <sheetName val="rab me (fisik)"/>
      <sheetName val="PC"/>
      <sheetName val="Balok"/>
      <sheetName val="HB "/>
      <sheetName val="harsat"/>
      <sheetName val="BAHAN"/>
      <sheetName val="NS GD.UGD"/>
      <sheetName val="STD GD.UGD"/>
      <sheetName val="K"/>
      <sheetName val="NP (4)"/>
      <sheetName val="DIV7-BM"/>
      <sheetName val="Analisa ME"/>
      <sheetName val="harga bahan"/>
      <sheetName val="MAIN BQ"/>
      <sheetName val="Harsat BHN AR,M"/>
      <sheetName val="bhn-upah"/>
      <sheetName val="AC"/>
      <sheetName val="FP"/>
      <sheetName val="PLB"/>
      <sheetName val="NS GD.UTAMA"/>
      <sheetName val="Analisa 2"/>
      <sheetName val="BQ.AC.FAN"/>
      <sheetName val="DAF_1"/>
      <sheetName val="DRUP (ASLI)"/>
      <sheetName val="DAF-1"/>
      <sheetName val="SITE-E"/>
      <sheetName val="ANAL"/>
      <sheetName val="LISTRIK"/>
      <sheetName val="Upah+Bahan"/>
      <sheetName val="DAF-5"/>
      <sheetName val="01A- RAB"/>
      <sheetName val="rab - persiapan &amp; lantai-1"/>
      <sheetName val="analisa"/>
      <sheetName val="3-DIV5"/>
      <sheetName val="ANALISA-A"/>
      <sheetName val="Panel,feeder,elek"/>
      <sheetName val="HRG BHN"/>
      <sheetName val="iTEM hARSAT"/>
      <sheetName val="DAF_4"/>
      <sheetName val="villa"/>
      <sheetName val="box culvert"/>
      <sheetName val="escon"/>
      <sheetName val="NP (2)"/>
      <sheetName val="cargo"/>
      <sheetName val="HSD"/>
      <sheetName val="data RSUD KIS"/>
      <sheetName val="Bahan-Upah"/>
      <sheetName val="BAU"/>
      <sheetName val="DRUP _ASLI_"/>
      <sheetName val="Stden center"/>
      <sheetName val="Sheet1"/>
      <sheetName val="FLAF&amp;PARTSI"/>
      <sheetName val="Man_Power_Const"/>
      <sheetName val="STR"/>
      <sheetName val="div3"/>
      <sheetName val="HS"/>
      <sheetName val="Analis Kusen 1 ESKALASI"/>
      <sheetName val="Concrete"/>
      <sheetName val="ahs3"/>
      <sheetName val="EXTERNAL WORK"/>
      <sheetName val="RAB AR&amp;STR"/>
      <sheetName val="Analisa Satuan"/>
      <sheetName val="SEX"/>
      <sheetName val="BasicPrice"/>
      <sheetName val="Upah"/>
      <sheetName val="TOEC"/>
      <sheetName val="Div10"/>
      <sheetName val="Fill this out first..."/>
      <sheetName val="Anl.+"/>
      <sheetName val="112-885"/>
      <sheetName val="ELEC STIS"/>
      <sheetName val="RKP PLUMBING"/>
      <sheetName val="Supl.X"/>
      <sheetName val="analis"/>
      <sheetName val="DAFTAR HARGA"/>
      <sheetName val="REK"/>
      <sheetName val="Bag-9Add"/>
      <sheetName val="Bag-1"/>
      <sheetName val="Bag-2"/>
      <sheetName val="Fin_Bengkel"/>
      <sheetName val="Fin_Showroom"/>
      <sheetName val="Hal_Pagar"/>
      <sheetName val="Str_Bengkel"/>
      <sheetName val="Str_Showroom"/>
      <sheetName val="L_Mechanical"/>
      <sheetName val="Ahs.2"/>
      <sheetName val="Ahs.1"/>
      <sheetName val="Analisa Harga Satuan"/>
      <sheetName val="BASEMENT"/>
      <sheetName val="Anls"/>
      <sheetName val="Satpek"/>
      <sheetName val="ahs1"/>
      <sheetName val="AHS"/>
      <sheetName val="boq"/>
      <sheetName val="Elektrikal"/>
      <sheetName val="기준"/>
      <sheetName val="REQDELTA"/>
      <sheetName val="Mekanikal"/>
      <sheetName val="gabungan (2)"/>
      <sheetName val="Galian batu"/>
      <sheetName val="NP"/>
      <sheetName val="SALURAN"/>
      <sheetName val="BL"/>
      <sheetName val="index"/>
      <sheetName val="A"/>
      <sheetName val="GFA-20-N"/>
      <sheetName val="Student"/>
      <sheetName val="H_Satuan1"/>
      <sheetName val="mob__dem"/>
      <sheetName val="pek__tanah"/>
      <sheetName val="k__batu_kali"/>
      <sheetName val="meth hsl nego"/>
      <sheetName val="arp-3a"/>
      <sheetName val="REF.ONLY"/>
      <sheetName val="KR Luar"/>
      <sheetName val="SUM"/>
      <sheetName val="GLP-DISCOUNT"/>
      <sheetName val="GLP 2001"/>
      <sheetName val="EE-PROP"/>
      <sheetName val="Costos"/>
      <sheetName val="finalisasi"/>
      <sheetName val="Met_Pas Batu"/>
      <sheetName val="Met_ Minor"/>
      <sheetName val="공정양식"/>
      <sheetName val="QSS"/>
      <sheetName val="pricelist"/>
      <sheetName val="1.B"/>
      <sheetName val="G_SUMMARY"/>
      <sheetName val="Daftar berat"/>
      <sheetName val="AC_C"/>
      <sheetName val="Dasboard"/>
      <sheetName val="H-Upah"/>
      <sheetName val="Data Upah"/>
      <sheetName val="BASIC"/>
      <sheetName val="TBL_BANTU"/>
      <sheetName val="Markup"/>
      <sheetName val="Analisa_ME"/>
      <sheetName val="harga_bahan"/>
      <sheetName val="rab_me_(by_owner)_"/>
      <sheetName val="BQ_(by_owner)"/>
      <sheetName val="rab_me_(fisik)"/>
      <sheetName val="Analisa_&amp;_Upah"/>
      <sheetName val="AN__TAMPL"/>
      <sheetName val="01A-_RAB"/>
      <sheetName val="REMUNERASISTANDAR"/>
      <sheetName val="TABEL-DETASIR"/>
      <sheetName val="Fin-Bengkel"/>
      <sheetName val="Fin-Showroom"/>
      <sheetName val="Str-Bengkel"/>
      <sheetName val="Str-Showroom"/>
      <sheetName val="DC-akses bandara"/>
      <sheetName val="Bill of Qty MEP"/>
      <sheetName val="Unit"/>
      <sheetName val="."/>
      <sheetName val="%"/>
      <sheetName val="anaUTama"/>
      <sheetName val="Group"/>
      <sheetName val="ahs_utama"/>
      <sheetName val="Form A"/>
      <sheetName val="GalianAlatBerat"/>
      <sheetName val="Haulling"/>
      <sheetName val="Faktor"/>
      <sheetName val="01000160¯耀㣋_x0001_耀ÿ"/>
      <sheetName val="Plint_List"/>
      <sheetName val="Luar"/>
      <sheetName val="Pintu Jendela"/>
      <sheetName val="UPH,BHN,ALT"/>
      <sheetName val="NP (3)"/>
      <sheetName val="ANLS_ BETON R. KELAS"/>
      <sheetName val="AHS - Sipil"/>
      <sheetName val="Isolasi Luar Dalam"/>
      <sheetName val="Isolasi Luar"/>
      <sheetName val="Mall"/>
      <sheetName val="KONTRAK INDUK BULANAN"/>
      <sheetName val="@UpahBahan"/>
      <sheetName val="BGN PENUNJANG"/>
      <sheetName val="RKP. TOTAL"/>
      <sheetName val="B.as"/>
      <sheetName val="RAB"/>
      <sheetName val="설계조건"/>
      <sheetName val="단면검토"/>
      <sheetName val="isian"/>
      <sheetName val="dasar"/>
      <sheetName val="3-DIV2"/>
      <sheetName val="Tata Udara"/>
      <sheetName val="Plumbing"/>
      <sheetName val="Surat"/>
      <sheetName val="3-DIV3"/>
      <sheetName val="rekap mekanikal"/>
      <sheetName val="div-2"/>
      <sheetName val="MAP"/>
      <sheetName val="RKP"/>
      <sheetName val="TSS"/>
      <sheetName val="Analisa BOW"/>
      <sheetName val="_x005f_x0000_0_x005f_x0000_1_x005f_x0000_0_x005f_x0000_"/>
      <sheetName val="gtrinh"/>
      <sheetName val="H_Satuan2"/>
      <sheetName val="mob__dem1"/>
      <sheetName val="pek__tanah1"/>
      <sheetName val="k__batu_kali1"/>
      <sheetName val="NS_GD_UGD"/>
      <sheetName val="STD_GD_UGD"/>
      <sheetName val="NP_(4)"/>
      <sheetName val="Bill_Of_Quantity"/>
      <sheetName val="HB_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3-DIV4"/>
      <sheetName val="NP-7"/>
      <sheetName val="HSLAIN-LAIN"/>
      <sheetName val="UNIT PRICE"/>
      <sheetName val="an tek NP"/>
      <sheetName val="1"/>
      <sheetName val="Teknis"/>
      <sheetName val="FAK"/>
      <sheetName val="Investment Valuation"/>
      <sheetName val="Cabling Data&amp;Power"/>
      <sheetName val="5-Peralatan"/>
      <sheetName val="?0?1?0?0?0?1??6?0?¯耀㣋?????_x0001_??耀ÿ"/>
      <sheetName val="FORMESTIMASI"/>
      <sheetName val="Terbilang"/>
      <sheetName val="L-Mechanical"/>
      <sheetName val="Harga"/>
      <sheetName val="DAF_3.1"/>
      <sheetName val="DAF_3.11"/>
      <sheetName val="01000160¯??_x0001_?ÿ"/>
      <sheetName val="¯??_x0001_?ÿ??EnglishENWen"/>
      <sheetName val="ANALISA PEK.UMUM"/>
      <sheetName val="Anls teknis"/>
      <sheetName val="DIVI3"/>
      <sheetName val="HB_1"/>
      <sheetName val="H_Satuan3"/>
      <sheetName val="mob__dem2"/>
      <sheetName val="pek__tanah2"/>
      <sheetName val="k__batu_kali2"/>
      <sheetName val="HB_2"/>
      <sheetName val="Bill 5 Summary"/>
      <sheetName val="Bill 4 Summary"/>
      <sheetName val="Informasi"/>
      <sheetName val="HRG BAHAN &amp; UPAH okk"/>
      <sheetName val="Analis Kusen okk"/>
      <sheetName val="DAFT_HARG_SAT_PEK."/>
      <sheetName val="DAFT_ALAT,UPAH &amp; MAT"/>
      <sheetName val=""/>
      <sheetName val="Rincigaji"/>
      <sheetName val="Prod 15-5"/>
      <sheetName val="ANGGARAN"/>
      <sheetName val="GENERAL"/>
      <sheetName val="Pricing"/>
      <sheetName val="D6 (2)"/>
      <sheetName val="Data2"/>
      <sheetName val="5.Anhas"/>
      <sheetName val="Blk-Mnl lt.3-lt.atap"/>
      <sheetName val="Klm-Mnl"/>
      <sheetName val="Daf 1"/>
      <sheetName val="Analisa Upah &amp; Bahan Plum"/>
      <sheetName val="Telephone"/>
      <sheetName val="Rek_ELEKT"/>
      <sheetName val="Bill_2"/>
      <sheetName val="Alat B"/>
      <sheetName val="Bahan B"/>
      <sheetName val="Upah B"/>
      <sheetName val="RAP"/>
      <sheetName val="Sub"/>
      <sheetName val="gajiDasar"/>
      <sheetName val="PROD_03_1"/>
      <sheetName val="BQ. AC"/>
      <sheetName val="rincian per proyek"/>
      <sheetName val="bukan PNS"/>
      <sheetName val="Input monthly capex"/>
      <sheetName val="경비2내역"/>
      <sheetName val="Div2"/>
      <sheetName val="SAP"/>
      <sheetName val="Urai _Resap pengikat"/>
      <sheetName val="ANALISA ALAT BERAT"/>
      <sheetName val="Antek1"/>
      <sheetName val="HARSAT-lain"/>
      <sheetName val="HARSAT-tanah"/>
      <sheetName val="product"/>
      <sheetName val="Pipe"/>
      <sheetName val="RBP- 2"/>
      <sheetName val="OP. ALAT"/>
      <sheetName val="OP. PERJAM"/>
      <sheetName val="B. PERSONIL"/>
      <sheetName val="KAN. LOKAL"/>
      <sheetName val="BAB_5_2_BiaLang"/>
      <sheetName val="pivot1"/>
      <sheetName val="Appendix 2(SatDas)"/>
      <sheetName val="A+Supl."/>
      <sheetName val="Analisa RAP"/>
      <sheetName val="Alat"/>
      <sheetName val="Telusur"/>
      <sheetName val="Analisa RAB"/>
      <sheetName val="GE-1-2"/>
      <sheetName val="PL"/>
      <sheetName val="rek ME"/>
      <sheetName val="RINCIAN"/>
      <sheetName val="p_fb01"/>
      <sheetName val="p_fb02"/>
      <sheetName val="PLINT 3.1.G"/>
      <sheetName val="s_v13"/>
      <sheetName val="s_v14"/>
      <sheetName val="s_v16"/>
      <sheetName val="Mk Minor"/>
      <sheetName val="NS Lanjutan"/>
      <sheetName val="STD Lanjutan"/>
      <sheetName val="?0?1?0?0?0?1??6?0?¯???????_x0001_???ÿ"/>
      <sheetName val="?¯???????_x0001_???ÿ???English?ENW?en"/>
      <sheetName val="HS-Divisi 3"/>
      <sheetName val="DAFTAR_HARGA"/>
      <sheetName val="rab_-_persiapan_&amp;_lantai-1"/>
      <sheetName val="Anl_+"/>
      <sheetName val="ELEC_STIS"/>
      <sheetName val="RKP_PLUMBING"/>
      <sheetName val="1_B"/>
      <sheetName val="Analis_Kusen_1_ESKALASI"/>
      <sheetName val="Isolasi_Luar_Dalam"/>
      <sheetName val="Isolasi_Luar"/>
      <sheetName val="Supl_X"/>
      <sheetName val="EXTERNAL_WORK"/>
      <sheetName val="DRUP__ASLI_"/>
      <sheetName val="Stden_center"/>
      <sheetName val="box_culvert"/>
      <sheetName val="_"/>
      <sheetName val="bhn FINAL"/>
      <sheetName val="SAT-DAS"/>
      <sheetName val="Master Edit"/>
      <sheetName val="MARK UP"/>
      <sheetName val="_x005f_x0000_¯___x005f_x0000__x005f_x0000__x005f_x0000_"/>
      <sheetName val="_0_1_0_0_0_1__6_0_¯耀㣋______x000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rab_me_(by_owner)_3"/>
      <sheetName val="BQ_(by_owner)3"/>
      <sheetName val="rab_me_(fisik)3"/>
      <sheetName val="HB_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Analisa_ME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DC-akses_bandara2"/>
      <sheetName val="Bill_of_Qty_MEP2"/>
      <sheetName val="_2"/>
      <sheetName val="01000160¯耀㣋耀ÿ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H_Satuan4"/>
      <sheetName val="mob__dem3"/>
      <sheetName val="pek__tanah3"/>
      <sheetName val="k__batu_kali3"/>
      <sheetName val="Analisa_&amp;_Upah2"/>
      <sheetName val="AN__TAMPL2"/>
      <sheetName val="Bill_Of_Quantity2"/>
      <sheetName val="rab_me_(by_owner)_2"/>
      <sheetName val="BQ_(by_owner)2"/>
      <sheetName val="rab_me_(fisik)2"/>
      <sheetName val="NP_(4)2"/>
      <sheetName val="DRUP__ASLI_1"/>
      <sheetName val="Stden_center1"/>
      <sheetName val="HRG_BHN2"/>
      <sheetName val="DRUP_(ASLI)2"/>
      <sheetName val="NS_GD_UGD2"/>
      <sheetName val="STD_GD_UGD2"/>
      <sheetName val="Analisa_ME2"/>
      <sheetName val="harga_bahan2"/>
      <sheetName val="MAIN_BQ2"/>
      <sheetName val="Harsat_BHN_AR,M2"/>
      <sheetName val="BQ_AC_FAN2"/>
      <sheetName val="01A-_RAB2"/>
      <sheetName val="Anl_+1"/>
      <sheetName val="iTEM_hARSAT2"/>
      <sheetName val="box_culvert1"/>
      <sheetName val="NS_GD_UTAMA2"/>
      <sheetName val="Analisa_22"/>
      <sheetName val="rab_-_persiapan_&amp;_lantai-11"/>
      <sheetName val="NP_(2)1"/>
      <sheetName val="data_RSUD_KIS1"/>
      <sheetName val="Analis_Kusen_1_ESKALASI1"/>
      <sheetName val="EXTERNAL_WORK1"/>
      <sheetName val="RAB_AR&amp;STR1"/>
      <sheetName val="Analisa_Satuan1"/>
      <sheetName val="Fill_this_out_first___1"/>
      <sheetName val="ELEC_STIS1"/>
      <sheetName val="RKP_PLUMBING1"/>
      <sheetName val="Supl_X1"/>
      <sheetName val="DAFTAR_HARGA1"/>
      <sheetName val="Ahs_21"/>
      <sheetName val="Ahs_11"/>
      <sheetName val="Analisa_Harga_Satuan1"/>
      <sheetName val="gabungan_(2)1"/>
      <sheetName val="Galian_batu1"/>
      <sheetName val="meth_hsl_nego1"/>
      <sheetName val="REF_ONLY1"/>
      <sheetName val="KR_Luar1"/>
      <sheetName val="GLP_20011"/>
      <sheetName val="Met_Pas_Batu1"/>
      <sheetName val="Met__Minor1"/>
      <sheetName val="1_B1"/>
      <sheetName val="Daftar_berat1"/>
      <sheetName val="Data_Upah1"/>
      <sheetName val="DC-akses_bandara1"/>
      <sheetName val="Bill_of_Qty_MEP1"/>
      <sheetName val="_1"/>
      <sheetName val="Pintu_Jendela1"/>
      <sheetName val="rekap_mekanikal1"/>
      <sheetName val="Isolasi_Luar_Dalam1"/>
      <sheetName val="Isolasi_Luar1"/>
      <sheetName val="AHS_-_Sipil1"/>
      <sheetName val="ANLS__BETON_R__KELAS1"/>
      <sheetName val="NP_(3)1"/>
      <sheetName val="BGN_PENUNJANG1"/>
      <sheetName val="Analisa_BOW1"/>
      <sheetName val="Form_A1"/>
      <sheetName val="KONTRAK_INDUK_BULANAN1"/>
      <sheetName val="RKP__TOTAL1"/>
      <sheetName val="B_as1"/>
      <sheetName val="Prod_15-51"/>
      <sheetName val="Tata_Udara1"/>
      <sheetName val="Analisa_&amp;_Upah1"/>
      <sheetName val="AN__TAMPL1"/>
      <sheetName val="Bill_Of_Quantity1"/>
      <sheetName val="rab_me_(by_owner)_1"/>
      <sheetName val="BQ_(by_owner)1"/>
      <sheetName val="rab_me_(fisik)1"/>
      <sheetName val="NP_(4)1"/>
      <sheetName val="HRG_BHN1"/>
      <sheetName val="DRUP_(ASLI)1"/>
      <sheetName val="NS_GD_UGD1"/>
      <sheetName val="STD_GD_UGD1"/>
      <sheetName val="Analisa_ME1"/>
      <sheetName val="harga_bahan1"/>
      <sheetName val="MAIN_BQ1"/>
      <sheetName val="Harsat_BHN_AR,M1"/>
      <sheetName val="BQ_AC_FAN1"/>
      <sheetName val="01A-_RAB1"/>
      <sheetName val="iTEM_hARSAT1"/>
      <sheetName val="NS_GD_UTAMA1"/>
      <sheetName val="Analisa_21"/>
      <sheetName val="NP_(2)"/>
      <sheetName val="data_RSUD_KIS"/>
      <sheetName val="RAB_AR&amp;STR"/>
      <sheetName val="Analisa_Satuan"/>
      <sheetName val="Fill_this_out_first___"/>
      <sheetName val="Ahs_2"/>
      <sheetName val="Ahs_1"/>
      <sheetName val="Analisa_Harga_Satuan"/>
      <sheetName val="gabungan_(2)"/>
      <sheetName val="Galian_batu"/>
      <sheetName val="meth_hsl_nego"/>
      <sheetName val="REF_ONLY"/>
      <sheetName val="KR_Luar"/>
      <sheetName val="GLP_2001"/>
      <sheetName val="Met_Pas_Batu"/>
      <sheetName val="Met__Minor"/>
      <sheetName val="Daftar_berat"/>
      <sheetName val="Data_Upah"/>
      <sheetName val="DC-akses_bandara"/>
      <sheetName val="Bill_of_Qty_MEP"/>
      <sheetName val="Pintu_Jendela"/>
      <sheetName val="rekap_mekanikal"/>
      <sheetName val="AHS_-_Sipil"/>
      <sheetName val="ANLS__BETON_R__KELAS"/>
      <sheetName val="NP_(3)"/>
      <sheetName val="BGN_PENUNJANG"/>
      <sheetName val="Analisa_BOW"/>
      <sheetName val="Form_A"/>
      <sheetName val="KONTRAK_INDUK_BULANAN"/>
      <sheetName val="RKP__TOTAL"/>
      <sheetName val="B_as"/>
      <sheetName val="Prod_15-5"/>
      <sheetName val="Tata_Udara"/>
      <sheetName val="anaMob"/>
      <sheetName val="??"/>
      <sheetName val="????"/>
      <sheetName val="Sat~Bahu"/>
      <sheetName val="NAME"/>
      <sheetName val="Daftar Upah"/>
      <sheetName val="_0_1_0_0_0_1__6_0_¯耀㣋______x0001___耀ÿ"/>
      <sheetName val="SCH"/>
      <sheetName val="NSTD"/>
      <sheetName val="STD"/>
      <sheetName val="Analisa HSP"/>
      <sheetName val="Monitor"/>
      <sheetName val="BHN-UPH-ALT"/>
      <sheetName val="010"/>
      <sheetName val="F ALARM"/>
      <sheetName val="Analisa Harga"/>
      <sheetName val="SIMPRO(AGST)"/>
      <sheetName val="Price_List"/>
      <sheetName val="PRICE LIST"/>
      <sheetName val="Harga Satuan"/>
      <sheetName val="TT04"/>
      <sheetName val="gvl"/>
      <sheetName val="daftar harga satuan"/>
      <sheetName val="Admin"/>
      <sheetName val="c"/>
      <sheetName val="f"/>
      <sheetName val="SPEC"/>
      <sheetName val="List of Eqp"/>
      <sheetName val="UPA"/>
      <sheetName val="Anl.2s.d4e"/>
      <sheetName val="DATABASE"/>
      <sheetName val="HARGA MATERIAL"/>
      <sheetName val="Rekap Direct Cost"/>
      <sheetName val="Analisa -Baku"/>
      <sheetName val="Bq-Pk-A"/>
      <sheetName val="Summary"/>
      <sheetName val="Rate"/>
      <sheetName val="S-Curve"/>
      <sheetName val="3.1.2a"/>
      <sheetName val="3.1.1a"/>
      <sheetName val="Vibro_Roller"/>
      <sheetName val="Agregat Halus &amp; Kasar"/>
      <sheetName val="Rutin"/>
      <sheetName val="BQ.jln"/>
      <sheetName val="BQ.jem"/>
      <sheetName val="Rekapitulasi"/>
      <sheetName val="dil"/>
      <sheetName val="Penawaran"/>
      <sheetName val="Master 1.0"/>
      <sheetName val="Sheet3"/>
      <sheetName val="Foundation"/>
      <sheetName val="Analis Tambahan"/>
      <sheetName val="Analys"/>
      <sheetName val="pelita lapen"/>
      <sheetName val="DAF-2"/>
      <sheetName val="01.FA"/>
      <sheetName val="analisa (2)"/>
      <sheetName val="GAJI"/>
      <sheetName val="Urai _ Guide Post"/>
      <sheetName val="Urai_Galian Tanah"/>
      <sheetName val="Estimate"/>
      <sheetName val="Man Power"/>
      <sheetName val="ALEK"/>
      <sheetName val="DC-akses_bandara3"/>
      <sheetName val="Hua Yang Quarterly"/>
      <sheetName val="An"/>
      <sheetName val="An.2"/>
      <sheetName val="_0_1_0_0_0_1__6_0_¯________x0001____ÿ"/>
      <sheetName val="_¯________x0001____ÿ___English_ENW_en"/>
      <sheetName val="6-AGREGAT"/>
      <sheetName val="an_tek_NP"/>
      <sheetName val="bukan_PNS"/>
      <sheetName val="RBP-_2"/>
      <sheetName val="OP__ALAT"/>
      <sheetName val="OP__PERJAM"/>
      <sheetName val="B__PERSONIL"/>
      <sheetName val="KAN__LOKAL"/>
      <sheetName val="an_tek_NP1"/>
      <sheetName val="bukan_PNS1"/>
      <sheetName val="RBP-_21"/>
      <sheetName val="OP__ALAT1"/>
      <sheetName val="OP__PERJAM1"/>
      <sheetName val="B__PERSONIL1"/>
      <sheetName val="KAN__LOKAL1"/>
      <sheetName val="GRAPMARS"/>
      <sheetName val="DIV 7"/>
      <sheetName val="Kode"/>
      <sheetName val="Hst_mat"/>
      <sheetName val="Urugan Pasir"/>
      <sheetName val="?0?1?0?0?0?1??6?0?¯耀㣋?????_x000"/>
      <sheetName val="_x005f_x0000_¯??_x005f_x0000__x005f_x0000__x005f_x0000_"/>
      <sheetName val="_x005f_x005f_x005f_x0000_0_x005f_x005f_x005f_x0000_1_x0"/>
      <sheetName val="Hrg"/>
      <sheetName val="F1c DATA ADM6"/>
      <sheetName val="Galian 1"/>
      <sheetName val="Perm. Test"/>
      <sheetName val="DafHrgSatuan"/>
      <sheetName val="Eng_Hrs"/>
      <sheetName val="H Satuan Dasar"/>
      <sheetName val="PConsCS"/>
      <sheetName val="dia-in"/>
      <sheetName val="__"/>
      <sheetName val="____"/>
      <sheetName val="struktur"/>
      <sheetName val="Bill rekap"/>
      <sheetName val="Bill of Qty"/>
      <sheetName val="CODE"/>
      <sheetName val="Analysis"/>
      <sheetName val="5.1.ELEKTRIKAL-ELEKTRONIK"/>
      <sheetName val="DAF-BAHAN"/>
      <sheetName val="DAF-UPAH"/>
      <sheetName val="DAF-9"/>
      <sheetName val="PileCap"/>
      <sheetName val="AHSP"/>
      <sheetName val="Hardas"/>
      <sheetName val="NP2"/>
      <sheetName val="RAB 1 PRABUMULIH LEMBAK KM 330+"/>
      <sheetName val="Unit Rate"/>
      <sheetName val="Beton"/>
      <sheetName val="Break_down"/>
      <sheetName val="4-Basic Price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BQ-E20-02(Rp)"/>
      <sheetName val="CapExpAppForm"/>
      <sheetName val="Hal.010MUKAMC"/>
      <sheetName val="Sat. Pek."/>
      <sheetName val="Alat (2)"/>
      <sheetName val="Input Data"/>
      <sheetName val="An-2"/>
      <sheetName val="An-4"/>
      <sheetName val="FINISHING"/>
      <sheetName val="HrgBahan"/>
      <sheetName val="PP"/>
      <sheetName val="AnalAdjust"/>
      <sheetName val="¯__"/>
      <sheetName val="_x005f_x0000_0_x005f_x0000_1_x0"/>
      <sheetName val="_0_1_0_0_0_1__6_0_¯________x000"/>
      <sheetName val="_¯________x0001____ÿ___English_"/>
      <sheetName val="_x005f_x0000_¯___x005f_x0000__x"/>
      <sheetName val="2.2"/>
      <sheetName val="Lead Schedule"/>
      <sheetName val="적용환율"/>
      <sheetName val="Manual"/>
      <sheetName val="5_Anhas"/>
      <sheetName val="Analisa_Upah_&amp;_Bahan_Plum"/>
      <sheetName val="Bill_5_Summary"/>
      <sheetName val="Bill_4_Summary"/>
      <sheetName val="DAF_3_1"/>
      <sheetName val="DAF_3_11"/>
      <sheetName val="01000160¯???ÿ"/>
      <sheetName val="¯???ÿ??EnglishENWen"/>
      <sheetName val="ANALISA_PEK_UMUM"/>
      <sheetName val="?0?1?0?0?0?1??6?0?¯耀㣋???????耀ÿ"/>
      <sheetName val="UNIT_PRICE"/>
      <sheetName val="Anls_teknis"/>
      <sheetName val="Investment_Valuation"/>
      <sheetName val="Cabling_Data&amp;Power"/>
      <sheetName val="Blk-Mnl_lt_3-lt_atap"/>
      <sheetName val="Alat_B"/>
      <sheetName val="Bahan_B"/>
      <sheetName val="Upah_B"/>
      <sheetName val="BQ__AC"/>
      <sheetName val="rincian_per_proyek"/>
      <sheetName val="HRG_BAHAN_&amp;_UPAH_okk"/>
      <sheetName val="Analis_Kusen_okk"/>
      <sheetName val="A+Supl_"/>
      <sheetName val="rek_ME"/>
      <sheetName val="Input_monthly_capex"/>
      <sheetName val="Analisa_RAP"/>
      <sheetName val="Analisa_RAB"/>
      <sheetName val="List_of_Eqp"/>
      <sheetName val="MARK_U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F_ALARM"/>
      <sheetName val="Analisa_Harga"/>
      <sheetName val="_0_1_0_0_0_1__6_0_¯耀㣋_______耀ÿ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9"/>
      <sheetName val="LAL - PASAR PAGI "/>
      <sheetName val="Bongkar"/>
      <sheetName val="_x005f_x005f_x005f_x0000_0_x005"/>
      <sheetName val="Fill this out first___"/>
      <sheetName val="Gal Sal"/>
      <sheetName val="HargaSat"/>
      <sheetName val="a.2"/>
      <sheetName val="Agregat_Halus_&amp;_Kasar"/>
      <sheetName val="Hrg Sat"/>
      <sheetName val="DATAOKT"/>
      <sheetName val="BUSWAY"/>
      <sheetName val="analisa Str"/>
      <sheetName val="610.07A"/>
      <sheetName val="Analisa_&amp;_Upah4"/>
      <sheetName val="AN__TAMPL4"/>
      <sheetName val="TL"/>
      <sheetName val="struktur tdk dipakai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metode"/>
      <sheetName val="Harga Satuan Bahan "/>
      <sheetName val="Galian"/>
      <sheetName val="AC-WC"/>
      <sheetName val="Cold Miling"/>
      <sheetName val="Blk-Mnl"/>
      <sheetName val="_¯________x005f_x0001____ÿ___English_"/>
      <sheetName val="_x005f_x005f_x005f_x0000_¯___x005f_x005f_x005f_x0000__x"/>
      <sheetName val="_¯________x005f_x005f_x005f_x0001____ÿ___En"/>
      <sheetName val="?0?1?0?0?0?1??6?0?¯???????_x000"/>
      <sheetName val="?¯???????_x005f_x0001_???ÿ???English?"/>
      <sheetName val="_¯________x005f_x0001____ÿ___En"/>
      <sheetName val="Rek Tot"/>
      <sheetName val="RANGE"/>
      <sheetName val="PNT"/>
      <sheetName val="SUMBER DAYA"/>
      <sheetName val="P2-Px"/>
      <sheetName val="STR(CANCEL)"/>
      <sheetName val="An str"/>
      <sheetName val="resap"/>
      <sheetName val="besi"/>
      <sheetName val="Rigid25"/>
      <sheetName val="gal biasa"/>
      <sheetName val="AN-MAJOR"/>
      <sheetName val="An_pdkg"/>
      <sheetName val="AHS-1"/>
      <sheetName val="tifico"/>
      <sheetName val="PESANTREN"/>
      <sheetName val="G"/>
      <sheetName val="Curup"/>
      <sheetName val="Prabu"/>
      <sheetName val="On Time"/>
      <sheetName val="BoQA"/>
      <sheetName val="List Material"/>
      <sheetName val="LS_Rutin"/>
      <sheetName val="Prs"/>
      <sheetName val="prd01-5"/>
      <sheetName val="일위대가목차"/>
      <sheetName val="hs_str"/>
      <sheetName val="Budget"/>
      <sheetName val="FRM-00"/>
      <sheetName val="BBM-03"/>
      <sheetName val="Rekap Addendum"/>
      <sheetName val="1.GasAcct"/>
      <sheetName val="7"/>
      <sheetName val="Cover1"/>
      <sheetName val="mu"/>
      <sheetName val="Umum"/>
      <sheetName val="Harga Sat Dasar"/>
      <sheetName val="ARP-10"/>
      <sheetName val="DIVISI 3"/>
      <sheetName val="Div.7.2"/>
      <sheetName val="Pt"/>
      <sheetName val="Data WI"/>
      <sheetName val="PkRp"/>
      <sheetName val="Hg.Sat"/>
      <sheetName val="Har Sat"/>
      <sheetName val="Input T. Schedule"/>
      <sheetName val="Hargamat"/>
      <sheetName val="ANALHASA"/>
      <sheetName val="Kuantitas &amp; Harga"/>
      <sheetName val="BQ External"/>
      <sheetName val="civil-work"/>
      <sheetName val="Watertank"/>
      <sheetName val="SDM"/>
      <sheetName val="Hsat1"/>
      <sheetName val="OwnEq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Rekap Analisa"/>
      <sheetName val="SDMTA"/>
      <sheetName val="Analisa K"/>
      <sheetName val="hst  LAMP_1"/>
      <sheetName val="BAHAN (2)"/>
      <sheetName val=" "/>
      <sheetName val="Tray&amp;Ladder"/>
      <sheetName val="Duct"/>
      <sheetName val="Other"/>
      <sheetName val="_x005f_x005f_x005f_x005f_x005f_x005f_x005f_x0000_0_x005"/>
      <sheetName val="_x005f_x005f_x005f_x0000_¯??_x005f_x005f_x005f_x0000__x"/>
      <sheetName val="_x005f_x005f_x005f_x005f_x005f_x005f_x005f_x005f_x005f_x005f_"/>
      <sheetName val="_x005f_x005f_x005f_x005f_x005f_x005f_x005f_x0000_¯??_x0"/>
      <sheetName val="sheet 2"/>
      <sheetName val="RAB ME"/>
      <sheetName val="Summary Sheets"/>
      <sheetName val="RAB-3"/>
      <sheetName val="BUL"/>
      <sheetName val="Data-Masukan"/>
      <sheetName val="S Curve"/>
      <sheetName val="Rekap S Curve (4)"/>
      <sheetName val="Rekap S Curve (3)"/>
      <sheetName val="?0?1?0?"/>
      <sheetName val="Data Masukan"/>
      <sheetName val="Fisik 2012"/>
      <sheetName val="Pek. Persiapan"/>
      <sheetName val="Rekap Anl.K"/>
      <sheetName val="Rekap Anl.SNI"/>
      <sheetName val="TRNS-C1"/>
      <sheetName val="har-sat"/>
      <sheetName val="Meto"/>
      <sheetName val="Jenjang_Eselon"/>
      <sheetName val="note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Daf.Dasar Upah&amp;Bahan"/>
      <sheetName val="Assumptions"/>
      <sheetName val="skenario"/>
      <sheetName val="calc-2"/>
      <sheetName val="ANALISA EDIT"/>
      <sheetName val="01_x0"/>
      <sheetName val="¯___x"/>
      <sheetName val="ANLS MPU"/>
      <sheetName val="DSP"/>
      <sheetName val="HARGA DSR"/>
      <sheetName val="Abpek"/>
      <sheetName val="an. major"/>
      <sheetName val="Upah Bahan"/>
      <sheetName val="bahan upah"/>
      <sheetName val="BOOQ"/>
      <sheetName val="01000160¯___ÿ"/>
      <sheetName val="¯___ÿ__EnglishENWen"/>
      <sheetName val="_x005f_x005f_x005f_x0000_¯___x0"/>
      <sheetName val="_¯________x005f_x005f_x00"/>
      <sheetName val="SAT.UPAH"/>
      <sheetName val="breakdown"/>
      <sheetName val="NAMES"/>
      <sheetName val="Daftar Harga Upah"/>
      <sheetName val="CHART HB AC - WC"/>
      <sheetName val="Daf-Har-Pening"/>
      <sheetName val="ALAT1"/>
      <sheetName val="PO-2"/>
      <sheetName val="DivVII"/>
      <sheetName val="Gali_Sal"/>
      <sheetName val="B-PRICE"/>
      <sheetName val="Legend"/>
      <sheetName val="ANALISA railing"/>
      <sheetName val="HARGA SAT"/>
      <sheetName val="LO"/>
      <sheetName val="D &amp; W sizes"/>
      <sheetName val="EQ_an"/>
      <sheetName val="Prod_Alat"/>
      <sheetName val="DHSD"/>
      <sheetName val="_¯________x0001____ÿ___En"/>
      <sheetName val="_0_1_0_"/>
      <sheetName val="_x005f_x0000_0_x005"/>
      <sheetName val="_x005f_x005f_x005f_x005f_"/>
      <sheetName val="PEK-PERKERASAN"/>
      <sheetName val="PEK ASPAL"/>
      <sheetName val="PEK-STRUKTUR"/>
      <sheetName val="PEK-MINOR"/>
      <sheetName val="10"/>
      <sheetName val="5"/>
      <sheetName val="UP_an"/>
      <sheetName val="RAB FULL"/>
      <sheetName val="anal rinci"/>
      <sheetName val="SCHEDULE"/>
      <sheetName val="Luas-Tot"/>
      <sheetName val="DKH"/>
      <sheetName val="Du_lieu"/>
      <sheetName val="EQ"/>
      <sheetName val="PRICE"/>
      <sheetName val="UBA RAB"/>
      <sheetName val="Daftar Upah,Bhn,&amp; alat"/>
      <sheetName val="7.1(3)"/>
      <sheetName val="IPA1"/>
      <sheetName val="Material&amp;Upah"/>
      <sheetName val="Rekap 1"/>
      <sheetName val="D HARGA"/>
      <sheetName val="RATE&amp;FCTR"/>
      <sheetName val="BOQ건축"/>
      <sheetName val="REKAP Prbndingn"/>
      <sheetName val="bd"/>
      <sheetName val="BRD"/>
      <sheetName val="BANTU"/>
      <sheetName val="terbilang1"/>
      <sheetName val="ANAL_P4"/>
      <sheetName val="DATA_2009"/>
      <sheetName val="RWD-02"/>
      <sheetName val="Param"/>
      <sheetName val="WT-LIST"/>
      <sheetName val="DIV.9"/>
      <sheetName val="HARGA DASAR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COAT&amp;WRAP-QIOT-#3"/>
      <sheetName val="PNT-QUOT-#3"/>
      <sheetName val="625-925"/>
      <sheetName val="125-325"/>
      <sheetName val="PLANT"/>
      <sheetName val="Engine"/>
      <sheetName val="Peralatan Utama"/>
      <sheetName val="ANAL.BOW"/>
      <sheetName val="DashBoard"/>
      <sheetName val="div.2"/>
      <sheetName val="div.3 Tanah"/>
      <sheetName val="div.4 Sirtu"/>
      <sheetName val="div.5"/>
      <sheetName val="div.7 Beton"/>
      <sheetName val="div.8"/>
      <sheetName val="_x005f"/>
      <sheetName val="DIV 6"/>
      <sheetName val="BoQ Total_lama"/>
      <sheetName val="3.1 (1) CS"/>
      <sheetName val="Aspal"/>
      <sheetName val="Spek Fin "/>
      <sheetName val="REKAP TOTAL"/>
      <sheetName val="Luas Bangunan"/>
      <sheetName val="Spek ME"/>
      <sheetName val="Arsitektur"/>
      <sheetName val="ASEM내역"/>
      <sheetName val="Bank"/>
      <sheetName val="Bunga"/>
      <sheetName val="Mark-up"/>
      <sheetName val="JUMLAHAN TOTAL "/>
      <sheetName val="岩性"/>
      <sheetName val="Analisa SNI"/>
      <sheetName val="ANALISA SM"/>
      <sheetName val="BAG-III"/>
      <sheetName val="TA"/>
      <sheetName val="U&amp;B"/>
      <sheetName val="ANL"/>
      <sheetName val="MINAT"/>
      <sheetName val="HarAlat"/>
      <sheetName val="an.utara"/>
      <sheetName val="rekap-ans"/>
      <sheetName val="ANAL-TRM"/>
      <sheetName val="bialangsung"/>
      <sheetName val="Bill_Qua"/>
      <sheetName val="ANALISA-HST"/>
      <sheetName val="Hrg Readymix"/>
      <sheetName val="_x005f_x0000_¯___x0"/>
      <sheetName val="_¯________x00"/>
      <sheetName val="7.PEK-STRUKTUR"/>
      <sheetName val="GRAND REKAP"/>
      <sheetName val="div7"/>
      <sheetName val="di2"/>
      <sheetName val="div71"/>
      <sheetName val="div4"/>
      <sheetName val="Harga S Dasar"/>
      <sheetName val="HARGA PEK"/>
      <sheetName val="BQ-Structur"/>
      <sheetName val="Rekap RAP real (2)"/>
      <sheetName val="3 Koef Alat"/>
      <sheetName val="perkerasan rigid"/>
      <sheetName val="HargaDasar"/>
      <sheetName val="Transfer Pump"/>
      <sheetName val="Sal"/>
      <sheetName val="RAB VOL"/>
      <sheetName val="Daf.Biaya sewa alat"/>
      <sheetName val="HSD_Alat"/>
      <sheetName val="DI.Gadung-1"/>
      <sheetName val="SAPON"/>
      <sheetName val="BILL"/>
      <sheetName val="Metod TWR"/>
      <sheetName val="대비표"/>
      <sheetName val="351BQMCN"/>
      <sheetName val="BLM TERBAYAR"/>
      <sheetName val="ANAL RABP"/>
      <sheetName val="BAHAN &amp; ALAT "/>
      <sheetName val="상반기손익차2총괄"/>
      <sheetName val="PENGADAAN"/>
      <sheetName val="REF HARGA DASAR 2016"/>
      <sheetName val="NS"/>
      <sheetName val="Cash Flow bulanan"/>
      <sheetName val="Cash2"/>
      <sheetName val="402"/>
      <sheetName val="beam"/>
      <sheetName val="KJ 2002"/>
      <sheetName val="Calculation Sheet"/>
      <sheetName val="HARGA ALAT"/>
      <sheetName val="Valve PL"/>
      <sheetName val="Peralatan PL"/>
      <sheetName val="Prod15-8"/>
      <sheetName val="BQ-Marga Tiga"/>
      <sheetName val="RPP01-5"/>
      <sheetName val="DaftarHarga"/>
      <sheetName val="Harga Baru"/>
      <sheetName val="TRBP"/>
      <sheetName val="Tariptunda"/>
      <sheetName val="Tanah"/>
      <sheetName val="Exch.rate"/>
      <sheetName val="JobDetails"/>
      <sheetName val="5.1-5.4(1)-5.4(2)"/>
      <sheetName val="BoQ(APBN)"/>
      <sheetName val="mc adam"/>
      <sheetName val="ps batu&amp;brjg"/>
      <sheetName val="Rekap Biaya"/>
      <sheetName val="Keterangan"/>
      <sheetName val="O&amp;O"/>
      <sheetName val="INDEKS"/>
      <sheetName val="JABATAN"/>
      <sheetName val="T. Cs Log P III"/>
      <sheetName val="Anl-II"/>
      <sheetName val="STR &amp; ARS"/>
      <sheetName val="bahan+upah"/>
      <sheetName val="41,9&amp;36,3"/>
      <sheetName val="HARVEST02"/>
      <sheetName val="REKAP GROSS"/>
      <sheetName val="Mobilindo"/>
      <sheetName val="eq_data"/>
      <sheetName val="Bill 2.3"/>
      <sheetName val="Bill 2.5B"/>
      <sheetName val="Bill 2.1"/>
      <sheetName val="Parameter"/>
      <sheetName val="61004"/>
      <sheetName val="61007"/>
      <sheetName val="61008"/>
      <sheetName val="JM"/>
      <sheetName val="H-Dasar"/>
      <sheetName val="AnalisaSIPIL RIIL"/>
      <sheetName val="EDTL"/>
      <sheetName val="an-satuan"/>
      <sheetName val="KOEF"/>
      <sheetName val="Konfirm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AF.HRG"/>
      <sheetName val="FIRE FIGHTING"/>
      <sheetName val="Harga "/>
      <sheetName val="ANSAT K'AYI"/>
      <sheetName val="HARGA (2)"/>
      <sheetName val="ANAL ALAT"/>
      <sheetName val="Upah, alat &amp; harsat"/>
      <sheetName val="STA"/>
      <sheetName val="DSN"/>
      <sheetName val="anal-drainase,tanah&amp;ps batu"/>
      <sheetName val="anal-beton"/>
      <sheetName val="anal-aspal"/>
      <sheetName val="anal-mos"/>
      <sheetName val="CH"/>
      <sheetName val="Jagorawi"/>
      <sheetName val="Basic Price"/>
      <sheetName val="D7"/>
      <sheetName val="Maleleng"/>
      <sheetName val="B_7"/>
      <sheetName val="B_6"/>
      <sheetName val="3-DIV8"/>
      <sheetName val="FRP-E04-1"/>
      <sheetName val="DIV.1"/>
      <sheetName val="A-ALAT"/>
      <sheetName val="lamp 9"/>
      <sheetName val="ANALALAT"/>
      <sheetName val="Df-Kuan"/>
      <sheetName val="?¯__???"/>
      <sheetName val="_x005f_x005f_x005f_x005F_x005f_x0000_0_x005"/>
      <sheetName val="_x005f_x0000_¯??_x005f_x0000__x"/>
      <sheetName val="_x005f_x005f_x005f_x005F_x005f_x005f_x005f_x005f_"/>
      <sheetName val="_x005f_x005f_x005f_x005F_x005f_x0000_¯??_x0"/>
      <sheetName val="SEC-6"/>
      <sheetName val="8410(Kerb)"/>
      <sheetName val="GeneralInfo"/>
      <sheetName val="ETAB 1"/>
      <sheetName val="_x005f_x005f_x005f_x005f_x005f_x005f_x005f_x0000_¯___x0"/>
      <sheetName val="Rebar"/>
      <sheetName val="DATA PROYEK"/>
      <sheetName val="ListAnalisa"/>
      <sheetName val="Rekap Prelim"/>
      <sheetName val="BACK - UP-GALIAN (ALAT)"/>
      <sheetName val="D4"/>
      <sheetName val="D6"/>
      <sheetName val="Bahan1"/>
      <sheetName val="Analisa ME UPT"/>
      <sheetName val="DBKoef"/>
      <sheetName val="RAB Ekstern"/>
      <sheetName val="analis_abow"/>
      <sheetName val="analis_k100"/>
      <sheetName val="analis_k200"/>
      <sheetName val="analis_k400"/>
      <sheetName val="analis_k500"/>
      <sheetName val="analis_k600"/>
      <sheetName val="analis_k700"/>
      <sheetName val="plat_duicker"/>
      <sheetName val="materials"/>
      <sheetName val="Bhan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D8"/>
      <sheetName val="공사금액 내역 (1)"/>
      <sheetName val="bhn "/>
      <sheetName val="TYPE-A"/>
      <sheetName val="#REF"/>
      <sheetName val="STRUKTUR-1"/>
      <sheetName val="TJ1Q47"/>
      <sheetName val="0_x005"/>
      <sheetName val="_x005f_x005f_"/>
      <sheetName val="tarip"/>
      <sheetName val="H Sat Jembatan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¯??"/>
      <sheetName val="?¯???????_x0001_???ÿ???English?"/>
      <sheetName val="_x005f_x005f_x005f_x0000_¯??_x0"/>
      <sheetName val="BQ-Tenis"/>
      <sheetName val="Prelim"/>
      <sheetName val="HB"/>
      <sheetName val="pivot2"/>
      <sheetName val="841"/>
      <sheetName val="811"/>
      <sheetName val="Peralatan"/>
      <sheetName val="Ana. PU"/>
      <sheetName val="UnitRate22"/>
      <sheetName val="SD (1)"/>
      <sheetName val="BQ-1"/>
      <sheetName val="Data 3"/>
      <sheetName val="AHS 3"/>
      <sheetName val="BOQ 3"/>
      <sheetName val="lamp. 12"/>
      <sheetName val="Surat2"/>
      <sheetName val="Eval. Arus Kas"/>
      <sheetName val="ENC.14"/>
      <sheetName val="Menu"/>
      <sheetName val="Bill 2.1 Basement 41 "/>
      <sheetName val="BYYALAT"/>
      <sheetName val="forml"/>
      <sheetName val="MING I"/>
      <sheetName val="Bangunan Utama"/>
      <sheetName val="4"/>
      <sheetName val="2"/>
      <sheetName val="PERNYATAAN"/>
      <sheetName val="Data Umum Penawaran"/>
      <sheetName val="ITB COST"/>
      <sheetName val="costing_ESDV"/>
      <sheetName val="HRG BAHAN _ UPAH okk"/>
      <sheetName val="costing_MOV"/>
      <sheetName val="costing_Press"/>
      <sheetName val="B"/>
      <sheetName val="MP3"/>
      <sheetName val="REKAP ELEKTRIKAL"/>
      <sheetName val="hsp-STR-ARS"/>
      <sheetName val="DMPU"/>
      <sheetName val="DEPR"/>
      <sheetName val="BQ INT"/>
      <sheetName val="analisa 1"/>
      <sheetName val="PK-PPK Elektrikal"/>
      <sheetName val="R.A.B."/>
      <sheetName val="HrgUpahBahan"/>
      <sheetName val="2-JTW"/>
      <sheetName val="Factor"/>
      <sheetName val="Currency Rate"/>
      <sheetName val="Conn. Lib"/>
      <sheetName val="61005"/>
      <sheetName val="61006"/>
      <sheetName val="MOBILISASI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compaction"/>
      <sheetName val="Analisa_&amp;_Upah5"/>
      <sheetName val="AN__TAMPL5"/>
      <sheetName val="SUMBER_DAYA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5_1_ELEKTRIKAL-ELEKTRONIK"/>
      <sheetName val="Daftar_Harga_Upah"/>
      <sheetName val="CHART_HB_AC_-_WC"/>
      <sheetName val="Urugan_Pasir"/>
      <sheetName val="Rek_Tot"/>
      <sheetName val="an__major"/>
      <sheetName val="Analisa_K"/>
      <sheetName val="hst__LAMP_1"/>
      <sheetName val="_4"/>
      <sheetName val="S_Curve"/>
      <sheetName val="Rekap_S_Curve_(4)"/>
      <sheetName val="Rekap_S_Curve_(3)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Unit_Rate"/>
      <sheetName val="RAB_1_PRABUMULIH_LEMBAK_KM_330+"/>
      <sheetName val="Hal_010MUKAMC"/>
      <sheetName val="BAHAN_(2)"/>
      <sheetName val="ANALISA_railing"/>
      <sheetName val="HARGA_SAT"/>
      <sheetName val="D_&amp;_W_sizes"/>
      <sheetName val="_¯__________ÿ___En"/>
      <sheetName val="REKAP_GROSS"/>
      <sheetName val="JUMLAHAN_TOTAL_"/>
      <sheetName val="Cold_Miling"/>
      <sheetName val="Data_Masukan"/>
      <sheetName val="Fisik_2012"/>
      <sheetName val="Pek__Persiapan"/>
      <sheetName val="Harga_Satuan_Bahan_"/>
      <sheetName val="ANALISA_EDIT"/>
      <sheetName val="Rekap_Anl_K"/>
      <sheetName val="Rekap_Anl_SNI"/>
      <sheetName val="STR_&amp;_ARS"/>
      <sheetName val="Ana__PU"/>
      <sheetName val="2_2"/>
      <sheetName val="Spek_Fin_"/>
      <sheetName val="REKAP_TOTAL"/>
      <sheetName val="Luas_Bangunan"/>
      <sheetName val="Spek_ME"/>
      <sheetName val="Data_WI"/>
      <sheetName val="Transfer_Pump"/>
      <sheetName val="an_utara"/>
      <sheetName val="div_2"/>
      <sheetName val="div_3_Tanah"/>
      <sheetName val="div_4_Sirtu"/>
      <sheetName val="div_5"/>
      <sheetName val="div_7_Beton"/>
      <sheetName val="div_8"/>
      <sheetName val="Peralatan_Utama"/>
      <sheetName val="ANAL_RABP"/>
      <sheetName val="BAHAN_&amp;_ALAT_"/>
      <sheetName val="Upah_Bahan"/>
      <sheetName val="bahan_upah"/>
      <sheetName val="ANLS_MPU"/>
      <sheetName val="SD_(1)"/>
      <sheetName val="DIVISI_3"/>
      <sheetName val="Div_7_2"/>
      <sheetName val="Data_Umum_Penawaran"/>
      <sheetName val="ITB_COST"/>
      <sheetName val="HRG_BAHAN___UPAH_okk"/>
      <sheetName val="REKAP_ELEKTRIKAL"/>
      <sheetName val="4-Basic_Price"/>
      <sheetName val="HARGA_DSR"/>
      <sheetName val="Lamp-2(Alat)"/>
      <sheetName val="Lamp-2(Bahan)"/>
      <sheetName val="Lamp-2(Upah)"/>
      <sheetName val="UNIT-PRICE"/>
      <sheetName val="Rekap RKDK Maret'17 "/>
      <sheetName val="Uraian Analisa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DAFTAR HARGA BAHAN "/>
      <sheetName val="NK"/>
      <sheetName val="SUM_PERS_STRUK"/>
      <sheetName val="bq m&amp;e_r"/>
      <sheetName val="Risalah KOM"/>
      <sheetName val="M.Pekerjaan"/>
      <sheetName val="Harga Bahan &amp; Upah"/>
      <sheetName val="DSBDY"/>
      <sheetName val="D-3 (M)"/>
      <sheetName val="D-7 (M)"/>
      <sheetName val="AnalisaHS"/>
      <sheetName val="Plasteran"/>
      <sheetName val="HRG DSR APP"/>
      <sheetName val="Hrgdsrupah"/>
      <sheetName val="KEBUT BHN"/>
      <sheetName val="NP_MRK"/>
      <sheetName val="bahan SNI"/>
      <sheetName val="BQ-Str"/>
      <sheetName val="Floor finishes"/>
      <sheetName val="#REF!"/>
      <sheetName val="BQ25"/>
      <sheetName val="SUMBER"/>
      <sheetName val="Material-mr"/>
      <sheetName val="dt6"/>
      <sheetName val="DT9"/>
      <sheetName val="Prime"/>
      <sheetName val="GalSal"/>
      <sheetName val="spesifikasi"/>
      <sheetName val="sudut"/>
      <sheetName val="STD GD.UTAMA"/>
      <sheetName val="SKEDUL AV-05"/>
      <sheetName val="Anal-1"/>
      <sheetName val="MP-P"/>
      <sheetName val="2. MVAC R1"/>
      <sheetName val="Batasan"/>
      <sheetName val="Hsatuan-OK"/>
      <sheetName val="Equipment"/>
      <sheetName val="sch-Eq"/>
      <sheetName val="Waktu"/>
      <sheetName val="Consumable"/>
      <sheetName val="All Division by SBU"/>
      <sheetName val="smt"/>
      <sheetName val="Asumsi"/>
      <sheetName val="Marshal"/>
      <sheetName val="S_DAYA"/>
      <sheetName val="영업소실적"/>
      <sheetName val="Ans SNI"/>
      <sheetName val="UMUM-PU"/>
      <sheetName val="R1. GREJA KATHOLIK"/>
      <sheetName val="SPH"/>
      <sheetName val="BJA TULANGAN"/>
      <sheetName val="BAJA"/>
      <sheetName val="K500"/>
      <sheetName val="TC"/>
      <sheetName val="ATB"/>
      <sheetName val="Drn"/>
      <sheetName val="Gali"/>
      <sheetName val="AA"/>
      <sheetName val="BB"/>
      <sheetName val="CTB"/>
      <sheetName val="OP.ALAT"/>
      <sheetName val="oe"/>
      <sheetName val="EVALUASI"/>
      <sheetName val="PERMINTAAN"/>
      <sheetName val="App. 2a-1"/>
      <sheetName val="App. 2a-2"/>
      <sheetName val="SCH alat"/>
      <sheetName val="MOB"/>
      <sheetName val="CIF"/>
      <sheetName val="SCH Mat"/>
      <sheetName val="Daf Bahan"/>
      <sheetName val="Daf Sub"/>
      <sheetName val="Daf MPU"/>
      <sheetName val="Lamp.6a"/>
      <sheetName val="Lamp.6b"/>
      <sheetName val="Temporary"/>
      <sheetName val="Schedule 11a"/>
      <sheetName val="Basic P"/>
      <sheetName val="Pac.-2"/>
      <sheetName val="List Plant"/>
      <sheetName val="Rekap DBAK"/>
      <sheetName val="ME UMY"/>
      <sheetName val="HSBU "/>
      <sheetName val="beton.jembatan dolago.abutmen."/>
      <sheetName val="Subcont"/>
      <sheetName val="rab-SAPHIR"/>
      <sheetName val="Data Alat"/>
      <sheetName val="daftarbhn"/>
      <sheetName val="HSD Alat"/>
      <sheetName val="HSD Bahan"/>
      <sheetName val="HSD Upah"/>
      <sheetName val="daftar upah,bahan,alat"/>
      <sheetName val="DC"/>
      <sheetName val="RPP01 3"/>
      <sheetName val="Isian Biodata"/>
      <sheetName val="BL (1)"/>
      <sheetName val="pivot"/>
      <sheetName val="Rekap Anl"/>
      <sheetName val="AnMobilisasi"/>
      <sheetName val="Harian"/>
      <sheetName val="An_Basic"/>
      <sheetName val="LUMPSUM"/>
      <sheetName val="BACK"/>
      <sheetName val="AHSrutin"/>
      <sheetName val="Div5"/>
      <sheetName val="Div6"/>
      <sheetName val="Div8"/>
      <sheetName val="DB"/>
      <sheetName val="UPAH&amp;BHN"/>
      <sheetName val="FORMAT"/>
      <sheetName val="Analisa Quarry"/>
      <sheetName val="BOQ INTERN"/>
      <sheetName val="DU-5"/>
      <sheetName val="perkerasan_rigid"/>
      <sheetName val="SAT_UPAH"/>
      <sheetName val="HARGA_(2)"/>
      <sheetName val="ANAL_ALAT"/>
      <sheetName val="Upah,_alat_&amp;_harsat"/>
      <sheetName val="Analisa.Hourly"/>
      <sheetName val="Rek.Analisa"/>
      <sheetName val="_x005f_x005f_x005F"/>
      <sheetName val="HS-2"/>
      <sheetName val="PRIST LIST"/>
      <sheetName val="D.BOARD"/>
      <sheetName val="SUB &amp; mandor"/>
      <sheetName val="brd2"/>
      <sheetName val="DATA2009"/>
      <sheetName val="Main"/>
      <sheetName val="HSATUAN"/>
      <sheetName val="TOTAL UPAH"/>
      <sheetName val="Man Power &amp; Comp"/>
      <sheetName val="B.T"/>
      <sheetName val="REFERENCE TABLE"/>
      <sheetName val="Harsat Bahan"/>
      <sheetName val="Harsat Upah"/>
      <sheetName val="Daf-4.5_Final"/>
      <sheetName val="Daftar Harga Material"/>
      <sheetName val="ETAB_1"/>
      <sheetName val="Sat__Pek_"/>
      <sheetName val="Alat_(2)"/>
      <sheetName val="Input_Data"/>
      <sheetName val="Analisa_SNI"/>
      <sheetName val="Valve_PL"/>
      <sheetName val="Peralatan_PL"/>
      <sheetName val="Harsat_Bahan"/>
      <sheetName val="Harsat_Upah"/>
      <sheetName val="Daf-4_5_Final"/>
      <sheetName val="7_1(3)"/>
      <sheetName val="BQ_External"/>
      <sheetName val="Kuantitas_&amp;_Harga"/>
      <sheetName val="Rekap_Analisa"/>
      <sheetName val="Hg_Sat"/>
      <sheetName val="Input_T__Schedule"/>
      <sheetName val="Daftar_Harga_Material"/>
      <sheetName val="An.1"/>
      <sheetName val="An.3"/>
      <sheetName val="BQTOLTP"/>
      <sheetName val="BOQ EM"/>
      <sheetName val="Drainase"/>
      <sheetName val="WBS"/>
      <sheetName val="Perhit.Alat"/>
      <sheetName val="div7.3(1)"/>
      <sheetName val="rab 4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HB_6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Fill_this_out_first___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rab_me_(by_owner)_5"/>
      <sheetName val="BQ_(by_owner)5"/>
      <sheetName val="rab_me_(fisik)5"/>
      <sheetName val="Analisa_ME5"/>
      <sheetName val="harga_bahan5"/>
      <sheetName val="01A-_RAB5"/>
      <sheetName val="rab_-_persiapan_&amp;_lantai-14"/>
      <sheetName val="Analis_Kusen_1_ESKALASI4"/>
      <sheetName val="Anl_+4"/>
      <sheetName val="ELEC_STIS4"/>
      <sheetName val="RKP_PLUMBING4"/>
      <sheetName val="Supl_X4"/>
      <sheetName val="Ahs_24"/>
      <sheetName val="Ahs_14"/>
      <sheetName val="Daftar_berat4"/>
      <sheetName val="Pintu_Jendela4"/>
      <sheetName val="DRUP__ASLI_4"/>
      <sheetName val="Stden_center4"/>
      <sheetName val="DAFTAR_HARGA4"/>
      <sheetName val="KR_Luar4"/>
      <sheetName val="REF_ONLY4"/>
      <sheetName val="meth_hsl_nego4"/>
      <sheetName val="box_culvert4"/>
      <sheetName val="GLP_20014"/>
      <sheetName val="Met_Pas_Batu4"/>
      <sheetName val="Met__Minor4"/>
      <sheetName val="1_B4"/>
      <sheetName val="Analisa_Harga_Satuan4"/>
      <sheetName val="Data_Upah4"/>
      <sheetName val="EXTERNAL_WORK4"/>
      <sheetName val="NP_(2)4"/>
      <sheetName val="data_RSUD_KIS4"/>
      <sheetName val="Bill_of_Qty_MEP4"/>
      <sheetName val="Alat_B4"/>
      <sheetName val="Bahan_B4"/>
      <sheetName val="Upah_B4"/>
      <sheetName val="Analisa_Upah_&amp;_Bahan_Plum4"/>
      <sheetName val="AHS_-_Sipil4"/>
      <sheetName val="RAB_AR&amp;STR4"/>
      <sheetName val="Analisa_Satuan4"/>
      <sheetName val="ANLS__BETON_R__KELAS4"/>
      <sheetName val="Isolasi_Luar_Dalam4"/>
      <sheetName val="Isolasi_Luar4"/>
      <sheetName val="NP_(3)4"/>
      <sheetName val="gabungan_(2)4"/>
      <sheetName val="Galian_batu4"/>
      <sheetName val="Form_A4"/>
      <sheetName val="BGN_PENUNJANG4"/>
      <sheetName val="RKP__TOTAL4"/>
      <sheetName val="B_as4"/>
      <sheetName val="KONTRAK_INDUK_BULANAN4"/>
      <sheetName val="Analisa_BOW4"/>
      <sheetName val="Alat_B3"/>
      <sheetName val="Bahan_B3"/>
      <sheetName val="Upah_B3"/>
      <sheetName val="Analisa_Upah_&amp;_Bahan_Plum3"/>
      <sheetName val="H_Satuan7"/>
      <sheetName val="mob__dem6"/>
      <sheetName val="pek__tanah6"/>
      <sheetName val="k__batu_kali6"/>
      <sheetName val="rab_me_(by_owner)_6"/>
      <sheetName val="BQ_(by_owner)6"/>
      <sheetName val="rab_me_(fisik)6"/>
      <sheetName val="Analisa_ME6"/>
      <sheetName val="NS_GD_UGD5"/>
      <sheetName val="STD_GD_UGD5"/>
      <sheetName val="harga_bahan6"/>
      <sheetName val="Analisa_&amp;_Upah6"/>
      <sheetName val="AN__TAMPL6"/>
      <sheetName val="01A-_RAB6"/>
      <sheetName val="rab_-_persiapan_&amp;_lantai-15"/>
      <sheetName val="HRG_BHN5"/>
      <sheetName val="Bill_Of_Quantity5"/>
      <sheetName val="DRUP_(ASLI)5"/>
      <sheetName val="NS_GD_UTAMA5"/>
      <sheetName val="Analis_Kusen_1_ESKALASI5"/>
      <sheetName val="Analisa_25"/>
      <sheetName val="BQ_AC_FAN5"/>
      <sheetName val="iTEM_hARSAT5"/>
      <sheetName val="NP_(4)5"/>
      <sheetName val="Anl_+5"/>
      <sheetName val="ELEC_STIS5"/>
      <sheetName val="RKP_PLUMBING5"/>
      <sheetName val="Supl_X5"/>
      <sheetName val="MAIN_BQ5"/>
      <sheetName val="Harsat_BHN_AR,M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DC-akses_bandara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Fill_this_out_first___5"/>
      <sheetName val="Isolasi_Luar_Dalam5"/>
      <sheetName val="Isolasi_Luar5"/>
      <sheetName val="NP_(3)5"/>
      <sheetName val="_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-rtjk"/>
      <sheetName val="ANALISA satuan poryek sungai"/>
      <sheetName val="AHS Aspal"/>
      <sheetName val="An. Alat"/>
      <sheetName val="RAB.SEKRETARIAT (1)"/>
      <sheetName val="2div7+1"/>
      <sheetName val="D9"/>
      <sheetName val="jadwal"/>
      <sheetName val="UPAH BAHAN "/>
      <sheetName val="General2"/>
      <sheetName val="諸経費"/>
      <sheetName val="清水計算営業税率関連"/>
      <sheetName val="PE-F-37 Rev 00 Paym.GBP"/>
      <sheetName val="概総括1"/>
      <sheetName val="Anal. Alat"/>
      <sheetName val="antek12a-13"/>
      <sheetName val="Sat Bah &amp; Up"/>
      <sheetName val="Hrg.Sat"/>
      <sheetName val="Gia"/>
      <sheetName val="CONTRIBUSI"/>
      <sheetName val="Olah"/>
      <sheetName val="anal rab"/>
      <sheetName val="DATA 2009"/>
      <sheetName val="DATA 2010"/>
      <sheetName val="Kinerja Proyek"/>
      <sheetName val="Target Raker TW III"/>
      <sheetName val="KUB-01(10)"/>
      <sheetName val="Main Office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Septick tank"/>
      <sheetName val="Subkon"/>
      <sheetName val="UnitRatePaket1"/>
      <sheetName val="Overhead"/>
      <sheetName val="DU&amp;B"/>
      <sheetName val="RA"/>
      <sheetName val="5-ALAT(1)"/>
      <sheetName val="D7(1)"/>
      <sheetName val="schbhn"/>
      <sheetName val="schalt"/>
      <sheetName val="schtng"/>
      <sheetName val="ahs (doors-windows)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BQ Arsit"/>
      <sheetName val="An HarSatPek"/>
      <sheetName val="Inputs"/>
      <sheetName val="daftar"/>
      <sheetName val="Gaji Pokok"/>
      <sheetName val="T. Proyek-Jabatan"/>
      <sheetName val="T. Lokasi"/>
      <sheetName val="T. Rumah"/>
      <sheetName val="T. Transport"/>
      <sheetName val="NP _2_"/>
      <sheetName val="Vol_dinding"/>
      <sheetName val="BQ_THPII"/>
      <sheetName val="PIK_QUO"/>
      <sheetName val="Info"/>
      <sheetName val="Rekap Bill"/>
      <sheetName val="Cashflow"/>
      <sheetName val="Bhn"/>
      <sheetName val="AHS - Riel"/>
      <sheetName val="Superstruc"/>
      <sheetName val="Quantity"/>
      <sheetName val="Fees and GC's Manloader"/>
      <sheetName val="Shell &amp; Core"/>
      <sheetName val="ISI1108B"/>
      <sheetName val="List"/>
      <sheetName val="rap rinci"/>
      <sheetName val="Koefisien"/>
      <sheetName val="ANALISA TENDER"/>
      <sheetName val="REKAP.VOLUME"/>
      <sheetName val="Calculation_Sheet"/>
      <sheetName val="rekap_mekanikal4"/>
      <sheetName val="UNIT_PRICE3"/>
      <sheetName val="DAFT_HARG_SAT_PEK_3"/>
      <sheetName val="DAFT_ALAT,UPAH_&amp;_MAT3"/>
      <sheetName val="5_Anhas3"/>
      <sheetName val="Bill_5_Summary3"/>
      <sheetName val="Bill_4_Summary3"/>
      <sheetName val="Tata_Udara3"/>
      <sheetName val="DAF_3_14"/>
      <sheetName val="DAF_3_113"/>
      <sheetName val="ANALISA_PEK_UMUM3"/>
      <sheetName val="Anls_teknis3"/>
      <sheetName val="Investment_Valuation3"/>
      <sheetName val="Cabling_Data&amp;Power3"/>
      <sheetName val="Blk-Mnl_lt_3-lt_atap3"/>
      <sheetName val="an_tek_NP3"/>
      <sheetName val="BQ__AC3"/>
      <sheetName val="rincian_per_proyek3"/>
      <sheetName val="HRG_BAHAN_&amp;_UPAH_okk3"/>
      <sheetName val="Analis_Kusen_okk3"/>
      <sheetName val="A+Supl_3"/>
      <sheetName val="rek_ME3"/>
      <sheetName val="RBP-_23"/>
      <sheetName val="OP__ALAT3"/>
      <sheetName val="OP__PERJAM3"/>
      <sheetName val="B__PERSONIL3"/>
      <sheetName val="KAN__LOKAL3"/>
      <sheetName val="bukan_PNS3"/>
      <sheetName val="Input_monthly_capex3"/>
      <sheetName val="Prod_15-54"/>
      <sheetName val="Analisa_RAP3"/>
      <sheetName val="Analisa_RAB3"/>
      <sheetName val="Perm__Test1"/>
      <sheetName val="Hrg_Sat1"/>
      <sheetName val="HARGA_MATERIAL3"/>
      <sheetName val="MARK_UP3"/>
      <sheetName val="F_ALARM3"/>
      <sheetName val="Analisa_Harga3"/>
      <sheetName val="Agregat_Halus_&amp;_Kasar2"/>
      <sheetName val="analisa_Str1"/>
      <sheetName val="610_07A1"/>
      <sheetName val="ANALISA_ALAT_BERAT3"/>
      <sheetName val="D6_(2)3"/>
      <sheetName val="Urai__Resap_pengikat1"/>
      <sheetName val="HS-Divisi_31"/>
      <sheetName val="Mk_Minor3"/>
      <sheetName val="PLINT_3_1_G3"/>
      <sheetName val="NS_Lanjutan3"/>
      <sheetName val="STD_Lanjutan3"/>
      <sheetName val="Daftar_Upah1"/>
      <sheetName val="Analis_Tambahan1"/>
      <sheetName val="pelita_lapen1"/>
      <sheetName val="bhn_FINAL3"/>
      <sheetName val="Appendix_2(SatDas)1"/>
      <sheetName val="List_of_Eqp3"/>
      <sheetName val="Anl_2s_d4e3"/>
      <sheetName val="Master_Edit3"/>
      <sheetName val="a_21"/>
      <sheetName val="daftar_harga_satuan1"/>
      <sheetName val="Rekap_Direct_Cost3"/>
      <sheetName val="Analisa_-Baku3"/>
      <sheetName val="3_1_2a3"/>
      <sheetName val="3_1_1a3"/>
      <sheetName val="Urai___Guide_Post3"/>
      <sheetName val="Urai_Galian_Tanah3"/>
      <sheetName val="Man_Power3"/>
      <sheetName val="Lead_Schedule3"/>
      <sheetName val="BQ_jln1"/>
      <sheetName val="BQ_jem1"/>
      <sheetName val="DIV_71"/>
      <sheetName val="01_FA1"/>
      <sheetName val="Harga_Satuan1"/>
      <sheetName val="Hua_Yang_Quarterly1"/>
      <sheetName val="An_21"/>
      <sheetName val="On_Time1"/>
      <sheetName val="List_Material1"/>
      <sheetName val="H_Satuan_Dasar1"/>
      <sheetName val="analisa_(2)1"/>
      <sheetName val="F1c_DATA_ADM61"/>
      <sheetName val="Galian_11"/>
      <sheetName val="LAL_-_PASAR_PAGI_1"/>
      <sheetName val="Master_1_01"/>
      <sheetName val="struktur_tdk_dipakai1"/>
      <sheetName val="An_str1"/>
      <sheetName val="Analisa_HSP1"/>
      <sheetName val="Rekap_Addendum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1_GasAcct1"/>
      <sheetName val="Bill_rekap1"/>
      <sheetName val="Bill_of_Qty1"/>
      <sheetName val="Harga_Sat_Dasar1"/>
      <sheetName val="sheet_2"/>
      <sheetName val="RAB_ME"/>
      <sheetName val="Summary_Sheets"/>
      <sheetName val="PEK_ASPAL"/>
      <sheetName val="Rekap_"/>
      <sheetName val="Transfer_Master"/>
      <sheetName val="K3-Gaji_Kontrak"/>
      <sheetName val="Gaji_Kontrak"/>
      <sheetName val="Kwitansi_Honor"/>
      <sheetName val="All_Division_by_SBU"/>
      <sheetName val="Daftar_Upah,Bhn,&amp;_alat"/>
      <sheetName val="Daf_Biaya_sewa_alat"/>
      <sheetName val="DIV_9"/>
      <sheetName val="HARGA_DASAR"/>
      <sheetName val="UBA_RAB"/>
      <sheetName val="ANAL_BOW"/>
      <sheetName val="DI_Gadung-1"/>
      <sheetName val="?¯??????????ÿ???English?"/>
      <sheetName val="Gal_Sal"/>
      <sheetName val="gal_biasa"/>
      <sheetName val="7_PEK-STRUKTUR"/>
      <sheetName val="BoQ_Total_lama"/>
      <sheetName val="Harga_Baru"/>
      <sheetName val="Rekap_1"/>
      <sheetName val="D_HARGA"/>
      <sheetName val="DIV_6"/>
      <sheetName val="RAB_FULL"/>
      <sheetName val="anal_rinci"/>
      <sheetName val="Exch_rate"/>
      <sheetName val="REKAP_DINDING"/>
      <sheetName val="mc_adam"/>
      <sheetName val="ps_batu&amp;brjg"/>
      <sheetName val="Rekap_Biaya"/>
      <sheetName val="T__Cs_Log_P_III"/>
      <sheetName val="AI"/>
      <sheetName val="Abutment"/>
      <sheetName val="BASE"/>
      <sheetName val="RESUM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HS-BOW"/>
      <sheetName val="PB(B)"/>
      <sheetName val="PB_B_"/>
      <sheetName val="GS Tanah Kalimas Baru (2)"/>
      <sheetName val="bau-6"/>
      <sheetName val="52+425"/>
      <sheetName val="Stay_Cable-1"/>
      <sheetName val="5_1-5_4(1)-5_4(2)"/>
      <sheetName val="anal-drainase,tanah&amp;ps_batu"/>
      <sheetName val="REKAP_Prbndingn"/>
      <sheetName val="Analisa_ME_UPT"/>
      <sheetName val="AnalisaSIPIL_RIIL"/>
      <sheetName val="GRAND_REKAP"/>
      <sheetName val="Hrg_Readymix"/>
      <sheetName val="Harga_S_Dasar"/>
      <sheetName val="HARGA_PEK"/>
      <sheetName val="Rekap_RAP_real_(2)"/>
      <sheetName val="3_Koef_Alat"/>
      <sheetName val="Metod_TWR"/>
      <sheetName val="Data_3"/>
      <sheetName val="AHS_3"/>
      <sheetName val="BOQ_3"/>
      <sheetName val="ANSAT_K'AYI"/>
      <sheetName val="Basic_Price"/>
      <sheetName val="DIV_1"/>
      <sheetName val="lamp_9"/>
      <sheetName val="REF_HARGA_DASAR_2016"/>
      <sheetName val="Harga bahan-1"/>
      <sheetName val="rekap1"/>
      <sheetName val="DETAIL POS 123"/>
      <sheetName val="TOWN"/>
      <sheetName val="REKA. ANALISA"/>
      <sheetName val="II.3 HSD"/>
      <sheetName val="DEF"/>
      <sheetName val="GP-WB"/>
      <sheetName val="telp"/>
      <sheetName val="bearing PDMR1"/>
      <sheetName val="Bearing-1"/>
      <sheetName val="Stay Cable PDMR1"/>
      <sheetName val="Post Tens-1"/>
      <sheetName val="BTN-PS"/>
      <sheetName val="LOKASI RIG Litbang"/>
      <sheetName val="BLOK-BJR"/>
      <sheetName val="chitimc"/>
      <sheetName val="dongia (2)"/>
      <sheetName val="LKVL-CK-HT-GD1"/>
      <sheetName val="lam-moi"/>
      <sheetName val="THPDMoi  (2)"/>
      <sheetName val="k300 123"/>
      <sheetName val="H_S_BAHAN"/>
      <sheetName val="arab"/>
      <sheetName val="Faktor Konversi"/>
      <sheetName val="CONSUMABLES-PRICE"/>
      <sheetName val="BOW"/>
      <sheetName val="k341k612"/>
      <sheetName val="dwa-01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HB me"/>
      <sheetName val="COST-SUM"/>
      <sheetName val="TPI"/>
      <sheetName val="jan"/>
      <sheetName val="FEB"/>
      <sheetName val="MAR"/>
      <sheetName val="igp-popno"/>
      <sheetName val="giathanh1"/>
      <sheetName val="H. Sat"/>
      <sheetName val="NP-6"/>
      <sheetName val="HSUMUM.XLS"/>
      <sheetName val="HSTANAH"/>
      <sheetName val="HSBETON"/>
      <sheetName val="Hargasatuan"/>
      <sheetName val="hsat-SD"/>
      <sheetName val="GLdownload"/>
      <sheetName val="BackUp-Payment Exs"/>
      <sheetName val="P&amp;L"/>
      <sheetName val="REKAP HP"/>
      <sheetName val="Order"/>
      <sheetName val="Schedule OK Status"/>
      <sheetName val="UTYLITAS"/>
      <sheetName val="POLY"/>
      <sheetName val="IRNA B"/>
      <sheetName val="CMU 2"/>
      <sheetName val="Ranges"/>
      <sheetName val="OFF"/>
      <sheetName val="FURN"/>
      <sheetName val="COMP"/>
      <sheetName val="J"/>
      <sheetName val="RAB alternatif (2) mendekati ok"/>
      <sheetName val="bill qty"/>
      <sheetName val="Telephone &amp; KSO Rev"/>
      <sheetName val="Tambahan Biaro"/>
      <sheetName val="An Biaya.Kons (SNI)"/>
      <sheetName val="Daftar Harga Bahan"/>
      <sheetName val="Harga-upah"/>
      <sheetName val="HSUB"/>
      <sheetName val="ANALISA-SNI01"/>
      <sheetName val="LAP   (4)"/>
      <sheetName val="LAP   (11)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bhn,upah,alat"/>
      <sheetName val="Ans Kom Precast"/>
      <sheetName val="BQ29"/>
      <sheetName val="paving Blok"/>
      <sheetName val="Floor"/>
      <sheetName val="FORM-VAR"/>
      <sheetName val="REKAP THPIII"/>
      <sheetName val="Stdiii"/>
      <sheetName val="NStdiii"/>
      <sheetName val="UT&amp;SDiii"/>
      <sheetName val="DAYA PLN"/>
      <sheetName val="ACTUAL CHECK"/>
      <sheetName val="RAB 3"/>
      <sheetName val="PT."/>
      <sheetName val="metode.rutin"/>
      <sheetName val="analisa print"/>
      <sheetName val="Har-sat finish"/>
      <sheetName val="An Biaya Kons.Pek.Kayu &amp; Atap"/>
      <sheetName val="jadw"/>
      <sheetName val="Penjumlahan"/>
      <sheetName val="DAFTAR ISI"/>
      <sheetName val="nc-m"/>
      <sheetName val="BQ ARS"/>
      <sheetName val="rkpm 2003"/>
      <sheetName val="Daftar Kuantitas dan Harga"/>
      <sheetName val="I-KAMAR"/>
      <sheetName val="8"/>
      <sheetName val="TE TS FA LAN MATV"/>
      <sheetName val="SD"/>
      <sheetName val="BL Temp"/>
      <sheetName val="BL Modif"/>
      <sheetName val="Cover (sh 1)"/>
      <sheetName val="Units"/>
      <sheetName val="Instructions"/>
      <sheetName val="RAB-SPL2"/>
      <sheetName val="41_9_36_3"/>
      <sheetName val="ana_str"/>
      <sheetName val="anl-b6"/>
      <sheetName val="Controll"/>
      <sheetName val="Supl"/>
      <sheetName val="갑지"/>
      <sheetName val="URAIAN "/>
      <sheetName val="LS-Rutin"/>
      <sheetName val="?¯???????_x005f_x005f_x005f_x0001_???ÿ???En"/>
      <sheetName val="RAP1"/>
      <sheetName val="Material ME"/>
      <sheetName val="5_1_ELEKTRIKAL-ELEKTRONIK1"/>
      <sheetName val="hst__LAMP_11"/>
      <sheetName val="Daf_Dasar_Upah&amp;Bahan1"/>
      <sheetName val="REKAP_GROSS1"/>
      <sheetName val="BAHAN_(2)1"/>
      <sheetName val="Unit_Rate1"/>
      <sheetName val="S_Curve1"/>
      <sheetName val="Rekap_S_Curve_(4)1"/>
      <sheetName val="Rekap_S_Curve_(3)1"/>
      <sheetName val="Harga_Satuan_Bahan_1"/>
      <sheetName val="Cold_Miling1"/>
      <sheetName val="HARGA_DSR1"/>
      <sheetName val="ETAB_11"/>
      <sheetName val="Spek_Fin_1"/>
      <sheetName val="REKAP_TOTAL1"/>
      <sheetName val="Luas_Bangunan1"/>
      <sheetName val="Spek_ME1"/>
      <sheetName val="Rek_Tot1"/>
      <sheetName val="JUMLAHAN_TOTAL_1"/>
      <sheetName val="2_21"/>
      <sheetName val="Sat__Pek_1"/>
      <sheetName val="Alat_(2)1"/>
      <sheetName val="Input_Data1"/>
      <sheetName val="4-Basic_Price1"/>
      <sheetName val="Urugan_Pasir1"/>
      <sheetName val="RAB_1_PRABUMULIH_LEMBAK_KM_330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Hal_010MUKAMC1"/>
      <sheetName val="ANALISA_EDIT1"/>
      <sheetName val="D_&amp;_W_sizes1"/>
      <sheetName val="Analisa_SNI1"/>
      <sheetName val="Valve_PL1"/>
      <sheetName val="Peralatan_PL1"/>
      <sheetName val="Data_WI1"/>
      <sheetName val="Harsat_Bahan1"/>
      <sheetName val="Harsat_Upah1"/>
      <sheetName val="an__major1"/>
      <sheetName val="Upah_Bahan1"/>
      <sheetName val="bahan_upah1"/>
      <sheetName val="div_21"/>
      <sheetName val="div_3_Tanah1"/>
      <sheetName val="div_4_Sirtu1"/>
      <sheetName val="div_51"/>
      <sheetName val="div_7_Beton1"/>
      <sheetName val="div_81"/>
      <sheetName val="Daf-4_5_Final1"/>
      <sheetName val="Har_Sat1"/>
      <sheetName val="610_051"/>
      <sheetName val="610_061"/>
      <sheetName val="610_071"/>
      <sheetName val="610_081"/>
      <sheetName val="610_041"/>
      <sheetName val="MPU__6-3(4)_LastonAC1"/>
      <sheetName val="Data_Info1"/>
      <sheetName val="bahan_dan_upah1"/>
      <sheetName val="7_1(3)1"/>
      <sheetName val="BQ_External1"/>
      <sheetName val="Kuantitas_&amp;_Harga1"/>
      <sheetName val="Rekap_Analisa1"/>
      <sheetName val="Hg_Sat1"/>
      <sheetName val="Input_T__Schedule1"/>
      <sheetName val="Daftar_Harga_Material1"/>
      <sheetName val="dia.pipe"/>
      <sheetName val="Dip-3"/>
      <sheetName val="Div-6"/>
      <sheetName val="list Dps"/>
      <sheetName val="Sanur"/>
      <sheetName val="list Sanur"/>
      <sheetName val="BILL No. 1"/>
      <sheetName val="Eva Schedule 1"/>
      <sheetName val="Schedule Pabrikasi"/>
      <sheetName val="MASTER_ANALISA"/>
      <sheetName val="alat,bahan,sub"/>
      <sheetName val="Data Kegiatan"/>
      <sheetName val="harga bahan k"/>
      <sheetName val="EK-JAN-2010"/>
      <sheetName val="ANALISA GRS SELATAN"/>
      <sheetName val="MASTER BAHAN ME"/>
      <sheetName val="Schedule Daan Mogot"/>
      <sheetName val="Schedule Yasmin"/>
      <sheetName val="Schedule Lingkar Barat"/>
      <sheetName val="VLOOK"/>
      <sheetName val="FORM X COST"/>
      <sheetName val="KIB C GEDUNG &amp; BANGUNAN"/>
      <sheetName val="ELEMENT SUM"/>
      <sheetName val="Daftar No MAPPI"/>
      <sheetName val="AN-CH2"/>
      <sheetName val="PPC"/>
      <sheetName val="Bill 2.4."/>
      <sheetName val="MTa"/>
      <sheetName val="Gal Str 0-2m"/>
      <sheetName val="MT_an"/>
      <sheetName val="SCTV"/>
      <sheetName val="SCM"/>
      <sheetName val="Total"/>
      <sheetName val="XL4Test5"/>
      <sheetName val="gALIAN "/>
      <sheetName val="tng pr m"/>
      <sheetName val="BëN PENƐJANG"/>
      <sheetName val="5-daftar Peralatan"/>
      <sheetName val="LEKAT1"/>
      <sheetName val="abrasi"/>
      <sheetName val="JUDUL"/>
      <sheetName val="Demolation"/>
      <sheetName val="DAF-KUANTI"/>
      <sheetName val="lap-bulan"/>
      <sheetName val="Lap-Minggu"/>
      <sheetName val="BëN PENƐ"/>
      <sheetName val="HARGA SATUAN  "/>
      <sheetName val="rekap. mc2"/>
      <sheetName val="URAIAN ANALIS"/>
      <sheetName val=" hrg bhn"/>
      <sheetName val="2.E"/>
      <sheetName val="SNI UPAH BAHAN"/>
      <sheetName val="U,B"/>
      <sheetName val="D-3"/>
      <sheetName val="Div6_aN"/>
      <sheetName val="Div7_aN"/>
      <sheetName val="Div8_aN"/>
      <sheetName val="UPAH PEKERJA"/>
      <sheetName val="Kuantitas"/>
      <sheetName val="Ans Harga AB"/>
      <sheetName val="Kalender  2014"/>
      <sheetName val="Analisa copy"/>
      <sheetName val="INPUT HARGA"/>
      <sheetName val="UP MINOR"/>
      <sheetName val="BD Div-2 sd 7.6"/>
      <sheetName val="Soil factor"/>
      <sheetName val="K-125"/>
      <sheetName val="Lamp-2 (Analisa)"/>
      <sheetName val="Assumption &amp; Dashboard."/>
      <sheetName val="mat&amp;upah"/>
      <sheetName val="HrgBahan&amp;Analisa"/>
      <sheetName val="PERHITUNGAN LUMPSUM"/>
      <sheetName val="HARGA DASAR PIPA "/>
      <sheetName val="HARGA DASAR ACCESORIES"/>
      <sheetName val="ongkos_kirim"/>
      <sheetName val="PASANGPIPA"/>
      <sheetName val="CAB 2"/>
      <sheetName val="Data Pendukung"/>
      <sheetName val="Analisa-Harga"/>
      <sheetName val="envp"/>
      <sheetName val="DafIsi"/>
      <sheetName val="FoB "/>
      <sheetName val="SK"/>
      <sheetName val="FINAL"/>
      <sheetName val="hitungan"/>
      <sheetName val="pintuair"/>
      <sheetName val="BU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  <sheetName val="SUM-VOL"/>
      <sheetName val="ALT-1"/>
      <sheetName val="MAT-1"/>
      <sheetName val="UPH-1"/>
      <sheetName val="Mk Sub Grade"/>
      <sheetName val="JAD-PEL"/>
      <sheetName val="d-kwantitas"/>
      <sheetName val="Dft Isi PQ 1"/>
      <sheetName val="SHAREHOLDERS"/>
      <sheetName val="Cashflow_ref"/>
      <sheetName val="TAGIHAN"/>
      <sheetName val="Master Schedule"/>
      <sheetName val="SILICATE"/>
      <sheetName val="MAP 18.12.17"/>
      <sheetName val="AnAlat"/>
      <sheetName val="Sales Rental"/>
      <sheetName val="MasterSheet"/>
      <sheetName val="HR Detail"/>
      <sheetName val="extern"/>
      <sheetName val="BASIC-PRICE"/>
      <sheetName val="STOK MAT"/>
      <sheetName val="Monthly"/>
      <sheetName val="HD BAHAN"/>
      <sheetName val="BOQ CONTRACT WK"/>
      <sheetName val="DIV.3"/>
      <sheetName val="hasat"/>
      <sheetName val="ABSEN"/>
      <sheetName val="UPAH_B_KAS"/>
      <sheetName val="UPAH_B_KAS _2_"/>
      <sheetName val="T_TANGAN"/>
      <sheetName val="Assetdb"/>
      <sheetName val="AssetPar"/>
      <sheetName val="Sales Parameter"/>
      <sheetName val="BQ-IABK"/>
      <sheetName val="BS Assumptions"/>
      <sheetName val="Table Array"/>
      <sheetName val="adj"/>
      <sheetName val="Traffic(2a)"/>
      <sheetName val="Tambahan anal"/>
      <sheetName val="trans"/>
      <sheetName val="Sheet2"/>
      <sheetName val="Material&amp;Alat"/>
      <sheetName val="P-2"/>
      <sheetName val="P-5"/>
      <sheetName val="RPP01 6"/>
      <sheetName val="DbCost"/>
      <sheetName val="AUG02"/>
      <sheetName val="HDasar"/>
      <sheetName val="Schedule(S-Curve)"/>
      <sheetName val="Monthly Budget Summary"/>
      <sheetName val="Bill 4.1"/>
      <sheetName val="ANALISA-SNI"/>
      <sheetName val="HPP_20_"/>
      <sheetName val="Progress"/>
      <sheetName val="div62"/>
      <sheetName val="ANalisa "/>
      <sheetName val="SP17"/>
      <sheetName val="DAFTAR BAHAN DAN UPAH"/>
      <sheetName val="Ubas"/>
      <sheetName val="Marketing"/>
      <sheetName val="Analisa HS"/>
      <sheetName val="_x005f_x0000_¯??_x0"/>
      <sheetName val="HOURS Sheet pengisian data"/>
      <sheetName val="TABLE"/>
      <sheetName val="BNISP"/>
      <sheetName val="NC-CM"/>
      <sheetName val="vol"/>
      <sheetName val="RAB2"/>
      <sheetName val="Peralatan (2)"/>
      <sheetName val="AnaAlat"/>
      <sheetName val="H.DASAR"/>
      <sheetName val="GearMotor"/>
      <sheetName val="Sat-Rap"/>
      <sheetName val="Brdw"/>
      <sheetName val="A.Div 2"/>
      <sheetName val="A.Div7"/>
      <sheetName val="Up &amp; bhn"/>
      <sheetName val="Formulir 7.6"/>
      <sheetName val="boq-indonesia"/>
      <sheetName val="Upah "/>
      <sheetName val="CM DIV7"/>
      <sheetName val="Market"/>
      <sheetName val="agregat abc"/>
      <sheetName val="CH-RANC"/>
      <sheetName val="BERAT TUL."/>
      <sheetName val="rab gerbang"/>
      <sheetName val="SUMBER_DAYA1"/>
      <sheetName val="DIVISI_31"/>
      <sheetName val="Div_7_21"/>
      <sheetName val="Data_Masukan1"/>
      <sheetName val="Fisik_20121"/>
      <sheetName val="Pek__Persiapan1"/>
      <sheetName val="Rekap_Anl_K1"/>
      <sheetName val="Rekap_Anl_SNI1"/>
      <sheetName val="Analisa_K1"/>
      <sheetName val="an_utara1"/>
      <sheetName val="Peralatan_Utama1"/>
      <sheetName val="ANLS_MPU1"/>
      <sheetName val="CHART_HB_AC_-_WC1"/>
      <sheetName val="ANALISA_railing1"/>
      <sheetName val="BQ_Arsit"/>
      <sheetName val="An_HarSatPek"/>
      <sheetName val="Sat_Bah_&amp;_Up"/>
      <sheetName val="Data_Umum_Penawaran1"/>
      <sheetName val="ITB_COST1"/>
      <sheetName val="HRG_BAHAN___UPAH_okk1"/>
      <sheetName val="REKAP_ELEKTRIKAL1"/>
      <sheetName val="Daftar_Harga_Upah1"/>
      <sheetName val="HARGA_SAT1"/>
      <sheetName val="STR_&amp;_ARS1"/>
      <sheetName val="Ana__PU1"/>
      <sheetName val="Transfer_Pump1"/>
      <sheetName val="ANAL_RABP1"/>
      <sheetName val="BAHAN_&amp;_ALAT_1"/>
      <sheetName val="SD_(1)1"/>
      <sheetName val="Gaji_Pokok"/>
      <sheetName val="T__Proyek-Jabatan"/>
      <sheetName val="T__Lokasi"/>
      <sheetName val="T__Rumah"/>
      <sheetName val="T__Transport"/>
      <sheetName val="KJ_2002"/>
      <sheetName val="ANALISA_SM"/>
      <sheetName val="BLM_TERBAYAR"/>
      <sheetName val="HARGA_ALAT"/>
      <sheetName val="NP__2_"/>
      <sheetName val="H_Sat_Jembatan"/>
      <sheetName val="S_BAHAN"/>
      <sheetName val="S_UPAH"/>
      <sheetName val="Re_1)"/>
      <sheetName val="Harga_Mat_"/>
      <sheetName val="AHS_-_Riel"/>
      <sheetName val="lamp__12"/>
      <sheetName val="Eval__Arus_Kas"/>
      <sheetName val="Rekap_Bill"/>
      <sheetName val="H_Sat__Pekerjaan"/>
      <sheetName val="H__Bahan"/>
      <sheetName val="Analisa_H_Sat_"/>
      <sheetName val="DON_GIA"/>
      <sheetName val="CHITIET_VL_NC"/>
      <sheetName val="TONGKE3p_"/>
      <sheetName val="analisa_1"/>
      <sheetName val="3_1_(1)_CS"/>
      <sheetName val="RAB_VOL"/>
      <sheetName val="Cash_Flow_bulanan"/>
      <sheetName val="PK-PPK_Elektrikal"/>
      <sheetName val="DATA_PROYEK"/>
      <sheetName val="Rekap_Prelim"/>
      <sheetName val="Main_Office"/>
      <sheetName val="DATA_2"/>
      <sheetName val="an__struktur"/>
      <sheetName val="RAW_MATERIALS_"/>
      <sheetName val="COST-PERSON-J_O_"/>
      <sheetName val="BACK_-_UP-GALIAN_(ALAT)"/>
      <sheetName val="Schedule_11a"/>
      <sheetName val="Septick_tank"/>
      <sheetName val="Currency_Rate"/>
      <sheetName val="Conn__Lib"/>
      <sheetName val="TOTAL_UPAH"/>
      <sheetName val="PRIST_LIST"/>
      <sheetName val="D_BOARD"/>
      <sheetName val="SUB_&amp;_mandor"/>
      <sheetName val="DATA_20091"/>
      <sheetName val="DATA_2010"/>
      <sheetName val="Kinerja_Proyek"/>
      <sheetName val="Target_Raker_TW_III"/>
      <sheetName val="DAF_HRG"/>
      <sheetName val="FIRE_FIGHTING"/>
      <sheetName val="Man_Power_&amp;_Comp"/>
      <sheetName val="B_T"/>
      <sheetName val="REFERENCE_TABLE"/>
      <sheetName val="SKEDUL_AV-05"/>
      <sheetName val="DAFTAR_HARGA_BAHAN_"/>
      <sheetName val="PERALATAN_PROYEK_GOL_III_A"/>
      <sheetName val="rms_remunerasi"/>
      <sheetName val="input_data_umum"/>
      <sheetName val="LAMP_2_2"/>
      <sheetName val="hrg-dsr"/>
      <sheetName val="HARGA DASAR UPAH DAN BAHAN"/>
      <sheetName val="KH-Q1,Q2,01"/>
      <sheetName val="MATERIAL ANALISA"/>
      <sheetName val="an. harga sipil"/>
      <sheetName val="rangk-lisa"/>
      <sheetName val="Termin"/>
      <sheetName val="Analisa Alat"/>
      <sheetName val="Form 4 &amp; 4-A"/>
      <sheetName val="UPAHBAHAN"/>
      <sheetName val="Upah,Bahan,Alat"/>
      <sheetName val="Galian WED"/>
      <sheetName val="Contents"/>
      <sheetName val="Rekap. ME"/>
      <sheetName val="Sch1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lam2c"/>
      <sheetName val="rab_usulan cco"/>
      <sheetName val="usulan cco2 ok"/>
      <sheetName val="TIME"/>
      <sheetName val="HRG AGRGT"/>
      <sheetName val="hrga dasar"/>
      <sheetName val="D _ W sizes"/>
      <sheetName val="plat jbt"/>
      <sheetName val="daf-3(OK)"/>
      <sheetName val="daf-7(OK)"/>
      <sheetName val="Skedjul-Pelaksanaan"/>
      <sheetName val="Time Schedule"/>
      <sheetName val="Bill No.1"/>
      <sheetName val="BQNSC"/>
      <sheetName val="Analisa  (2)"/>
      <sheetName val="COA"/>
      <sheetName val="?¯???????_x005f_x0001_???ÿ???En"/>
      <sheetName val="8LT 12"/>
      <sheetName val="IPL_SCHEDULE"/>
      <sheetName val="bhn_upah"/>
      <sheetName val="HS-Ban"/>
      <sheetName val="BQ-SRT"/>
      <sheetName val="DivVI"/>
      <sheetName val="7.공정표"/>
      <sheetName val="rek det 1-3"/>
      <sheetName val="BEKISTING"/>
      <sheetName val="MATAUANG"/>
      <sheetName val="ALAT BM"/>
      <sheetName val="Anl. Struktur"/>
      <sheetName val="PAGE 1 "/>
      <sheetName val="Connections"/>
      <sheetName val="DWTables"/>
      <sheetName val="B.U.A"/>
      <sheetName val="SOP"/>
      <sheetName val="BINA GRAFINDO"/>
      <sheetName val="BINA MITRA "/>
      <sheetName val="DAOUD MATULA"/>
      <sheetName val="MAHRUM NISA"/>
      <sheetName val="PURWANTO"/>
      <sheetName val="RISMAN"/>
      <sheetName val="RUDI SAIFIN"/>
      <sheetName val="SUCOFINDO"/>
      <sheetName val="Form 4 _ 4_A"/>
      <sheetName val="KBL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amtek"/>
      <sheetName val="ANALISA-1"/>
      <sheetName val="ANALISA-2"/>
      <sheetName val="Det Str BT"/>
      <sheetName val="Analisa Galian Tanah Struktur"/>
      <sheetName val="Antek Divisi 3"/>
      <sheetName val="STD A OK"/>
      <sheetName val="NON STD A OK"/>
      <sheetName val="NON STD ME"/>
      <sheetName val="STND B"/>
      <sheetName val="NON STD B "/>
      <sheetName val="STD C"/>
      <sheetName val="STD ME"/>
      <sheetName val="Analisa CK"/>
      <sheetName val="PER HARI"/>
      <sheetName val="_x0000_0_x0000_1_x0000_0_x0000_0_x0000_0_x0000_1_x0000__x0000_6_x0000_0_x0000_¯耀㣋_x0000__x0000__x0000__x0000__x0000__x0001__x0000__x0000_耀ÿ"/>
      <sheetName val="_x0000_0_x0000_1_x0000_0_x0000_0_x0000_0_x0000_1_x0000__x0000_6_x0000_0_x0000_¯??_x0000__x0000__x0000__x0000__x0000__x0001__x0000__x0000_?ÿ"/>
      <sheetName val="_x0000_0_x0000_1_x0000_0_x0000_"/>
      <sheetName val="_x0000_0_x0000_1_x0"/>
      <sheetName val="_x0000_0_x005"/>
      <sheetName val="BëN PENƐ_x0000_JANG"/>
    </sheetNames>
    <sheetDataSet>
      <sheetData sheetId="0" refreshError="1">
        <row r="82">
          <cell r="CF82" t="str">
            <v>Royalties Aggregate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/>
      <sheetData sheetId="131" refreshError="1"/>
      <sheetData sheetId="132" refreshError="1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 refreshError="1"/>
      <sheetData sheetId="187">
        <row r="82">
          <cell r="CF82" t="str">
            <v>Royalties Aggregate</v>
          </cell>
        </row>
      </sheetData>
      <sheetData sheetId="188"/>
      <sheetData sheetId="189"/>
      <sheetData sheetId="190">
        <row r="82">
          <cell r="CF82" t="str">
            <v>Royalties Aggregate</v>
          </cell>
        </row>
      </sheetData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>
        <row r="82">
          <cell r="CF82" t="str">
            <v>Royalties Aggregate</v>
          </cell>
        </row>
      </sheetData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>
        <row r="82">
          <cell r="CF82" t="str">
            <v>Royalties Aggregate</v>
          </cell>
        </row>
      </sheetData>
      <sheetData sheetId="283">
        <row r="82">
          <cell r="CF82" t="str">
            <v>Royalties Aggregate</v>
          </cell>
        </row>
      </sheetData>
      <sheetData sheetId="284">
        <row r="82">
          <cell r="CF82" t="str">
            <v>Royalties Aggregate</v>
          </cell>
        </row>
      </sheetData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82">
          <cell r="CF82" t="str">
            <v>Royalties Aggregate</v>
          </cell>
        </row>
      </sheetData>
      <sheetData sheetId="307">
        <row r="82">
          <cell r="CF82" t="str">
            <v>Royalties Aggregate</v>
          </cell>
        </row>
      </sheetData>
      <sheetData sheetId="308">
        <row r="82">
          <cell r="CF82" t="str">
            <v>Royalties Aggregate</v>
          </cell>
        </row>
      </sheetData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>
        <row r="82">
          <cell r="CF82" t="str">
            <v>Royalties Aggregate</v>
          </cell>
        </row>
      </sheetData>
      <sheetData sheetId="378">
        <row r="82">
          <cell r="CF82" t="str">
            <v>Royalties Aggregate</v>
          </cell>
        </row>
      </sheetData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82">
          <cell r="CF82" t="str">
            <v>Royalties Aggregate</v>
          </cell>
        </row>
      </sheetData>
      <sheetData sheetId="390" refreshError="1"/>
      <sheetData sheetId="391">
        <row r="82">
          <cell r="CF82" t="str">
            <v>Royalties Aggregate</v>
          </cell>
        </row>
      </sheetData>
      <sheetData sheetId="392" refreshError="1"/>
      <sheetData sheetId="393" refreshError="1"/>
      <sheetData sheetId="394">
        <row r="82">
          <cell r="CF82" t="str">
            <v>Royalties Aggregate</v>
          </cell>
        </row>
      </sheetData>
      <sheetData sheetId="395" refreshError="1"/>
      <sheetData sheetId="396" refreshError="1"/>
      <sheetData sheetId="397">
        <row r="82">
          <cell r="CF82" t="str">
            <v>Royalties Aggregate</v>
          </cell>
        </row>
      </sheetData>
      <sheetData sheetId="398">
        <row r="82">
          <cell r="CF82" t="str">
            <v>Royalties Aggregate</v>
          </cell>
        </row>
      </sheetData>
      <sheetData sheetId="399" refreshError="1"/>
      <sheetData sheetId="400" refreshError="1"/>
      <sheetData sheetId="401" refreshError="1"/>
      <sheetData sheetId="402">
        <row r="82">
          <cell r="CF82" t="str">
            <v>Royalties Aggregate</v>
          </cell>
        </row>
      </sheetData>
      <sheetData sheetId="403">
        <row r="82">
          <cell r="CF82" t="str">
            <v>Royalties Aggregate</v>
          </cell>
        </row>
      </sheetData>
      <sheetData sheetId="404">
        <row r="82">
          <cell r="CF82" t="str">
            <v>Royalties Aggregate</v>
          </cell>
        </row>
      </sheetData>
      <sheetData sheetId="405">
        <row r="82">
          <cell r="CF82" t="str">
            <v>Royalties Aggregate</v>
          </cell>
        </row>
      </sheetData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>
        <row r="82">
          <cell r="CF82" t="str">
            <v>Royalties Aggregate</v>
          </cell>
        </row>
      </sheetData>
      <sheetData sheetId="418" refreshError="1"/>
      <sheetData sheetId="419" refreshError="1"/>
      <sheetData sheetId="420" refreshError="1"/>
      <sheetData sheetId="421" refreshError="1"/>
      <sheetData sheetId="422">
        <row r="82">
          <cell r="CF82" t="str">
            <v>Royalties Aggregate</v>
          </cell>
        </row>
      </sheetData>
      <sheetData sheetId="423" refreshError="1"/>
      <sheetData sheetId="424" refreshError="1"/>
      <sheetData sheetId="425" refreshError="1"/>
      <sheetData sheetId="426">
        <row r="82">
          <cell r="CF82" t="str">
            <v>Royalties Aggregate</v>
          </cell>
        </row>
      </sheetData>
      <sheetData sheetId="427">
        <row r="82">
          <cell r="CF82" t="str">
            <v>Royalties Aggregate</v>
          </cell>
        </row>
      </sheetData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>
        <row r="82">
          <cell r="CF82" t="str">
            <v>Royalties Aggregate</v>
          </cell>
        </row>
      </sheetData>
      <sheetData sheetId="439">
        <row r="82">
          <cell r="CF82" t="str">
            <v>Royalties Aggregate</v>
          </cell>
        </row>
      </sheetData>
      <sheetData sheetId="440">
        <row r="82">
          <cell r="CF82" t="str">
            <v>Royalties Aggregate</v>
          </cell>
        </row>
      </sheetData>
      <sheetData sheetId="441">
        <row r="82">
          <cell r="CF82" t="str">
            <v>Royalties Aggregate</v>
          </cell>
        </row>
      </sheetData>
      <sheetData sheetId="442">
        <row r="82">
          <cell r="CF82" t="str">
            <v>Royalties Aggregate</v>
          </cell>
        </row>
      </sheetData>
      <sheetData sheetId="443">
        <row r="82">
          <cell r="CF82" t="str">
            <v>Royalties Aggregate</v>
          </cell>
        </row>
      </sheetData>
      <sheetData sheetId="444">
        <row r="82">
          <cell r="CF82" t="str">
            <v>Royalties Aggregate</v>
          </cell>
        </row>
      </sheetData>
      <sheetData sheetId="445">
        <row r="82">
          <cell r="CF82" t="str">
            <v>Royalties Aggregate</v>
          </cell>
        </row>
      </sheetData>
      <sheetData sheetId="446">
        <row r="82">
          <cell r="CF82" t="str">
            <v>Royalties Aggregate</v>
          </cell>
        </row>
      </sheetData>
      <sheetData sheetId="447">
        <row r="82">
          <cell r="CF82" t="str">
            <v>Royalties Aggregate</v>
          </cell>
        </row>
      </sheetData>
      <sheetData sheetId="448">
        <row r="82">
          <cell r="CF82" t="str">
            <v>Royalties Aggregate</v>
          </cell>
        </row>
      </sheetData>
      <sheetData sheetId="449">
        <row r="82">
          <cell r="CF82" t="str">
            <v>Royalties Aggregate</v>
          </cell>
        </row>
      </sheetData>
      <sheetData sheetId="450">
        <row r="82">
          <cell r="CF82" t="str">
            <v>Royalties Aggregate</v>
          </cell>
        </row>
      </sheetData>
      <sheetData sheetId="451">
        <row r="82">
          <cell r="CF82" t="str">
            <v>Royalties Aggregate</v>
          </cell>
        </row>
      </sheetData>
      <sheetData sheetId="452">
        <row r="82">
          <cell r="CF82" t="str">
            <v>Royalties Aggregate</v>
          </cell>
        </row>
      </sheetData>
      <sheetData sheetId="453">
        <row r="82">
          <cell r="CF82" t="str">
            <v>Royalties Aggregate</v>
          </cell>
        </row>
      </sheetData>
      <sheetData sheetId="454">
        <row r="82">
          <cell r="CF82" t="str">
            <v>Royalties Aggregate</v>
          </cell>
        </row>
      </sheetData>
      <sheetData sheetId="455">
        <row r="82">
          <cell r="CF82" t="str">
            <v>Royalties Aggregate</v>
          </cell>
        </row>
      </sheetData>
      <sheetData sheetId="456">
        <row r="82">
          <cell r="CF82" t="str">
            <v>Royalties Aggregate</v>
          </cell>
        </row>
      </sheetData>
      <sheetData sheetId="457">
        <row r="82">
          <cell r="CF82" t="str">
            <v>Royalties Aggregate</v>
          </cell>
        </row>
      </sheetData>
      <sheetData sheetId="458">
        <row r="82">
          <cell r="CF82" t="str">
            <v>Royalties Aggregate</v>
          </cell>
        </row>
      </sheetData>
      <sheetData sheetId="459">
        <row r="82">
          <cell r="CF82" t="str">
            <v>Royalties Aggregate</v>
          </cell>
        </row>
      </sheetData>
      <sheetData sheetId="460">
        <row r="82">
          <cell r="CF82" t="str">
            <v>Royalties Aggregate</v>
          </cell>
        </row>
      </sheetData>
      <sheetData sheetId="461">
        <row r="82">
          <cell r="CF82" t="str">
            <v>Royalties Aggregate</v>
          </cell>
        </row>
      </sheetData>
      <sheetData sheetId="462">
        <row r="82">
          <cell r="CF82" t="str">
            <v>Royalties Aggregate</v>
          </cell>
        </row>
      </sheetData>
      <sheetData sheetId="463">
        <row r="82">
          <cell r="CF82" t="str">
            <v>Royalties Aggregate</v>
          </cell>
        </row>
      </sheetData>
      <sheetData sheetId="464">
        <row r="82">
          <cell r="CF82" t="str">
            <v>Royalties Aggregate</v>
          </cell>
        </row>
      </sheetData>
      <sheetData sheetId="465">
        <row r="82">
          <cell r="CF82" t="str">
            <v>Royalties Aggregate</v>
          </cell>
        </row>
      </sheetData>
      <sheetData sheetId="466">
        <row r="82">
          <cell r="CF82" t="str">
            <v>Royalties Aggregate</v>
          </cell>
        </row>
      </sheetData>
      <sheetData sheetId="467">
        <row r="82">
          <cell r="CF82" t="str">
            <v>Royalties Aggregate</v>
          </cell>
        </row>
      </sheetData>
      <sheetData sheetId="468">
        <row r="82">
          <cell r="CF82" t="str">
            <v>Royalties Aggregate</v>
          </cell>
        </row>
      </sheetData>
      <sheetData sheetId="469">
        <row r="82">
          <cell r="CF82" t="str">
            <v>Royalties Aggregate</v>
          </cell>
        </row>
      </sheetData>
      <sheetData sheetId="470">
        <row r="82">
          <cell r="CF82" t="str">
            <v>Royalties Aggregate</v>
          </cell>
        </row>
      </sheetData>
      <sheetData sheetId="471">
        <row r="82">
          <cell r="CF82" t="str">
            <v>Royalties Aggregate</v>
          </cell>
        </row>
      </sheetData>
      <sheetData sheetId="472">
        <row r="82">
          <cell r="CF82" t="str">
            <v>Royalties Aggregate</v>
          </cell>
        </row>
      </sheetData>
      <sheetData sheetId="473">
        <row r="82">
          <cell r="CF82" t="str">
            <v>Royalties Aggregate</v>
          </cell>
        </row>
      </sheetData>
      <sheetData sheetId="474">
        <row r="82">
          <cell r="CF82" t="str">
            <v>Royalties Aggregate</v>
          </cell>
        </row>
      </sheetData>
      <sheetData sheetId="475">
        <row r="82">
          <cell r="CF82" t="str">
            <v>Royalties Aggregate</v>
          </cell>
        </row>
      </sheetData>
      <sheetData sheetId="476">
        <row r="82">
          <cell r="CF82" t="str">
            <v>Royalties Aggregate</v>
          </cell>
        </row>
      </sheetData>
      <sheetData sheetId="477">
        <row r="82">
          <cell r="CF82" t="str">
            <v>Royalties Aggregate</v>
          </cell>
        </row>
      </sheetData>
      <sheetData sheetId="478">
        <row r="82">
          <cell r="CF82" t="str">
            <v>Royalties Aggregate</v>
          </cell>
        </row>
      </sheetData>
      <sheetData sheetId="479">
        <row r="82">
          <cell r="CF82" t="str">
            <v>Royalties Aggregate</v>
          </cell>
        </row>
      </sheetData>
      <sheetData sheetId="480">
        <row r="82">
          <cell r="CF82" t="str">
            <v>Royalties Aggregate</v>
          </cell>
        </row>
      </sheetData>
      <sheetData sheetId="481">
        <row r="82">
          <cell r="CF82" t="str">
            <v>Royalties Aggregate</v>
          </cell>
        </row>
      </sheetData>
      <sheetData sheetId="482">
        <row r="82">
          <cell r="CF82" t="str">
            <v>Royalties Aggregate</v>
          </cell>
        </row>
      </sheetData>
      <sheetData sheetId="483">
        <row r="82">
          <cell r="CF82" t="str">
            <v>Royalties Aggregate</v>
          </cell>
        </row>
      </sheetData>
      <sheetData sheetId="484">
        <row r="82">
          <cell r="CF82" t="str">
            <v>Royalties Aggregate</v>
          </cell>
        </row>
      </sheetData>
      <sheetData sheetId="485">
        <row r="82">
          <cell r="CF82" t="str">
            <v>Royalties Aggregate</v>
          </cell>
        </row>
      </sheetData>
      <sheetData sheetId="486">
        <row r="82">
          <cell r="CF82" t="str">
            <v>Royalties Aggregate</v>
          </cell>
        </row>
      </sheetData>
      <sheetData sheetId="487">
        <row r="82">
          <cell r="CF82" t="str">
            <v>Royalties Aggregate</v>
          </cell>
        </row>
      </sheetData>
      <sheetData sheetId="488">
        <row r="82">
          <cell r="CF82" t="str">
            <v>Royalties Aggregate</v>
          </cell>
        </row>
      </sheetData>
      <sheetData sheetId="489">
        <row r="82">
          <cell r="CF82" t="str">
            <v>Royalties Aggregate</v>
          </cell>
        </row>
      </sheetData>
      <sheetData sheetId="490">
        <row r="82">
          <cell r="CF82" t="str">
            <v>Royalties Aggregate</v>
          </cell>
        </row>
      </sheetData>
      <sheetData sheetId="491">
        <row r="82">
          <cell r="CF82" t="str">
            <v>Royalties Aggregate</v>
          </cell>
        </row>
      </sheetData>
      <sheetData sheetId="492">
        <row r="82">
          <cell r="CF82" t="str">
            <v>Royalties Aggregate</v>
          </cell>
        </row>
      </sheetData>
      <sheetData sheetId="493">
        <row r="82">
          <cell r="CF82" t="str">
            <v>Royalties Aggregate</v>
          </cell>
        </row>
      </sheetData>
      <sheetData sheetId="494">
        <row r="82">
          <cell r="CF82" t="str">
            <v>Royalties Aggregate</v>
          </cell>
        </row>
      </sheetData>
      <sheetData sheetId="495">
        <row r="82">
          <cell r="CF82" t="str">
            <v>Royalties Aggregate</v>
          </cell>
        </row>
      </sheetData>
      <sheetData sheetId="496">
        <row r="82">
          <cell r="CF82" t="str">
            <v>Royalties Aggregate</v>
          </cell>
        </row>
      </sheetData>
      <sheetData sheetId="497">
        <row r="82">
          <cell r="CF82" t="str">
            <v>Royalties Aggregate</v>
          </cell>
        </row>
      </sheetData>
      <sheetData sheetId="498">
        <row r="82">
          <cell r="CF82" t="str">
            <v>Royalties Aggregate</v>
          </cell>
        </row>
      </sheetData>
      <sheetData sheetId="499">
        <row r="82">
          <cell r="CF82" t="str">
            <v>Royalties Aggregate</v>
          </cell>
        </row>
      </sheetData>
      <sheetData sheetId="500">
        <row r="82">
          <cell r="CF82" t="str">
            <v>Royalties Aggregate</v>
          </cell>
        </row>
      </sheetData>
      <sheetData sheetId="501">
        <row r="82">
          <cell r="CF82" t="str">
            <v>Royalties Aggregate</v>
          </cell>
        </row>
      </sheetData>
      <sheetData sheetId="502">
        <row r="82">
          <cell r="CF82" t="str">
            <v>Royalties Aggregate</v>
          </cell>
        </row>
      </sheetData>
      <sheetData sheetId="503">
        <row r="82">
          <cell r="CF82" t="str">
            <v>Royalties Aggregate</v>
          </cell>
        </row>
      </sheetData>
      <sheetData sheetId="504">
        <row r="82">
          <cell r="CF82" t="str">
            <v>Royalties Aggregate</v>
          </cell>
        </row>
      </sheetData>
      <sheetData sheetId="505">
        <row r="82">
          <cell r="CF82" t="str">
            <v>Royalties Aggregate</v>
          </cell>
        </row>
      </sheetData>
      <sheetData sheetId="506">
        <row r="82">
          <cell r="CF82" t="str">
            <v>Royalties Aggregate</v>
          </cell>
        </row>
      </sheetData>
      <sheetData sheetId="507">
        <row r="82">
          <cell r="CF82" t="str">
            <v>Royalties Aggregate</v>
          </cell>
        </row>
      </sheetData>
      <sheetData sheetId="508">
        <row r="82">
          <cell r="CF82" t="str">
            <v>Royalties Aggregate</v>
          </cell>
        </row>
      </sheetData>
      <sheetData sheetId="509">
        <row r="82">
          <cell r="CF82" t="str">
            <v>Royalties Aggregate</v>
          </cell>
        </row>
      </sheetData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82">
          <cell r="CF82" t="str">
            <v>Royalties Aggregate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>
        <row r="82">
          <cell r="CF82" t="str">
            <v>Royalties Aggregate</v>
          </cell>
        </row>
      </sheetData>
      <sheetData sheetId="558">
        <row r="82">
          <cell r="CF82" t="str">
            <v>Royalties Aggregate</v>
          </cell>
        </row>
      </sheetData>
      <sheetData sheetId="559">
        <row r="82">
          <cell r="CF82" t="str">
            <v>Royalties Aggregate</v>
          </cell>
        </row>
      </sheetData>
      <sheetData sheetId="560">
        <row r="82">
          <cell r="CF82" t="str">
            <v>Royalties Aggregate</v>
          </cell>
        </row>
      </sheetData>
      <sheetData sheetId="561">
        <row r="82">
          <cell r="CF82" t="str">
            <v>Royalties Aggregate</v>
          </cell>
        </row>
      </sheetData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82">
          <cell r="CF82" t="str">
            <v>Royalties Aggregate</v>
          </cell>
        </row>
      </sheetData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>
        <row r="82">
          <cell r="CF82" t="str">
            <v>Royalties Aggregate</v>
          </cell>
        </row>
      </sheetData>
      <sheetData sheetId="638">
        <row r="82">
          <cell r="CF82" t="str">
            <v>Royalties Aggregate</v>
          </cell>
        </row>
      </sheetData>
      <sheetData sheetId="639">
        <row r="82">
          <cell r="CF82" t="str">
            <v>Royalties Aggregate</v>
          </cell>
        </row>
      </sheetData>
      <sheetData sheetId="640">
        <row r="82">
          <cell r="CF82" t="str">
            <v>Royalties Aggregate</v>
          </cell>
        </row>
      </sheetData>
      <sheetData sheetId="641">
        <row r="82">
          <cell r="CF82" t="str">
            <v>Royalties Aggregate</v>
          </cell>
        </row>
      </sheetData>
      <sheetData sheetId="642">
        <row r="82">
          <cell r="CF82" t="str">
            <v>Royalties Aggregate</v>
          </cell>
        </row>
      </sheetData>
      <sheetData sheetId="643">
        <row r="82">
          <cell r="CF82" t="str">
            <v>Royalties Aggregate</v>
          </cell>
        </row>
      </sheetData>
      <sheetData sheetId="644">
        <row r="82">
          <cell r="CF82" t="str">
            <v>Royalties Aggregate</v>
          </cell>
        </row>
      </sheetData>
      <sheetData sheetId="645">
        <row r="82">
          <cell r="CF82" t="str">
            <v>Royalties Aggregate</v>
          </cell>
        </row>
      </sheetData>
      <sheetData sheetId="646">
        <row r="82">
          <cell r="CF82" t="str">
            <v>Royalties Aggregate</v>
          </cell>
        </row>
      </sheetData>
      <sheetData sheetId="647">
        <row r="82">
          <cell r="CF82" t="str">
            <v>Royalties Aggregate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>
        <row r="82">
          <cell r="CF82" t="str">
            <v>Royalties Aggregate</v>
          </cell>
        </row>
      </sheetData>
      <sheetData sheetId="653">
        <row r="82">
          <cell r="CF82" t="str">
            <v>Royalties Aggregate</v>
          </cell>
        </row>
      </sheetData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>
        <row r="82">
          <cell r="CF82" t="str">
            <v>Royalties Aggregate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>
        <row r="82">
          <cell r="CF82" t="str">
            <v>Royalties Aggregate</v>
          </cell>
        </row>
      </sheetData>
      <sheetData sheetId="725">
        <row r="82">
          <cell r="CF82" t="str">
            <v>Royalties Aggregate</v>
          </cell>
        </row>
      </sheetData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>
        <row r="82">
          <cell r="CF82" t="str">
            <v>Royalties Aggregate</v>
          </cell>
        </row>
      </sheetData>
      <sheetData sheetId="732" refreshError="1"/>
      <sheetData sheetId="733" refreshError="1"/>
      <sheetData sheetId="734" refreshError="1"/>
      <sheetData sheetId="735">
        <row r="82">
          <cell r="CF82" t="str">
            <v>Royalties Aggregate</v>
          </cell>
        </row>
      </sheetData>
      <sheetData sheetId="736">
        <row r="82">
          <cell r="CF82" t="str">
            <v>Royalties Aggregate</v>
          </cell>
        </row>
      </sheetData>
      <sheetData sheetId="737">
        <row r="82">
          <cell r="CF82" t="str">
            <v>Royalties Aggregate</v>
          </cell>
        </row>
      </sheetData>
      <sheetData sheetId="738">
        <row r="82">
          <cell r="CF82" t="str">
            <v>Royalties Aggregate</v>
          </cell>
        </row>
      </sheetData>
      <sheetData sheetId="739">
        <row r="82">
          <cell r="CF82" t="str">
            <v>Royalties Aggregate</v>
          </cell>
        </row>
      </sheetData>
      <sheetData sheetId="740">
        <row r="82">
          <cell r="CF82" t="str">
            <v>Royalties Aggregate</v>
          </cell>
        </row>
      </sheetData>
      <sheetData sheetId="741">
        <row r="82">
          <cell r="CF82" t="str">
            <v>Royalties Aggregate</v>
          </cell>
        </row>
      </sheetData>
      <sheetData sheetId="742">
        <row r="82">
          <cell r="CF82" t="str">
            <v>Royalties Aggregate</v>
          </cell>
        </row>
      </sheetData>
      <sheetData sheetId="743">
        <row r="82">
          <cell r="CF82" t="str">
            <v>Royalties Aggregate</v>
          </cell>
        </row>
      </sheetData>
      <sheetData sheetId="744">
        <row r="82">
          <cell r="CF82" t="str">
            <v>Royalties Aggregate</v>
          </cell>
        </row>
      </sheetData>
      <sheetData sheetId="745">
        <row r="82">
          <cell r="CF82" t="str">
            <v>Royalties Aggregate</v>
          </cell>
        </row>
      </sheetData>
      <sheetData sheetId="746" refreshError="1"/>
      <sheetData sheetId="747">
        <row r="82">
          <cell r="CF82" t="str">
            <v>Royalties Aggregate</v>
          </cell>
        </row>
      </sheetData>
      <sheetData sheetId="748">
        <row r="82">
          <cell r="CF82" t="str">
            <v>Royalties Aggregate</v>
          </cell>
        </row>
      </sheetData>
      <sheetData sheetId="749">
        <row r="82">
          <cell r="CF82" t="str">
            <v>Royalties Aggregate</v>
          </cell>
        </row>
      </sheetData>
      <sheetData sheetId="750" refreshError="1"/>
      <sheetData sheetId="751" refreshError="1"/>
      <sheetData sheetId="752">
        <row r="82">
          <cell r="CF82" t="str">
            <v>Royalties Aggregate</v>
          </cell>
        </row>
      </sheetData>
      <sheetData sheetId="753">
        <row r="82">
          <cell r="CF82" t="str">
            <v>Royalties Aggregate</v>
          </cell>
        </row>
      </sheetData>
      <sheetData sheetId="754">
        <row r="82">
          <cell r="CF82" t="str">
            <v>Royalties Aggregate</v>
          </cell>
        </row>
      </sheetData>
      <sheetData sheetId="755">
        <row r="82">
          <cell r="CF82" t="str">
            <v>Royalties Aggregate</v>
          </cell>
        </row>
      </sheetData>
      <sheetData sheetId="756">
        <row r="82">
          <cell r="CF82" t="str">
            <v>Royalties Aggregate</v>
          </cell>
        </row>
      </sheetData>
      <sheetData sheetId="757">
        <row r="82">
          <cell r="CF82" t="str">
            <v>Royalties Aggregate</v>
          </cell>
        </row>
      </sheetData>
      <sheetData sheetId="758">
        <row r="82">
          <cell r="CF82" t="str">
            <v>Royalties Aggregate</v>
          </cell>
        </row>
      </sheetData>
      <sheetData sheetId="759">
        <row r="82">
          <cell r="CF82" t="str">
            <v>Royalties Aggregate</v>
          </cell>
        </row>
      </sheetData>
      <sheetData sheetId="760" refreshError="1"/>
      <sheetData sheetId="761">
        <row r="82">
          <cell r="CF82" t="str">
            <v>Royalties Aggregate</v>
          </cell>
        </row>
      </sheetData>
      <sheetData sheetId="762" refreshError="1"/>
      <sheetData sheetId="763">
        <row r="82">
          <cell r="CF82" t="str">
            <v>Royalties Aggregate</v>
          </cell>
        </row>
      </sheetData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>
        <row r="82">
          <cell r="CF82" t="str">
            <v>Royalties Aggregate</v>
          </cell>
        </row>
      </sheetData>
      <sheetData sheetId="777">
        <row r="82">
          <cell r="CF82" t="str">
            <v>Royalties Aggregate</v>
          </cell>
        </row>
      </sheetData>
      <sheetData sheetId="778">
        <row r="82">
          <cell r="CF82" t="str">
            <v>Royalties Aggregate</v>
          </cell>
        </row>
      </sheetData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>
        <row r="82">
          <cell r="CF82" t="str">
            <v>Royalties Aggregate</v>
          </cell>
        </row>
      </sheetData>
      <sheetData sheetId="790">
        <row r="82">
          <cell r="CF82" t="str">
            <v>Royalties Aggregate</v>
          </cell>
        </row>
      </sheetData>
      <sheetData sheetId="791">
        <row r="82">
          <cell r="CF82" t="str">
            <v>Royalties Aggregate</v>
          </cell>
        </row>
      </sheetData>
      <sheetData sheetId="792">
        <row r="82">
          <cell r="CF82" t="str">
            <v>Royalties Aggregate</v>
          </cell>
        </row>
      </sheetData>
      <sheetData sheetId="793">
        <row r="82">
          <cell r="CF82" t="str">
            <v>Royalties Aggregate</v>
          </cell>
        </row>
      </sheetData>
      <sheetData sheetId="794">
        <row r="82">
          <cell r="CF82" t="str">
            <v>Royalties Aggregate</v>
          </cell>
        </row>
      </sheetData>
      <sheetData sheetId="795">
        <row r="82">
          <cell r="CF82" t="str">
            <v>Royalties Aggregate</v>
          </cell>
        </row>
      </sheetData>
      <sheetData sheetId="796">
        <row r="82">
          <cell r="CF82" t="str">
            <v>Royalties Aggregate</v>
          </cell>
        </row>
      </sheetData>
      <sheetData sheetId="797">
        <row r="82">
          <cell r="CF82" t="str">
            <v>Royalties Aggregate</v>
          </cell>
        </row>
      </sheetData>
      <sheetData sheetId="798">
        <row r="82">
          <cell r="CF82" t="str">
            <v>Royalties Aggregate</v>
          </cell>
        </row>
      </sheetData>
      <sheetData sheetId="799">
        <row r="82">
          <cell r="CF82" t="str">
            <v>Royalties Aggregate</v>
          </cell>
        </row>
      </sheetData>
      <sheetData sheetId="800">
        <row r="82">
          <cell r="CF82" t="str">
            <v>Royalties Aggregate</v>
          </cell>
        </row>
      </sheetData>
      <sheetData sheetId="801">
        <row r="82">
          <cell r="CF82" t="str">
            <v>Royalties Aggregate</v>
          </cell>
        </row>
      </sheetData>
      <sheetData sheetId="802">
        <row r="82">
          <cell r="CF82" t="str">
            <v>Royalties Aggregate</v>
          </cell>
        </row>
      </sheetData>
      <sheetData sheetId="803">
        <row r="82">
          <cell r="CF82" t="str">
            <v>Royalties Aggregate</v>
          </cell>
        </row>
      </sheetData>
      <sheetData sheetId="804">
        <row r="82">
          <cell r="CF82" t="str">
            <v>Royalties Aggregate</v>
          </cell>
        </row>
      </sheetData>
      <sheetData sheetId="805">
        <row r="82">
          <cell r="CF82" t="str">
            <v>Royalties Aggregate</v>
          </cell>
        </row>
      </sheetData>
      <sheetData sheetId="806">
        <row r="82">
          <cell r="CF82" t="str">
            <v>Royalties Aggregate</v>
          </cell>
        </row>
      </sheetData>
      <sheetData sheetId="807">
        <row r="82">
          <cell r="CF82" t="str">
            <v>Royalties Aggregate</v>
          </cell>
        </row>
      </sheetData>
      <sheetData sheetId="808">
        <row r="82">
          <cell r="CF82" t="str">
            <v>Royalties Aggregate</v>
          </cell>
        </row>
      </sheetData>
      <sheetData sheetId="809">
        <row r="82">
          <cell r="CF82" t="str">
            <v>Royalties Aggregate</v>
          </cell>
        </row>
      </sheetData>
      <sheetData sheetId="810">
        <row r="82">
          <cell r="CF82" t="str">
            <v>Royalties Aggregate</v>
          </cell>
        </row>
      </sheetData>
      <sheetData sheetId="811">
        <row r="82">
          <cell r="CF82" t="str">
            <v>Royalties Aggregate</v>
          </cell>
        </row>
      </sheetData>
      <sheetData sheetId="812">
        <row r="82">
          <cell r="CF82" t="str">
            <v>Royalties Aggregate</v>
          </cell>
        </row>
      </sheetData>
      <sheetData sheetId="813">
        <row r="82">
          <cell r="CF82" t="str">
            <v>Royalties Aggregate</v>
          </cell>
        </row>
      </sheetData>
      <sheetData sheetId="814">
        <row r="82">
          <cell r="CF82" t="str">
            <v>Royalties Aggregate</v>
          </cell>
        </row>
      </sheetData>
      <sheetData sheetId="815">
        <row r="82">
          <cell r="CF82" t="str">
            <v>Royalties Aggregate</v>
          </cell>
        </row>
      </sheetData>
      <sheetData sheetId="816">
        <row r="82">
          <cell r="CF82" t="str">
            <v>Royalties Aggregate</v>
          </cell>
        </row>
      </sheetData>
      <sheetData sheetId="817">
        <row r="82">
          <cell r="CF82" t="str">
            <v>Royalties Aggregate</v>
          </cell>
        </row>
      </sheetData>
      <sheetData sheetId="818">
        <row r="82">
          <cell r="CF82" t="str">
            <v>Royalties Aggregate</v>
          </cell>
        </row>
      </sheetData>
      <sheetData sheetId="819">
        <row r="82">
          <cell r="CF82" t="str">
            <v>Royalties Aggregate</v>
          </cell>
        </row>
      </sheetData>
      <sheetData sheetId="820">
        <row r="82">
          <cell r="CF82" t="str">
            <v>Royalties Aggregate</v>
          </cell>
        </row>
      </sheetData>
      <sheetData sheetId="821">
        <row r="82">
          <cell r="CF82" t="str">
            <v>Royalties Aggregate</v>
          </cell>
        </row>
      </sheetData>
      <sheetData sheetId="822">
        <row r="82">
          <cell r="CF82" t="str">
            <v>Royalties Aggregate</v>
          </cell>
        </row>
      </sheetData>
      <sheetData sheetId="823">
        <row r="82">
          <cell r="CF82" t="str">
            <v>Royalties Aggregate</v>
          </cell>
        </row>
      </sheetData>
      <sheetData sheetId="824">
        <row r="82">
          <cell r="CF82" t="str">
            <v>Royalties Aggregate</v>
          </cell>
        </row>
      </sheetData>
      <sheetData sheetId="825">
        <row r="82">
          <cell r="CF82" t="str">
            <v>Royalties Aggregate</v>
          </cell>
        </row>
      </sheetData>
      <sheetData sheetId="826">
        <row r="82">
          <cell r="CF82" t="str">
            <v>Royalties Aggregate</v>
          </cell>
        </row>
      </sheetData>
      <sheetData sheetId="827">
        <row r="82">
          <cell r="CF82" t="str">
            <v>Royalties Aggregate</v>
          </cell>
        </row>
      </sheetData>
      <sheetData sheetId="828">
        <row r="82">
          <cell r="CF82" t="str">
            <v>Royalties Aggregate</v>
          </cell>
        </row>
      </sheetData>
      <sheetData sheetId="829">
        <row r="82">
          <cell r="CF82" t="str">
            <v>Royalties Aggregate</v>
          </cell>
        </row>
      </sheetData>
      <sheetData sheetId="830">
        <row r="82">
          <cell r="CF82" t="str">
            <v>Royalties Aggregate</v>
          </cell>
        </row>
      </sheetData>
      <sheetData sheetId="831">
        <row r="82">
          <cell r="CF82" t="str">
            <v>Royalties Aggregate</v>
          </cell>
        </row>
      </sheetData>
      <sheetData sheetId="832">
        <row r="82">
          <cell r="CF82" t="str">
            <v>Royalties Aggregate</v>
          </cell>
        </row>
      </sheetData>
      <sheetData sheetId="833">
        <row r="82">
          <cell r="CF82" t="str">
            <v>Royalties Aggregate</v>
          </cell>
        </row>
      </sheetData>
      <sheetData sheetId="834">
        <row r="82">
          <cell r="CF82" t="str">
            <v>Royalties Aggregate</v>
          </cell>
        </row>
      </sheetData>
      <sheetData sheetId="835">
        <row r="82">
          <cell r="CF82" t="str">
            <v>Royalties Aggregate</v>
          </cell>
        </row>
      </sheetData>
      <sheetData sheetId="836">
        <row r="82">
          <cell r="CF82" t="str">
            <v>Royalties Aggregate</v>
          </cell>
        </row>
      </sheetData>
      <sheetData sheetId="837">
        <row r="82">
          <cell r="CF82" t="str">
            <v>Royalties Aggregate</v>
          </cell>
        </row>
      </sheetData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>
        <row r="82">
          <cell r="CF82" t="str">
            <v>Royalties Aggregate</v>
          </cell>
        </row>
      </sheetData>
      <sheetData sheetId="846">
        <row r="82">
          <cell r="CF82" t="str">
            <v>Royalties Aggregate</v>
          </cell>
        </row>
      </sheetData>
      <sheetData sheetId="847" refreshError="1"/>
      <sheetData sheetId="848">
        <row r="82">
          <cell r="CF82" t="str">
            <v>Royalties Aggregate</v>
          </cell>
        </row>
      </sheetData>
      <sheetData sheetId="849">
        <row r="82">
          <cell r="CF82" t="str">
            <v>Royalties Aggregate</v>
          </cell>
        </row>
      </sheetData>
      <sheetData sheetId="850">
        <row r="82">
          <cell r="CF82" t="str">
            <v>Royalties Aggregate</v>
          </cell>
        </row>
      </sheetData>
      <sheetData sheetId="851">
        <row r="82">
          <cell r="CF82" t="str">
            <v>Royalties Aggregate</v>
          </cell>
        </row>
      </sheetData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>
        <row r="82">
          <cell r="CF82" t="str">
            <v>Royalties Aggregate</v>
          </cell>
        </row>
      </sheetData>
      <sheetData sheetId="885">
        <row r="82">
          <cell r="CF82" t="str">
            <v>Royalties Aggregate</v>
          </cell>
        </row>
      </sheetData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82">
          <cell r="CF82" t="str">
            <v>Royalties Aggregate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>
        <row r="82">
          <cell r="CF82" t="str">
            <v>Royalties Aggregate</v>
          </cell>
        </row>
      </sheetData>
      <sheetData sheetId="930" refreshError="1"/>
      <sheetData sheetId="931">
        <row r="82">
          <cell r="CF82" t="str">
            <v>Royalties Aggregate</v>
          </cell>
        </row>
      </sheetData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>
        <row r="82">
          <cell r="CF82" t="str">
            <v>Royalties Aggregate</v>
          </cell>
        </row>
      </sheetData>
      <sheetData sheetId="938">
        <row r="82">
          <cell r="CF82" t="str">
            <v>Royalties Aggregate</v>
          </cell>
        </row>
      </sheetData>
      <sheetData sheetId="939">
        <row r="82">
          <cell r="CF82" t="str">
            <v>Royalties Aggregate</v>
          </cell>
        </row>
      </sheetData>
      <sheetData sheetId="940" refreshError="1"/>
      <sheetData sheetId="941" refreshError="1"/>
      <sheetData sheetId="942">
        <row r="82">
          <cell r="CF82" t="str">
            <v>Royalties Aggregate</v>
          </cell>
        </row>
      </sheetData>
      <sheetData sheetId="943">
        <row r="82">
          <cell r="CF82" t="str">
            <v>Royalties Aggregate</v>
          </cell>
        </row>
      </sheetData>
      <sheetData sheetId="944">
        <row r="82">
          <cell r="CF82" t="str">
            <v>Royalties Aggregate</v>
          </cell>
        </row>
      </sheetData>
      <sheetData sheetId="945">
        <row r="82">
          <cell r="CF82" t="str">
            <v>Royalties Aggregate</v>
          </cell>
        </row>
      </sheetData>
      <sheetData sheetId="946">
        <row r="82">
          <cell r="CF82" t="str">
            <v>Royalties Aggregate</v>
          </cell>
        </row>
      </sheetData>
      <sheetData sheetId="947">
        <row r="82">
          <cell r="CF82" t="str">
            <v>Royalties Aggregate</v>
          </cell>
        </row>
      </sheetData>
      <sheetData sheetId="948">
        <row r="82">
          <cell r="CF82" t="str">
            <v>Royalties Aggregate</v>
          </cell>
        </row>
      </sheetData>
      <sheetData sheetId="949">
        <row r="82">
          <cell r="CF82" t="str">
            <v>Royalties Aggregate</v>
          </cell>
        </row>
      </sheetData>
      <sheetData sheetId="950">
        <row r="82">
          <cell r="CF82" t="str">
            <v>Royalties Aggregate</v>
          </cell>
        </row>
      </sheetData>
      <sheetData sheetId="951">
        <row r="82">
          <cell r="CF82" t="str">
            <v>Royalties Aggregate</v>
          </cell>
        </row>
      </sheetData>
      <sheetData sheetId="952">
        <row r="82">
          <cell r="CF82" t="str">
            <v>Royalties Aggregate</v>
          </cell>
        </row>
      </sheetData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>
        <row r="82">
          <cell r="CF82" t="str">
            <v>Royalties Aggregate</v>
          </cell>
        </row>
      </sheetData>
      <sheetData sheetId="977">
        <row r="82">
          <cell r="CF82" t="str">
            <v>Royalties Aggregate</v>
          </cell>
        </row>
      </sheetData>
      <sheetData sheetId="978">
        <row r="82">
          <cell r="CF82" t="str">
            <v>Royalties Aggregate</v>
          </cell>
        </row>
      </sheetData>
      <sheetData sheetId="979">
        <row r="82">
          <cell r="CF82" t="str">
            <v>Royalties Aggregate</v>
          </cell>
        </row>
      </sheetData>
      <sheetData sheetId="980">
        <row r="82">
          <cell r="CF82" t="str">
            <v>Royalties Aggregate</v>
          </cell>
        </row>
      </sheetData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82">
          <cell r="CF82" t="str">
            <v>Royalties Aggregate</v>
          </cell>
        </row>
      </sheetData>
      <sheetData sheetId="992">
        <row r="82">
          <cell r="CF82" t="str">
            <v>Royalties Aggregate</v>
          </cell>
        </row>
      </sheetData>
      <sheetData sheetId="993">
        <row r="82">
          <cell r="CF82" t="str">
            <v>Royalties Aggregate</v>
          </cell>
        </row>
      </sheetData>
      <sheetData sheetId="994" refreshError="1"/>
      <sheetData sheetId="995">
        <row r="82">
          <cell r="CF82" t="str">
            <v>Royalties Aggregate</v>
          </cell>
        </row>
      </sheetData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>
        <row r="82">
          <cell r="CF82" t="str">
            <v>Royalties Aggregate</v>
          </cell>
        </row>
      </sheetData>
      <sheetData sheetId="1067">
        <row r="82">
          <cell r="CF82" t="str">
            <v>Royalties Aggregate</v>
          </cell>
        </row>
      </sheetData>
      <sheetData sheetId="1068">
        <row r="82">
          <cell r="CF82" t="str">
            <v>Royalties Aggregate</v>
          </cell>
        </row>
      </sheetData>
      <sheetData sheetId="1069">
        <row r="82">
          <cell r="CF82" t="str">
            <v>Royalties Aggregate</v>
          </cell>
        </row>
      </sheetData>
      <sheetData sheetId="1070">
        <row r="82">
          <cell r="CF82" t="str">
            <v>Royalties Aggregate</v>
          </cell>
        </row>
      </sheetData>
      <sheetData sheetId="1071" refreshError="1"/>
      <sheetData sheetId="1072">
        <row r="82">
          <cell r="CF82" t="str">
            <v>Royalties Aggregate</v>
          </cell>
        </row>
      </sheetData>
      <sheetData sheetId="1073">
        <row r="82">
          <cell r="CF82" t="str">
            <v>Royalties Aggregate</v>
          </cell>
        </row>
      </sheetData>
      <sheetData sheetId="1074">
        <row r="82">
          <cell r="CF82" t="str">
            <v>Royalties Aggregate</v>
          </cell>
        </row>
      </sheetData>
      <sheetData sheetId="1075">
        <row r="82">
          <cell r="CF82" t="str">
            <v>Royalties Aggregate</v>
          </cell>
        </row>
      </sheetData>
      <sheetData sheetId="1076">
        <row r="82">
          <cell r="CF82" t="str">
            <v>Royalties Aggregate</v>
          </cell>
        </row>
      </sheetData>
      <sheetData sheetId="1077">
        <row r="82">
          <cell r="CF82" t="str">
            <v>Royalties Aggregate</v>
          </cell>
        </row>
      </sheetData>
      <sheetData sheetId="1078">
        <row r="82">
          <cell r="CF82" t="str">
            <v>Royalties Aggregate</v>
          </cell>
        </row>
      </sheetData>
      <sheetData sheetId="1079">
        <row r="82">
          <cell r="CF82" t="str">
            <v>Royalties Aggregate</v>
          </cell>
        </row>
      </sheetData>
      <sheetData sheetId="1080">
        <row r="82">
          <cell r="CF82" t="str">
            <v>Royalties Aggregate</v>
          </cell>
        </row>
      </sheetData>
      <sheetData sheetId="1081">
        <row r="82">
          <cell r="CF82" t="str">
            <v>Royalties Aggregate</v>
          </cell>
        </row>
      </sheetData>
      <sheetData sheetId="1082">
        <row r="82">
          <cell r="CF82" t="str">
            <v>Royalties Aggregate</v>
          </cell>
        </row>
      </sheetData>
      <sheetData sheetId="1083">
        <row r="82">
          <cell r="CF82" t="str">
            <v>Royalties Aggregate</v>
          </cell>
        </row>
      </sheetData>
      <sheetData sheetId="1084">
        <row r="82">
          <cell r="CF82" t="str">
            <v>Royalties Aggregate</v>
          </cell>
        </row>
      </sheetData>
      <sheetData sheetId="1085">
        <row r="82">
          <cell r="CF82" t="str">
            <v>Royalties Aggregate</v>
          </cell>
        </row>
      </sheetData>
      <sheetData sheetId="1086">
        <row r="82">
          <cell r="CF82" t="str">
            <v>Royalties Aggregate</v>
          </cell>
        </row>
      </sheetData>
      <sheetData sheetId="1087">
        <row r="82">
          <cell r="CF82" t="str">
            <v>Royalties Aggregate</v>
          </cell>
        </row>
      </sheetData>
      <sheetData sheetId="1088">
        <row r="82">
          <cell r="CF82" t="str">
            <v>Royalties Aggregate</v>
          </cell>
        </row>
      </sheetData>
      <sheetData sheetId="1089">
        <row r="82">
          <cell r="CF82" t="str">
            <v>Royalties Aggregate</v>
          </cell>
        </row>
      </sheetData>
      <sheetData sheetId="1090">
        <row r="82">
          <cell r="CF82" t="str">
            <v>Royalties Aggregate</v>
          </cell>
        </row>
      </sheetData>
      <sheetData sheetId="1091">
        <row r="82">
          <cell r="CF82" t="str">
            <v>Royalties Aggregate</v>
          </cell>
        </row>
      </sheetData>
      <sheetData sheetId="1092">
        <row r="82">
          <cell r="CF82" t="str">
            <v>Royalties Aggregate</v>
          </cell>
        </row>
      </sheetData>
      <sheetData sheetId="1093">
        <row r="82">
          <cell r="CF82" t="str">
            <v>Royalties Aggregate</v>
          </cell>
        </row>
      </sheetData>
      <sheetData sheetId="1094">
        <row r="82">
          <cell r="CF82" t="str">
            <v>Royalties Aggregate</v>
          </cell>
        </row>
      </sheetData>
      <sheetData sheetId="1095">
        <row r="82">
          <cell r="CF82" t="str">
            <v>Royalties Aggregate</v>
          </cell>
        </row>
      </sheetData>
      <sheetData sheetId="1096">
        <row r="82">
          <cell r="CF82" t="str">
            <v>Royalties Aggregate</v>
          </cell>
        </row>
      </sheetData>
      <sheetData sheetId="1097">
        <row r="82">
          <cell r="CF82" t="str">
            <v>Royalties Aggregate</v>
          </cell>
        </row>
      </sheetData>
      <sheetData sheetId="1098">
        <row r="82">
          <cell r="CF82" t="str">
            <v>Royalties Aggregate</v>
          </cell>
        </row>
      </sheetData>
      <sheetData sheetId="1099">
        <row r="82">
          <cell r="CF82" t="str">
            <v>Royalties Aggregate</v>
          </cell>
        </row>
      </sheetData>
      <sheetData sheetId="1100">
        <row r="82">
          <cell r="CF82" t="str">
            <v>Royalties Aggregate</v>
          </cell>
        </row>
      </sheetData>
      <sheetData sheetId="1101">
        <row r="82">
          <cell r="CF82" t="str">
            <v>Royalties Aggregate</v>
          </cell>
        </row>
      </sheetData>
      <sheetData sheetId="1102">
        <row r="82">
          <cell r="CF82" t="str">
            <v>Royalties Aggregate</v>
          </cell>
        </row>
      </sheetData>
      <sheetData sheetId="1103">
        <row r="82">
          <cell r="CF82" t="str">
            <v>Royalties Aggregate</v>
          </cell>
        </row>
      </sheetData>
      <sheetData sheetId="1104">
        <row r="82">
          <cell r="CF82" t="str">
            <v>Royalties Aggregate</v>
          </cell>
        </row>
      </sheetData>
      <sheetData sheetId="1105">
        <row r="82">
          <cell r="CF82" t="str">
            <v>Royalties Aggregate</v>
          </cell>
        </row>
      </sheetData>
      <sheetData sheetId="1106">
        <row r="82">
          <cell r="CF82" t="str">
            <v>Royalties Aggregate</v>
          </cell>
        </row>
      </sheetData>
      <sheetData sheetId="1107">
        <row r="82">
          <cell r="CF82" t="str">
            <v>Royalties Aggregate</v>
          </cell>
        </row>
      </sheetData>
      <sheetData sheetId="1108">
        <row r="82">
          <cell r="CF82" t="str">
            <v>Royalties Aggregate</v>
          </cell>
        </row>
      </sheetData>
      <sheetData sheetId="1109">
        <row r="82">
          <cell r="CF82" t="str">
            <v>Royalties Aggregate</v>
          </cell>
        </row>
      </sheetData>
      <sheetData sheetId="1110">
        <row r="82">
          <cell r="CF82" t="str">
            <v>Royalties Aggregate</v>
          </cell>
        </row>
      </sheetData>
      <sheetData sheetId="1111">
        <row r="82">
          <cell r="CF82" t="str">
            <v>Royalties Aggregate</v>
          </cell>
        </row>
      </sheetData>
      <sheetData sheetId="1112">
        <row r="82">
          <cell r="CF82" t="str">
            <v>Royalties Aggregate</v>
          </cell>
        </row>
      </sheetData>
      <sheetData sheetId="1113">
        <row r="82">
          <cell r="CF82" t="str">
            <v>Royalties Aggregate</v>
          </cell>
        </row>
      </sheetData>
      <sheetData sheetId="1114">
        <row r="82">
          <cell r="CF82" t="str">
            <v>Royalties Aggregate</v>
          </cell>
        </row>
      </sheetData>
      <sheetData sheetId="1115">
        <row r="82">
          <cell r="CF82" t="str">
            <v>Royalties Aggregate</v>
          </cell>
        </row>
      </sheetData>
      <sheetData sheetId="1116">
        <row r="82">
          <cell r="CF82" t="str">
            <v>Royalties Aggregate</v>
          </cell>
        </row>
      </sheetData>
      <sheetData sheetId="1117">
        <row r="82">
          <cell r="CF82" t="str">
            <v>Royalties Aggregate</v>
          </cell>
        </row>
      </sheetData>
      <sheetData sheetId="1118">
        <row r="82">
          <cell r="CF82" t="str">
            <v>Royalties Aggregate</v>
          </cell>
        </row>
      </sheetData>
      <sheetData sheetId="1119">
        <row r="82">
          <cell r="CF82" t="str">
            <v>Royalties Aggregate</v>
          </cell>
        </row>
      </sheetData>
      <sheetData sheetId="1120">
        <row r="82">
          <cell r="CF82" t="str">
            <v>Royalties Aggregate</v>
          </cell>
        </row>
      </sheetData>
      <sheetData sheetId="1121">
        <row r="82">
          <cell r="CF82" t="str">
            <v>Royalties Aggregate</v>
          </cell>
        </row>
      </sheetData>
      <sheetData sheetId="1122">
        <row r="82">
          <cell r="CF82" t="str">
            <v>Royalties Aggregate</v>
          </cell>
        </row>
      </sheetData>
      <sheetData sheetId="1123">
        <row r="82">
          <cell r="CF82" t="str">
            <v>Royalties Aggregate</v>
          </cell>
        </row>
      </sheetData>
      <sheetData sheetId="1124">
        <row r="82">
          <cell r="CF82" t="str">
            <v>Royalties Aggregate</v>
          </cell>
        </row>
      </sheetData>
      <sheetData sheetId="1125">
        <row r="82">
          <cell r="CF82" t="str">
            <v>Royalties Aggregate</v>
          </cell>
        </row>
      </sheetData>
      <sheetData sheetId="1126">
        <row r="82">
          <cell r="CF82" t="str">
            <v>Royalties Aggregate</v>
          </cell>
        </row>
      </sheetData>
      <sheetData sheetId="1127">
        <row r="82">
          <cell r="CF82" t="str">
            <v>Royalties Aggregate</v>
          </cell>
        </row>
      </sheetData>
      <sheetData sheetId="1128">
        <row r="82">
          <cell r="CF82" t="str">
            <v>Royalties Aggregate</v>
          </cell>
        </row>
      </sheetData>
      <sheetData sheetId="1129">
        <row r="82">
          <cell r="CF82" t="str">
            <v>Royalties Aggregate</v>
          </cell>
        </row>
      </sheetData>
      <sheetData sheetId="1130">
        <row r="82">
          <cell r="CF82" t="str">
            <v>Royalties Aggregate</v>
          </cell>
        </row>
      </sheetData>
      <sheetData sheetId="1131">
        <row r="82">
          <cell r="CF82" t="str">
            <v>Royalties Aggregate</v>
          </cell>
        </row>
      </sheetData>
      <sheetData sheetId="1132">
        <row r="82">
          <cell r="CF82" t="str">
            <v>Royalties Aggregate</v>
          </cell>
        </row>
      </sheetData>
      <sheetData sheetId="1133">
        <row r="82">
          <cell r="CF82" t="str">
            <v>Royalties Aggregate</v>
          </cell>
        </row>
      </sheetData>
      <sheetData sheetId="1134">
        <row r="82">
          <cell r="CF82" t="str">
            <v>Royalties Aggregate</v>
          </cell>
        </row>
      </sheetData>
      <sheetData sheetId="1135">
        <row r="82">
          <cell r="CF82" t="str">
            <v>Royalties Aggregate</v>
          </cell>
        </row>
      </sheetData>
      <sheetData sheetId="1136">
        <row r="82">
          <cell r="CF82" t="str">
            <v>Royalties Aggregate</v>
          </cell>
        </row>
      </sheetData>
      <sheetData sheetId="1137">
        <row r="82">
          <cell r="CF82" t="str">
            <v>Royalties Aggregate</v>
          </cell>
        </row>
      </sheetData>
      <sheetData sheetId="1138">
        <row r="82">
          <cell r="CF82" t="str">
            <v>Royalties Aggregate</v>
          </cell>
        </row>
      </sheetData>
      <sheetData sheetId="1139">
        <row r="82">
          <cell r="CF82" t="str">
            <v>Royalties Aggregate</v>
          </cell>
        </row>
      </sheetData>
      <sheetData sheetId="1140">
        <row r="82">
          <cell r="CF82" t="str">
            <v>Royalties Aggregate</v>
          </cell>
        </row>
      </sheetData>
      <sheetData sheetId="1141">
        <row r="82">
          <cell r="CF82" t="str">
            <v>Royalties Aggregate</v>
          </cell>
        </row>
      </sheetData>
      <sheetData sheetId="1142">
        <row r="82">
          <cell r="CF82" t="str">
            <v>Royalties Aggregate</v>
          </cell>
        </row>
      </sheetData>
      <sheetData sheetId="1143">
        <row r="82">
          <cell r="CF82" t="str">
            <v>Royalties Aggregate</v>
          </cell>
        </row>
      </sheetData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82">
          <cell r="CF82" t="str">
            <v>Royalties Aggregate</v>
          </cell>
        </row>
      </sheetData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>
        <row r="82">
          <cell r="CF82" t="str">
            <v>Royalties Aggregate</v>
          </cell>
        </row>
      </sheetData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>
        <row r="82">
          <cell r="CF82" t="str">
            <v>Royalties Aggregate</v>
          </cell>
        </row>
      </sheetData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82">
          <cell r="CF82" t="str">
            <v>Royalties Aggregate</v>
          </cell>
        </row>
      </sheetData>
      <sheetData sheetId="1362" refreshError="1"/>
      <sheetData sheetId="1363"/>
      <sheetData sheetId="1364">
        <row r="82">
          <cell r="CF82" t="str">
            <v>Royalties Aggregate</v>
          </cell>
        </row>
      </sheetData>
      <sheetData sheetId="1365">
        <row r="82">
          <cell r="CF82" t="str">
            <v>Royalties Aggregate</v>
          </cell>
        </row>
      </sheetData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>
        <row r="82">
          <cell r="CF82" t="str">
            <v>Royalties Aggregate</v>
          </cell>
        </row>
      </sheetData>
      <sheetData sheetId="1601">
        <row r="82">
          <cell r="CF82" t="str">
            <v>Royalties Aggregate</v>
          </cell>
        </row>
      </sheetData>
      <sheetData sheetId="1602">
        <row r="82">
          <cell r="CF82">
            <v>0</v>
          </cell>
        </row>
      </sheetData>
      <sheetData sheetId="1603">
        <row r="82">
          <cell r="CF82" t="str">
            <v>Royalties Aggregate</v>
          </cell>
        </row>
      </sheetData>
      <sheetData sheetId="1604">
        <row r="82">
          <cell r="CF82" t="str">
            <v>Royalties Aggregate</v>
          </cell>
        </row>
      </sheetData>
      <sheetData sheetId="1605">
        <row r="82">
          <cell r="CF82" t="str">
            <v>Royalties Aggregate</v>
          </cell>
        </row>
      </sheetData>
      <sheetData sheetId="1606">
        <row r="82">
          <cell r="CF82" t="str">
            <v>Royalties Aggregate</v>
          </cell>
        </row>
      </sheetData>
      <sheetData sheetId="1607">
        <row r="82">
          <cell r="CF82" t="str">
            <v>Royalties Aggregate</v>
          </cell>
        </row>
      </sheetData>
      <sheetData sheetId="1608">
        <row r="82">
          <cell r="CF82" t="str">
            <v>Royalties Aggregate</v>
          </cell>
        </row>
      </sheetData>
      <sheetData sheetId="1609">
        <row r="82">
          <cell r="CF82">
            <v>0</v>
          </cell>
        </row>
      </sheetData>
      <sheetData sheetId="1610">
        <row r="82">
          <cell r="CF82" t="str">
            <v>Royalties Aggregate</v>
          </cell>
        </row>
      </sheetData>
      <sheetData sheetId="1611">
        <row r="82">
          <cell r="CF82" t="str">
            <v>Royalties Aggregate</v>
          </cell>
        </row>
      </sheetData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>
        <row r="82">
          <cell r="CF82" t="str">
            <v>Royalties Aggregate</v>
          </cell>
        </row>
      </sheetData>
      <sheetData sheetId="1651">
        <row r="82">
          <cell r="CF82" t="str">
            <v>Royalties Aggregate</v>
          </cell>
        </row>
      </sheetData>
      <sheetData sheetId="1652">
        <row r="82">
          <cell r="CF82" t="str">
            <v>Royalties Aggregate</v>
          </cell>
        </row>
      </sheetData>
      <sheetData sheetId="1653">
        <row r="82">
          <cell r="CF82" t="str">
            <v>Royalties Aggregate</v>
          </cell>
        </row>
      </sheetData>
      <sheetData sheetId="1654">
        <row r="82">
          <cell r="CF82" t="str">
            <v>Royalties Aggregate</v>
          </cell>
        </row>
      </sheetData>
      <sheetData sheetId="1655">
        <row r="82">
          <cell r="CF82" t="str">
            <v>Royalties Aggregate</v>
          </cell>
        </row>
      </sheetData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/>
      <sheetData sheetId="1822"/>
      <sheetData sheetId="1823"/>
      <sheetData sheetId="1824">
        <row r="82">
          <cell r="CF82" t="str">
            <v>Royalties Aggregate</v>
          </cell>
        </row>
      </sheetData>
      <sheetData sheetId="1825">
        <row r="82">
          <cell r="CF82" t="str">
            <v>Royalties Aggregate</v>
          </cell>
        </row>
      </sheetData>
      <sheetData sheetId="1826"/>
      <sheetData sheetId="1827"/>
      <sheetData sheetId="1828">
        <row r="82">
          <cell r="CF82">
            <v>0</v>
          </cell>
        </row>
      </sheetData>
      <sheetData sheetId="1829"/>
      <sheetData sheetId="1830"/>
      <sheetData sheetId="1831"/>
      <sheetData sheetId="1832">
        <row r="82">
          <cell r="CF82" t="str">
            <v>Royalties Aggregate</v>
          </cell>
        </row>
      </sheetData>
      <sheetData sheetId="1833">
        <row r="82">
          <cell r="CF82" t="str">
            <v>Royalties Aggregate</v>
          </cell>
        </row>
      </sheetData>
      <sheetData sheetId="1834"/>
      <sheetData sheetId="1835">
        <row r="82">
          <cell r="CF82" t="str">
            <v>Royalties Aggregate</v>
          </cell>
        </row>
      </sheetData>
      <sheetData sheetId="1836">
        <row r="82">
          <cell r="CF82" t="str">
            <v>Royalties Aggregate</v>
          </cell>
        </row>
      </sheetData>
      <sheetData sheetId="1837">
        <row r="82">
          <cell r="CF82" t="str">
            <v>Royalties Aggregate</v>
          </cell>
        </row>
      </sheetData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82">
          <cell r="CF82" t="str">
            <v>Royalties Aggregate</v>
          </cell>
        </row>
      </sheetData>
      <sheetData sheetId="1848">
        <row r="82">
          <cell r="CF82" t="str">
            <v>Royalties Aggregate</v>
          </cell>
        </row>
      </sheetData>
      <sheetData sheetId="1849"/>
      <sheetData sheetId="1850"/>
      <sheetData sheetId="1851"/>
      <sheetData sheetId="1852">
        <row r="82">
          <cell r="CF82" t="str">
            <v>Royalties Aggregate</v>
          </cell>
        </row>
      </sheetData>
      <sheetData sheetId="1853">
        <row r="82">
          <cell r="CF82" t="str">
            <v>Royalties Aggregate</v>
          </cell>
        </row>
      </sheetData>
      <sheetData sheetId="1854">
        <row r="82">
          <cell r="CF82" t="str">
            <v>Royalties Aggregate</v>
          </cell>
        </row>
      </sheetData>
      <sheetData sheetId="1855">
        <row r="82">
          <cell r="CF82" t="str">
            <v>Royalties Aggregate</v>
          </cell>
        </row>
      </sheetData>
      <sheetData sheetId="1856">
        <row r="82">
          <cell r="CF82" t="str">
            <v>Royalties Aggregate</v>
          </cell>
        </row>
      </sheetData>
      <sheetData sheetId="1857">
        <row r="82">
          <cell r="CF82" t="str">
            <v>Royalties Aggregate</v>
          </cell>
        </row>
      </sheetData>
      <sheetData sheetId="1858">
        <row r="82">
          <cell r="CF82" t="str">
            <v>Royalties Aggregate</v>
          </cell>
        </row>
      </sheetData>
      <sheetData sheetId="1859"/>
      <sheetData sheetId="1860"/>
      <sheetData sheetId="1861">
        <row r="82">
          <cell r="CF82" t="str">
            <v>Royalties Aggregate</v>
          </cell>
        </row>
      </sheetData>
      <sheetData sheetId="1862">
        <row r="82">
          <cell r="CF82" t="str">
            <v>Royalties Aggregate</v>
          </cell>
        </row>
      </sheetData>
      <sheetData sheetId="1863">
        <row r="82">
          <cell r="CF82" t="str">
            <v>Royalties Aggregate</v>
          </cell>
        </row>
      </sheetData>
      <sheetData sheetId="1864">
        <row r="82">
          <cell r="CF82" t="str">
            <v>Royalties Aggregate</v>
          </cell>
        </row>
      </sheetData>
      <sheetData sheetId="1865">
        <row r="82">
          <cell r="CF82" t="str">
            <v>Royalties Aggregate</v>
          </cell>
        </row>
      </sheetData>
      <sheetData sheetId="1866">
        <row r="82">
          <cell r="CF82" t="str">
            <v>Royalties Aggregate</v>
          </cell>
        </row>
      </sheetData>
      <sheetData sheetId="1867">
        <row r="82">
          <cell r="CF82" t="str">
            <v>Royalties Aggregate</v>
          </cell>
        </row>
      </sheetData>
      <sheetData sheetId="1868">
        <row r="82">
          <cell r="CF82" t="str">
            <v>Royalties Aggregate</v>
          </cell>
        </row>
      </sheetData>
      <sheetData sheetId="1869">
        <row r="82">
          <cell r="CF82" t="str">
            <v>Royalties Aggregate</v>
          </cell>
        </row>
      </sheetData>
      <sheetData sheetId="1870">
        <row r="82">
          <cell r="CF82" t="str">
            <v>Royalties Aggregate</v>
          </cell>
        </row>
      </sheetData>
      <sheetData sheetId="1871"/>
      <sheetData sheetId="1872"/>
      <sheetData sheetId="1873"/>
      <sheetData sheetId="1874"/>
      <sheetData sheetId="1875">
        <row r="82">
          <cell r="CF82" t="str">
            <v>Royalties Aggregate</v>
          </cell>
        </row>
      </sheetData>
      <sheetData sheetId="1876"/>
      <sheetData sheetId="1877">
        <row r="82">
          <cell r="CF82" t="str">
            <v>Royalties Aggregate</v>
          </cell>
        </row>
      </sheetData>
      <sheetData sheetId="1878">
        <row r="82">
          <cell r="CF82" t="str">
            <v>Royalties Aggregate</v>
          </cell>
        </row>
      </sheetData>
      <sheetData sheetId="1879"/>
      <sheetData sheetId="1880">
        <row r="82">
          <cell r="CF82" t="str">
            <v>Royalties Aggregate</v>
          </cell>
        </row>
      </sheetData>
      <sheetData sheetId="1881"/>
      <sheetData sheetId="1882"/>
      <sheetData sheetId="1883"/>
      <sheetData sheetId="1884">
        <row r="82">
          <cell r="CF82" t="str">
            <v>Royalties Aggregate</v>
          </cell>
        </row>
      </sheetData>
      <sheetData sheetId="1885">
        <row r="82">
          <cell r="CF82" t="str">
            <v>Royalties Aggregate</v>
          </cell>
        </row>
      </sheetData>
      <sheetData sheetId="1886">
        <row r="82">
          <cell r="CF82" t="str">
            <v>Royalties Aggregate</v>
          </cell>
        </row>
      </sheetData>
      <sheetData sheetId="1887">
        <row r="82">
          <cell r="CF82" t="str">
            <v>Royalties Aggregate</v>
          </cell>
        </row>
      </sheetData>
      <sheetData sheetId="1888">
        <row r="82">
          <cell r="CF82" t="str">
            <v>Royalties Aggregate</v>
          </cell>
        </row>
      </sheetData>
      <sheetData sheetId="1889">
        <row r="82">
          <cell r="CF82" t="str">
            <v>Royalties Aggregate</v>
          </cell>
        </row>
      </sheetData>
      <sheetData sheetId="1890"/>
      <sheetData sheetId="1891"/>
      <sheetData sheetId="1892"/>
      <sheetData sheetId="1893">
        <row r="82">
          <cell r="CF82" t="str">
            <v>Royalties Aggregate</v>
          </cell>
        </row>
      </sheetData>
      <sheetData sheetId="1894">
        <row r="82">
          <cell r="CF82" t="str">
            <v>Royalties Aggregate</v>
          </cell>
        </row>
      </sheetData>
      <sheetData sheetId="1895">
        <row r="82">
          <cell r="CF82" t="str">
            <v>Royalties Aggregate</v>
          </cell>
        </row>
      </sheetData>
      <sheetData sheetId="1896">
        <row r="82">
          <cell r="CF82" t="str">
            <v>Royalties Aggregate</v>
          </cell>
        </row>
      </sheetData>
      <sheetData sheetId="1897">
        <row r="82">
          <cell r="CF82" t="str">
            <v>Royalties Aggregate</v>
          </cell>
        </row>
      </sheetData>
      <sheetData sheetId="1898">
        <row r="82">
          <cell r="CF82">
            <v>0</v>
          </cell>
        </row>
      </sheetData>
      <sheetData sheetId="1899">
        <row r="82">
          <cell r="CF82" t="str">
            <v>Royalties Aggregate</v>
          </cell>
        </row>
      </sheetData>
      <sheetData sheetId="1900">
        <row r="82">
          <cell r="CF82" t="str">
            <v>Royalties Aggregate</v>
          </cell>
        </row>
      </sheetData>
      <sheetData sheetId="1901">
        <row r="82">
          <cell r="CF82" t="str">
            <v>Royalties Aggregate</v>
          </cell>
        </row>
      </sheetData>
      <sheetData sheetId="1902">
        <row r="82">
          <cell r="CF82" t="str">
            <v>Royalties Aggregate</v>
          </cell>
        </row>
      </sheetData>
      <sheetData sheetId="1903">
        <row r="82">
          <cell r="CF82" t="str">
            <v>Royalties Aggregate</v>
          </cell>
        </row>
      </sheetData>
      <sheetData sheetId="1904">
        <row r="82">
          <cell r="CF82" t="str">
            <v>Royalties Aggregate</v>
          </cell>
        </row>
      </sheetData>
      <sheetData sheetId="1905">
        <row r="82">
          <cell r="CF82" t="str">
            <v>Royalties Aggregate</v>
          </cell>
        </row>
      </sheetData>
      <sheetData sheetId="1906">
        <row r="82">
          <cell r="CF82" t="str">
            <v>Royalties Aggregate</v>
          </cell>
        </row>
      </sheetData>
      <sheetData sheetId="1907">
        <row r="82">
          <cell r="CF82" t="str">
            <v>Royalties Aggregate</v>
          </cell>
        </row>
      </sheetData>
      <sheetData sheetId="1908">
        <row r="82">
          <cell r="CF82" t="str">
            <v>Royalties Aggregate</v>
          </cell>
        </row>
      </sheetData>
      <sheetData sheetId="1909">
        <row r="82">
          <cell r="CF82" t="str">
            <v>Royalties Aggregate</v>
          </cell>
        </row>
      </sheetData>
      <sheetData sheetId="1910">
        <row r="82">
          <cell r="CF82" t="str">
            <v>Royalties Aggregate</v>
          </cell>
        </row>
      </sheetData>
      <sheetData sheetId="1911">
        <row r="82">
          <cell r="CF82" t="str">
            <v>Royalties Aggregate</v>
          </cell>
        </row>
      </sheetData>
      <sheetData sheetId="1912">
        <row r="82">
          <cell r="CF82" t="str">
            <v>Royalties Aggregate</v>
          </cell>
        </row>
      </sheetData>
      <sheetData sheetId="1913">
        <row r="82">
          <cell r="CF82" t="str">
            <v>Royalties Aggregate</v>
          </cell>
        </row>
      </sheetData>
      <sheetData sheetId="1914">
        <row r="82">
          <cell r="CF82" t="str">
            <v>Royalties Aggregate</v>
          </cell>
        </row>
      </sheetData>
      <sheetData sheetId="1915">
        <row r="82">
          <cell r="CF82" t="str">
            <v>Royalties Aggregate</v>
          </cell>
        </row>
      </sheetData>
      <sheetData sheetId="1916">
        <row r="82">
          <cell r="CF82" t="str">
            <v>Royalties Aggregate</v>
          </cell>
        </row>
      </sheetData>
      <sheetData sheetId="1917">
        <row r="82">
          <cell r="CF82" t="str">
            <v>Royalties Aggregate</v>
          </cell>
        </row>
      </sheetData>
      <sheetData sheetId="1918">
        <row r="82">
          <cell r="CF82" t="str">
            <v>Royalties Aggregate</v>
          </cell>
        </row>
      </sheetData>
      <sheetData sheetId="1919">
        <row r="82">
          <cell r="CF82" t="str">
            <v>Royalties Aggregate</v>
          </cell>
        </row>
      </sheetData>
      <sheetData sheetId="1920">
        <row r="82">
          <cell r="CF82" t="str">
            <v>Royalties Aggregate</v>
          </cell>
        </row>
      </sheetData>
      <sheetData sheetId="1921">
        <row r="82">
          <cell r="CF82" t="str">
            <v>Royalties Aggregate</v>
          </cell>
        </row>
      </sheetData>
      <sheetData sheetId="1922">
        <row r="82">
          <cell r="CF82" t="str">
            <v>Royalties Aggregate</v>
          </cell>
        </row>
      </sheetData>
      <sheetData sheetId="1923">
        <row r="82">
          <cell r="CF82" t="str">
            <v>Royalties Aggregate</v>
          </cell>
        </row>
      </sheetData>
      <sheetData sheetId="1924">
        <row r="82">
          <cell r="CF82" t="str">
            <v>Royalties Aggregate</v>
          </cell>
        </row>
      </sheetData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/>
      <sheetData sheetId="1997"/>
      <sheetData sheetId="1998"/>
      <sheetData sheetId="1999"/>
      <sheetData sheetId="2000"/>
      <sheetData sheetId="2001"/>
      <sheetData sheetId="2002"/>
      <sheetData sheetId="2003">
        <row r="82">
          <cell r="CF82" t="str">
            <v>Royalties Aggregate</v>
          </cell>
        </row>
      </sheetData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>
        <row r="82">
          <cell r="CF82" t="str">
            <v>Royalties Aggregate</v>
          </cell>
        </row>
      </sheetData>
      <sheetData sheetId="2016">
        <row r="82">
          <cell r="CF82" t="str">
            <v>Royalties Aggregate</v>
          </cell>
        </row>
      </sheetData>
      <sheetData sheetId="2017">
        <row r="82">
          <cell r="CF82" t="str">
            <v>Royalties Aggregate</v>
          </cell>
        </row>
      </sheetData>
      <sheetData sheetId="2018"/>
      <sheetData sheetId="2019"/>
      <sheetData sheetId="2020"/>
      <sheetData sheetId="2021"/>
      <sheetData sheetId="2022">
        <row r="82">
          <cell r="CF82" t="str">
            <v>Royalties Aggregate</v>
          </cell>
        </row>
      </sheetData>
      <sheetData sheetId="2023">
        <row r="82">
          <cell r="CF82" t="str">
            <v>Royalties Aggregate</v>
          </cell>
        </row>
      </sheetData>
      <sheetData sheetId="2024">
        <row r="82">
          <cell r="CF82" t="str">
            <v>Royalties Aggregate</v>
          </cell>
        </row>
      </sheetData>
      <sheetData sheetId="2025">
        <row r="82">
          <cell r="CF82" t="str">
            <v>Royalties Aggregate</v>
          </cell>
        </row>
      </sheetData>
      <sheetData sheetId="2026">
        <row r="82">
          <cell r="CF82" t="str">
            <v>Royalties Aggregate</v>
          </cell>
        </row>
      </sheetData>
      <sheetData sheetId="2027">
        <row r="82">
          <cell r="CF82" t="str">
            <v>Royalties Aggregate</v>
          </cell>
        </row>
      </sheetData>
      <sheetData sheetId="2028">
        <row r="82">
          <cell r="CF82" t="str">
            <v>Royalties Aggregate</v>
          </cell>
        </row>
      </sheetData>
      <sheetData sheetId="2029">
        <row r="82">
          <cell r="CF82" t="str">
            <v>Royalties Aggregate</v>
          </cell>
        </row>
      </sheetData>
      <sheetData sheetId="2030">
        <row r="82">
          <cell r="CF82" t="str">
            <v>Royalties Aggregate</v>
          </cell>
        </row>
      </sheetData>
      <sheetData sheetId="2031">
        <row r="82">
          <cell r="CF82" t="str">
            <v>Royalties Aggregate</v>
          </cell>
        </row>
      </sheetData>
      <sheetData sheetId="2032">
        <row r="82">
          <cell r="CF82" t="str">
            <v>Royalties Aggregate</v>
          </cell>
        </row>
      </sheetData>
      <sheetData sheetId="2033">
        <row r="82">
          <cell r="CF82" t="str">
            <v>Royalties Aggregate</v>
          </cell>
        </row>
      </sheetData>
      <sheetData sheetId="2034">
        <row r="82">
          <cell r="CF82" t="str">
            <v>Royalties Aggregate</v>
          </cell>
        </row>
      </sheetData>
      <sheetData sheetId="2035">
        <row r="82">
          <cell r="CF82" t="str">
            <v>Royalties Aggregate</v>
          </cell>
        </row>
      </sheetData>
      <sheetData sheetId="2036">
        <row r="82">
          <cell r="CF82" t="str">
            <v>Royalties Aggregate</v>
          </cell>
        </row>
      </sheetData>
      <sheetData sheetId="2037">
        <row r="82">
          <cell r="CF82" t="str">
            <v>Royalties Aggregate</v>
          </cell>
        </row>
      </sheetData>
      <sheetData sheetId="2038">
        <row r="82">
          <cell r="CF82" t="str">
            <v>Royalties Aggregate</v>
          </cell>
        </row>
      </sheetData>
      <sheetData sheetId="2039">
        <row r="82">
          <cell r="CF82" t="str">
            <v>Royalties Aggregate</v>
          </cell>
        </row>
      </sheetData>
      <sheetData sheetId="2040">
        <row r="82">
          <cell r="CF82" t="str">
            <v>Royalties Aggregate</v>
          </cell>
        </row>
      </sheetData>
      <sheetData sheetId="2041">
        <row r="82">
          <cell r="CF82" t="str">
            <v>Royalties Aggregate</v>
          </cell>
        </row>
      </sheetData>
      <sheetData sheetId="2042">
        <row r="82">
          <cell r="CF82" t="str">
            <v>Royalties Aggregate</v>
          </cell>
        </row>
      </sheetData>
      <sheetData sheetId="2043">
        <row r="82">
          <cell r="CF82" t="str">
            <v>Royalties Aggregate</v>
          </cell>
        </row>
      </sheetData>
      <sheetData sheetId="2044">
        <row r="82">
          <cell r="CF82" t="str">
            <v>Royalties Aggregate</v>
          </cell>
        </row>
      </sheetData>
      <sheetData sheetId="2045">
        <row r="82">
          <cell r="CF82" t="str">
            <v>Royalties Aggregate</v>
          </cell>
        </row>
      </sheetData>
      <sheetData sheetId="2046">
        <row r="82">
          <cell r="CF82" t="str">
            <v>Royalties Aggregate</v>
          </cell>
        </row>
      </sheetData>
      <sheetData sheetId="2047">
        <row r="82">
          <cell r="CF82" t="str">
            <v>Royalties Aggregate</v>
          </cell>
        </row>
      </sheetData>
      <sheetData sheetId="2048">
        <row r="82">
          <cell r="CF82" t="str">
            <v>Royalties Aggregate</v>
          </cell>
        </row>
      </sheetData>
      <sheetData sheetId="2049">
        <row r="82">
          <cell r="CF82" t="str">
            <v>Royalties Aggregate</v>
          </cell>
        </row>
      </sheetData>
      <sheetData sheetId="2050">
        <row r="82">
          <cell r="CF82" t="str">
            <v>Royalties Aggregate</v>
          </cell>
        </row>
      </sheetData>
      <sheetData sheetId="2051">
        <row r="82">
          <cell r="CF82" t="str">
            <v>Royalties Aggregate</v>
          </cell>
        </row>
      </sheetData>
      <sheetData sheetId="2052">
        <row r="82">
          <cell r="CF82" t="str">
            <v>Royalties Aggregate</v>
          </cell>
        </row>
      </sheetData>
      <sheetData sheetId="2053">
        <row r="82">
          <cell r="CF82" t="str">
            <v>Royalties Aggregate</v>
          </cell>
        </row>
      </sheetData>
      <sheetData sheetId="2054">
        <row r="82">
          <cell r="CF82" t="str">
            <v>Royalties Aggregate</v>
          </cell>
        </row>
      </sheetData>
      <sheetData sheetId="2055">
        <row r="82">
          <cell r="CF82" t="str">
            <v>Royalties Aggregate</v>
          </cell>
        </row>
      </sheetData>
      <sheetData sheetId="2056">
        <row r="82">
          <cell r="CF82" t="str">
            <v>Royalties Aggregate</v>
          </cell>
        </row>
      </sheetData>
      <sheetData sheetId="2057">
        <row r="82">
          <cell r="CF82" t="str">
            <v>Royalties Aggregate</v>
          </cell>
        </row>
      </sheetData>
      <sheetData sheetId="2058">
        <row r="82">
          <cell r="CF82" t="str">
            <v>Royalties Aggregate</v>
          </cell>
        </row>
      </sheetData>
      <sheetData sheetId="2059">
        <row r="82">
          <cell r="CF82" t="str">
            <v>Royalties Aggregate</v>
          </cell>
        </row>
      </sheetData>
      <sheetData sheetId="2060">
        <row r="82">
          <cell r="CF82" t="str">
            <v>Royalties Aggregate</v>
          </cell>
        </row>
      </sheetData>
      <sheetData sheetId="2061">
        <row r="82">
          <cell r="CF82" t="str">
            <v>Royalties Aggregate</v>
          </cell>
        </row>
      </sheetData>
      <sheetData sheetId="2062">
        <row r="82">
          <cell r="CF82" t="str">
            <v>Royalties Aggregate</v>
          </cell>
        </row>
      </sheetData>
      <sheetData sheetId="2063">
        <row r="82">
          <cell r="CF82" t="str">
            <v>Royalties Aggregate</v>
          </cell>
        </row>
      </sheetData>
      <sheetData sheetId="2064">
        <row r="82">
          <cell r="CF82" t="str">
            <v>Royalties Aggregate</v>
          </cell>
        </row>
      </sheetData>
      <sheetData sheetId="2065">
        <row r="82">
          <cell r="CF82" t="str">
            <v>Royalties Aggregate</v>
          </cell>
        </row>
      </sheetData>
      <sheetData sheetId="2066">
        <row r="82">
          <cell r="CF82" t="str">
            <v>Royalties Aggregate</v>
          </cell>
        </row>
      </sheetData>
      <sheetData sheetId="2067">
        <row r="82">
          <cell r="CF82" t="str">
            <v>Royalties Aggregate</v>
          </cell>
        </row>
      </sheetData>
      <sheetData sheetId="2068">
        <row r="82">
          <cell r="CF82" t="str">
            <v>Royalties Aggregate</v>
          </cell>
        </row>
      </sheetData>
      <sheetData sheetId="2069">
        <row r="82">
          <cell r="CF82" t="str">
            <v>Royalties Aggregate</v>
          </cell>
        </row>
      </sheetData>
      <sheetData sheetId="2070">
        <row r="82">
          <cell r="CF82" t="str">
            <v>Royalties Aggregate</v>
          </cell>
        </row>
      </sheetData>
      <sheetData sheetId="2071">
        <row r="82">
          <cell r="CF82" t="str">
            <v>Royalties Aggregate</v>
          </cell>
        </row>
      </sheetData>
      <sheetData sheetId="2072">
        <row r="82">
          <cell r="CF82" t="str">
            <v>Royalties Aggregate</v>
          </cell>
        </row>
      </sheetData>
      <sheetData sheetId="2073">
        <row r="82">
          <cell r="CF82" t="str">
            <v>Royalties Aggregate</v>
          </cell>
        </row>
      </sheetData>
      <sheetData sheetId="2074">
        <row r="82">
          <cell r="CF82" t="str">
            <v>Royalties Aggregate</v>
          </cell>
        </row>
      </sheetData>
      <sheetData sheetId="2075">
        <row r="82">
          <cell r="CF82" t="str">
            <v>Royalties Aggregate</v>
          </cell>
        </row>
      </sheetData>
      <sheetData sheetId="2076">
        <row r="82">
          <cell r="CF82" t="str">
            <v>Royalties Aggregate</v>
          </cell>
        </row>
      </sheetData>
      <sheetData sheetId="2077">
        <row r="82">
          <cell r="CF82" t="str">
            <v>Royalties Aggregate</v>
          </cell>
        </row>
      </sheetData>
      <sheetData sheetId="2078">
        <row r="82">
          <cell r="CF82" t="str">
            <v>Royalties Aggregate</v>
          </cell>
        </row>
      </sheetData>
      <sheetData sheetId="2079">
        <row r="82">
          <cell r="CF82" t="str">
            <v>Royalties Aggregate</v>
          </cell>
        </row>
      </sheetData>
      <sheetData sheetId="2080">
        <row r="82">
          <cell r="CF82" t="str">
            <v>Royalties Aggregate</v>
          </cell>
        </row>
      </sheetData>
      <sheetData sheetId="2081">
        <row r="82">
          <cell r="CF82" t="str">
            <v>Royalties Aggregate</v>
          </cell>
        </row>
      </sheetData>
      <sheetData sheetId="2082">
        <row r="82">
          <cell r="CF82" t="str">
            <v>Royalties Aggregate</v>
          </cell>
        </row>
      </sheetData>
      <sheetData sheetId="2083">
        <row r="82">
          <cell r="CF82" t="str">
            <v>Royalties Aggregate</v>
          </cell>
        </row>
      </sheetData>
      <sheetData sheetId="2084">
        <row r="82">
          <cell r="CF82" t="str">
            <v>Royalties Aggregate</v>
          </cell>
        </row>
      </sheetData>
      <sheetData sheetId="2085">
        <row r="82">
          <cell r="CF82" t="str">
            <v>Royalties Aggregate</v>
          </cell>
        </row>
      </sheetData>
      <sheetData sheetId="2086">
        <row r="82">
          <cell r="CF82" t="str">
            <v>Royalties Aggregate</v>
          </cell>
        </row>
      </sheetData>
      <sheetData sheetId="2087">
        <row r="82">
          <cell r="CF82" t="str">
            <v>Royalties Aggregate</v>
          </cell>
        </row>
      </sheetData>
      <sheetData sheetId="2088">
        <row r="82">
          <cell r="CF82" t="str">
            <v>Royalties Aggregate</v>
          </cell>
        </row>
      </sheetData>
      <sheetData sheetId="2089">
        <row r="82">
          <cell r="CF82" t="str">
            <v>Royalties Aggregate</v>
          </cell>
        </row>
      </sheetData>
      <sheetData sheetId="2090">
        <row r="82">
          <cell r="CF82" t="str">
            <v>Royalties Aggregate</v>
          </cell>
        </row>
      </sheetData>
      <sheetData sheetId="2091">
        <row r="82">
          <cell r="CF82" t="str">
            <v>Royalties Aggregate</v>
          </cell>
        </row>
      </sheetData>
      <sheetData sheetId="2092">
        <row r="82">
          <cell r="CF82" t="str">
            <v>Royalties Aggregate</v>
          </cell>
        </row>
      </sheetData>
      <sheetData sheetId="2093">
        <row r="82">
          <cell r="CF82" t="str">
            <v>Royalties Aggregate</v>
          </cell>
        </row>
      </sheetData>
      <sheetData sheetId="2094">
        <row r="82">
          <cell r="CF82" t="str">
            <v>Royalties Aggregate</v>
          </cell>
        </row>
      </sheetData>
      <sheetData sheetId="2095">
        <row r="82">
          <cell r="CF82" t="str">
            <v>Royalties Aggregate</v>
          </cell>
        </row>
      </sheetData>
      <sheetData sheetId="2096">
        <row r="82">
          <cell r="CF82" t="str">
            <v>Royalties Aggregate</v>
          </cell>
        </row>
      </sheetData>
      <sheetData sheetId="2097">
        <row r="82">
          <cell r="CF82" t="str">
            <v>Royalties Aggregate</v>
          </cell>
        </row>
      </sheetData>
      <sheetData sheetId="2098">
        <row r="82">
          <cell r="CF82" t="str">
            <v>Royalties Aggregate</v>
          </cell>
        </row>
      </sheetData>
      <sheetData sheetId="2099">
        <row r="82">
          <cell r="CF82" t="str">
            <v>Royalties Aggregate</v>
          </cell>
        </row>
      </sheetData>
      <sheetData sheetId="2100">
        <row r="82">
          <cell r="CF82" t="str">
            <v>Royalties Aggregate</v>
          </cell>
        </row>
      </sheetData>
      <sheetData sheetId="2101">
        <row r="82">
          <cell r="CF82" t="str">
            <v>Royalties Aggregate</v>
          </cell>
        </row>
      </sheetData>
      <sheetData sheetId="2102">
        <row r="82">
          <cell r="CF82" t="str">
            <v>Royalties Aggregate</v>
          </cell>
        </row>
      </sheetData>
      <sheetData sheetId="2103">
        <row r="82">
          <cell r="CF82" t="str">
            <v>Royalties Aggregate</v>
          </cell>
        </row>
      </sheetData>
      <sheetData sheetId="2104">
        <row r="82">
          <cell r="CF82" t="str">
            <v>Royalties Aggregate</v>
          </cell>
        </row>
      </sheetData>
      <sheetData sheetId="2105">
        <row r="82">
          <cell r="CF82" t="str">
            <v>Royalties Aggregate</v>
          </cell>
        </row>
      </sheetData>
      <sheetData sheetId="2106">
        <row r="82">
          <cell r="CF82" t="str">
            <v>Royalties Aggregate</v>
          </cell>
        </row>
      </sheetData>
      <sheetData sheetId="2107">
        <row r="82">
          <cell r="CF82" t="str">
            <v>Royalties Aggregate</v>
          </cell>
        </row>
      </sheetData>
      <sheetData sheetId="2108">
        <row r="82">
          <cell r="CF82" t="str">
            <v>Royalties Aggregate</v>
          </cell>
        </row>
      </sheetData>
      <sheetData sheetId="2109">
        <row r="82">
          <cell r="CF82" t="str">
            <v>Royalties Aggregate</v>
          </cell>
        </row>
      </sheetData>
      <sheetData sheetId="2110">
        <row r="82">
          <cell r="CF82" t="str">
            <v>Royalties Aggregate</v>
          </cell>
        </row>
      </sheetData>
      <sheetData sheetId="2111">
        <row r="82">
          <cell r="CF82" t="str">
            <v>Royalties Aggregate</v>
          </cell>
        </row>
      </sheetData>
      <sheetData sheetId="2112">
        <row r="82">
          <cell r="CF82" t="str">
            <v>Royalties Aggregate</v>
          </cell>
        </row>
      </sheetData>
      <sheetData sheetId="2113">
        <row r="82">
          <cell r="CF82" t="str">
            <v>Royalties Aggregate</v>
          </cell>
        </row>
      </sheetData>
      <sheetData sheetId="2114">
        <row r="82">
          <cell r="CF82" t="str">
            <v>Royalties Aggregate</v>
          </cell>
        </row>
      </sheetData>
      <sheetData sheetId="2115">
        <row r="82">
          <cell r="CF82" t="str">
            <v>Royalties Aggregate</v>
          </cell>
        </row>
      </sheetData>
      <sheetData sheetId="2116">
        <row r="82">
          <cell r="CF82" t="str">
            <v>Royalties Aggregate</v>
          </cell>
        </row>
      </sheetData>
      <sheetData sheetId="2117">
        <row r="82">
          <cell r="CF82" t="str">
            <v>Royalties Aggregate</v>
          </cell>
        </row>
      </sheetData>
      <sheetData sheetId="2118">
        <row r="82">
          <cell r="CF82" t="str">
            <v>Royalties Aggregate</v>
          </cell>
        </row>
      </sheetData>
      <sheetData sheetId="2119">
        <row r="82">
          <cell r="CF82" t="str">
            <v>Royalties Aggregate</v>
          </cell>
        </row>
      </sheetData>
      <sheetData sheetId="2120">
        <row r="82">
          <cell r="CF82" t="str">
            <v>Royalties Aggregate</v>
          </cell>
        </row>
      </sheetData>
      <sheetData sheetId="2121">
        <row r="82">
          <cell r="CF82" t="str">
            <v>Royalties Aggregate</v>
          </cell>
        </row>
      </sheetData>
      <sheetData sheetId="2122">
        <row r="82">
          <cell r="CF82" t="str">
            <v>Royalties Aggregate</v>
          </cell>
        </row>
      </sheetData>
      <sheetData sheetId="2123">
        <row r="82">
          <cell r="CF82" t="str">
            <v>Royalties Aggregate</v>
          </cell>
        </row>
      </sheetData>
      <sheetData sheetId="2124">
        <row r="82">
          <cell r="CF82" t="str">
            <v>Royalties Aggregate</v>
          </cell>
        </row>
      </sheetData>
      <sheetData sheetId="2125">
        <row r="82">
          <cell r="CF82" t="str">
            <v>Royalties Aggregate</v>
          </cell>
        </row>
      </sheetData>
      <sheetData sheetId="2126">
        <row r="82">
          <cell r="CF82" t="str">
            <v>Royalties Aggregate</v>
          </cell>
        </row>
      </sheetData>
      <sheetData sheetId="2127">
        <row r="82">
          <cell r="CF82" t="str">
            <v>Royalties Aggregate</v>
          </cell>
        </row>
      </sheetData>
      <sheetData sheetId="2128">
        <row r="82">
          <cell r="CF82" t="str">
            <v>Royalties Aggregate</v>
          </cell>
        </row>
      </sheetData>
      <sheetData sheetId="2129">
        <row r="82">
          <cell r="CF82" t="str">
            <v>Royalties Aggregate</v>
          </cell>
        </row>
      </sheetData>
      <sheetData sheetId="2130">
        <row r="82">
          <cell r="CF82" t="str">
            <v>Royalties Aggregate</v>
          </cell>
        </row>
      </sheetData>
      <sheetData sheetId="2131">
        <row r="82">
          <cell r="CF82" t="str">
            <v>Royalties Aggregate</v>
          </cell>
        </row>
      </sheetData>
      <sheetData sheetId="2132">
        <row r="82">
          <cell r="CF82" t="str">
            <v>Royalties Aggregate</v>
          </cell>
        </row>
      </sheetData>
      <sheetData sheetId="2133">
        <row r="82">
          <cell r="CF82" t="str">
            <v>Royalties Aggregate</v>
          </cell>
        </row>
      </sheetData>
      <sheetData sheetId="2134">
        <row r="82">
          <cell r="CF82" t="str">
            <v>Royalties Aggregate</v>
          </cell>
        </row>
      </sheetData>
      <sheetData sheetId="2135">
        <row r="82">
          <cell r="CF82" t="str">
            <v>Royalties Aggregate</v>
          </cell>
        </row>
      </sheetData>
      <sheetData sheetId="2136">
        <row r="82">
          <cell r="CF82" t="str">
            <v>Royalties Aggregate</v>
          </cell>
        </row>
      </sheetData>
      <sheetData sheetId="2137">
        <row r="82">
          <cell r="CF82" t="str">
            <v>Royalties Aggregate</v>
          </cell>
        </row>
      </sheetData>
      <sheetData sheetId="2138">
        <row r="82">
          <cell r="CF82" t="str">
            <v>Royalties Aggregate</v>
          </cell>
        </row>
      </sheetData>
      <sheetData sheetId="2139">
        <row r="82">
          <cell r="CF82" t="str">
            <v>Royalties Aggregate</v>
          </cell>
        </row>
      </sheetData>
      <sheetData sheetId="2140">
        <row r="82">
          <cell r="CF82" t="str">
            <v>Royalties Aggregate</v>
          </cell>
        </row>
      </sheetData>
      <sheetData sheetId="2141">
        <row r="82">
          <cell r="CF82" t="str">
            <v>Royalties Aggregate</v>
          </cell>
        </row>
      </sheetData>
      <sheetData sheetId="2142">
        <row r="82">
          <cell r="CF82" t="str">
            <v>Royalties Aggregate</v>
          </cell>
        </row>
      </sheetData>
      <sheetData sheetId="2143">
        <row r="82">
          <cell r="CF82" t="str">
            <v>Royalties Aggregate</v>
          </cell>
        </row>
      </sheetData>
      <sheetData sheetId="2144">
        <row r="82">
          <cell r="CF82" t="str">
            <v>Royalties Aggregate</v>
          </cell>
        </row>
      </sheetData>
      <sheetData sheetId="2145">
        <row r="82">
          <cell r="CF82" t="str">
            <v>Royalties Aggregate</v>
          </cell>
        </row>
      </sheetData>
      <sheetData sheetId="2146">
        <row r="82">
          <cell r="CF82" t="str">
            <v>Royalties Aggregate</v>
          </cell>
        </row>
      </sheetData>
      <sheetData sheetId="2147">
        <row r="82">
          <cell r="CF82" t="str">
            <v>Royalties Aggregate</v>
          </cell>
        </row>
      </sheetData>
      <sheetData sheetId="2148">
        <row r="82">
          <cell r="CF82" t="str">
            <v>Royalties Aggregate</v>
          </cell>
        </row>
      </sheetData>
      <sheetData sheetId="2149"/>
      <sheetData sheetId="2150"/>
      <sheetData sheetId="2151"/>
      <sheetData sheetId="2152"/>
      <sheetData sheetId="2153"/>
      <sheetData sheetId="2154"/>
      <sheetData sheetId="2155">
        <row r="82">
          <cell r="CF82" t="str">
            <v>Royalties Aggregate</v>
          </cell>
        </row>
      </sheetData>
      <sheetData sheetId="2156">
        <row r="82">
          <cell r="CF82" t="str">
            <v>Royalties Aggregate</v>
          </cell>
        </row>
      </sheetData>
      <sheetData sheetId="2157"/>
      <sheetData sheetId="2158"/>
      <sheetData sheetId="2159"/>
      <sheetData sheetId="2160"/>
      <sheetData sheetId="2161"/>
      <sheetData sheetId="2162"/>
      <sheetData sheetId="2163">
        <row r="82">
          <cell r="CF82" t="str">
            <v>Royalties Aggregate</v>
          </cell>
        </row>
      </sheetData>
      <sheetData sheetId="2164">
        <row r="82">
          <cell r="CF82" t="str">
            <v>Royalties Aggregate</v>
          </cell>
        </row>
      </sheetData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>
        <row r="82">
          <cell r="CF82" t="str">
            <v>Royalties Aggregate</v>
          </cell>
        </row>
      </sheetData>
      <sheetData sheetId="2196">
        <row r="82">
          <cell r="CF82" t="str">
            <v>Royalties Aggregate</v>
          </cell>
        </row>
      </sheetData>
      <sheetData sheetId="2197"/>
      <sheetData sheetId="2198"/>
      <sheetData sheetId="2199"/>
      <sheetData sheetId="2200"/>
      <sheetData sheetId="2201"/>
      <sheetData sheetId="2202">
        <row r="82">
          <cell r="CF82" t="str">
            <v>Royalties Aggregate</v>
          </cell>
        </row>
      </sheetData>
      <sheetData sheetId="2203">
        <row r="82">
          <cell r="CF82" t="str">
            <v>Royalties Aggregate</v>
          </cell>
        </row>
      </sheetData>
      <sheetData sheetId="2204">
        <row r="82">
          <cell r="CF82" t="str">
            <v>Royalties Aggregate</v>
          </cell>
        </row>
      </sheetData>
      <sheetData sheetId="2205">
        <row r="82">
          <cell r="CF82" t="str">
            <v>Royalties Aggregate</v>
          </cell>
        </row>
      </sheetData>
      <sheetData sheetId="2206"/>
      <sheetData sheetId="2207">
        <row r="82">
          <cell r="CF82" t="str">
            <v>Royalties Aggregate</v>
          </cell>
        </row>
      </sheetData>
      <sheetData sheetId="2208">
        <row r="82">
          <cell r="CF82" t="str">
            <v>Royalties Aggregate</v>
          </cell>
        </row>
      </sheetData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>
        <row r="82">
          <cell r="CF82" t="str">
            <v>Royalties Aggregate</v>
          </cell>
        </row>
      </sheetData>
      <sheetData sheetId="2220">
        <row r="82">
          <cell r="CF82" t="str">
            <v>Royalties Aggregate</v>
          </cell>
        </row>
      </sheetData>
      <sheetData sheetId="2221">
        <row r="82">
          <cell r="CF82" t="str">
            <v>Royalties Aggregate</v>
          </cell>
        </row>
      </sheetData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>
        <row r="82">
          <cell r="CF82" t="str">
            <v>Royalties Aggregate</v>
          </cell>
        </row>
      </sheetData>
      <sheetData sheetId="2233"/>
      <sheetData sheetId="2234">
        <row r="82">
          <cell r="CF82" t="str">
            <v>Royalties Aggregate</v>
          </cell>
        </row>
      </sheetData>
      <sheetData sheetId="2235">
        <row r="82">
          <cell r="CF82" t="str">
            <v>Royalties Aggregate</v>
          </cell>
        </row>
      </sheetData>
      <sheetData sheetId="2236">
        <row r="82">
          <cell r="CF82" t="str">
            <v>Royalties Aggregate</v>
          </cell>
        </row>
      </sheetData>
      <sheetData sheetId="2237">
        <row r="82">
          <cell r="CF82" t="str">
            <v>Royalties Aggregate</v>
          </cell>
        </row>
      </sheetData>
      <sheetData sheetId="2238"/>
      <sheetData sheetId="2239">
        <row r="82">
          <cell r="CF82" t="str">
            <v>Royalties Aggregate</v>
          </cell>
        </row>
      </sheetData>
      <sheetData sheetId="2240">
        <row r="82">
          <cell r="CF82" t="str">
            <v>Royalties Aggregate</v>
          </cell>
        </row>
      </sheetData>
      <sheetData sheetId="2241"/>
      <sheetData sheetId="2242"/>
      <sheetData sheetId="2243"/>
      <sheetData sheetId="2244">
        <row r="82">
          <cell r="CF82" t="str">
            <v>Royalties Aggregate</v>
          </cell>
        </row>
      </sheetData>
      <sheetData sheetId="2245">
        <row r="82">
          <cell r="CF82" t="str">
            <v>Royalties Aggregate</v>
          </cell>
        </row>
      </sheetData>
      <sheetData sheetId="2246"/>
      <sheetData sheetId="2247"/>
      <sheetData sheetId="2248">
        <row r="82">
          <cell r="CF82" t="str">
            <v>Royalties Aggregate</v>
          </cell>
        </row>
      </sheetData>
      <sheetData sheetId="2249">
        <row r="82">
          <cell r="CF82" t="str">
            <v>Royalties Aggregate</v>
          </cell>
        </row>
      </sheetData>
      <sheetData sheetId="2250">
        <row r="82">
          <cell r="CF82" t="str">
            <v>Royalties Aggregate</v>
          </cell>
        </row>
      </sheetData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>
        <row r="82">
          <cell r="CF82" t="str">
            <v>Royalties Aggregate</v>
          </cell>
        </row>
      </sheetData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>
        <row r="82">
          <cell r="CF82" t="str">
            <v>Royalties Aggregate</v>
          </cell>
        </row>
      </sheetData>
      <sheetData sheetId="2285">
        <row r="82">
          <cell r="CF82" t="str">
            <v>Royalties Aggregate</v>
          </cell>
        </row>
      </sheetData>
      <sheetData sheetId="2286">
        <row r="82">
          <cell r="CF82" t="str">
            <v>Royalties Aggregate</v>
          </cell>
        </row>
      </sheetData>
      <sheetData sheetId="2287">
        <row r="82">
          <cell r="CF82" t="str">
            <v>Royalties Aggregate</v>
          </cell>
        </row>
      </sheetData>
      <sheetData sheetId="2288">
        <row r="82">
          <cell r="CF82" t="str">
            <v>Royalties Aggregate</v>
          </cell>
        </row>
      </sheetData>
      <sheetData sheetId="2289">
        <row r="82">
          <cell r="CF82" t="str">
            <v>Royalties Aggregate</v>
          </cell>
        </row>
      </sheetData>
      <sheetData sheetId="2290">
        <row r="82">
          <cell r="CF82" t="str">
            <v>Royalties Aggregate</v>
          </cell>
        </row>
      </sheetData>
      <sheetData sheetId="2291">
        <row r="82">
          <cell r="CF82" t="str">
            <v>Royalties Aggregate</v>
          </cell>
        </row>
      </sheetData>
      <sheetData sheetId="2292"/>
      <sheetData sheetId="2293">
        <row r="82">
          <cell r="CF82" t="str">
            <v>Royalties Aggregate</v>
          </cell>
        </row>
      </sheetData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>
        <row r="82">
          <cell r="CF82">
            <v>0</v>
          </cell>
        </row>
      </sheetData>
      <sheetData sheetId="2326">
        <row r="82">
          <cell r="CF82" t="str">
            <v>Royalties Aggregate</v>
          </cell>
        </row>
      </sheetData>
      <sheetData sheetId="2327"/>
      <sheetData sheetId="2328"/>
      <sheetData sheetId="2329"/>
      <sheetData sheetId="2330"/>
      <sheetData sheetId="2331">
        <row r="82">
          <cell r="CF82" t="str">
            <v>Royalties Aggregate</v>
          </cell>
        </row>
      </sheetData>
      <sheetData sheetId="2332">
        <row r="82">
          <cell r="CF82" t="str">
            <v>Royalties Aggregate</v>
          </cell>
        </row>
      </sheetData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>
        <row r="82">
          <cell r="CF82" t="str">
            <v>Royalties Aggregate</v>
          </cell>
        </row>
      </sheetData>
      <sheetData sheetId="2344">
        <row r="82">
          <cell r="CF82" t="str">
            <v>Royalties Aggregate</v>
          </cell>
        </row>
      </sheetData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>
        <row r="82">
          <cell r="CF82" t="str">
            <v>Royalties Aggregate</v>
          </cell>
        </row>
      </sheetData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>
        <row r="82">
          <cell r="CF82" t="str">
            <v>Royalties Aggregate</v>
          </cell>
        </row>
      </sheetData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>
        <row r="82">
          <cell r="CF82" t="str">
            <v>Royalties Aggregate</v>
          </cell>
        </row>
      </sheetData>
      <sheetData sheetId="2807" refreshError="1"/>
      <sheetData sheetId="2808" refreshError="1"/>
      <sheetData sheetId="2809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>
        <row r="82">
          <cell r="CF82" t="str">
            <v>Royalties Aggregate</v>
          </cell>
        </row>
      </sheetData>
      <sheetData sheetId="2882">
        <row r="82">
          <cell r="CF82" t="str">
            <v>Royalties Aggregate</v>
          </cell>
        </row>
      </sheetData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/>
      <sheetData sheetId="2940"/>
      <sheetData sheetId="2941">
        <row r="82">
          <cell r="CF82" t="str">
            <v>Royalties Aggregate</v>
          </cell>
        </row>
      </sheetData>
      <sheetData sheetId="2942"/>
      <sheetData sheetId="2943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>
        <row r="82">
          <cell r="CF82" t="str">
            <v>Royalties Aggregate</v>
          </cell>
        </row>
      </sheetData>
      <sheetData sheetId="2955">
        <row r="82">
          <cell r="CF82" t="str">
            <v>Royalties Aggregate</v>
          </cell>
        </row>
      </sheetData>
      <sheetData sheetId="2956">
        <row r="82">
          <cell r="CF82" t="str">
            <v>Royalties Aggregate</v>
          </cell>
        </row>
      </sheetData>
      <sheetData sheetId="2957"/>
      <sheetData sheetId="2958" refreshError="1"/>
      <sheetData sheetId="2959" refreshError="1"/>
      <sheetData sheetId="2960"/>
      <sheetData sheetId="2961"/>
      <sheetData sheetId="2962"/>
      <sheetData sheetId="2963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2">
          <cell r="CF82" t="str">
            <v>Royalties Aggregate</v>
          </cell>
        </row>
      </sheetData>
      <sheetData sheetId="3166">
        <row r="82">
          <cell r="CF82" t="str">
            <v>Royalties Aggregate</v>
          </cell>
        </row>
      </sheetData>
      <sheetData sheetId="3167" refreshError="1"/>
      <sheetData sheetId="3168" refreshError="1"/>
      <sheetData sheetId="3169"/>
      <sheetData sheetId="3170"/>
      <sheetData sheetId="3171">
        <row r="82">
          <cell r="CF82" t="str">
            <v>Royalties Aggregate</v>
          </cell>
        </row>
      </sheetData>
      <sheetData sheetId="3172">
        <row r="82">
          <cell r="CF82" t="str">
            <v>Royalties Aggregate</v>
          </cell>
        </row>
      </sheetData>
      <sheetData sheetId="3173"/>
      <sheetData sheetId="3174">
        <row r="82">
          <cell r="CF82" t="str">
            <v>Royalties Aggregate</v>
          </cell>
        </row>
      </sheetData>
      <sheetData sheetId="3175"/>
      <sheetData sheetId="3176"/>
      <sheetData sheetId="3177"/>
      <sheetData sheetId="3178">
        <row r="82">
          <cell r="CF82" t="str">
            <v>Royalties Aggregate</v>
          </cell>
        </row>
      </sheetData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/>
      <sheetData sheetId="3331"/>
      <sheetData sheetId="3332"/>
      <sheetData sheetId="3333" refreshError="1"/>
      <sheetData sheetId="3334"/>
      <sheetData sheetId="3335">
        <row r="82">
          <cell r="CF82" t="str">
            <v>Royalties Aggregate</v>
          </cell>
        </row>
      </sheetData>
      <sheetData sheetId="3336">
        <row r="82">
          <cell r="CF82" t="str">
            <v>Royalties Aggregate</v>
          </cell>
        </row>
      </sheetData>
      <sheetData sheetId="3337">
        <row r="82">
          <cell r="CF82" t="str">
            <v>Royalties Aggregate</v>
          </cell>
        </row>
      </sheetData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>
        <row r="82">
          <cell r="CF82" t="str">
            <v>Royalties Aggregate</v>
          </cell>
        </row>
      </sheetData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>
        <row r="82">
          <cell r="CF82" t="str">
            <v>Royalties Aggregate</v>
          </cell>
        </row>
      </sheetData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/>
      <sheetData sheetId="3861" refreshError="1"/>
      <sheetData sheetId="3862">
        <row r="82">
          <cell r="CF82" t="str">
            <v>Royalties Aggregate</v>
          </cell>
        </row>
      </sheetData>
      <sheetData sheetId="3863" refreshError="1"/>
      <sheetData sheetId="3864">
        <row r="82">
          <cell r="CF82" t="str">
            <v>Royalties Aggregate</v>
          </cell>
        </row>
      </sheetData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>
        <row r="82">
          <cell r="CF82" t="str">
            <v>Royalties Aggregate</v>
          </cell>
        </row>
      </sheetData>
      <sheetData sheetId="3892">
        <row r="82">
          <cell r="CF82" t="str">
            <v>Royalties Aggregate</v>
          </cell>
        </row>
      </sheetData>
      <sheetData sheetId="3893">
        <row r="82">
          <cell r="CF82" t="str">
            <v>Royalties Aggregate</v>
          </cell>
        </row>
      </sheetData>
      <sheetData sheetId="3894">
        <row r="82">
          <cell r="CF82" t="str">
            <v>Royalties Aggregate</v>
          </cell>
        </row>
      </sheetData>
      <sheetData sheetId="3895">
        <row r="82">
          <cell r="CF82" t="str">
            <v>Royalties Aggregate</v>
          </cell>
        </row>
      </sheetData>
      <sheetData sheetId="3896">
        <row r="82">
          <cell r="CF82" t="str">
            <v>Royalties Aggregate</v>
          </cell>
        </row>
      </sheetData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/>
      <sheetData sheetId="3915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"/>
      <sheetName val="ANALISA"/>
      <sheetName val="REKAP"/>
      <sheetName val="BANGUNAN UTAMA"/>
      <sheetName val="INSTALASI ME "/>
      <sheetName val="KANTOR"/>
      <sheetName val="MUSHOLLA"/>
      <sheetName val="POS JAGA"/>
      <sheetName val="KM&amp;WC musolla"/>
      <sheetName val="KM&amp;WC 2bh"/>
      <sheetName val="KM&amp;WC 3 bh"/>
      <sheetName val="PAGAR DEPAN"/>
      <sheetName val="PAGAR SAMP &amp; BEL"/>
      <sheetName val="HALAMAN"/>
      <sheetName val="DEPO SAMPAH"/>
      <sheetName val="REKAP (2)"/>
      <sheetName val="LOS LESEHAN"/>
      <sheetName val="KIOS SAMPING"/>
      <sheetName val="INSTALASI ME K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.ONLY"/>
      <sheetName val="****00"/>
      <sheetName val="LCATAL"/>
      <sheetName val="B1"/>
      <sheetName val="B2"/>
      <sheetName val="C1"/>
      <sheetName val="C2"/>
      <sheetName val="D2"/>
      <sheetName val="FG"/>
      <sheetName val="D4"/>
      <sheetName val="L"/>
      <sheetName val="REF_ONLY"/>
      <sheetName val="RESUME"/>
      <sheetName val="summary"/>
      <sheetName val="BILL-3"/>
      <sheetName val="Contract"/>
      <sheetName val="Sheet2"/>
      <sheetName val="DIRECT-COST"/>
      <sheetName val="EXCISE"/>
      <sheetName val="RESOURCE"/>
      <sheetName val="FORMWORK"/>
      <sheetName val="CEMENT-CONTENT"/>
      <sheetName val="EVSUB-DEC'06"/>
      <sheetName val="EV-SB"/>
      <sheetName val="BRICK"/>
      <sheetName val="cONCRETE"/>
      <sheetName val="EQUI"/>
      <sheetName val="TABLE"/>
      <sheetName val="Sheet1"/>
      <sheetName val="h-013211-2"/>
      <sheetName val="RKP PLUMBING"/>
      <sheetName val="Markup"/>
      <sheetName val="____00"/>
      <sheetName val="HB "/>
      <sheetName val="BOQ INTERN"/>
      <sheetName val="SEX"/>
      <sheetName val="PSPC_LE_Pnext_Current"/>
      <sheetName val="LISTRIK"/>
      <sheetName val="DAF-1"/>
      <sheetName val="Input monthly capex"/>
      <sheetName val="REF_ONLY1"/>
      <sheetName val="rab me (by owner) "/>
      <sheetName val="BQ (by owner)"/>
      <sheetName val="rab me (fisik)"/>
      <sheetName val="H.Satuan"/>
      <sheetName val="Bill Of Quantity"/>
      <sheetName val="Panel,feeder,elek"/>
      <sheetName val="ADDITIONAL DUCTING _ REFRIGERAT"/>
      <sheetName val="RATE_FCTR"/>
      <sheetName val="analisa harga satuan"/>
      <sheetName val="3"/>
      <sheetName val="BASEMENT"/>
      <sheetName val="Anls"/>
      <sheetName val="Fin-Bengkel"/>
      <sheetName val="Fin-Showroom"/>
      <sheetName val="Hal_Pagar"/>
      <sheetName val="Str-Bengkel"/>
      <sheetName val="Str-Showroom"/>
      <sheetName val="ITIONAL DUCTING _ REFRIGERATION"/>
      <sheetName val="DUTCH CONE"/>
      <sheetName val="SewAlat"/>
      <sheetName val="Analysis"/>
      <sheetName val="SchC"/>
      <sheetName val="SchA"/>
      <sheetName val="SchB"/>
      <sheetName val="SchD"/>
      <sheetName val="Sum"/>
      <sheetName val="RKP_PLUMBING"/>
      <sheetName val="STR"/>
      <sheetName val="BAHAN"/>
      <sheetName val="L-Mechanical"/>
      <sheetName val="Rek Tot"/>
      <sheetName val="ANALISA"/>
      <sheetName val="DIV7-BM"/>
      <sheetName val="RAB REKAP 94.82"/>
      <sheetName val="Student"/>
      <sheetName val="Public Area"/>
      <sheetName val="rab - persiapan &amp; lantai-1"/>
      <sheetName val="ALAT"/>
      <sheetName val="RATE&amp;FCTR"/>
      <sheetName val="analisa PUBM"/>
      <sheetName val="Tie Beam GN"/>
      <sheetName val="PileCap"/>
      <sheetName val="Alat &amp; Bahan"/>
      <sheetName val="RAB"/>
      <sheetName val="HRG BHN"/>
      <sheetName val="harga"/>
      <sheetName val="Raw Data"/>
      <sheetName val="Man_Power_Const"/>
      <sheetName val="Cash Out"/>
      <sheetName val="Cash In"/>
      <sheetName val="Isolasi Luar Dalam"/>
      <sheetName val="Isolasi Luar"/>
      <sheetName val="ANALHASA"/>
      <sheetName val="MP-P"/>
      <sheetName val="Cgs_sp"/>
      <sheetName val="BOQ-Bill1-8"/>
      <sheetName val="Main"/>
      <sheetName val="GasCritPdrop"/>
      <sheetName val="GasCritRhoV2"/>
      <sheetName val="LiqCritPdrop"/>
      <sheetName val="LiqCritVel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DETAIL"/>
      <sheetName val="Data Cable"/>
      <sheetName val="Proposal"/>
      <sheetName val="A-2"/>
      <sheetName val="A-3"/>
      <sheetName val="A-6"/>
      <sheetName val="Calculations"/>
      <sheetName val="기계내역서"/>
      <sheetName val="AC"/>
      <sheetName val="BGN PENUNJANG"/>
      <sheetName val="접속슬래브"/>
      <sheetName val="CAL"/>
      <sheetName val="Str BT"/>
      <sheetName val="box culvert"/>
      <sheetName val="01A- RAB"/>
      <sheetName val="K"/>
      <sheetName val="Cover Daf-2"/>
      <sheetName val="BQ-E20-02(Rp)"/>
      <sheetName val="DAF-2"/>
      <sheetName val="price"/>
      <sheetName val="Cover1"/>
      <sheetName val="Pt"/>
      <sheetName val="REQDELTA"/>
      <sheetName val="FINISHING"/>
      <sheetName val="BQ ARS"/>
      <sheetName val="OFFICE 2 LT"/>
      <sheetName val="Bill of Qty MEP"/>
      <sheetName val="DRUP (ASLI)"/>
      <sheetName val="harsat"/>
      <sheetName val="Material"/>
      <sheetName val="cover"/>
      <sheetName val="FLAF&amp;PARTSI"/>
      <sheetName val="ANALISA-A"/>
      <sheetName val="MEP"/>
      <sheetName val="D_S_UPAH"/>
      <sheetName val="DAFTAR HARGA"/>
      <sheetName val="Ammonia"/>
      <sheetName val="General"/>
      <sheetName val="GE-1-2"/>
      <sheetName val="Rincian"/>
      <sheetName val="Rekap"/>
      <sheetName val="3-DIV7.B"/>
      <sheetName val="Price &amp; Anlsys"/>
      <sheetName val="Index"/>
      <sheetName val="MAPDC"/>
      <sheetName val="E_TRIKAL"/>
      <sheetName val="E_TRONIK"/>
      <sheetName val="MEK"/>
      <sheetName val="ANAL_HPS"/>
      <sheetName val="Rekap1"/>
      <sheetName val="ARSITEK"/>
      <sheetName val="Cover_Daf-2"/>
      <sheetName val="PROTECTION "/>
      <sheetName val="Bunga"/>
      <sheetName val="RFP006"/>
      <sheetName val="FLUOR EXPAT 19"/>
      <sheetName val="TF EXPAT 11"/>
      <sheetName val="OrgRates2000"/>
      <sheetName val="Eng_Hrs _HO_"/>
      <sheetName val="NP (2)"/>
      <sheetName val="NP (4)"/>
      <sheetName val="analiz"/>
      <sheetName val="Tanks (smpl)"/>
      <sheetName val="Tanks (Est)"/>
      <sheetName val="Schedulle"/>
      <sheetName val="PRICE-COMP"/>
      <sheetName val="Bill-2"/>
      <sheetName val="2002"/>
      <sheetName val="BQ &amp; Harga"/>
      <sheetName val="경비2내역"/>
      <sheetName val="Pipe"/>
      <sheetName val="GFWT CGS1-733170"/>
      <sheetName val="plumbing"/>
      <sheetName val="3-DIV5"/>
      <sheetName val="3-DIV4"/>
      <sheetName val="BasicPrice"/>
      <sheetName val="@UpahBahan"/>
      <sheetName val="GalianAlatBerat"/>
      <sheetName val="Haulling"/>
      <sheetName val="AHS"/>
      <sheetName val="boq"/>
      <sheetName val="gvl"/>
      <sheetName val="Analisa -Baku"/>
      <sheetName val="Rekap Direct Cost"/>
      <sheetName val="BQNSC"/>
      <sheetName val="Met_Pas Batu"/>
      <sheetName val="Met_ Minor"/>
      <sheetName val="coeff"/>
      <sheetName val="Cable 150kV Ref."/>
      <sheetName val="Upah+Bahan"/>
      <sheetName val="STR(CANCEL)"/>
      <sheetName val="BAG-III"/>
      <sheetName val="BU"/>
      <sheetName val="PC"/>
      <sheetName val="Balok"/>
      <sheetName val="TATA UDARA"/>
      <sheetName val="ELEKTRIKAL"/>
      <sheetName val="Analis Kusen 1 ESKALASI"/>
      <sheetName val="analis"/>
      <sheetName val="ANSAT K'AYI"/>
      <sheetName val="OH-10BLN"/>
      <sheetName val="Analisa ME"/>
      <sheetName val="EXTERNAL WORK"/>
      <sheetName val="KEBALAT"/>
      <sheetName val="CALS"/>
      <sheetName val="Upah&amp;Bahan"/>
      <sheetName val="BILL 1"/>
      <sheetName val="H_Satuan"/>
      <sheetName val="F ALARM"/>
      <sheetName val="rekap mekanikal"/>
      <sheetName val="ESCON"/>
      <sheetName val="CCTV HOTEL"/>
      <sheetName val="Tangga GN"/>
      <sheetName val="cargo"/>
      <sheetName val="BQTOLTP"/>
      <sheetName val="PumpSpec"/>
      <sheetName val="공사내역"/>
      <sheetName val="영업소실적"/>
      <sheetName val="support"/>
      <sheetName val="RekapBul"/>
      <sheetName val="LaBul"/>
      <sheetName val="RekapMing"/>
      <sheetName val="LaMing"/>
      <sheetName val="LAMP-A"/>
      <sheetName val="Vibro_Roller"/>
      <sheetName val="Kode"/>
      <sheetName val="dasar"/>
      <sheetName val="NS GD.UTAMA"/>
      <sheetName val="4-Basic Price"/>
      <sheetName val="saklar"/>
      <sheetName val="QSS"/>
      <sheetName val="BAG-2"/>
      <sheetName val="3.4. CONCRETE ANLS. C.O.T"/>
      <sheetName val="calc-2"/>
      <sheetName val="data"/>
      <sheetName val="Penwrn"/>
      <sheetName val="Analisa 2"/>
      <sheetName val="NP"/>
      <sheetName val="DAFT_HARG_SAT_PEK."/>
      <sheetName val="DAFT_ALAT,UPAH &amp; MAT"/>
      <sheetName val="Persiapan"/>
      <sheetName val="DAF_2"/>
      <sheetName val="ANALISA PEK.UMUM"/>
      <sheetName val="적용환율"/>
      <sheetName val="기준"/>
      <sheetName val="FP"/>
      <sheetName val="PLB"/>
      <sheetName val="skenario"/>
      <sheetName val="An H.Sat Pek.Ut"/>
      <sheetName val="upahbahan"/>
      <sheetName val="PUBLIC"/>
      <sheetName val="sheet 2"/>
      <sheetName val="RAB ME"/>
      <sheetName val="GAJI"/>
      <sheetName val="FORMESTIMASI"/>
      <sheetName val="DIV.IV"/>
      <sheetName val="DIV.VIII"/>
      <sheetName val="BL"/>
      <sheetName val="Summary 6.4"/>
      <sheetName val="REKAP_ARSITEKTUR."/>
      <sheetName val="RAB.ADMINISTRASI PUSAT (1)"/>
      <sheetName val="anal"/>
      <sheetName val="Master 1.0"/>
      <sheetName val="ODC Indonesia"/>
      <sheetName val="AHS AC"/>
      <sheetName val="AHS FF"/>
      <sheetName val="AHS PLMB"/>
      <sheetName val="?????"/>
      <sheetName val="??2??"/>
      <sheetName val="????"/>
      <sheetName val="EQ_an"/>
      <sheetName val="B - Norelec"/>
      <sheetName val="Urug"/>
      <sheetName val="mob. dem"/>
      <sheetName val="_____"/>
      <sheetName val="__2__"/>
      <sheetName val="____"/>
      <sheetName val="Group"/>
      <sheetName val="BQ PL - ST. HELENA"/>
      <sheetName val="M&amp;E R"/>
      <sheetName val="RAB PERSIAPAN "/>
      <sheetName val="7.PEK-STRUKTUR"/>
      <sheetName val="A"/>
      <sheetName val="Rekap Prelim"/>
      <sheetName val="Budget"/>
      <sheetName val="INPUT"/>
      <sheetName val="Bor pile"/>
      <sheetName val="ANALISA_A"/>
      <sheetName val="Quantity"/>
      <sheetName val="G_SUMMARY"/>
      <sheetName val="Satuan Dasar"/>
      <sheetName val="Overall"/>
      <sheetName val="Sub"/>
      <sheetName val="Upah"/>
      <sheetName val="MARK UP"/>
      <sheetName val="LO"/>
      <sheetName val="Eng_Hrs"/>
      <sheetName val="304-06"/>
      <sheetName val="REF_ONLY3"/>
      <sheetName val="RKP_PLUMBING1"/>
      <sheetName val="BOQ_INTERN1"/>
      <sheetName val="HB_1"/>
      <sheetName val="rab_me_(by_owner)_1"/>
      <sheetName val="BQ_(by_owner)1"/>
      <sheetName val="rab_me_(fisik)1"/>
      <sheetName val="Input_monthly_capex1"/>
      <sheetName val="analisa_PUBM1"/>
      <sheetName val="Tie_Beam_GN1"/>
      <sheetName val="rab_-_persiapan_&amp;_lantai-11"/>
      <sheetName val="01A-_RAB1"/>
      <sheetName val="ADDITIONAL_DUCTING___REFRIGERA1"/>
      <sheetName val="H_Satuan1"/>
      <sheetName val="DUTCH_CONE1"/>
      <sheetName val="Bill_Of_Quantity1"/>
      <sheetName val="HRG_BHN1"/>
      <sheetName val="Cover_Daf-21"/>
      <sheetName val="BQ_ARS1"/>
      <sheetName val="OFFICE_2_LT1"/>
      <sheetName val="Bill_of_Qty_MEP1"/>
      <sheetName val="DRUP_(ASLI)1"/>
      <sheetName val="Str_BT1"/>
      <sheetName val="Alat_&amp;_Bahan1"/>
      <sheetName val="box_culvert1"/>
      <sheetName val="Isolasi_Luar1"/>
      <sheetName val="Isolasi_Luar_Dalam1"/>
      <sheetName val="3-DIV7_B1"/>
      <sheetName val="REF_ONLY2"/>
      <sheetName val="BOQ_INTERN"/>
      <sheetName val="HB_"/>
      <sheetName val="rab_me_(by_owner)_"/>
      <sheetName val="BQ_(by_owner)"/>
      <sheetName val="rab_me_(fisik)"/>
      <sheetName val="Input_monthly_capex"/>
      <sheetName val="analisa_PUBM"/>
      <sheetName val="Tie_Beam_GN"/>
      <sheetName val="rab_-_persiapan_&amp;_lantai-1"/>
      <sheetName val="01A-_RAB"/>
      <sheetName val="ADDITIONAL_DUCTING___REFRIGERAT"/>
      <sheetName val="DUTCH_CONE"/>
      <sheetName val="Bill_Of_Quantity"/>
      <sheetName val="HRG_BHN"/>
      <sheetName val="BQ_ARS"/>
      <sheetName val="OFFICE_2_LT"/>
      <sheetName val="Bill_of_Qty_MEP"/>
      <sheetName val="DRUP_(ASLI)"/>
      <sheetName val="Str_BT"/>
      <sheetName val="Alat_&amp;_Bahan"/>
      <sheetName val="box_culvert"/>
      <sheetName val="Isolasi_Luar"/>
      <sheetName val="Isolasi_Luar_Dalam"/>
      <sheetName val="3-DIV7_B"/>
      <sheetName val="REF_ONLY4"/>
      <sheetName val="RKP_PLUMBING2"/>
      <sheetName val="BOQ_INTERN2"/>
      <sheetName val="HB_2"/>
      <sheetName val="rab_me_(by_owner)_2"/>
      <sheetName val="BQ_(by_owner)2"/>
      <sheetName val="rab_me_(fisik)2"/>
      <sheetName val="Input_monthly_capex2"/>
      <sheetName val="analisa_PUBM2"/>
      <sheetName val="Tie_Beam_GN2"/>
      <sheetName val="rab_-_persiapan_&amp;_lantai-12"/>
      <sheetName val="01A-_RAB2"/>
      <sheetName val="ADDITIONAL_DUCTING___REFRIGERA2"/>
      <sheetName val="H_Satuan2"/>
      <sheetName val="DUTCH_CONE2"/>
      <sheetName val="Bill_Of_Quantity2"/>
      <sheetName val="HRG_BHN2"/>
      <sheetName val="Cover_Daf-22"/>
      <sheetName val="BQ_ARS2"/>
      <sheetName val="OFFICE_2_LT2"/>
      <sheetName val="Bill_of_Qty_MEP2"/>
      <sheetName val="DRUP_(ASLI)2"/>
      <sheetName val="Str_BT2"/>
      <sheetName val="Alat_&amp;_Bahan2"/>
      <sheetName val="box_culvert2"/>
      <sheetName val="Isolasi_Luar2"/>
      <sheetName val="Isolasi_Luar_Dalam2"/>
      <sheetName val="3-DIV7_B2"/>
      <sheetName val="REF_ONLY5"/>
      <sheetName val="RKP_PLUMBING3"/>
      <sheetName val="BOQ_INTERN3"/>
      <sheetName val="HB_3"/>
      <sheetName val="rab_me_(by_owner)_3"/>
      <sheetName val="BQ_(by_owner)3"/>
      <sheetName val="rab_me_(fisik)3"/>
      <sheetName val="Input_monthly_capex3"/>
      <sheetName val="analisa_PUBM3"/>
      <sheetName val="Tie_Beam_GN3"/>
      <sheetName val="rab_-_persiapan_&amp;_lantai-13"/>
      <sheetName val="01A-_RAB3"/>
      <sheetName val="ADDITIONAL_DUCTING___REFRIGERA3"/>
      <sheetName val="H_Satuan3"/>
      <sheetName val="DUTCH_CONE3"/>
      <sheetName val="Bill_Of_Quantity3"/>
      <sheetName val="HRG_BHN3"/>
      <sheetName val="Cover_Daf-23"/>
      <sheetName val="BQ_ARS3"/>
      <sheetName val="OFFICE_2_LT3"/>
      <sheetName val="Bill_of_Qty_MEP3"/>
      <sheetName val="DRUP_(ASLI)3"/>
      <sheetName val="Str_BT3"/>
      <sheetName val="Alat_&amp;_Bahan3"/>
      <sheetName val="box_culvert3"/>
      <sheetName val="Isolasi_Luar3"/>
      <sheetName val="Isolasi_Luar_Dalam3"/>
      <sheetName val="3-DIV7_B3"/>
      <sheetName val="Ahs.2"/>
      <sheetName val="Eval TW I 2014"/>
      <sheetName val="Prognosa 2014"/>
      <sheetName val="Metode 3"/>
      <sheetName val="rekap bul"/>
      <sheetName val="Du_lieu"/>
      <sheetName val="Unit Rate"/>
      <sheetName val="NP-7"/>
      <sheetName val="HSLAIN-LAIN"/>
      <sheetName val="Form A"/>
      <sheetName val="3-DIV2"/>
      <sheetName val="B.Rates 2014"/>
      <sheetName val="Line"/>
      <sheetName val="Baja"/>
      <sheetName val="Beton K-250"/>
      <sheetName val="D3"/>
      <sheetName val="4-Analisa Quarry"/>
      <sheetName val="Lalu Lintas"/>
      <sheetName val="Jembatan Sementara"/>
      <sheetName val="Agg Halus &amp; Kasar"/>
      <sheetName val="rab me _by owner_ "/>
      <sheetName val="BQ _by owner_"/>
      <sheetName val="rab me _fisik_"/>
      <sheetName val="Infrastruktur"/>
      <sheetName val="Harga Satuan"/>
      <sheetName val="SAT"/>
      <sheetName val="ELEKTRIKAL GED C"/>
      <sheetName val="A+Supl."/>
      <sheetName val="7"/>
      <sheetName val="Manpower"/>
      <sheetName val="Equipt,Tools&amp;Cons"/>
      <sheetName val="Fill this out first..."/>
      <sheetName val="Uba"/>
      <sheetName val="Upah_Bahan"/>
      <sheetName val="토공사B동추가"/>
      <sheetName val="5-Peralatan"/>
      <sheetName val="ANL"/>
      <sheetName val="Formula"/>
      <sheetName val="BAG_2"/>
      <sheetName val="Transfer Pump"/>
      <sheetName val="BASIC"/>
      <sheetName val="CashFlwProjections"/>
      <sheetName val="Category 1"/>
      <sheetName val="B"/>
      <sheetName val="Earth"/>
      <sheetName val="Stone"/>
      <sheetName val="Hidromech"/>
      <sheetName val="Miscellaneous"/>
      <sheetName val="Tertiary"/>
      <sheetName val="岩性"/>
      <sheetName val="L3 An H Sat Mob"/>
      <sheetName val="PivotNERACA"/>
      <sheetName val="ANAL.BOW"/>
      <sheetName val="UPY"/>
      <sheetName val="BQ"/>
      <sheetName val="SUBKON"/>
      <sheetName val="RAB (A) (2)"/>
      <sheetName val="Bobot"/>
      <sheetName val="BDA-01"/>
      <sheetName val="MASTERING"/>
      <sheetName val="REKAP (inflasi mar)"/>
      <sheetName val="Kuantitas &amp; Harga (inflasi mar)"/>
      <sheetName val="Escal (inflasi mar)"/>
      <sheetName val="AHS (Inflasi mar)"/>
      <sheetName val="SD (inflasi mar)"/>
      <sheetName val="SD"/>
      <sheetName val="Analisa ALAT"/>
      <sheetName val="Komposisi"/>
      <sheetName val="AHS Aspal"/>
      <sheetName val="AHS Marka"/>
      <sheetName val="Analisa lampu"/>
      <sheetName val="mob"/>
      <sheetName val="Kuantitas &amp; Harga"/>
      <sheetName val="jadwal"/>
      <sheetName val="Usulan"/>
      <sheetName val="BA PP (2)"/>
      <sheetName val="BA Prestasi"/>
      <sheetName val="DPro"/>
      <sheetName val="pricing"/>
      <sheetName val="D-Engine pg 8"/>
      <sheetName val="arab"/>
      <sheetName val="TE TS FA LAN MATV"/>
      <sheetName val="ES_aLL"/>
      <sheetName val="ES-aLL"/>
      <sheetName val="rab _ persiapan _ lantai_1"/>
      <sheetName val="Bhn"/>
      <sheetName val="Blk A"/>
      <sheetName val="Bill sipil"/>
      <sheetName val="BQ-Str"/>
      <sheetName val="Cover Daf_2"/>
      <sheetName val="SD (1)"/>
      <sheetName val="D3.1"/>
      <sheetName val="Soil factor"/>
      <sheetName val="Pricing-2"/>
      <sheetName val="Perm. Test"/>
      <sheetName val="MKS"/>
      <sheetName val="LMKC 3"/>
      <sheetName val="LMKC"/>
      <sheetName val="Sort RKAPK"/>
      <sheetName val="330000 CABANG VII"/>
      <sheetName val="Laba JO"/>
      <sheetName val="Kuan&amp;Har(PT)"/>
      <sheetName val="3-DIV3"/>
      <sheetName val="取纏"/>
      <sheetName val="breakdown"/>
      <sheetName val="manhour"/>
      <sheetName val="slab"/>
      <sheetName val="Eng_Hrs (HO)"/>
      <sheetName val="UPH,BHN,ALT"/>
      <sheetName val="HS1"/>
      <sheetName val="PP"/>
      <sheetName val="Material&amp;Upah"/>
      <sheetName val="Pro-Base"/>
      <sheetName val="Add-rev"/>
      <sheetName val="SDMTA"/>
      <sheetName val="Fill this out first___"/>
      <sheetName val="KH-Q1,Q2,01"/>
      <sheetName val="Harga S Dasar"/>
      <sheetName val="HRG BAHAN &amp; UPAH okk"/>
      <sheetName val="luasan"/>
      <sheetName val="D-1"/>
      <sheetName val="C. FLOW"/>
      <sheetName val="HUTANG"/>
      <sheetName val="Sales"/>
      <sheetName val="Rate"/>
      <sheetName val="REKAP_STRUKTUR"/>
      <sheetName val="prodcmp"/>
      <sheetName val="prodblz"/>
      <sheetName val="HSBU"/>
      <sheetName val="Rumus"/>
      <sheetName val="jgn dihapus!"/>
      <sheetName val="Up &amp; bhn"/>
      <sheetName val="#REF!"/>
      <sheetName val="tifico"/>
      <sheetName val="Mall"/>
      <sheetName val="BCA 4414"/>
      <sheetName val="HARGA ALAT"/>
      <sheetName val="DHS AC"/>
      <sheetName val="analisa stroke"/>
      <sheetName val="DHS"/>
      <sheetName val="HSD"/>
      <sheetName val="PAD-F"/>
      <sheetName val="DT-BAR"/>
      <sheetName val="aa"/>
      <sheetName val="TSS"/>
      <sheetName val="ANALISA GRS TENGAH"/>
      <sheetName val="Analisa  _2_"/>
      <sheetName val="SELISIH HARGA"/>
      <sheetName val="BoQA"/>
      <sheetName val="List Material"/>
      <sheetName val="ERECTION"/>
      <sheetName val="Ironmongery"/>
      <sheetName val="Ind.MP Sch."/>
      <sheetName val="Gal tanah"/>
      <sheetName val="Pancang"/>
      <sheetName val="RAB TOTALY"/>
      <sheetName val="Analis Kusen 1"/>
      <sheetName val="REKAP STR T"/>
      <sheetName val="penawaran elianto"/>
      <sheetName val="RAB AR&amp;STR"/>
      <sheetName val="arp-3a"/>
      <sheetName val="NS GD.UGD"/>
      <sheetName val="STD GD.UGD"/>
      <sheetName val="DAFTAR_8"/>
      <sheetName val="TOTAL"/>
      <sheetName val="DAFTAR 7"/>
      <sheetName val="civil-work"/>
      <sheetName val="Watertank"/>
      <sheetName val="eQUIPMENT COST"/>
      <sheetName val="2-Genset print"/>
      <sheetName val="AHS (cetak)"/>
      <sheetName val="Eval_TW_I_2014"/>
      <sheetName val="Prognosa_2014"/>
      <sheetName val="NP_(4)"/>
      <sheetName val="Cash_Out"/>
      <sheetName val="Cash_In"/>
      <sheetName val="mob__dem"/>
      <sheetName val="Satuan_Dasar"/>
      <sheetName val="Analisa_2"/>
      <sheetName val="Analisa_ME"/>
      <sheetName val="sheet_2"/>
      <sheetName val="RAB_ME"/>
      <sheetName val="analisa_harga_satuan"/>
      <sheetName val="Metode_3"/>
      <sheetName val="rekap_bul"/>
      <sheetName val="Rek_Tot"/>
      <sheetName val="RAB_REKAP_94_82"/>
      <sheetName val="Met_Pas_Batu"/>
      <sheetName val="Met__Minor"/>
      <sheetName val="Cable_150kV_Ref_"/>
      <sheetName val="BGN_PENUNJANG"/>
      <sheetName val="ITIONAL_DUCTING___REFRIGERATION"/>
      <sheetName val="Public_Area"/>
      <sheetName val="EXTERNAL_WORK"/>
      <sheetName val="TATA_UDARA"/>
      <sheetName val="Analis_Kusen_1_ESKALASI"/>
      <sheetName val="ANSAT_K'AYI"/>
      <sheetName val="F_ALARM"/>
      <sheetName val="rekap_mekanikal"/>
      <sheetName val="CCTV_HOTEL"/>
      <sheetName val="Unit_Rate"/>
      <sheetName val="Form_A"/>
      <sheetName val="Master_1_0"/>
      <sheetName val="3_4__CONCRETE_ANLS__C_O_T"/>
      <sheetName val="Analisa_-Baku"/>
      <sheetName val="Rekap_Direct_Cost"/>
      <sheetName val="M&amp;E_R"/>
      <sheetName val="RAB_PERSIAPAN_"/>
      <sheetName val="7_PEK-STRUKTUR"/>
      <sheetName val="DAFTAR_HARGA"/>
      <sheetName val="Price_&amp;_Anlsys"/>
      <sheetName val="PROTECTION_"/>
      <sheetName val="BQ_&amp;_Harga"/>
      <sheetName val="GFWT_CGS1-733170"/>
      <sheetName val="ANALISA_PEK_UMUM"/>
      <sheetName val="Tangga_GN"/>
      <sheetName val="An_H_Sat_Pek_Ut"/>
      <sheetName val="Rekap_Prelim"/>
      <sheetName val="BILL_1"/>
      <sheetName val="Summary_6_4"/>
      <sheetName val="REKAP_ARSITEKTUR_"/>
      <sheetName val="RAB_ADMINISTRASI_PUSAT_(1)"/>
      <sheetName val="Gal_tanah"/>
      <sheetName val="Eval_TW_I_20141"/>
      <sheetName val="mu"/>
      <sheetName val="6"/>
      <sheetName val="besi"/>
    </sheetNames>
    <sheetDataSet>
      <sheetData sheetId="0" refreshError="1">
        <row r="11">
          <cell r="C11" t="str">
            <v>HFF1X4</v>
          </cell>
          <cell r="E11" t="str">
            <v>45 DEG ELL FRP 150 PER SPEC.</v>
          </cell>
        </row>
        <row r="12">
          <cell r="C12" t="str">
            <v>HFF6X4</v>
          </cell>
          <cell r="E12" t="str">
            <v>45 DEG ELL FRP 600 PER SPEC.</v>
          </cell>
        </row>
        <row r="13">
          <cell r="C13" t="str">
            <v>TFCJ01</v>
          </cell>
          <cell r="E13" t="str">
            <v>45 DEG ELL 3000 THD CS A105</v>
          </cell>
        </row>
        <row r="14">
          <cell r="C14" t="str">
            <v>WFC012</v>
          </cell>
          <cell r="E14" t="str">
            <v>45 DEG ELL SCH10 BW CS A234-WPB</v>
          </cell>
        </row>
        <row r="15">
          <cell r="C15" t="str">
            <v>WFC052</v>
          </cell>
          <cell r="E15" t="str">
            <v>45 DEG ELL STD BW CS A234-WPB</v>
          </cell>
        </row>
        <row r="16">
          <cell r="C16" t="str">
            <v>WFC062</v>
          </cell>
          <cell r="E16" t="str">
            <v xml:space="preserve">45 DEG ELL SCH60 BW CS A234-WPB </v>
          </cell>
        </row>
        <row r="17">
          <cell r="C17" t="str">
            <v>WFC0P2</v>
          </cell>
          <cell r="E17" t="str">
            <v>45 DEG ELL 0.250"WALL BW CS A234-WPB</v>
          </cell>
        </row>
        <row r="18">
          <cell r="C18" t="str">
            <v>WFC0P5</v>
          </cell>
          <cell r="E18" t="str">
            <v>45 DEG ELL 0.250"WALL BW CS MSS SP-75</v>
          </cell>
        </row>
        <row r="19">
          <cell r="C19" t="str">
            <v>WFC0Q2</v>
          </cell>
          <cell r="D19" t="str">
            <v xml:space="preserve"> </v>
          </cell>
          <cell r="E19" t="str">
            <v>45 DEG ELL 0.312"WALL BW CS A234-WPB</v>
          </cell>
        </row>
        <row r="20">
          <cell r="C20" t="str">
            <v>HNF1X4</v>
          </cell>
          <cell r="E20" t="str">
            <v>90 DEG ELL FRP 150 PER SPEC.</v>
          </cell>
        </row>
        <row r="21">
          <cell r="C21" t="str">
            <v>HNF6X4</v>
          </cell>
          <cell r="E21" t="str">
            <v>90 DEG ELL FRP 600 PER SPEC.</v>
          </cell>
        </row>
        <row r="22">
          <cell r="C22" t="str">
            <v>TNCJ01</v>
          </cell>
          <cell r="E22" t="str">
            <v>90 DEG LR ELL 3000 THD CS A105</v>
          </cell>
        </row>
        <row r="23">
          <cell r="C23" t="str">
            <v>WNC012</v>
          </cell>
          <cell r="E23" t="str">
            <v>90 DEG LR ELL SCH10 BW CS A234-WPB</v>
          </cell>
        </row>
        <row r="24">
          <cell r="C24" t="str">
            <v>WNC052</v>
          </cell>
          <cell r="E24" t="str">
            <v>90 DEG LR ELL STD BW CS A234-WPB</v>
          </cell>
        </row>
        <row r="25">
          <cell r="C25" t="str">
            <v>WNC062</v>
          </cell>
          <cell r="E25" t="str">
            <v>90 DEG LR ELL SCH60 BW CS A234-WPB</v>
          </cell>
        </row>
        <row r="26">
          <cell r="C26" t="str">
            <v>WNC0P2</v>
          </cell>
          <cell r="E26" t="str">
            <v>90 DEG LR ELL 0.250"WALL BW CS A234-WPB</v>
          </cell>
        </row>
        <row r="27">
          <cell r="C27" t="str">
            <v>WNC0P5</v>
          </cell>
          <cell r="E27" t="str">
            <v>90 DEG LR ELL 0.250"WALL BW CS MSS SP-75</v>
          </cell>
        </row>
        <row r="28">
          <cell r="C28" t="str">
            <v>WNC0Q2</v>
          </cell>
          <cell r="E28" t="str">
            <v>90 DEG LR ELL 0.312"WALL BW CS A234-WPB</v>
          </cell>
        </row>
        <row r="29">
          <cell r="C29" t="str">
            <v>MA1C01</v>
          </cell>
          <cell r="E29" t="str">
            <v>AIR TRAP 150 RF CS</v>
          </cell>
        </row>
        <row r="30">
          <cell r="C30" t="str">
            <v>MB1C01</v>
          </cell>
          <cell r="E30" t="str">
            <v>BLIND &amp; SPACER 150 RF STL</v>
          </cell>
        </row>
        <row r="31">
          <cell r="C31" t="str">
            <v>MB3C01</v>
          </cell>
          <cell r="E31" t="str">
            <v>BLIND &amp; SPACER 300 RF STL</v>
          </cell>
        </row>
        <row r="32">
          <cell r="C32" t="str">
            <v>VBC60A</v>
          </cell>
          <cell r="D32" t="str">
            <v>BAF-61</v>
          </cell>
          <cell r="E32" t="str">
            <v>BALL 600 RF CS A352-LCC, 410 SS TR,STR,BB-OS&amp;Y</v>
          </cell>
        </row>
        <row r="33">
          <cell r="C33" t="str">
            <v>FBC101</v>
          </cell>
          <cell r="E33" t="str">
            <v>BLD FLG 150 RF CS A105</v>
          </cell>
        </row>
        <row r="34">
          <cell r="C34" t="str">
            <v>FBC102</v>
          </cell>
          <cell r="E34" t="str">
            <v>BLD FLG 150 RF CS MSS SP-44</v>
          </cell>
        </row>
        <row r="35">
          <cell r="C35" t="str">
            <v>FBC301</v>
          </cell>
          <cell r="E35" t="str">
            <v>BLD FLG 300 RF CS A105</v>
          </cell>
        </row>
        <row r="36">
          <cell r="C36" t="str">
            <v>FBC302</v>
          </cell>
          <cell r="E36" t="str">
            <v>BLD FLG 300 RF CS MSS SP-44</v>
          </cell>
        </row>
        <row r="37">
          <cell r="C37" t="str">
            <v>FBC601</v>
          </cell>
          <cell r="E37" t="str">
            <v>BLD FLG 600 RF CS A105</v>
          </cell>
        </row>
        <row r="38">
          <cell r="C38" t="str">
            <v>FBF103</v>
          </cell>
          <cell r="E38" t="str">
            <v>BLD FLG 150 FF FRP PER SPEC.</v>
          </cell>
        </row>
        <row r="39">
          <cell r="C39" t="str">
            <v>FBF603</v>
          </cell>
          <cell r="E39" t="str">
            <v>BLD FLG 600 FF FRP PER SPEC.</v>
          </cell>
        </row>
        <row r="40">
          <cell r="C40" t="str">
            <v>BSL001</v>
          </cell>
          <cell r="E40" t="str">
            <v>STUD BOLT ALY CONT.THD A193-B7 &amp; HVY HEX NUTS A194-2 C/W 2EA</v>
          </cell>
        </row>
        <row r="41">
          <cell r="C41" t="str">
            <v>BSL002</v>
          </cell>
          <cell r="E41" t="str">
            <v>STUD BOLT ALY CONT.THD A193-B7M &amp; HVY HEX NUTS A194-2HM C/W 2EA</v>
          </cell>
        </row>
        <row r="42">
          <cell r="C42" t="str">
            <v>VFC104</v>
          </cell>
          <cell r="D42" t="str">
            <v>BFF-1</v>
          </cell>
          <cell r="E42" t="str">
            <v>BTFY 150 WFR CS A216-WCB AL-BR,416 SS TR</v>
          </cell>
        </row>
        <row r="43">
          <cell r="C43" t="str">
            <v>VFC104G</v>
          </cell>
          <cell r="D43" t="str">
            <v>BFF-2</v>
          </cell>
          <cell r="E43" t="str">
            <v>BTFY 150 WFR CS A216-WCB AL-BR,416 SS TR,GO</v>
          </cell>
        </row>
        <row r="44">
          <cell r="C44" t="str">
            <v>VFC104GM</v>
          </cell>
          <cell r="D44" t="str">
            <v>BFF-2</v>
          </cell>
          <cell r="E44" t="str">
            <v>BTFY 150 WFR CS A216-WCB AL-BR,416 SS TR,GO MSS</v>
          </cell>
        </row>
        <row r="45">
          <cell r="C45" t="str">
            <v>HCF1X4</v>
          </cell>
          <cell r="E45" t="str">
            <v>CAP FRP 150 PER SPEC.</v>
          </cell>
        </row>
        <row r="46">
          <cell r="C46" t="str">
            <v>HCF6X4</v>
          </cell>
          <cell r="E46" t="str">
            <v>CAP FRP 600 PER SPEC.</v>
          </cell>
        </row>
        <row r="47">
          <cell r="C47" t="str">
            <v>TCCJ01</v>
          </cell>
          <cell r="E47" t="str">
            <v>CAP 3000 THD CS A105</v>
          </cell>
        </row>
        <row r="48">
          <cell r="C48" t="str">
            <v>WCC012</v>
          </cell>
          <cell r="E48" t="str">
            <v>CAP SCH10 BW CS A234-WPB</v>
          </cell>
        </row>
        <row r="49">
          <cell r="C49" t="str">
            <v>WCC052</v>
          </cell>
          <cell r="E49" t="str">
            <v>CAP STD BW CS A234-WPB</v>
          </cell>
        </row>
        <row r="50">
          <cell r="C50" t="str">
            <v>WCC062</v>
          </cell>
          <cell r="E50" t="str">
            <v>CAP SCH60 BW CS A234-WPB</v>
          </cell>
        </row>
        <row r="51">
          <cell r="C51" t="str">
            <v>WCC0P2</v>
          </cell>
          <cell r="E51" t="str">
            <v>CAP 0.250"WALL BW CS A234-WPB</v>
          </cell>
        </row>
        <row r="52">
          <cell r="C52" t="str">
            <v>WCC0P5</v>
          </cell>
          <cell r="E52" t="str">
            <v>CAP 0.250"WALL BW CS MSS SP-75</v>
          </cell>
        </row>
        <row r="53">
          <cell r="C53" t="str">
            <v>WCC0Q2</v>
          </cell>
          <cell r="E53" t="str">
            <v>CAP 0.312"WALL BW CS A234-WPB</v>
          </cell>
        </row>
        <row r="54">
          <cell r="C54" t="str">
            <v>VCC102</v>
          </cell>
          <cell r="D54" t="str">
            <v>CKF-3</v>
          </cell>
          <cell r="E54" t="str">
            <v>CHK SWING 150 RF CS A216-WCB 11-13CR SS TR</v>
          </cell>
        </row>
        <row r="55">
          <cell r="C55" t="str">
            <v>VCC102M</v>
          </cell>
          <cell r="D55" t="str">
            <v>CKF-3</v>
          </cell>
          <cell r="E55" t="str">
            <v xml:space="preserve">CHK SWING 150 RF CS A216-WCB 11-13CR SS TR MSS </v>
          </cell>
        </row>
        <row r="56">
          <cell r="C56" t="str">
            <v>VCC301H</v>
          </cell>
          <cell r="D56" t="str">
            <v>CKF-30HF</v>
          </cell>
          <cell r="E56" t="str">
            <v>CHK SWING 300 RF CS A216-WCB SFS R&amp;D</v>
          </cell>
        </row>
        <row r="57">
          <cell r="C57" t="str">
            <v>VCC301HM</v>
          </cell>
          <cell r="D57" t="str">
            <v>CKF-30HF</v>
          </cell>
          <cell r="E57" t="str">
            <v>CHK SWING 300 RF CS A216-WCB SFS R&amp;D MSS</v>
          </cell>
        </row>
        <row r="58">
          <cell r="C58" t="str">
            <v>VCC602H</v>
          </cell>
          <cell r="D58" t="str">
            <v>CKF-61HF</v>
          </cell>
          <cell r="E58" t="str">
            <v>CHK SWING 600 RF CS A216-WCB SFS R&amp;D</v>
          </cell>
        </row>
        <row r="59">
          <cell r="C59" t="str">
            <v>VCC801</v>
          </cell>
          <cell r="D59" t="str">
            <v>CKF-2</v>
          </cell>
          <cell r="E59" t="str">
            <v>CHK LIFT 800 THD CS A105 11-13CR SS TR</v>
          </cell>
        </row>
        <row r="60">
          <cell r="C60" t="str">
            <v>VCC801A</v>
          </cell>
          <cell r="D60" t="str">
            <v>CKF-1</v>
          </cell>
          <cell r="E60" t="str">
            <v>CHK SWING 800 THD CS A105,11-13CR SSTL</v>
          </cell>
        </row>
        <row r="61">
          <cell r="C61" t="str">
            <v>VCC603N</v>
          </cell>
          <cell r="D61" t="str">
            <v>CKF-62</v>
          </cell>
          <cell r="E61" t="str">
            <v>CHK NSS PISTON 600 FR CS A216-WCB,316SS TR</v>
          </cell>
        </row>
        <row r="62">
          <cell r="C62" t="str">
            <v>VCS109</v>
          </cell>
          <cell r="D62" t="str">
            <v>CKF-5</v>
          </cell>
          <cell r="E62" t="str">
            <v>CHK SWING 150 RF SS A351-CF8M,316SS TR</v>
          </cell>
        </row>
        <row r="63">
          <cell r="C63" t="str">
            <v>VCS309</v>
          </cell>
          <cell r="D63" t="str">
            <v>CKF-50</v>
          </cell>
          <cell r="E63" t="str">
            <v>CHK SWING 300 RF SS A351-CF8M,316SS TR</v>
          </cell>
        </row>
        <row r="64">
          <cell r="C64" t="str">
            <v>VCS807</v>
          </cell>
          <cell r="D64" t="str">
            <v>CKF-4</v>
          </cell>
          <cell r="E64" t="str">
            <v>CHK SWING 800 THD SS A182-F316,316SS TR</v>
          </cell>
        </row>
        <row r="65">
          <cell r="C65" t="str">
            <v>VWC103</v>
          </cell>
          <cell r="D65" t="str">
            <v>SPF-3</v>
          </cell>
          <cell r="E65" t="str">
            <v>CHK FLAPPER WFR 150  CS A216-WCB 316SS TR</v>
          </cell>
        </row>
        <row r="66">
          <cell r="C66" t="str">
            <v>VWC303</v>
          </cell>
          <cell r="D66" t="str">
            <v>SPF-30</v>
          </cell>
          <cell r="E66" t="str">
            <v>CHK FLAPPER WFR 300 CS A216-WCB 316SS TR</v>
          </cell>
        </row>
        <row r="67">
          <cell r="C67" t="str">
            <v>VWC603</v>
          </cell>
          <cell r="D67" t="str">
            <v>SPF-60</v>
          </cell>
          <cell r="E67" t="str">
            <v>CHK FLAPPER WFR 600 CS A216-WCB,316SS TR</v>
          </cell>
        </row>
        <row r="68">
          <cell r="C68" t="str">
            <v>HRF1X4</v>
          </cell>
          <cell r="E68" t="str">
            <v>CON.RED FRP 150 PER SPEC.</v>
          </cell>
        </row>
        <row r="69">
          <cell r="C69" t="str">
            <v>HRF6X4</v>
          </cell>
          <cell r="E69" t="str">
            <v>CON.RED FRP 600 PER SPEC.</v>
          </cell>
        </row>
        <row r="70">
          <cell r="C70" t="str">
            <v>TRCJ01</v>
          </cell>
          <cell r="E70" t="str">
            <v>CON RED 3000 THD CS A105</v>
          </cell>
        </row>
        <row r="71">
          <cell r="C71" t="str">
            <v>WRC012</v>
          </cell>
          <cell r="E71" t="str">
            <v>CON RED SCH10 BW CS A234-WPB</v>
          </cell>
        </row>
        <row r="72">
          <cell r="C72" t="str">
            <v>WRC052</v>
          </cell>
          <cell r="E72" t="str">
            <v>CON RED STD BW CS A234-WPB</v>
          </cell>
        </row>
        <row r="73">
          <cell r="C73" t="str">
            <v>WRC062</v>
          </cell>
          <cell r="E73" t="str">
            <v>CON.RED SCH60 BW CS A234-WPB</v>
          </cell>
        </row>
        <row r="74">
          <cell r="C74" t="str">
            <v>WRC0P2</v>
          </cell>
          <cell r="E74" t="str">
            <v>CONC.RED 0.250"WALL BW CS A234-WPB</v>
          </cell>
        </row>
        <row r="75">
          <cell r="C75" t="str">
            <v>WRC0P5</v>
          </cell>
          <cell r="E75" t="str">
            <v>CONC.RED 0.250"WALL BW CS MSS SP-75</v>
          </cell>
        </row>
        <row r="76">
          <cell r="C76" t="str">
            <v>WRC0Q2</v>
          </cell>
          <cell r="E76" t="str">
            <v>CON RED 0.312"WALL BW CS A234-WPB</v>
          </cell>
        </row>
        <row r="77">
          <cell r="C77" t="str">
            <v>HSF1X4</v>
          </cell>
          <cell r="E77" t="str">
            <v>ECC.RED FRP 150 PER SPEC.</v>
          </cell>
        </row>
        <row r="78">
          <cell r="C78" t="str">
            <v>HSF6X4</v>
          </cell>
          <cell r="E78" t="str">
            <v>ECC.RED FRP 600 PER SPEC.</v>
          </cell>
        </row>
        <row r="79">
          <cell r="C79" t="str">
            <v>TSCJ01</v>
          </cell>
          <cell r="E79" t="str">
            <v>ECC RED 3000 THD CS A105</v>
          </cell>
        </row>
        <row r="80">
          <cell r="C80" t="str">
            <v>WSC012</v>
          </cell>
          <cell r="E80" t="str">
            <v>ECC RED SCH10 BW CS A234-WPB</v>
          </cell>
        </row>
        <row r="81">
          <cell r="C81" t="str">
            <v>WSC052</v>
          </cell>
          <cell r="E81" t="str">
            <v>ECC RED STD BW CS A234-WPB</v>
          </cell>
        </row>
        <row r="82">
          <cell r="C82" t="str">
            <v>WSC062</v>
          </cell>
          <cell r="E82" t="str">
            <v>ECC.RED SCH60 BW CS A234-WPB</v>
          </cell>
        </row>
        <row r="83">
          <cell r="C83" t="str">
            <v>WSC0P2</v>
          </cell>
          <cell r="E83" t="str">
            <v>ECC.RED 0.250"WALL BW CS A234-WPB</v>
          </cell>
        </row>
        <row r="84">
          <cell r="C84" t="str">
            <v>WSC0P5</v>
          </cell>
          <cell r="E84" t="str">
            <v>ECC.RED 0.250"WALL BW CS MSS SP-75</v>
          </cell>
        </row>
        <row r="85">
          <cell r="C85" t="str">
            <v>WSC0Q2</v>
          </cell>
          <cell r="E85" t="str">
            <v>ECC RED 0.312"WALL BW CS A234-WPB</v>
          </cell>
        </row>
        <row r="86">
          <cell r="C86" t="str">
            <v>TDCJ01</v>
          </cell>
          <cell r="E86" t="str">
            <v>FULL COUPLING 3000 THD CS A105</v>
          </cell>
        </row>
        <row r="87">
          <cell r="C87" t="str">
            <v>FGF103</v>
          </cell>
          <cell r="E87" t="str">
            <v>STUB FLG 150 FF X PE FRP PER SPEC.</v>
          </cell>
        </row>
        <row r="88">
          <cell r="C88" t="str">
            <v>FGF603</v>
          </cell>
          <cell r="E88" t="str">
            <v>STUB FLG 600 FF X PE FRP PER SPEC.</v>
          </cell>
        </row>
        <row r="89">
          <cell r="C89" t="str">
            <v>FTC101</v>
          </cell>
          <cell r="E89" t="str">
            <v>THD FLG 150 RF CS A105</v>
          </cell>
        </row>
        <row r="90">
          <cell r="C90" t="str">
            <v>FTC301</v>
          </cell>
          <cell r="E90" t="str">
            <v>THD FLG 300 RF CS A105</v>
          </cell>
        </row>
        <row r="91">
          <cell r="C91" t="str">
            <v>FTC601</v>
          </cell>
          <cell r="E91" t="str">
            <v>THD FLG 600 RF CS A105</v>
          </cell>
        </row>
        <row r="92">
          <cell r="C92" t="str">
            <v>FWC111</v>
          </cell>
          <cell r="E92" t="str">
            <v>WN FLG 150 RF SCH10 CS A105</v>
          </cell>
        </row>
        <row r="93">
          <cell r="C93" t="str">
            <v>FWC112</v>
          </cell>
          <cell r="E93" t="str">
            <v>WN FLG 150 RF SCH10 CS MSS SP-44</v>
          </cell>
        </row>
        <row r="94">
          <cell r="C94" t="str">
            <v>FWC121</v>
          </cell>
          <cell r="E94" t="str">
            <v>WN FLG 150 RF SCH20 CS A105</v>
          </cell>
        </row>
        <row r="95">
          <cell r="C95" t="str">
            <v>FWC151</v>
          </cell>
          <cell r="E95" t="str">
            <v>WN FLG 150 RF STD CS A105</v>
          </cell>
        </row>
        <row r="96">
          <cell r="C96" t="str">
            <v>FWC1L1</v>
          </cell>
          <cell r="E96" t="str">
            <v>WN FLG 150 RF 0.219"WALL CS A105</v>
          </cell>
        </row>
        <row r="97">
          <cell r="C97" t="str">
            <v>FWC1P2</v>
          </cell>
          <cell r="E97" t="str">
            <v>WN FLG 150 RF 0.250"WALL CS MSS SP-44</v>
          </cell>
        </row>
        <row r="98">
          <cell r="C98" t="str">
            <v>FWC1Q2</v>
          </cell>
          <cell r="E98" t="str">
            <v>WN FLG 150 RF 0.312"WALL CS  MSS SP-44</v>
          </cell>
        </row>
        <row r="99">
          <cell r="C99" t="str">
            <v>FWC311</v>
          </cell>
          <cell r="E99" t="str">
            <v>WN FLG 300 RF SCH10 CS A105</v>
          </cell>
        </row>
        <row r="100">
          <cell r="C100" t="str">
            <v>FWC312</v>
          </cell>
          <cell r="E100" t="str">
            <v>WN FLG 300 RF SCH10 CS  MSS SP-44</v>
          </cell>
        </row>
        <row r="101">
          <cell r="C101" t="str">
            <v>FWC321</v>
          </cell>
          <cell r="E101" t="str">
            <v>WN FLG 300 RF SCH20 CS A105</v>
          </cell>
        </row>
        <row r="102">
          <cell r="C102" t="str">
            <v>FWC351</v>
          </cell>
          <cell r="E102" t="str">
            <v>WN FLG 300 RF STD CS A105</v>
          </cell>
        </row>
        <row r="103">
          <cell r="C103" t="str">
            <v>FWC3L1</v>
          </cell>
          <cell r="E103" t="str">
            <v>WN FLG 300 RF 0.219"WALL CS A105</v>
          </cell>
        </row>
        <row r="104">
          <cell r="C104" t="str">
            <v>FWC3Q1</v>
          </cell>
          <cell r="E104" t="str">
            <v>WN FLG 300 RF 0.312"WALL CS A105</v>
          </cell>
        </row>
        <row r="105">
          <cell r="C105" t="str">
            <v>FWC3Q2</v>
          </cell>
          <cell r="E105" t="str">
            <v>WN FLG 300 RF 0.312"WALL CS MSS SP-44</v>
          </cell>
        </row>
        <row r="106">
          <cell r="C106" t="str">
            <v>FWC3V1</v>
          </cell>
          <cell r="E106" t="str">
            <v>WN FLG 300 RF 0.281"WALL CS A105</v>
          </cell>
        </row>
        <row r="107">
          <cell r="C107" t="str">
            <v>FWC651</v>
          </cell>
          <cell r="E107" t="str">
            <v>WN FLG 600 RF STD CS A105</v>
          </cell>
        </row>
        <row r="108">
          <cell r="C108" t="str">
            <v>FWC661</v>
          </cell>
          <cell r="E108" t="str">
            <v>WN FLG 600 RF SCH60 CS A105</v>
          </cell>
        </row>
        <row r="109">
          <cell r="C109" t="str">
            <v>FWC6D1</v>
          </cell>
          <cell r="E109" t="str">
            <v>WN FLG 600 RF SCH160 CS A105</v>
          </cell>
        </row>
        <row r="110">
          <cell r="C110" t="str">
            <v>VLS109</v>
          </cell>
          <cell r="D110" t="str">
            <v>GLF-4</v>
          </cell>
          <cell r="E110" t="str">
            <v>GLOBE 150 RF SS A351-CF8M,316SS TR,BB,OS&amp;Y</v>
          </cell>
        </row>
        <row r="111">
          <cell r="C111" t="str">
            <v>VLC102H</v>
          </cell>
          <cell r="D111" t="str">
            <v>GLF-2HF</v>
          </cell>
          <cell r="E111" t="str">
            <v>GLOBE 150 RF CS A216-WCB 11-13CR SFS R&amp;D,BB,OS&amp;Y</v>
          </cell>
        </row>
        <row r="112">
          <cell r="C112" t="str">
            <v>VLC302H</v>
          </cell>
          <cell r="D112" t="str">
            <v>GLF-30HF</v>
          </cell>
          <cell r="E112" t="str">
            <v>GLOBE 300 RF CS A216-WCB 11-13CR SFS R&amp;D,BB-OS&amp;Y</v>
          </cell>
        </row>
        <row r="113">
          <cell r="C113" t="str">
            <v>VLC602H</v>
          </cell>
          <cell r="D113" t="str">
            <v>GLF-61HF</v>
          </cell>
          <cell r="E113" t="str">
            <v>GLOBE 600 RF CS A216-WCB 11-13CR SFS R&amp;D,BRJB-OS&amp;Y</v>
          </cell>
        </row>
        <row r="114">
          <cell r="C114" t="str">
            <v>VLC801H</v>
          </cell>
          <cell r="D114" t="str">
            <v>GLF-1HF</v>
          </cell>
          <cell r="E114" t="str">
            <v>GLOBE 800 THD CS A105 11-13CR SFS R&amp;D</v>
          </cell>
        </row>
        <row r="115">
          <cell r="C115" t="str">
            <v>GFO1D1</v>
          </cell>
          <cell r="E115" t="str">
            <v>GSK 150 FF  PER SPEC.</v>
          </cell>
        </row>
        <row r="116">
          <cell r="C116" t="str">
            <v>GFO6D1</v>
          </cell>
          <cell r="E116" t="str">
            <v>GSK 600 FF  PER SPEC.</v>
          </cell>
        </row>
        <row r="117">
          <cell r="C117" t="str">
            <v>GRO1A1</v>
          </cell>
          <cell r="E117" t="str">
            <v>GSK 150 RF COMP.ASBESTOS W/SBR BINDER 1/16" ANSI B16-21</v>
          </cell>
        </row>
        <row r="118">
          <cell r="C118" t="str">
            <v>GRO1B1</v>
          </cell>
          <cell r="E118" t="str">
            <v>GSK 150 RF COMP.ASBESTOS W/SBR BINDER 1/8" ANSI B16-21</v>
          </cell>
        </row>
        <row r="119">
          <cell r="C119" t="str">
            <v>GRO1B2</v>
          </cell>
          <cell r="E119" t="str">
            <v>GSK 150 RF COMP.ASBESTOS W/SBR BINDER1/8" MSS SP-44</v>
          </cell>
        </row>
        <row r="120">
          <cell r="C120" t="str">
            <v>GRO3A1</v>
          </cell>
          <cell r="E120" t="str">
            <v>GSK 300 RF COMP.ASBESTOS 1/16" ANSI B16.1</v>
          </cell>
        </row>
        <row r="121">
          <cell r="C121" t="str">
            <v>GRO3B1</v>
          </cell>
          <cell r="E121" t="str">
            <v>GSK 300 RF COMP.ASBESTOS 1/8" ANSI B16.1</v>
          </cell>
        </row>
        <row r="122">
          <cell r="C122" t="str">
            <v>GRP1B1</v>
          </cell>
          <cell r="E122" t="str">
            <v xml:space="preserve">GSK 150 RF SPIRAL WOUND 304S W/ASBESTOS 1/8"THK </v>
          </cell>
        </row>
        <row r="123">
          <cell r="C123" t="str">
            <v>GRP6C1</v>
          </cell>
          <cell r="E123" t="str">
            <v>GSK 600 RF SPIRAL WOUND 304S W/ASBESTOS 0.175"t</v>
          </cell>
        </row>
        <row r="124">
          <cell r="C124" t="str">
            <v>VGC103</v>
          </cell>
          <cell r="D124" t="str">
            <v>GAF-2</v>
          </cell>
          <cell r="E124" t="str">
            <v>GATE 150 RF CS A216-WCB 316SS TR,BB-OS&amp;Y</v>
          </cell>
        </row>
        <row r="125">
          <cell r="C125" t="str">
            <v>VGC103G</v>
          </cell>
          <cell r="D125" t="str">
            <v>GAF-3</v>
          </cell>
          <cell r="E125" t="str">
            <v>GATE 150 RF CS A216-WCB 316SS TR,BB-OS&amp;Y,GO</v>
          </cell>
        </row>
        <row r="126">
          <cell r="C126" t="str">
            <v>VGC103GM</v>
          </cell>
          <cell r="D126" t="str">
            <v>GAF-3</v>
          </cell>
          <cell r="E126" t="str">
            <v>GATE 150 RF CS A216-WCB 316SS TR,BB-OS&amp;Y, GO MSS</v>
          </cell>
        </row>
        <row r="127">
          <cell r="C127" t="str">
            <v>VGC302</v>
          </cell>
          <cell r="D127" t="str">
            <v>GAF-30</v>
          </cell>
          <cell r="E127" t="str">
            <v>GATE 300 RF CS A216-WCB 11-13CR SS TR,BB-OS&amp;Y</v>
          </cell>
        </row>
        <row r="128">
          <cell r="C128" t="str">
            <v>VGC302G</v>
          </cell>
          <cell r="D128" t="str">
            <v>GAF-31</v>
          </cell>
          <cell r="E128" t="str">
            <v>GATE 300 RF CS A216-WCB 11-13CR SS TR,BB-OS&amp;Y, GO</v>
          </cell>
        </row>
        <row r="129">
          <cell r="C129" t="str">
            <v>VGC302GM</v>
          </cell>
          <cell r="D129" t="str">
            <v>GAF-31</v>
          </cell>
          <cell r="E129" t="str">
            <v>GATE 300 RF CS A216-WCB 11-13CR SS TR,BB-OS&amp;Y,GO MSS</v>
          </cell>
        </row>
        <row r="130">
          <cell r="C130" t="str">
            <v>VGC602</v>
          </cell>
          <cell r="D130" t="str">
            <v>GAF-62</v>
          </cell>
          <cell r="E130" t="str">
            <v>GATE 600 RF CS A216-WCB 11-13CR SS TR</v>
          </cell>
        </row>
        <row r="131">
          <cell r="C131" t="str">
            <v>VGC602G</v>
          </cell>
          <cell r="D131" t="str">
            <v>GAF-63</v>
          </cell>
          <cell r="E131" t="str">
            <v>GATE 600 RF CS A216-WCB 11-13CR SS TR GO</v>
          </cell>
        </row>
        <row r="132">
          <cell r="C132" t="str">
            <v>VGC801</v>
          </cell>
          <cell r="D132" t="str">
            <v>GAF-1</v>
          </cell>
          <cell r="E132" t="str">
            <v>GATE 800 THD CS A105 11-13CR SS TR,BB-OS&amp;Y</v>
          </cell>
        </row>
        <row r="133">
          <cell r="C133" t="str">
            <v>VGS109</v>
          </cell>
          <cell r="D133" t="str">
            <v>GAF-5</v>
          </cell>
          <cell r="E133" t="str">
            <v>GATE 150 RF SS A351-FC8M,316SS TR,BB-OS&amp;Y</v>
          </cell>
        </row>
        <row r="134">
          <cell r="C134" t="str">
            <v>VGS309</v>
          </cell>
          <cell r="D134" t="str">
            <v>GAF-50</v>
          </cell>
          <cell r="E134" t="str">
            <v>GATE 300 RF SS A351-FC8M,316SS TR,BB-OS&amp;Y</v>
          </cell>
        </row>
        <row r="135">
          <cell r="C135" t="str">
            <v>VGS807</v>
          </cell>
          <cell r="D135" t="str">
            <v>GAF-4</v>
          </cell>
          <cell r="E135" t="str">
            <v>GATE 800 THD SS A182-F316,316SS TR</v>
          </cell>
        </row>
        <row r="136">
          <cell r="C136" t="str">
            <v>VESJ07</v>
          </cell>
          <cell r="D136" t="str">
            <v>SPF-2</v>
          </cell>
          <cell r="E136" t="str">
            <v>GAUGE 3000 THD SS A182-F316,316SS TR</v>
          </cell>
        </row>
        <row r="137">
          <cell r="C137" t="str">
            <v>VESJ08</v>
          </cell>
          <cell r="D137" t="str">
            <v>SPF-1</v>
          </cell>
          <cell r="E137" t="str">
            <v>GAUGE 3000 THD SS A182-F316,316SS TR DBL OUTLET</v>
          </cell>
        </row>
        <row r="138">
          <cell r="C138" t="str">
            <v>VESJ0B</v>
          </cell>
          <cell r="D138" t="str">
            <v>SPF-1HT</v>
          </cell>
          <cell r="E138" t="str">
            <v>GAUGE 3000 THD SS ,316SS TR MLTP</v>
          </cell>
        </row>
        <row r="139">
          <cell r="C139" t="str">
            <v>PAC013</v>
          </cell>
          <cell r="E139" t="str">
            <v>PIPE CS API 5L-B SAW SCH10 BE DRL</v>
          </cell>
        </row>
        <row r="140">
          <cell r="C140" t="str">
            <v>PAC014</v>
          </cell>
          <cell r="E140" t="str">
            <v>PIPE CS API 5LS-X52 SAW SCH10 BE DRL</v>
          </cell>
        </row>
        <row r="141">
          <cell r="C141" t="str">
            <v>PAC0P3</v>
          </cell>
          <cell r="E141" t="str">
            <v>PIPE CS API 5L-B SAW 0.250"WALL BE DRL</v>
          </cell>
        </row>
        <row r="142">
          <cell r="C142" t="str">
            <v>PAC0P4</v>
          </cell>
          <cell r="E142" t="str">
            <v>PIPE CS API 5LS-X52 SAW 0.250"WALL BE DRL</v>
          </cell>
        </row>
        <row r="143">
          <cell r="C143" t="str">
            <v>PAC0Q4</v>
          </cell>
          <cell r="E143" t="str">
            <v>PIPE CS API 5LS-X52 SAW 0.312"WALL BE DRL</v>
          </cell>
        </row>
        <row r="144">
          <cell r="C144" t="str">
            <v>POF105</v>
          </cell>
          <cell r="E144" t="str">
            <v>PIPE PE FRP 150 PER SPEC.</v>
          </cell>
        </row>
        <row r="145">
          <cell r="C145" t="str">
            <v>POF606</v>
          </cell>
          <cell r="E145" t="str">
            <v>PIPE PE FRP 600 PER SPEC.API 15HR</v>
          </cell>
        </row>
        <row r="146">
          <cell r="C146" t="str">
            <v>PRC013</v>
          </cell>
          <cell r="E146" t="str">
            <v>PIPE CS API 5L-B ERW SCH10 BE DRL</v>
          </cell>
        </row>
        <row r="147">
          <cell r="C147" t="str">
            <v>PRC013</v>
          </cell>
          <cell r="E147" t="str">
            <v>PIPE CS API 5L-B ERW SCH10 BE DRL</v>
          </cell>
        </row>
        <row r="148">
          <cell r="C148" t="str">
            <v>PRC023</v>
          </cell>
          <cell r="E148" t="str">
            <v>PIPE CS API 5L-B ERW SCH20 BE DRL</v>
          </cell>
        </row>
        <row r="149">
          <cell r="C149" t="str">
            <v>PRC053</v>
          </cell>
          <cell r="E149" t="str">
            <v>PIPE CS API 5L-B ERW STD BE DRL</v>
          </cell>
        </row>
        <row r="150">
          <cell r="C150" t="str">
            <v>PRC063</v>
          </cell>
          <cell r="E150" t="str">
            <v>PIPE CS API 5L-B ERW SCH60 BE DRL</v>
          </cell>
        </row>
        <row r="151">
          <cell r="C151" t="str">
            <v>PRC0L3</v>
          </cell>
          <cell r="E151" t="str">
            <v>PIPE CS API 5L-B ERW 0.219"WALL BE DRL</v>
          </cell>
        </row>
        <row r="152">
          <cell r="C152" t="str">
            <v>PRC0V3</v>
          </cell>
          <cell r="E152" t="str">
            <v>PIPE CS API 5L-B ERW 0.281"WALL BE DRL</v>
          </cell>
        </row>
        <row r="153">
          <cell r="C153" t="str">
            <v>PSC052</v>
          </cell>
          <cell r="E153" t="str">
            <v>PIPE CS A106-B SMLS STD BE DRL</v>
          </cell>
        </row>
        <row r="154">
          <cell r="C154" t="str">
            <v>PSC081</v>
          </cell>
          <cell r="E154" t="str">
            <v>PIPE CS A106-B SMLS SCH80 T&amp;C SRL</v>
          </cell>
        </row>
        <row r="155">
          <cell r="C155" t="str">
            <v>PSC0D1</v>
          </cell>
          <cell r="E155" t="str">
            <v>PIPE CS A106-B  SMLS SCH160 T&amp;C SRL</v>
          </cell>
        </row>
        <row r="156">
          <cell r="C156" t="str">
            <v>PRC053</v>
          </cell>
          <cell r="E156" t="str">
            <v>PIPE CS API 5L-B ERW STD BE DRL</v>
          </cell>
        </row>
        <row r="157">
          <cell r="C157" t="str">
            <v>TGCJ01</v>
          </cell>
          <cell r="E157" t="str">
            <v>PLUG  RD-HD THD CS A105</v>
          </cell>
        </row>
        <row r="158">
          <cell r="C158" t="str">
            <v>VPC106</v>
          </cell>
          <cell r="D158" t="str">
            <v>PLF-2</v>
          </cell>
          <cell r="E158" t="str">
            <v>PLUG SLEEVE 150 RF CS A216-WCB CS+TF TR</v>
          </cell>
        </row>
        <row r="159">
          <cell r="C159" t="str">
            <v>VPC305</v>
          </cell>
          <cell r="D159" t="str">
            <v>PLF-1</v>
          </cell>
          <cell r="E159" t="str">
            <v>PLUG SLEEVE 300 THD CS A105 CS+TF TR</v>
          </cell>
        </row>
        <row r="160">
          <cell r="C160" t="str">
            <v>HBF6X4</v>
          </cell>
          <cell r="E160" t="str">
            <v>RED.BUSHING FRP  600 PER SPEC.</v>
          </cell>
        </row>
        <row r="161">
          <cell r="C161" t="str">
            <v>TBCJ01</v>
          </cell>
          <cell r="E161" t="str">
            <v>RED.BUSHING  HEX HEAD THD CS A105</v>
          </cell>
        </row>
        <row r="162">
          <cell r="C162" t="str">
            <v>HVF1X4</v>
          </cell>
          <cell r="E162" t="str">
            <v>RED.TEE FRP 150 PER SPEC.</v>
          </cell>
        </row>
        <row r="163">
          <cell r="C163" t="str">
            <v>HVF6X4</v>
          </cell>
          <cell r="E163" t="str">
            <v>RED.TEE FRP 600 PER SPEC.</v>
          </cell>
        </row>
        <row r="164">
          <cell r="C164" t="str">
            <v>TVCJ01</v>
          </cell>
          <cell r="E164" t="str">
            <v>RED TEE 3000 THD CS A105</v>
          </cell>
        </row>
        <row r="165">
          <cell r="C165" t="str">
            <v>WVC012</v>
          </cell>
          <cell r="E165" t="str">
            <v>RED TEE SCH10 BW CS A234-WPB</v>
          </cell>
        </row>
        <row r="166">
          <cell r="C166" t="str">
            <v>WVC052</v>
          </cell>
          <cell r="E166" t="str">
            <v>RED TEE STD BW CS A234-WPB</v>
          </cell>
        </row>
        <row r="167">
          <cell r="C167" t="str">
            <v>WVC062</v>
          </cell>
          <cell r="E167" t="str">
            <v>RED.TEE SCH60 BW CS A234-WPB</v>
          </cell>
        </row>
        <row r="168">
          <cell r="C168" t="str">
            <v>WVC0P2</v>
          </cell>
          <cell r="E168" t="str">
            <v>RED.TEE 0.250"WALL BW CS A234-WPB</v>
          </cell>
        </row>
        <row r="169">
          <cell r="C169" t="str">
            <v>WVC0P5</v>
          </cell>
          <cell r="E169" t="str">
            <v>RED.TEE 0.250"WALL BW CS MSS SP-75</v>
          </cell>
        </row>
        <row r="170">
          <cell r="C170" t="str">
            <v>WVC0Q2</v>
          </cell>
          <cell r="E170" t="str">
            <v>RED TEE 0.312"WALL BW CS A234-WPB</v>
          </cell>
        </row>
        <row r="171">
          <cell r="C171" t="str">
            <v>HYF1X4</v>
          </cell>
          <cell r="E171" t="str">
            <v>SADDLE FRP 150 PER SPEC</v>
          </cell>
        </row>
        <row r="172">
          <cell r="C172" t="str">
            <v>WYC051</v>
          </cell>
          <cell r="E172" t="str">
            <v>SADDLE  BW CS A234-WPB</v>
          </cell>
        </row>
        <row r="173">
          <cell r="C173" t="str">
            <v>HYF6X4</v>
          </cell>
          <cell r="E173" t="str">
            <v>SADDLE FRP 600 PER SPEC</v>
          </cell>
        </row>
        <row r="174">
          <cell r="C174" t="str">
            <v>MS1C01</v>
          </cell>
          <cell r="E174" t="str">
            <v>SPECTACLE BLIND 150 RF STL</v>
          </cell>
        </row>
        <row r="175">
          <cell r="C175" t="str">
            <v>MS1S01</v>
          </cell>
          <cell r="E175" t="str">
            <v>SPECTACLE BLIND 150 FF STL</v>
          </cell>
        </row>
        <row r="176">
          <cell r="C176" t="str">
            <v>MS3C01</v>
          </cell>
          <cell r="E176" t="str">
            <v>SPECTACLE BLIND 300 RF STL</v>
          </cell>
        </row>
        <row r="177">
          <cell r="C177" t="str">
            <v>MP6C01</v>
          </cell>
          <cell r="E177" t="str">
            <v>STEAM TRAP 600 RF CS</v>
          </cell>
        </row>
        <row r="178">
          <cell r="C178" t="str">
            <v>MC1S01</v>
          </cell>
          <cell r="E178" t="str">
            <v>CONICAL STRAINER 150 304SS SREEN-1/8"PERF.</v>
          </cell>
        </row>
        <row r="179">
          <cell r="C179" t="str">
            <v>MC3S01</v>
          </cell>
          <cell r="E179" t="str">
            <v>CONICAL STRAINER 300 304SS SREEN-1/8"PERF.</v>
          </cell>
        </row>
        <row r="180">
          <cell r="C180" t="str">
            <v>MC6S01</v>
          </cell>
          <cell r="E180" t="str">
            <v>CONICAL STRAINER 600 304SS SREEN-1/8"PERF.</v>
          </cell>
        </row>
        <row r="181">
          <cell r="C181" t="str">
            <v>MY1C01</v>
          </cell>
          <cell r="E181" t="str">
            <v>Y STRAINER 150 RF CS A216-WCB,304SS SCREEN</v>
          </cell>
        </row>
        <row r="182">
          <cell r="C182" t="str">
            <v>MY6C01</v>
          </cell>
          <cell r="E182" t="str">
            <v>Y STRAINER 600 RF CS A216-WCB,304SS SCREEN</v>
          </cell>
        </row>
        <row r="183">
          <cell r="C183" t="str">
            <v>TXC082</v>
          </cell>
          <cell r="E183" t="str">
            <v>SWAGE NIPPLE SCH80 TBE CS A234-WPB</v>
          </cell>
        </row>
        <row r="184">
          <cell r="C184" t="str">
            <v>TXC0D2</v>
          </cell>
          <cell r="E184" t="str">
            <v>SWAGE NIPPLE SCH160 TBE CS A234-WPB</v>
          </cell>
        </row>
        <row r="185">
          <cell r="C185" t="str">
            <v>HTF1X4</v>
          </cell>
          <cell r="E185" t="str">
            <v>TEE FRP 150 PER SPEC.</v>
          </cell>
        </row>
        <row r="186">
          <cell r="C186" t="str">
            <v>HTF6X4</v>
          </cell>
          <cell r="E186" t="str">
            <v>TEE FRP 600 PER SPEC.</v>
          </cell>
        </row>
        <row r="187">
          <cell r="C187" t="str">
            <v>TTCJ01</v>
          </cell>
          <cell r="E187" t="str">
            <v>TEE 3000 THD CS A105</v>
          </cell>
        </row>
        <row r="188">
          <cell r="C188" t="str">
            <v>WTC012</v>
          </cell>
          <cell r="E188" t="str">
            <v>TEE SCH10 BW CS A234-WPB</v>
          </cell>
        </row>
        <row r="189">
          <cell r="C189" t="str">
            <v>WTC052</v>
          </cell>
          <cell r="E189" t="str">
            <v>TEE STD BW CS A234-WPB</v>
          </cell>
        </row>
        <row r="190">
          <cell r="C190" t="str">
            <v>WTC062</v>
          </cell>
          <cell r="E190" t="str">
            <v>TEE SCH60 BW CS A234-WPB</v>
          </cell>
        </row>
        <row r="191">
          <cell r="C191" t="str">
            <v>WTC0P2</v>
          </cell>
          <cell r="E191" t="str">
            <v>TEE 0.250"WALL BW CS A234-WPB</v>
          </cell>
        </row>
        <row r="192">
          <cell r="C192" t="str">
            <v>WTC0P5</v>
          </cell>
          <cell r="E192" t="str">
            <v>TEE 0.250"WALL BW CS MSS SP-75</v>
          </cell>
        </row>
        <row r="193">
          <cell r="C193" t="str">
            <v>WTC0Q2</v>
          </cell>
          <cell r="E193" t="str">
            <v>TEE 0.312"WALL BW CS A234-WPB</v>
          </cell>
        </row>
        <row r="194">
          <cell r="C194" t="str">
            <v>LHCJ01</v>
          </cell>
          <cell r="E194" t="str">
            <v>THREDOLET 3000 THD CS A105</v>
          </cell>
        </row>
        <row r="195">
          <cell r="C195" t="str">
            <v>TUCJ01</v>
          </cell>
          <cell r="E195" t="str">
            <v>UNION 3000 THD CS A105</v>
          </cell>
        </row>
        <row r="196">
          <cell r="C196" t="str">
            <v>LWC011</v>
          </cell>
          <cell r="E196" t="str">
            <v>WELDOLET SCH10 BW CS A105</v>
          </cell>
        </row>
        <row r="197">
          <cell r="C197" t="str">
            <v>LWC051</v>
          </cell>
          <cell r="E197" t="str">
            <v>WELDOLET STD BW CS A105</v>
          </cell>
        </row>
        <row r="198">
          <cell r="C198" t="str">
            <v>LWC0P1</v>
          </cell>
          <cell r="E198" t="str">
            <v>WELDOLET 0.250"WALL BW CS A105</v>
          </cell>
        </row>
        <row r="199">
          <cell r="C199" t="str">
            <v>LWC0Q1</v>
          </cell>
          <cell r="E199" t="str">
            <v>WELDOLET 0.312"WALL BW CS A105</v>
          </cell>
        </row>
        <row r="213">
          <cell r="C213" t="str">
            <v xml:space="preserve"> </v>
          </cell>
          <cell r="E213" t="str">
            <v xml:space="preserve"> </v>
          </cell>
        </row>
      </sheetData>
      <sheetData sheetId="1">
        <row r="11">
          <cell r="C11" t="str">
            <v>HFF1X4</v>
          </cell>
        </row>
      </sheetData>
      <sheetData sheetId="2">
        <row r="11">
          <cell r="C11" t="str">
            <v>HFF1X4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C11" t="str">
            <v>HFF1X4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DAF-2"/>
      <sheetName val="SEX"/>
      <sheetName val="Fin-Bengkel"/>
      <sheetName val="Fin-Showroom"/>
      <sheetName val="Hal_Pagar"/>
      <sheetName val="Str-Bengkel"/>
      <sheetName val="Str-Showroom"/>
      <sheetName val="Elektrikal"/>
      <sheetName val="Isolasi Luar Dalam"/>
      <sheetName val="Isolasi Luar"/>
      <sheetName val="HB "/>
      <sheetName val="REF_ONLY"/>
      <sheetName val="Cover"/>
      <sheetName val="L-Mechanical"/>
      <sheetName val="Bill Of Quantity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Man_Power_Const"/>
      <sheetName val="BAG-2"/>
      <sheetName val="Tata Udara"/>
      <sheetName val="Plumbing"/>
      <sheetName val="RKP PLUMBING"/>
      <sheetName val="AC-C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REF_ONLY1"/>
      <sheetName val="Isolasi_Luar_Dalam"/>
      <sheetName val="Isolasi_Luar"/>
      <sheetName val="HB_"/>
      <sheetName val="Bill_Of_Quantity"/>
      <sheetName val="Alat"/>
      <sheetName val="Analisa Gabungan"/>
      <sheetName val="Sub"/>
      <sheetName val="BAG_2"/>
      <sheetName val="H.Satuan"/>
      <sheetName val="GB"/>
      <sheetName val="bahan"/>
      <sheetName val="EXTERNAL WORK"/>
      <sheetName val="STR"/>
      <sheetName val="rab me (by owner) "/>
      <sheetName val="BQ (by owner)"/>
      <sheetName val="rab me (fisik)"/>
      <sheetName val="3.3~PLB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Cover (x)"/>
      <sheetName val="Cor Apt"/>
      <sheetName val="REKAP"/>
      <sheetName val="Analisa Upah _ Bahan Plum"/>
      <sheetName val="REQDELTA"/>
      <sheetName val="LISTRIK"/>
      <sheetName val="Panel,feeder,elek"/>
      <sheetName val="DAF-1"/>
      <sheetName val="ANALISA-A"/>
      <sheetName val="Mekanikal"/>
      <sheetName val="Analisa ME "/>
      <sheetName val="Upah&amp;Bahan"/>
      <sheetName val="HRG BHN"/>
      <sheetName val="PileCap"/>
      <sheetName val="Tie Beam GN"/>
      <sheetName val="Tangga GN"/>
      <sheetName val="BASEMENT"/>
      <sheetName val="Klm-Mnl"/>
      <sheetName val="Blk-Mnl lt.3-lt.atap"/>
      <sheetName val="Ahs.2"/>
      <sheetName val="Ahs.1"/>
      <sheetName val="Bill No 2.1 Cold Water System"/>
      <sheetName val="PConsCS"/>
      <sheetName val="dia-in"/>
      <sheetName val="Dasboard"/>
      <sheetName val="H-Upah"/>
      <sheetName val="01A- RAB"/>
      <sheetName val="011Rabr0b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Man power"/>
      <sheetName val="PEK TANAH"/>
      <sheetName val="PEK-PERKERASAN"/>
      <sheetName val="PEK ASPAL"/>
      <sheetName val="PEK-STRUKTUR"/>
      <sheetName val="PEK-MINOR"/>
      <sheetName val="Analisa &amp; Upah"/>
      <sheetName val="BASIC"/>
      <sheetName val="DIV7-BM"/>
      <sheetName val="Bill-2"/>
      <sheetName val="Terbilang"/>
      <sheetName val="OFFICE 2 LT"/>
      <sheetName val="Analisa ME"/>
      <sheetName val="coeff"/>
      <sheetName val="Cable 150kV Ref."/>
      <sheetName val="Master 1.0"/>
      <sheetName val="Div10"/>
      <sheetName val="RATE&amp;FCTR"/>
      <sheetName val="rab - persiapan &amp; lantai-1"/>
      <sheetName val="Markup"/>
      <sheetName val="Fill this out first___"/>
      <sheetName val="DRUP (ASLI)"/>
      <sheetName val="Ch"/>
      <sheetName val="Daf 1"/>
      <sheetName val="RATE_FCTR"/>
      <sheetName val="analisa harga satuan"/>
      <sheetName val="MEP"/>
      <sheetName val="D_S_UPAH"/>
      <sheetName val="3-DIV7.B"/>
      <sheetName val="rab me _by owner_ "/>
      <sheetName val="BQ _by owner_"/>
      <sheetName val="rab me _fisik_"/>
      <sheetName val="komponen"/>
      <sheetName val="escon"/>
      <sheetName val="harsat"/>
      <sheetName val="anal"/>
      <sheetName val="b"/>
      <sheetName val="s"/>
      <sheetName val="DAFTAR HARGA"/>
      <sheetName val="DIV.IV"/>
      <sheetName val="DIV.VIII"/>
      <sheetName val="ANSAT K'AYI"/>
      <sheetName val="DAF-5"/>
      <sheetName val="Sheet1"/>
      <sheetName val="upah_borong"/>
      <sheetName val="Upah Bahan"/>
      <sheetName val="M.Pekerjaan"/>
      <sheetName val="Analisa 2"/>
      <sheetName val="Daf_ No_ _ 4_2"/>
      <sheetName val="TOWN"/>
      <sheetName val="概総括1"/>
      <sheetName val="External"/>
      <sheetName val="BQ"/>
      <sheetName val="#REF!"/>
      <sheetName val="BAHAN "/>
      <sheetName val="h-013211-2"/>
      <sheetName val="3-DIV2"/>
      <sheetName val="Index"/>
      <sheetName val="Sheet01S"/>
      <sheetName val="A"/>
      <sheetName val="HPP_19_"/>
      <sheetName val="Input monthly capex"/>
      <sheetName val="SAT-DAS"/>
      <sheetName val="MAIN EQUIP AC"/>
      <sheetName val="TT04"/>
      <sheetName val="3.4. CONCRETE ANLS. C.O.T"/>
      <sheetName val="UPH,BHN,ALT"/>
      <sheetName val="Analis harga"/>
      <sheetName val="G_SUMMARY"/>
      <sheetName val="NP"/>
      <sheetName val="ERECTION"/>
      <sheetName val="Met_Pas Batu"/>
      <sheetName val="Met_ Minor"/>
      <sheetName val="FORM X COST"/>
      <sheetName val="Anls"/>
      <sheetName val="F ALARM"/>
      <sheetName val="hst  LAMP_1"/>
      <sheetName val="Break_down"/>
      <sheetName val="Pipe"/>
      <sheetName val="DAF_3.1"/>
      <sheetName val="DAF_3.11"/>
      <sheetName val="QSS"/>
      <sheetName val="MHR-ANLIS"/>
      <sheetName val="I-KAMAR"/>
      <sheetName val="I_KAMAR"/>
      <sheetName val="Fill this out first..."/>
      <sheetName val="Mall"/>
      <sheetName val="Pivot-tabel-塅䕃⹌塅Esa"/>
      <sheetName val="K"/>
      <sheetName val="Bill_2_ PL _ SUPPLY A"/>
      <sheetName val="Lantai I"/>
      <sheetName val="B - Norelec"/>
      <sheetName val="tifico"/>
      <sheetName val="analis"/>
      <sheetName val="box culvert"/>
      <sheetName val="H_Upah"/>
      <sheetName val="TOEC"/>
      <sheetName val="BOQ INTERN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Daf__No____4_2"/>
      <sheetName val="HSD"/>
      <sheetName val="BQ-E20-02(Rp)"/>
      <sheetName val="hrg-dsr"/>
      <sheetName val="gvl"/>
      <sheetName val="4-Basic Price"/>
      <sheetName val="3-DIV5"/>
      <sheetName val="M&amp;E R"/>
      <sheetName val="RAB PERSIAPAN "/>
      <sheetName val="BL"/>
      <sheetName val="Analis Kusen 1 ESKALASI"/>
      <sheetName val="SELISIH HARGA"/>
      <sheetName val="ｺﾝY条件BD"/>
      <sheetName val="2002"/>
      <sheetName val="Analisa HS"/>
      <sheetName val="AC"/>
      <sheetName val="Fin_Bengkel"/>
      <sheetName val="Fin_Showroom"/>
      <sheetName val="Str_Bengkel"/>
      <sheetName val="Str_Showroom"/>
      <sheetName val="KK"/>
      <sheetName val="Bill No_ 3"/>
      <sheetName val="ELEMENT SUM"/>
      <sheetName val="Man Power &amp; Comp"/>
      <sheetName val="기성"/>
      <sheetName val="국내총괄"/>
      <sheetName val="대비"/>
      <sheetName val="???1"/>
      <sheetName val="RAP"/>
      <sheetName val="table-5"/>
      <sheetName val="calc-2"/>
      <sheetName val="data"/>
      <sheetName val="tabel-4"/>
      <sheetName val="data-1"/>
      <sheetName val="Site Plan"/>
      <sheetName val="RAW MATERIALS "/>
      <sheetName val="COST-PERSON-J.O."/>
      <sheetName val="RENTAL1"/>
      <sheetName val="HARGA MATERIAL"/>
      <sheetName val="GENERAL"/>
      <sheetName val="Pricing"/>
      <sheetName val="trf 7 jht"/>
      <sheetName val="SAT"/>
      <sheetName val="Rek Tot"/>
      <sheetName val="부하(성남)"/>
      <sheetName val="Urai _ Guide Post"/>
      <sheetName val="Urai_Galian Tanah"/>
      <sheetName val="OFFICE"/>
      <sheetName val="RECEIVING INPECTION"/>
      <sheetName val="Piping"/>
      <sheetName val="電気設備表"/>
      <sheetName val="Student"/>
      <sheetName val="sheet 2"/>
      <sheetName val="RAB ME"/>
      <sheetName val="FIRE FIGHTING"/>
      <sheetName val="RAB"/>
      <sheetName val="anaUTama"/>
      <sheetName val="anaMob"/>
      <sheetName val="DIV7"/>
      <sheetName val="DIV3"/>
      <sheetName val="DIV2"/>
      <sheetName val="FACTOR"/>
      <sheetName val="Elec-ins"/>
      <sheetName val="Pivot-tabel-????Esa"/>
      <sheetName val="??Y??BD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一発シート"/>
      <sheetName val="L_Mechanical"/>
      <sheetName val="Anl.+"/>
      <sheetName val="112-885"/>
      <sheetName val="rab g. menara pengawas"/>
      <sheetName val="DOORWINDOW"/>
      <sheetName val="___1"/>
      <sheetName val="Fill_this_out_first___2"/>
      <sheetName val="name"/>
      <sheetName val="BQTOLTP"/>
      <sheetName val="C100-KICK"/>
      <sheetName val="Reactions"/>
      <sheetName val="BQ PLAMBING - SEMANAN"/>
      <sheetName val="AC_C"/>
      <sheetName val="??"/>
      <sheetName val="????"/>
      <sheetName val="NS GD.UTAMA"/>
      <sheetName val="6"/>
      <sheetName val="附表4-辅助工程"/>
      <sheetName val="附表4-公用工程项目"/>
      <sheetName val="附表2"/>
      <sheetName val="SAP"/>
      <sheetName val="ANALISA PEK.UMUM"/>
      <sheetName val="Harga Satuan"/>
      <sheetName val="A+Supl."/>
      <sheetName val="7"/>
      <sheetName val="BAHAN &amp; ALAT "/>
      <sheetName val="BHN-ALAT"/>
      <sheetName val="MAPP"/>
      <sheetName val="RKP"/>
      <sheetName val="Material&amp;Upah"/>
      <sheetName val="BasicPrice"/>
      <sheetName val="MI(data base)"/>
      <sheetName val="RANKING PELAPORAN"/>
      <sheetName val="alt1"/>
      <sheetName val="analisa Str"/>
      <sheetName val="5.1-5.4(1)-5.4(2)"/>
      <sheetName val="UnitRate22"/>
      <sheetName val="hsat-SD"/>
      <sheetName val="an-satuan"/>
      <sheetName val="Man Power _ Comp"/>
      <sheetName val="REKAP_ARSITEKTUR."/>
      <sheetName val="RAB.ADMINISTRASI PUSAT (1)"/>
      <sheetName val="Data_Neraca_Kom"/>
      <sheetName val="el-sum"/>
      <sheetName val="Mk Base"/>
      <sheetName val="BANGUNAN UTAMA"/>
      <sheetName val="Prelim Thp 2"/>
      <sheetName val="Direct Cost Thp 2"/>
      <sheetName val="HARGA ALAT"/>
      <sheetName val="FAK"/>
      <sheetName val="HS"/>
      <sheetName val="bialangsung"/>
      <sheetName val="MAP"/>
      <sheetName val="HD ALAT"/>
      <sheetName val="BAU"/>
      <sheetName val="database"/>
      <sheetName val="Waktu"/>
      <sheetName val="SDM"/>
      <sheetName val="PriceList"/>
      <sheetName val="AnAlat"/>
      <sheetName val="ANAL.BOW"/>
      <sheetName val="An-str(krgnyr)"/>
      <sheetName val="hasat"/>
      <sheetName val="Input Data"/>
      <sheetName val="HB ARSITEKTUR"/>
      <sheetName val="HB STRUKTUR"/>
      <sheetName val="Assetdb"/>
      <sheetName val="AssetPar"/>
      <sheetName val="Sales Parameter"/>
      <sheetName val="D2.4"/>
      <sheetName val="D3-3"/>
      <sheetName val="D4.3 (TE)"/>
      <sheetName val="D5.3 (TF) "/>
      <sheetName val="D8.3 (TJ)"/>
      <sheetName val="H-SAT"/>
      <sheetName val="Harga"/>
      <sheetName val="DBKoef"/>
      <sheetName val="FINISHING"/>
      <sheetName val="DEF"/>
      <sheetName val="610.05"/>
      <sheetName val="MENU"/>
      <sheetName val="Option List"/>
      <sheetName val="01Reg3"/>
      <sheetName val="harga dasar"/>
      <sheetName val="bd"/>
      <sheetName val="GP-WB"/>
      <sheetName val="basic wages"/>
      <sheetName val="RESUME"/>
      <sheetName val="Data-Masukan"/>
      <sheetName val="ANTEK"/>
      <sheetName val="ANALISA HARGA"/>
      <sheetName val="CashFlow"/>
      <sheetName val="HS1"/>
      <sheetName val="PP"/>
      <sheetName val="DATA_2018"/>
      <sheetName val="Analisa HSP"/>
      <sheetName val="AN-MAJOR"/>
      <sheetName val="An_Basic"/>
      <sheetName val="PROD"/>
      <sheetName val="Kinerja Proyek"/>
      <sheetName val="telp"/>
      <sheetName val="Ranking-LK"/>
      <sheetName val="trans"/>
      <sheetName val="target raker2"/>
      <sheetName val="BLOK-BJR"/>
      <sheetName val="Unit Rate"/>
      <sheetName val="DATA PROYEK"/>
      <sheetName val="input data umum"/>
      <sheetName val="HargaBahan"/>
      <sheetName val="HD BAHAN"/>
      <sheetName val="Tambahan anal"/>
      <sheetName val="TOTAL UPAH"/>
      <sheetName val="Parameter"/>
      <sheetName val="STOK MAT"/>
      <sheetName val="Galian"/>
      <sheetName val="DATA 2009"/>
      <sheetName val="DATA 2010"/>
      <sheetName val="Target Raker TW III"/>
      <sheetName val="KUB-01(10)"/>
      <sheetName val="jadw"/>
      <sheetName val="SUMBER"/>
      <sheetName val="7.PEK-STRUKTUR"/>
      <sheetName val="Param"/>
      <sheetName val="EDTL"/>
      <sheetName val="DaftarHarga"/>
      <sheetName val="Sheet3"/>
      <sheetName val="PERALATAN PROYEK GOL III A"/>
      <sheetName val="Cashflow_ref"/>
      <sheetName val="PROJ CASH"/>
      <sheetName val="Cover Sheet"/>
      <sheetName val="PRO"/>
      <sheetName val="Exchange Rates"/>
      <sheetName val="BD-LS"/>
      <sheetName val="KEBALAT"/>
      <sheetName val="610.04"/>
      <sheetName val="610.06"/>
      <sheetName val="610.07"/>
      <sheetName val="610.08"/>
      <sheetName val="SchC"/>
      <sheetName val="SchA"/>
      <sheetName val="SewAlat"/>
      <sheetName val="SchB"/>
      <sheetName val="SchD"/>
      <sheetName val="Agregat Halus &amp; Kasar"/>
      <sheetName val="HRG"/>
      <sheetName val="jan"/>
      <sheetName val="FEB"/>
      <sheetName val="MAR"/>
      <sheetName val="BTL-Persiapan"/>
      <sheetName val="BTL-Bau"/>
      <sheetName val="BTL-alat"/>
      <sheetName val="BTL-Rupa"/>
      <sheetName val="AUG02"/>
      <sheetName val="Sch"/>
      <sheetName val="Allowance"/>
      <sheetName val="SPJ"/>
      <sheetName val="Gaji"/>
      <sheetName val="prog-mgu"/>
      <sheetName val="TIE-INS"/>
      <sheetName val="Sat Bah &amp; Up"/>
      <sheetName val="rate-alat"/>
      <sheetName val="Upah "/>
      <sheetName val="??(??)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D &amp; W sizes"/>
      <sheetName val="Weight Bridge"/>
      <sheetName val="Ahs.Pipa"/>
      <sheetName val="Pivot-tabel-____Esa"/>
      <sheetName val="__Y__BD"/>
      <sheetName val="__"/>
      <sheetName val="____"/>
      <sheetName val="Transfer Pump"/>
      <sheetName val="CF Rp-USD"/>
      <sheetName val="Man_Power_&amp;_Comp"/>
      <sheetName val="Cover Daf-2"/>
      <sheetName val="ANL_pakai"/>
      <sheetName val="FORMESTIMASI"/>
      <sheetName val="Harsat Bahan"/>
      <sheetName val="Harsat Upah"/>
      <sheetName val="hub"/>
      <sheetName val="AHS AC"/>
      <sheetName val="AHS FF"/>
      <sheetName val="AHS PLMB"/>
      <sheetName val="기준"/>
      <sheetName val="PERSIAPAN"/>
      <sheetName val="ELEKTRONIK"/>
      <sheetName val="AHS"/>
      <sheetName val="metode"/>
      <sheetName val="arsitektur"/>
      <sheetName val="sort2"/>
      <sheetName val="TAMKUR "/>
      <sheetName val="iTEM hARSAT"/>
      <sheetName val="4"/>
      <sheetName val="BGN PENUNJANG"/>
      <sheetName val="BILL 1"/>
      <sheetName val="gia vt,nc,may"/>
      <sheetName val="Du toan"/>
      <sheetName val="Quantity"/>
      <sheetName val="Keothep"/>
      <sheetName val="Re-bar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25"/>
      <sheetName val="MADC"/>
      <sheetName val="Pintu &amp; Jendela"/>
      <sheetName val="Capex"/>
      <sheetName val="Zobowiazania"/>
      <sheetName val="BILANS"/>
      <sheetName val="rekap mekanikal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Summary"/>
      <sheetName val="Zones"/>
      <sheetName val="REKAPITULASI"/>
      <sheetName val="Div. 4"/>
      <sheetName val="PEK-HARIAN"/>
      <sheetName val="GE-1-2"/>
      <sheetName val="EE-PROP"/>
      <sheetName val="FreshWater"/>
      <sheetName val="LEMBAR1"/>
      <sheetName val="besi"/>
      <sheetName val="BANGUNAN PENUNJANG"/>
      <sheetName val="Blk-Mnl"/>
      <sheetName val="database-emp"/>
      <sheetName val="Formula"/>
      <sheetName val="Analisa HS Sound System"/>
      <sheetName val="Rekap Addendum"/>
      <sheetName val="cargo"/>
      <sheetName val="Valve"/>
      <sheetName val="RAB AR&amp;STR"/>
      <sheetName val="Report detil kondisi"/>
      <sheetName val="detil kondisi"/>
      <sheetName val="Sheet5"/>
      <sheetName val="Sheet4"/>
      <sheetName val="Satpek"/>
      <sheetName val="FLAF&amp;PARTSI"/>
      <sheetName val="Baja"/>
      <sheetName val="Beton K-250"/>
      <sheetName val="phuluc1"/>
      <sheetName val="Solar"/>
      <sheetName val="OLI HEQ"/>
      <sheetName val="BBM-03"/>
      <sheetName val="An"/>
      <sheetName val="REMUNERASISTANDAR"/>
      <sheetName val="TABEL-DETASIR"/>
      <sheetName val="__(__)"/>
      <sheetName val="CashFlwProjections"/>
      <sheetName val="Category 1"/>
      <sheetName val="BQ-Structur"/>
      <sheetName val="Rekap RAP real (2)"/>
      <sheetName val="support"/>
      <sheetName val="BQ-M"/>
      <sheetName val="d-kwantitas"/>
      <sheetName val="R office Eng Water Pump"/>
      <sheetName val="ELEMENT_SUM"/>
      <sheetName val="Bill_No__3"/>
      <sheetName val="HARGA_MATERIAL"/>
      <sheetName val="RAW_MATERIALS_"/>
      <sheetName val="COST-PERSON-J_O_"/>
      <sheetName val="Urai___Guide_Post"/>
      <sheetName val="Urai_Galian_Tanah"/>
      <sheetName val="sheet_2"/>
      <sheetName val="RAB_ME"/>
      <sheetName val="FIRE_FIGHTING"/>
      <sheetName val="RECEIVING_INPECTION"/>
      <sheetName val="Rek_Tot"/>
      <sheetName val="DETAIL_RAP"/>
      <sheetName val="Anl_+"/>
      <sheetName val="rab_g__menara_pengawas"/>
      <sheetName val="NS_GD_UTAMA"/>
      <sheetName val="ANSAT_K'AYI"/>
      <sheetName val="Cable_150kV_Ref_"/>
      <sheetName val="Analisa_HS"/>
      <sheetName val="D_&amp;_W_sizes"/>
      <sheetName val="4-Basic_Price"/>
      <sheetName val="M&amp;E_R"/>
      <sheetName val="RAB_PERSIAPAN_"/>
      <sheetName val="Analis_Kusen_1_ESKALASI"/>
      <sheetName val="M_Pekerjaan"/>
      <sheetName val="ANALISA_PEK_UMUM"/>
      <sheetName val="REKAP_ARSITEKTUR_"/>
      <sheetName val="RAB_ADMINISTRASI_PUSAT_(1)"/>
      <sheetName val="Man_Power___Comp"/>
      <sheetName val="Analisa_-Baku7"/>
      <sheetName val="Bill_of_Qty7"/>
      <sheetName val="Bill_of_Qty_MEP7"/>
      <sheetName val="Analisa_Baku_MEP7"/>
      <sheetName val="Rekap_Prelim7"/>
      <sheetName val="Rekap_Direct_Cost7"/>
      <sheetName val="Pivot-tabel-Isi_Data7"/>
      <sheetName val="Pivot-tabel-Copy_Database7"/>
      <sheetName val="Analisa_Upah_&amp;_Bahan_Plum7"/>
      <sheetName val="REF_ONLY7"/>
      <sheetName val="Isolasi_Luar_Dalam6"/>
      <sheetName val="Isolasi_Luar6"/>
      <sheetName val="HB_6"/>
      <sheetName val="Bill_Of_Quantity6"/>
      <sheetName val="EXTERNAL_WORK4"/>
      <sheetName val="H_Satuan4"/>
      <sheetName val="RKP_PLUMBING4"/>
      <sheetName val="Analisa_Upah___Bahan_Plum4"/>
      <sheetName val="rab_me_(by_owner)_4"/>
      <sheetName val="BQ_(by_owner)4"/>
      <sheetName val="rab_me_(fisik)4"/>
      <sheetName val="3_3~PLB4"/>
      <sheetName val="Tata_Udara4"/>
      <sheetName val="Analisa_Gabungan4"/>
      <sheetName val="Analisa_ME_4"/>
      <sheetName val="Man_power3"/>
      <sheetName val="Cover_(x)4"/>
      <sheetName val="Cor_Apt4"/>
      <sheetName val="HRG_BHN4"/>
      <sheetName val="Tie_Beam_GN4"/>
      <sheetName val="Tangga_GN4"/>
      <sheetName val="Blk-Mnl_lt_3-lt_atap4"/>
      <sheetName val="Bill_No_2_1_Cold_Water_System4"/>
      <sheetName val="Ahs_24"/>
      <sheetName val="Ahs_14"/>
      <sheetName val="01A-_RAB3"/>
      <sheetName val="rab_me__by_owner__3"/>
      <sheetName val="BQ__by_owner_3"/>
      <sheetName val="rab_me__fisik_3"/>
      <sheetName val="Analisa_&amp;_Upah3"/>
      <sheetName val="Analisa_ME3"/>
      <sheetName val="Master_1_03"/>
      <sheetName val="OFFICE_2_LT3"/>
      <sheetName val="Analisa_23"/>
      <sheetName val="Fill_this_out_first___5"/>
      <sheetName val="MAIN_EQUIP_AC3"/>
      <sheetName val="DAFTAR_HARGA1"/>
      <sheetName val="Daf__No____4_22"/>
      <sheetName val="PEK_TANAH3"/>
      <sheetName val="PEK_ASPAL3"/>
      <sheetName val="rab_-_persiapan_&amp;_lantai-13"/>
      <sheetName val="BAHAN_1"/>
      <sheetName val="analisa_harga_satuan1"/>
      <sheetName val="hst__LAMP_11"/>
      <sheetName val="Fill_this_out_first___6"/>
      <sheetName val="DRUP_(ASLI)1"/>
      <sheetName val="FORM_X_COST1"/>
      <sheetName val="DIV_IV1"/>
      <sheetName val="DIV_VIII1"/>
      <sheetName val="Bill_2__PL___SUPPLY_A1"/>
      <sheetName val="Met_Pas_Batu3"/>
      <sheetName val="Met__Minor3"/>
      <sheetName val="Lantai_I1"/>
      <sheetName val="F_ALARM1"/>
      <sheetName val="SELISIH_HARGA1"/>
      <sheetName val="3-DIV7_B1"/>
      <sheetName val="box_culvert1"/>
      <sheetName val="Daf_11"/>
      <sheetName val="B_-_Norelec1"/>
      <sheetName val="Input_monthly_capex1"/>
      <sheetName val="Man_Power_&amp;_Comp2"/>
      <sheetName val="Upah_Bahan1"/>
      <sheetName val="BOQ_INTERN1"/>
      <sheetName val="3_4__CONCRETE_ANLS__C_O_T1"/>
      <sheetName val="Analis_harga1"/>
      <sheetName val="DAF_3_12"/>
      <sheetName val="DAF_3_111"/>
      <sheetName val="Site_Plan1"/>
      <sheetName val="ELEMENT_SUM1"/>
      <sheetName val="Bill_No__31"/>
      <sheetName val="HARGA_MATERIAL1"/>
      <sheetName val="RAW_MATERIALS_1"/>
      <sheetName val="COST-PERSON-J_O_1"/>
      <sheetName val="Urai___Guide_Post1"/>
      <sheetName val="Urai_Galian_Tanah1"/>
      <sheetName val="sheet_21"/>
      <sheetName val="RAB_ME1"/>
      <sheetName val="FIRE_FIGHTING1"/>
      <sheetName val="RECEIVING_INPECTION1"/>
      <sheetName val="Rek_Tot1"/>
      <sheetName val="DETAIL_RAP1"/>
      <sheetName val="Anl_+1"/>
      <sheetName val="rab_g__menara_pengawas1"/>
      <sheetName val="NS_GD_UTAMA1"/>
      <sheetName val="ANSAT_K'AYI1"/>
      <sheetName val="Cable_150kV_Ref_1"/>
      <sheetName val="Analisa_HS1"/>
      <sheetName val="D_&amp;_W_sizes1"/>
      <sheetName val="4-Basic_Price1"/>
      <sheetName val="M&amp;E_R1"/>
      <sheetName val="RAB_PERSIAPAN_1"/>
      <sheetName val="Analis_Kusen_1_ESKALASI1"/>
      <sheetName val="M_Pekerjaan1"/>
      <sheetName val="ANALISA_PEK_UMUM1"/>
      <sheetName val="REKAP_ARSITEKTUR_1"/>
      <sheetName val="RAB_ADMINISTRASI_PUSAT_(1)1"/>
      <sheetName val="Man_Power___Comp1"/>
      <sheetName val="boq"/>
      <sheetName val="arab"/>
      <sheetName val="Cover Daf_2"/>
      <sheetName val="beton"/>
      <sheetName val="Sum"/>
      <sheetName val="BQ External"/>
      <sheetName val="6MONTHS"/>
      <sheetName val="gabungan (2)"/>
      <sheetName val="FP"/>
      <sheetName val="PLB"/>
      <sheetName val="Tanah"/>
      <sheetName val="Struktur"/>
      <sheetName val="Infrastruktur"/>
      <sheetName val="3-DIV4"/>
      <sheetName val="Asset"/>
      <sheetName val="By Act Cd-CE"/>
      <sheetName val="ocean voyage"/>
      <sheetName val="An.2"/>
      <sheetName val="har-mat"/>
      <sheetName val="SAT-BHN"/>
      <sheetName val="FA"/>
      <sheetName val="Vibro_Roller"/>
      <sheetName val="PO-2"/>
      <sheetName val="351BQMCN"/>
      <sheetName val="BQ ARS"/>
      <sheetName val="PROGRESS"/>
      <sheetName val="INPUT"/>
      <sheetName val="K 500"/>
      <sheetName val="Units"/>
      <sheetName val="Codes"/>
      <sheetName val="6_10__I"/>
      <sheetName val="2_3C"/>
      <sheetName val="2_4F"/>
      <sheetName val="6_9D_W"/>
      <sheetName val="Harga Bahan"/>
      <sheetName val="HSA &amp; PAB"/>
      <sheetName val="Harga Upah "/>
      <sheetName val="1.2"/>
      <sheetName val="koef"/>
      <sheetName val="material "/>
      <sheetName val="GRAND REKAP"/>
      <sheetName val="Hua Yang Quarterly"/>
      <sheetName val="SCHEDULE"/>
      <sheetName val="#REF"/>
      <sheetName val="BQ Mekanikal"/>
      <sheetName val="Basic Price"/>
      <sheetName val="PT."/>
      <sheetName val="tabel pnganan mslh"/>
      <sheetName val="BAB_5_2_BiaLang"/>
      <sheetName val="Harga_Satuan"/>
      <sheetName val="A+Supl_"/>
      <sheetName val="Harga_Satuan1"/>
      <sheetName val="A+Supl_1"/>
      <sheetName val="Kuantitas &amp; Harga"/>
      <sheetName val="Rekap Biaya"/>
      <sheetName val="LPP-201"/>
      <sheetName val="Cost Plan"/>
      <sheetName val="price"/>
      <sheetName val="5-Peralatan"/>
      <sheetName val="NP _2_"/>
      <sheetName val="FAKTOR"/>
      <sheetName val="BQ-1A prelim"/>
      <sheetName val="EQ_an"/>
      <sheetName val="ANALISA "/>
      <sheetName val="HG-UPAH"/>
      <sheetName val="HG_JADI"/>
      <sheetName val="BQBAS"/>
      <sheetName val="Harsat BHN AR,M"/>
      <sheetName val="TSS"/>
      <sheetName val="Investment Valuation"/>
      <sheetName val="dtxl"/>
      <sheetName val="Ｎｏ.13"/>
      <sheetName val="Harga ME 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DAF-4"/>
      <sheetName val="5-ALAT(1)"/>
      <sheetName val="daf-3(OK)"/>
      <sheetName val="daf-7(OK)"/>
      <sheetName val="Plint_List"/>
      <sheetName val="Luar"/>
      <sheetName val="Pintu Jendela"/>
      <sheetName val="PAD-F"/>
      <sheetName val="Bill No 2 Cover"/>
      <sheetName val="B.Rates 2014"/>
      <sheetName val="i-me"/>
      <sheetName val="tuong"/>
      <sheetName val="Electrical Works"/>
      <sheetName val="H_T_ INCOMING SYSTEM"/>
      <sheetName val="MAIN GATE HOUSE"/>
      <sheetName val="차액보증"/>
      <sheetName val="경비2내역"/>
      <sheetName val="Analisa Baku ME"/>
      <sheetName val="Analisa_-Baku8"/>
      <sheetName val="Bill_of_Qty8"/>
      <sheetName val="Bill_of_Qty_MEP8"/>
      <sheetName val="Analisa_Baku_MEP8"/>
      <sheetName val="Rekap_Prelim8"/>
      <sheetName val="Rekap_Direct_Cost8"/>
      <sheetName val="Pivot-tabel-Isi_Data8"/>
      <sheetName val="Pivot-tabel-Copy_Database8"/>
      <sheetName val="Analisa_Upah_&amp;_Bahan_Plum8"/>
      <sheetName val="REF_ONLY8"/>
      <sheetName val="Isolasi_Luar_Dalam7"/>
      <sheetName val="Isolasi_Luar7"/>
      <sheetName val="HB_7"/>
      <sheetName val="Bill_Of_Quantity7"/>
      <sheetName val="EXTERNAL_WORK5"/>
      <sheetName val="rab_me_(by_owner)_5"/>
      <sheetName val="BQ_(by_owner)5"/>
      <sheetName val="rab_me_(fisik)5"/>
      <sheetName val="H_Satuan5"/>
      <sheetName val="Cover_(x)5"/>
      <sheetName val="Cor_Apt5"/>
      <sheetName val="RKP_PLUMBING5"/>
      <sheetName val="Tata_Udara5"/>
      <sheetName val="Analisa_Gabungan5"/>
      <sheetName val="3_3~PLB5"/>
      <sheetName val="Analisa_ME_5"/>
      <sheetName val="Analisa_Upah___Bahan_Plum5"/>
      <sheetName val="Bill_No_2_1_Cold_Water_System5"/>
      <sheetName val="Blk-Mnl_lt_3-lt_atap5"/>
      <sheetName val="HRG_BHN5"/>
      <sheetName val="Tie_Beam_GN5"/>
      <sheetName val="Tangga_GN5"/>
      <sheetName val="Ahs_25"/>
      <sheetName val="Ahs_15"/>
      <sheetName val="Man_power4"/>
      <sheetName val="MAIN_EQUIP_AC4"/>
      <sheetName val="rab_me__by_owner__4"/>
      <sheetName val="BQ__by_owner_4"/>
      <sheetName val="rab_me__fisik_4"/>
      <sheetName val="Fill_this_out_first___7"/>
      <sheetName val="Analisa_24"/>
      <sheetName val="01A-_RAB4"/>
      <sheetName val="PEK_TANAH4"/>
      <sheetName val="PEK_ASPAL4"/>
      <sheetName val="Analisa_&amp;_Upah4"/>
      <sheetName val="Analisa_ME4"/>
      <sheetName val="Master_1_04"/>
      <sheetName val="OFFICE_2_LT4"/>
      <sheetName val="DAFTAR_HARGA2"/>
      <sheetName val="rab_-_persiapan_&amp;_lantai-14"/>
      <sheetName val="Met_Pas_Batu4"/>
      <sheetName val="Met__Minor4"/>
      <sheetName val="DIV_IV2"/>
      <sheetName val="DIV_VIII2"/>
      <sheetName val="3-DIV7_B2"/>
      <sheetName val="DAF_3_13"/>
      <sheetName val="DAF_3_112"/>
      <sheetName val="Daf__No____4_23"/>
      <sheetName val="ELEMENT_SUM2"/>
      <sheetName val="analisa_harga_satuan2"/>
      <sheetName val="hst__LAMP_12"/>
      <sheetName val="BAHAN_2"/>
      <sheetName val="Fill_this_out_first___8"/>
      <sheetName val="DRUP_(ASLI)2"/>
      <sheetName val="FORM_X_COST2"/>
      <sheetName val="F_ALARM2"/>
      <sheetName val="Lantai_I2"/>
      <sheetName val="box_culvert2"/>
      <sheetName val="Man_Power_&amp;_Comp3"/>
      <sheetName val="Analis_harga2"/>
      <sheetName val="Upah_Bahan2"/>
      <sheetName val="Daf_12"/>
      <sheetName val="BOQ_INTERN2"/>
      <sheetName val="4-Basic_Price2"/>
      <sheetName val="B_-_Norelec2"/>
      <sheetName val="SELISIH_HARGA2"/>
      <sheetName val="Bill_2__PL___SUPPLY_A2"/>
      <sheetName val="Input_monthly_capex2"/>
      <sheetName val="Bill_No__32"/>
      <sheetName val="Site_Plan2"/>
      <sheetName val="Urai___Guide_Post2"/>
      <sheetName val="Urai_Galian_Tanah2"/>
      <sheetName val="RAW_MATERIALS_2"/>
      <sheetName val="COST-PERSON-J_O_2"/>
      <sheetName val="RECEIVING_INPECTION2"/>
      <sheetName val="Rek_Tot2"/>
      <sheetName val="3_4__CONCRETE_ANLS__C_O_T2"/>
      <sheetName val="HARGA_MATERIAL2"/>
      <sheetName val="DETAIL_RAP2"/>
      <sheetName val="Anl_+2"/>
      <sheetName val="rab_g__menara_pengawas2"/>
      <sheetName val="ANSAT_K'AYI2"/>
      <sheetName val="Analisa_HS2"/>
      <sheetName val="Cable_150kV_Ref_2"/>
      <sheetName val="NS_GD_UTAMA2"/>
      <sheetName val="sheet_22"/>
      <sheetName val="RAB_ME2"/>
      <sheetName val="FIRE_FIGHTING2"/>
      <sheetName val="BQ_PLAMBING_-_SEMANAN"/>
      <sheetName val="D_&amp;_W_sizes2"/>
      <sheetName val="Weight_Bridge"/>
      <sheetName val="Ahs_Pipa"/>
      <sheetName val="TAMKUR_"/>
      <sheetName val="gia_vt,nc,may"/>
      <sheetName val="Du_toan"/>
      <sheetName val="Analis_Kusen_1_ESKALASI2"/>
      <sheetName val="M&amp;E_R2"/>
      <sheetName val="RAB_PERSIAPAN_2"/>
      <sheetName val="iTEM_hARSAT"/>
      <sheetName val="BGN_PENUNJANG"/>
      <sheetName val="M_Pekerjaan2"/>
      <sheetName val="ANALISA_PEK_UMUM2"/>
      <sheetName val="REKAP_ARSITEKTUR_2"/>
      <sheetName val="RAB_ADMINISTRASI_PUSAT_(1)2"/>
      <sheetName val="Man_Power___Comp2"/>
      <sheetName val="BILL_1"/>
      <sheetName val="Prelim_Thp_2"/>
      <sheetName val="Direct_Cost_Thp_2"/>
      <sheetName val="CF_Rp-USD"/>
      <sheetName val="Harsat_Bahan"/>
      <sheetName val="Harsat_Upah"/>
      <sheetName val="Cover_Daf-2"/>
      <sheetName val="Transfer_Pump"/>
      <sheetName val="7_PEK-STRUKTUR"/>
      <sheetName val="5_1-5_4(1)-5_4(2)"/>
      <sheetName val="AHS_AC"/>
      <sheetName val="AHS_FF"/>
      <sheetName val="AHS_PLMB"/>
      <sheetName val="Rekap_RAP_real_(2)"/>
      <sheetName val="Div__4"/>
      <sheetName val="Pintu_&amp;_Jendela"/>
      <sheetName val="trf_7_jht"/>
      <sheetName val="R_office_Eng_Water_Pump"/>
      <sheetName val="Mk_Base"/>
      <sheetName val="rekap_mekanikal"/>
      <sheetName val="Analisa_Harga"/>
      <sheetName val="Cover_Daf_2"/>
      <sheetName val="BQ_External"/>
      <sheetName val="Category_1"/>
      <sheetName val="OLI_HEQ"/>
      <sheetName val="BANGUNAN_PENUNJANG"/>
      <sheetName val="HARGA_ALAT"/>
      <sheetName val="Beton_K-250"/>
      <sheetName val="RAB_AR&amp;STR"/>
      <sheetName val="Report_detil_kondisi"/>
      <sheetName val="detil_kondisi"/>
      <sheetName val="gabungan_(2)"/>
      <sheetName val="BANGUNAN_UTAMA"/>
      <sheetName val="K_500"/>
      <sheetName val="By_Act_Cd-CE"/>
      <sheetName val="ocean_voyage"/>
      <sheetName val="An_2"/>
      <sheetName val="Earthwork"/>
      <sheetName val="비주거용"/>
      <sheetName val="DTCT"/>
      <sheetName val="electrical"/>
      <sheetName val="COAT&amp;WRAP-QIOT-#3"/>
      <sheetName val="PNT-QUOT-#3"/>
      <sheetName val="harmony_done"/>
      <sheetName val="전기"/>
      <sheetName val="Tai khoan"/>
      <sheetName val="Package1"/>
      <sheetName val="IBASE"/>
      <sheetName val="MTO REV_0"/>
      <sheetName val="tra_vat_lieu"/>
      <sheetName val="Daftar Upah"/>
      <sheetName val="SewerPipe"/>
      <sheetName val="Daf_No_1"/>
      <sheetName val="BQ Arsit"/>
      <sheetName val="An HarSatPek"/>
      <sheetName val="Sheet"/>
      <sheetName val="BG"/>
      <sheetName val="Budget Code"/>
      <sheetName val="TSO_CHUNG"/>
      <sheetName val="Du_lieu"/>
      <sheetName val="Don gia"/>
      <sheetName val="meas-wp"/>
      <sheetName val="Urug"/>
      <sheetName val="mob. dem"/>
      <sheetName val="Ars+Str+ME"/>
      <sheetName val="Beton-K-300"/>
      <sheetName val="DIV.2"/>
      <sheetName val="Anl Print"/>
      <sheetName val="Anal-Rab"/>
      <sheetName val="Sat-Rab"/>
      <sheetName val="Psr-Los 4x4"/>
      <sheetName val="bhn,upah,alat"/>
      <sheetName val="Ans Kom Precast"/>
      <sheetName val="LO"/>
      <sheetName val="uraian"/>
      <sheetName val="BQ-Tenis"/>
      <sheetName val="BOQ_Aula"/>
      <sheetName val="Prelim"/>
      <sheetName val="41,9&amp;36,3"/>
      <sheetName val="Gaji-Bag"/>
      <sheetName val="Proposal"/>
      <sheetName val=""/>
      <sheetName val="Hot Parts Rotation"/>
      <sheetName val="バルブ材質選定データ"/>
      <sheetName val="ﾄﾞﾊﾞｲFUEL GAS追見"/>
      <sheetName val="산근"/>
      <sheetName val="Gal Sal"/>
      <sheetName val="SILICATE"/>
      <sheetName val="入力作成表"/>
      <sheetName val="Nhan cong"/>
      <sheetName val="Buy vs. Lease Car"/>
      <sheetName val="NET ALL (M)"/>
      <sheetName val="Concrete"/>
      <sheetName val="NP (4)"/>
      <sheetName val="Unit Price"/>
      <sheetName val="Data basic price jgan diprint"/>
      <sheetName val="NP (2)"/>
      <sheetName val="analiz"/>
      <sheetName val="SP10"/>
      <sheetName val="UserInputs"/>
      <sheetName val="ANGGARAN"/>
      <sheetName val="ANALISA GRS TENGAH"/>
      <sheetName val="FINAL"/>
      <sheetName val="CRUSER"/>
      <sheetName val="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85">
          <cell r="AG285">
            <v>0.75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 refreshError="1"/>
      <sheetData sheetId="612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>
        <row r="285">
          <cell r="AG285">
            <v>0.75</v>
          </cell>
        </row>
      </sheetData>
      <sheetData sheetId="635">
        <row r="285">
          <cell r="AG285">
            <v>0.75</v>
          </cell>
        </row>
      </sheetData>
      <sheetData sheetId="636"/>
      <sheetData sheetId="637">
        <row r="285">
          <cell r="AG285">
            <v>0.75</v>
          </cell>
        </row>
      </sheetData>
      <sheetData sheetId="638">
        <row r="285">
          <cell r="AG285">
            <v>0.75</v>
          </cell>
        </row>
      </sheetData>
      <sheetData sheetId="639">
        <row r="285">
          <cell r="AG285">
            <v>0.75</v>
          </cell>
        </row>
      </sheetData>
      <sheetData sheetId="640">
        <row r="285">
          <cell r="AG285">
            <v>0.75</v>
          </cell>
        </row>
      </sheetData>
      <sheetData sheetId="641">
        <row r="285">
          <cell r="AG285">
            <v>0.75</v>
          </cell>
        </row>
      </sheetData>
      <sheetData sheetId="642">
        <row r="285">
          <cell r="AG285">
            <v>0.75</v>
          </cell>
        </row>
      </sheetData>
      <sheetData sheetId="643">
        <row r="285">
          <cell r="AG285">
            <v>0.75</v>
          </cell>
        </row>
      </sheetData>
      <sheetData sheetId="644">
        <row r="285">
          <cell r="AG285">
            <v>0.75</v>
          </cell>
        </row>
      </sheetData>
      <sheetData sheetId="645">
        <row r="285">
          <cell r="AG285">
            <v>0.75</v>
          </cell>
        </row>
      </sheetData>
      <sheetData sheetId="646">
        <row r="285">
          <cell r="AG285">
            <v>0.75</v>
          </cell>
        </row>
      </sheetData>
      <sheetData sheetId="647">
        <row r="285">
          <cell r="AG285">
            <v>0.75</v>
          </cell>
        </row>
      </sheetData>
      <sheetData sheetId="648">
        <row r="285">
          <cell r="AG285">
            <v>0.75</v>
          </cell>
        </row>
      </sheetData>
      <sheetData sheetId="649">
        <row r="285">
          <cell r="AG285">
            <v>0.75</v>
          </cell>
        </row>
      </sheetData>
      <sheetData sheetId="650">
        <row r="285">
          <cell r="AG285">
            <v>0.75</v>
          </cell>
        </row>
      </sheetData>
      <sheetData sheetId="651">
        <row r="285">
          <cell r="AG285">
            <v>0.75</v>
          </cell>
        </row>
      </sheetData>
      <sheetData sheetId="652">
        <row r="285">
          <cell r="AG285">
            <v>0.75</v>
          </cell>
        </row>
      </sheetData>
      <sheetData sheetId="653">
        <row r="285">
          <cell r="AG285">
            <v>0.75</v>
          </cell>
        </row>
      </sheetData>
      <sheetData sheetId="654">
        <row r="285">
          <cell r="AG285">
            <v>0.75</v>
          </cell>
        </row>
      </sheetData>
      <sheetData sheetId="655">
        <row r="285">
          <cell r="AG285">
            <v>0.75</v>
          </cell>
        </row>
      </sheetData>
      <sheetData sheetId="656">
        <row r="285">
          <cell r="AG285">
            <v>0.75</v>
          </cell>
        </row>
      </sheetData>
      <sheetData sheetId="657">
        <row r="285">
          <cell r="AG285">
            <v>0.75</v>
          </cell>
        </row>
      </sheetData>
      <sheetData sheetId="658">
        <row r="285">
          <cell r="AG285">
            <v>0.75</v>
          </cell>
        </row>
      </sheetData>
      <sheetData sheetId="659">
        <row r="285">
          <cell r="AG285">
            <v>0.75</v>
          </cell>
        </row>
      </sheetData>
      <sheetData sheetId="660">
        <row r="285">
          <cell r="AG285">
            <v>0.75</v>
          </cell>
        </row>
      </sheetData>
      <sheetData sheetId="661">
        <row r="285">
          <cell r="AG285">
            <v>0.75</v>
          </cell>
        </row>
      </sheetData>
      <sheetData sheetId="662">
        <row r="285">
          <cell r="AG285">
            <v>0.75</v>
          </cell>
        </row>
      </sheetData>
      <sheetData sheetId="663">
        <row r="285">
          <cell r="AG285">
            <v>0.75</v>
          </cell>
        </row>
      </sheetData>
      <sheetData sheetId="664">
        <row r="285">
          <cell r="AG285">
            <v>0.75</v>
          </cell>
        </row>
      </sheetData>
      <sheetData sheetId="665">
        <row r="285">
          <cell r="AG285">
            <v>0.75</v>
          </cell>
        </row>
      </sheetData>
      <sheetData sheetId="666">
        <row r="285">
          <cell r="AG285">
            <v>0.75</v>
          </cell>
        </row>
      </sheetData>
      <sheetData sheetId="667">
        <row r="285">
          <cell r="AG285">
            <v>0.75</v>
          </cell>
        </row>
      </sheetData>
      <sheetData sheetId="668">
        <row r="285">
          <cell r="AG285">
            <v>0.75</v>
          </cell>
        </row>
      </sheetData>
      <sheetData sheetId="669">
        <row r="285">
          <cell r="AG285">
            <v>0.75</v>
          </cell>
        </row>
      </sheetData>
      <sheetData sheetId="670">
        <row r="285">
          <cell r="AG285">
            <v>0.75</v>
          </cell>
        </row>
      </sheetData>
      <sheetData sheetId="671">
        <row r="285">
          <cell r="AG285">
            <v>0.75</v>
          </cell>
        </row>
      </sheetData>
      <sheetData sheetId="672">
        <row r="285">
          <cell r="AG285">
            <v>0.75</v>
          </cell>
        </row>
      </sheetData>
      <sheetData sheetId="673">
        <row r="285">
          <cell r="AG285">
            <v>0.75</v>
          </cell>
        </row>
      </sheetData>
      <sheetData sheetId="674">
        <row r="285">
          <cell r="AG285">
            <v>0.75</v>
          </cell>
        </row>
      </sheetData>
      <sheetData sheetId="675">
        <row r="285">
          <cell r="AG285">
            <v>0.75</v>
          </cell>
        </row>
      </sheetData>
      <sheetData sheetId="676">
        <row r="285">
          <cell r="AG285">
            <v>0.75</v>
          </cell>
        </row>
      </sheetData>
      <sheetData sheetId="677">
        <row r="285">
          <cell r="AG285">
            <v>0.75</v>
          </cell>
        </row>
      </sheetData>
      <sheetData sheetId="678">
        <row r="285">
          <cell r="AG285">
            <v>0.75</v>
          </cell>
        </row>
      </sheetData>
      <sheetData sheetId="679">
        <row r="285">
          <cell r="AG285">
            <v>0.75</v>
          </cell>
        </row>
      </sheetData>
      <sheetData sheetId="680">
        <row r="285">
          <cell r="AG285">
            <v>0.75</v>
          </cell>
        </row>
      </sheetData>
      <sheetData sheetId="681">
        <row r="285">
          <cell r="AG285">
            <v>0.75</v>
          </cell>
        </row>
      </sheetData>
      <sheetData sheetId="682">
        <row r="285">
          <cell r="AG285">
            <v>0.75</v>
          </cell>
        </row>
      </sheetData>
      <sheetData sheetId="683">
        <row r="285">
          <cell r="AG285">
            <v>0.75</v>
          </cell>
        </row>
      </sheetData>
      <sheetData sheetId="684">
        <row r="285">
          <cell r="AG285">
            <v>0.75</v>
          </cell>
        </row>
      </sheetData>
      <sheetData sheetId="685">
        <row r="285">
          <cell r="AG285">
            <v>0.75</v>
          </cell>
        </row>
      </sheetData>
      <sheetData sheetId="686">
        <row r="285">
          <cell r="AG285">
            <v>0.75</v>
          </cell>
        </row>
      </sheetData>
      <sheetData sheetId="687">
        <row r="285">
          <cell r="AG285">
            <v>0.75</v>
          </cell>
        </row>
      </sheetData>
      <sheetData sheetId="688">
        <row r="285">
          <cell r="AG285">
            <v>0.75</v>
          </cell>
        </row>
      </sheetData>
      <sheetData sheetId="689">
        <row r="285">
          <cell r="AG285">
            <v>0.75</v>
          </cell>
        </row>
      </sheetData>
      <sheetData sheetId="690">
        <row r="285">
          <cell r="AG285">
            <v>0.75</v>
          </cell>
        </row>
      </sheetData>
      <sheetData sheetId="691">
        <row r="285">
          <cell r="AG285">
            <v>0.75</v>
          </cell>
        </row>
      </sheetData>
      <sheetData sheetId="692">
        <row r="285">
          <cell r="AG285">
            <v>0.75</v>
          </cell>
        </row>
      </sheetData>
      <sheetData sheetId="693">
        <row r="285">
          <cell r="AG285">
            <v>0.75</v>
          </cell>
        </row>
      </sheetData>
      <sheetData sheetId="694">
        <row r="285">
          <cell r="AG285">
            <v>0.75</v>
          </cell>
        </row>
      </sheetData>
      <sheetData sheetId="695">
        <row r="285">
          <cell r="AG285">
            <v>0.75</v>
          </cell>
        </row>
      </sheetData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285">
          <cell r="AG285">
            <v>0.75</v>
          </cell>
        </row>
      </sheetData>
      <sheetData sheetId="704">
        <row r="285">
          <cell r="AG285">
            <v>0.75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>
        <row r="285">
          <cell r="AG285">
            <v>0.75</v>
          </cell>
        </row>
      </sheetData>
      <sheetData sheetId="757">
        <row r="285">
          <cell r="AG285">
            <v>0.75</v>
          </cell>
        </row>
      </sheetData>
      <sheetData sheetId="758"/>
      <sheetData sheetId="759">
        <row r="285">
          <cell r="AG285">
            <v>0.75</v>
          </cell>
        </row>
      </sheetData>
      <sheetData sheetId="760">
        <row r="285">
          <cell r="AG285">
            <v>0.75</v>
          </cell>
        </row>
      </sheetData>
      <sheetData sheetId="761">
        <row r="285">
          <cell r="AG285">
            <v>0.75</v>
          </cell>
        </row>
      </sheetData>
      <sheetData sheetId="762">
        <row r="285">
          <cell r="AG285">
            <v>0.75</v>
          </cell>
        </row>
      </sheetData>
      <sheetData sheetId="763">
        <row r="285">
          <cell r="AG285">
            <v>0.75</v>
          </cell>
        </row>
      </sheetData>
      <sheetData sheetId="764">
        <row r="285">
          <cell r="AG285">
            <v>0.75</v>
          </cell>
        </row>
      </sheetData>
      <sheetData sheetId="765">
        <row r="285">
          <cell r="AG285">
            <v>0.75</v>
          </cell>
        </row>
      </sheetData>
      <sheetData sheetId="766">
        <row r="285">
          <cell r="AG285">
            <v>0.75</v>
          </cell>
        </row>
      </sheetData>
      <sheetData sheetId="767">
        <row r="285">
          <cell r="AG285">
            <v>0.75</v>
          </cell>
        </row>
      </sheetData>
      <sheetData sheetId="768">
        <row r="285">
          <cell r="AG285">
            <v>0.75</v>
          </cell>
        </row>
      </sheetData>
      <sheetData sheetId="769">
        <row r="285">
          <cell r="AG285">
            <v>0.75</v>
          </cell>
        </row>
      </sheetData>
      <sheetData sheetId="770">
        <row r="285">
          <cell r="AG285">
            <v>0.75</v>
          </cell>
        </row>
      </sheetData>
      <sheetData sheetId="771">
        <row r="285">
          <cell r="AG285">
            <v>0.75</v>
          </cell>
        </row>
      </sheetData>
      <sheetData sheetId="772">
        <row r="285">
          <cell r="AG285">
            <v>0.75</v>
          </cell>
        </row>
      </sheetData>
      <sheetData sheetId="773">
        <row r="285">
          <cell r="AG285">
            <v>0.75</v>
          </cell>
        </row>
      </sheetData>
      <sheetData sheetId="774">
        <row r="285">
          <cell r="AG285">
            <v>0.75</v>
          </cell>
        </row>
      </sheetData>
      <sheetData sheetId="775">
        <row r="285">
          <cell r="AG285">
            <v>0.75</v>
          </cell>
        </row>
      </sheetData>
      <sheetData sheetId="776">
        <row r="285">
          <cell r="AG285">
            <v>0.75</v>
          </cell>
        </row>
      </sheetData>
      <sheetData sheetId="777">
        <row r="285">
          <cell r="AG285">
            <v>0.75</v>
          </cell>
        </row>
      </sheetData>
      <sheetData sheetId="778">
        <row r="285">
          <cell r="AG285">
            <v>0.75</v>
          </cell>
        </row>
      </sheetData>
      <sheetData sheetId="779">
        <row r="285">
          <cell r="AG285">
            <v>0.75</v>
          </cell>
        </row>
      </sheetData>
      <sheetData sheetId="780">
        <row r="285">
          <cell r="AG285">
            <v>0.75</v>
          </cell>
        </row>
      </sheetData>
      <sheetData sheetId="781">
        <row r="285">
          <cell r="AG285">
            <v>0.75</v>
          </cell>
        </row>
      </sheetData>
      <sheetData sheetId="782">
        <row r="285">
          <cell r="AG285">
            <v>0.75</v>
          </cell>
        </row>
      </sheetData>
      <sheetData sheetId="783">
        <row r="285">
          <cell r="AG285">
            <v>0.75</v>
          </cell>
        </row>
      </sheetData>
      <sheetData sheetId="784">
        <row r="285">
          <cell r="AG285">
            <v>0.75</v>
          </cell>
        </row>
      </sheetData>
      <sheetData sheetId="785">
        <row r="285">
          <cell r="AG285">
            <v>0.75</v>
          </cell>
        </row>
      </sheetData>
      <sheetData sheetId="786">
        <row r="285">
          <cell r="AG285">
            <v>0.75</v>
          </cell>
        </row>
      </sheetData>
      <sheetData sheetId="787">
        <row r="285">
          <cell r="AG285">
            <v>0.75</v>
          </cell>
        </row>
      </sheetData>
      <sheetData sheetId="788">
        <row r="285">
          <cell r="AG285">
            <v>0.75</v>
          </cell>
        </row>
      </sheetData>
      <sheetData sheetId="789">
        <row r="285">
          <cell r="AG285">
            <v>0.75</v>
          </cell>
        </row>
      </sheetData>
      <sheetData sheetId="790">
        <row r="285">
          <cell r="AG285">
            <v>0.75</v>
          </cell>
        </row>
      </sheetData>
      <sheetData sheetId="791">
        <row r="285">
          <cell r="AG285">
            <v>0.75</v>
          </cell>
        </row>
      </sheetData>
      <sheetData sheetId="792">
        <row r="285">
          <cell r="AG285">
            <v>0.75</v>
          </cell>
        </row>
      </sheetData>
      <sheetData sheetId="793">
        <row r="285">
          <cell r="AG285">
            <v>0.75</v>
          </cell>
        </row>
      </sheetData>
      <sheetData sheetId="794">
        <row r="285">
          <cell r="AG285">
            <v>0.75</v>
          </cell>
        </row>
      </sheetData>
      <sheetData sheetId="795">
        <row r="285">
          <cell r="AG285">
            <v>0.75</v>
          </cell>
        </row>
      </sheetData>
      <sheetData sheetId="796">
        <row r="285">
          <cell r="AG285">
            <v>0.75</v>
          </cell>
        </row>
      </sheetData>
      <sheetData sheetId="797">
        <row r="285">
          <cell r="AG285">
            <v>0.75</v>
          </cell>
        </row>
      </sheetData>
      <sheetData sheetId="798">
        <row r="285">
          <cell r="AG285">
            <v>0.75</v>
          </cell>
        </row>
      </sheetData>
      <sheetData sheetId="799">
        <row r="285">
          <cell r="AG285">
            <v>0.75</v>
          </cell>
        </row>
      </sheetData>
      <sheetData sheetId="800">
        <row r="285">
          <cell r="AG285">
            <v>0.75</v>
          </cell>
        </row>
      </sheetData>
      <sheetData sheetId="801">
        <row r="285">
          <cell r="AG285">
            <v>0.75</v>
          </cell>
        </row>
      </sheetData>
      <sheetData sheetId="802">
        <row r="285">
          <cell r="AG285">
            <v>0.75</v>
          </cell>
        </row>
      </sheetData>
      <sheetData sheetId="803">
        <row r="285">
          <cell r="AG285">
            <v>0.75</v>
          </cell>
        </row>
      </sheetData>
      <sheetData sheetId="804">
        <row r="285">
          <cell r="AG285">
            <v>0.75</v>
          </cell>
        </row>
      </sheetData>
      <sheetData sheetId="805">
        <row r="285">
          <cell r="AG285">
            <v>0.75</v>
          </cell>
        </row>
      </sheetData>
      <sheetData sheetId="806">
        <row r="285">
          <cell r="AG285">
            <v>0.75</v>
          </cell>
        </row>
      </sheetData>
      <sheetData sheetId="807">
        <row r="285">
          <cell r="AG285">
            <v>0.75</v>
          </cell>
        </row>
      </sheetData>
      <sheetData sheetId="808">
        <row r="285">
          <cell r="AG285">
            <v>0.75</v>
          </cell>
        </row>
      </sheetData>
      <sheetData sheetId="809">
        <row r="285">
          <cell r="AG285">
            <v>0.75</v>
          </cell>
        </row>
      </sheetData>
      <sheetData sheetId="810">
        <row r="285">
          <cell r="AG285">
            <v>0.75</v>
          </cell>
        </row>
      </sheetData>
      <sheetData sheetId="811">
        <row r="285">
          <cell r="AG285">
            <v>0.75</v>
          </cell>
        </row>
      </sheetData>
      <sheetData sheetId="812">
        <row r="285">
          <cell r="AG285">
            <v>0.75</v>
          </cell>
        </row>
      </sheetData>
      <sheetData sheetId="813">
        <row r="285">
          <cell r="AG285">
            <v>0.75</v>
          </cell>
        </row>
      </sheetData>
      <sheetData sheetId="814">
        <row r="285">
          <cell r="AG285">
            <v>0.75</v>
          </cell>
        </row>
      </sheetData>
      <sheetData sheetId="815">
        <row r="285">
          <cell r="AG285">
            <v>0.75</v>
          </cell>
        </row>
      </sheetData>
      <sheetData sheetId="816">
        <row r="285">
          <cell r="AG285">
            <v>0.75</v>
          </cell>
        </row>
      </sheetData>
      <sheetData sheetId="817">
        <row r="285">
          <cell r="AG285">
            <v>0.75</v>
          </cell>
        </row>
      </sheetData>
      <sheetData sheetId="818"/>
      <sheetData sheetId="819">
        <row r="285">
          <cell r="AG285">
            <v>0.75</v>
          </cell>
        </row>
      </sheetData>
      <sheetData sheetId="820"/>
      <sheetData sheetId="821"/>
      <sheetData sheetId="822"/>
      <sheetData sheetId="823"/>
      <sheetData sheetId="824"/>
      <sheetData sheetId="825">
        <row r="285">
          <cell r="AG285">
            <v>0.75</v>
          </cell>
        </row>
      </sheetData>
      <sheetData sheetId="826">
        <row r="285">
          <cell r="AG285">
            <v>0.75</v>
          </cell>
        </row>
      </sheetData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>
        <row r="285">
          <cell r="AG285">
            <v>0.75</v>
          </cell>
        </row>
      </sheetData>
      <sheetData sheetId="895" refreshError="1"/>
      <sheetData sheetId="896">
        <row r="285">
          <cell r="AG285">
            <v>0.75</v>
          </cell>
        </row>
      </sheetData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F-7"/>
      <sheetName val="DF-7 (2)"/>
    </sheetNames>
    <sheetDataSet>
      <sheetData sheetId="0"/>
      <sheetData sheetId="1"/>
      <sheetData sheetId="2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1.0"/>
      <sheetName val="Master 1.0 (2)"/>
      <sheetName val="Master Sch 1.0-sro2.Adari diske"/>
      <sheetName val="LO"/>
      <sheetName val="HB "/>
      <sheetName val="Cash Flow bulanan"/>
      <sheetName val="Master_1_0"/>
      <sheetName val="Master_1_0_(2)"/>
      <sheetName val="Master_Sch_1_0-sro2_Adari_diske"/>
      <sheetName val="Cover"/>
      <sheetName val="SEX"/>
      <sheetName val="BAG-2"/>
      <sheetName val="Bill of Qty MEP"/>
      <sheetName val="HRG BHN"/>
      <sheetName val="Up &amp; bhn"/>
      <sheetName val="REF.ONLY"/>
      <sheetName val="STR"/>
      <sheetName val="Material"/>
      <sheetName val="H.Satuan"/>
      <sheetName val="ANALISA"/>
      <sheetName val="BQ"/>
      <sheetName val="Rate"/>
      <sheetName val="Vibro_Roller"/>
      <sheetName val="DONGIA"/>
      <sheetName val="Perm. Test"/>
      <sheetName val="RAB"/>
      <sheetName val="dasar"/>
      <sheetName val="FLAF&amp;PARTSI"/>
      <sheetName val="01A- RAB"/>
      <sheetName val="Anl.+"/>
      <sheetName val="112-885"/>
      <sheetName val="BAB_5_2_BiaLang"/>
      <sheetName val="Analis Kusen 1 ESKALASI"/>
      <sheetName val="SITE-E"/>
      <sheetName val="Girder-30"/>
      <sheetName val="Ereksi-Girder-16"/>
      <sheetName val="ANALISA 1"/>
      <sheetName val="hardas"/>
      <sheetName val="Har-sat"/>
      <sheetName val="ctTBA"/>
      <sheetName val="Bab13"/>
      <sheetName val="LOADDAT"/>
      <sheetName val="analisa harga satuan"/>
      <sheetName val="PROG"/>
      <sheetName val="BIAYA 07"/>
      <sheetName val="DET 08"/>
      <sheetName val="CF-hot"/>
      <sheetName val="Rekapitulasi"/>
      <sheetName val="Harga Satuan"/>
      <sheetName val="DRUP (ASLI)"/>
      <sheetName val="RKP PLUMBING"/>
      <sheetName val="01A_ RAB"/>
      <sheetName val="struktur tdk dipakai"/>
      <sheetName val="NP (4)"/>
      <sheetName val="Analisa Upah &amp; Bahan Plum"/>
      <sheetName val="Bahan"/>
      <sheetName val="SELISIH HARGA"/>
      <sheetName val="gvl"/>
      <sheetName val="SAT"/>
      <sheetName val="Man Power _ Comp"/>
      <sheetName val="Upah"/>
      <sheetName val="REKAP"/>
      <sheetName val="DATA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rab - persiapan &amp; lantai-1"/>
      <sheetName val="CRUDE RE-bar"/>
      <sheetName val="NAME"/>
      <sheetName val="Estimate"/>
      <sheetName val="FAK"/>
      <sheetName val="RAB-ME"/>
      <sheetName val="villa"/>
      <sheetName val="Sheet1"/>
      <sheetName val="Rekap Biaya"/>
      <sheetName val="SAT-DAS"/>
      <sheetName val="Alat"/>
      <sheetName val="Sub"/>
      <sheetName val="MARK UP"/>
      <sheetName val="Bill Of Quantity"/>
      <sheetName val="ES STG"/>
      <sheetName val="GFA-20-N"/>
      <sheetName val="NS GD.UGD"/>
      <sheetName val="STD GD.UGD"/>
      <sheetName val="JSiar"/>
      <sheetName val="own"/>
      <sheetName val="M8"/>
      <sheetName val="DAFTAR HARGA"/>
      <sheetName val="H.SAT"/>
      <sheetName val="Terbilang"/>
      <sheetName val="REQDELTA"/>
      <sheetName val="skenario"/>
      <sheetName val="REKAP (2)"/>
      <sheetName val="Input monthly capex"/>
      <sheetName val="ESCON"/>
      <sheetName val="Rekap RAP"/>
      <sheetName val="Analisa RAP"/>
      <sheetName val="Penyebaran M"/>
      <sheetName val="struktur"/>
      <sheetName val="A LIS"/>
      <sheetName val="A REKAP"/>
      <sheetName val="LISTRIK"/>
      <sheetName val="Quantity"/>
      <sheetName val="TYPE2"/>
      <sheetName val="RATE&amp;FCTR"/>
      <sheetName val="LEMBAR1"/>
      <sheetName val="Antek-2"/>
      <sheetName val="351BQMCN"/>
      <sheetName val="DES 15"/>
      <sheetName val="PERFORM"/>
      <sheetName val="Master_1_01"/>
      <sheetName val="Master_1_0_(2)1"/>
      <sheetName val="Master_Sch_1_0-sro2_Adari_disk1"/>
      <sheetName val="HB_"/>
      <sheetName val="Cash_Flow_bulanan"/>
      <sheetName val="HARGA_SATUAN"/>
      <sheetName val="H_Satuan"/>
      <sheetName val="Bill_of_Qty_MEP"/>
      <sheetName val="Up_&amp;_bhn"/>
      <sheetName val="HRG_BHN"/>
      <sheetName val="01A__RAB"/>
      <sheetName val="REF_ONLY"/>
      <sheetName val="DAFTAR_HARGA"/>
      <sheetName val="RAP1"/>
      <sheetName val="Rekap Prelim"/>
      <sheetName val="Rumus"/>
      <sheetName val="K"/>
      <sheetName val="Sch"/>
      <sheetName val="schalt"/>
      <sheetName val="schtng"/>
      <sheetName val="schbhn"/>
      <sheetName val="Sec I ML"/>
      <sheetName val="eval. Juli"/>
      <sheetName val="RC-BHN"/>
      <sheetName val="HSD"/>
      <sheetName val="DIV-3"/>
      <sheetName val="DIV-7"/>
      <sheetName val="DIV-8"/>
      <sheetName val="Concrete"/>
      <sheetName val="Daf_Harga"/>
      <sheetName val="BOQ"/>
      <sheetName val="Kode"/>
      <sheetName val="Hst_mat"/>
      <sheetName val="SUMBER DAYA"/>
      <sheetName val="D4"/>
      <sheetName val="D6"/>
      <sheetName val="D7"/>
      <sheetName val="D8"/>
      <sheetName val="ALATSEWA"/>
      <sheetName val="SUMBER"/>
      <sheetName val="DC"/>
      <sheetName val="DHS"/>
      <sheetName val="Agregat Halus &amp; Kasar"/>
      <sheetName val="harsat"/>
      <sheetName val="Lead Schedule"/>
      <sheetName val="TOWN"/>
      <sheetName val="INPUT 2"/>
      <sheetName val="G1"/>
      <sheetName val="rincian per proyek"/>
      <sheetName val="Analisa Tekhnis"/>
      <sheetName val="jan"/>
      <sheetName val="FEB"/>
      <sheetName val="MAR"/>
      <sheetName val="BD Div-2 sd 7.6"/>
      <sheetName val="Data Teknik"/>
      <sheetName val="Mark-up"/>
      <sheetName val="RAP (2)"/>
      <sheetName val="RAP"/>
      <sheetName val="BUL"/>
      <sheetName val="Analisa HSP"/>
      <sheetName val="DAF-2"/>
      <sheetName val="POL"/>
      <sheetName val="Du_lieu"/>
      <sheetName val="A"/>
      <sheetName val="Perm__Test"/>
      <sheetName val="01A-_RAB"/>
      <sheetName val="Anl_+"/>
      <sheetName val="Analis_Kusen_1_ESKALASI"/>
      <sheetName val="NP_(4)"/>
      <sheetName val="ANALISA_1"/>
      <sheetName val="rab_-_persiapan_&amp;_lantai-1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struktur_tdk_dipakai"/>
      <sheetName val="SUMBER_DAYA"/>
      <sheetName val="HARSAT-lain"/>
      <sheetName val="HARSAT-tanah"/>
      <sheetName val="UPH,BHN,ALT"/>
      <sheetName val="Hrg Sat"/>
      <sheetName val="UP-MAT-ALT"/>
      <sheetName val="GEN-ITEM"/>
      <sheetName val="terendah"/>
      <sheetName val="Div2"/>
      <sheetName val="BQ(ars)"/>
      <sheetName val="PBK01"/>
      <sheetName val="CASH-lapangan"/>
      <sheetName val="Hutang-div"/>
      <sheetName val="Rincian hutang-Lap"/>
      <sheetName val="5-RLP01"/>
      <sheetName val="1-LBP01"/>
      <sheetName val="Group"/>
      <sheetName val="TE TS FA LAN MATV"/>
      <sheetName val="J"/>
      <sheetName val="IV_1"/>
      <sheetName val="I_3_3"/>
      <sheetName val="Man_Power___Comp"/>
      <sheetName val="DIVI3"/>
      <sheetName val="ahs1"/>
      <sheetName val="ahs3"/>
      <sheetName val="pivotscd"/>
      <sheetName val="3-DIV3"/>
      <sheetName val="DIVISI 3"/>
      <sheetName val="Beton"/>
      <sheetName val="BAG-III"/>
      <sheetName val="Eng_Hrs"/>
      <sheetName val="Rekap Direct Cost"/>
      <sheetName val="Master Sch 1.0-sro2"/>
      <sheetName val="Master_1_02"/>
      <sheetName val="Master_1_0_(2)2"/>
      <sheetName val="Master_Sch_1_0-sro2_Adari_disk2"/>
      <sheetName val="HB_1"/>
      <sheetName val="Cash_Flow_bulanan1"/>
      <sheetName val="H_Satuan1"/>
      <sheetName val="Bill_of_Qty_MEP1"/>
      <sheetName val="Up_&amp;_bhn1"/>
      <sheetName val="HRG_BHN1"/>
      <sheetName val="REF_ONLY1"/>
      <sheetName val="Agregat_Halus_&amp;_Kasar"/>
      <sheetName val="analisa_harga_satuan"/>
      <sheetName val="BIAYA_07"/>
      <sheetName val="DET_08"/>
      <sheetName val="DRUP_(ASLI)"/>
      <sheetName val="NS_GD_UGD"/>
      <sheetName val="STD_GD_UGD"/>
      <sheetName val="MARK_UP"/>
      <sheetName val="DIVISI_3"/>
      <sheetName val="Ana. PU"/>
      <sheetName val="2 MASTER APP"/>
      <sheetName val="HS"/>
      <sheetName val="ANAL"/>
      <sheetName val="MAP"/>
      <sheetName val="610.04"/>
      <sheetName val="610.05"/>
      <sheetName val="610.06"/>
      <sheetName val="610.07"/>
      <sheetName val="610.08"/>
      <sheetName val="AnalisaSIPIL RIIL"/>
      <sheetName val="HARGA MATERIAL"/>
      <sheetName val="DKH-S3"/>
      <sheetName val="RinciBab1"/>
      <sheetName val="MAPP"/>
      <sheetName val="UMUM-PU"/>
      <sheetName val="1~3"/>
      <sheetName val="4"/>
      <sheetName val="5"/>
      <sheetName val="6"/>
      <sheetName val="RAB AR&amp;STR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ef"/>
      <sheetName val="pro ra op"/>
      <sheetName val="grafik"/>
      <sheetName val="Kuantitas &amp; Harga"/>
      <sheetName val="AHS Marka"/>
      <sheetName val="AHS Aspal"/>
      <sheetName val="Volume"/>
      <sheetName val="Analis harga"/>
      <sheetName val="DivVII"/>
      <sheetName val="F1c DATA ADM6"/>
      <sheetName val="Master Edit"/>
      <sheetName val="Galian 1"/>
      <sheetName val="Rkp"/>
      <sheetName val="bill qty"/>
      <sheetName val="Bunga"/>
      <sheetName val="HPP"/>
      <sheetName val="Trf-SAP-GL"/>
      <sheetName val="GENERAL"/>
      <sheetName val="Pricing"/>
      <sheetName val="Anl.2s.d4e"/>
      <sheetName val="01A__RAB1"/>
      <sheetName val="Analisa_Upah_&amp;_Bahan_Plum"/>
      <sheetName val="DAFTAR_HARGA1"/>
      <sheetName val="H_SAT"/>
      <sheetName val="REKAP_(2)"/>
      <sheetName val="Bill_Of_Quantity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Rekap_Prelim"/>
      <sheetName val="DES_15"/>
      <sheetName val="Hrg_Sat"/>
      <sheetName val="Master_Sch_1_0-sro2"/>
      <sheetName val="Master_1_03"/>
      <sheetName val="Master_1_0_(2)3"/>
      <sheetName val="Master_Sch_1_0-sro2_Adari_disk3"/>
      <sheetName val="HB_2"/>
      <sheetName val="Cash_Flow_bulanan2"/>
      <sheetName val="Bill_of_Qty_MEP2"/>
      <sheetName val="REF_ONLY2"/>
      <sheetName val="H_Satuan2"/>
      <sheetName val="Anl_+1"/>
      <sheetName val="01A-_RAB1"/>
      <sheetName val="HRG_BHN2"/>
      <sheetName val="Up_&amp;_bhn2"/>
      <sheetName val="analisa_harga_satuan1"/>
      <sheetName val="BIAYA_071"/>
      <sheetName val="DET_081"/>
      <sheetName val="ANALISA_11"/>
      <sheetName val="RKP_PLUMBING1"/>
      <sheetName val="01A__RAB2"/>
      <sheetName val="DRUP_(ASLI)1"/>
      <sheetName val="struktur_tdk_dipakai1"/>
      <sheetName val="Analis_Kusen_1_ESKALASI1"/>
      <sheetName val="NP_(4)1"/>
      <sheetName val="Analisa_Upah_&amp;_Bahan_Plum1"/>
      <sheetName val="SELISIH_HARGA1"/>
      <sheetName val="NS_GD_UGD1"/>
      <sheetName val="STD_GD_UGD1"/>
      <sheetName val="Perm__Test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DAFTAR_HARGA2"/>
      <sheetName val="H_SAT1"/>
      <sheetName val="CRUDE_RE-bar1"/>
      <sheetName val="REKAP_(2)1"/>
      <sheetName val="SUMBER_DAYA1"/>
      <sheetName val="Bill_Of_Quantity1"/>
      <sheetName val="Rekap_Biaya1"/>
      <sheetName val="Rekap_RAP1"/>
      <sheetName val="ES_STG1"/>
      <sheetName val="Man_Power___Comp1"/>
      <sheetName val="Agregat_Halus_&amp;_Kasar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Rekap_Prelim1"/>
      <sheetName val="DES_151"/>
      <sheetName val="Hrg_Sat1"/>
      <sheetName val="Master_Sch_1_0-sro21"/>
      <sheetName val="Sat Bah _ Up"/>
      <sheetName val="Worksheet"/>
      <sheetName val="BasicPrice"/>
      <sheetName val="Profil"/>
      <sheetName val="Appendix 2(SatDas)"/>
      <sheetName val="KEBALAT"/>
      <sheetName val="FINAL"/>
      <sheetName val="CRUSER"/>
      <sheetName val="NP"/>
      <sheetName val="ListEL"/>
      <sheetName val="bahan dan upah"/>
      <sheetName val="Bab 6 -3(5)"/>
      <sheetName val="2.3(2) Gor"/>
      <sheetName val="8.4.2 Rambu"/>
      <sheetName val="Elektrikal"/>
      <sheetName val="3-DIV5"/>
      <sheetName val="5-Peralatan"/>
      <sheetName val="3-DIV7.B"/>
      <sheetName val="extern"/>
      <sheetName val="Typ ITS"/>
      <sheetName val="data 2014"/>
      <sheetName val="Harga "/>
      <sheetName val="Daf.Dasar Upah&amp;Bahan"/>
      <sheetName val="Analisa ME"/>
      <sheetName val="6-AGREGAT"/>
      <sheetName val="DKH"/>
      <sheetName val="Cash2"/>
      <sheetName val="Hitung"/>
      <sheetName val="Gal-Tim(A)"/>
      <sheetName val="Beton(B)"/>
      <sheetName val="SCHEDULE"/>
      <sheetName val="asumsi"/>
      <sheetName val="EQ_an"/>
      <sheetName val="Analis Upah"/>
      <sheetName val="RAB JALUR Lend.tinggi"/>
      <sheetName val="Luas-Tot"/>
      <sheetName val="EQ"/>
      <sheetName val="HARGA SATUAN DASAR"/>
      <sheetName val="WT-LIST"/>
      <sheetName val="2.E"/>
      <sheetName val="2.F"/>
      <sheetName val="Hit Vol_Sk"/>
      <sheetName val="Gaji Pokok"/>
      <sheetName val="T. Proyek-Jabatan"/>
      <sheetName val="T. Lokasi"/>
      <sheetName val="T. Rumah"/>
      <sheetName val="T. Transport"/>
      <sheetName val="PNT"/>
      <sheetName val="pivot2"/>
      <sheetName val="pivot1"/>
      <sheetName val="B"/>
      <sheetName val="Harga Bahan"/>
      <sheetName val="HSA &amp; PAB"/>
      <sheetName val="Harga Upah "/>
      <sheetName val="TONG HOP VL-NC"/>
      <sheetName val="chitiet"/>
      <sheetName val="DON GIA"/>
      <sheetName val="VCV-BE-TONG"/>
      <sheetName val="CHITIET VL-NC"/>
      <sheetName val="MAP-Prog"/>
      <sheetName val="BoQ Total_lama"/>
      <sheetName val="ANSTRUK"/>
      <sheetName val="CalSheet"/>
      <sheetName val="Summary"/>
      <sheetName val="m schedule"/>
      <sheetName val="ekuitanak"/>
      <sheetName val="PHI"/>
      <sheetName val="Har Sat"/>
      <sheetName val="schalat"/>
      <sheetName val="schman"/>
      <sheetName val="schmat"/>
      <sheetName val="Rek"/>
      <sheetName val="ALATBERAT"/>
      <sheetName val="MASTER 1"/>
      <sheetName val="By"/>
      <sheetName val="anaUTama"/>
      <sheetName val="anaMob"/>
      <sheetName val="AnAlat"/>
      <sheetName val="DKH SN1-A"/>
      <sheetName val="S curve PRCPT"/>
      <sheetName val="DIV1"/>
      <sheetName val="CUACA"/>
      <sheetName val="Man_Power_Const"/>
      <sheetName val="note"/>
      <sheetName val="HRG DSR APP"/>
      <sheetName val="Hrgdsrupah"/>
      <sheetName val="SDM"/>
      <sheetName val="Master_1_04"/>
      <sheetName val="Master_1_0_(2)4"/>
      <sheetName val="Master_Sch_1_0-sro2_Adari_disk4"/>
      <sheetName val="HB_3"/>
      <sheetName val="Cash_Flow_bulanan3"/>
      <sheetName val="H_Satuan3"/>
      <sheetName val="Bill_of_Qty_MEP3"/>
      <sheetName val="Up_&amp;_bhn3"/>
      <sheetName val="HRG_BHN3"/>
      <sheetName val="REF_ONLY3"/>
      <sheetName val="01A-_RAB2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Harga_Satuan1"/>
      <sheetName val="Rekap_Biaya2"/>
      <sheetName val="MARK_UP2"/>
      <sheetName val="Bill_Of_Quantity2"/>
      <sheetName val="ES_STG2"/>
      <sheetName val="struktur_tdk_dipakai2"/>
      <sheetName val="Man_Power___Comp2"/>
      <sheetName val="analisa_harga_satuan2"/>
      <sheetName val="BIAYA_072"/>
      <sheetName val="DET_082"/>
      <sheetName val="DRUP_(ASLI)2"/>
      <sheetName val="Analisa_Upah_&amp;_Bahan_Plum2"/>
      <sheetName val="SELISIH_HARGA2"/>
      <sheetName val="NS_GD_UGD2"/>
      <sheetName val="STD_GD_UGD2"/>
      <sheetName val="Perm__Test2"/>
      <sheetName val="DAFTAR_HARGA3"/>
      <sheetName val="H_SAT2"/>
      <sheetName val="CRUDE_RE-bar2"/>
      <sheetName val="REKAP_(2)2"/>
      <sheetName val="Agregat_Halus_&amp;_Kasar2"/>
      <sheetName val="DIVISI_31"/>
      <sheetName val="Master_Sch_1_0-sro22"/>
      <sheetName val="RAB_AR&amp;STR"/>
      <sheetName val="2_MASTER_APP"/>
      <sheetName val="Rekap_RAP2"/>
      <sheetName val="A_LIS2"/>
      <sheetName val="A_REKAP2"/>
      <sheetName val="Ana__PU"/>
      <sheetName val="610_04"/>
      <sheetName val="610_05"/>
      <sheetName val="610_06"/>
      <sheetName val="610_07"/>
      <sheetName val="610_08"/>
      <sheetName val="AnalisaSIPIL_RIIL"/>
      <sheetName val="SUMBER_DAYA2"/>
      <sheetName val="INPUT_22"/>
      <sheetName val="eval__Juli2"/>
      <sheetName val="Lead_Schedule2"/>
      <sheetName val="Analisa_Tekhnis2"/>
      <sheetName val="Input_monthly_capex2"/>
      <sheetName val="Rekap_Prelim2"/>
      <sheetName val="Analisa_RAP2"/>
      <sheetName val="Penyebaran_M2"/>
      <sheetName val="HARGA_MATERIAL"/>
      <sheetName val="DES_152"/>
      <sheetName val="Rekap_Direct_Cost"/>
      <sheetName val="Sec_I_ML"/>
      <sheetName val="pro_ra_op"/>
      <sheetName val="Hrg_Sat2"/>
      <sheetName val="rincian_per_proyek2"/>
      <sheetName val="BD_Div-2_sd_7_62"/>
      <sheetName val="Analis_harga"/>
      <sheetName val="bill_qty"/>
      <sheetName val="F1c_DATA_ADM6"/>
      <sheetName val="Master_Edit"/>
      <sheetName val="Galian_1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MASTER_1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arga_Bahan"/>
      <sheetName val="HSA_&amp;_PAB"/>
      <sheetName val="Harga_Upah_"/>
      <sheetName val="TONG_HOP_VL-NC"/>
      <sheetName val="DON_GIA"/>
      <sheetName val="CHITIET_VL-NC"/>
      <sheetName val="BoQ_Total_lama"/>
      <sheetName val="m_schedule"/>
      <sheetName val="대비표"/>
      <sheetName val="Div.7.2"/>
      <sheetName val="AC"/>
      <sheetName val="Upah Bahan"/>
      <sheetName val="BAU"/>
      <sheetName val="Kajian Kendala"/>
      <sheetName val="KAS"/>
      <sheetName val="Rutin"/>
      <sheetName val="BOOQ"/>
      <sheetName val="Rekap Bill"/>
      <sheetName val="BoQ C4"/>
      <sheetName val="SAPON"/>
      <sheetName val="Tab"/>
      <sheetName val="Diameter"/>
      <sheetName val="DATA-ALAT"/>
      <sheetName val="ALAT1"/>
      <sheetName val="ALAT2 (TDK DIPAKAI)"/>
      <sheetName val="Breakdown"/>
      <sheetName val="Parameter"/>
      <sheetName val="ANTEK"/>
      <sheetName val="3-DIV4"/>
      <sheetName val="Mobilisasi"/>
      <sheetName val="Perhit.Alat"/>
      <sheetName val="EDTL"/>
      <sheetName val="BASIC"/>
      <sheetName val="HDasar"/>
      <sheetName val="H-Dasar"/>
      <sheetName val="HB"/>
      <sheetName val="Ass"/>
      <sheetName val="Formulir 7.6"/>
      <sheetName val="hitungan"/>
      <sheetName val="S_perny &amp; CV_lama"/>
      <sheetName val="PO-2"/>
      <sheetName val="arab"/>
      <sheetName val="TA"/>
      <sheetName val="U&amp;B"/>
      <sheetName val="Markup"/>
      <sheetName val="coba"/>
      <sheetName val="Analisa Upah _ Bahan Plum"/>
      <sheetName val="DAF-1"/>
      <sheetName val="Analisa SNI STANDART "/>
      <sheetName val="Dinding Beton K225"/>
      <sheetName val="Lantai Beton K225"/>
      <sheetName val="hs_ars"/>
      <sheetName val="Materials"/>
      <sheetName val="Analisa Harsat"/>
      <sheetName val="DAF.HRG"/>
      <sheetName val="bukan PNS"/>
      <sheetName val="URAIAN "/>
      <sheetName val="LS-Rutin"/>
      <sheetName val="Bahan+Upah ALL"/>
      <sheetName val="Dasboard"/>
      <sheetName val="H_Upah"/>
      <sheetName val="Preliminaries"/>
      <sheetName val="Elektronik"/>
      <sheetName val="Plumbing"/>
      <sheetName val="VAC"/>
      <sheetName val="VO"/>
      <sheetName val="Penjumlahan"/>
      <sheetName val="OFFICE 2 LT"/>
      <sheetName val="mg"/>
      <sheetName val="rab me (by owner) "/>
      <sheetName val="BQ (by owner)"/>
      <sheetName val="rab me (fisik)"/>
      <sheetName val="GE-1-2"/>
      <sheetName val="PL98"/>
      <sheetName val="EurotoolsXRates"/>
      <sheetName val="DIV.IV"/>
      <sheetName val="DIV.VI"/>
      <sheetName val="DIV.VIII"/>
      <sheetName val="PileCap"/>
      <sheetName val="Summary pilecap"/>
      <sheetName val="Skedjul-Pelaksanaan"/>
      <sheetName val="HARGA DASAR"/>
      <sheetName val="DIV.3"/>
      <sheetName val="DIV.8"/>
      <sheetName val="Up"/>
      <sheetName val="CH"/>
      <sheetName val="NC-CM"/>
      <sheetName val="LP_2 - KUNINGAN - DUKUH ATAS"/>
      <sheetName val="PopCache"/>
      <sheetName val="Solar"/>
      <sheetName val="OLI HEQ"/>
      <sheetName val="BBM-03"/>
      <sheetName val="bhn FINAL"/>
      <sheetName val="INPUT"/>
      <sheetName val="BOQ SNJ P.1"/>
      <sheetName val="BQ-E20-02(Rp)"/>
      <sheetName val="UshDeb00"/>
      <sheetName val="Rekap 2002 mod"/>
      <sheetName val="dengan pembangkitan"/>
      <sheetName val="BOQ EM"/>
      <sheetName val="URAIAN ANALIS"/>
      <sheetName val="cargo"/>
      <sheetName val="As"/>
      <sheetName val="HARGA SAT"/>
      <sheetName val="Gia"/>
      <sheetName val="TENAGA"/>
      <sheetName val="anal_hs"/>
      <sheetName val="info"/>
      <sheetName val="BQ-Structur"/>
      <sheetName val="Rekap RAP real (2)"/>
      <sheetName val="BQ1"/>
      <sheetName val="L-Mechanical"/>
      <sheetName val="div7"/>
      <sheetName val="gaji"/>
      <sheetName val="Sat_Bah___Up"/>
      <sheetName val="Analisa_ME"/>
      <sheetName val="TE_TS_FA_LAN_MATV"/>
      <sheetName val="HARGA_SAT"/>
      <sheetName val="304-06"/>
      <sheetName val="Data2"/>
      <sheetName val="Evaluasi Mingguan"/>
      <sheetName val="841"/>
      <sheetName val="811"/>
      <sheetName val="Analisa &amp; Upah"/>
      <sheetName val="DaftarHarga"/>
      <sheetName val="STOK MAT"/>
      <sheetName val="Monitor"/>
      <sheetName val="HB ARSITEKTUR"/>
      <sheetName val="Peralatan"/>
      <sheetName val="Basic Price"/>
      <sheetName val="GIRDER 2"/>
      <sheetName val="REKAP READYMIX"/>
      <sheetName val="TOTAL UPAH"/>
      <sheetName val="Harga"/>
      <sheetName val="BAHAN &amp; ALAT "/>
      <sheetName val="Isolasi Luar"/>
      <sheetName val="H.Upah"/>
      <sheetName val="Hargamaterial"/>
      <sheetName val="Hrg.Sat"/>
      <sheetName val="Sal"/>
      <sheetName val="ANAL-1"/>
      <sheetName val="PU.Anal SNI 2008"/>
      <sheetName val="Gen"/>
      <sheetName val="단가"/>
      <sheetName val="BQ25"/>
      <sheetName val="REK ADD"/>
      <sheetName val="BQ22"/>
      <sheetName val="BQ23"/>
      <sheetName val="차액보증"/>
      <sheetName val="M+MC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Pay Items"/>
      <sheetName val="FIRE FIGHTING"/>
      <sheetName val="산출내역서"/>
      <sheetName val="내역(중앙)"/>
      <sheetName val="내역(창신)"/>
      <sheetName val="Meto"/>
      <sheetName val="21"/>
      <sheetName val="영업소실적"/>
      <sheetName val="pro_ra_op1"/>
      <sheetName val="Rekap_Direct_Cost1"/>
      <sheetName val="Sec_I_ML1"/>
      <sheetName val="2_MASTER_APP1"/>
      <sheetName val="rab_-_persiapan_&amp;_lantai-13"/>
      <sheetName val="Anl_+3"/>
      <sheetName val="SELISIH_HARGA3"/>
      <sheetName val="DRUP_(ASLI)3"/>
      <sheetName val="pro_ra_op2"/>
      <sheetName val="Rekap_Direct_Cost2"/>
      <sheetName val="Sec_I_ML2"/>
      <sheetName val="2_MASTER_APP2"/>
      <sheetName val="DIVISI_32"/>
      <sheetName val="Analisa  _2_"/>
      <sheetName val="Pipe"/>
      <sheetName val="Anls"/>
      <sheetName val="BASEMENT"/>
      <sheetName val="Hrg Dsr"/>
      <sheetName val="3A7.1.Jln Insitu"/>
      <sheetName val="SAT-BHN"/>
      <sheetName val="Foundation"/>
      <sheetName val="compaction"/>
      <sheetName val="Anals"/>
      <sheetName val=" Analisa Harga"/>
      <sheetName val="BAHAN (2)"/>
      <sheetName val="HS Bhn&amp;Upah"/>
      <sheetName val="Bang B"/>
      <sheetName val="Bill_Qua"/>
      <sheetName val="HRG BAHAN &amp; UPAH okk"/>
      <sheetName val="Analis Kusen okk"/>
      <sheetName val="Budget"/>
      <sheetName val="Sat~Bahu"/>
      <sheetName val="8.1.1 Struktur Kantor Taman"/>
      <sheetName val="HRG-DASAR"/>
      <sheetName val="GRADE SKALA"/>
      <sheetName val="HSP"/>
      <sheetName val="Antek1"/>
      <sheetName val="Master_1_05"/>
      <sheetName val="Master_1_0_(2)5"/>
      <sheetName val="Master_Sch_1_0-sro2_Adari_disk5"/>
      <sheetName val="HB_4"/>
      <sheetName val="Cash_Flow_bulanan4"/>
      <sheetName val="H_Satuan4"/>
      <sheetName val="Bill_of_Qty_MEP4"/>
      <sheetName val="Up_&amp;_bhn4"/>
      <sheetName val="HRG_BHN4"/>
      <sheetName val="REF_ONLY4"/>
      <sheetName val="Perm__Test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DAFTAR_HARGA4"/>
      <sheetName val="NS_GD_UGD3"/>
      <sheetName val="STD_GD_UGD3"/>
      <sheetName val="01A-_RAB3"/>
      <sheetName val="Analis_Kusen_1_ESKALASI3"/>
      <sheetName val="NP_(4)3"/>
      <sheetName val="analisa_harga_satuan3"/>
      <sheetName val="BIAYA_073"/>
      <sheetName val="DET_083"/>
      <sheetName val="ANALISA_13"/>
      <sheetName val="RKP_PLUMBING3"/>
      <sheetName val="struktur_tdk_dipakai3"/>
      <sheetName val="Analisa_Upah_&amp;_Bahan_Plum3"/>
      <sheetName val="CRUDE_RE-bar3"/>
      <sheetName val="SUMBER_DAYA3"/>
      <sheetName val="Hrg_Sat3"/>
      <sheetName val="MARK_UP3"/>
      <sheetName val="H_SAT3"/>
      <sheetName val="REKAP_(2)3"/>
      <sheetName val="Bill_Of_Quantity3"/>
      <sheetName val="Rekap_Biaya3"/>
      <sheetName val="Rekap_RAP3"/>
      <sheetName val="ES_STG3"/>
      <sheetName val="Man_Power___Comp3"/>
      <sheetName val="Agregat_Halus_&amp;_Kasar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Analis_harga1"/>
      <sheetName val="Master_Sch_1_0-sro23"/>
      <sheetName val="bill_qty1"/>
      <sheetName val="HARGA_MATERIAL1"/>
      <sheetName val="F1c_DATA_ADM61"/>
      <sheetName val="Master_Edit1"/>
      <sheetName val="Galian_11"/>
      <sheetName val="Appendix_2(SatDas)1"/>
      <sheetName val="RAB_AR&amp;STR1"/>
      <sheetName val="Ana__PU1"/>
      <sheetName val="610_041"/>
      <sheetName val="610_051"/>
      <sheetName val="610_061"/>
      <sheetName val="610_071"/>
      <sheetName val="610_081"/>
      <sheetName val="AnalisaSIPIL_RIIL1"/>
      <sheetName val="bahan_dan_upah1"/>
      <sheetName val="Bab_6_-3(5)1"/>
      <sheetName val="2_3(2)_Gor1"/>
      <sheetName val="8_4_2_Rambu1"/>
      <sheetName val="MASTER_11"/>
      <sheetName val="Rekap_Bill"/>
      <sheetName val="BoQ_C4"/>
      <sheetName val="ALAT2_(TDK_DIPAKAI)"/>
      <sheetName val="Hit_Vol_Sk1"/>
      <sheetName val="Anl_2s_d4e1"/>
      <sheetName val="Kuantitas_&amp;_Harga1"/>
      <sheetName val="Harga_Bahan1"/>
      <sheetName val="HSA_&amp;_PAB1"/>
      <sheetName val="Harga_Upah_1"/>
      <sheetName val="Hrg_Dsr"/>
      <sheetName val="3A7_1_Jln_Insitu"/>
      <sheetName val="Div_7_2"/>
      <sheetName val="Rincian_hutang-Lap"/>
      <sheetName val="Upah_Bahan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DON_GIA1"/>
      <sheetName val="CHITIET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_Analisa_Harga"/>
      <sheetName val="BAHAN_(2)"/>
      <sheetName val="HS_Bhn&amp;Upah"/>
      <sheetName val="Bang_B"/>
      <sheetName val="OLI_HEQ"/>
      <sheetName val="Rekap_RAP_real_(2)"/>
      <sheetName val="HRG_DSR_APP"/>
      <sheetName val="HRG_BAHAN_&amp;_UPAH_okk"/>
      <sheetName val="Analis_Kusen_okk"/>
      <sheetName val="Analisa_HSP"/>
      <sheetName val="PP"/>
      <sheetName val="Analisa 2"/>
      <sheetName val="Boq-civil(B)"/>
      <sheetName val="SCH-2(P)"/>
      <sheetName val="RAB 1"/>
      <sheetName val="SNI FIX"/>
      <sheetName val="RAB2"/>
      <sheetName val="Analis"/>
      <sheetName val="RKAP1"/>
      <sheetName val="RKAP2"/>
      <sheetName val="AHSbj"/>
      <sheetName val="BARU-3"/>
      <sheetName val="BARU-4 "/>
      <sheetName val="LAMA-3"/>
      <sheetName val="LAMA-4"/>
      <sheetName val="A_Harga-13"/>
      <sheetName val="BY_Alat(sewa)-6"/>
      <sheetName val="CAT-14"/>
      <sheetName val="GBR-15"/>
      <sheetName val="Waktu"/>
      <sheetName val="DIV 5 ok"/>
      <sheetName val="CERUCUK OKE"/>
      <sheetName val="Additional"/>
      <sheetName val="DIV.2"/>
      <sheetName val="On Time"/>
      <sheetName val="Curup"/>
      <sheetName val="Prabu"/>
      <sheetName val="PESANTREN"/>
      <sheetName val="G"/>
      <sheetName val="ANAL KOEF"/>
      <sheetName val="MB"/>
      <sheetName val="SDMPROG"/>
      <sheetName val="List of Eqp"/>
      <sheetName val="UPA"/>
      <sheetName val="DWTables"/>
      <sheetName val="I_KAMAR"/>
      <sheetName val="lampiran"/>
      <sheetName val="PO2"/>
      <sheetName val="Hutang Lap"/>
      <sheetName val="Hutang-Wil"/>
      <sheetName val="div71"/>
      <sheetName val="div3"/>
      <sheetName val="Harga S Dasar"/>
      <sheetName val="000000"/>
      <sheetName val="Mtd_Pelak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FINISHING"/>
      <sheetName val="EXTERNAL"/>
      <sheetName val="Paint"/>
      <sheetName val="Pintu"/>
      <sheetName val="Door"/>
      <sheetName val="Scope_of_work"/>
      <sheetName val="tam-kur_sipil"/>
      <sheetName val="tam-kur_baja"/>
      <sheetName val="M'trl_Baja"/>
      <sheetName val="UPAH_KERJA"/>
      <sheetName val="HARGA ALAT"/>
      <sheetName val="BQNSC"/>
      <sheetName val="Scdl"/>
      <sheetName val="Rekap Tahap 1"/>
      <sheetName val="326BQSTC"/>
      <sheetName val="EK-JAN-07"/>
      <sheetName val="TANJUNG-CONV"/>
      <sheetName val="Analisa -Baku"/>
      <sheetName val="S_Suramadu"/>
      <sheetName val="Weight Bridge"/>
      <sheetName val="Resume"/>
      <sheetName val="TOTAL"/>
      <sheetName val="chitimc"/>
      <sheetName val="THPDMoi  (2)"/>
      <sheetName val="dongia (2)"/>
      <sheetName val="gtrinh"/>
      <sheetName val="phuluc1"/>
      <sheetName val="lam-moi"/>
      <sheetName val="TONGKE3p "/>
      <sheetName val="giathanh1"/>
      <sheetName val="TH VL, NC, DDHT Thanhphuoc"/>
      <sheetName val="#REF"/>
      <sheetName val="thao-go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VC"/>
      <sheetName val="Tiepdia"/>
      <sheetName val="CHITIET VL-NC-TT-3p"/>
      <sheetName val="TDTKP"/>
      <sheetName val="TDTKP1"/>
      <sheetName val="KPVC-BD "/>
      <sheetName val="Sheet2"/>
      <sheetName val="BAHAN_STR"/>
      <sheetName val="ALT"/>
      <sheetName val="310801Pabrik PT Rehau"/>
      <sheetName val="ELEMENT SUM"/>
      <sheetName val="D3.1"/>
      <sheetName val="BL (1)"/>
      <sheetName val="00_Jumlah Total"/>
      <sheetName val="tifico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STAFF"/>
      <sheetName val="Steel Material List"/>
      <sheetName val="Panel,feeder,elek"/>
      <sheetName val="TIE-INS"/>
      <sheetName val="BQ ARS"/>
      <sheetName val="an.el"/>
      <sheetName val="An.AC &amp; Plb"/>
      <sheetName val="Material Baja"/>
      <sheetName val="Gudang non AC-AC Struktur"/>
      <sheetName val="ANALISA PEK.UMUM"/>
      <sheetName val="H-Bahan"/>
      <sheetName val="BILL"/>
      <sheetName val="SELL-SUMM-COST"/>
      <sheetName val="Man Power"/>
      <sheetName val="Tie Beam GN"/>
      <sheetName val="PAD-F"/>
      <sheetName val="3"/>
      <sheetName val="Analisa Tend (2)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Bill sipil"/>
      <sheetName val="MADC"/>
      <sheetName val="perkerasan"/>
      <sheetName val="D2.2"/>
      <sheetName val="Satuan"/>
      <sheetName val="Metod TWR"/>
      <sheetName val="TOEVOER"/>
      <sheetName val="XLR_NoRangeSheet"/>
      <sheetName val="ANALISA (2)"/>
      <sheetName val="lap-bulan"/>
      <sheetName val="DATUM"/>
      <sheetName val="IN"/>
      <sheetName val="DHSD"/>
      <sheetName val="COST-SUM"/>
      <sheetName val="UPAH + ALAT"/>
      <sheetName val="divII"/>
      <sheetName val="Price"/>
      <sheetName val="D3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KE3p_"/>
      <sheetName val="TH_VL,_NC,_DDHT_Thanhphuoc"/>
      <sheetName val="t-h_HA_THE"/>
      <sheetName val="CHITIET_VL-NC-TT_-1p"/>
      <sheetName val="TONG_HOP_VL-NC_TT"/>
      <sheetName val="TH_XL"/>
      <sheetName val="CHITIET_VL-NC-TT-3p"/>
      <sheetName val="KPVC-BD_"/>
      <sheetName val="ELEMENT_SUM"/>
      <sheetName val="00_Jumlah_Total"/>
      <sheetName val="D3_1"/>
      <sheetName val="ANALISA_(2)"/>
      <sheetName val="ana_str"/>
      <sheetName val="MacPro"/>
      <sheetName val="Form-3.3"/>
      <sheetName val="Har-sat-dasr"/>
      <sheetName val="RAB_RS"/>
      <sheetName val="BOM29-1"/>
      <sheetName val="Rincian"/>
      <sheetName val="komponen"/>
      <sheetName val="anls ttk"/>
      <sheetName val="Vol_dinding"/>
      <sheetName val="G_SUMMARY"/>
      <sheetName val="AHS"/>
      <sheetName val="Tataudara"/>
      <sheetName val="Sheet"/>
      <sheetName val="UNIT PRICE"/>
      <sheetName val="Divisi1"/>
      <sheetName val="Basic P"/>
      <sheetName val="Metod_TWR"/>
      <sheetName val="Basic_P"/>
      <sheetName val="310801Pabrik_PT_Rehau"/>
      <sheetName val="Steel_Material_List"/>
      <sheetName val="BQ_ARS"/>
      <sheetName val="BL_(1)"/>
      <sheetName val="Material_Baja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Owning cost Alat"/>
      <sheetName val="BHN-ALAT"/>
      <sheetName val="hrg.bhn"/>
      <sheetName val="RLB"/>
      <sheetName val="REKAP STRUKTUR"/>
      <sheetName val="hub"/>
      <sheetName val="Summary - Budget"/>
      <sheetName val="7.공정표"/>
      <sheetName val="MAP 1-2"/>
      <sheetName val="SPK"/>
      <sheetName val="DAFT_ALAT,UPAH &amp; MAT"/>
      <sheetName val="Const"/>
      <sheetName val="ARSITEKTUR"/>
      <sheetName val="REKAP_STRUKTUR"/>
      <sheetName val="Summary_-_Budget"/>
      <sheetName val="Koefisien"/>
      <sheetName val="COVERUSRP"/>
      <sheetName val="PriceList"/>
      <sheetName val="Spesifikasi "/>
      <sheetName val="LUMPSUM"/>
      <sheetName val="UnitRate22"/>
      <sheetName val="5-ALAT(1)"/>
      <sheetName val="4-Basic Price"/>
      <sheetName val="HRGA SATUAN UPAH-BAHAN"/>
      <sheetName val="An-Pek-Arui"/>
      <sheetName val="Owning"/>
      <sheetName val="List Plant"/>
      <sheetName val="Pengalaman Per"/>
      <sheetName val="std.wt."/>
      <sheetName val="UPAH _ ALAT"/>
      <sheetName val="FR"/>
      <sheetName val="Hargamat"/>
      <sheetName val="PC"/>
      <sheetName val="BQ_Methanol"/>
      <sheetName val="PipWT"/>
      <sheetName val="310801Pabrik PT Rehau.xls"/>
      <sheetName val="Koef"/>
      <sheetName val="PVC"/>
      <sheetName val="PERSIAPAN"/>
      <sheetName val="UTILITAS"/>
      <sheetName val="INDEX"/>
      <sheetName val="anl.sa"/>
      <sheetName val="B.as"/>
      <sheetName val="UBA RAB"/>
      <sheetName val="Bill rekap"/>
      <sheetName val="Bhn.Ars"/>
      <sheetName val="ALL SUM"/>
      <sheetName val="Hrg Satuan"/>
      <sheetName val="钢筋"/>
      <sheetName val="RAB_HPS"/>
      <sheetName val="Rev"/>
      <sheetName val="산근"/>
      <sheetName val="Eng_Hrs (HO)"/>
      <sheetName val="Psp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. No. - 4.2"/>
      <sheetName val="SMP"/>
      <sheetName val="Data Alat"/>
      <sheetName val="H-BHN"/>
      <sheetName val="SUM"/>
      <sheetName val="Harsat Bahan"/>
      <sheetName val="Harsat Upah"/>
      <sheetName val="kalibrasi-Tank"/>
      <sheetName val="3-DIV1"/>
      <sheetName val="Bahan &amp; Upah"/>
      <sheetName val="DT SECTION 3"/>
      <sheetName val="DB"/>
      <sheetName val="jml pekerja"/>
      <sheetName val="B-P"/>
      <sheetName val="basic_price"/>
      <sheetName val="terima out"/>
      <sheetName val="RAB1"/>
      <sheetName val="HSATUAN"/>
      <sheetName val="Sales Parameter"/>
      <sheetName val="Kinerja Proyek"/>
      <sheetName val="PRD 01-4"/>
      <sheetName val="PRD 01-3"/>
      <sheetName val="anal rinci"/>
      <sheetName val="TABEL"/>
      <sheetName val="BQ OE"/>
      <sheetName val="MT_an"/>
      <sheetName val="Sheet3"/>
      <sheetName val="HARSAT-lhn"/>
      <sheetName val="hrgsat"/>
      <sheetName val="TAGIHAN"/>
      <sheetName val="duadan3"/>
      <sheetName val="BHN+KMK"/>
      <sheetName val="eval"/>
      <sheetName val="DKH_2"/>
      <sheetName val="Stay Cable-1"/>
      <sheetName val="DKH_1"/>
      <sheetName val="SUB+KMK"/>
      <sheetName val="TNG"/>
      <sheetName val="Anls_BKL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DASH"/>
      <sheetName val="BA_CCO"/>
      <sheetName val="Daf_isi"/>
      <sheetName val="MT"/>
      <sheetName val="Mat"/>
      <sheetName val="WI"/>
      <sheetName val=" PE-F-42 MR 9 Manpower"/>
      <sheetName val="Proposal"/>
      <sheetName val="REKAP_ARSITEKTUR."/>
      <sheetName val="Notes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Tahap_11"/>
      <sheetName val="Analisa_-Baku1"/>
      <sheetName val="Weight_Bridge1"/>
      <sheetName val="ELEMENT_SUM1"/>
      <sheetName val="THPDMoi__(2)1"/>
      <sheetName val="dongia_(2)1"/>
      <sheetName val="TONGKE3p_1"/>
      <sheetName val="TH_VL,_NC,_DDHT_Thanhphuoc1"/>
      <sheetName val="t-h_HA_THE1"/>
      <sheetName val="CHITIET_VL-NC-TT_-1p1"/>
      <sheetName val="TONG_HOP_VL-NC_TT1"/>
      <sheetName val="TH_XL1"/>
      <sheetName val="CHITIET_VL-NC-TT-3p1"/>
      <sheetName val="KPVC-BD_1"/>
      <sheetName val="00_Jumlah_Total1"/>
      <sheetName val="D3_11"/>
      <sheetName val="BL_(1)1"/>
      <sheetName val="Analisa_Tend_(2)1"/>
      <sheetName val="310801Pabrik_PT_Rehau1"/>
      <sheetName val="Steel_Material_List1"/>
      <sheetName val="Rekap_Total1"/>
      <sheetName val="BQ_ARS1"/>
      <sheetName val="Man_Power1"/>
      <sheetName val="D2_21"/>
      <sheetName val="Material_Baja1"/>
      <sheetName val="ANALISA_PEK_UMUM1"/>
      <sheetName val="Gudang_non_AC-AC_Struktur1"/>
      <sheetName val="Metod_TWR1"/>
      <sheetName val="Basic_P1"/>
      <sheetName val="an_el1"/>
      <sheetName val="An_AC_&amp;_Plb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_(2)1"/>
      <sheetName val="REKAP_STRUKTUR1"/>
      <sheetName val="Summary_-_Budget1"/>
      <sheetName val="Harga_Dasar"/>
      <sheetName val="Owning_cost_Alat"/>
      <sheetName val="7_공정표"/>
      <sheetName val="MAP_1-2"/>
      <sheetName val="UPAH_+_ALAT"/>
      <sheetName val="DAFT_ALAT,UPAH_&amp;_MA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Pengalaman_Per"/>
      <sheetName val="std_wt_"/>
      <sheetName val="anl_sa"/>
      <sheetName val="B_as"/>
      <sheetName val="UPAH___ALAT"/>
      <sheetName val="Sales_Parameter"/>
      <sheetName val="Kinerja_Proyek"/>
      <sheetName val="PRD_01-4"/>
      <sheetName val="PRD_01-3"/>
      <sheetName val="anal_rinci"/>
      <sheetName val="BQ_OE"/>
      <sheetName val="Data_Alat"/>
      <sheetName val="Stay_Cable-1"/>
      <sheetName val="Bahan_&amp;_Upah"/>
      <sheetName val="Eng_Hrs_(HO)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Rekap_Tahap_12"/>
      <sheetName val="Analisa_-Baku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310801Pabrik_PT_Rehau2"/>
      <sheetName val="Steel_Material_List2"/>
      <sheetName val="BL_(1)2"/>
      <sheetName val="BQ_ARS2"/>
      <sheetName val="an_el2"/>
      <sheetName val="An_AC_&amp;_Plb2"/>
      <sheetName val="Harga_Satuan2"/>
      <sheetName val="Material_Baja2"/>
      <sheetName val="Gudang_non_AC-AC_Struktur2"/>
      <sheetName val="ANALISA_PEK_UMUM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UPAH_+_ALAT1"/>
      <sheetName val="Form-3_31"/>
      <sheetName val="anls_ttk1"/>
      <sheetName val="UNIT_PRICE1"/>
      <sheetName val="Basic_P2"/>
      <sheetName val="Harga_Dasar1"/>
      <sheetName val="Owning_cost_Alat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Spesifikasi_"/>
      <sheetName val="4-Basic_Price1"/>
      <sheetName val="HRGA_SATUAN_UPAH-BAHAN1"/>
      <sheetName val="List_Plant1"/>
      <sheetName val="Pengalaman_Per1"/>
      <sheetName val="std_wt_1"/>
      <sheetName val="UPAH___ALAT1"/>
      <sheetName val="310801Pabrik_PT_Rehau_xls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QTTY ANCHOR BAR"/>
      <sheetName val="Piping"/>
      <sheetName val="61005"/>
      <sheetName val="61006"/>
      <sheetName val="61007"/>
      <sheetName val="61008"/>
      <sheetName val="Margin"/>
      <sheetName val="MTa"/>
      <sheetName val="huruf"/>
      <sheetName val="Balok"/>
      <sheetName val="Schedule 11a"/>
      <sheetName val="Temporary"/>
      <sheetName val="Septick tank"/>
      <sheetName val="Subkon"/>
      <sheetName val="BA.Just"/>
      <sheetName val="ALAT_BAU"/>
      <sheetName val="Labor"/>
      <sheetName val="ANALISA NOV '07"/>
      <sheetName val="Upah+Bahan"/>
      <sheetName val="PAD_F"/>
      <sheetName val="L_TIGA"/>
      <sheetName val="L-TIGA"/>
      <sheetName val="SORT"/>
      <sheetName val="BQ_E20_02_Rp_"/>
      <sheetName val="Daf 1"/>
      <sheetName val="RSK-01"/>
      <sheetName val="Steel-Twr"/>
      <sheetName val="valve"/>
      <sheetName val="I-ME"/>
      <sheetName val="2-Sitework"/>
      <sheetName val="FMU"/>
      <sheetName val="rekap1"/>
      <sheetName val="Urai _Resap pengikat"/>
      <sheetName val="STAF"/>
      <sheetName val="EK-JAN-2010"/>
      <sheetName val="DATA PROYEK"/>
      <sheetName val="Lamp. 9"/>
      <sheetName val="SP"/>
      <sheetName val="UPAH DAN ALAT"/>
      <sheetName val="MATERIAL PIPA DAN ISOLASI"/>
      <sheetName val="BQ-GB-1"/>
      <sheetName val="WP"/>
      <sheetName val="bhn"/>
      <sheetName val="41,9&amp;36,3"/>
      <sheetName val="ANX3FWBS7000"/>
      <sheetName val="Sat Bah &amp; Up"/>
      <sheetName val="revisi progres 1"/>
      <sheetName val="Module Wt"/>
      <sheetName val="LEVEL"/>
      <sheetName val="Retail Spider"/>
      <sheetName val="상반기손익차2총괄"/>
      <sheetName val="7.1(3)"/>
      <sheetName val="Permanent info"/>
      <sheetName val="TARIP"/>
      <sheetName val="GRAND TOTAL"/>
      <sheetName val="Harga ME "/>
      <sheetName val="Electrikal"/>
      <sheetName val="DATA1"/>
      <sheetName val="Bill 2"/>
      <sheetName val="Daf 1 Prelim"/>
      <sheetName val="labor1"/>
      <sheetName val="P.M(Monitoring Sche)"/>
      <sheetName val="Lab Sche (Summary)."/>
      <sheetName val="D2.2.1"/>
      <sheetName val="ocean voyage"/>
      <sheetName val="UMUM"/>
      <sheetName val="Summary "/>
      <sheetName val="urain teknis"/>
      <sheetName val="RBP- 2"/>
      <sheetName val="Break Down Alat"/>
      <sheetName val="S-Curve"/>
      <sheetName val="DEKAN"/>
      <sheetName val="Prod15-8"/>
      <sheetName val="BQ-Marga Tiga"/>
      <sheetName val="PE-F-37 Rev 00 Paym.GBP"/>
      <sheetName val="prelim"/>
      <sheetName val="r.tank"/>
      <sheetName val="hrg dasar"/>
      <sheetName val="D-3109"/>
      <sheetName val="TABEL-DETASIR"/>
      <sheetName val="code"/>
      <sheetName val="formula1"/>
      <sheetName val="MR-03 (cont)"/>
      <sheetName val="Surat"/>
      <sheetName val="1. Rekap B"/>
      <sheetName val="Tanks (smpl)"/>
      <sheetName val="Tanks (Est)"/>
      <sheetName val="AR-03"/>
      <sheetName val="ACTUAL CHECK"/>
      <sheetName val="STN BAHAN"/>
      <sheetName val="UPAH DAN BAHAN"/>
      <sheetName val="Isolasi Luar Dalam"/>
      <sheetName val="Alat B"/>
      <sheetName val="Bahan B"/>
      <sheetName val="Upah B"/>
      <sheetName val="Zones"/>
      <sheetName val="rab_-_persiapan_&amp;_lantai-14"/>
      <sheetName val="Anl_+4"/>
      <sheetName val="SELISIH_HARGA4"/>
      <sheetName val="DRUP_(ASLI)4"/>
      <sheetName val="pro_ra_op3"/>
      <sheetName val="Sec_I_ML3"/>
      <sheetName val="2_MASTER_APP3"/>
      <sheetName val="DIVISI_33"/>
      <sheetName val="Daf_Dasar_Upah&amp;Bahan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data_2014"/>
      <sheetName val="DIV_IV"/>
      <sheetName val="DIV_VI"/>
      <sheetName val="DIV_VIII"/>
      <sheetName val="Analisa___2_"/>
      <sheetName val="LP_2_-_KUNINGAN_-_DUKUH_ATAS"/>
      <sheetName val="URAIAN_"/>
      <sheetName val="Summary_pilecap"/>
      <sheetName val="Isolasi_Luar_Dalam"/>
      <sheetName val="Isolasi_Luar"/>
      <sheetName val="Alat_B"/>
      <sheetName val="Bahan_B"/>
      <sheetName val="Upah_B"/>
      <sheetName val="AHS_Marka"/>
      <sheetName val="AHS_Aspal"/>
      <sheetName val="Master_1_09"/>
      <sheetName val="Master_1_0_(2)9"/>
      <sheetName val="Master_Sch_1_0-sro2_Adari_disk9"/>
      <sheetName val="HB_8"/>
      <sheetName val="Cash_Flow_bulanan8"/>
      <sheetName val="H_Satuan8"/>
      <sheetName val="Bill_of_Qty_MEP8"/>
      <sheetName val="Up_&amp;_bhn8"/>
      <sheetName val="HRG_BHN8"/>
      <sheetName val="REF_ONLY8"/>
      <sheetName val="01A__RAB8"/>
      <sheetName val="GD_B7"/>
      <sheetName val="GD_C7"/>
      <sheetName val="GD_D7"/>
      <sheetName val="GD_E7"/>
      <sheetName val="GD_F7"/>
      <sheetName val="GD_G7"/>
      <sheetName val="GD_N7"/>
      <sheetName val="GD_A7"/>
      <sheetName val="Harga_Satuan4"/>
      <sheetName val="rab_-_persiapan_&amp;_lantai-18"/>
      <sheetName val="Anl_+8"/>
      <sheetName val="SELISIH_HARGA8"/>
      <sheetName val="DRUP_(ASLI)8"/>
      <sheetName val="H_SAT7"/>
      <sheetName val="MARK_UP7"/>
      <sheetName val="01A-_RAB7"/>
      <sheetName val="CRUDE_RE-bar7"/>
      <sheetName val="Rekap_Biaya7"/>
      <sheetName val="A_LIS7"/>
      <sheetName val="A_REKAP7"/>
      <sheetName val="REKAP_(2)7"/>
      <sheetName val="Rekap_RAP7"/>
      <sheetName val="DAFTAR_HARGA8"/>
      <sheetName val="RKP_PLUMBING7"/>
      <sheetName val="Analis_Kusen_1_ESKALASI7"/>
      <sheetName val="NP_(4)7"/>
      <sheetName val="ANALISA_17"/>
      <sheetName val="Bill_Of_Quantity7"/>
      <sheetName val="ES_STG7"/>
      <sheetName val="struktur_tdk_dipakai7"/>
      <sheetName val="Input_monthly_capex7"/>
      <sheetName val="Man_Power___Comp7"/>
      <sheetName val="Analisa_RAP7"/>
      <sheetName val="Penyebaran_M7"/>
      <sheetName val="Perm__Test7"/>
      <sheetName val="eval__Juli7"/>
      <sheetName val="Agregat_Halus_&amp;_Kasar7"/>
      <sheetName val="NS_GD_UGD7"/>
      <sheetName val="STD_GD_UGD7"/>
      <sheetName val="INPUT_27"/>
      <sheetName val="analisa_harga_satuan7"/>
      <sheetName val="BIAYA_077"/>
      <sheetName val="DET_087"/>
      <sheetName val="Analisa_Upah_&amp;_Bahan_Plum7"/>
      <sheetName val="Rekap_Prelim7"/>
      <sheetName val="DES_157"/>
      <sheetName val="pro_ra_op7"/>
      <sheetName val="Rekap_Direct_Cost7"/>
      <sheetName val="Master_Sch_1_0-sro27"/>
      <sheetName val="Sec_I_ML7"/>
      <sheetName val="Analisa_Tekhnis7"/>
      <sheetName val="2_MASTER_APP7"/>
      <sheetName val="DIVISI_37"/>
      <sheetName val="SUMBER_DAYA5"/>
      <sheetName val="Ana__PU4"/>
      <sheetName val="610_044"/>
      <sheetName val="610_054"/>
      <sheetName val="610_064"/>
      <sheetName val="610_074"/>
      <sheetName val="610_084"/>
      <sheetName val="AnalisaSIPIL_RIIL4"/>
      <sheetName val="RAB_AR&amp;STR4"/>
      <sheetName val="Lead_Schedule4"/>
      <sheetName val="rincian_per_proyek4"/>
      <sheetName val="BD_Div-2_sd_7_64"/>
      <sheetName val="Data_Teknik4"/>
      <sheetName val="RAP_(2)4"/>
      <sheetName val="3-DIV7_B4"/>
      <sheetName val="Sat_Bah___Up4"/>
      <sheetName val="Daf_Dasar_Upah&amp;Bahan4"/>
      <sheetName val="Analisa_ME4"/>
      <sheetName val="TE_TS_FA_LAN_MATV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Typ_ITS4"/>
      <sheetName val="Harga_4"/>
      <sheetName val="data_20144"/>
      <sheetName val="DIV_IV4"/>
      <sheetName val="DIV_VI4"/>
      <sheetName val="DIV_VIII4"/>
      <sheetName val="bukan_PNS4"/>
      <sheetName val="Analisa_SNI_STANDART_4"/>
      <sheetName val="rab_me_(by_owner)_4"/>
      <sheetName val="BQ_(by_owner)4"/>
      <sheetName val="rab_me_(fisik)4"/>
      <sheetName val="Analisa___2_4"/>
      <sheetName val="Gaji_Pokok4"/>
      <sheetName val="T__Proyek-Jabatan4"/>
      <sheetName val="T__Lokasi4"/>
      <sheetName val="T__Rumah4"/>
      <sheetName val="T__Transport4"/>
      <sheetName val="LP_2_-_KUNINGAN_-_DUKUH_ATAS4"/>
      <sheetName val="Hit_Vol_Sk4"/>
      <sheetName val="URAIAN_4"/>
      <sheetName val="Analis_harga4"/>
      <sheetName val="bill_qty4"/>
      <sheetName val="F1c_DATA_ADM64"/>
      <sheetName val="Master_Edit4"/>
      <sheetName val="Galian_14"/>
      <sheetName val="Appendix_2(SatDas)4"/>
      <sheetName val="bahan_dan_upah4"/>
      <sheetName val="Bab_6_-3(5)4"/>
      <sheetName val="2_3(2)_Gor4"/>
      <sheetName val="8_4_2_Rambu4"/>
      <sheetName val="Master_1_06"/>
      <sheetName val="Master_1_0_(2)6"/>
      <sheetName val="Master_Sch_1_0-sro2_Adari_disk6"/>
      <sheetName val="HB_5"/>
      <sheetName val="Cash_Flow_bulanan5"/>
      <sheetName val="H_Satuan5"/>
      <sheetName val="Bill_of_Qty_MEP5"/>
      <sheetName val="Up_&amp;_bhn5"/>
      <sheetName val="HRG_BHN5"/>
      <sheetName val="REF_ONLY5"/>
      <sheetName val="01A__RAB5"/>
      <sheetName val="GD_B4"/>
      <sheetName val="GD_C4"/>
      <sheetName val="GD_D4"/>
      <sheetName val="GD_E4"/>
      <sheetName val="GD_F4"/>
      <sheetName val="GD_G4"/>
      <sheetName val="GD_N4"/>
      <sheetName val="GD_A4"/>
      <sheetName val="rab_-_persiapan_&amp;_lantai-15"/>
      <sheetName val="Anl_+5"/>
      <sheetName val="SELISIH_HARGA5"/>
      <sheetName val="DRUP_(ASLI)5"/>
      <sheetName val="H_SAT4"/>
      <sheetName val="MARK_UP4"/>
      <sheetName val="01A-_RAB4"/>
      <sheetName val="CRUDE_RE-bar4"/>
      <sheetName val="Rekap_Biaya4"/>
      <sheetName val="A_LIS4"/>
      <sheetName val="A_REKAP4"/>
      <sheetName val="REKAP_(2)4"/>
      <sheetName val="Rekap_RAP4"/>
      <sheetName val="DAFTAR_HARGA5"/>
      <sheetName val="RKP_PLUMBING4"/>
      <sheetName val="Analis_Kusen_1_ESKALASI4"/>
      <sheetName val="NP_(4)4"/>
      <sheetName val="ANALISA_14"/>
      <sheetName val="Bill_Of_Quantity4"/>
      <sheetName val="ES_STG4"/>
      <sheetName val="struktur_tdk_dipakai4"/>
      <sheetName val="Input_monthly_capex4"/>
      <sheetName val="Man_Power___Comp4"/>
      <sheetName val="Analisa_RAP4"/>
      <sheetName val="Penyebaran_M4"/>
      <sheetName val="Perm__Test4"/>
      <sheetName val="eval__Juli4"/>
      <sheetName val="Agregat_Halus_&amp;_Kasar4"/>
      <sheetName val="NS_GD_UGD4"/>
      <sheetName val="STD_GD_UGD4"/>
      <sheetName val="INPUT_24"/>
      <sheetName val="analisa_harga_satuan4"/>
      <sheetName val="BIAYA_074"/>
      <sheetName val="DET_084"/>
      <sheetName val="Analisa_Upah_&amp;_Bahan_Plum4"/>
      <sheetName val="Rekap_Prelim4"/>
      <sheetName val="DES_154"/>
      <sheetName val="pro_ra_op4"/>
      <sheetName val="Rekap_Direct_Cost4"/>
      <sheetName val="Master_Sch_1_0-sro24"/>
      <sheetName val="Sec_I_ML4"/>
      <sheetName val="Analisa_Tekhnis4"/>
      <sheetName val="2_MASTER_APP4"/>
      <sheetName val="DIVISI_34"/>
      <sheetName val="3-DIV7_B1"/>
      <sheetName val="Sat_Bah___Up1"/>
      <sheetName val="Daf_Dasar_Upah&amp;Bahan1"/>
      <sheetName val="Analisa_ME1"/>
      <sheetName val="TE_TS_FA_LAN_MATV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Typ_ITS1"/>
      <sheetName val="Harga_1"/>
      <sheetName val="data_20141"/>
      <sheetName val="DIV_IV1"/>
      <sheetName val="DIV_VI1"/>
      <sheetName val="DIV_VIII1"/>
      <sheetName val="bukan_PNS1"/>
      <sheetName val="rab_me_(by_owner)_1"/>
      <sheetName val="BQ_(by_owner)1"/>
      <sheetName val="rab_me_(fisik)1"/>
      <sheetName val="Analisa___2_1"/>
      <sheetName val="LP_2_-_KUNINGAN_-_DUKUH_ATAS1"/>
      <sheetName val="URAIAN_1"/>
      <sheetName val="Summary_pilecap3"/>
      <sheetName val="m_schedule3"/>
      <sheetName val="Isolasi_Luar_Dalam3"/>
      <sheetName val="Isolasi_Luar3"/>
      <sheetName val="Alat_B3"/>
      <sheetName val="Bahan_B3"/>
      <sheetName val="Upah_B3"/>
      <sheetName val="Kuantitas_&amp;_Harga3"/>
      <sheetName val="AHS_Marka3"/>
      <sheetName val="AHS_Aspal3"/>
      <sheetName val="Master_1_07"/>
      <sheetName val="Master_1_0_(2)7"/>
      <sheetName val="Master_Sch_1_0-sro2_Adari_disk7"/>
      <sheetName val="HB_6"/>
      <sheetName val="Cash_Flow_bulanan6"/>
      <sheetName val="Bill_of_Qty_MEP6"/>
      <sheetName val="HRG_BHN6"/>
      <sheetName val="Up_&amp;_bhn6"/>
      <sheetName val="REF_ONLY6"/>
      <sheetName val="H_Satuan6"/>
      <sheetName val="rab_-_persiapan_&amp;_lantai-16"/>
      <sheetName val="Anl_+6"/>
      <sheetName val="SELISIH_HARGA6"/>
      <sheetName val="DRUP_(ASLI)6"/>
      <sheetName val="01A__RAB6"/>
      <sheetName val="GD_B5"/>
      <sheetName val="GD_C5"/>
      <sheetName val="GD_D5"/>
      <sheetName val="GD_E5"/>
      <sheetName val="GD_F5"/>
      <sheetName val="GD_G5"/>
      <sheetName val="GD_N5"/>
      <sheetName val="GD_A5"/>
      <sheetName val="MARK_UP5"/>
      <sheetName val="01A-_RAB5"/>
      <sheetName val="CRUDE_RE-bar5"/>
      <sheetName val="REKAP_(2)5"/>
      <sheetName val="Rekap_Biaya5"/>
      <sheetName val="Rekap_RAP5"/>
      <sheetName val="DAFTAR_HARGA6"/>
      <sheetName val="H_SAT5"/>
      <sheetName val="A_LIS5"/>
      <sheetName val="A_REKAP5"/>
      <sheetName val="struktur_tdk_dipakai5"/>
      <sheetName val="Rekap_Prelim5"/>
      <sheetName val="RKP_PLUMBING5"/>
      <sheetName val="Analis_Kusen_1_ESKALASI5"/>
      <sheetName val="NP_(4)5"/>
      <sheetName val="ANALISA_15"/>
      <sheetName val="Bill_Of_Quantity5"/>
      <sheetName val="ES_STG5"/>
      <sheetName val="Input_monthly_capex5"/>
      <sheetName val="Analisa_RAP5"/>
      <sheetName val="Penyebaran_M5"/>
      <sheetName val="Man_Power___Comp5"/>
      <sheetName val="DES_155"/>
      <sheetName val="Perm__Test5"/>
      <sheetName val="INPUT_25"/>
      <sheetName val="pro_ra_op5"/>
      <sheetName val="analisa_harga_satuan5"/>
      <sheetName val="BIAYA_075"/>
      <sheetName val="DET_085"/>
      <sheetName val="NS_GD_UGD5"/>
      <sheetName val="STD_GD_UGD5"/>
      <sheetName val="Agregat_Halus_&amp;_Kasar5"/>
      <sheetName val="eval__Juli5"/>
      <sheetName val="Rekap_Direct_Cost5"/>
      <sheetName val="Master_Sch_1_0-sro25"/>
      <sheetName val="Analisa_Upah_&amp;_Bahan_Plum5"/>
      <sheetName val="Sec_I_ML5"/>
      <sheetName val="Analisa_Tekhnis5"/>
      <sheetName val="2_MASTER_APP5"/>
      <sheetName val="DIVISI_35"/>
      <sheetName val="3-DIV7_B2"/>
      <sheetName val="Ana__PU2"/>
      <sheetName val="610_042"/>
      <sheetName val="610_052"/>
      <sheetName val="610_062"/>
      <sheetName val="610_072"/>
      <sheetName val="610_082"/>
      <sheetName val="AnalisaSIPIL_RIIL2"/>
      <sheetName val="RAB_AR&amp;STR2"/>
      <sheetName val="Data_Teknik2"/>
      <sheetName val="RAP_(2)2"/>
      <sheetName val="Sat_Bah___Up2"/>
      <sheetName val="Daf_Dasar_Upah&amp;Bahan2"/>
      <sheetName val="Analisa_ME2"/>
      <sheetName val="TE_TS_FA_LAN_MATV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Typ_ITS2"/>
      <sheetName val="Harga_2"/>
      <sheetName val="data_20142"/>
      <sheetName val="DIV_IV2"/>
      <sheetName val="DIV_VI2"/>
      <sheetName val="DIV_VIII2"/>
      <sheetName val="bukan_PNS2"/>
      <sheetName val="Analisa_SNI_STANDART_2"/>
      <sheetName val="rab_me_(by_owner)_2"/>
      <sheetName val="BQ_(by_owner)2"/>
      <sheetName val="rab_me_(fisik)2"/>
      <sheetName val="Analisa___2_2"/>
      <sheetName val="Gaji_Pokok2"/>
      <sheetName val="T__Proyek-Jabatan2"/>
      <sheetName val="T__Lokasi2"/>
      <sheetName val="T__Rumah2"/>
      <sheetName val="T__Transport2"/>
      <sheetName val="LP_2_-_KUNINGAN_-_DUKUH_ATAS2"/>
      <sheetName val="Hit_Vol_Sk2"/>
      <sheetName val="URAIAN_2"/>
      <sheetName val="Analis_harga2"/>
      <sheetName val="bill_qty2"/>
      <sheetName val="F1c_DATA_ADM62"/>
      <sheetName val="Master_Edit2"/>
      <sheetName val="Galian_12"/>
      <sheetName val="Appendix_2(SatDas)2"/>
      <sheetName val="bahan_dan_upah2"/>
      <sheetName val="Bab_6_-3(5)2"/>
      <sheetName val="2_3(2)_Gor2"/>
      <sheetName val="8_4_2_Rambu2"/>
      <sheetName val="Summary_pilecap1"/>
      <sheetName val="Isolasi_Luar_Dalam1"/>
      <sheetName val="Isolasi_Luar1"/>
      <sheetName val="Alat_B1"/>
      <sheetName val="Bahan_B1"/>
      <sheetName val="Upah_B1"/>
      <sheetName val="AHS_Marka1"/>
      <sheetName val="AHS_Aspal1"/>
      <sheetName val="Master_1_08"/>
      <sheetName val="Master_1_0_(2)8"/>
      <sheetName val="Master_Sch_1_0-sro2_Adari_disk8"/>
      <sheetName val="HB_7"/>
      <sheetName val="Cash_Flow_bulanan7"/>
      <sheetName val="Bill_of_Qty_MEP7"/>
      <sheetName val="HRG_BHN7"/>
      <sheetName val="Up_&amp;_bhn7"/>
      <sheetName val="REF_ONLY7"/>
      <sheetName val="H_Satuan7"/>
      <sheetName val="rab_-_persiapan_&amp;_lantai-17"/>
      <sheetName val="Anl_+7"/>
      <sheetName val="SELISIH_HARGA7"/>
      <sheetName val="Harga_Satuan3"/>
      <sheetName val="DRUP_(ASLI)7"/>
      <sheetName val="01A__RAB7"/>
      <sheetName val="GD_B6"/>
      <sheetName val="GD_C6"/>
      <sheetName val="GD_D6"/>
      <sheetName val="GD_E6"/>
      <sheetName val="GD_F6"/>
      <sheetName val="GD_G6"/>
      <sheetName val="GD_N6"/>
      <sheetName val="GD_A6"/>
      <sheetName val="MARK_UP6"/>
      <sheetName val="01A-_RAB6"/>
      <sheetName val="CRUDE_RE-bar6"/>
      <sheetName val="REKAP_(2)6"/>
      <sheetName val="Rekap_Biaya6"/>
      <sheetName val="Rekap_RAP6"/>
      <sheetName val="DAFTAR_HARGA7"/>
      <sheetName val="H_SAT6"/>
      <sheetName val="A_LIS6"/>
      <sheetName val="A_REKAP6"/>
      <sheetName val="struktur_tdk_dipakai6"/>
      <sheetName val="Rekap_Prelim6"/>
      <sheetName val="RKP_PLUMBING6"/>
      <sheetName val="Analis_Kusen_1_ESKALASI6"/>
      <sheetName val="NP_(4)6"/>
      <sheetName val="ANALISA_16"/>
      <sheetName val="Bill_Of_Quantity6"/>
      <sheetName val="ES_STG6"/>
      <sheetName val="Input_monthly_capex6"/>
      <sheetName val="Analisa_RAP6"/>
      <sheetName val="Penyebaran_M6"/>
      <sheetName val="Man_Power___Comp6"/>
      <sheetName val="DES_156"/>
      <sheetName val="Perm__Test6"/>
      <sheetName val="INPUT_26"/>
      <sheetName val="pro_ra_op6"/>
      <sheetName val="analisa_harga_satuan6"/>
      <sheetName val="BIAYA_076"/>
      <sheetName val="DET_086"/>
      <sheetName val="NS_GD_UGD6"/>
      <sheetName val="STD_GD_UGD6"/>
      <sheetName val="Agregat_Halus_&amp;_Kasar6"/>
      <sheetName val="eval__Juli6"/>
      <sheetName val="Rekap_Direct_Cost6"/>
      <sheetName val="Master_Sch_1_0-sro26"/>
      <sheetName val="Analisa_Upah_&amp;_Bahan_Plum6"/>
      <sheetName val="Sec_I_ML6"/>
      <sheetName val="Analisa_Tekhnis6"/>
      <sheetName val="2_MASTER_APP6"/>
      <sheetName val="DIVISI_36"/>
      <sheetName val="SUMBER_DAYA4"/>
      <sheetName val="3-DIV7_B3"/>
      <sheetName val="Ana__PU3"/>
      <sheetName val="610_043"/>
      <sheetName val="610_053"/>
      <sheetName val="610_063"/>
      <sheetName val="610_073"/>
      <sheetName val="610_083"/>
      <sheetName val="AnalisaSIPIL_RIIL3"/>
      <sheetName val="RAB_AR&amp;STR3"/>
      <sheetName val="Data_Teknik3"/>
      <sheetName val="RAP_(2)3"/>
      <sheetName val="Sat_Bah___Up3"/>
      <sheetName val="Daf_Dasar_Upah&amp;Bahan3"/>
      <sheetName val="Analisa_ME3"/>
      <sheetName val="TE_TS_FA_LAN_MATV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Typ_ITS3"/>
      <sheetName val="Harga_3"/>
      <sheetName val="data_20143"/>
      <sheetName val="DIV_IV3"/>
      <sheetName val="DIV_VI3"/>
      <sheetName val="DIV_VIII3"/>
      <sheetName val="bukan_PNS3"/>
      <sheetName val="Analisa_SNI_STANDART_3"/>
      <sheetName val="rab_me_(by_owner)_3"/>
      <sheetName val="BQ_(by_owner)3"/>
      <sheetName val="rab_me_(fisik)3"/>
      <sheetName val="Analisa___2_3"/>
      <sheetName val="Gaji_Pokok3"/>
      <sheetName val="T__Proyek-Jabatan3"/>
      <sheetName val="T__Lokasi3"/>
      <sheetName val="T__Rumah3"/>
      <sheetName val="T__Transport3"/>
      <sheetName val="LP_2_-_KUNINGAN_-_DUKUH_ATAS3"/>
      <sheetName val="Hit_Vol_Sk3"/>
      <sheetName val="URAIAN_3"/>
      <sheetName val="Analis_harga3"/>
      <sheetName val="bill_qty3"/>
      <sheetName val="F1c_DATA_ADM63"/>
      <sheetName val="Master_Edit3"/>
      <sheetName val="Galian_13"/>
      <sheetName val="Appendix_2(SatDas)3"/>
      <sheetName val="bahan_dan_upah3"/>
      <sheetName val="Bab_6_-3(5)3"/>
      <sheetName val="2_3(2)_Gor3"/>
      <sheetName val="8_4_2_Rambu3"/>
      <sheetName val="Summary_pilecap2"/>
      <sheetName val="m_schedule2"/>
      <sheetName val="Isolasi_Luar_Dalam2"/>
      <sheetName val="Isolasi_Luar2"/>
      <sheetName val="Alat_B2"/>
      <sheetName val="Bahan_B2"/>
      <sheetName val="Upah_B2"/>
      <sheetName val="Kuantitas_&amp;_Harga2"/>
      <sheetName val="AHS_Marka2"/>
      <sheetName val="AHS_Aspal2"/>
      <sheetName val="Master_1_014"/>
      <sheetName val="Master_1_0_(2)14"/>
      <sheetName val="Master_Sch_1_0-sro2_Adari_dis14"/>
      <sheetName val="HB_13"/>
      <sheetName val="Cash_Flow_bulanan13"/>
      <sheetName val="Bill_of_Qty_MEP13"/>
      <sheetName val="HRG_BHN13"/>
      <sheetName val="Up_&amp;_bhn13"/>
      <sheetName val="REF_ONLY13"/>
      <sheetName val="H_Satuan13"/>
      <sheetName val="DRUP_(ASLI)13"/>
      <sheetName val="01A__RAB13"/>
      <sheetName val="MARK_UP12"/>
      <sheetName val="SELISIH_HARGA13"/>
      <sheetName val="01A-_RAB12"/>
      <sheetName val="rab_-_persiapan_&amp;_lantai-113"/>
      <sheetName val="Anl_+13"/>
      <sheetName val="CRUDE_RE-bar12"/>
      <sheetName val="REKAP_(2)12"/>
      <sheetName val="GD_B12"/>
      <sheetName val="GD_C12"/>
      <sheetName val="GD_D12"/>
      <sheetName val="GD_E12"/>
      <sheetName val="GD_F12"/>
      <sheetName val="GD_G12"/>
      <sheetName val="GD_N12"/>
      <sheetName val="GD_A12"/>
      <sheetName val="Rekap_Biaya12"/>
      <sheetName val="Rekap_RAP12"/>
      <sheetName val="DAFTAR_HARGA13"/>
      <sheetName val="H_SAT12"/>
      <sheetName val="A_LIS12"/>
      <sheetName val="A_REKAP12"/>
      <sheetName val="struktur_tdk_dipakai12"/>
      <sheetName val="Rekap_Prelim12"/>
      <sheetName val="RKP_PLUMBING12"/>
      <sheetName val="Analis_Kusen_1_ESKALASI12"/>
      <sheetName val="NP_(4)12"/>
      <sheetName val="ANALISA_112"/>
      <sheetName val="Bill_Of_Quantity12"/>
      <sheetName val="ES_STG12"/>
      <sheetName val="Input_monthly_capex12"/>
      <sheetName val="Man_Power___Comp12"/>
      <sheetName val="Analisa_RAP12"/>
      <sheetName val="Penyebaran_M12"/>
      <sheetName val="DES_1512"/>
      <sheetName val="Perm__Test12"/>
      <sheetName val="INPUT_212"/>
      <sheetName val="pro_ra_op12"/>
      <sheetName val="analisa_harga_satuan12"/>
      <sheetName val="BIAYA_0712"/>
      <sheetName val="DET_0812"/>
      <sheetName val="NS_GD_UGD12"/>
      <sheetName val="STD_GD_UGD12"/>
      <sheetName val="Agregat_Halus_&amp;_Kasar12"/>
      <sheetName val="eval__Juli12"/>
      <sheetName val="Rekap_Direct_Cost12"/>
      <sheetName val="Master_Sch_1_0-sro212"/>
      <sheetName val="Analisa_Upah_&amp;_Bahan_Plum12"/>
      <sheetName val="Sec_I_ML12"/>
      <sheetName val="Analisa_Tekhnis12"/>
      <sheetName val="2_MASTER_APP12"/>
      <sheetName val="DIVISI_312"/>
      <sheetName val="SUMBER_DAYA10"/>
      <sheetName val="3-DIV7_B9"/>
      <sheetName val="Ana__PU9"/>
      <sheetName val="610_049"/>
      <sheetName val="610_059"/>
      <sheetName val="610_069"/>
      <sheetName val="610_079"/>
      <sheetName val="610_089"/>
      <sheetName val="AnalisaSIPIL_RIIL9"/>
      <sheetName val="HARGA_MATERIAL9"/>
      <sheetName val="RAB_AR&amp;STR9"/>
      <sheetName val="Lead_Schedule9"/>
      <sheetName val="rincian_per_proyek9"/>
      <sheetName val="BD_Div-2_sd_7_69"/>
      <sheetName val="Data_Teknik9"/>
      <sheetName val="RAP_(2)9"/>
      <sheetName val="Hrg_Sat9"/>
      <sheetName val="Sat_Bah___Up9"/>
      <sheetName val="Daf_Dasar_Upah&amp;Bahan9"/>
      <sheetName val="Analisa_ME9"/>
      <sheetName val="TE_TS_FA_LAN_MATV9"/>
      <sheetName val="GRAND_REKAPITULASI9"/>
      <sheetName val="RAB_G_ADM__PUSAT_(1)9"/>
      <sheetName val="RAB_R__GENSET_&amp;_PANEL_(10)_9"/>
      <sheetName val="RAB_R__DNS__PENGLL_T_54_(11_A_9"/>
      <sheetName val="RAB_R__DNS__PENGLL_T_54_(11_B_9"/>
      <sheetName val="RAB_R__DNS__PENGLL_T_54_(11_C_9"/>
      <sheetName val="RAB_R__DNS__PENGLL_T_70_(12_A_9"/>
      <sheetName val="RAB_R__DNS__PENGLL_T_70_(12_B_9"/>
      <sheetName val="RAB_R__DNS__PENGLL_T_70_(12_C_9"/>
      <sheetName val="RAB_SPORT_CLUB_(14)9"/>
      <sheetName val="RAB_MASJID_&amp;_T_WUDLU_(15)9"/>
      <sheetName val="RAB_LOUNDRY_&amp;_WORKSHOP_(16)9"/>
      <sheetName val="RAB_MINIMARKET_&amp;_KANTIN_(17_)9"/>
      <sheetName val="RAB_RMH__PENJAGA_(18)9"/>
      <sheetName val="RAB_POS_JAGA_(19__A_)9"/>
      <sheetName val="RAB_POS_JAGA_(19__B_)9"/>
      <sheetName val="RAB_R__POMPA_(20)9"/>
      <sheetName val="RAB_R__KELAS_(2_A)9"/>
      <sheetName val="RAB_R__KELAS_(2_B)9"/>
      <sheetName val="RAB_AULA_UTAMA_(5)9"/>
      <sheetName val="RAB_AULA_SEDANG_(6)9"/>
      <sheetName val="RAB_ASRAMA_(7__B_)9"/>
      <sheetName val="RAB_ASRAMA_(7__C_)9"/>
      <sheetName val="RAB_ASRAMA_(7__D_)9"/>
      <sheetName val="RAB_R__MAKAN_(8)9"/>
      <sheetName val="RAB_GUEST_HOUSE_(9__A_)9"/>
      <sheetName val="RAB_GUEST_HOUSE_(9__B_)9"/>
      <sheetName val="Typ_ITS9"/>
      <sheetName val="Harga_9"/>
      <sheetName val="data_20149"/>
      <sheetName val="DIV_IV9"/>
      <sheetName val="DIV_VI9"/>
      <sheetName val="DIV_VIII9"/>
      <sheetName val="bukan_PNS9"/>
      <sheetName val="Analisa_SNI_STANDART_9"/>
      <sheetName val="rab_me_(by_owner)_9"/>
      <sheetName val="BQ_(by_owner)9"/>
      <sheetName val="rab_me_(fisik)9"/>
      <sheetName val="Analisa___2_9"/>
      <sheetName val="Gaji_Pokok9"/>
      <sheetName val="T__Proyek-Jabatan9"/>
      <sheetName val="T__Lokasi9"/>
      <sheetName val="T__Rumah9"/>
      <sheetName val="T__Transport9"/>
      <sheetName val="LP_2_-_KUNINGAN_-_DUKUH_ATAS9"/>
      <sheetName val="Hit_Vol_Sk9"/>
      <sheetName val="URAIAN_9"/>
      <sheetName val="Analis_harga9"/>
      <sheetName val="bill_qty9"/>
      <sheetName val="F1c_DATA_ADM69"/>
      <sheetName val="Master_Edit9"/>
      <sheetName val="Galian_19"/>
      <sheetName val="Appendix_2(SatDas)9"/>
      <sheetName val="bahan_dan_upah9"/>
      <sheetName val="Bab_6_-3(5)9"/>
      <sheetName val="2_3(2)_Gor9"/>
      <sheetName val="8_4_2_Rambu9"/>
      <sheetName val="Summary_pilecap8"/>
      <sheetName val="m_schedule8"/>
      <sheetName val="Isolasi_Luar_Dalam8"/>
      <sheetName val="Isolasi_Luar8"/>
      <sheetName val="Alat_B8"/>
      <sheetName val="Bahan_B8"/>
      <sheetName val="Upah_B8"/>
      <sheetName val="Kuantitas_&amp;_Harga8"/>
      <sheetName val="AHS_Marka8"/>
      <sheetName val="AHS_Aspal8"/>
      <sheetName val="Master_1_010"/>
      <sheetName val="Master_1_0_(2)10"/>
      <sheetName val="Master_Sch_1_0-sro2_Adari_dis10"/>
      <sheetName val="HB_9"/>
      <sheetName val="Cash_Flow_bulanan9"/>
      <sheetName val="Bill_of_Qty_MEP9"/>
      <sheetName val="HRG_BHN9"/>
      <sheetName val="Up_&amp;_bhn9"/>
      <sheetName val="REF_ONLY9"/>
      <sheetName val="H_Satuan9"/>
      <sheetName val="rab_-_persiapan_&amp;_lantai-19"/>
      <sheetName val="Anl_+9"/>
      <sheetName val="SELISIH_HARGA9"/>
      <sheetName val="DRUP_(ASLI)9"/>
      <sheetName val="01A__RAB9"/>
      <sheetName val="GD_B8"/>
      <sheetName val="GD_C8"/>
      <sheetName val="GD_D8"/>
      <sheetName val="GD_E8"/>
      <sheetName val="GD_F8"/>
      <sheetName val="GD_G8"/>
      <sheetName val="GD_N8"/>
      <sheetName val="GD_A8"/>
      <sheetName val="MARK_UP8"/>
      <sheetName val="01A-_RAB8"/>
      <sheetName val="CRUDE_RE-bar8"/>
      <sheetName val="REKAP_(2)8"/>
      <sheetName val="Rekap_Biaya8"/>
      <sheetName val="Rekap_RAP8"/>
      <sheetName val="DAFTAR_HARGA9"/>
      <sheetName val="H_SAT8"/>
      <sheetName val="A_LIS8"/>
      <sheetName val="A_REKAP8"/>
      <sheetName val="struktur_tdk_dipakai8"/>
      <sheetName val="Rekap_Prelim8"/>
      <sheetName val="RKP_PLUMBING8"/>
      <sheetName val="Analis_Kusen_1_ESKALASI8"/>
      <sheetName val="NP_(4)8"/>
      <sheetName val="ANALISA_18"/>
      <sheetName val="Bill_Of_Quantity8"/>
      <sheetName val="ES_STG8"/>
      <sheetName val="Input_monthly_capex8"/>
      <sheetName val="Analisa_RAP8"/>
      <sheetName val="Penyebaran_M8"/>
      <sheetName val="Man_Power___Comp8"/>
      <sheetName val="DES_158"/>
      <sheetName val="Perm__Test8"/>
      <sheetName val="INPUT_28"/>
      <sheetName val="pro_ra_op8"/>
      <sheetName val="analisa_harga_satuan8"/>
      <sheetName val="BIAYA_078"/>
      <sheetName val="DET_088"/>
      <sheetName val="NS_GD_UGD8"/>
      <sheetName val="STD_GD_UGD8"/>
      <sheetName val="Agregat_Halus_&amp;_Kasar8"/>
      <sheetName val="eval__Juli8"/>
      <sheetName val="Rekap_Direct_Cost8"/>
      <sheetName val="Master_Sch_1_0-sro28"/>
      <sheetName val="Analisa_Upah_&amp;_Bahan_Plum8"/>
      <sheetName val="Sec_I_ML8"/>
      <sheetName val="Analisa_Tekhnis8"/>
      <sheetName val="2_MASTER_APP8"/>
      <sheetName val="DIVISI_38"/>
      <sheetName val="SUMBER_DAYA6"/>
      <sheetName val="3-DIV7_B5"/>
      <sheetName val="Ana__PU5"/>
      <sheetName val="610_045"/>
      <sheetName val="610_055"/>
      <sheetName val="610_065"/>
      <sheetName val="610_075"/>
      <sheetName val="610_085"/>
      <sheetName val="AnalisaSIPIL_RIIL5"/>
      <sheetName val="HARGA_MATERIAL5"/>
      <sheetName val="RAB_AR&amp;STR5"/>
      <sheetName val="Lead_Schedule5"/>
      <sheetName val="rincian_per_proyek5"/>
      <sheetName val="BD_Div-2_sd_7_65"/>
      <sheetName val="Data_Teknik5"/>
      <sheetName val="RAP_(2)5"/>
      <sheetName val="Hrg_Sat5"/>
      <sheetName val="Sat_Bah___Up5"/>
      <sheetName val="Daf_Dasar_Upah&amp;Bahan5"/>
      <sheetName val="Analisa_ME5"/>
      <sheetName val="TE_TS_FA_LAN_MATV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Typ_ITS5"/>
      <sheetName val="Harga_5"/>
      <sheetName val="data_20145"/>
      <sheetName val="DIV_IV5"/>
      <sheetName val="DIV_VI5"/>
      <sheetName val="DIV_VIII5"/>
      <sheetName val="bukan_PNS5"/>
      <sheetName val="Analisa_SNI_STANDART_5"/>
      <sheetName val="rab_me_(by_owner)_5"/>
      <sheetName val="BQ_(by_owner)5"/>
      <sheetName val="rab_me_(fisik)5"/>
      <sheetName val="Analisa___2_5"/>
      <sheetName val="Gaji_Pokok5"/>
      <sheetName val="T__Proyek-Jabatan5"/>
      <sheetName val="T__Lokasi5"/>
      <sheetName val="T__Rumah5"/>
      <sheetName val="T__Transport5"/>
      <sheetName val="LP_2_-_KUNINGAN_-_DUKUH_ATAS5"/>
      <sheetName val="Hit_Vol_Sk5"/>
      <sheetName val="URAIAN_5"/>
      <sheetName val="Analis_harga5"/>
      <sheetName val="bill_qty5"/>
      <sheetName val="F1c_DATA_ADM65"/>
      <sheetName val="Master_Edit5"/>
      <sheetName val="Galian_15"/>
      <sheetName val="Appendix_2(SatDas)5"/>
      <sheetName val="bahan_dan_upah5"/>
      <sheetName val="Bab_6_-3(5)5"/>
      <sheetName val="2_3(2)_Gor5"/>
      <sheetName val="8_4_2_Rambu5"/>
      <sheetName val="Summary_pilecap4"/>
      <sheetName val="m_schedule4"/>
      <sheetName val="Isolasi_Luar_Dalam4"/>
      <sheetName val="Isolasi_Luar4"/>
      <sheetName val="Alat_B4"/>
      <sheetName val="Bahan_B4"/>
      <sheetName val="Upah_B4"/>
      <sheetName val="Kuantitas_&amp;_Harga4"/>
      <sheetName val="AHS_Marka4"/>
      <sheetName val="AHS_Aspal4"/>
      <sheetName val="Master_1_011"/>
      <sheetName val="Master_1_0_(2)11"/>
      <sheetName val="Master_Sch_1_0-sro2_Adari_dis11"/>
      <sheetName val="HB_10"/>
      <sheetName val="Cash_Flow_bulanan10"/>
      <sheetName val="Bill_of_Qty_MEP10"/>
      <sheetName val="HRG_BHN10"/>
      <sheetName val="Up_&amp;_bhn10"/>
      <sheetName val="REF_ONLY10"/>
      <sheetName val="H_Satuan10"/>
      <sheetName val="rab_-_persiapan_&amp;_lantai-110"/>
      <sheetName val="Anl_+10"/>
      <sheetName val="SELISIH_HARGA10"/>
      <sheetName val="Harga_Satuan5"/>
      <sheetName val="DRUP_(ASLI)10"/>
      <sheetName val="01A__RAB10"/>
      <sheetName val="GD_B9"/>
      <sheetName val="GD_C9"/>
      <sheetName val="GD_D9"/>
      <sheetName val="GD_E9"/>
      <sheetName val="GD_F9"/>
      <sheetName val="GD_G9"/>
      <sheetName val="GD_N9"/>
      <sheetName val="GD_A9"/>
      <sheetName val="MARK_UP9"/>
      <sheetName val="01A-_RAB9"/>
      <sheetName val="CRUDE_RE-bar9"/>
      <sheetName val="REKAP_(2)9"/>
      <sheetName val="Rekap_Biaya9"/>
      <sheetName val="Rekap_RAP9"/>
      <sheetName val="DAFTAR_HARGA10"/>
      <sheetName val="H_SAT9"/>
      <sheetName val="A_LIS9"/>
      <sheetName val="A_REKAP9"/>
      <sheetName val="struktur_tdk_dipakai9"/>
      <sheetName val="Rekap_Prelim9"/>
      <sheetName val="RKP_PLUMBING9"/>
      <sheetName val="Analis_Kusen_1_ESKALASI9"/>
      <sheetName val="NP_(4)9"/>
      <sheetName val="ANALISA_19"/>
      <sheetName val="Bill_Of_Quantity9"/>
      <sheetName val="ES_STG9"/>
      <sheetName val="Input_monthly_capex9"/>
      <sheetName val="Analisa_RAP9"/>
      <sheetName val="Penyebaran_M9"/>
      <sheetName val="Man_Power___Comp9"/>
      <sheetName val="DES_159"/>
      <sheetName val="Perm__Test9"/>
      <sheetName val="INPUT_29"/>
      <sheetName val="pro_ra_op9"/>
      <sheetName val="analisa_harga_satuan9"/>
      <sheetName val="BIAYA_079"/>
      <sheetName val="DET_089"/>
      <sheetName val="NS_GD_UGD9"/>
      <sheetName val="STD_GD_UGD9"/>
      <sheetName val="Agregat_Halus_&amp;_Kasar9"/>
      <sheetName val="eval__Juli9"/>
      <sheetName val="Rekap_Direct_Cost9"/>
      <sheetName val="Master_Sch_1_0-sro29"/>
      <sheetName val="Analisa_Upah_&amp;_Bahan_Plum9"/>
      <sheetName val="Sec_I_ML9"/>
      <sheetName val="Analisa_Tekhnis9"/>
      <sheetName val="2_MASTER_APP9"/>
      <sheetName val="DIVISI_39"/>
      <sheetName val="SUMBER_DAYA7"/>
      <sheetName val="3-DIV7_B6"/>
      <sheetName val="Ana__PU6"/>
      <sheetName val="610_046"/>
      <sheetName val="610_056"/>
      <sheetName val="610_066"/>
      <sheetName val="610_076"/>
      <sheetName val="610_086"/>
      <sheetName val="AnalisaSIPIL_RIIL6"/>
      <sheetName val="HARGA_MATERIAL6"/>
      <sheetName val="RAB_AR&amp;STR6"/>
      <sheetName val="Lead_Schedule6"/>
      <sheetName val="rincian_per_proyek6"/>
      <sheetName val="BD_Div-2_sd_7_66"/>
      <sheetName val="Data_Teknik6"/>
      <sheetName val="RAP_(2)6"/>
      <sheetName val="Hrg_Sat6"/>
      <sheetName val="Sat_Bah___Up6"/>
      <sheetName val="Daf_Dasar_Upah&amp;Bahan6"/>
      <sheetName val="Analisa_ME6"/>
      <sheetName val="TE_TS_FA_LAN_MATV6"/>
      <sheetName val="GRAND_REKAPITULASI6"/>
      <sheetName val="RAB_G_ADM__PUSAT_(1)6"/>
      <sheetName val="RAB_R__GENSET_&amp;_PANEL_(10)_6"/>
      <sheetName val="RAB_R__DNS__PENGLL_T_54_(11_A_6"/>
      <sheetName val="RAB_R__DNS__PENGLL_T_54_(11_B_6"/>
      <sheetName val="RAB_R__DNS__PENGLL_T_54_(11_C_6"/>
      <sheetName val="RAB_R__DNS__PENGLL_T_70_(12_A_6"/>
      <sheetName val="RAB_R__DNS__PENGLL_T_70_(12_B_6"/>
      <sheetName val="RAB_R__DNS__PENGLL_T_70_(12_C_6"/>
      <sheetName val="RAB_SPORT_CLUB_(14)6"/>
      <sheetName val="RAB_MASJID_&amp;_T_WUDLU_(15)6"/>
      <sheetName val="RAB_LOUNDRY_&amp;_WORKSHOP_(16)6"/>
      <sheetName val="RAB_MINIMARKET_&amp;_KANTIN_(17_)6"/>
      <sheetName val="RAB_RMH__PENJAGA_(18)6"/>
      <sheetName val="RAB_POS_JAGA_(19__A_)6"/>
      <sheetName val="RAB_POS_JAGA_(19__B_)6"/>
      <sheetName val="RAB_R__POMPA_(20)6"/>
      <sheetName val="RAB_R__KELAS_(2_A)6"/>
      <sheetName val="RAB_R__KELAS_(2_B)6"/>
      <sheetName val="RAB_AULA_UTAMA_(5)6"/>
      <sheetName val="RAB_AULA_SEDANG_(6)6"/>
      <sheetName val="RAB_ASRAMA_(7__B_)6"/>
      <sheetName val="RAB_ASRAMA_(7__C_)6"/>
      <sheetName val="RAB_ASRAMA_(7__D_)6"/>
      <sheetName val="RAB_R__MAKAN_(8)6"/>
      <sheetName val="RAB_GUEST_HOUSE_(9__A_)6"/>
      <sheetName val="RAB_GUEST_HOUSE_(9__B_)6"/>
      <sheetName val="Typ_ITS6"/>
      <sheetName val="Harga_6"/>
      <sheetName val="data_20146"/>
      <sheetName val="DIV_IV6"/>
      <sheetName val="DIV_VI6"/>
      <sheetName val="DIV_VIII6"/>
      <sheetName val="bukan_PNS6"/>
      <sheetName val="Analisa_SNI_STANDART_6"/>
      <sheetName val="rab_me_(by_owner)_6"/>
      <sheetName val="BQ_(by_owner)6"/>
      <sheetName val="rab_me_(fisik)6"/>
      <sheetName val="Analisa___2_6"/>
      <sheetName val="Gaji_Pokok6"/>
      <sheetName val="T__Proyek-Jabatan6"/>
      <sheetName val="T__Lokasi6"/>
      <sheetName val="T__Rumah6"/>
      <sheetName val="T__Transport6"/>
      <sheetName val="LP_2_-_KUNINGAN_-_DUKUH_ATAS6"/>
      <sheetName val="Hit_Vol_Sk6"/>
      <sheetName val="URAIAN_6"/>
      <sheetName val="Analis_harga6"/>
      <sheetName val="bill_qty6"/>
      <sheetName val="F1c_DATA_ADM66"/>
      <sheetName val="Master_Edit6"/>
      <sheetName val="Galian_16"/>
      <sheetName val="Appendix_2(SatDas)6"/>
      <sheetName val="bahan_dan_upah6"/>
      <sheetName val="Bab_6_-3(5)6"/>
      <sheetName val="2_3(2)_Gor6"/>
      <sheetName val="8_4_2_Rambu6"/>
      <sheetName val="Summary_pilecap5"/>
      <sheetName val="m_schedule5"/>
      <sheetName val="Isolasi_Luar_Dalam5"/>
      <sheetName val="Isolasi_Luar5"/>
      <sheetName val="Alat_B5"/>
      <sheetName val="Bahan_B5"/>
      <sheetName val="Upah_B5"/>
      <sheetName val="Kuantitas_&amp;_Harga5"/>
      <sheetName val="AHS_Marka5"/>
      <sheetName val="AHS_Aspal5"/>
      <sheetName val="Master_1_012"/>
      <sheetName val="Master_1_0_(2)12"/>
      <sheetName val="Master_Sch_1_0-sro2_Adari_dis12"/>
      <sheetName val="HB_11"/>
      <sheetName val="Cash_Flow_bulanan11"/>
      <sheetName val="Bill_of_Qty_MEP11"/>
      <sheetName val="HRG_BHN11"/>
      <sheetName val="Up_&amp;_bhn11"/>
      <sheetName val="REF_ONLY11"/>
      <sheetName val="H_Satuan11"/>
      <sheetName val="rab_-_persiapan_&amp;_lantai-111"/>
      <sheetName val="Anl_+11"/>
      <sheetName val="SELISIH_HARGA11"/>
      <sheetName val="Harga_Satuan6"/>
      <sheetName val="DRUP_(ASLI)11"/>
      <sheetName val="01A__RAB11"/>
      <sheetName val="GD_B10"/>
      <sheetName val="GD_C10"/>
      <sheetName val="GD_D10"/>
      <sheetName val="GD_E10"/>
      <sheetName val="GD_F10"/>
      <sheetName val="GD_G10"/>
      <sheetName val="GD_N10"/>
      <sheetName val="GD_A10"/>
      <sheetName val="MARK_UP10"/>
      <sheetName val="01A-_RAB10"/>
      <sheetName val="CRUDE_RE-bar10"/>
      <sheetName val="REKAP_(2)10"/>
      <sheetName val="Rekap_Biaya10"/>
      <sheetName val="Rekap_RAP10"/>
      <sheetName val="DAFTAR_HARGA11"/>
      <sheetName val="H_SAT10"/>
      <sheetName val="A_LIS10"/>
      <sheetName val="A_REKAP10"/>
      <sheetName val="struktur_tdk_dipakai10"/>
      <sheetName val="Rekap_Prelim10"/>
      <sheetName val="RKP_PLUMBING10"/>
      <sheetName val="Analis_Kusen_1_ESKALASI10"/>
      <sheetName val="NP_(4)10"/>
      <sheetName val="ANALISA_110"/>
      <sheetName val="Bill_Of_Quantity10"/>
      <sheetName val="ES_STG10"/>
      <sheetName val="Input_monthly_capex10"/>
      <sheetName val="Analisa_RAP10"/>
      <sheetName val="Penyebaran_M10"/>
      <sheetName val="Man_Power___Comp10"/>
      <sheetName val="DES_1510"/>
      <sheetName val="Perm__Test10"/>
      <sheetName val="INPUT_210"/>
      <sheetName val="pro_ra_op10"/>
      <sheetName val="analisa_harga_satuan10"/>
      <sheetName val="BIAYA_0710"/>
      <sheetName val="DET_0810"/>
      <sheetName val="NS_GD_UGD10"/>
      <sheetName val="STD_GD_UGD10"/>
      <sheetName val="Agregat_Halus_&amp;_Kasar10"/>
      <sheetName val="eval__Juli10"/>
      <sheetName val="Rekap_Direct_Cost10"/>
      <sheetName val="Master_Sch_1_0-sro210"/>
      <sheetName val="Analisa_Upah_&amp;_Bahan_Plum10"/>
      <sheetName val="Sec_I_ML10"/>
      <sheetName val="Analisa_Tekhnis10"/>
      <sheetName val="2_MASTER_APP10"/>
      <sheetName val="DIVISI_310"/>
      <sheetName val="SUMBER_DAYA8"/>
      <sheetName val="3-DIV7_B7"/>
      <sheetName val="Ana__PU7"/>
      <sheetName val="610_047"/>
      <sheetName val="610_057"/>
      <sheetName val="610_067"/>
      <sheetName val="610_077"/>
      <sheetName val="610_087"/>
      <sheetName val="AnalisaSIPIL_RIIL7"/>
      <sheetName val="HARGA_MATERIAL7"/>
      <sheetName val="RAB_AR&amp;STR7"/>
      <sheetName val="Lead_Schedule7"/>
      <sheetName val="rincian_per_proyek7"/>
      <sheetName val="BD_Div-2_sd_7_67"/>
      <sheetName val="Data_Teknik7"/>
      <sheetName val="RAP_(2)7"/>
      <sheetName val="Hrg_Sat7"/>
      <sheetName val="Sat_Bah___Up7"/>
      <sheetName val="Daf_Dasar_Upah&amp;Bahan7"/>
      <sheetName val="Analisa_ME7"/>
      <sheetName val="TE_TS_FA_LAN_MATV7"/>
      <sheetName val="GRAND_REKAPITULASI7"/>
      <sheetName val="RAB_G_ADM__PUSAT_(1)7"/>
      <sheetName val="RAB_R__GENSET_&amp;_PANEL_(10)_7"/>
      <sheetName val="RAB_R__DNS__PENGLL_T_54_(11_A_7"/>
      <sheetName val="RAB_R__DNS__PENGLL_T_54_(11_B_7"/>
      <sheetName val="RAB_R__DNS__PENGLL_T_54_(11_C_7"/>
      <sheetName val="RAB_R__DNS__PENGLL_T_70_(12_A_7"/>
      <sheetName val="RAB_R__DNS__PENGLL_T_70_(12_B_7"/>
      <sheetName val="RAB_R__DNS__PENGLL_T_70_(12_C_7"/>
      <sheetName val="RAB_SPORT_CLUB_(14)7"/>
      <sheetName val="RAB_MASJID_&amp;_T_WUDLU_(15)7"/>
      <sheetName val="RAB_LOUNDRY_&amp;_WORKSHOP_(16)7"/>
      <sheetName val="RAB_MINIMARKET_&amp;_KANTIN_(17_)7"/>
      <sheetName val="RAB_RMH__PENJAGA_(18)7"/>
      <sheetName val="RAB_POS_JAGA_(19__A_)7"/>
      <sheetName val="RAB_POS_JAGA_(19__B_)7"/>
      <sheetName val="RAB_R__POMPA_(20)7"/>
      <sheetName val="RAB_R__KELAS_(2_A)7"/>
      <sheetName val="RAB_R__KELAS_(2_B)7"/>
      <sheetName val="RAB_AULA_UTAMA_(5)7"/>
      <sheetName val="RAB_AULA_SEDANG_(6)7"/>
      <sheetName val="RAB_ASRAMA_(7__B_)7"/>
      <sheetName val="RAB_ASRAMA_(7__C_)7"/>
      <sheetName val="RAB_ASRAMA_(7__D_)7"/>
      <sheetName val="RAB_R__MAKAN_(8)7"/>
      <sheetName val="RAB_GUEST_HOUSE_(9__A_)7"/>
      <sheetName val="RAB_GUEST_HOUSE_(9__B_)7"/>
      <sheetName val="Typ_ITS7"/>
      <sheetName val="Harga_7"/>
      <sheetName val="data_20147"/>
      <sheetName val="DIV_IV7"/>
      <sheetName val="DIV_VI7"/>
      <sheetName val="DIV_VIII7"/>
      <sheetName val="bukan_PNS7"/>
      <sheetName val="Analisa_SNI_STANDART_7"/>
      <sheetName val="rab_me_(by_owner)_7"/>
      <sheetName val="BQ_(by_owner)7"/>
      <sheetName val="rab_me_(fisik)7"/>
      <sheetName val="Analisa___2_7"/>
      <sheetName val="Gaji_Pokok7"/>
      <sheetName val="T__Proyek-Jabatan7"/>
      <sheetName val="T__Lokasi7"/>
      <sheetName val="T__Rumah7"/>
      <sheetName val="T__Transport7"/>
      <sheetName val="LP_2_-_KUNINGAN_-_DUKUH_ATAS7"/>
      <sheetName val="Hit_Vol_Sk7"/>
      <sheetName val="URAIAN_7"/>
      <sheetName val="Analis_harga7"/>
      <sheetName val="bill_qty7"/>
      <sheetName val="F1c_DATA_ADM67"/>
      <sheetName val="Master_Edit7"/>
      <sheetName val="Galian_17"/>
      <sheetName val="Appendix_2(SatDas)7"/>
      <sheetName val="bahan_dan_upah7"/>
      <sheetName val="Bab_6_-3(5)7"/>
      <sheetName val="2_3(2)_Gor7"/>
      <sheetName val="8_4_2_Rambu7"/>
      <sheetName val="Summary_pilecap6"/>
      <sheetName val="m_schedule6"/>
      <sheetName val="Isolasi_Luar_Dalam6"/>
      <sheetName val="Isolasi_Luar6"/>
      <sheetName val="Alat_B6"/>
      <sheetName val="Bahan_B6"/>
      <sheetName val="Upah_B6"/>
      <sheetName val="Kuantitas_&amp;_Harga6"/>
      <sheetName val="AHS_Marka6"/>
      <sheetName val="AHS_Aspal6"/>
      <sheetName val="Master_1_013"/>
      <sheetName val="Master_1_0_(2)13"/>
      <sheetName val="Master_Sch_1_0-sro2_Adari_dis13"/>
      <sheetName val="HB_12"/>
      <sheetName val="Cash_Flow_bulanan12"/>
      <sheetName val="Bill_of_Qty_MEP12"/>
      <sheetName val="HRG_BHN12"/>
      <sheetName val="Up_&amp;_bhn12"/>
      <sheetName val="REF_ONLY12"/>
      <sheetName val="H_Satuan12"/>
      <sheetName val="Harga_Satuan7"/>
      <sheetName val="DRUP_(ASLI)12"/>
      <sheetName val="01A__RAB12"/>
      <sheetName val="MARK_UP11"/>
      <sheetName val="SELISIH_HARGA12"/>
      <sheetName val="01A-_RAB11"/>
      <sheetName val="rab_-_persiapan_&amp;_lantai-112"/>
      <sheetName val="Anl_+12"/>
      <sheetName val="CRUDE_RE-bar11"/>
      <sheetName val="REKAP_(2)11"/>
      <sheetName val="GD_B11"/>
      <sheetName val="GD_C11"/>
      <sheetName val="GD_D11"/>
      <sheetName val="GD_E11"/>
      <sheetName val="GD_F11"/>
      <sheetName val="GD_G11"/>
      <sheetName val="GD_N11"/>
      <sheetName val="GD_A11"/>
      <sheetName val="Rekap_Biaya11"/>
      <sheetName val="Rekap_RAP11"/>
      <sheetName val="DAFTAR_HARGA12"/>
      <sheetName val="H_SAT11"/>
      <sheetName val="A_LIS11"/>
      <sheetName val="A_REKAP11"/>
      <sheetName val="struktur_tdk_dipakai11"/>
      <sheetName val="Rekap_Prelim11"/>
      <sheetName val="RKP_PLUMBING11"/>
      <sheetName val="Analis_Kusen_1_ESKALASI11"/>
      <sheetName val="NP_(4)11"/>
      <sheetName val="ANALISA_111"/>
      <sheetName val="Bill_Of_Quantity11"/>
      <sheetName val="ES_STG11"/>
      <sheetName val="Input_monthly_capex11"/>
      <sheetName val="Man_Power___Comp11"/>
      <sheetName val="Analisa_RAP11"/>
      <sheetName val="Penyebaran_M11"/>
      <sheetName val="DES_1511"/>
      <sheetName val="Perm__Test11"/>
      <sheetName val="INPUT_211"/>
      <sheetName val="pro_ra_op11"/>
      <sheetName val="analisa_harga_satuan11"/>
      <sheetName val="BIAYA_0711"/>
      <sheetName val="DET_0811"/>
      <sheetName val="NS_GD_UGD11"/>
      <sheetName val="STD_GD_UGD11"/>
      <sheetName val="Agregat_Halus_&amp;_Kasar11"/>
      <sheetName val="eval__Juli11"/>
      <sheetName val="Rekap_Direct_Cost11"/>
      <sheetName val="Master_Sch_1_0-sro211"/>
      <sheetName val="Analisa_Upah_&amp;_Bahan_Plum11"/>
      <sheetName val="Sec_I_ML11"/>
      <sheetName val="Analisa_Tekhnis11"/>
      <sheetName val="2_MASTER_APP11"/>
      <sheetName val="DIVISI_311"/>
      <sheetName val="SUMBER_DAYA9"/>
      <sheetName val="3-DIV7_B8"/>
      <sheetName val="Ana__PU8"/>
      <sheetName val="610_048"/>
      <sheetName val="610_058"/>
      <sheetName val="610_068"/>
      <sheetName val="610_078"/>
      <sheetName val="610_088"/>
      <sheetName val="AnalisaSIPIL_RIIL8"/>
      <sheetName val="HARGA_MATERIAL8"/>
      <sheetName val="RAB_AR&amp;STR8"/>
      <sheetName val="Lead_Schedule8"/>
      <sheetName val="rincian_per_proyek8"/>
      <sheetName val="BD_Div-2_sd_7_68"/>
      <sheetName val="Data_Teknik8"/>
      <sheetName val="RAP_(2)8"/>
      <sheetName val="Hrg_Sat8"/>
      <sheetName val="Sat_Bah___Up8"/>
      <sheetName val="Daf_Dasar_Upah&amp;Bahan8"/>
      <sheetName val="Analisa_ME8"/>
      <sheetName val="TE_TS_FA_LAN_MATV8"/>
      <sheetName val="GRAND_REKAPITULASI8"/>
      <sheetName val="RAB_G_ADM__PUSAT_(1)8"/>
      <sheetName val="RAB_R__GENSET_&amp;_PANEL_(10)_8"/>
      <sheetName val="RAB_R__DNS__PENGLL_T_54_(11_A_8"/>
      <sheetName val="RAB_R__DNS__PENGLL_T_54_(11_B_8"/>
      <sheetName val="RAB_R__DNS__PENGLL_T_54_(11_C_8"/>
      <sheetName val="RAB_R__DNS__PENGLL_T_70_(12_A_8"/>
      <sheetName val="RAB_R__DNS__PENGLL_T_70_(12_B_8"/>
      <sheetName val="RAB_R__DNS__PENGLL_T_70_(12_C_8"/>
      <sheetName val="RAB_SPORT_CLUB_(14)8"/>
      <sheetName val="RAB_MASJID_&amp;_T_WUDLU_(15)8"/>
      <sheetName val="RAB_LOUNDRY_&amp;_WORKSHOP_(16)8"/>
      <sheetName val="RAB_MINIMARKET_&amp;_KANTIN_(17_)8"/>
      <sheetName val="RAB_RMH__PENJAGA_(18)8"/>
      <sheetName val="RAB_POS_JAGA_(19__A_)8"/>
      <sheetName val="RAB_POS_JAGA_(19__B_)8"/>
      <sheetName val="RAB_R__POMPA_(20)8"/>
      <sheetName val="RAB_R__KELAS_(2_A)8"/>
      <sheetName val="RAB_R__KELAS_(2_B)8"/>
      <sheetName val="RAB_AULA_UTAMA_(5)8"/>
      <sheetName val="RAB_AULA_SEDANG_(6)8"/>
      <sheetName val="RAB_ASRAMA_(7__B_)8"/>
      <sheetName val="RAB_ASRAMA_(7__C_)8"/>
      <sheetName val="RAB_ASRAMA_(7__D_)8"/>
      <sheetName val="RAB_R__MAKAN_(8)8"/>
      <sheetName val="RAB_GUEST_HOUSE_(9__A_)8"/>
      <sheetName val="RAB_GUEST_HOUSE_(9__B_)8"/>
      <sheetName val="Typ_ITS8"/>
      <sheetName val="Harga_8"/>
      <sheetName val="data_20148"/>
      <sheetName val="DIV_IV8"/>
      <sheetName val="DIV_VI8"/>
      <sheetName val="DIV_VIII8"/>
      <sheetName val="bukan_PNS8"/>
      <sheetName val="Analisa_SNI_STANDART_8"/>
      <sheetName val="rab_me_(by_owner)_8"/>
      <sheetName val="BQ_(by_owner)8"/>
      <sheetName val="rab_me_(fisik)8"/>
      <sheetName val="Analisa___2_8"/>
      <sheetName val="Gaji_Pokok8"/>
      <sheetName val="T__Proyek-Jabatan8"/>
      <sheetName val="T__Lokasi8"/>
      <sheetName val="T__Rumah8"/>
      <sheetName val="T__Transport8"/>
      <sheetName val="LP_2_-_KUNINGAN_-_DUKUH_ATAS8"/>
      <sheetName val="Hit_Vol_Sk8"/>
      <sheetName val="URAIAN_8"/>
      <sheetName val="Analis_harga8"/>
      <sheetName val="bill_qty8"/>
      <sheetName val="F1c_DATA_ADM68"/>
      <sheetName val="Master_Edit8"/>
      <sheetName val="Galian_18"/>
      <sheetName val="Appendix_2(SatDas)8"/>
      <sheetName val="bahan_dan_upah8"/>
      <sheetName val="Bab_6_-3(5)8"/>
      <sheetName val="2_3(2)_Gor8"/>
      <sheetName val="8_4_2_Rambu8"/>
      <sheetName val="Summary_pilecap7"/>
      <sheetName val="m_schedule7"/>
      <sheetName val="Isolasi_Luar_Dalam7"/>
      <sheetName val="Isolasi_Luar7"/>
      <sheetName val="Alat_B7"/>
      <sheetName val="Bahan_B7"/>
      <sheetName val="Upah_B7"/>
      <sheetName val="Kuantitas_&amp;_Harga7"/>
      <sheetName val="AHS_Marka7"/>
      <sheetName val="AHS_Aspal7"/>
      <sheetName val="Master_1_016"/>
      <sheetName val="Master_1_0_(2)16"/>
      <sheetName val="Master_Sch_1_0-sro2_Adari_dis16"/>
      <sheetName val="HB_15"/>
      <sheetName val="Cash_Flow_bulanan15"/>
      <sheetName val="Bill_of_Qty_MEP15"/>
      <sheetName val="HRG_BHN15"/>
      <sheetName val="Up_&amp;_bhn15"/>
      <sheetName val="REF_ONLY15"/>
      <sheetName val="H_Satuan15"/>
      <sheetName val="rab_-_persiapan_&amp;_lantai-115"/>
      <sheetName val="Anl_+15"/>
      <sheetName val="SELISIH_HARGA15"/>
      <sheetName val="Harga_Satuan9"/>
      <sheetName val="DRUP_(ASLI)15"/>
      <sheetName val="01A__RAB15"/>
      <sheetName val="GD_B14"/>
      <sheetName val="GD_C14"/>
      <sheetName val="GD_D14"/>
      <sheetName val="GD_E14"/>
      <sheetName val="GD_F14"/>
      <sheetName val="GD_G14"/>
      <sheetName val="GD_N14"/>
      <sheetName val="GD_A14"/>
      <sheetName val="MARK_UP14"/>
      <sheetName val="01A-_RAB14"/>
      <sheetName val="CRUDE_RE-bar14"/>
      <sheetName val="REKAP_(2)14"/>
      <sheetName val="Rekap_Biaya14"/>
      <sheetName val="Rekap_RAP14"/>
      <sheetName val="DAFTAR_HARGA15"/>
      <sheetName val="H_SAT14"/>
      <sheetName val="A_LIS14"/>
      <sheetName val="A_REKAP14"/>
      <sheetName val="struktur_tdk_dipakai14"/>
      <sheetName val="Rekap_Prelim14"/>
      <sheetName val="RKP_PLUMBING14"/>
      <sheetName val="Analis_Kusen_1_ESKALASI14"/>
      <sheetName val="NP_(4)14"/>
      <sheetName val="ANALISA_114"/>
      <sheetName val="Bill_Of_Quantity14"/>
      <sheetName val="ES_STG14"/>
      <sheetName val="Input_monthly_capex14"/>
      <sheetName val="Analisa_RAP14"/>
      <sheetName val="Penyebaran_M14"/>
      <sheetName val="Man_Power___Comp14"/>
      <sheetName val="DES_1514"/>
      <sheetName val="Perm__Test14"/>
      <sheetName val="INPUT_214"/>
      <sheetName val="pro_ra_op14"/>
      <sheetName val="analisa_harga_satuan14"/>
      <sheetName val="BIAYA_0714"/>
      <sheetName val="DET_0814"/>
      <sheetName val="NS_GD_UGD14"/>
      <sheetName val="STD_GD_UGD14"/>
      <sheetName val="Agregat_Halus_&amp;_Kasar14"/>
      <sheetName val="eval__Juli14"/>
      <sheetName val="Rekap_Direct_Cost14"/>
      <sheetName val="Master_Sch_1_0-sro214"/>
      <sheetName val="Analisa_Upah_&amp;_Bahan_Plum14"/>
      <sheetName val="Sec_I_ML14"/>
      <sheetName val="Analisa_Tekhnis14"/>
      <sheetName val="2_MASTER_APP14"/>
      <sheetName val="DIVISI_314"/>
      <sheetName val="SUMBER_DAYA12"/>
      <sheetName val="3-DIV7_B11"/>
      <sheetName val="Ana__PU11"/>
      <sheetName val="610_0411"/>
      <sheetName val="610_0511"/>
      <sheetName val="610_0611"/>
      <sheetName val="610_0711"/>
      <sheetName val="610_0811"/>
      <sheetName val="AnalisaSIPIL_RIIL11"/>
      <sheetName val="HARGA_MATERIAL11"/>
      <sheetName val="RAB_AR&amp;STR11"/>
      <sheetName val="Lead_Schedule11"/>
      <sheetName val="rincian_per_proyek11"/>
      <sheetName val="BD_Div-2_sd_7_611"/>
      <sheetName val="Data_Teknik11"/>
      <sheetName val="RAP_(2)11"/>
      <sheetName val="Hrg_Sat11"/>
      <sheetName val="Sat_Bah___Up11"/>
      <sheetName val="Daf_Dasar_Upah&amp;Bahan11"/>
      <sheetName val="Analisa_ME11"/>
      <sheetName val="TE_TS_FA_LAN_MATV11"/>
      <sheetName val="GRAND_REKAPITULASI11"/>
      <sheetName val="RAB_G_ADM__PUSAT_(1)11"/>
      <sheetName val="RAB_R__GENSET_&amp;_PANEL_(10)_11"/>
      <sheetName val="RAB_R__DNS__PENGLL_T_54_(11_A11"/>
      <sheetName val="RAB_R__DNS__PENGLL_T_54_(11_B11"/>
      <sheetName val="RAB_R__DNS__PENGLL_T_54_(11_C11"/>
      <sheetName val="RAB_R__DNS__PENGLL_T_70_(12_A11"/>
      <sheetName val="RAB_R__DNS__PENGLL_T_70_(12_B11"/>
      <sheetName val="RAB_R__DNS__PENGLL_T_70_(12_C11"/>
      <sheetName val="RAB_SPORT_CLUB_(14)11"/>
      <sheetName val="RAB_MASJID_&amp;_T_WUDLU_(15)11"/>
      <sheetName val="RAB_LOUNDRY_&amp;_WORKSHOP_(16)11"/>
      <sheetName val="RAB_MINIMARKET_&amp;_KANTIN_(17_)11"/>
      <sheetName val="RAB_RMH__PENJAGA_(18)11"/>
      <sheetName val="RAB_POS_JAGA_(19__A_)11"/>
      <sheetName val="RAB_POS_JAGA_(19__B_)11"/>
      <sheetName val="RAB_R__POMPA_(20)11"/>
      <sheetName val="RAB_R__KELAS_(2_A)11"/>
      <sheetName val="RAB_R__KELAS_(2_B)11"/>
      <sheetName val="RAB_AULA_UTAMA_(5)11"/>
      <sheetName val="RAB_AULA_SEDANG_(6)11"/>
      <sheetName val="RAB_ASRAMA_(7__B_)11"/>
      <sheetName val="RAB_ASRAMA_(7__C_)11"/>
      <sheetName val="RAB_ASRAMA_(7__D_)11"/>
      <sheetName val="RAB_R__MAKAN_(8)11"/>
      <sheetName val="RAB_GUEST_HOUSE_(9__A_)11"/>
      <sheetName val="RAB_GUEST_HOUSE_(9__B_)11"/>
      <sheetName val="Typ_ITS11"/>
      <sheetName val="Harga_11"/>
      <sheetName val="data_201411"/>
      <sheetName val="DIV_IV11"/>
      <sheetName val="DIV_VI11"/>
      <sheetName val="DIV_VIII11"/>
      <sheetName val="bukan_PNS11"/>
      <sheetName val="Analisa_SNI_STANDART_11"/>
      <sheetName val="rab_me_(by_owner)_11"/>
      <sheetName val="BQ_(by_owner)11"/>
      <sheetName val="rab_me_(fisik)11"/>
      <sheetName val="Analisa___2_11"/>
      <sheetName val="Gaji_Pokok11"/>
      <sheetName val="T__Proyek-Jabatan11"/>
      <sheetName val="T__Lokasi11"/>
      <sheetName val="T__Rumah11"/>
      <sheetName val="T__Transport11"/>
      <sheetName val="LP_2_-_KUNINGAN_-_DUKUH_ATAS11"/>
      <sheetName val="Hit_Vol_Sk11"/>
      <sheetName val="URAIAN_11"/>
      <sheetName val="Analis_harga11"/>
      <sheetName val="bill_qty11"/>
      <sheetName val="F1c_DATA_ADM611"/>
      <sheetName val="Master_Edit11"/>
      <sheetName val="Galian_111"/>
      <sheetName val="Appendix_2(SatDas)11"/>
      <sheetName val="bahan_dan_upah11"/>
      <sheetName val="Bab_6_-3(5)11"/>
      <sheetName val="2_3(2)_Gor11"/>
      <sheetName val="8_4_2_Rambu11"/>
      <sheetName val="Summary_pilecap10"/>
      <sheetName val="m_schedule10"/>
      <sheetName val="Isolasi_Luar_Dalam10"/>
      <sheetName val="Isolasi_Luar10"/>
      <sheetName val="Alat_B10"/>
      <sheetName val="Bahan_B10"/>
      <sheetName val="Upah_B10"/>
      <sheetName val="Kuantitas_&amp;_Harga10"/>
      <sheetName val="AHS_Marka10"/>
      <sheetName val="AHS_Aspal10"/>
      <sheetName val="Master_1_015"/>
      <sheetName val="Master_1_0_(2)15"/>
      <sheetName val="Master_Sch_1_0-sro2_Adari_dis15"/>
      <sheetName val="HB_14"/>
      <sheetName val="Cash_Flow_bulanan14"/>
      <sheetName val="Bill_of_Qty_MEP14"/>
      <sheetName val="HRG_BHN14"/>
      <sheetName val="Up_&amp;_bhn14"/>
      <sheetName val="REF_ONLY14"/>
      <sheetName val="H_Satuan14"/>
      <sheetName val="rab_-_persiapan_&amp;_lantai-114"/>
      <sheetName val="Anl_+14"/>
      <sheetName val="SELISIH_HARGA14"/>
      <sheetName val="Harga_Satuan8"/>
      <sheetName val="DRUP_(ASLI)14"/>
      <sheetName val="01A__RAB14"/>
      <sheetName val="GD_B13"/>
      <sheetName val="GD_C13"/>
      <sheetName val="GD_D13"/>
      <sheetName val="GD_E13"/>
      <sheetName val="GD_F13"/>
      <sheetName val="GD_G13"/>
      <sheetName val="GD_N13"/>
      <sheetName val="GD_A13"/>
      <sheetName val="MARK_UP13"/>
      <sheetName val="01A-_RAB13"/>
      <sheetName val="CRUDE_RE-bar13"/>
      <sheetName val="REKAP_(2)13"/>
      <sheetName val="Rekap_Biaya13"/>
      <sheetName val="Rekap_RAP13"/>
      <sheetName val="DAFTAR_HARGA14"/>
      <sheetName val="H_SAT13"/>
      <sheetName val="A_LIS13"/>
      <sheetName val="A_REKAP13"/>
      <sheetName val="struktur_tdk_dipakai13"/>
      <sheetName val="Rekap_Prelim13"/>
      <sheetName val="RKP_PLUMBING13"/>
      <sheetName val="Analis_Kusen_1_ESKALASI13"/>
      <sheetName val="NP_(4)13"/>
      <sheetName val="ANALISA_113"/>
      <sheetName val="Bill_Of_Quantity13"/>
      <sheetName val="ES_STG13"/>
      <sheetName val="Input_monthly_capex13"/>
      <sheetName val="Analisa_RAP13"/>
      <sheetName val="Penyebaran_M13"/>
      <sheetName val="Man_Power___Comp13"/>
      <sheetName val="DES_1513"/>
      <sheetName val="Perm__Test13"/>
      <sheetName val="INPUT_213"/>
      <sheetName val="pro_ra_op13"/>
      <sheetName val="analisa_harga_satuan13"/>
      <sheetName val="BIAYA_0713"/>
      <sheetName val="DET_0813"/>
      <sheetName val="NS_GD_UGD13"/>
      <sheetName val="STD_GD_UGD13"/>
      <sheetName val="Agregat_Halus_&amp;_Kasar13"/>
      <sheetName val="eval__Juli13"/>
      <sheetName val="Rekap_Direct_Cost13"/>
      <sheetName val="Master_Sch_1_0-sro213"/>
      <sheetName val="Analisa_Upah_&amp;_Bahan_Plum13"/>
      <sheetName val="Sec_I_ML13"/>
      <sheetName val="Analisa_Tekhnis13"/>
      <sheetName val="2_MASTER_APP13"/>
      <sheetName val="DIVISI_313"/>
      <sheetName val="SUMBER_DAYA11"/>
      <sheetName val="3-DIV7_B10"/>
      <sheetName val="Ana__PU10"/>
      <sheetName val="610_0410"/>
      <sheetName val="610_0510"/>
      <sheetName val="610_0610"/>
      <sheetName val="610_0710"/>
      <sheetName val="610_0810"/>
      <sheetName val="AnalisaSIPIL_RIIL10"/>
      <sheetName val="HARGA_MATERIAL10"/>
      <sheetName val="RAB_AR&amp;STR10"/>
      <sheetName val="Lead_Schedule10"/>
      <sheetName val="rincian_per_proyek10"/>
      <sheetName val="BD_Div-2_sd_7_610"/>
      <sheetName val="Data_Teknik10"/>
      <sheetName val="RAP_(2)10"/>
      <sheetName val="Hrg_Sat10"/>
      <sheetName val="Sat_Bah___Up10"/>
      <sheetName val="Daf_Dasar_Upah&amp;Bahan10"/>
      <sheetName val="Analisa_ME10"/>
      <sheetName val="TE_TS_FA_LAN_MATV10"/>
      <sheetName val="GRAND_REKAPITULASI10"/>
      <sheetName val="RAB_G_ADM__PUSAT_(1)10"/>
      <sheetName val="RAB_R__GENSET_&amp;_PANEL_(10)_10"/>
      <sheetName val="RAB_R__DNS__PENGLL_T_54_(11_A10"/>
      <sheetName val="RAB_R__DNS__PENGLL_T_54_(11_B10"/>
      <sheetName val="RAB_R__DNS__PENGLL_T_54_(11_C10"/>
      <sheetName val="RAB_R__DNS__PENGLL_T_70_(12_A10"/>
      <sheetName val="RAB_R__DNS__PENGLL_T_70_(12_B10"/>
      <sheetName val="RAB_R__DNS__PENGLL_T_70_(12_C10"/>
      <sheetName val="RAB_SPORT_CLUB_(14)10"/>
      <sheetName val="RAB_MASJID_&amp;_T_WUDLU_(15)10"/>
      <sheetName val="RAB_LOUNDRY_&amp;_WORKSHOP_(16)10"/>
      <sheetName val="RAB_MINIMARKET_&amp;_KANTIN_(17_)10"/>
      <sheetName val="RAB_RMH__PENJAGA_(18)10"/>
      <sheetName val="RAB_POS_JAGA_(19__A_)10"/>
      <sheetName val="RAB_POS_JAGA_(19__B_)10"/>
      <sheetName val="RAB_R__POMPA_(20)10"/>
      <sheetName val="RAB_R__KELAS_(2_A)10"/>
      <sheetName val="RAB_R__KELAS_(2_B)10"/>
      <sheetName val="RAB_AULA_UTAMA_(5)10"/>
      <sheetName val="RAB_AULA_SEDANG_(6)10"/>
      <sheetName val="RAB_ASRAMA_(7__B_)10"/>
      <sheetName val="RAB_ASRAMA_(7__C_)10"/>
      <sheetName val="RAB_ASRAMA_(7__D_)10"/>
      <sheetName val="RAB_R__MAKAN_(8)10"/>
      <sheetName val="RAB_GUEST_HOUSE_(9__A_)10"/>
      <sheetName val="RAB_GUEST_HOUSE_(9__B_)10"/>
      <sheetName val="Typ_ITS10"/>
      <sheetName val="Harga_10"/>
      <sheetName val="data_201410"/>
      <sheetName val="DIV_IV10"/>
      <sheetName val="DIV_VI10"/>
      <sheetName val="DIV_VIII10"/>
      <sheetName val="bukan_PNS10"/>
      <sheetName val="Analisa_SNI_STANDART_10"/>
      <sheetName val="rab_me_(by_owner)_10"/>
      <sheetName val="BQ_(by_owner)10"/>
      <sheetName val="rab_me_(fisik)10"/>
      <sheetName val="Analisa___2_10"/>
      <sheetName val="Gaji_Pokok10"/>
      <sheetName val="T__Proyek-Jabatan10"/>
      <sheetName val="T__Lokasi10"/>
      <sheetName val="T__Rumah10"/>
      <sheetName val="T__Transport10"/>
      <sheetName val="LP_2_-_KUNINGAN_-_DUKUH_ATAS10"/>
      <sheetName val="Hit_Vol_Sk10"/>
      <sheetName val="URAIAN_10"/>
      <sheetName val="Analis_harga10"/>
      <sheetName val="bill_qty10"/>
      <sheetName val="F1c_DATA_ADM610"/>
      <sheetName val="Master_Edit10"/>
      <sheetName val="Galian_110"/>
      <sheetName val="Appendix_2(SatDas)10"/>
      <sheetName val="bahan_dan_upah10"/>
      <sheetName val="Bab_6_-3(5)10"/>
      <sheetName val="2_3(2)_Gor10"/>
      <sheetName val="8_4_2_Rambu10"/>
      <sheetName val="Summary_pilecap9"/>
      <sheetName val="m_schedule9"/>
      <sheetName val="Isolasi_Luar_Dalam9"/>
      <sheetName val="Isolasi_Luar9"/>
      <sheetName val="Alat_B9"/>
      <sheetName val="Bahan_B9"/>
      <sheetName val="Upah_B9"/>
      <sheetName val="Kuantitas_&amp;_Harga9"/>
      <sheetName val="AHS_Marka9"/>
      <sheetName val="AHS_Aspal9"/>
      <sheetName val="Master_1_017"/>
      <sheetName val="Master_1_0_(2)17"/>
      <sheetName val="Master_Sch_1_0-sro2_Adari_dis17"/>
      <sheetName val="HB_16"/>
      <sheetName val="Cash_Flow_bulanan16"/>
      <sheetName val="Bill_of_Qty_MEP16"/>
      <sheetName val="HRG_BHN16"/>
      <sheetName val="Up_&amp;_bhn16"/>
      <sheetName val="REF_ONLY16"/>
      <sheetName val="H_Satuan16"/>
      <sheetName val="rab_-_persiapan_&amp;_lantai-116"/>
      <sheetName val="Anl_+16"/>
      <sheetName val="SELISIH_HARGA16"/>
      <sheetName val="Harga_Satuan10"/>
      <sheetName val="DRUP_(ASLI)16"/>
      <sheetName val="01A__RAB16"/>
      <sheetName val="GD_B15"/>
      <sheetName val="GD_C15"/>
      <sheetName val="GD_D15"/>
      <sheetName val="GD_E15"/>
      <sheetName val="GD_F15"/>
      <sheetName val="GD_G15"/>
      <sheetName val="GD_N15"/>
      <sheetName val="GD_A15"/>
      <sheetName val="MARK_UP15"/>
      <sheetName val="01A-_RAB15"/>
      <sheetName val="CRUDE_RE-bar15"/>
      <sheetName val="REKAP_(2)15"/>
      <sheetName val="Rekap_Biaya15"/>
      <sheetName val="Rekap_RAP15"/>
      <sheetName val="DAFTAR_HARGA16"/>
      <sheetName val="H_SAT15"/>
      <sheetName val="A_LIS15"/>
      <sheetName val="A_REKAP15"/>
      <sheetName val="struktur_tdk_dipakai15"/>
      <sheetName val="Rekap_Prelim15"/>
      <sheetName val="RKP_PLUMBING15"/>
      <sheetName val="Analis_Kusen_1_ESKALASI15"/>
      <sheetName val="NP_(4)15"/>
      <sheetName val="ANALISA_115"/>
      <sheetName val="Bill_Of_Quantity15"/>
      <sheetName val="ES_STG15"/>
      <sheetName val="Input_monthly_capex15"/>
      <sheetName val="Analisa_RAP15"/>
      <sheetName val="Penyebaran_M15"/>
      <sheetName val="Man_Power___Comp15"/>
      <sheetName val="DES_1515"/>
      <sheetName val="Perm__Test15"/>
      <sheetName val="INPUT_215"/>
      <sheetName val="pro_ra_op15"/>
      <sheetName val="analisa_harga_satuan15"/>
      <sheetName val="BIAYA_0715"/>
      <sheetName val="DET_0815"/>
      <sheetName val="NS_GD_UGD15"/>
      <sheetName val="STD_GD_UGD15"/>
      <sheetName val="Agregat_Halus_&amp;_Kasar15"/>
      <sheetName val="eval__Juli15"/>
      <sheetName val="Rekap_Direct_Cost15"/>
      <sheetName val="Master_Sch_1_0-sro215"/>
      <sheetName val="Analisa_Upah_&amp;_Bahan_Plum15"/>
      <sheetName val="Sec_I_ML15"/>
      <sheetName val="Analisa_Tekhnis15"/>
      <sheetName val="2_MASTER_APP15"/>
      <sheetName val="DIVISI_315"/>
      <sheetName val="SUMBER_DAYA13"/>
      <sheetName val="3-DIV7_B12"/>
      <sheetName val="Ana__PU12"/>
      <sheetName val="610_0412"/>
      <sheetName val="610_0512"/>
      <sheetName val="610_0612"/>
      <sheetName val="610_0712"/>
      <sheetName val="610_0812"/>
      <sheetName val="AnalisaSIPIL_RIIL12"/>
      <sheetName val="HARGA_MATERIAL12"/>
      <sheetName val="RAB_AR&amp;STR12"/>
      <sheetName val="Lead_Schedule12"/>
      <sheetName val="rincian_per_proyek12"/>
      <sheetName val="BD_Div-2_sd_7_612"/>
      <sheetName val="Data_Teknik12"/>
      <sheetName val="RAP_(2)12"/>
      <sheetName val="Hrg_Sat12"/>
      <sheetName val="Sat_Bah___Up12"/>
      <sheetName val="Daf_Dasar_Upah&amp;Bahan12"/>
      <sheetName val="Analisa_ME12"/>
      <sheetName val="TE_TS_FA_LAN_MATV12"/>
      <sheetName val="GRAND_REKAPITULASI12"/>
      <sheetName val="RAB_G_ADM__PUSAT_(1)12"/>
      <sheetName val="RAB_R__GENSET_&amp;_PANEL_(10)_12"/>
      <sheetName val="RAB_R__DNS__PENGLL_T_54_(11_A12"/>
      <sheetName val="RAB_R__DNS__PENGLL_T_54_(11_B12"/>
      <sheetName val="RAB_R__DNS__PENGLL_T_54_(11_C12"/>
      <sheetName val="RAB_R__DNS__PENGLL_T_70_(12_A12"/>
      <sheetName val="RAB_R__DNS__PENGLL_T_70_(12_B12"/>
      <sheetName val="RAB_R__DNS__PENGLL_T_70_(12_C12"/>
      <sheetName val="RAB_SPORT_CLUB_(14)12"/>
      <sheetName val="RAB_MASJID_&amp;_T_WUDLU_(15)12"/>
      <sheetName val="RAB_LOUNDRY_&amp;_WORKSHOP_(16)12"/>
      <sheetName val="RAB_MINIMARKET_&amp;_KANTIN_(17_)12"/>
      <sheetName val="RAB_RMH__PENJAGA_(18)12"/>
      <sheetName val="RAB_POS_JAGA_(19__A_)12"/>
      <sheetName val="RAB_POS_JAGA_(19__B_)12"/>
      <sheetName val="RAB_R__POMPA_(20)12"/>
      <sheetName val="RAB_R__KELAS_(2_A)12"/>
      <sheetName val="RAB_R__KELAS_(2_B)12"/>
      <sheetName val="RAB_AULA_UTAMA_(5)12"/>
      <sheetName val="RAB_AULA_SEDANG_(6)12"/>
      <sheetName val="RAB_ASRAMA_(7__B_)12"/>
      <sheetName val="RAB_ASRAMA_(7__C_)12"/>
      <sheetName val="RAB_ASRAMA_(7__D_)12"/>
      <sheetName val="RAB_R__MAKAN_(8)12"/>
      <sheetName val="RAB_GUEST_HOUSE_(9__A_)12"/>
      <sheetName val="RAB_GUEST_HOUSE_(9__B_)12"/>
      <sheetName val="Typ_ITS12"/>
      <sheetName val="Harga_12"/>
      <sheetName val="data_201412"/>
      <sheetName val="DIV_IV12"/>
      <sheetName val="DIV_VI12"/>
      <sheetName val="DIV_VIII12"/>
      <sheetName val="bukan_PNS12"/>
      <sheetName val="Analisa_SNI_STANDART_12"/>
      <sheetName val="rab_me_(by_owner)_12"/>
      <sheetName val="BQ_(by_owner)12"/>
      <sheetName val="rab_me_(fisik)12"/>
      <sheetName val="Analisa___2_12"/>
      <sheetName val="Gaji_Pokok12"/>
      <sheetName val="T__Proyek-Jabatan12"/>
      <sheetName val="T__Lokasi12"/>
      <sheetName val="T__Rumah12"/>
      <sheetName val="T__Transport12"/>
      <sheetName val="LP_2_-_KUNINGAN_-_DUKUH_ATAS12"/>
      <sheetName val="Hit_Vol_Sk12"/>
      <sheetName val="URAIAN_12"/>
      <sheetName val="Analis_harga12"/>
      <sheetName val="bill_qty12"/>
      <sheetName val="F1c_DATA_ADM612"/>
      <sheetName val="Master_Edit12"/>
      <sheetName val="Galian_112"/>
      <sheetName val="Appendix_2(SatDas)12"/>
      <sheetName val="bahan_dan_upah12"/>
      <sheetName val="Bab_6_-3(5)12"/>
      <sheetName val="2_3(2)_Gor12"/>
      <sheetName val="8_4_2_Rambu12"/>
      <sheetName val="Summary_pilecap11"/>
      <sheetName val="m_schedule11"/>
      <sheetName val="Isolasi_Luar_Dalam11"/>
      <sheetName val="Isolasi_Luar11"/>
      <sheetName val="Alat_B11"/>
      <sheetName val="Bahan_B11"/>
      <sheetName val="Upah_B11"/>
      <sheetName val="Kuantitas_&amp;_Harga11"/>
      <sheetName val="AHS_Marka11"/>
      <sheetName val="AHS_Aspal11"/>
      <sheetName val="Master_1_018"/>
      <sheetName val="Master_1_0_(2)18"/>
      <sheetName val="Master_Sch_1_0-sro2_Adari_dis18"/>
      <sheetName val="HB_17"/>
      <sheetName val="Cash_Flow_bulanan17"/>
      <sheetName val="Bill_of_Qty_MEP17"/>
      <sheetName val="HRG_BHN17"/>
      <sheetName val="Up_&amp;_bhn17"/>
      <sheetName val="REF_ONLY17"/>
      <sheetName val="H_Satuan17"/>
      <sheetName val="rab_-_persiapan_&amp;_lantai-117"/>
      <sheetName val="Anl_+17"/>
      <sheetName val="SELISIH_HARGA17"/>
      <sheetName val="DRUP_(ASLI)17"/>
      <sheetName val="01A__RAB17"/>
      <sheetName val="GD_B16"/>
      <sheetName val="GD_C16"/>
      <sheetName val="GD_D16"/>
      <sheetName val="GD_E16"/>
      <sheetName val="GD_F16"/>
      <sheetName val="GD_G16"/>
      <sheetName val="GD_N16"/>
      <sheetName val="GD_A16"/>
      <sheetName val="MARK_UP16"/>
      <sheetName val="01A-_RAB16"/>
      <sheetName val="CRUDE_RE-bar16"/>
      <sheetName val="REKAP_(2)16"/>
      <sheetName val="Rekap_Biaya16"/>
      <sheetName val="Rekap_RAP16"/>
      <sheetName val="DAFTAR_HARGA17"/>
      <sheetName val="H_SAT16"/>
      <sheetName val="A_LIS16"/>
      <sheetName val="A_REKAP16"/>
      <sheetName val="struktur_tdk_dipakai16"/>
      <sheetName val="Rekap_Prelim16"/>
      <sheetName val="RKP_PLUMBING16"/>
      <sheetName val="Analis_Kusen_1_ESKALASI16"/>
      <sheetName val="NP_(4)16"/>
      <sheetName val="ANALISA_116"/>
      <sheetName val="Bill_Of_Quantity16"/>
      <sheetName val="ES_STG16"/>
      <sheetName val="Input_monthly_capex16"/>
      <sheetName val="Analisa_RAP16"/>
      <sheetName val="Penyebaran_M16"/>
      <sheetName val="Man_Power___Comp16"/>
      <sheetName val="DES_1516"/>
      <sheetName val="Perm__Test16"/>
      <sheetName val="INPUT_216"/>
      <sheetName val="pro_ra_op16"/>
      <sheetName val="analisa_harga_satuan16"/>
      <sheetName val="BIAYA_0716"/>
      <sheetName val="DET_0816"/>
      <sheetName val="NS_GD_UGD16"/>
      <sheetName val="STD_GD_UGD16"/>
      <sheetName val="Agregat_Halus_&amp;_Kasar16"/>
      <sheetName val="eval__Juli16"/>
      <sheetName val="Rekap_Direct_Cost16"/>
      <sheetName val="Master_Sch_1_0-sro216"/>
      <sheetName val="Analisa_Upah_&amp;_Bahan_Plum16"/>
      <sheetName val="Sec_I_ML16"/>
      <sheetName val="Analisa_Tekhnis16"/>
      <sheetName val="2_MASTER_APP16"/>
      <sheetName val="DIVISI_316"/>
      <sheetName val="SUMBER_DAYA14"/>
      <sheetName val="3-DIV7_B13"/>
      <sheetName val="Ana__PU13"/>
      <sheetName val="610_0413"/>
      <sheetName val="610_0513"/>
      <sheetName val="610_0613"/>
      <sheetName val="610_0713"/>
      <sheetName val="610_0813"/>
      <sheetName val="AnalisaSIPIL_RIIL13"/>
      <sheetName val="HARGA_MATERIAL13"/>
      <sheetName val="RAB_AR&amp;STR13"/>
      <sheetName val="Lead_Schedule13"/>
      <sheetName val="rincian_per_proyek13"/>
      <sheetName val="BD_Div-2_sd_7_613"/>
      <sheetName val="Data_Teknik13"/>
      <sheetName val="RAP_(2)13"/>
      <sheetName val="Hrg_Sat13"/>
      <sheetName val="Sat_Bah___Up13"/>
      <sheetName val="Daf_Dasar_Upah&amp;Bahan13"/>
      <sheetName val="Analisa_ME13"/>
      <sheetName val="TE_TS_FA_LAN_MATV13"/>
      <sheetName val="GRAND_REKAPITULASI13"/>
      <sheetName val="RAB_G_ADM__PUSAT_(1)13"/>
      <sheetName val="RAB_R__GENSET_&amp;_PANEL_(10)_13"/>
      <sheetName val="RAB_R__DNS__PENGLL_T_54_(11_A13"/>
      <sheetName val="RAB_R__DNS__PENGLL_T_54_(11_B13"/>
      <sheetName val="RAB_R__DNS__PENGLL_T_54_(11_C13"/>
      <sheetName val="RAB_R__DNS__PENGLL_T_70_(12_A13"/>
      <sheetName val="RAB_R__DNS__PENGLL_T_70_(12_B13"/>
      <sheetName val="RAB_R__DNS__PENGLL_T_70_(12_C13"/>
      <sheetName val="RAB_SPORT_CLUB_(14)13"/>
      <sheetName val="RAB_MASJID_&amp;_T_WUDLU_(15)13"/>
      <sheetName val="RAB_LOUNDRY_&amp;_WORKSHOP_(16)13"/>
      <sheetName val="RAB_MINIMARKET_&amp;_KANTIN_(17_)13"/>
      <sheetName val="RAB_RMH__PENJAGA_(18)13"/>
      <sheetName val="RAB_POS_JAGA_(19__A_)13"/>
      <sheetName val="RAB_POS_JAGA_(19__B_)13"/>
      <sheetName val="RAB_R__POMPA_(20)13"/>
      <sheetName val="RAB_R__KELAS_(2_A)13"/>
      <sheetName val="RAB_R__KELAS_(2_B)13"/>
      <sheetName val="RAB_AULA_UTAMA_(5)13"/>
      <sheetName val="RAB_AULA_SEDANG_(6)13"/>
      <sheetName val="RAB_ASRAMA_(7__B_)13"/>
      <sheetName val="RAB_ASRAMA_(7__C_)13"/>
      <sheetName val="RAB_ASRAMA_(7__D_)13"/>
      <sheetName val="RAB_R__MAKAN_(8)13"/>
      <sheetName val="RAB_GUEST_HOUSE_(9__A_)13"/>
      <sheetName val="RAB_GUEST_HOUSE_(9__B_)13"/>
      <sheetName val="Typ_ITS13"/>
      <sheetName val="Harga_13"/>
      <sheetName val="data_201413"/>
      <sheetName val="DIV_IV13"/>
      <sheetName val="DIV_VI13"/>
      <sheetName val="DIV_VIII13"/>
      <sheetName val="bukan_PNS13"/>
      <sheetName val="Analisa_SNI_STANDART_13"/>
      <sheetName val="rab_me_(by_owner)_13"/>
      <sheetName val="BQ_(by_owner)13"/>
      <sheetName val="rab_me_(fisik)13"/>
      <sheetName val="Analisa___2_13"/>
      <sheetName val="Gaji_Pokok13"/>
      <sheetName val="T__Proyek-Jabatan13"/>
      <sheetName val="T__Lokasi13"/>
      <sheetName val="T__Rumah13"/>
      <sheetName val="T__Transport13"/>
      <sheetName val="LP_2_-_KUNINGAN_-_DUKUH_ATAS13"/>
      <sheetName val="Hit_Vol_Sk13"/>
      <sheetName val="URAIAN_13"/>
      <sheetName val="Analis_harga13"/>
      <sheetName val="bill_qty13"/>
      <sheetName val="F1c_DATA_ADM613"/>
      <sheetName val="Master_Edit13"/>
      <sheetName val="Galian_113"/>
      <sheetName val="Appendix_2(SatDas)13"/>
      <sheetName val="bahan_dan_upah13"/>
      <sheetName val="Bab_6_-3(5)13"/>
      <sheetName val="2_3(2)_Gor13"/>
      <sheetName val="8_4_2_Rambu13"/>
      <sheetName val="Summary_pilecap12"/>
      <sheetName val="m_schedule12"/>
      <sheetName val="Isolasi_Luar_Dalam12"/>
      <sheetName val="Isolasi_Luar12"/>
      <sheetName val="Alat_B12"/>
      <sheetName val="Bahan_B12"/>
      <sheetName val="Upah_B12"/>
      <sheetName val="Kuantitas_&amp;_Harga12"/>
      <sheetName val="AHS_Marka12"/>
      <sheetName val="AHS_Aspal12"/>
      <sheetName val="jpr"/>
      <sheetName val="H ALAT"/>
      <sheetName val="REK PEN"/>
      <sheetName val="BM DATA SHEET"/>
      <sheetName val="Fill this out first..."/>
      <sheetName val="REKAP BQ "/>
      <sheetName val="Public Area"/>
      <sheetName val="UP_an"/>
      <sheetName val="Analisa Gabungan"/>
      <sheetName val="crude.SLAB RE-bar"/>
      <sheetName val="CC"/>
      <sheetName val="D &amp; W sizes"/>
      <sheetName val="Urugan Pasir"/>
      <sheetName val="EXTERNAL WORK"/>
      <sheetName val="rms remunerasi"/>
      <sheetName val="PkRp"/>
      <sheetName val="SUB &amp; mandor"/>
      <sheetName val="7.PEK-STRUKTUR"/>
      <sheetName val="ANAL.BOW"/>
      <sheetName val="telp"/>
      <sheetName val="HRPar"/>
      <sheetName val="ANALISA-SNI"/>
      <sheetName val="Galian"/>
      <sheetName val="Cashflow_ref"/>
      <sheetName val="SDMTA"/>
      <sheetName val="RKP_BOQ"/>
      <sheetName val="P-2"/>
      <sheetName val="P-5"/>
      <sheetName val="P-6"/>
      <sheetName val="DEF"/>
      <sheetName val="TL"/>
      <sheetName val="NH-Badan"/>
      <sheetName val="Harga Baru"/>
      <sheetName val="Jenjang_Eselon"/>
      <sheetName val="DIV.9"/>
      <sheetName val="AHS Baru"/>
      <sheetName val="Hsatuan-OK"/>
      <sheetName val="DbCost"/>
      <sheetName val="ANALISA HARGA"/>
      <sheetName val="REMUNERASISTANDAR"/>
      <sheetName val="PERALATAN "/>
      <sheetName val="Data Masukan"/>
      <sheetName val="Fisik 2012"/>
      <sheetName val="Rekap Anl.K"/>
      <sheetName val="Rekap Anl.SNI"/>
      <sheetName val="upah-rtjk"/>
      <sheetName val="ANALISA satuan poryek sungai"/>
      <sheetName val="BOQ-Rekon"/>
      <sheetName val="Rekap Masing2"/>
      <sheetName val="An-str(krgnyr)"/>
      <sheetName val="HS Dasar "/>
      <sheetName val="55+"/>
      <sheetName val="KEB-MAT"/>
      <sheetName val="Daftar Upah,Bhn,&amp; alat"/>
      <sheetName val="EVALUASI"/>
      <sheetName val="rate-alat"/>
      <sheetName val="Fill this out first___"/>
      <sheetName val="MATAUANG"/>
      <sheetName val="New MADC"/>
      <sheetName val="HRG UPAH BAHAN"/>
      <sheetName val="igp-popno"/>
      <sheetName val="TEKNIS"/>
      <sheetName val="Material&amp;Alat"/>
      <sheetName val="Analisa K"/>
      <sheetName val="A+Supl."/>
      <sheetName val="7"/>
      <sheetName val="H_S_BAHAN"/>
      <sheetName val="Devisi3"/>
      <sheetName val="Devisi7"/>
      <sheetName val="BYALAT"/>
      <sheetName val="HSDALAT"/>
      <sheetName val="HSDMAT"/>
      <sheetName val="denah"/>
      <sheetName val="foto"/>
      <sheetName val="NP (2)"/>
      <sheetName val="Mobilisasi (2)"/>
      <sheetName val="Sheet1 (2)"/>
      <sheetName val="an. major"/>
      <sheetName val="610.07A"/>
      <sheetName val="sched-induk-(Th.2008 5M)"/>
      <sheetName val="Hrg.Dasar"/>
      <sheetName val="Peralatan (2)"/>
      <sheetName val="3-DIV2"/>
      <sheetName val="DHBHN"/>
      <sheetName val="1.B"/>
      <sheetName val="Analisa Alat"/>
      <sheetName val="Uph&amp;bhn"/>
      <sheetName val="Upah&amp;Bahan"/>
      <sheetName val="TYPE-A"/>
      <sheetName val="Subcont"/>
      <sheetName val="AssumptionValue"/>
      <sheetName val="EE-PROP"/>
      <sheetName val="H_Upah1"/>
      <sheetName val="TPI"/>
      <sheetName val="Daftar Harga Satuan Gaji"/>
      <sheetName val="Daftar Harga Satuan Bahan"/>
      <sheetName val="bahan+upah"/>
      <sheetName val="SALURAN"/>
      <sheetName val="3.a. Lap Hasil Usaha"/>
      <sheetName val="Daftar Kuantitas dan Harga"/>
      <sheetName val="bq analisa"/>
      <sheetName val="harsat sdy"/>
      <sheetName val="Laboratorium"/>
      <sheetName val="Kurs"/>
      <sheetName val="ANALYS EXTERN"/>
      <sheetName val="COMM"/>
      <sheetName val="BOQ IN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LP 10 PKN. 100 Januari"/>
      <sheetName val="Rekap Piutang"/>
      <sheetName val="CAB 2"/>
      <sheetName val="An. Beton"/>
      <sheetName val="SPI"/>
      <sheetName val="analisa SNI"/>
      <sheetName val="B.O.Q"/>
      <sheetName val="Electronic"/>
      <sheetName val="BAHAN1"/>
      <sheetName val="Analisis"/>
      <sheetName val="bhn_tng"/>
      <sheetName val="REKAP THPIII"/>
      <sheetName val="Stdiii"/>
      <sheetName val="NStdiii"/>
      <sheetName val="UT&amp;SDiii"/>
      <sheetName val="DAYA PLN"/>
      <sheetName val="REK S-CURVE"/>
      <sheetName val="TATA UDARA"/>
      <sheetName val="ANALHASA"/>
      <sheetName val="Bekisting Dinding Melintang"/>
      <sheetName val="Bekisting Dinding Memanjang"/>
      <sheetName val="Bekisting Lantai Melintang"/>
      <sheetName val="Bekisting Mercu Melintang"/>
      <sheetName val="smt"/>
      <sheetName val="Hrg"/>
      <sheetName val="DPENSIUN"/>
      <sheetName val="daftar"/>
      <sheetName val="an_price"/>
      <sheetName val="Sensitive"/>
      <sheetName val="All Division by SBU"/>
      <sheetName val="D2.4"/>
      <sheetName val="D3-3"/>
      <sheetName val="D4.3 (TE)"/>
      <sheetName val="D5.3 (TF) "/>
      <sheetName val="D8.3 (TJ)"/>
      <sheetName val="TBL_BANTU"/>
      <sheetName val="Tanah"/>
      <sheetName val="REKAP Package I"/>
      <sheetName val="CONSUMABLE"/>
      <sheetName val="D-3"/>
      <sheetName val="Factor"/>
      <sheetName val="Currency Rate"/>
      <sheetName val="MH_Rate"/>
      <sheetName val="Mtrl 01"/>
      <sheetName val="drainase"/>
      <sheetName val="Sumda1"/>
      <sheetName val="supporting data"/>
      <sheetName val="ANALIS2"/>
      <sheetName val="Watertank"/>
      <sheetName val="Faktor"/>
      <sheetName val="SD (1)"/>
      <sheetName val="Pt"/>
      <sheetName val="Pricing-2"/>
      <sheetName val="Rek.Analisa"/>
      <sheetName val="Sales Rental"/>
      <sheetName val="Bangunan Utama"/>
      <sheetName val="LR-AGT-06"/>
      <sheetName val="HSBU ANA"/>
      <sheetName val="TJ1Q47"/>
      <sheetName val="Invoice"/>
      <sheetName val="Customize Your Invoice"/>
      <sheetName val="Judul"/>
      <sheetName val="Overlap"/>
      <sheetName val="WorkPlan2"/>
      <sheetName val="DailyWeeklyPlan"/>
      <sheetName val="database"/>
      <sheetName val="DF-7"/>
      <sheetName val="DF-7 (2)"/>
      <sheetName val="H.Material, Upah &amp; Alat"/>
      <sheetName val="Analisa H.Sat.Pek."/>
      <sheetName val="Fin-Bengkel"/>
      <sheetName val="Fin-Showroom"/>
      <sheetName val="Hal_Pagar"/>
      <sheetName val="Str-Bengkel"/>
      <sheetName val="Str-Showroom"/>
      <sheetName val="SW 6"/>
      <sheetName val="SW 5A"/>
      <sheetName val="CW 5"/>
      <sheetName val="CW 6"/>
      <sheetName val="Anls teknis"/>
      <sheetName val="NP-7"/>
      <sheetName val="HSLAIN-LAIN"/>
      <sheetName val="bhn "/>
      <sheetName val="FORM 3A"/>
      <sheetName val="hrg-dsr"/>
      <sheetName val="List Material"/>
      <sheetName val="List H.Bahan&amp;Upah"/>
      <sheetName val="Material-mr"/>
      <sheetName val="Harsat_marina"/>
      <sheetName val="Statprod gab"/>
      <sheetName val="NP(2)"/>
      <sheetName val="box culvert"/>
      <sheetName val="BQ_Tenis"/>
      <sheetName val="BOQ_Aula"/>
      <sheetName val="DF-7_(2)1"/>
      <sheetName val="H_Material,_Upah_&amp;_Alat1"/>
      <sheetName val="Analisa_H_Sat_Pek_1"/>
      <sheetName val="SW_61"/>
      <sheetName val="SW_5A1"/>
      <sheetName val="CW_51"/>
      <sheetName val="CW_61"/>
      <sheetName val="7_PEK-STRUKTUR1"/>
      <sheetName val="BoQ_C41"/>
      <sheetName val="List_of_Eqp1"/>
      <sheetName val="Anls_teknis1"/>
      <sheetName val="Statprod_gab1"/>
      <sheetName val="box_culvert1"/>
      <sheetName val="DF-7_(2)"/>
      <sheetName val="H_Material,_Upah_&amp;_Alat"/>
      <sheetName val="Analisa_H_Sat_Pek_"/>
      <sheetName val="SW_6"/>
      <sheetName val="SW_5A"/>
      <sheetName val="CW_5"/>
      <sheetName val="CW_6"/>
      <sheetName val="7_PEK-STRUKTUR"/>
      <sheetName val="List_of_Eqp"/>
      <sheetName val="Anls_teknis"/>
      <sheetName val="Statprod_gab"/>
      <sheetName val="box_culvert"/>
      <sheetName val="DF-7_(2)2"/>
      <sheetName val="H_Material,_Upah_&amp;_Alat2"/>
      <sheetName val="Analisa_H_Sat_Pek_2"/>
      <sheetName val="SW_62"/>
      <sheetName val="SW_5A2"/>
      <sheetName val="CW_52"/>
      <sheetName val="CW_62"/>
      <sheetName val="7_PEK-STRUKTUR2"/>
      <sheetName val="BoQ_C42"/>
      <sheetName val="List_of_Eqp2"/>
      <sheetName val="Anls_teknis2"/>
      <sheetName val="Anl_2s_d4e2"/>
      <sheetName val="Statprod_gab2"/>
      <sheetName val="box_culvert2"/>
      <sheetName val="DF-7_(2)3"/>
      <sheetName val="H_Material,_Upah_&amp;_Alat3"/>
      <sheetName val="Analisa_H_Sat_Pek_3"/>
      <sheetName val="SW_63"/>
      <sheetName val="SW_5A3"/>
      <sheetName val="CW_53"/>
      <sheetName val="CW_63"/>
      <sheetName val="7_PEK-STRUKTUR3"/>
      <sheetName val="BoQ_C43"/>
      <sheetName val="List_of_Eqp3"/>
      <sheetName val="Anls_teknis3"/>
      <sheetName val="Anl_2s_d4e3"/>
      <sheetName val="Statprod_gab3"/>
      <sheetName val="box_culvert3"/>
      <sheetName val="AHSP"/>
      <sheetName val="ANALISA-A"/>
      <sheetName val="DAF_2"/>
      <sheetName val="Blk-Mnl"/>
      <sheetName val="Klm-Mnl"/>
      <sheetName val="RAB T-175 TP"/>
      <sheetName val="I. Gen+Prelim"/>
      <sheetName val="Administrasi"/>
      <sheetName val="MHPP"/>
      <sheetName val="DAF-7"/>
      <sheetName val="Item Baru"/>
      <sheetName val="Analisa Baku ME"/>
      <sheetName val="REKAP STR T"/>
      <sheetName val="Blk_TIPE"/>
      <sheetName val="Blk-Mnl.notype"/>
      <sheetName val="ddg &amp; lain2"/>
      <sheetName val="Pelat"/>
      <sheetName val="Tangga"/>
      <sheetName val="PHU 05"/>
      <sheetName val="ganti rugi"/>
      <sheetName val="ANALISA "/>
      <sheetName val="ANALISA 3"/>
      <sheetName val="ANALISA LS"/>
      <sheetName val="BAHAN "/>
      <sheetName val=" UPAH,ALAT"/>
      <sheetName val="upahbahan"/>
      <sheetName val="D7(1)"/>
      <sheetName val="Bhn_upah"/>
      <sheetName val="DAF.ALAT"/>
      <sheetName val="@UpahBahan"/>
      <sheetName val="hrg-sat.pek"/>
      <sheetName val="DU&amp;B"/>
      <sheetName val="GRAND REKAP"/>
      <sheetName val="REKAPE"/>
      <sheetName val="TSS"/>
      <sheetName val="INDEKS"/>
      <sheetName val="JABATAN"/>
      <sheetName val="NAMES"/>
      <sheetName val="5.1(1)sep"/>
      <sheetName val="perhari"/>
      <sheetName val="lapbul"/>
      <sheetName val="PERALATAN PROYEK GOL III A"/>
      <sheetName val="Master Schedule"/>
      <sheetName val="DATA2011_1845"/>
      <sheetName val="Agustus"/>
      <sheetName val="DATA_DES"/>
      <sheetName val="RincianQ3_Q4"/>
      <sheetName val="DKH CCO 1A"/>
      <sheetName val="DKH CCO 1B R-1"/>
      <sheetName val="DATA_2015"/>
      <sheetName val="data2008"/>
      <sheetName val="K.6DEPOSIT"/>
      <sheetName val="PL SPP per ton"/>
      <sheetName val="Struk"/>
      <sheetName val="BS Assumptions"/>
      <sheetName val="BackUp-Payment Exs"/>
      <sheetName val="Assumptions"/>
      <sheetName val="BPS"/>
      <sheetName val="Param"/>
      <sheetName val="igp_alt4"/>
      <sheetName val="HPP X Q'TY"/>
      <sheetName val="RINCIAN-SC"/>
      <sheetName val="Bill 1 - 9"/>
      <sheetName val="Bill 12"/>
      <sheetName val="Bill 10"/>
      <sheetName val="HR Detail"/>
      <sheetName val="Material&amp;Upah"/>
      <sheetName val="bbt-1999"/>
      <sheetName val="Unit Rate"/>
      <sheetName val="BP1_23"/>
      <sheetName val="S.UPAH"/>
      <sheetName val="tetrapod"/>
      <sheetName val="5.1-5.4(1)-5.4(2)"/>
      <sheetName val="trans"/>
      <sheetName val="Input Data"/>
      <sheetName val="GP-WB"/>
      <sheetName val="Hargasatuan"/>
      <sheetName val="Danamon LK"/>
      <sheetName val="Factors"/>
      <sheetName val="HM.MEK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>
        <row r="11">
          <cell r="A11">
            <v>3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/>
      <sheetData sheetId="422"/>
      <sheetData sheetId="423">
        <row r="11">
          <cell r="A11">
            <v>3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/>
      <sheetData sheetId="434">
        <row r="11">
          <cell r="A11">
            <v>3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 refreshError="1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>
        <row r="11">
          <cell r="A11">
            <v>3</v>
          </cell>
        </row>
      </sheetData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>
        <row r="11">
          <cell r="A11">
            <v>3</v>
          </cell>
        </row>
      </sheetData>
      <sheetData sheetId="484"/>
      <sheetData sheetId="485" refreshError="1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>
        <row r="11">
          <cell r="A11">
            <v>3</v>
          </cell>
        </row>
      </sheetData>
      <sheetData sheetId="519">
        <row r="11">
          <cell r="A11">
            <v>3</v>
          </cell>
        </row>
      </sheetData>
      <sheetData sheetId="520" refreshError="1"/>
      <sheetData sheetId="521" refreshError="1"/>
      <sheetData sheetId="522">
        <row r="11">
          <cell r="A11">
            <v>3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/>
      <sheetData sheetId="614">
        <row r="11">
          <cell r="A11">
            <v>3</v>
          </cell>
        </row>
      </sheetData>
      <sheetData sheetId="615">
        <row r="11">
          <cell r="A11">
            <v>3</v>
          </cell>
        </row>
      </sheetData>
      <sheetData sheetId="616"/>
      <sheetData sheetId="617" refreshError="1"/>
      <sheetData sheetId="618">
        <row r="11">
          <cell r="A11">
            <v>3</v>
          </cell>
        </row>
      </sheetData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>
        <row r="11">
          <cell r="A11">
            <v>3</v>
          </cell>
        </row>
      </sheetData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/>
      <sheetData sheetId="657" refreshError="1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 refreshError="1"/>
      <sheetData sheetId="673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>
        <row r="11">
          <cell r="A11">
            <v>3</v>
          </cell>
        </row>
      </sheetData>
      <sheetData sheetId="960">
        <row r="11">
          <cell r="A11">
            <v>3</v>
          </cell>
        </row>
      </sheetData>
      <sheetData sheetId="961">
        <row r="11">
          <cell r="A11">
            <v>3</v>
          </cell>
        </row>
      </sheetData>
      <sheetData sheetId="962">
        <row r="11">
          <cell r="A11">
            <v>3</v>
          </cell>
        </row>
      </sheetData>
      <sheetData sheetId="963">
        <row r="11">
          <cell r="A11">
            <v>3</v>
          </cell>
        </row>
      </sheetData>
      <sheetData sheetId="964">
        <row r="11">
          <cell r="A11">
            <v>3</v>
          </cell>
        </row>
      </sheetData>
      <sheetData sheetId="965">
        <row r="11">
          <cell r="A11">
            <v>3</v>
          </cell>
        </row>
      </sheetData>
      <sheetData sheetId="966" refreshError="1"/>
      <sheetData sheetId="967">
        <row r="11">
          <cell r="A11">
            <v>3</v>
          </cell>
        </row>
      </sheetData>
      <sheetData sheetId="968">
        <row r="11">
          <cell r="A11">
            <v>3</v>
          </cell>
        </row>
      </sheetData>
      <sheetData sheetId="969">
        <row r="11">
          <cell r="A11">
            <v>3</v>
          </cell>
        </row>
      </sheetData>
      <sheetData sheetId="970">
        <row r="11">
          <cell r="A11">
            <v>3</v>
          </cell>
        </row>
      </sheetData>
      <sheetData sheetId="971">
        <row r="11">
          <cell r="A11">
            <v>3</v>
          </cell>
        </row>
      </sheetData>
      <sheetData sheetId="972">
        <row r="11">
          <cell r="A11">
            <v>3</v>
          </cell>
        </row>
      </sheetData>
      <sheetData sheetId="973">
        <row r="11">
          <cell r="A11">
            <v>3</v>
          </cell>
        </row>
      </sheetData>
      <sheetData sheetId="974">
        <row r="11">
          <cell r="A11">
            <v>3</v>
          </cell>
        </row>
      </sheetData>
      <sheetData sheetId="975">
        <row r="11">
          <cell r="A11">
            <v>3</v>
          </cell>
        </row>
      </sheetData>
      <sheetData sheetId="976">
        <row r="11">
          <cell r="A11">
            <v>3</v>
          </cell>
        </row>
      </sheetData>
      <sheetData sheetId="977">
        <row r="11">
          <cell r="A11">
            <v>3</v>
          </cell>
        </row>
      </sheetData>
      <sheetData sheetId="978">
        <row r="11">
          <cell r="A11">
            <v>3</v>
          </cell>
        </row>
      </sheetData>
      <sheetData sheetId="979">
        <row r="11">
          <cell r="A11">
            <v>3</v>
          </cell>
        </row>
      </sheetData>
      <sheetData sheetId="980">
        <row r="11">
          <cell r="A11">
            <v>3</v>
          </cell>
        </row>
      </sheetData>
      <sheetData sheetId="981">
        <row r="11">
          <cell r="A11">
            <v>3</v>
          </cell>
        </row>
      </sheetData>
      <sheetData sheetId="982">
        <row r="11">
          <cell r="A11">
            <v>3</v>
          </cell>
        </row>
      </sheetData>
      <sheetData sheetId="983">
        <row r="11">
          <cell r="A11">
            <v>3</v>
          </cell>
        </row>
      </sheetData>
      <sheetData sheetId="984">
        <row r="11">
          <cell r="A11">
            <v>3</v>
          </cell>
        </row>
      </sheetData>
      <sheetData sheetId="985">
        <row r="11">
          <cell r="A11">
            <v>3</v>
          </cell>
        </row>
      </sheetData>
      <sheetData sheetId="986">
        <row r="11">
          <cell r="A11">
            <v>3</v>
          </cell>
        </row>
      </sheetData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>
        <row r="11">
          <cell r="A11">
            <v>3</v>
          </cell>
        </row>
      </sheetData>
      <sheetData sheetId="1096">
        <row r="11">
          <cell r="A11">
            <v>3</v>
          </cell>
        </row>
      </sheetData>
      <sheetData sheetId="1097">
        <row r="11">
          <cell r="A11">
            <v>3</v>
          </cell>
        </row>
      </sheetData>
      <sheetData sheetId="1098">
        <row r="11">
          <cell r="A11">
            <v>3</v>
          </cell>
        </row>
      </sheetData>
      <sheetData sheetId="1099">
        <row r="11">
          <cell r="A11">
            <v>3</v>
          </cell>
        </row>
      </sheetData>
      <sheetData sheetId="1100">
        <row r="11">
          <cell r="A11">
            <v>3</v>
          </cell>
        </row>
      </sheetData>
      <sheetData sheetId="1101">
        <row r="11">
          <cell r="A11">
            <v>3</v>
          </cell>
        </row>
      </sheetData>
      <sheetData sheetId="1102">
        <row r="11">
          <cell r="A11">
            <v>3</v>
          </cell>
        </row>
      </sheetData>
      <sheetData sheetId="1103">
        <row r="11">
          <cell r="A11">
            <v>3</v>
          </cell>
        </row>
      </sheetData>
      <sheetData sheetId="1104">
        <row r="11">
          <cell r="A11">
            <v>3</v>
          </cell>
        </row>
      </sheetData>
      <sheetData sheetId="1105">
        <row r="11">
          <cell r="A11">
            <v>3</v>
          </cell>
        </row>
      </sheetData>
      <sheetData sheetId="1106">
        <row r="11">
          <cell r="A11">
            <v>3</v>
          </cell>
        </row>
      </sheetData>
      <sheetData sheetId="1107">
        <row r="11">
          <cell r="A11">
            <v>3</v>
          </cell>
        </row>
      </sheetData>
      <sheetData sheetId="1108">
        <row r="11">
          <cell r="A11">
            <v>3</v>
          </cell>
        </row>
      </sheetData>
      <sheetData sheetId="1109">
        <row r="11">
          <cell r="A11">
            <v>3</v>
          </cell>
        </row>
      </sheetData>
      <sheetData sheetId="1110">
        <row r="11">
          <cell r="A11">
            <v>3</v>
          </cell>
        </row>
      </sheetData>
      <sheetData sheetId="1111">
        <row r="11">
          <cell r="A11">
            <v>3</v>
          </cell>
        </row>
      </sheetData>
      <sheetData sheetId="1112">
        <row r="11">
          <cell r="A11">
            <v>3</v>
          </cell>
        </row>
      </sheetData>
      <sheetData sheetId="1113">
        <row r="11">
          <cell r="A11">
            <v>3</v>
          </cell>
        </row>
      </sheetData>
      <sheetData sheetId="1114">
        <row r="11">
          <cell r="A11">
            <v>3</v>
          </cell>
        </row>
      </sheetData>
      <sheetData sheetId="1115">
        <row r="11">
          <cell r="A11">
            <v>3</v>
          </cell>
        </row>
      </sheetData>
      <sheetData sheetId="1116">
        <row r="11">
          <cell r="A11">
            <v>3</v>
          </cell>
        </row>
      </sheetData>
      <sheetData sheetId="1117">
        <row r="11">
          <cell r="A11">
            <v>3</v>
          </cell>
        </row>
      </sheetData>
      <sheetData sheetId="1118">
        <row r="11">
          <cell r="A11">
            <v>3</v>
          </cell>
        </row>
      </sheetData>
      <sheetData sheetId="1119">
        <row r="11">
          <cell r="A11">
            <v>3</v>
          </cell>
        </row>
      </sheetData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>
        <row r="11">
          <cell r="A11">
            <v>3</v>
          </cell>
        </row>
      </sheetData>
      <sheetData sheetId="1139">
        <row r="11">
          <cell r="A11">
            <v>3</v>
          </cell>
        </row>
      </sheetData>
      <sheetData sheetId="1140">
        <row r="11">
          <cell r="A11">
            <v>3</v>
          </cell>
        </row>
      </sheetData>
      <sheetData sheetId="1141">
        <row r="11">
          <cell r="A11">
            <v>3</v>
          </cell>
        </row>
      </sheetData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>
        <row r="11">
          <cell r="A11">
            <v>3</v>
          </cell>
        </row>
      </sheetData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>
        <row r="11">
          <cell r="A11">
            <v>3</v>
          </cell>
        </row>
      </sheetData>
      <sheetData sheetId="1303">
        <row r="11">
          <cell r="A11">
            <v>3</v>
          </cell>
        </row>
      </sheetData>
      <sheetData sheetId="1304">
        <row r="11">
          <cell r="A11">
            <v>3</v>
          </cell>
        </row>
      </sheetData>
      <sheetData sheetId="1305">
        <row r="11">
          <cell r="A11">
            <v>3</v>
          </cell>
        </row>
      </sheetData>
      <sheetData sheetId="1306">
        <row r="11">
          <cell r="A11">
            <v>3</v>
          </cell>
        </row>
      </sheetData>
      <sheetData sheetId="1307">
        <row r="11">
          <cell r="A11">
            <v>3</v>
          </cell>
        </row>
      </sheetData>
      <sheetData sheetId="1308">
        <row r="11">
          <cell r="A11">
            <v>3</v>
          </cell>
        </row>
      </sheetData>
      <sheetData sheetId="1309">
        <row r="11">
          <cell r="A11">
            <v>3</v>
          </cell>
        </row>
      </sheetData>
      <sheetData sheetId="1310">
        <row r="11">
          <cell r="A11">
            <v>3</v>
          </cell>
        </row>
      </sheetData>
      <sheetData sheetId="1311">
        <row r="11">
          <cell r="A11">
            <v>3</v>
          </cell>
        </row>
      </sheetData>
      <sheetData sheetId="1312">
        <row r="11">
          <cell r="A11">
            <v>3</v>
          </cell>
        </row>
      </sheetData>
      <sheetData sheetId="1313">
        <row r="11">
          <cell r="A11">
            <v>3</v>
          </cell>
        </row>
      </sheetData>
      <sheetData sheetId="1314">
        <row r="11">
          <cell r="A11">
            <v>3</v>
          </cell>
        </row>
      </sheetData>
      <sheetData sheetId="1315">
        <row r="11">
          <cell r="A11">
            <v>3</v>
          </cell>
        </row>
      </sheetData>
      <sheetData sheetId="1316">
        <row r="11">
          <cell r="A11">
            <v>3</v>
          </cell>
        </row>
      </sheetData>
      <sheetData sheetId="1317">
        <row r="11">
          <cell r="A11">
            <v>3</v>
          </cell>
        </row>
      </sheetData>
      <sheetData sheetId="1318">
        <row r="11">
          <cell r="A11">
            <v>3</v>
          </cell>
        </row>
      </sheetData>
      <sheetData sheetId="1319">
        <row r="11">
          <cell r="A11">
            <v>3</v>
          </cell>
        </row>
      </sheetData>
      <sheetData sheetId="1320">
        <row r="11">
          <cell r="A11">
            <v>3</v>
          </cell>
        </row>
      </sheetData>
      <sheetData sheetId="1321">
        <row r="11">
          <cell r="A11">
            <v>3</v>
          </cell>
        </row>
      </sheetData>
      <sheetData sheetId="1322">
        <row r="11">
          <cell r="A11">
            <v>3</v>
          </cell>
        </row>
      </sheetData>
      <sheetData sheetId="1323">
        <row r="11">
          <cell r="A11">
            <v>3</v>
          </cell>
        </row>
      </sheetData>
      <sheetData sheetId="1324">
        <row r="11">
          <cell r="A11">
            <v>3</v>
          </cell>
        </row>
      </sheetData>
      <sheetData sheetId="1325">
        <row r="11">
          <cell r="A11">
            <v>3</v>
          </cell>
        </row>
      </sheetData>
      <sheetData sheetId="1326">
        <row r="11">
          <cell r="A11">
            <v>3</v>
          </cell>
        </row>
      </sheetData>
      <sheetData sheetId="1327">
        <row r="11">
          <cell r="A11">
            <v>3</v>
          </cell>
        </row>
      </sheetData>
      <sheetData sheetId="1328">
        <row r="11">
          <cell r="A11">
            <v>3</v>
          </cell>
        </row>
      </sheetData>
      <sheetData sheetId="1329">
        <row r="11">
          <cell r="A11">
            <v>3</v>
          </cell>
        </row>
      </sheetData>
      <sheetData sheetId="1330">
        <row r="11">
          <cell r="A11">
            <v>3</v>
          </cell>
        </row>
      </sheetData>
      <sheetData sheetId="1331">
        <row r="11">
          <cell r="A11">
            <v>3</v>
          </cell>
        </row>
      </sheetData>
      <sheetData sheetId="1332">
        <row r="11">
          <cell r="A11">
            <v>3</v>
          </cell>
        </row>
      </sheetData>
      <sheetData sheetId="1333">
        <row r="11">
          <cell r="A11">
            <v>3</v>
          </cell>
        </row>
      </sheetData>
      <sheetData sheetId="1334">
        <row r="11">
          <cell r="A11">
            <v>3</v>
          </cell>
        </row>
      </sheetData>
      <sheetData sheetId="1335">
        <row r="11">
          <cell r="A11">
            <v>3</v>
          </cell>
        </row>
      </sheetData>
      <sheetData sheetId="1336">
        <row r="11">
          <cell r="A11">
            <v>3</v>
          </cell>
        </row>
      </sheetData>
      <sheetData sheetId="1337">
        <row r="11">
          <cell r="A11">
            <v>3</v>
          </cell>
        </row>
      </sheetData>
      <sheetData sheetId="1338">
        <row r="11">
          <cell r="A11">
            <v>3</v>
          </cell>
        </row>
      </sheetData>
      <sheetData sheetId="1339">
        <row r="11">
          <cell r="A11">
            <v>3</v>
          </cell>
        </row>
      </sheetData>
      <sheetData sheetId="1340">
        <row r="11">
          <cell r="A11">
            <v>3</v>
          </cell>
        </row>
      </sheetData>
      <sheetData sheetId="1341">
        <row r="11">
          <cell r="A11">
            <v>3</v>
          </cell>
        </row>
      </sheetData>
      <sheetData sheetId="1342">
        <row r="11">
          <cell r="A11">
            <v>3</v>
          </cell>
        </row>
      </sheetData>
      <sheetData sheetId="1343">
        <row r="11">
          <cell r="A11">
            <v>3</v>
          </cell>
        </row>
      </sheetData>
      <sheetData sheetId="1344">
        <row r="11">
          <cell r="A11">
            <v>3</v>
          </cell>
        </row>
      </sheetData>
      <sheetData sheetId="1345">
        <row r="11">
          <cell r="A11">
            <v>3</v>
          </cell>
        </row>
      </sheetData>
      <sheetData sheetId="1346">
        <row r="11">
          <cell r="A11">
            <v>3</v>
          </cell>
        </row>
      </sheetData>
      <sheetData sheetId="1347">
        <row r="11">
          <cell r="A11">
            <v>3</v>
          </cell>
        </row>
      </sheetData>
      <sheetData sheetId="1348">
        <row r="11">
          <cell r="A11">
            <v>3</v>
          </cell>
        </row>
      </sheetData>
      <sheetData sheetId="1349">
        <row r="11">
          <cell r="A11">
            <v>3</v>
          </cell>
        </row>
      </sheetData>
      <sheetData sheetId="1350">
        <row r="11">
          <cell r="A11">
            <v>3</v>
          </cell>
        </row>
      </sheetData>
      <sheetData sheetId="1351">
        <row r="11">
          <cell r="A11">
            <v>3</v>
          </cell>
        </row>
      </sheetData>
      <sheetData sheetId="1352">
        <row r="11">
          <cell r="A11">
            <v>3</v>
          </cell>
        </row>
      </sheetData>
      <sheetData sheetId="1353">
        <row r="11">
          <cell r="A11">
            <v>3</v>
          </cell>
        </row>
      </sheetData>
      <sheetData sheetId="1354">
        <row r="11">
          <cell r="A11">
            <v>3</v>
          </cell>
        </row>
      </sheetData>
      <sheetData sheetId="1355">
        <row r="11">
          <cell r="A11">
            <v>3</v>
          </cell>
        </row>
      </sheetData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11">
          <cell r="A11">
            <v>3</v>
          </cell>
        </row>
      </sheetData>
      <sheetData sheetId="1411">
        <row r="11">
          <cell r="A11">
            <v>3</v>
          </cell>
        </row>
      </sheetData>
      <sheetData sheetId="1412">
        <row r="11">
          <cell r="A11">
            <v>3</v>
          </cell>
        </row>
      </sheetData>
      <sheetData sheetId="1413">
        <row r="11">
          <cell r="A11">
            <v>3</v>
          </cell>
        </row>
      </sheetData>
      <sheetData sheetId="1414">
        <row r="11">
          <cell r="A11">
            <v>3</v>
          </cell>
        </row>
      </sheetData>
      <sheetData sheetId="1415">
        <row r="11">
          <cell r="A11">
            <v>3</v>
          </cell>
        </row>
      </sheetData>
      <sheetData sheetId="1416">
        <row r="11">
          <cell r="A11">
            <v>3</v>
          </cell>
        </row>
      </sheetData>
      <sheetData sheetId="1417">
        <row r="11">
          <cell r="A11">
            <v>3</v>
          </cell>
        </row>
      </sheetData>
      <sheetData sheetId="1418">
        <row r="11">
          <cell r="A11">
            <v>3</v>
          </cell>
        </row>
      </sheetData>
      <sheetData sheetId="1419">
        <row r="11">
          <cell r="A11">
            <v>3</v>
          </cell>
        </row>
      </sheetData>
      <sheetData sheetId="1420">
        <row r="11">
          <cell r="A11">
            <v>3</v>
          </cell>
        </row>
      </sheetData>
      <sheetData sheetId="1421">
        <row r="11">
          <cell r="A11">
            <v>3</v>
          </cell>
        </row>
      </sheetData>
      <sheetData sheetId="1422">
        <row r="11">
          <cell r="A11">
            <v>3</v>
          </cell>
        </row>
      </sheetData>
      <sheetData sheetId="1423">
        <row r="11">
          <cell r="A11">
            <v>3</v>
          </cell>
        </row>
      </sheetData>
      <sheetData sheetId="1424">
        <row r="11">
          <cell r="A11">
            <v>3</v>
          </cell>
        </row>
      </sheetData>
      <sheetData sheetId="1425">
        <row r="11">
          <cell r="A11">
            <v>3</v>
          </cell>
        </row>
      </sheetData>
      <sheetData sheetId="1426">
        <row r="11">
          <cell r="A11">
            <v>3</v>
          </cell>
        </row>
      </sheetData>
      <sheetData sheetId="1427">
        <row r="11">
          <cell r="A11">
            <v>3</v>
          </cell>
        </row>
      </sheetData>
      <sheetData sheetId="1428">
        <row r="11">
          <cell r="A11">
            <v>3</v>
          </cell>
        </row>
      </sheetData>
      <sheetData sheetId="1429">
        <row r="11">
          <cell r="A11">
            <v>3</v>
          </cell>
        </row>
      </sheetData>
      <sheetData sheetId="1430">
        <row r="11">
          <cell r="A11">
            <v>3</v>
          </cell>
        </row>
      </sheetData>
      <sheetData sheetId="1431">
        <row r="11">
          <cell r="A11">
            <v>3</v>
          </cell>
        </row>
      </sheetData>
      <sheetData sheetId="1432">
        <row r="11">
          <cell r="A11">
            <v>3</v>
          </cell>
        </row>
      </sheetData>
      <sheetData sheetId="1433">
        <row r="11">
          <cell r="A11">
            <v>3</v>
          </cell>
        </row>
      </sheetData>
      <sheetData sheetId="1434">
        <row r="11">
          <cell r="A11">
            <v>3</v>
          </cell>
        </row>
      </sheetData>
      <sheetData sheetId="1435">
        <row r="11">
          <cell r="A11">
            <v>3</v>
          </cell>
        </row>
      </sheetData>
      <sheetData sheetId="1436">
        <row r="11">
          <cell r="A11">
            <v>3</v>
          </cell>
        </row>
      </sheetData>
      <sheetData sheetId="1437">
        <row r="11">
          <cell r="A11">
            <v>3</v>
          </cell>
        </row>
      </sheetData>
      <sheetData sheetId="1438">
        <row r="11">
          <cell r="A11">
            <v>3</v>
          </cell>
        </row>
      </sheetData>
      <sheetData sheetId="1439">
        <row r="11">
          <cell r="A11">
            <v>3</v>
          </cell>
        </row>
      </sheetData>
      <sheetData sheetId="1440">
        <row r="11">
          <cell r="A11">
            <v>3</v>
          </cell>
        </row>
      </sheetData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>
        <row r="11">
          <cell r="A11">
            <v>3</v>
          </cell>
        </row>
      </sheetData>
      <sheetData sheetId="1444">
        <row r="11">
          <cell r="A11">
            <v>3</v>
          </cell>
        </row>
      </sheetData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>
        <row r="11">
          <cell r="A11">
            <v>3</v>
          </cell>
        </row>
      </sheetData>
      <sheetData sheetId="1450">
        <row r="11">
          <cell r="A11">
            <v>3</v>
          </cell>
        </row>
      </sheetData>
      <sheetData sheetId="1451">
        <row r="11">
          <cell r="A11">
            <v>3</v>
          </cell>
        </row>
      </sheetData>
      <sheetData sheetId="1452">
        <row r="11">
          <cell r="A11">
            <v>3</v>
          </cell>
        </row>
      </sheetData>
      <sheetData sheetId="1453">
        <row r="11">
          <cell r="A11">
            <v>3</v>
          </cell>
        </row>
      </sheetData>
      <sheetData sheetId="1454">
        <row r="11">
          <cell r="A11">
            <v>3</v>
          </cell>
        </row>
      </sheetData>
      <sheetData sheetId="1455">
        <row r="11">
          <cell r="A11">
            <v>3</v>
          </cell>
        </row>
      </sheetData>
      <sheetData sheetId="1456">
        <row r="11">
          <cell r="A11">
            <v>3</v>
          </cell>
        </row>
      </sheetData>
      <sheetData sheetId="1457">
        <row r="11">
          <cell r="A11">
            <v>3</v>
          </cell>
        </row>
      </sheetData>
      <sheetData sheetId="1458">
        <row r="11">
          <cell r="A11">
            <v>3</v>
          </cell>
        </row>
      </sheetData>
      <sheetData sheetId="1459">
        <row r="11">
          <cell r="A11">
            <v>3</v>
          </cell>
        </row>
      </sheetData>
      <sheetData sheetId="1460">
        <row r="11">
          <cell r="A11">
            <v>3</v>
          </cell>
        </row>
      </sheetData>
      <sheetData sheetId="1461">
        <row r="11">
          <cell r="A11">
            <v>3</v>
          </cell>
        </row>
      </sheetData>
      <sheetData sheetId="1462">
        <row r="11">
          <cell r="A11">
            <v>3</v>
          </cell>
        </row>
      </sheetData>
      <sheetData sheetId="1463">
        <row r="11">
          <cell r="A11">
            <v>3</v>
          </cell>
        </row>
      </sheetData>
      <sheetData sheetId="1464">
        <row r="11">
          <cell r="A11">
            <v>3</v>
          </cell>
        </row>
      </sheetData>
      <sheetData sheetId="1465">
        <row r="11">
          <cell r="A11">
            <v>3</v>
          </cell>
        </row>
      </sheetData>
      <sheetData sheetId="1466">
        <row r="11">
          <cell r="A11">
            <v>3</v>
          </cell>
        </row>
      </sheetData>
      <sheetData sheetId="1467">
        <row r="11">
          <cell r="A11">
            <v>3</v>
          </cell>
        </row>
      </sheetData>
      <sheetData sheetId="1468">
        <row r="11">
          <cell r="A11">
            <v>3</v>
          </cell>
        </row>
      </sheetData>
      <sheetData sheetId="1469">
        <row r="11">
          <cell r="A11">
            <v>3</v>
          </cell>
        </row>
      </sheetData>
      <sheetData sheetId="1470">
        <row r="11">
          <cell r="A11">
            <v>3</v>
          </cell>
        </row>
      </sheetData>
      <sheetData sheetId="1471">
        <row r="11">
          <cell r="A11">
            <v>3</v>
          </cell>
        </row>
      </sheetData>
      <sheetData sheetId="1472">
        <row r="11">
          <cell r="A11">
            <v>3</v>
          </cell>
        </row>
      </sheetData>
      <sheetData sheetId="1473">
        <row r="11">
          <cell r="A11">
            <v>3</v>
          </cell>
        </row>
      </sheetData>
      <sheetData sheetId="1474">
        <row r="11">
          <cell r="A11">
            <v>3</v>
          </cell>
        </row>
      </sheetData>
      <sheetData sheetId="1475">
        <row r="11">
          <cell r="A11">
            <v>3</v>
          </cell>
        </row>
      </sheetData>
      <sheetData sheetId="1476">
        <row r="11">
          <cell r="A11">
            <v>3</v>
          </cell>
        </row>
      </sheetData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/>
      <sheetData sheetId="3755">
        <row r="203">
          <cell r="K203">
            <v>2</v>
          </cell>
        </row>
      </sheetData>
      <sheetData sheetId="3756">
        <row r="203">
          <cell r="K203">
            <v>2</v>
          </cell>
        </row>
      </sheetData>
      <sheetData sheetId="3757">
        <row r="203">
          <cell r="K203">
            <v>2</v>
          </cell>
        </row>
      </sheetData>
      <sheetData sheetId="3758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sub cover"/>
      <sheetName val="REKAP TOTAL"/>
      <sheetName val="REKAP JARINGAN"/>
      <sheetName val="RAB JARINGAN"/>
      <sheetName val="RAB Jaringan - PU"/>
      <sheetName val="Harsat Upah"/>
      <sheetName val="Harsat Bahan"/>
      <sheetName val="Harsat Pekerjaan"/>
      <sheetName val="SIPIL SNI"/>
      <sheetName val="RAB OPTIMALISASI IPAL"/>
      <sheetName val="HITUNGAN  JARINGAN"/>
      <sheetName val="HITUNGAN IPAL"/>
      <sheetName val="AN PEM PIPA"/>
      <sheetName val="AN ME"/>
      <sheetName val="Perhit Beton"/>
      <sheetName val="Perhitungan Besi"/>
      <sheetName val="DAFTAR BESI KANAL C SIKU"/>
      <sheetName val="DAFTAR  BESI IWF"/>
      <sheetName val="G Pipa"/>
      <sheetName val="Sheet1"/>
      <sheetName val="An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A1" t="str">
            <v>DAFTAR UPAH PEKERJA BANGUNAN</v>
          </cell>
        </row>
      </sheetData>
      <sheetData sheetId="8">
        <row r="21">
          <cell r="E21">
            <v>190000</v>
          </cell>
        </row>
      </sheetData>
      <sheetData sheetId="9"/>
      <sheetData sheetId="10">
        <row r="1">
          <cell r="A1">
            <v>0</v>
          </cell>
        </row>
        <row r="5">
          <cell r="A5" t="str">
            <v>Kode1</v>
          </cell>
          <cell r="B5" t="str">
            <v>Kode2</v>
          </cell>
        </row>
        <row r="6">
          <cell r="A6" t="str">
            <v>Pekerjaan</v>
          </cell>
        </row>
        <row r="8">
          <cell r="B8" t="str">
            <v>P</v>
          </cell>
        </row>
        <row r="9">
          <cell r="B9" t="str">
            <v>P</v>
          </cell>
        </row>
        <row r="14">
          <cell r="A14" t="str">
            <v>A001</v>
          </cell>
        </row>
        <row r="22">
          <cell r="A22" t="str">
            <v>A002</v>
          </cell>
        </row>
        <row r="34">
          <cell r="A34" t="str">
            <v>A003</v>
          </cell>
        </row>
        <row r="48">
          <cell r="A48" t="str">
            <v>A004</v>
          </cell>
        </row>
        <row r="58">
          <cell r="A58" t="str">
            <v>A005</v>
          </cell>
        </row>
        <row r="68">
          <cell r="A68" t="str">
            <v>A006</v>
          </cell>
        </row>
        <row r="70">
          <cell r="B70" t="str">
            <v>P</v>
          </cell>
        </row>
        <row r="71">
          <cell r="B71" t="str">
            <v>P</v>
          </cell>
        </row>
        <row r="76">
          <cell r="A76" t="str">
            <v>A007</v>
          </cell>
        </row>
        <row r="78">
          <cell r="B78" t="str">
            <v>P</v>
          </cell>
        </row>
        <row r="79">
          <cell r="B79" t="str">
            <v>P</v>
          </cell>
        </row>
        <row r="84">
          <cell r="A84" t="str">
            <v>A008</v>
          </cell>
        </row>
        <row r="86">
          <cell r="B86" t="str">
            <v>P</v>
          </cell>
        </row>
        <row r="87">
          <cell r="B87" t="str">
            <v>P</v>
          </cell>
        </row>
        <row r="92">
          <cell r="A92" t="str">
            <v>A009</v>
          </cell>
        </row>
        <row r="94">
          <cell r="B94" t="str">
            <v>P</v>
          </cell>
        </row>
        <row r="95">
          <cell r="B95" t="str">
            <v>P</v>
          </cell>
        </row>
        <row r="100">
          <cell r="A100" t="str">
            <v>A010</v>
          </cell>
        </row>
        <row r="102">
          <cell r="B102" t="str">
            <v>P</v>
          </cell>
        </row>
        <row r="103">
          <cell r="B103" t="str">
            <v>P</v>
          </cell>
        </row>
        <row r="108">
          <cell r="A108" t="str">
            <v>A011</v>
          </cell>
        </row>
        <row r="110">
          <cell r="B110" t="str">
            <v>P</v>
          </cell>
        </row>
        <row r="111">
          <cell r="B111" t="str">
            <v>P</v>
          </cell>
        </row>
        <row r="116">
          <cell r="A116" t="str">
            <v>A012</v>
          </cell>
        </row>
        <row r="118">
          <cell r="B118" t="str">
            <v>P</v>
          </cell>
        </row>
        <row r="119">
          <cell r="B119" t="str">
            <v>P</v>
          </cell>
        </row>
        <row r="124">
          <cell r="A124" t="str">
            <v>A013</v>
          </cell>
        </row>
        <row r="126">
          <cell r="B126" t="str">
            <v>P</v>
          </cell>
        </row>
        <row r="127">
          <cell r="B127" t="str">
            <v>P</v>
          </cell>
        </row>
        <row r="132">
          <cell r="A132" t="str">
            <v>A014</v>
          </cell>
        </row>
        <row r="134">
          <cell r="B134" t="str">
            <v>P</v>
          </cell>
        </row>
        <row r="135">
          <cell r="B135" t="str">
            <v>P</v>
          </cell>
        </row>
        <row r="140">
          <cell r="A140" t="str">
            <v>A015</v>
          </cell>
        </row>
        <row r="142">
          <cell r="B142" t="str">
            <v>P</v>
          </cell>
        </row>
        <row r="143">
          <cell r="B143" t="str">
            <v>P</v>
          </cell>
        </row>
        <row r="148">
          <cell r="A148" t="str">
            <v>A016</v>
          </cell>
        </row>
        <row r="150">
          <cell r="B150" t="str">
            <v>P</v>
          </cell>
        </row>
        <row r="151">
          <cell r="B151" t="str">
            <v>P</v>
          </cell>
        </row>
        <row r="156">
          <cell r="A156" t="str">
            <v>A017</v>
          </cell>
        </row>
        <row r="158">
          <cell r="B158" t="str">
            <v>P</v>
          </cell>
        </row>
        <row r="159">
          <cell r="B159" t="str">
            <v>P</v>
          </cell>
        </row>
        <row r="164">
          <cell r="A164" t="str">
            <v>A018</v>
          </cell>
        </row>
        <row r="169">
          <cell r="B169" t="str">
            <v>P</v>
          </cell>
        </row>
        <row r="170">
          <cell r="B170" t="str">
            <v>P</v>
          </cell>
        </row>
        <row r="171">
          <cell r="B171" t="str">
            <v>P</v>
          </cell>
        </row>
        <row r="172">
          <cell r="B172" t="str">
            <v>P</v>
          </cell>
        </row>
        <row r="176">
          <cell r="A176" t="str">
            <v>A019</v>
          </cell>
        </row>
        <row r="180">
          <cell r="B180" t="str">
            <v>P</v>
          </cell>
        </row>
        <row r="181">
          <cell r="B181" t="str">
            <v>P</v>
          </cell>
        </row>
        <row r="182">
          <cell r="B182" t="str">
            <v>P</v>
          </cell>
        </row>
        <row r="183">
          <cell r="B183" t="str">
            <v>P</v>
          </cell>
        </row>
        <row r="187">
          <cell r="A187" t="str">
            <v>A020</v>
          </cell>
        </row>
        <row r="191">
          <cell r="B191" t="str">
            <v>P</v>
          </cell>
        </row>
        <row r="192">
          <cell r="B192" t="str">
            <v>P</v>
          </cell>
        </row>
        <row r="193">
          <cell r="B193" t="str">
            <v>P</v>
          </cell>
        </row>
        <row r="194">
          <cell r="B194" t="str">
            <v>P</v>
          </cell>
        </row>
        <row r="198">
          <cell r="A198" t="str">
            <v>A021</v>
          </cell>
        </row>
        <row r="201">
          <cell r="B201" t="str">
            <v>P</v>
          </cell>
        </row>
        <row r="202">
          <cell r="B202" t="str">
            <v>P</v>
          </cell>
        </row>
        <row r="206">
          <cell r="A206" t="str">
            <v>A022</v>
          </cell>
        </row>
        <row r="209">
          <cell r="B209" t="str">
            <v>P</v>
          </cell>
        </row>
        <row r="210">
          <cell r="B210" t="str">
            <v>P</v>
          </cell>
        </row>
        <row r="215">
          <cell r="A215" t="str">
            <v>A023</v>
          </cell>
        </row>
        <row r="220">
          <cell r="B220" t="str">
            <v>P</v>
          </cell>
        </row>
        <row r="221">
          <cell r="B221" t="str">
            <v>P</v>
          </cell>
        </row>
        <row r="226">
          <cell r="A226" t="str">
            <v>A024</v>
          </cell>
        </row>
        <row r="228">
          <cell r="B228" t="str">
            <v>P</v>
          </cell>
        </row>
        <row r="229">
          <cell r="B229" t="str">
            <v>P</v>
          </cell>
        </row>
        <row r="234">
          <cell r="A234" t="str">
            <v>A025</v>
          </cell>
        </row>
        <row r="243">
          <cell r="A243" t="str">
            <v>A026</v>
          </cell>
        </row>
        <row r="246">
          <cell r="B246" t="str">
            <v>P</v>
          </cell>
        </row>
        <row r="247">
          <cell r="B247" t="str">
            <v>P</v>
          </cell>
        </row>
        <row r="251">
          <cell r="A251" t="str">
            <v>A027</v>
          </cell>
        </row>
        <row r="256">
          <cell r="B256" t="str">
            <v>P</v>
          </cell>
        </row>
        <row r="257">
          <cell r="B257" t="str">
            <v>P</v>
          </cell>
        </row>
        <row r="258">
          <cell r="B258" t="str">
            <v>P</v>
          </cell>
        </row>
        <row r="259">
          <cell r="B259" t="str">
            <v>P</v>
          </cell>
        </row>
        <row r="264">
          <cell r="A264" t="str">
            <v>A028</v>
          </cell>
        </row>
        <row r="272">
          <cell r="A272" t="str">
            <v>A029</v>
          </cell>
        </row>
        <row r="277">
          <cell r="B277" t="str">
            <v>P</v>
          </cell>
        </row>
        <row r="278">
          <cell r="B278" t="str">
            <v>P</v>
          </cell>
        </row>
        <row r="279">
          <cell r="B279" t="str">
            <v>P</v>
          </cell>
        </row>
        <row r="280">
          <cell r="B280" t="str">
            <v>P</v>
          </cell>
        </row>
        <row r="285">
          <cell r="A285" t="str">
            <v>A030</v>
          </cell>
        </row>
        <row r="290">
          <cell r="B290" t="str">
            <v>P</v>
          </cell>
        </row>
        <row r="291">
          <cell r="B291" t="str">
            <v>P</v>
          </cell>
        </row>
        <row r="292">
          <cell r="B292" t="str">
            <v>P</v>
          </cell>
        </row>
        <row r="293">
          <cell r="B293" t="str">
            <v>P</v>
          </cell>
        </row>
        <row r="298">
          <cell r="A298" t="str">
            <v>A031</v>
          </cell>
        </row>
        <row r="303">
          <cell r="B303" t="str">
            <v>P</v>
          </cell>
        </row>
        <row r="304">
          <cell r="B304" t="str">
            <v>P</v>
          </cell>
        </row>
        <row r="305">
          <cell r="B305" t="str">
            <v>P</v>
          </cell>
        </row>
        <row r="306">
          <cell r="B306" t="str">
            <v>P</v>
          </cell>
        </row>
        <row r="311">
          <cell r="A311" t="str">
            <v>A032</v>
          </cell>
        </row>
        <row r="314">
          <cell r="B314" t="str">
            <v>P</v>
          </cell>
        </row>
        <row r="315">
          <cell r="B315" t="str">
            <v>P</v>
          </cell>
        </row>
        <row r="316">
          <cell r="B316" t="str">
            <v>P</v>
          </cell>
        </row>
        <row r="317">
          <cell r="B317" t="str">
            <v>P</v>
          </cell>
        </row>
        <row r="322">
          <cell r="A322" t="str">
            <v>A033</v>
          </cell>
        </row>
        <row r="325">
          <cell r="B325" t="str">
            <v>P</v>
          </cell>
        </row>
        <row r="326">
          <cell r="B326" t="str">
            <v>P</v>
          </cell>
        </row>
        <row r="327">
          <cell r="B327" t="str">
            <v>P</v>
          </cell>
        </row>
        <row r="328">
          <cell r="B328" t="str">
            <v>P</v>
          </cell>
        </row>
        <row r="333">
          <cell r="A333" t="str">
            <v>A034</v>
          </cell>
        </row>
        <row r="336">
          <cell r="B336" t="str">
            <v>P</v>
          </cell>
        </row>
        <row r="337">
          <cell r="B337" t="str">
            <v>P</v>
          </cell>
        </row>
        <row r="338">
          <cell r="B338" t="str">
            <v>P</v>
          </cell>
        </row>
        <row r="339">
          <cell r="B339" t="str">
            <v>P</v>
          </cell>
        </row>
        <row r="344">
          <cell r="A344" t="str">
            <v>A035</v>
          </cell>
        </row>
        <row r="348">
          <cell r="B348" t="str">
            <v>P</v>
          </cell>
        </row>
        <row r="349">
          <cell r="B349" t="str">
            <v>P</v>
          </cell>
        </row>
        <row r="350">
          <cell r="B350" t="str">
            <v>P</v>
          </cell>
        </row>
        <row r="351">
          <cell r="B351" t="str">
            <v>P</v>
          </cell>
        </row>
        <row r="356">
          <cell r="A356" t="str">
            <v>A036</v>
          </cell>
        </row>
        <row r="360">
          <cell r="B360" t="str">
            <v>P</v>
          </cell>
        </row>
        <row r="361">
          <cell r="B361" t="str">
            <v>P</v>
          </cell>
        </row>
        <row r="362">
          <cell r="B362" t="str">
            <v>P</v>
          </cell>
        </row>
        <row r="363">
          <cell r="B363" t="str">
            <v>P</v>
          </cell>
        </row>
        <row r="368">
          <cell r="A368" t="str">
            <v>A037</v>
          </cell>
        </row>
        <row r="370">
          <cell r="B370" t="str">
            <v>P</v>
          </cell>
        </row>
        <row r="371">
          <cell r="B371" t="str">
            <v>P</v>
          </cell>
        </row>
        <row r="372">
          <cell r="B372" t="str">
            <v>P</v>
          </cell>
        </row>
        <row r="373">
          <cell r="B373" t="str">
            <v>P</v>
          </cell>
        </row>
        <row r="374">
          <cell r="B374" t="str">
            <v>P</v>
          </cell>
        </row>
        <row r="375">
          <cell r="B375" t="str">
            <v>P</v>
          </cell>
        </row>
        <row r="383">
          <cell r="A383" t="str">
            <v>A038</v>
          </cell>
        </row>
        <row r="386">
          <cell r="B386" t="str">
            <v>P</v>
          </cell>
        </row>
        <row r="387">
          <cell r="B387" t="str">
            <v>P</v>
          </cell>
        </row>
        <row r="388">
          <cell r="B388" t="str">
            <v>P</v>
          </cell>
        </row>
        <row r="389">
          <cell r="B389" t="str">
            <v>P</v>
          </cell>
        </row>
        <row r="394">
          <cell r="A394" t="str">
            <v>A039</v>
          </cell>
        </row>
        <row r="397">
          <cell r="B397" t="str">
            <v>P</v>
          </cell>
        </row>
        <row r="398">
          <cell r="B398" t="str">
            <v>P</v>
          </cell>
        </row>
        <row r="399">
          <cell r="B399" t="str">
            <v>P</v>
          </cell>
        </row>
        <row r="400">
          <cell r="B400" t="str">
            <v>P</v>
          </cell>
        </row>
        <row r="405">
          <cell r="A405" t="str">
            <v>A040</v>
          </cell>
        </row>
        <row r="408">
          <cell r="B408" t="str">
            <v>P</v>
          </cell>
        </row>
        <row r="409">
          <cell r="B409" t="str">
            <v>P</v>
          </cell>
        </row>
        <row r="410">
          <cell r="B410" t="str">
            <v>P</v>
          </cell>
        </row>
        <row r="411">
          <cell r="B411" t="str">
            <v>P</v>
          </cell>
        </row>
        <row r="416">
          <cell r="A416" t="str">
            <v>A041</v>
          </cell>
        </row>
        <row r="421">
          <cell r="B421" t="str">
            <v>P</v>
          </cell>
        </row>
        <row r="422">
          <cell r="B422" t="str">
            <v>P</v>
          </cell>
        </row>
        <row r="423">
          <cell r="B423" t="str">
            <v>P</v>
          </cell>
        </row>
        <row r="424">
          <cell r="B424" t="str">
            <v>P</v>
          </cell>
        </row>
        <row r="429">
          <cell r="A429" t="str">
            <v>A042</v>
          </cell>
        </row>
        <row r="431">
          <cell r="B431" t="str">
            <v>P</v>
          </cell>
        </row>
        <row r="432">
          <cell r="B432" t="str">
            <v>P</v>
          </cell>
        </row>
        <row r="433">
          <cell r="B433" t="str">
            <v>P</v>
          </cell>
        </row>
        <row r="434">
          <cell r="B434" t="str">
            <v>P</v>
          </cell>
        </row>
        <row r="439">
          <cell r="A439" t="str">
            <v>A043</v>
          </cell>
        </row>
        <row r="443">
          <cell r="B443" t="str">
            <v>P</v>
          </cell>
        </row>
        <row r="444">
          <cell r="B444" t="str">
            <v>P</v>
          </cell>
        </row>
        <row r="445">
          <cell r="B445" t="str">
            <v>P</v>
          </cell>
        </row>
        <row r="450">
          <cell r="A450" t="str">
            <v>A044</v>
          </cell>
        </row>
        <row r="454">
          <cell r="B454" t="str">
            <v>P</v>
          </cell>
        </row>
        <row r="455">
          <cell r="B455" t="str">
            <v>P</v>
          </cell>
        </row>
        <row r="456">
          <cell r="B456" t="str">
            <v>P</v>
          </cell>
        </row>
        <row r="460">
          <cell r="A460" t="str">
            <v>A045</v>
          </cell>
        </row>
        <row r="465">
          <cell r="B465" t="str">
            <v>P</v>
          </cell>
        </row>
        <row r="466">
          <cell r="B466" t="str">
            <v>P</v>
          </cell>
        </row>
        <row r="467">
          <cell r="B467" t="str">
            <v>P</v>
          </cell>
        </row>
        <row r="468">
          <cell r="B468" t="str">
            <v>P</v>
          </cell>
        </row>
        <row r="469">
          <cell r="B469" t="str">
            <v>P</v>
          </cell>
        </row>
        <row r="473">
          <cell r="A473" t="str">
            <v>A046</v>
          </cell>
        </row>
        <row r="478">
          <cell r="B478" t="str">
            <v>P</v>
          </cell>
        </row>
        <row r="479">
          <cell r="B479" t="str">
            <v>P</v>
          </cell>
        </row>
        <row r="480">
          <cell r="B480" t="str">
            <v>P</v>
          </cell>
        </row>
        <row r="481">
          <cell r="B481" t="str">
            <v>P</v>
          </cell>
        </row>
        <row r="482">
          <cell r="B482" t="str">
            <v>P</v>
          </cell>
        </row>
        <row r="486">
          <cell r="A486" t="str">
            <v>A047</v>
          </cell>
        </row>
        <row r="491">
          <cell r="B491" t="str">
            <v>P</v>
          </cell>
        </row>
        <row r="492">
          <cell r="B492" t="str">
            <v>P</v>
          </cell>
        </row>
        <row r="493">
          <cell r="B493" t="str">
            <v>P</v>
          </cell>
        </row>
        <row r="494">
          <cell r="B494" t="str">
            <v>P</v>
          </cell>
        </row>
        <row r="495">
          <cell r="B495" t="str">
            <v>P</v>
          </cell>
        </row>
        <row r="499">
          <cell r="A499" t="str">
            <v>A048</v>
          </cell>
        </row>
        <row r="504">
          <cell r="B504" t="str">
            <v>P</v>
          </cell>
        </row>
        <row r="505">
          <cell r="B505" t="str">
            <v>P</v>
          </cell>
        </row>
        <row r="506">
          <cell r="B506" t="str">
            <v>P</v>
          </cell>
        </row>
        <row r="507">
          <cell r="B507" t="str">
            <v>P</v>
          </cell>
        </row>
        <row r="511">
          <cell r="A511" t="str">
            <v>A049</v>
          </cell>
        </row>
        <row r="515">
          <cell r="B515" t="str">
            <v>P</v>
          </cell>
        </row>
        <row r="516">
          <cell r="B516" t="str">
            <v>P</v>
          </cell>
        </row>
        <row r="517">
          <cell r="B517" t="str">
            <v>P</v>
          </cell>
        </row>
        <row r="518">
          <cell r="B518" t="str">
            <v>P</v>
          </cell>
        </row>
        <row r="522">
          <cell r="A522" t="str">
            <v>A050</v>
          </cell>
        </row>
        <row r="526">
          <cell r="B526" t="str">
            <v>P</v>
          </cell>
        </row>
        <row r="527">
          <cell r="B527" t="str">
            <v>P</v>
          </cell>
        </row>
        <row r="528">
          <cell r="B528" t="str">
            <v>P</v>
          </cell>
        </row>
        <row r="532">
          <cell r="A532" t="str">
            <v>A051</v>
          </cell>
        </row>
        <row r="535">
          <cell r="B535" t="str">
            <v>P</v>
          </cell>
        </row>
        <row r="536">
          <cell r="B536" t="str">
            <v>P</v>
          </cell>
        </row>
        <row r="540">
          <cell r="A540" t="str">
            <v>A052</v>
          </cell>
        </row>
        <row r="545">
          <cell r="B545" t="str">
            <v>P</v>
          </cell>
        </row>
        <row r="546">
          <cell r="B546" t="str">
            <v>P</v>
          </cell>
        </row>
        <row r="547">
          <cell r="B547" t="str">
            <v>P</v>
          </cell>
        </row>
        <row r="548">
          <cell r="B548" t="str">
            <v>P</v>
          </cell>
        </row>
        <row r="552">
          <cell r="A552" t="str">
            <v>A053</v>
          </cell>
        </row>
        <row r="557">
          <cell r="B557" t="str">
            <v>P</v>
          </cell>
        </row>
        <row r="558">
          <cell r="B558" t="str">
            <v>P</v>
          </cell>
        </row>
        <row r="559">
          <cell r="B559" t="str">
            <v>P</v>
          </cell>
        </row>
        <row r="560">
          <cell r="B560" t="str">
            <v>P</v>
          </cell>
        </row>
        <row r="564">
          <cell r="A564" t="str">
            <v>A054</v>
          </cell>
        </row>
        <row r="569">
          <cell r="B569" t="str">
            <v>P</v>
          </cell>
        </row>
        <row r="570">
          <cell r="B570" t="str">
            <v>P</v>
          </cell>
        </row>
        <row r="571">
          <cell r="B571" t="str">
            <v>P</v>
          </cell>
        </row>
        <row r="572">
          <cell r="B572" t="str">
            <v>P</v>
          </cell>
        </row>
        <row r="576">
          <cell r="A576" t="str">
            <v>A055</v>
          </cell>
        </row>
        <row r="581">
          <cell r="B581" t="str">
            <v>P</v>
          </cell>
        </row>
        <row r="582">
          <cell r="B582" t="str">
            <v>P</v>
          </cell>
        </row>
        <row r="583">
          <cell r="B583" t="str">
            <v>P</v>
          </cell>
        </row>
        <row r="584">
          <cell r="B584" t="str">
            <v>P</v>
          </cell>
        </row>
        <row r="588">
          <cell r="A588" t="str">
            <v>A056</v>
          </cell>
        </row>
        <row r="593">
          <cell r="B593" t="str">
            <v>P</v>
          </cell>
        </row>
        <row r="594">
          <cell r="B594" t="str">
            <v>P</v>
          </cell>
        </row>
        <row r="595">
          <cell r="B595" t="str">
            <v>P</v>
          </cell>
        </row>
        <row r="596">
          <cell r="B596" t="str">
            <v>P</v>
          </cell>
        </row>
        <row r="600">
          <cell r="A600" t="str">
            <v>A057</v>
          </cell>
        </row>
        <row r="605">
          <cell r="B605" t="str">
            <v>P</v>
          </cell>
        </row>
        <row r="606">
          <cell r="B606" t="str">
            <v>P</v>
          </cell>
        </row>
        <row r="607">
          <cell r="B607" t="str">
            <v>P</v>
          </cell>
        </row>
        <row r="608">
          <cell r="B608" t="str">
            <v>P</v>
          </cell>
        </row>
        <row r="612">
          <cell r="A612" t="str">
            <v>A058</v>
          </cell>
        </row>
        <row r="617">
          <cell r="B617" t="str">
            <v>P</v>
          </cell>
        </row>
        <row r="618">
          <cell r="B618" t="str">
            <v>P</v>
          </cell>
        </row>
        <row r="619">
          <cell r="B619" t="str">
            <v>P</v>
          </cell>
        </row>
        <row r="620">
          <cell r="B620" t="str">
            <v>P</v>
          </cell>
        </row>
        <row r="624">
          <cell r="A624" t="str">
            <v>A059</v>
          </cell>
        </row>
        <row r="629">
          <cell r="B629" t="str">
            <v>P</v>
          </cell>
        </row>
        <row r="630">
          <cell r="B630" t="str">
            <v>P</v>
          </cell>
        </row>
        <row r="631">
          <cell r="B631" t="str">
            <v>P</v>
          </cell>
        </row>
        <row r="632">
          <cell r="B632" t="str">
            <v>P</v>
          </cell>
        </row>
        <row r="636">
          <cell r="A636" t="str">
            <v>A060</v>
          </cell>
        </row>
        <row r="641">
          <cell r="B641" t="str">
            <v>P</v>
          </cell>
        </row>
        <row r="642">
          <cell r="B642" t="str">
            <v>P</v>
          </cell>
        </row>
        <row r="643">
          <cell r="B643" t="str">
            <v>P</v>
          </cell>
        </row>
        <row r="644">
          <cell r="B644" t="str">
            <v>P</v>
          </cell>
        </row>
        <row r="649">
          <cell r="A649" t="str">
            <v>A061</v>
          </cell>
        </row>
        <row r="655">
          <cell r="B655" t="str">
            <v>P</v>
          </cell>
        </row>
        <row r="656">
          <cell r="B656" t="str">
            <v>P</v>
          </cell>
        </row>
        <row r="657">
          <cell r="B657" t="str">
            <v>P</v>
          </cell>
        </row>
        <row r="658">
          <cell r="B658" t="str">
            <v>P</v>
          </cell>
        </row>
        <row r="662">
          <cell r="A662" t="str">
            <v>A062</v>
          </cell>
        </row>
        <row r="668">
          <cell r="B668" t="str">
            <v>P</v>
          </cell>
        </row>
        <row r="669">
          <cell r="B669" t="str">
            <v>P</v>
          </cell>
        </row>
        <row r="670">
          <cell r="B670" t="str">
            <v>P</v>
          </cell>
        </row>
        <row r="671">
          <cell r="B671" t="str">
            <v>P</v>
          </cell>
        </row>
        <row r="675">
          <cell r="A675" t="str">
            <v>A063</v>
          </cell>
        </row>
        <row r="681">
          <cell r="B681" t="str">
            <v>P</v>
          </cell>
        </row>
        <row r="682">
          <cell r="B682" t="str">
            <v>P</v>
          </cell>
        </row>
        <row r="683">
          <cell r="B683" t="str">
            <v>P</v>
          </cell>
        </row>
        <row r="684">
          <cell r="B684" t="str">
            <v>P</v>
          </cell>
        </row>
        <row r="688">
          <cell r="A688" t="str">
            <v>A064</v>
          </cell>
        </row>
        <row r="694">
          <cell r="B694" t="str">
            <v>P</v>
          </cell>
        </row>
        <row r="695">
          <cell r="B695" t="str">
            <v>P</v>
          </cell>
        </row>
        <row r="696">
          <cell r="B696" t="str">
            <v>P</v>
          </cell>
        </row>
        <row r="697">
          <cell r="B697" t="str">
            <v>P</v>
          </cell>
        </row>
        <row r="701">
          <cell r="A701" t="str">
            <v>A064'</v>
          </cell>
        </row>
        <row r="707">
          <cell r="B707" t="str">
            <v>P</v>
          </cell>
        </row>
        <row r="708">
          <cell r="B708" t="str">
            <v>P</v>
          </cell>
        </row>
        <row r="709">
          <cell r="B709" t="str">
            <v>P</v>
          </cell>
        </row>
        <row r="710">
          <cell r="B710" t="str">
            <v>P</v>
          </cell>
        </row>
        <row r="714">
          <cell r="A714" t="str">
            <v>A065</v>
          </cell>
        </row>
        <row r="720">
          <cell r="B720" t="str">
            <v>P</v>
          </cell>
        </row>
        <row r="721">
          <cell r="B721" t="str">
            <v>P</v>
          </cell>
        </row>
        <row r="722">
          <cell r="B722" t="str">
            <v>P</v>
          </cell>
        </row>
        <row r="723">
          <cell r="B723" t="str">
            <v>P</v>
          </cell>
        </row>
        <row r="727">
          <cell r="A727" t="str">
            <v>A066</v>
          </cell>
        </row>
        <row r="733">
          <cell r="B733" t="str">
            <v>P</v>
          </cell>
        </row>
        <row r="734">
          <cell r="B734" t="str">
            <v>P</v>
          </cell>
        </row>
        <row r="735">
          <cell r="B735" t="str">
            <v>P</v>
          </cell>
        </row>
        <row r="736">
          <cell r="B736" t="str">
            <v>P</v>
          </cell>
        </row>
        <row r="741">
          <cell r="A741" t="str">
            <v>A067</v>
          </cell>
        </row>
        <row r="747">
          <cell r="B747" t="str">
            <v>P</v>
          </cell>
        </row>
        <row r="748">
          <cell r="B748" t="str">
            <v>P</v>
          </cell>
        </row>
        <row r="749">
          <cell r="B749" t="str">
            <v>P</v>
          </cell>
        </row>
        <row r="750">
          <cell r="B750" t="str">
            <v>P</v>
          </cell>
        </row>
        <row r="755">
          <cell r="A755" t="str">
            <v>A068</v>
          </cell>
        </row>
        <row r="761">
          <cell r="B761" t="str">
            <v>P</v>
          </cell>
        </row>
        <row r="762">
          <cell r="B762" t="str">
            <v>P</v>
          </cell>
        </row>
        <row r="763">
          <cell r="B763" t="str">
            <v>P</v>
          </cell>
        </row>
        <row r="764">
          <cell r="B764" t="str">
            <v>P</v>
          </cell>
        </row>
        <row r="769">
          <cell r="A769" t="str">
            <v>A069</v>
          </cell>
        </row>
        <row r="775">
          <cell r="B775" t="str">
            <v>P</v>
          </cell>
        </row>
        <row r="776">
          <cell r="B776" t="str">
            <v>P</v>
          </cell>
        </row>
        <row r="777">
          <cell r="B777" t="str">
            <v>P</v>
          </cell>
        </row>
        <row r="778">
          <cell r="B778" t="str">
            <v>P</v>
          </cell>
        </row>
        <row r="783">
          <cell r="A783" t="str">
            <v>A070</v>
          </cell>
        </row>
        <row r="789">
          <cell r="B789" t="str">
            <v>P</v>
          </cell>
        </row>
        <row r="790">
          <cell r="B790" t="str">
            <v>P</v>
          </cell>
        </row>
        <row r="791">
          <cell r="B791" t="str">
            <v>P</v>
          </cell>
        </row>
        <row r="792">
          <cell r="B792" t="str">
            <v>P</v>
          </cell>
        </row>
        <row r="797">
          <cell r="A797" t="str">
            <v>A070A</v>
          </cell>
        </row>
        <row r="803">
          <cell r="B803" t="str">
            <v>P</v>
          </cell>
        </row>
        <row r="804">
          <cell r="B804" t="str">
            <v>P</v>
          </cell>
        </row>
        <row r="805">
          <cell r="B805" t="str">
            <v>P</v>
          </cell>
        </row>
        <row r="806">
          <cell r="B806" t="str">
            <v>P</v>
          </cell>
        </row>
        <row r="811">
          <cell r="A811" t="str">
            <v>A070B</v>
          </cell>
        </row>
        <row r="817">
          <cell r="B817" t="str">
            <v>P</v>
          </cell>
        </row>
        <row r="818">
          <cell r="B818" t="str">
            <v>P</v>
          </cell>
        </row>
        <row r="819">
          <cell r="B819" t="str">
            <v>P</v>
          </cell>
        </row>
        <row r="820">
          <cell r="B820" t="str">
            <v>P</v>
          </cell>
        </row>
        <row r="825">
          <cell r="A825" t="str">
            <v>A070C</v>
          </cell>
        </row>
        <row r="831">
          <cell r="B831" t="str">
            <v>P</v>
          </cell>
        </row>
        <row r="832">
          <cell r="B832" t="str">
            <v>P</v>
          </cell>
        </row>
        <row r="833">
          <cell r="B833" t="str">
            <v>P</v>
          </cell>
        </row>
        <row r="834">
          <cell r="B834" t="str">
            <v>P</v>
          </cell>
        </row>
        <row r="839">
          <cell r="A839" t="str">
            <v>A070D</v>
          </cell>
        </row>
        <row r="845">
          <cell r="B845" t="str">
            <v>P</v>
          </cell>
        </row>
        <row r="846">
          <cell r="B846" t="str">
            <v>P</v>
          </cell>
        </row>
        <row r="847">
          <cell r="B847" t="str">
            <v>P</v>
          </cell>
        </row>
        <row r="848">
          <cell r="B848" t="str">
            <v>P</v>
          </cell>
        </row>
        <row r="853">
          <cell r="A853" t="str">
            <v>A070E</v>
          </cell>
        </row>
        <row r="859">
          <cell r="B859" t="str">
            <v>P</v>
          </cell>
        </row>
        <row r="860">
          <cell r="B860" t="str">
            <v>P</v>
          </cell>
        </row>
        <row r="861">
          <cell r="B861" t="str">
            <v>P</v>
          </cell>
        </row>
        <row r="862">
          <cell r="B862" t="str">
            <v>P</v>
          </cell>
        </row>
        <row r="867">
          <cell r="A867" t="str">
            <v>A070F</v>
          </cell>
        </row>
        <row r="873">
          <cell r="B873" t="str">
            <v>P</v>
          </cell>
        </row>
        <row r="874">
          <cell r="B874" t="str">
            <v>P</v>
          </cell>
        </row>
        <row r="875">
          <cell r="B875" t="str">
            <v>P</v>
          </cell>
        </row>
        <row r="876">
          <cell r="B876" t="str">
            <v>P</v>
          </cell>
        </row>
        <row r="881">
          <cell r="A881" t="str">
            <v>A070G</v>
          </cell>
        </row>
        <row r="887">
          <cell r="B887" t="str">
            <v>P</v>
          </cell>
        </row>
        <row r="888">
          <cell r="B888" t="str">
            <v>P</v>
          </cell>
        </row>
        <row r="889">
          <cell r="B889" t="str">
            <v>P</v>
          </cell>
        </row>
        <row r="890">
          <cell r="B890" t="str">
            <v>P</v>
          </cell>
        </row>
        <row r="895">
          <cell r="A895" t="str">
            <v>A070H</v>
          </cell>
        </row>
        <row r="901">
          <cell r="B901" t="str">
            <v>P</v>
          </cell>
        </row>
        <row r="902">
          <cell r="B902" t="str">
            <v>P</v>
          </cell>
        </row>
        <row r="903">
          <cell r="B903" t="str">
            <v>P</v>
          </cell>
        </row>
        <row r="904">
          <cell r="B904" t="str">
            <v>P</v>
          </cell>
        </row>
        <row r="909">
          <cell r="A909" t="str">
            <v>A070I</v>
          </cell>
        </row>
        <row r="915">
          <cell r="B915" t="str">
            <v>P</v>
          </cell>
        </row>
        <row r="916">
          <cell r="B916" t="str">
            <v>P</v>
          </cell>
        </row>
        <row r="917">
          <cell r="B917" t="str">
            <v>P</v>
          </cell>
        </row>
        <row r="918">
          <cell r="B918" t="str">
            <v>P</v>
          </cell>
        </row>
        <row r="923">
          <cell r="A923" t="str">
            <v>A070J</v>
          </cell>
        </row>
        <row r="929">
          <cell r="B929" t="str">
            <v>P</v>
          </cell>
        </row>
        <row r="930">
          <cell r="B930" t="str">
            <v>P</v>
          </cell>
        </row>
        <row r="931">
          <cell r="B931" t="str">
            <v>P</v>
          </cell>
        </row>
        <row r="932">
          <cell r="B932" t="str">
            <v>P</v>
          </cell>
        </row>
        <row r="937">
          <cell r="A937" t="str">
            <v>A070K</v>
          </cell>
        </row>
        <row r="943">
          <cell r="B943" t="str">
            <v>P</v>
          </cell>
        </row>
        <row r="944">
          <cell r="B944" t="str">
            <v>P</v>
          </cell>
        </row>
        <row r="945">
          <cell r="B945" t="str">
            <v>P</v>
          </cell>
        </row>
        <row r="946">
          <cell r="B946" t="str">
            <v>P</v>
          </cell>
        </row>
        <row r="951">
          <cell r="A951" t="str">
            <v>A070L</v>
          </cell>
        </row>
        <row r="957">
          <cell r="B957" t="str">
            <v>P</v>
          </cell>
        </row>
        <row r="958">
          <cell r="B958" t="str">
            <v>P</v>
          </cell>
        </row>
        <row r="959">
          <cell r="B959" t="str">
            <v>P</v>
          </cell>
        </row>
        <row r="960">
          <cell r="B960" t="str">
            <v>P</v>
          </cell>
        </row>
        <row r="965">
          <cell r="A965" t="str">
            <v>A070M</v>
          </cell>
        </row>
        <row r="971">
          <cell r="B971" t="str">
            <v>P</v>
          </cell>
        </row>
        <row r="972">
          <cell r="B972" t="str">
            <v>P</v>
          </cell>
        </row>
        <row r="973">
          <cell r="B973" t="str">
            <v>P</v>
          </cell>
        </row>
        <row r="974">
          <cell r="B974" t="str">
            <v>P</v>
          </cell>
        </row>
        <row r="979">
          <cell r="A979" t="str">
            <v>A070N</v>
          </cell>
        </row>
        <row r="985">
          <cell r="B985" t="str">
            <v>P</v>
          </cell>
        </row>
        <row r="986">
          <cell r="B986" t="str">
            <v>P</v>
          </cell>
        </row>
        <row r="987">
          <cell r="B987" t="str">
            <v>P</v>
          </cell>
        </row>
        <row r="988">
          <cell r="B988" t="str">
            <v>P</v>
          </cell>
        </row>
        <row r="993">
          <cell r="A993" t="str">
            <v>A070O</v>
          </cell>
        </row>
        <row r="999">
          <cell r="B999" t="str">
            <v>P</v>
          </cell>
        </row>
        <row r="1000">
          <cell r="B1000" t="str">
            <v>P</v>
          </cell>
        </row>
        <row r="1001">
          <cell r="B1001" t="str">
            <v>P</v>
          </cell>
        </row>
        <row r="1002">
          <cell r="B1002" t="str">
            <v>P</v>
          </cell>
        </row>
        <row r="1007">
          <cell r="A1007" t="str">
            <v>A070P</v>
          </cell>
        </row>
        <row r="1012">
          <cell r="B1012" t="str">
            <v>P</v>
          </cell>
        </row>
        <row r="1013">
          <cell r="B1013" t="str">
            <v>P</v>
          </cell>
        </row>
        <row r="1014">
          <cell r="B1014" t="str">
            <v>P</v>
          </cell>
        </row>
        <row r="1015">
          <cell r="B1015" t="str">
            <v>P</v>
          </cell>
        </row>
        <row r="1019">
          <cell r="A1019" t="str">
            <v>A071</v>
          </cell>
        </row>
        <row r="1024">
          <cell r="B1024" t="str">
            <v>P</v>
          </cell>
        </row>
        <row r="1025">
          <cell r="B1025" t="str">
            <v>P</v>
          </cell>
        </row>
        <row r="1026">
          <cell r="B1026" t="str">
            <v>P</v>
          </cell>
        </row>
        <row r="1027">
          <cell r="B1027" t="str">
            <v>P</v>
          </cell>
        </row>
        <row r="1031">
          <cell r="A1031" t="str">
            <v>A072</v>
          </cell>
        </row>
        <row r="1036">
          <cell r="B1036" t="str">
            <v>P</v>
          </cell>
        </row>
        <row r="1037">
          <cell r="B1037" t="str">
            <v>P</v>
          </cell>
        </row>
        <row r="1038">
          <cell r="B1038" t="str">
            <v>P</v>
          </cell>
        </row>
        <row r="1039">
          <cell r="B1039" t="str">
            <v>P</v>
          </cell>
        </row>
        <row r="1043">
          <cell r="A1043" t="str">
            <v>A073</v>
          </cell>
        </row>
        <row r="1048">
          <cell r="B1048" t="str">
            <v>P</v>
          </cell>
        </row>
        <row r="1049">
          <cell r="B1049" t="str">
            <v>P</v>
          </cell>
        </row>
        <row r="1050">
          <cell r="B1050" t="str">
            <v>P</v>
          </cell>
        </row>
        <row r="1051">
          <cell r="B1051" t="str">
            <v>P</v>
          </cell>
        </row>
        <row r="1055">
          <cell r="A1055" t="str">
            <v>A074</v>
          </cell>
        </row>
        <row r="1059">
          <cell r="B1059" t="str">
            <v>P</v>
          </cell>
        </row>
        <row r="1060">
          <cell r="B1060" t="str">
            <v>P</v>
          </cell>
        </row>
        <row r="1061">
          <cell r="B1061" t="str">
            <v>P</v>
          </cell>
        </row>
        <row r="1062">
          <cell r="B1062" t="str">
            <v>P</v>
          </cell>
        </row>
        <row r="1066">
          <cell r="A1066" t="str">
            <v>A075</v>
          </cell>
        </row>
        <row r="1070">
          <cell r="B1070" t="str">
            <v>P</v>
          </cell>
        </row>
        <row r="1071">
          <cell r="B1071" t="str">
            <v>P</v>
          </cell>
        </row>
        <row r="1072">
          <cell r="B1072" t="str">
            <v>P</v>
          </cell>
        </row>
        <row r="1073">
          <cell r="B1073" t="str">
            <v>P</v>
          </cell>
        </row>
        <row r="1077">
          <cell r="A1077" t="str">
            <v>A076</v>
          </cell>
        </row>
        <row r="1080">
          <cell r="B1080" t="str">
            <v>P</v>
          </cell>
        </row>
        <row r="1081">
          <cell r="B1081" t="str">
            <v>P</v>
          </cell>
        </row>
        <row r="1082">
          <cell r="B1082" t="str">
            <v>P</v>
          </cell>
        </row>
        <row r="1083">
          <cell r="B1083" t="str">
            <v>P</v>
          </cell>
        </row>
        <row r="1087">
          <cell r="A1087" t="str">
            <v>A077</v>
          </cell>
        </row>
        <row r="1091">
          <cell r="B1091" t="str">
            <v>P</v>
          </cell>
        </row>
        <row r="1092">
          <cell r="B1092" t="str">
            <v>P</v>
          </cell>
        </row>
        <row r="1093">
          <cell r="B1093" t="str">
            <v>P</v>
          </cell>
        </row>
        <row r="1094">
          <cell r="B1094" t="str">
            <v>P</v>
          </cell>
        </row>
        <row r="1098">
          <cell r="A1098" t="str">
            <v>A078</v>
          </cell>
        </row>
        <row r="1102">
          <cell r="B1102" t="str">
            <v>P</v>
          </cell>
        </row>
        <row r="1103">
          <cell r="B1103" t="str">
            <v>P</v>
          </cell>
        </row>
        <row r="1104">
          <cell r="B1104" t="str">
            <v>P</v>
          </cell>
        </row>
        <row r="1105">
          <cell r="B1105" t="str">
            <v>P</v>
          </cell>
        </row>
        <row r="1109">
          <cell r="A1109" t="str">
            <v>A079</v>
          </cell>
        </row>
        <row r="1127">
          <cell r="A1127" t="str">
            <v>A080</v>
          </cell>
        </row>
        <row r="1145">
          <cell r="A1145" t="str">
            <v>A081</v>
          </cell>
        </row>
        <row r="1163">
          <cell r="A1163" t="str">
            <v>A082</v>
          </cell>
        </row>
        <row r="1169">
          <cell r="B1169" t="str">
            <v>P</v>
          </cell>
        </row>
        <row r="1170">
          <cell r="B1170" t="str">
            <v>P</v>
          </cell>
        </row>
        <row r="1171">
          <cell r="B1171" t="str">
            <v>P</v>
          </cell>
        </row>
        <row r="1172">
          <cell r="B1172" t="str">
            <v>P</v>
          </cell>
        </row>
        <row r="1177">
          <cell r="A1177" t="str">
            <v>A083</v>
          </cell>
        </row>
        <row r="1183">
          <cell r="B1183" t="str">
            <v>P</v>
          </cell>
        </row>
        <row r="1184">
          <cell r="B1184" t="str">
            <v>P</v>
          </cell>
        </row>
        <row r="1185">
          <cell r="B1185" t="str">
            <v>P</v>
          </cell>
        </row>
        <row r="1186">
          <cell r="B1186" t="str">
            <v>P</v>
          </cell>
        </row>
        <row r="1191">
          <cell r="A1191" t="str">
            <v>A084</v>
          </cell>
        </row>
        <row r="1197">
          <cell r="B1197" t="str">
            <v>P</v>
          </cell>
        </row>
        <row r="1198">
          <cell r="B1198" t="str">
            <v>P</v>
          </cell>
        </row>
        <row r="1199">
          <cell r="B1199" t="str">
            <v>P</v>
          </cell>
        </row>
        <row r="1200">
          <cell r="B1200" t="str">
            <v>P</v>
          </cell>
        </row>
        <row r="1205">
          <cell r="A1205" t="str">
            <v>A085</v>
          </cell>
        </row>
        <row r="1211">
          <cell r="B1211" t="str">
            <v>P</v>
          </cell>
        </row>
        <row r="1212">
          <cell r="B1212" t="str">
            <v>P</v>
          </cell>
        </row>
        <row r="1213">
          <cell r="B1213" t="str">
            <v>P</v>
          </cell>
        </row>
        <row r="1214">
          <cell r="B1214" t="str">
            <v>P</v>
          </cell>
        </row>
        <row r="1219">
          <cell r="A1219" t="str">
            <v>A086</v>
          </cell>
        </row>
        <row r="1225">
          <cell r="B1225" t="str">
            <v>P</v>
          </cell>
        </row>
        <row r="1226">
          <cell r="B1226" t="str">
            <v>P</v>
          </cell>
        </row>
        <row r="1227">
          <cell r="B1227" t="str">
            <v>P</v>
          </cell>
        </row>
        <row r="1228">
          <cell r="B1228" t="str">
            <v>P</v>
          </cell>
        </row>
        <row r="1233">
          <cell r="A1233" t="str">
            <v>A087</v>
          </cell>
        </row>
        <row r="1240">
          <cell r="B1240" t="str">
            <v>P</v>
          </cell>
        </row>
        <row r="1241">
          <cell r="B1241" t="str">
            <v>P</v>
          </cell>
        </row>
        <row r="1242">
          <cell r="B1242" t="str">
            <v>P</v>
          </cell>
        </row>
        <row r="1243">
          <cell r="B1243" t="str">
            <v>P</v>
          </cell>
        </row>
        <row r="1247">
          <cell r="A1247" t="str">
            <v>A088</v>
          </cell>
        </row>
        <row r="1255">
          <cell r="B1255" t="str">
            <v>P</v>
          </cell>
        </row>
        <row r="1256">
          <cell r="B1256" t="str">
            <v>P</v>
          </cell>
        </row>
        <row r="1257">
          <cell r="B1257" t="str">
            <v>P</v>
          </cell>
        </row>
        <row r="1258">
          <cell r="B1258" t="str">
            <v>P</v>
          </cell>
        </row>
        <row r="1262">
          <cell r="A1262" t="str">
            <v>A089</v>
          </cell>
        </row>
        <row r="1269">
          <cell r="B1269" t="str">
            <v>P</v>
          </cell>
        </row>
        <row r="1270">
          <cell r="B1270" t="str">
            <v>P</v>
          </cell>
        </row>
        <row r="1271">
          <cell r="B1271" t="str">
            <v>P</v>
          </cell>
        </row>
        <row r="1272">
          <cell r="B1272" t="str">
            <v>P</v>
          </cell>
        </row>
        <row r="1276">
          <cell r="A1276" t="str">
            <v>A090</v>
          </cell>
        </row>
        <row r="1287">
          <cell r="B1287" t="str">
            <v>P</v>
          </cell>
        </row>
        <row r="1288">
          <cell r="B1288" t="str">
            <v>P</v>
          </cell>
        </row>
        <row r="1289">
          <cell r="B1289" t="str">
            <v>P</v>
          </cell>
        </row>
        <row r="1290">
          <cell r="B1290" t="str">
            <v>P</v>
          </cell>
        </row>
        <row r="1294">
          <cell r="A1294" t="str">
            <v>A091</v>
          </cell>
        </row>
        <row r="1306">
          <cell r="B1306" t="str">
            <v>P</v>
          </cell>
        </row>
        <row r="1307">
          <cell r="B1307" t="str">
            <v>P</v>
          </cell>
        </row>
        <row r="1308">
          <cell r="B1308" t="str">
            <v>P</v>
          </cell>
        </row>
        <row r="1309">
          <cell r="B1309" t="str">
            <v>P</v>
          </cell>
        </row>
        <row r="1313">
          <cell r="A1313" t="str">
            <v>A092</v>
          </cell>
        </row>
        <row r="1319">
          <cell r="B1319" t="str">
            <v>P</v>
          </cell>
        </row>
        <row r="1320">
          <cell r="B1320" t="str">
            <v>P</v>
          </cell>
        </row>
        <row r="1321">
          <cell r="B1321" t="str">
            <v>P</v>
          </cell>
        </row>
        <row r="1322">
          <cell r="B1322" t="str">
            <v>P</v>
          </cell>
        </row>
        <row r="1326">
          <cell r="A1326" t="str">
            <v>A093</v>
          </cell>
        </row>
        <row r="1332">
          <cell r="B1332" t="str">
            <v>P</v>
          </cell>
        </row>
        <row r="1333">
          <cell r="B1333" t="str">
            <v>P</v>
          </cell>
        </row>
        <row r="1334">
          <cell r="B1334" t="str">
            <v>P</v>
          </cell>
        </row>
        <row r="1335">
          <cell r="B1335" t="str">
            <v>P</v>
          </cell>
        </row>
        <row r="1339">
          <cell r="A1339" t="str">
            <v>A094</v>
          </cell>
        </row>
        <row r="1345">
          <cell r="B1345" t="str">
            <v>P</v>
          </cell>
        </row>
        <row r="1346">
          <cell r="B1346" t="str">
            <v>P</v>
          </cell>
        </row>
        <row r="1347">
          <cell r="B1347" t="str">
            <v>P</v>
          </cell>
        </row>
        <row r="1348">
          <cell r="B1348" t="str">
            <v>P</v>
          </cell>
        </row>
        <row r="1352">
          <cell r="A1352" t="str">
            <v>A095</v>
          </cell>
        </row>
        <row r="1358">
          <cell r="B1358" t="str">
            <v>P</v>
          </cell>
        </row>
        <row r="1359">
          <cell r="B1359" t="str">
            <v>P</v>
          </cell>
        </row>
        <row r="1360">
          <cell r="B1360" t="str">
            <v>P</v>
          </cell>
        </row>
        <row r="1361">
          <cell r="B1361" t="str">
            <v>P</v>
          </cell>
        </row>
        <row r="1365">
          <cell r="A1365" t="str">
            <v>A096</v>
          </cell>
        </row>
        <row r="1370">
          <cell r="B1370" t="str">
            <v>P</v>
          </cell>
        </row>
        <row r="1371">
          <cell r="B1371" t="str">
            <v>P</v>
          </cell>
        </row>
        <row r="1372">
          <cell r="B1372" t="str">
            <v>P</v>
          </cell>
        </row>
        <row r="1373">
          <cell r="B1373" t="str">
            <v>P</v>
          </cell>
        </row>
        <row r="1377">
          <cell r="A1377" t="str">
            <v>A097</v>
          </cell>
        </row>
        <row r="1381">
          <cell r="B1381" t="str">
            <v>P</v>
          </cell>
        </row>
        <row r="1382">
          <cell r="B1382" t="str">
            <v>P</v>
          </cell>
        </row>
        <row r="1383">
          <cell r="B1383" t="str">
            <v>P</v>
          </cell>
        </row>
        <row r="1384">
          <cell r="B1384" t="str">
            <v>P</v>
          </cell>
        </row>
        <row r="1389">
          <cell r="A1389" t="str">
            <v>A098</v>
          </cell>
        </row>
        <row r="1393">
          <cell r="B1393" t="str">
            <v>P</v>
          </cell>
        </row>
        <row r="1394">
          <cell r="B1394" t="str">
            <v>P</v>
          </cell>
        </row>
        <row r="1395">
          <cell r="B1395" t="str">
            <v>P</v>
          </cell>
        </row>
        <row r="1396">
          <cell r="B1396" t="str">
            <v>P</v>
          </cell>
        </row>
        <row r="1401">
          <cell r="A1401" t="str">
            <v>A099</v>
          </cell>
        </row>
        <row r="1405">
          <cell r="B1405" t="str">
            <v>P</v>
          </cell>
        </row>
        <row r="1406">
          <cell r="B1406" t="str">
            <v>P</v>
          </cell>
        </row>
        <row r="1407">
          <cell r="B1407" t="str">
            <v>P</v>
          </cell>
        </row>
        <row r="1408">
          <cell r="B1408" t="str">
            <v>P</v>
          </cell>
        </row>
        <row r="1413">
          <cell r="A1413" t="str">
            <v>A100</v>
          </cell>
        </row>
        <row r="1417">
          <cell r="B1417" t="str">
            <v>P</v>
          </cell>
        </row>
        <row r="1418">
          <cell r="B1418" t="str">
            <v>P</v>
          </cell>
        </row>
        <row r="1419">
          <cell r="B1419" t="str">
            <v>P</v>
          </cell>
        </row>
        <row r="1420">
          <cell r="B1420" t="str">
            <v>P</v>
          </cell>
        </row>
        <row r="1424">
          <cell r="A1424" t="str">
            <v>A101</v>
          </cell>
        </row>
        <row r="1428">
          <cell r="B1428" t="str">
            <v>P</v>
          </cell>
        </row>
        <row r="1429">
          <cell r="B1429" t="str">
            <v>P</v>
          </cell>
        </row>
        <row r="1430">
          <cell r="B1430" t="str">
            <v>P</v>
          </cell>
        </row>
        <row r="1431">
          <cell r="B1431" t="str">
            <v>P</v>
          </cell>
        </row>
        <row r="1435">
          <cell r="A1435" t="str">
            <v>A102</v>
          </cell>
        </row>
        <row r="1440">
          <cell r="B1440" t="str">
            <v>P</v>
          </cell>
        </row>
        <row r="1441">
          <cell r="B1441" t="str">
            <v>P</v>
          </cell>
        </row>
        <row r="1442">
          <cell r="B1442" t="str">
            <v>P</v>
          </cell>
        </row>
        <row r="1443">
          <cell r="B1443" t="str">
            <v>P</v>
          </cell>
        </row>
        <row r="1447">
          <cell r="A1447" t="str">
            <v>A103</v>
          </cell>
        </row>
        <row r="1452">
          <cell r="B1452" t="str">
            <v>P</v>
          </cell>
        </row>
        <row r="1453">
          <cell r="B1453" t="str">
            <v>P</v>
          </cell>
        </row>
        <row r="1454">
          <cell r="B1454" t="str">
            <v>P</v>
          </cell>
        </row>
        <row r="1455">
          <cell r="B1455" t="str">
            <v>P</v>
          </cell>
        </row>
        <row r="1459">
          <cell r="A1459" t="str">
            <v>A103'</v>
          </cell>
        </row>
        <row r="1464">
          <cell r="B1464" t="str">
            <v>P</v>
          </cell>
        </row>
        <row r="1465">
          <cell r="B1465" t="str">
            <v>P</v>
          </cell>
        </row>
        <row r="1466">
          <cell r="B1466" t="str">
            <v>P</v>
          </cell>
        </row>
        <row r="1467">
          <cell r="B1467" t="str">
            <v>P</v>
          </cell>
        </row>
        <row r="1471">
          <cell r="A1471" t="str">
            <v>A104</v>
          </cell>
        </row>
        <row r="1476">
          <cell r="B1476" t="str">
            <v>P</v>
          </cell>
        </row>
        <row r="1477">
          <cell r="B1477" t="str">
            <v>P</v>
          </cell>
        </row>
        <row r="1478">
          <cell r="B1478" t="str">
            <v>P</v>
          </cell>
        </row>
        <row r="1479">
          <cell r="B1479" t="str">
            <v>P</v>
          </cell>
        </row>
        <row r="1483">
          <cell r="A1483" t="str">
            <v>A104A</v>
          </cell>
        </row>
        <row r="1488">
          <cell r="B1488" t="str">
            <v>P</v>
          </cell>
        </row>
        <row r="1489">
          <cell r="B1489" t="str">
            <v>P</v>
          </cell>
        </row>
        <row r="1490">
          <cell r="B1490" t="str">
            <v>P</v>
          </cell>
        </row>
        <row r="1491">
          <cell r="B1491" t="str">
            <v>P</v>
          </cell>
        </row>
        <row r="1495">
          <cell r="A1495" t="str">
            <v>A105</v>
          </cell>
        </row>
        <row r="1500">
          <cell r="B1500" t="str">
            <v>P</v>
          </cell>
        </row>
        <row r="1501">
          <cell r="B1501" t="str">
            <v>P</v>
          </cell>
        </row>
        <row r="1502">
          <cell r="B1502" t="str">
            <v>P</v>
          </cell>
        </row>
        <row r="1503">
          <cell r="B1503" t="str">
            <v>P</v>
          </cell>
        </row>
        <row r="1507">
          <cell r="A1507" t="str">
            <v>A105A</v>
          </cell>
        </row>
        <row r="1513">
          <cell r="B1513" t="str">
            <v>P</v>
          </cell>
        </row>
        <row r="1514">
          <cell r="B1514" t="str">
            <v>P</v>
          </cell>
        </row>
        <row r="1515">
          <cell r="B1515" t="str">
            <v>P</v>
          </cell>
        </row>
        <row r="1516">
          <cell r="B1516" t="str">
            <v>P</v>
          </cell>
        </row>
        <row r="1520">
          <cell r="A1520" t="str">
            <v>A106</v>
          </cell>
        </row>
        <row r="1526">
          <cell r="B1526" t="str">
            <v>P</v>
          </cell>
        </row>
        <row r="1527">
          <cell r="B1527" t="str">
            <v>P</v>
          </cell>
        </row>
        <row r="1528">
          <cell r="B1528" t="str">
            <v>P</v>
          </cell>
        </row>
        <row r="1529">
          <cell r="B1529" t="str">
            <v>P</v>
          </cell>
        </row>
        <row r="1533">
          <cell r="A1533" t="str">
            <v>A107</v>
          </cell>
        </row>
        <row r="1540">
          <cell r="B1540" t="str">
            <v>P</v>
          </cell>
        </row>
        <row r="1541">
          <cell r="B1541" t="str">
            <v>P</v>
          </cell>
        </row>
        <row r="1542">
          <cell r="B1542" t="str">
            <v>P</v>
          </cell>
        </row>
        <row r="1543">
          <cell r="B1543" t="str">
            <v>P</v>
          </cell>
        </row>
        <row r="1547">
          <cell r="A1547" t="str">
            <v>A108</v>
          </cell>
        </row>
        <row r="1555">
          <cell r="B1555" t="str">
            <v>P</v>
          </cell>
        </row>
        <row r="1556">
          <cell r="B1556" t="str">
            <v>P</v>
          </cell>
        </row>
        <row r="1557">
          <cell r="B1557" t="str">
            <v>P</v>
          </cell>
        </row>
        <row r="1558">
          <cell r="B1558" t="str">
            <v>P</v>
          </cell>
        </row>
        <row r="1562">
          <cell r="A1562" t="str">
            <v>A109</v>
          </cell>
        </row>
        <row r="1570">
          <cell r="B1570" t="str">
            <v>P</v>
          </cell>
        </row>
        <row r="1571">
          <cell r="B1571" t="str">
            <v>P</v>
          </cell>
        </row>
        <row r="1572">
          <cell r="B1572" t="str">
            <v>P</v>
          </cell>
        </row>
        <row r="1573">
          <cell r="B1573" t="str">
            <v>P</v>
          </cell>
        </row>
        <row r="1577">
          <cell r="A1577" t="str">
            <v>A110</v>
          </cell>
        </row>
        <row r="1582">
          <cell r="B1582" t="str">
            <v>P</v>
          </cell>
        </row>
        <row r="1583">
          <cell r="B1583" t="str">
            <v>P</v>
          </cell>
        </row>
        <row r="1584">
          <cell r="B1584" t="str">
            <v>P</v>
          </cell>
        </row>
        <row r="1585">
          <cell r="B1585" t="str">
            <v>P</v>
          </cell>
        </row>
        <row r="1589">
          <cell r="A1589" t="str">
            <v>A111</v>
          </cell>
        </row>
        <row r="1594">
          <cell r="B1594" t="str">
            <v>P</v>
          </cell>
        </row>
        <row r="1595">
          <cell r="B1595" t="str">
            <v>P</v>
          </cell>
        </row>
        <row r="1596">
          <cell r="B1596" t="str">
            <v>P</v>
          </cell>
        </row>
        <row r="1597">
          <cell r="B1597" t="str">
            <v>P</v>
          </cell>
        </row>
        <row r="1601">
          <cell r="A1601" t="str">
            <v>A112</v>
          </cell>
        </row>
        <row r="1607">
          <cell r="B1607" t="str">
            <v>P</v>
          </cell>
        </row>
        <row r="1608">
          <cell r="B1608" t="str">
            <v>P</v>
          </cell>
        </row>
        <row r="1609">
          <cell r="B1609" t="str">
            <v>P</v>
          </cell>
        </row>
        <row r="1610">
          <cell r="B1610" t="str">
            <v>P</v>
          </cell>
        </row>
        <row r="1614">
          <cell r="A1614" t="str">
            <v>A113</v>
          </cell>
        </row>
        <row r="1618">
          <cell r="B1618" t="str">
            <v>P</v>
          </cell>
        </row>
        <row r="1619">
          <cell r="B1619" t="str">
            <v>P</v>
          </cell>
        </row>
        <row r="1620">
          <cell r="B1620" t="str">
            <v>P</v>
          </cell>
        </row>
        <row r="1621">
          <cell r="B1621" t="str">
            <v>P</v>
          </cell>
        </row>
        <row r="1625">
          <cell r="A1625" t="str">
            <v>A114</v>
          </cell>
        </row>
        <row r="1629">
          <cell r="B1629" t="str">
            <v>P</v>
          </cell>
        </row>
        <row r="1630">
          <cell r="B1630" t="str">
            <v>P</v>
          </cell>
        </row>
        <row r="1631">
          <cell r="B1631" t="str">
            <v>P</v>
          </cell>
        </row>
        <row r="1635">
          <cell r="A1635" t="str">
            <v>A115</v>
          </cell>
        </row>
        <row r="1639">
          <cell r="B1639" t="str">
            <v>P</v>
          </cell>
        </row>
        <row r="1640">
          <cell r="B1640" t="str">
            <v>P</v>
          </cell>
        </row>
        <row r="1641">
          <cell r="B1641" t="str">
            <v>P</v>
          </cell>
        </row>
        <row r="1642">
          <cell r="B1642" t="str">
            <v>P</v>
          </cell>
        </row>
        <row r="1646">
          <cell r="A1646" t="str">
            <v>A116</v>
          </cell>
        </row>
        <row r="1650">
          <cell r="B1650" t="str">
            <v>P</v>
          </cell>
        </row>
        <row r="1651">
          <cell r="B1651" t="str">
            <v>P</v>
          </cell>
        </row>
        <row r="1652">
          <cell r="B1652" t="str">
            <v>P</v>
          </cell>
        </row>
        <row r="1653">
          <cell r="B1653" t="str">
            <v>P</v>
          </cell>
        </row>
        <row r="1657">
          <cell r="A1657" t="str">
            <v>A117</v>
          </cell>
        </row>
        <row r="1661">
          <cell r="B1661" t="str">
            <v>P</v>
          </cell>
        </row>
        <row r="1662">
          <cell r="B1662" t="str">
            <v>P</v>
          </cell>
        </row>
        <row r="1663">
          <cell r="B1663" t="str">
            <v>P</v>
          </cell>
        </row>
        <row r="1664">
          <cell r="B1664" t="str">
            <v>P</v>
          </cell>
        </row>
        <row r="1668">
          <cell r="A1668" t="str">
            <v>A118</v>
          </cell>
        </row>
        <row r="1673">
          <cell r="B1673" t="str">
            <v>P</v>
          </cell>
        </row>
        <row r="1674">
          <cell r="B1674" t="str">
            <v>P</v>
          </cell>
        </row>
        <row r="1675">
          <cell r="B1675" t="str">
            <v>P</v>
          </cell>
        </row>
        <row r="1676">
          <cell r="B1676" t="str">
            <v>P</v>
          </cell>
        </row>
        <row r="1680">
          <cell r="A1680" t="str">
            <v>A119</v>
          </cell>
        </row>
        <row r="1685">
          <cell r="B1685" t="str">
            <v>P</v>
          </cell>
        </row>
        <row r="1686">
          <cell r="B1686" t="str">
            <v>P</v>
          </cell>
        </row>
        <row r="1687">
          <cell r="B1687" t="str">
            <v>P</v>
          </cell>
        </row>
        <row r="1688">
          <cell r="B1688" t="str">
            <v>P</v>
          </cell>
        </row>
        <row r="1692">
          <cell r="A1692" t="str">
            <v>A120</v>
          </cell>
        </row>
        <row r="1697">
          <cell r="B1697" t="str">
            <v>P</v>
          </cell>
        </row>
        <row r="1698">
          <cell r="B1698" t="str">
            <v>P</v>
          </cell>
        </row>
        <row r="1699">
          <cell r="B1699" t="str">
            <v>P</v>
          </cell>
        </row>
        <row r="1700">
          <cell r="B1700" t="str">
            <v>P</v>
          </cell>
        </row>
        <row r="1704">
          <cell r="A1704" t="str">
            <v>A121</v>
          </cell>
        </row>
        <row r="1709">
          <cell r="B1709" t="str">
            <v>P</v>
          </cell>
        </row>
        <row r="1710">
          <cell r="B1710" t="str">
            <v>P</v>
          </cell>
        </row>
        <row r="1711">
          <cell r="B1711" t="str">
            <v>P</v>
          </cell>
        </row>
        <row r="1712">
          <cell r="B1712" t="str">
            <v>P</v>
          </cell>
        </row>
        <row r="1716">
          <cell r="A1716" t="str">
            <v>A122</v>
          </cell>
        </row>
        <row r="1722">
          <cell r="B1722" t="str">
            <v>P</v>
          </cell>
        </row>
        <row r="1723">
          <cell r="B1723" t="str">
            <v>P</v>
          </cell>
        </row>
        <row r="1724">
          <cell r="B1724" t="str">
            <v>P</v>
          </cell>
        </row>
        <row r="1725">
          <cell r="B1725" t="str">
            <v>P</v>
          </cell>
        </row>
        <row r="1729">
          <cell r="A1729" t="str">
            <v>A123</v>
          </cell>
        </row>
        <row r="1734">
          <cell r="B1734" t="str">
            <v>P</v>
          </cell>
        </row>
        <row r="1735">
          <cell r="B1735" t="str">
            <v>P</v>
          </cell>
        </row>
        <row r="1736">
          <cell r="B1736" t="str">
            <v>P</v>
          </cell>
        </row>
        <row r="1737">
          <cell r="B1737" t="str">
            <v>P</v>
          </cell>
        </row>
        <row r="1742">
          <cell r="A1742" t="str">
            <v>A124</v>
          </cell>
        </row>
        <row r="1747">
          <cell r="B1747" t="str">
            <v>P</v>
          </cell>
        </row>
        <row r="1748">
          <cell r="B1748" t="str">
            <v>P</v>
          </cell>
        </row>
        <row r="1749">
          <cell r="B1749" t="str">
            <v>P</v>
          </cell>
        </row>
        <row r="1750">
          <cell r="B1750" t="str">
            <v>P</v>
          </cell>
        </row>
        <row r="1755">
          <cell r="A1755" t="str">
            <v>A125</v>
          </cell>
        </row>
        <row r="1760">
          <cell r="B1760" t="str">
            <v>P</v>
          </cell>
        </row>
        <row r="1761">
          <cell r="B1761" t="str">
            <v>P</v>
          </cell>
        </row>
        <row r="1762">
          <cell r="B1762" t="str">
            <v>P</v>
          </cell>
        </row>
        <row r="1763">
          <cell r="B1763" t="str">
            <v>P</v>
          </cell>
        </row>
        <row r="1768">
          <cell r="A1768" t="str">
            <v>A126</v>
          </cell>
        </row>
        <row r="1782">
          <cell r="A1782" t="str">
            <v>A127</v>
          </cell>
        </row>
        <row r="1796">
          <cell r="A1796" t="str">
            <v>A128</v>
          </cell>
        </row>
        <row r="1800">
          <cell r="B1800" t="str">
            <v>P</v>
          </cell>
        </row>
        <row r="1805">
          <cell r="A1805" t="str">
            <v>A129</v>
          </cell>
        </row>
        <row r="1808">
          <cell r="B1808" t="str">
            <v>P</v>
          </cell>
        </row>
        <row r="1813">
          <cell r="A1813" t="str">
            <v>A130</v>
          </cell>
        </row>
        <row r="1816">
          <cell r="B1816" t="str">
            <v>P</v>
          </cell>
        </row>
        <row r="1821">
          <cell r="A1821" t="str">
            <v>A131</v>
          </cell>
        </row>
        <row r="1825">
          <cell r="B1825" t="str">
            <v>P</v>
          </cell>
        </row>
        <row r="1830">
          <cell r="A1830" t="str">
            <v>A132</v>
          </cell>
        </row>
        <row r="1835">
          <cell r="B1835" t="str">
            <v>P</v>
          </cell>
        </row>
        <row r="1840">
          <cell r="A1840" t="str">
            <v>A133</v>
          </cell>
        </row>
        <row r="1845">
          <cell r="B1845" t="str">
            <v>P</v>
          </cell>
        </row>
        <row r="1846">
          <cell r="B1846" t="str">
            <v>P</v>
          </cell>
        </row>
        <row r="1847">
          <cell r="B1847" t="str">
            <v>P</v>
          </cell>
        </row>
        <row r="1852">
          <cell r="A1852" t="str">
            <v>A134</v>
          </cell>
        </row>
        <row r="1855">
          <cell r="B1855" t="str">
            <v>P</v>
          </cell>
        </row>
        <row r="1856">
          <cell r="B1856" t="str">
            <v>P</v>
          </cell>
        </row>
        <row r="1860">
          <cell r="A1860" t="str">
            <v>A135</v>
          </cell>
        </row>
        <row r="1869">
          <cell r="A1869" t="str">
            <v>A136</v>
          </cell>
        </row>
        <row r="1878">
          <cell r="A1878" t="str">
            <v>A137</v>
          </cell>
        </row>
        <row r="1887">
          <cell r="A1887" t="str">
            <v>A138</v>
          </cell>
        </row>
        <row r="1891">
          <cell r="B1891" t="str">
            <v>P</v>
          </cell>
        </row>
        <row r="1892">
          <cell r="B1892" t="str">
            <v>P</v>
          </cell>
        </row>
        <row r="1893">
          <cell r="B1893" t="str">
            <v>P</v>
          </cell>
        </row>
        <row r="1894">
          <cell r="B1894" t="str">
            <v>P</v>
          </cell>
        </row>
        <row r="1899">
          <cell r="A1899" t="str">
            <v>A139</v>
          </cell>
        </row>
        <row r="1903">
          <cell r="B1903" t="str">
            <v>P</v>
          </cell>
        </row>
        <row r="1904">
          <cell r="B1904" t="str">
            <v>P</v>
          </cell>
        </row>
        <row r="1905">
          <cell r="B1905" t="str">
            <v>P</v>
          </cell>
        </row>
        <row r="1906">
          <cell r="B1906" t="str">
            <v>P</v>
          </cell>
        </row>
        <row r="1911">
          <cell r="A1911" t="str">
            <v>A140</v>
          </cell>
        </row>
        <row r="1915">
          <cell r="B1915" t="str">
            <v>P</v>
          </cell>
        </row>
        <row r="1916">
          <cell r="B1916" t="str">
            <v>P</v>
          </cell>
        </row>
        <row r="1917">
          <cell r="B1917" t="str">
            <v>P</v>
          </cell>
        </row>
        <row r="1918">
          <cell r="B1918" t="str">
            <v>P</v>
          </cell>
        </row>
        <row r="1923">
          <cell r="A1923" t="str">
            <v>A141</v>
          </cell>
        </row>
        <row r="1927">
          <cell r="B1927" t="str">
            <v>P</v>
          </cell>
        </row>
        <row r="1928">
          <cell r="B1928" t="str">
            <v>P</v>
          </cell>
        </row>
        <row r="1929">
          <cell r="B1929" t="str">
            <v>P</v>
          </cell>
        </row>
        <row r="1930">
          <cell r="B1930" t="str">
            <v>P</v>
          </cell>
        </row>
        <row r="1935">
          <cell r="A1935" t="str">
            <v>A142</v>
          </cell>
        </row>
        <row r="1938">
          <cell r="B1938" t="str">
            <v>P</v>
          </cell>
        </row>
        <row r="1939">
          <cell r="B1939" t="str">
            <v>P</v>
          </cell>
        </row>
        <row r="1943">
          <cell r="A1943" t="str">
            <v>A143</v>
          </cell>
        </row>
        <row r="1946">
          <cell r="B1946" t="str">
            <v>P</v>
          </cell>
        </row>
        <row r="1947">
          <cell r="B1947" t="str">
            <v>P</v>
          </cell>
        </row>
        <row r="1951">
          <cell r="A1951" t="str">
            <v>A143'</v>
          </cell>
        </row>
        <row r="1961">
          <cell r="B1961" t="str">
            <v>P</v>
          </cell>
        </row>
        <row r="1962">
          <cell r="B1962" t="str">
            <v>P</v>
          </cell>
        </row>
        <row r="1966">
          <cell r="A1966" t="str">
            <v>A144</v>
          </cell>
        </row>
        <row r="1969">
          <cell r="B1969" t="str">
            <v>P</v>
          </cell>
        </row>
        <row r="1970">
          <cell r="B1970" t="str">
            <v>P</v>
          </cell>
        </row>
        <row r="1974">
          <cell r="A1974" t="str">
            <v>A145</v>
          </cell>
        </row>
        <row r="1977">
          <cell r="B1977" t="str">
            <v>P</v>
          </cell>
        </row>
        <row r="1978">
          <cell r="B1978" t="str">
            <v>P</v>
          </cell>
        </row>
        <row r="1982">
          <cell r="A1982" t="str">
            <v>A146</v>
          </cell>
        </row>
        <row r="1985">
          <cell r="B1985" t="str">
            <v>P</v>
          </cell>
        </row>
        <row r="1986">
          <cell r="B1986" t="str">
            <v>P</v>
          </cell>
        </row>
        <row r="1987">
          <cell r="B1987" t="str">
            <v>P</v>
          </cell>
        </row>
        <row r="1988">
          <cell r="B1988" t="str">
            <v>P</v>
          </cell>
        </row>
        <row r="1992">
          <cell r="A1992" t="str">
            <v>A147</v>
          </cell>
        </row>
        <row r="1995">
          <cell r="B1995" t="str">
            <v>P</v>
          </cell>
        </row>
        <row r="1996">
          <cell r="B1996" t="str">
            <v>P</v>
          </cell>
        </row>
        <row r="1997">
          <cell r="B1997" t="str">
            <v>P</v>
          </cell>
        </row>
        <row r="1998">
          <cell r="B1998" t="str">
            <v>P</v>
          </cell>
        </row>
        <row r="2002">
          <cell r="A2002" t="str">
            <v>A148</v>
          </cell>
        </row>
        <row r="2005">
          <cell r="B2005" t="str">
            <v>P</v>
          </cell>
        </row>
        <row r="2006">
          <cell r="B2006" t="str">
            <v>P</v>
          </cell>
        </row>
        <row r="2007">
          <cell r="B2007" t="str">
            <v>P</v>
          </cell>
        </row>
        <row r="2008">
          <cell r="B2008" t="str">
            <v>P</v>
          </cell>
        </row>
        <row r="2012">
          <cell r="A2012" t="str">
            <v>A149</v>
          </cell>
        </row>
        <row r="2015">
          <cell r="B2015" t="str">
            <v>P</v>
          </cell>
        </row>
        <row r="2016">
          <cell r="B2016" t="str">
            <v>P</v>
          </cell>
        </row>
        <row r="2017">
          <cell r="B2017" t="str">
            <v>P</v>
          </cell>
        </row>
        <row r="2021">
          <cell r="A2021" t="str">
            <v>A150</v>
          </cell>
        </row>
        <row r="2024">
          <cell r="B2024" t="str">
            <v>P</v>
          </cell>
        </row>
        <row r="2025">
          <cell r="B2025" t="str">
            <v>P</v>
          </cell>
        </row>
        <row r="2026">
          <cell r="B2026" t="str">
            <v>P</v>
          </cell>
        </row>
        <row r="2027">
          <cell r="B2027" t="str">
            <v>P</v>
          </cell>
        </row>
        <row r="2031">
          <cell r="A2031" t="str">
            <v>A151</v>
          </cell>
        </row>
        <row r="2034">
          <cell r="B2034" t="str">
            <v>P</v>
          </cell>
        </row>
        <row r="2035">
          <cell r="B2035" t="str">
            <v>P</v>
          </cell>
        </row>
        <row r="2039">
          <cell r="A2039" t="str">
            <v>A152</v>
          </cell>
        </row>
        <row r="2102">
          <cell r="B2102" t="str">
            <v>P</v>
          </cell>
        </row>
        <row r="2103">
          <cell r="B2103" t="str">
            <v>P</v>
          </cell>
        </row>
        <row r="2104">
          <cell r="B2104" t="str">
            <v>P</v>
          </cell>
        </row>
        <row r="2105">
          <cell r="B2105" t="str">
            <v>P</v>
          </cell>
        </row>
        <row r="2109">
          <cell r="A2109" t="str">
            <v>A153</v>
          </cell>
        </row>
        <row r="2114">
          <cell r="B2114" t="str">
            <v>P</v>
          </cell>
        </row>
        <row r="2115">
          <cell r="B2115" t="str">
            <v>P</v>
          </cell>
        </row>
        <row r="2116">
          <cell r="B2116" t="str">
            <v>P</v>
          </cell>
        </row>
        <row r="2117">
          <cell r="B2117" t="str">
            <v>P</v>
          </cell>
        </row>
        <row r="2122">
          <cell r="A2122" t="str">
            <v>A154</v>
          </cell>
        </row>
      </sheetData>
      <sheetData sheetId="11"/>
      <sheetData sheetId="12">
        <row r="1">
          <cell r="A1" t="str">
            <v>PERHITUNGAN VOLUME</v>
          </cell>
        </row>
      </sheetData>
      <sheetData sheetId="13">
        <row r="1">
          <cell r="A1" t="str">
            <v>PERHITUNGAN VOLUME</v>
          </cell>
        </row>
      </sheetData>
      <sheetData sheetId="14">
        <row r="336">
          <cell r="G336">
            <v>8400</v>
          </cell>
        </row>
      </sheetData>
      <sheetData sheetId="15">
        <row r="67">
          <cell r="G67">
            <v>46200000</v>
          </cell>
        </row>
      </sheetData>
      <sheetData sheetId="16"/>
      <sheetData sheetId="17">
        <row r="1">
          <cell r="A1" t="str">
            <v>CONTOH PERHITUNGAN BERAT BESI BETON DALAM 1 M3</v>
          </cell>
        </row>
      </sheetData>
      <sheetData sheetId="18"/>
      <sheetData sheetId="19">
        <row r="41">
          <cell r="L41">
            <v>3.0833333333333335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DELTA"/>
      <sheetName val="Shorts"/>
      <sheetName val="REF.ONLY"/>
      <sheetName val="harsat"/>
      <sheetName val="Cover"/>
      <sheetName val="Bill of Qty MEP"/>
      <sheetName val="NAME"/>
      <sheetName val="saklar"/>
      <sheetName val="Master 1.0"/>
      <sheetName val="REF_ONLY"/>
      <sheetName val="LISTRIK"/>
      <sheetName val="Tata Udara"/>
      <sheetName val="Markup"/>
      <sheetName val="TAMKUR "/>
      <sheetName val="Girder-30"/>
      <sheetName val="H.Satuan"/>
      <sheetName val="BHN-UPH-ALT"/>
      <sheetName val="Grafik"/>
      <sheetName val="Harga "/>
      <sheetName val="STRUKTUR"/>
      <sheetName val="Material"/>
      <sheetName val="HRG BHN"/>
      <sheetName val="rab - persiapan &amp; lantai-1"/>
      <sheetName val="SEX"/>
      <sheetName val="Analisa ME"/>
      <sheetName val="Fin-Bengkel"/>
      <sheetName val="Fin-Showroom"/>
      <sheetName val="Hal_Pagar"/>
      <sheetName val="Plumbing"/>
      <sheetName val="Str-Bengkel"/>
      <sheetName val="Str-Showroom"/>
      <sheetName val="Harsat_marina"/>
      <sheetName val="Analisa Upah &amp; Bahan Plum"/>
      <sheetName val="3.4. CONCRETE ANLS. C.O.T"/>
    </sheetNames>
    <sheetDataSet>
      <sheetData sheetId="0" refreshError="1">
        <row r="1">
          <cell r="A1" t="str">
            <v>Comm Code</v>
          </cell>
          <cell r="B1" t="str">
            <v>Size 1</v>
          </cell>
          <cell r="C1" t="str">
            <v>Size 2</v>
          </cell>
          <cell r="D1" t="str">
            <v>Scan</v>
          </cell>
          <cell r="E1" t="str">
            <v>MTO</v>
          </cell>
          <cell r="F1" t="str">
            <v>Req</v>
          </cell>
        </row>
        <row r="2">
          <cell r="A2" t="str">
            <v>1FG-91</v>
          </cell>
          <cell r="B2">
            <v>8</v>
          </cell>
          <cell r="C2">
            <v>0</v>
          </cell>
          <cell r="D2" t="str">
            <v>L717</v>
          </cell>
          <cell r="E2">
            <v>0</v>
          </cell>
          <cell r="F2">
            <v>1</v>
          </cell>
        </row>
        <row r="3">
          <cell r="A3" t="str">
            <v>31FG-12-14A</v>
          </cell>
          <cell r="B3">
            <v>3</v>
          </cell>
          <cell r="C3">
            <v>0</v>
          </cell>
          <cell r="D3" t="str">
            <v>L717</v>
          </cell>
          <cell r="E3">
            <v>0</v>
          </cell>
          <cell r="F3">
            <v>1</v>
          </cell>
        </row>
        <row r="4">
          <cell r="A4" t="str">
            <v>31FG-12-14B</v>
          </cell>
          <cell r="B4">
            <v>3</v>
          </cell>
          <cell r="C4">
            <v>0</v>
          </cell>
          <cell r="D4" t="str">
            <v>L717</v>
          </cell>
          <cell r="E4">
            <v>0</v>
          </cell>
          <cell r="F4">
            <v>1</v>
          </cell>
        </row>
        <row r="5">
          <cell r="A5" t="str">
            <v>31FG-26-144</v>
          </cell>
          <cell r="B5">
            <v>1</v>
          </cell>
          <cell r="C5">
            <v>0</v>
          </cell>
          <cell r="D5" t="str">
            <v>L717</v>
          </cell>
          <cell r="E5">
            <v>0</v>
          </cell>
          <cell r="F5">
            <v>1</v>
          </cell>
        </row>
        <row r="6">
          <cell r="A6" t="str">
            <v>31FG-26-145</v>
          </cell>
          <cell r="B6">
            <v>1</v>
          </cell>
          <cell r="C6">
            <v>0</v>
          </cell>
          <cell r="D6" t="str">
            <v>L717</v>
          </cell>
          <cell r="E6">
            <v>0</v>
          </cell>
          <cell r="F6">
            <v>1</v>
          </cell>
        </row>
        <row r="7">
          <cell r="A7" t="str">
            <v>31FG-710-14</v>
          </cell>
          <cell r="B7">
            <v>3</v>
          </cell>
          <cell r="C7">
            <v>0</v>
          </cell>
          <cell r="D7" t="str">
            <v>L717</v>
          </cell>
          <cell r="E7">
            <v>0</v>
          </cell>
          <cell r="F7">
            <v>1</v>
          </cell>
        </row>
        <row r="8">
          <cell r="A8" t="str">
            <v>31FG-711-14</v>
          </cell>
          <cell r="B8">
            <v>3</v>
          </cell>
          <cell r="C8">
            <v>0</v>
          </cell>
          <cell r="D8" t="str">
            <v>L717</v>
          </cell>
          <cell r="E8">
            <v>0</v>
          </cell>
          <cell r="F8">
            <v>1</v>
          </cell>
        </row>
        <row r="9">
          <cell r="A9" t="str">
            <v>BMC001</v>
          </cell>
          <cell r="B9">
            <v>0.5</v>
          </cell>
          <cell r="C9">
            <v>45</v>
          </cell>
          <cell r="D9" t="str">
            <v>L502</v>
          </cell>
          <cell r="E9">
            <v>16</v>
          </cell>
          <cell r="F9">
            <v>128</v>
          </cell>
        </row>
        <row r="10">
          <cell r="A10" t="str">
            <v>BMC001</v>
          </cell>
          <cell r="B10">
            <v>0.5</v>
          </cell>
          <cell r="C10">
            <v>50</v>
          </cell>
          <cell r="D10" t="str">
            <v>L502</v>
          </cell>
          <cell r="E10">
            <v>744</v>
          </cell>
          <cell r="F10">
            <v>744</v>
          </cell>
        </row>
        <row r="11">
          <cell r="A11" t="str">
            <v>BMC001</v>
          </cell>
          <cell r="B11">
            <v>0.5</v>
          </cell>
          <cell r="C11">
            <v>55</v>
          </cell>
          <cell r="D11" t="str">
            <v>L502</v>
          </cell>
          <cell r="E11">
            <v>124</v>
          </cell>
          <cell r="F11">
            <v>124</v>
          </cell>
        </row>
        <row r="12">
          <cell r="A12" t="str">
            <v>BMC001</v>
          </cell>
          <cell r="B12">
            <v>0.5</v>
          </cell>
          <cell r="C12">
            <v>60</v>
          </cell>
          <cell r="D12" t="str">
            <v>L502</v>
          </cell>
          <cell r="E12">
            <v>1302</v>
          </cell>
          <cell r="F12">
            <v>1302</v>
          </cell>
        </row>
        <row r="13">
          <cell r="A13" t="str">
            <v>BMC001</v>
          </cell>
          <cell r="B13">
            <v>0.5</v>
          </cell>
          <cell r="C13">
            <v>65</v>
          </cell>
          <cell r="D13" t="str">
            <v>L502</v>
          </cell>
          <cell r="E13">
            <v>20</v>
          </cell>
          <cell r="F13">
            <v>20</v>
          </cell>
        </row>
        <row r="14">
          <cell r="A14" t="str">
            <v>BMC001</v>
          </cell>
          <cell r="B14">
            <v>0.5</v>
          </cell>
          <cell r="C14">
            <v>70</v>
          </cell>
          <cell r="D14" t="str">
            <v>L502</v>
          </cell>
          <cell r="E14">
            <v>8</v>
          </cell>
          <cell r="F14">
            <v>44</v>
          </cell>
        </row>
        <row r="15">
          <cell r="A15" t="str">
            <v>BMC001</v>
          </cell>
          <cell r="B15">
            <v>0.5</v>
          </cell>
          <cell r="C15">
            <v>80</v>
          </cell>
          <cell r="D15" t="str">
            <v>L502</v>
          </cell>
          <cell r="E15">
            <v>0</v>
          </cell>
          <cell r="F15">
            <v>0</v>
          </cell>
        </row>
        <row r="16">
          <cell r="A16" t="str">
            <v>BMC001</v>
          </cell>
          <cell r="B16">
            <v>0.625</v>
          </cell>
          <cell r="C16">
            <v>65</v>
          </cell>
          <cell r="D16" t="str">
            <v>L502</v>
          </cell>
          <cell r="E16">
            <v>1060</v>
          </cell>
          <cell r="F16">
            <v>1268</v>
          </cell>
        </row>
        <row r="17">
          <cell r="A17" t="str">
            <v>BMC001</v>
          </cell>
          <cell r="B17">
            <v>0.625</v>
          </cell>
          <cell r="C17">
            <v>70</v>
          </cell>
          <cell r="D17" t="str">
            <v>L502</v>
          </cell>
          <cell r="E17">
            <v>0</v>
          </cell>
          <cell r="F17">
            <v>0</v>
          </cell>
        </row>
        <row r="18">
          <cell r="A18" t="str">
            <v>BMC001</v>
          </cell>
          <cell r="B18">
            <v>0.625</v>
          </cell>
          <cell r="C18">
            <v>75</v>
          </cell>
          <cell r="D18" t="str">
            <v>L502</v>
          </cell>
          <cell r="E18">
            <v>1780</v>
          </cell>
          <cell r="F18">
            <v>2440</v>
          </cell>
        </row>
        <row r="19">
          <cell r="A19" t="str">
            <v>BMC001</v>
          </cell>
          <cell r="B19">
            <v>0.625</v>
          </cell>
          <cell r="C19">
            <v>80</v>
          </cell>
          <cell r="D19" t="str">
            <v>L502</v>
          </cell>
          <cell r="E19">
            <v>0</v>
          </cell>
          <cell r="F19">
            <v>16</v>
          </cell>
        </row>
        <row r="20">
          <cell r="A20" t="str">
            <v>BMC001</v>
          </cell>
          <cell r="B20">
            <v>0.625</v>
          </cell>
          <cell r="C20">
            <v>85</v>
          </cell>
          <cell r="D20" t="str">
            <v>L502</v>
          </cell>
          <cell r="E20">
            <v>16</v>
          </cell>
          <cell r="F20">
            <v>20</v>
          </cell>
        </row>
        <row r="21">
          <cell r="A21" t="str">
            <v>BMC001</v>
          </cell>
          <cell r="B21">
            <v>0.625</v>
          </cell>
          <cell r="C21">
            <v>90</v>
          </cell>
          <cell r="D21" t="str">
            <v>L502</v>
          </cell>
          <cell r="E21">
            <v>20</v>
          </cell>
          <cell r="F21">
            <v>50</v>
          </cell>
        </row>
        <row r="22">
          <cell r="A22" t="str">
            <v>BMC001</v>
          </cell>
          <cell r="B22">
            <v>0.625</v>
          </cell>
          <cell r="C22">
            <v>100</v>
          </cell>
          <cell r="D22" t="str">
            <v>L502</v>
          </cell>
          <cell r="E22">
            <v>0</v>
          </cell>
          <cell r="F22">
            <v>0</v>
          </cell>
        </row>
        <row r="23">
          <cell r="A23" t="str">
            <v>BMC001</v>
          </cell>
          <cell r="B23">
            <v>0.75</v>
          </cell>
          <cell r="C23">
            <v>85</v>
          </cell>
          <cell r="D23" t="str">
            <v>L502</v>
          </cell>
          <cell r="E23">
            <v>752</v>
          </cell>
          <cell r="F23">
            <v>816</v>
          </cell>
        </row>
        <row r="24">
          <cell r="A24" t="str">
            <v>BMC001</v>
          </cell>
          <cell r="B24">
            <v>0.75</v>
          </cell>
          <cell r="C24">
            <v>90</v>
          </cell>
          <cell r="D24" t="str">
            <v>L502</v>
          </cell>
          <cell r="E24">
            <v>400</v>
          </cell>
          <cell r="F24">
            <v>456</v>
          </cell>
        </row>
        <row r="25">
          <cell r="A25" t="str">
            <v>BMC001</v>
          </cell>
          <cell r="B25">
            <v>0.75</v>
          </cell>
          <cell r="C25">
            <v>105</v>
          </cell>
          <cell r="D25" t="str">
            <v>L502</v>
          </cell>
          <cell r="E25">
            <v>44</v>
          </cell>
          <cell r="F25">
            <v>48</v>
          </cell>
        </row>
        <row r="26">
          <cell r="A26" t="str">
            <v>BMC001</v>
          </cell>
          <cell r="B26">
            <v>0.75</v>
          </cell>
          <cell r="C26">
            <v>110</v>
          </cell>
          <cell r="D26" t="str">
            <v>L502</v>
          </cell>
          <cell r="E26">
            <v>0</v>
          </cell>
          <cell r="F26">
            <v>0</v>
          </cell>
        </row>
        <row r="27">
          <cell r="A27" t="str">
            <v>BMC001</v>
          </cell>
          <cell r="B27">
            <v>0.875</v>
          </cell>
          <cell r="C27">
            <v>100</v>
          </cell>
          <cell r="D27" t="str">
            <v>L502</v>
          </cell>
          <cell r="E27">
            <v>420</v>
          </cell>
          <cell r="F27">
            <v>768</v>
          </cell>
        </row>
        <row r="28">
          <cell r="A28" t="str">
            <v>BMC001</v>
          </cell>
          <cell r="B28">
            <v>0.875</v>
          </cell>
          <cell r="C28">
            <v>110</v>
          </cell>
          <cell r="D28" t="str">
            <v>L502</v>
          </cell>
          <cell r="E28">
            <v>24</v>
          </cell>
          <cell r="F28">
            <v>12</v>
          </cell>
        </row>
        <row r="29">
          <cell r="A29" t="str">
            <v>BMC001</v>
          </cell>
          <cell r="B29">
            <v>0.875</v>
          </cell>
          <cell r="C29">
            <v>115</v>
          </cell>
          <cell r="D29" t="str">
            <v>L502</v>
          </cell>
          <cell r="E29">
            <v>68</v>
          </cell>
          <cell r="F29">
            <v>80</v>
          </cell>
        </row>
        <row r="30">
          <cell r="A30" t="str">
            <v>BMC001</v>
          </cell>
          <cell r="B30">
            <v>0.875</v>
          </cell>
          <cell r="C30">
            <v>120</v>
          </cell>
          <cell r="D30" t="str">
            <v>L502</v>
          </cell>
          <cell r="E30">
            <v>0</v>
          </cell>
          <cell r="F30">
            <v>0</v>
          </cell>
        </row>
        <row r="31">
          <cell r="A31" t="str">
            <v>BMC001</v>
          </cell>
          <cell r="B31">
            <v>1</v>
          </cell>
          <cell r="C31">
            <v>110</v>
          </cell>
          <cell r="D31" t="str">
            <v>L502</v>
          </cell>
          <cell r="E31">
            <v>0</v>
          </cell>
          <cell r="F31">
            <v>72</v>
          </cell>
        </row>
        <row r="32">
          <cell r="A32" t="str">
            <v>BMC001</v>
          </cell>
          <cell r="B32">
            <v>1</v>
          </cell>
          <cell r="C32">
            <v>160</v>
          </cell>
          <cell r="D32" t="str">
            <v>L502</v>
          </cell>
          <cell r="E32">
            <v>3</v>
          </cell>
          <cell r="F32">
            <v>36</v>
          </cell>
        </row>
        <row r="33">
          <cell r="A33" t="str">
            <v>BMC001</v>
          </cell>
          <cell r="B33">
            <v>1</v>
          </cell>
          <cell r="C33">
            <v>190</v>
          </cell>
          <cell r="D33" t="str">
            <v>L502</v>
          </cell>
          <cell r="E33">
            <v>0</v>
          </cell>
          <cell r="F33">
            <v>0</v>
          </cell>
        </row>
        <row r="34">
          <cell r="A34" t="str">
            <v>BMC001</v>
          </cell>
          <cell r="B34">
            <v>1</v>
          </cell>
          <cell r="C34">
            <v>220</v>
          </cell>
          <cell r="D34" t="str">
            <v>L502</v>
          </cell>
          <cell r="E34">
            <v>4</v>
          </cell>
          <cell r="F34">
            <v>4</v>
          </cell>
        </row>
        <row r="35">
          <cell r="A35" t="str">
            <v>BMC001</v>
          </cell>
          <cell r="B35">
            <v>1</v>
          </cell>
          <cell r="C35">
            <v>300</v>
          </cell>
          <cell r="D35" t="str">
            <v>L502</v>
          </cell>
          <cell r="E35">
            <v>0</v>
          </cell>
          <cell r="F35">
            <v>3</v>
          </cell>
        </row>
        <row r="36">
          <cell r="A36" t="str">
            <v>BMC001</v>
          </cell>
          <cell r="B36">
            <v>1.125</v>
          </cell>
          <cell r="C36">
            <v>120</v>
          </cell>
          <cell r="D36" t="str">
            <v>L502</v>
          </cell>
          <cell r="E36">
            <v>0</v>
          </cell>
          <cell r="F36">
            <v>52</v>
          </cell>
        </row>
        <row r="37">
          <cell r="A37" t="str">
            <v>BMC001</v>
          </cell>
          <cell r="B37">
            <v>1.25</v>
          </cell>
          <cell r="C37">
            <v>95</v>
          </cell>
          <cell r="D37" t="str">
            <v>L502</v>
          </cell>
          <cell r="E37">
            <v>56</v>
          </cell>
          <cell r="F37">
            <v>500</v>
          </cell>
        </row>
        <row r="38">
          <cell r="A38" t="str">
            <v>BMC001</v>
          </cell>
          <cell r="B38">
            <v>1.25</v>
          </cell>
          <cell r="C38">
            <v>120</v>
          </cell>
          <cell r="D38" t="str">
            <v>L502</v>
          </cell>
          <cell r="E38">
            <v>20</v>
          </cell>
          <cell r="F38">
            <v>20</v>
          </cell>
        </row>
        <row r="39">
          <cell r="A39" t="str">
            <v>BMC001</v>
          </cell>
          <cell r="B39">
            <v>1.25</v>
          </cell>
          <cell r="C39">
            <v>140</v>
          </cell>
          <cell r="D39" t="str">
            <v>L502</v>
          </cell>
          <cell r="E39">
            <v>120</v>
          </cell>
          <cell r="F39">
            <v>316</v>
          </cell>
        </row>
        <row r="40">
          <cell r="A40" t="str">
            <v>BMC001</v>
          </cell>
          <cell r="B40">
            <v>1.25</v>
          </cell>
          <cell r="C40">
            <v>175</v>
          </cell>
          <cell r="D40" t="str">
            <v>L502</v>
          </cell>
          <cell r="E40">
            <v>64</v>
          </cell>
          <cell r="F40">
            <v>64</v>
          </cell>
        </row>
        <row r="41">
          <cell r="A41" t="str">
            <v>BMC001</v>
          </cell>
          <cell r="B41">
            <v>1.5</v>
          </cell>
          <cell r="C41">
            <v>70</v>
          </cell>
          <cell r="D41" t="str">
            <v>L502</v>
          </cell>
          <cell r="E41">
            <v>0</v>
          </cell>
          <cell r="F41">
            <v>8</v>
          </cell>
        </row>
        <row r="42">
          <cell r="A42" t="str">
            <v>BMC001</v>
          </cell>
          <cell r="B42">
            <v>1.5</v>
          </cell>
          <cell r="C42">
            <v>110</v>
          </cell>
          <cell r="D42" t="str">
            <v>L502</v>
          </cell>
          <cell r="E42">
            <v>356</v>
          </cell>
          <cell r="F42">
            <v>640</v>
          </cell>
        </row>
        <row r="43">
          <cell r="A43" t="str">
            <v>BMC001</v>
          </cell>
          <cell r="B43">
            <v>1.5</v>
          </cell>
          <cell r="C43">
            <v>115</v>
          </cell>
          <cell r="D43" t="str">
            <v>L502</v>
          </cell>
          <cell r="E43">
            <v>0</v>
          </cell>
          <cell r="F43">
            <v>4</v>
          </cell>
        </row>
        <row r="44">
          <cell r="A44" t="str">
            <v>BMC001</v>
          </cell>
          <cell r="B44">
            <v>1.5</v>
          </cell>
          <cell r="C44">
            <v>120</v>
          </cell>
          <cell r="D44" t="str">
            <v>L502</v>
          </cell>
          <cell r="E44">
            <v>0</v>
          </cell>
          <cell r="F44">
            <v>372</v>
          </cell>
        </row>
        <row r="45">
          <cell r="A45" t="str">
            <v>BMC001</v>
          </cell>
          <cell r="B45">
            <v>1.5</v>
          </cell>
          <cell r="C45">
            <v>150</v>
          </cell>
          <cell r="D45" t="str">
            <v>L502</v>
          </cell>
          <cell r="E45">
            <v>0</v>
          </cell>
          <cell r="F45">
            <v>48</v>
          </cell>
        </row>
        <row r="46">
          <cell r="A46" t="str">
            <v>BMC001</v>
          </cell>
          <cell r="B46">
            <v>1.5</v>
          </cell>
          <cell r="C46">
            <v>175</v>
          </cell>
          <cell r="D46" t="str">
            <v>L502</v>
          </cell>
          <cell r="E46">
            <v>132</v>
          </cell>
          <cell r="F46">
            <v>176</v>
          </cell>
        </row>
        <row r="47">
          <cell r="A47" t="str">
            <v>BMC001W</v>
          </cell>
          <cell r="B47">
            <v>0.5</v>
          </cell>
          <cell r="C47">
            <v>50</v>
          </cell>
          <cell r="D47" t="str">
            <v>L502</v>
          </cell>
          <cell r="E47">
            <v>0</v>
          </cell>
          <cell r="F47">
            <v>0</v>
          </cell>
        </row>
        <row r="48">
          <cell r="A48" t="str">
            <v>BMC001W</v>
          </cell>
          <cell r="B48">
            <v>0.5</v>
          </cell>
          <cell r="C48">
            <v>55</v>
          </cell>
          <cell r="D48" t="str">
            <v>L502</v>
          </cell>
          <cell r="E48">
            <v>8</v>
          </cell>
          <cell r="F48">
            <v>8</v>
          </cell>
        </row>
        <row r="49">
          <cell r="A49" t="str">
            <v>BMC001W</v>
          </cell>
          <cell r="B49">
            <v>0.5</v>
          </cell>
          <cell r="C49">
            <v>60</v>
          </cell>
          <cell r="D49" t="str">
            <v>L502</v>
          </cell>
          <cell r="E49">
            <v>0</v>
          </cell>
          <cell r="F49">
            <v>0</v>
          </cell>
        </row>
        <row r="50">
          <cell r="A50" t="str">
            <v>BMC001W</v>
          </cell>
          <cell r="B50">
            <v>0.5</v>
          </cell>
          <cell r="C50">
            <v>65</v>
          </cell>
          <cell r="D50" t="str">
            <v>L502</v>
          </cell>
          <cell r="E50">
            <v>0</v>
          </cell>
          <cell r="F50">
            <v>0</v>
          </cell>
        </row>
        <row r="51">
          <cell r="A51" t="str">
            <v>BMC001W</v>
          </cell>
          <cell r="B51">
            <v>0.5</v>
          </cell>
          <cell r="C51">
            <v>70</v>
          </cell>
          <cell r="D51" t="str">
            <v>L502</v>
          </cell>
          <cell r="E51">
            <v>0</v>
          </cell>
          <cell r="F51">
            <v>0</v>
          </cell>
        </row>
        <row r="52">
          <cell r="A52" t="str">
            <v>BMC001W</v>
          </cell>
          <cell r="B52">
            <v>0.625</v>
          </cell>
          <cell r="C52">
            <v>65</v>
          </cell>
          <cell r="D52" t="str">
            <v>L502</v>
          </cell>
          <cell r="E52">
            <v>56</v>
          </cell>
          <cell r="F52">
            <v>0</v>
          </cell>
        </row>
        <row r="53">
          <cell r="A53" t="str">
            <v>BMC001W</v>
          </cell>
          <cell r="B53">
            <v>0.625</v>
          </cell>
          <cell r="C53">
            <v>75</v>
          </cell>
          <cell r="D53" t="str">
            <v>L502</v>
          </cell>
          <cell r="E53">
            <v>28</v>
          </cell>
          <cell r="F53">
            <v>8</v>
          </cell>
        </row>
        <row r="54">
          <cell r="A54" t="str">
            <v>BMC001W</v>
          </cell>
          <cell r="B54">
            <v>0.625</v>
          </cell>
          <cell r="C54">
            <v>76</v>
          </cell>
          <cell r="D54" t="str">
            <v>L502</v>
          </cell>
          <cell r="E54">
            <v>0</v>
          </cell>
          <cell r="F54">
            <v>0</v>
          </cell>
        </row>
        <row r="55">
          <cell r="A55" t="str">
            <v>BMC001W</v>
          </cell>
          <cell r="B55">
            <v>0.625</v>
          </cell>
          <cell r="C55">
            <v>90</v>
          </cell>
          <cell r="D55" t="str">
            <v>L502</v>
          </cell>
          <cell r="E55">
            <v>16</v>
          </cell>
          <cell r="F55">
            <v>0</v>
          </cell>
        </row>
        <row r="56">
          <cell r="A56" t="str">
            <v>BMC001W</v>
          </cell>
          <cell r="B56">
            <v>0.625</v>
          </cell>
          <cell r="C56">
            <v>111</v>
          </cell>
          <cell r="D56" t="str">
            <v>L502</v>
          </cell>
          <cell r="E56">
            <v>0</v>
          </cell>
          <cell r="F56">
            <v>0</v>
          </cell>
        </row>
        <row r="57">
          <cell r="A57" t="str">
            <v>BMC001W</v>
          </cell>
          <cell r="B57">
            <v>0.625</v>
          </cell>
          <cell r="C57">
            <v>112</v>
          </cell>
          <cell r="D57" t="str">
            <v>L502</v>
          </cell>
          <cell r="E57">
            <v>0</v>
          </cell>
          <cell r="F57">
            <v>0</v>
          </cell>
        </row>
        <row r="58">
          <cell r="A58" t="str">
            <v>BMC001W</v>
          </cell>
          <cell r="B58">
            <v>0.625</v>
          </cell>
          <cell r="C58">
            <v>113</v>
          </cell>
          <cell r="D58" t="str">
            <v>L502</v>
          </cell>
          <cell r="E58">
            <v>0</v>
          </cell>
          <cell r="F58">
            <v>0</v>
          </cell>
        </row>
        <row r="59">
          <cell r="A59" t="str">
            <v>BMC001W</v>
          </cell>
          <cell r="B59">
            <v>0.625</v>
          </cell>
          <cell r="C59">
            <v>124</v>
          </cell>
          <cell r="D59" t="str">
            <v>L502</v>
          </cell>
          <cell r="E59">
            <v>0</v>
          </cell>
          <cell r="F59">
            <v>0</v>
          </cell>
        </row>
        <row r="60">
          <cell r="A60" t="str">
            <v>BMC001W</v>
          </cell>
          <cell r="B60">
            <v>0.625</v>
          </cell>
          <cell r="C60">
            <v>128</v>
          </cell>
          <cell r="D60" t="str">
            <v>L502</v>
          </cell>
          <cell r="E60">
            <v>0</v>
          </cell>
          <cell r="F60">
            <v>0</v>
          </cell>
        </row>
        <row r="61">
          <cell r="A61" t="str">
            <v>BMC001W</v>
          </cell>
          <cell r="B61">
            <v>0.625</v>
          </cell>
          <cell r="C61">
            <v>130</v>
          </cell>
          <cell r="D61" t="str">
            <v>L502</v>
          </cell>
          <cell r="E61">
            <v>0</v>
          </cell>
          <cell r="F61">
            <v>0</v>
          </cell>
        </row>
        <row r="62">
          <cell r="A62" t="str">
            <v>BMC001W</v>
          </cell>
          <cell r="B62">
            <v>0.75</v>
          </cell>
          <cell r="C62">
            <v>85</v>
          </cell>
          <cell r="D62" t="str">
            <v>L502</v>
          </cell>
          <cell r="E62">
            <v>8</v>
          </cell>
          <cell r="F62">
            <v>28</v>
          </cell>
        </row>
        <row r="63">
          <cell r="A63" t="str">
            <v>BMC001W</v>
          </cell>
          <cell r="B63">
            <v>0.75</v>
          </cell>
          <cell r="C63">
            <v>90</v>
          </cell>
          <cell r="D63" t="str">
            <v>L502</v>
          </cell>
          <cell r="E63">
            <v>48</v>
          </cell>
          <cell r="F63">
            <v>0</v>
          </cell>
        </row>
        <row r="64">
          <cell r="A64" t="str">
            <v>BMC001W</v>
          </cell>
          <cell r="B64">
            <v>0.75</v>
          </cell>
          <cell r="C64">
            <v>105</v>
          </cell>
          <cell r="D64" t="str">
            <v>L502</v>
          </cell>
          <cell r="E64">
            <v>8</v>
          </cell>
          <cell r="F64">
            <v>8</v>
          </cell>
        </row>
        <row r="65">
          <cell r="A65" t="str">
            <v>BMC001W</v>
          </cell>
          <cell r="B65">
            <v>0.75</v>
          </cell>
          <cell r="C65">
            <v>110</v>
          </cell>
          <cell r="D65" t="str">
            <v>L502</v>
          </cell>
          <cell r="E65">
            <v>8</v>
          </cell>
          <cell r="F65">
            <v>8</v>
          </cell>
        </row>
        <row r="66">
          <cell r="A66" t="str">
            <v>BMC001W</v>
          </cell>
          <cell r="B66">
            <v>0.75</v>
          </cell>
          <cell r="C66">
            <v>144</v>
          </cell>
          <cell r="D66" t="str">
            <v>L502</v>
          </cell>
          <cell r="E66">
            <v>0</v>
          </cell>
          <cell r="F66">
            <v>0</v>
          </cell>
        </row>
        <row r="67">
          <cell r="A67" t="str">
            <v>BMC001W</v>
          </cell>
          <cell r="B67">
            <v>0.75</v>
          </cell>
          <cell r="C67">
            <v>148</v>
          </cell>
          <cell r="D67" t="str">
            <v>L502</v>
          </cell>
          <cell r="E67">
            <v>0</v>
          </cell>
          <cell r="F67">
            <v>0</v>
          </cell>
        </row>
        <row r="68">
          <cell r="A68" t="str">
            <v>BMC001W</v>
          </cell>
          <cell r="B68">
            <v>0.75</v>
          </cell>
          <cell r="C68">
            <v>186</v>
          </cell>
          <cell r="D68" t="str">
            <v>L502</v>
          </cell>
          <cell r="E68">
            <v>0</v>
          </cell>
          <cell r="F68">
            <v>0</v>
          </cell>
        </row>
        <row r="69">
          <cell r="A69" t="str">
            <v>BMC001W</v>
          </cell>
          <cell r="B69">
            <v>0.875</v>
          </cell>
          <cell r="C69">
            <v>100</v>
          </cell>
          <cell r="D69" t="str">
            <v>L502</v>
          </cell>
          <cell r="E69">
            <v>0</v>
          </cell>
          <cell r="F69">
            <v>0</v>
          </cell>
        </row>
        <row r="70">
          <cell r="A70" t="str">
            <v>BMC001W</v>
          </cell>
          <cell r="B70">
            <v>0.875</v>
          </cell>
          <cell r="C70">
            <v>115</v>
          </cell>
          <cell r="D70" t="str">
            <v>L502</v>
          </cell>
          <cell r="E70">
            <v>0</v>
          </cell>
          <cell r="F70">
            <v>0</v>
          </cell>
        </row>
        <row r="71">
          <cell r="A71" t="str">
            <v>BMC001W</v>
          </cell>
          <cell r="B71">
            <v>0.875</v>
          </cell>
          <cell r="C71">
            <v>171</v>
          </cell>
          <cell r="D71" t="str">
            <v>L502</v>
          </cell>
          <cell r="E71">
            <v>0</v>
          </cell>
          <cell r="F71">
            <v>0</v>
          </cell>
        </row>
        <row r="72">
          <cell r="A72" t="str">
            <v>BMC001W</v>
          </cell>
          <cell r="B72">
            <v>1</v>
          </cell>
          <cell r="C72">
            <v>110</v>
          </cell>
          <cell r="D72" t="str">
            <v>L502</v>
          </cell>
          <cell r="E72">
            <v>0</v>
          </cell>
          <cell r="F72">
            <v>0</v>
          </cell>
        </row>
        <row r="73">
          <cell r="A73" t="str">
            <v>BMC001W</v>
          </cell>
          <cell r="B73">
            <v>1</v>
          </cell>
          <cell r="C73">
            <v>135</v>
          </cell>
          <cell r="D73" t="str">
            <v>L502</v>
          </cell>
          <cell r="E73">
            <v>0</v>
          </cell>
          <cell r="F73">
            <v>0</v>
          </cell>
        </row>
        <row r="74">
          <cell r="A74" t="str">
            <v>BMC001W</v>
          </cell>
          <cell r="B74">
            <v>1</v>
          </cell>
          <cell r="C74">
            <v>213</v>
          </cell>
          <cell r="D74" t="str">
            <v>L502</v>
          </cell>
          <cell r="E74">
            <v>0</v>
          </cell>
          <cell r="F74">
            <v>0</v>
          </cell>
        </row>
        <row r="75">
          <cell r="A75" t="str">
            <v>BMC001W</v>
          </cell>
          <cell r="B75">
            <v>1.125</v>
          </cell>
          <cell r="C75">
            <v>175</v>
          </cell>
          <cell r="D75" t="str">
            <v>L502</v>
          </cell>
          <cell r="E75">
            <v>0</v>
          </cell>
          <cell r="F75">
            <v>0</v>
          </cell>
        </row>
        <row r="76">
          <cell r="A76" t="str">
            <v>BMC001W</v>
          </cell>
          <cell r="B76">
            <v>1.125</v>
          </cell>
          <cell r="C76">
            <v>292</v>
          </cell>
          <cell r="D76" t="str">
            <v>L502</v>
          </cell>
          <cell r="E76">
            <v>0</v>
          </cell>
          <cell r="F76">
            <v>0</v>
          </cell>
        </row>
        <row r="77">
          <cell r="A77" t="str">
            <v>BMC001W</v>
          </cell>
          <cell r="B77">
            <v>1.25</v>
          </cell>
          <cell r="C77">
            <v>95</v>
          </cell>
          <cell r="D77" t="str">
            <v>L502</v>
          </cell>
          <cell r="E77">
            <v>0</v>
          </cell>
          <cell r="F77">
            <v>0</v>
          </cell>
        </row>
        <row r="78">
          <cell r="A78" t="str">
            <v>BMC001W</v>
          </cell>
          <cell r="B78">
            <v>1.25</v>
          </cell>
          <cell r="C78">
            <v>115</v>
          </cell>
          <cell r="D78" t="str">
            <v>L502</v>
          </cell>
          <cell r="E78">
            <v>0</v>
          </cell>
          <cell r="F78">
            <v>0</v>
          </cell>
        </row>
        <row r="79">
          <cell r="A79" t="str">
            <v>BMC001W</v>
          </cell>
          <cell r="B79">
            <v>1.25</v>
          </cell>
          <cell r="C79">
            <v>140</v>
          </cell>
          <cell r="D79" t="str">
            <v>L502</v>
          </cell>
          <cell r="E79">
            <v>0</v>
          </cell>
          <cell r="F79">
            <v>0</v>
          </cell>
        </row>
        <row r="80">
          <cell r="A80" t="str">
            <v>BMC001W</v>
          </cell>
          <cell r="B80">
            <v>1.25</v>
          </cell>
          <cell r="C80">
            <v>175</v>
          </cell>
          <cell r="D80" t="str">
            <v>L502</v>
          </cell>
          <cell r="E80">
            <v>0</v>
          </cell>
          <cell r="F80">
            <v>0</v>
          </cell>
        </row>
        <row r="81">
          <cell r="A81" t="str">
            <v>BMC001W</v>
          </cell>
          <cell r="B81">
            <v>1.25</v>
          </cell>
          <cell r="C81">
            <v>297</v>
          </cell>
          <cell r="D81" t="str">
            <v>L502</v>
          </cell>
          <cell r="E81">
            <v>0</v>
          </cell>
          <cell r="F81">
            <v>0</v>
          </cell>
        </row>
        <row r="82">
          <cell r="A82" t="str">
            <v>BMC001W</v>
          </cell>
          <cell r="B82">
            <v>1.5</v>
          </cell>
          <cell r="C82">
            <v>110</v>
          </cell>
          <cell r="D82" t="str">
            <v>L502</v>
          </cell>
          <cell r="E82">
            <v>32</v>
          </cell>
          <cell r="F82">
            <v>32</v>
          </cell>
        </row>
        <row r="83">
          <cell r="A83" t="str">
            <v>BSD001</v>
          </cell>
          <cell r="B83">
            <v>0.5</v>
          </cell>
          <cell r="C83">
            <v>60</v>
          </cell>
          <cell r="D83" t="str">
            <v>L502</v>
          </cell>
          <cell r="E83">
            <v>0</v>
          </cell>
          <cell r="F83">
            <v>0</v>
          </cell>
        </row>
        <row r="84">
          <cell r="A84" t="str">
            <v>BSD001</v>
          </cell>
          <cell r="B84">
            <v>0.5</v>
          </cell>
          <cell r="C84">
            <v>65</v>
          </cell>
          <cell r="D84" t="str">
            <v>L502</v>
          </cell>
          <cell r="E84">
            <v>492</v>
          </cell>
          <cell r="F84">
            <v>500</v>
          </cell>
        </row>
        <row r="85">
          <cell r="A85" t="str">
            <v>BSD001</v>
          </cell>
          <cell r="B85">
            <v>0.5</v>
          </cell>
          <cell r="C85">
            <v>70</v>
          </cell>
          <cell r="D85" t="str">
            <v>L502</v>
          </cell>
          <cell r="E85">
            <v>457</v>
          </cell>
          <cell r="F85">
            <v>457</v>
          </cell>
        </row>
        <row r="86">
          <cell r="A86" t="str">
            <v>BSD001</v>
          </cell>
          <cell r="B86">
            <v>0.5</v>
          </cell>
          <cell r="C86">
            <v>75</v>
          </cell>
          <cell r="D86" t="str">
            <v>L502</v>
          </cell>
          <cell r="E86">
            <v>72</v>
          </cell>
          <cell r="F86">
            <v>72</v>
          </cell>
        </row>
        <row r="87">
          <cell r="A87" t="str">
            <v>BSD001</v>
          </cell>
          <cell r="B87">
            <v>0.5</v>
          </cell>
          <cell r="C87">
            <v>80</v>
          </cell>
          <cell r="D87" t="str">
            <v>L502</v>
          </cell>
          <cell r="E87">
            <v>132</v>
          </cell>
          <cell r="F87">
            <v>132</v>
          </cell>
        </row>
        <row r="88">
          <cell r="A88" t="str">
            <v>BSD001</v>
          </cell>
          <cell r="B88">
            <v>0.5</v>
          </cell>
          <cell r="C88">
            <v>90</v>
          </cell>
          <cell r="D88" t="str">
            <v>L502</v>
          </cell>
          <cell r="E88">
            <v>0</v>
          </cell>
          <cell r="F88">
            <v>0</v>
          </cell>
        </row>
        <row r="89">
          <cell r="A89" t="str">
            <v>BSD001</v>
          </cell>
          <cell r="B89">
            <v>0.625</v>
          </cell>
          <cell r="C89">
            <v>45</v>
          </cell>
          <cell r="D89" t="str">
            <v>L502</v>
          </cell>
          <cell r="E89">
            <v>0</v>
          </cell>
          <cell r="F89">
            <v>0</v>
          </cell>
        </row>
        <row r="90">
          <cell r="A90" t="str">
            <v>BSD001</v>
          </cell>
          <cell r="B90">
            <v>0.625</v>
          </cell>
          <cell r="C90">
            <v>80</v>
          </cell>
          <cell r="D90" t="str">
            <v>L502</v>
          </cell>
          <cell r="E90">
            <v>1224</v>
          </cell>
          <cell r="F90">
            <v>1541</v>
          </cell>
        </row>
        <row r="91">
          <cell r="A91" t="str">
            <v>BSD001</v>
          </cell>
          <cell r="B91">
            <v>0.625</v>
          </cell>
          <cell r="C91">
            <v>85</v>
          </cell>
          <cell r="D91" t="str">
            <v>L502</v>
          </cell>
          <cell r="E91">
            <v>0</v>
          </cell>
          <cell r="F91">
            <v>0</v>
          </cell>
        </row>
        <row r="92">
          <cell r="A92" t="str">
            <v>BSD001</v>
          </cell>
          <cell r="B92">
            <v>0.625</v>
          </cell>
          <cell r="C92">
            <v>90</v>
          </cell>
          <cell r="D92" t="str">
            <v>L502</v>
          </cell>
          <cell r="E92">
            <v>2940</v>
          </cell>
          <cell r="F92">
            <v>3094</v>
          </cell>
        </row>
        <row r="93">
          <cell r="A93" t="str">
            <v>BSD001</v>
          </cell>
          <cell r="B93">
            <v>0.625</v>
          </cell>
          <cell r="C93">
            <v>95</v>
          </cell>
          <cell r="D93" t="str">
            <v>L502</v>
          </cell>
          <cell r="E93">
            <v>20</v>
          </cell>
          <cell r="F93">
            <v>20</v>
          </cell>
        </row>
        <row r="94">
          <cell r="A94" t="str">
            <v>BSD001</v>
          </cell>
          <cell r="B94">
            <v>0.625</v>
          </cell>
          <cell r="C94">
            <v>100</v>
          </cell>
          <cell r="D94" t="str">
            <v>L502</v>
          </cell>
          <cell r="E94">
            <v>188</v>
          </cell>
          <cell r="F94">
            <v>176</v>
          </cell>
        </row>
        <row r="95">
          <cell r="A95" t="str">
            <v>BSD001</v>
          </cell>
          <cell r="B95">
            <v>0.625</v>
          </cell>
          <cell r="C95">
            <v>105</v>
          </cell>
          <cell r="D95" t="str">
            <v>L502</v>
          </cell>
          <cell r="E95">
            <v>76</v>
          </cell>
          <cell r="F95">
            <v>0</v>
          </cell>
        </row>
        <row r="96">
          <cell r="A96" t="str">
            <v>BSD001</v>
          </cell>
          <cell r="B96">
            <v>0.625</v>
          </cell>
          <cell r="C96">
            <v>110</v>
          </cell>
          <cell r="D96" t="str">
            <v>L502</v>
          </cell>
          <cell r="E96">
            <v>404</v>
          </cell>
          <cell r="F96">
            <v>845</v>
          </cell>
        </row>
        <row r="97">
          <cell r="A97" t="str">
            <v>BSD001</v>
          </cell>
          <cell r="B97">
            <v>0.625</v>
          </cell>
          <cell r="C97">
            <v>115</v>
          </cell>
          <cell r="D97" t="str">
            <v>L502</v>
          </cell>
          <cell r="E97">
            <v>16</v>
          </cell>
          <cell r="F97">
            <v>0</v>
          </cell>
        </row>
        <row r="98">
          <cell r="A98" t="str">
            <v>BSD001</v>
          </cell>
          <cell r="B98">
            <v>0.625</v>
          </cell>
          <cell r="C98">
            <v>120</v>
          </cell>
          <cell r="D98" t="str">
            <v>L502</v>
          </cell>
          <cell r="E98">
            <v>48</v>
          </cell>
          <cell r="F98">
            <v>48</v>
          </cell>
        </row>
        <row r="99">
          <cell r="A99" t="str">
            <v>BSD001</v>
          </cell>
          <cell r="B99">
            <v>0.625</v>
          </cell>
          <cell r="C99">
            <v>125</v>
          </cell>
          <cell r="D99" t="str">
            <v>L502</v>
          </cell>
          <cell r="E99">
            <v>24</v>
          </cell>
          <cell r="F99">
            <v>48</v>
          </cell>
        </row>
        <row r="100">
          <cell r="A100" t="str">
            <v>BSD001</v>
          </cell>
          <cell r="B100">
            <v>0.625</v>
          </cell>
          <cell r="C100">
            <v>130</v>
          </cell>
          <cell r="D100" t="str">
            <v>L502</v>
          </cell>
          <cell r="E100">
            <v>8</v>
          </cell>
          <cell r="F100">
            <v>16</v>
          </cell>
        </row>
        <row r="101">
          <cell r="A101" t="str">
            <v>BSD001</v>
          </cell>
          <cell r="B101">
            <v>0.625</v>
          </cell>
          <cell r="C101">
            <v>140</v>
          </cell>
          <cell r="D101" t="str">
            <v>L502</v>
          </cell>
          <cell r="E101">
            <v>16</v>
          </cell>
          <cell r="F101">
            <v>40</v>
          </cell>
        </row>
        <row r="102">
          <cell r="A102" t="str">
            <v>BSD001</v>
          </cell>
          <cell r="B102">
            <v>0.75</v>
          </cell>
          <cell r="C102">
            <v>90</v>
          </cell>
          <cell r="D102" t="str">
            <v>L502</v>
          </cell>
          <cell r="E102">
            <v>108</v>
          </cell>
          <cell r="F102">
            <v>212</v>
          </cell>
        </row>
        <row r="103">
          <cell r="A103" t="str">
            <v>BSD001</v>
          </cell>
          <cell r="B103">
            <v>0.75</v>
          </cell>
          <cell r="C103">
            <v>95</v>
          </cell>
          <cell r="D103" t="str">
            <v>L502</v>
          </cell>
          <cell r="E103">
            <v>0</v>
          </cell>
          <cell r="F103">
            <v>56</v>
          </cell>
        </row>
        <row r="104">
          <cell r="A104" t="str">
            <v>BSD001</v>
          </cell>
          <cell r="B104">
            <v>0.75</v>
          </cell>
          <cell r="C104">
            <v>100</v>
          </cell>
          <cell r="D104" t="str">
            <v>L502</v>
          </cell>
          <cell r="E104">
            <v>292</v>
          </cell>
          <cell r="F104">
            <v>408</v>
          </cell>
        </row>
        <row r="105">
          <cell r="A105" t="str">
            <v>BSD001</v>
          </cell>
          <cell r="B105">
            <v>0.75</v>
          </cell>
          <cell r="C105">
            <v>105</v>
          </cell>
          <cell r="D105" t="str">
            <v>L502</v>
          </cell>
          <cell r="E105">
            <v>8</v>
          </cell>
          <cell r="F105">
            <v>8</v>
          </cell>
        </row>
        <row r="106">
          <cell r="A106" t="str">
            <v>BSD001</v>
          </cell>
          <cell r="B106">
            <v>0.75</v>
          </cell>
          <cell r="C106">
            <v>110</v>
          </cell>
          <cell r="D106" t="str">
            <v>L502</v>
          </cell>
          <cell r="E106">
            <v>736</v>
          </cell>
          <cell r="F106">
            <v>924</v>
          </cell>
        </row>
        <row r="107">
          <cell r="A107" t="str">
            <v>BSD001</v>
          </cell>
          <cell r="B107">
            <v>0.75</v>
          </cell>
          <cell r="C107">
            <v>115</v>
          </cell>
          <cell r="D107" t="str">
            <v>L502</v>
          </cell>
          <cell r="E107">
            <v>8</v>
          </cell>
          <cell r="F107">
            <v>8</v>
          </cell>
        </row>
        <row r="108">
          <cell r="A108" t="str">
            <v>BSD001</v>
          </cell>
          <cell r="B108">
            <v>0.75</v>
          </cell>
          <cell r="C108">
            <v>120</v>
          </cell>
          <cell r="D108" t="str">
            <v>L502</v>
          </cell>
          <cell r="E108">
            <v>660</v>
          </cell>
          <cell r="F108">
            <v>1161</v>
          </cell>
        </row>
        <row r="109">
          <cell r="A109" t="str">
            <v>BSD001</v>
          </cell>
          <cell r="B109">
            <v>0.75</v>
          </cell>
          <cell r="C109">
            <v>125</v>
          </cell>
          <cell r="D109" t="str">
            <v>L502</v>
          </cell>
          <cell r="E109">
            <v>84</v>
          </cell>
          <cell r="F109">
            <v>96</v>
          </cell>
        </row>
        <row r="110">
          <cell r="A110" t="str">
            <v>BSD001</v>
          </cell>
          <cell r="B110">
            <v>0.75</v>
          </cell>
          <cell r="C110">
            <v>130</v>
          </cell>
          <cell r="D110" t="str">
            <v>L502</v>
          </cell>
          <cell r="E110">
            <v>36</v>
          </cell>
          <cell r="F110">
            <v>16</v>
          </cell>
        </row>
        <row r="111">
          <cell r="A111" t="str">
            <v>BSD001</v>
          </cell>
          <cell r="B111">
            <v>0.75</v>
          </cell>
          <cell r="C111">
            <v>135</v>
          </cell>
          <cell r="D111" t="str">
            <v>L502</v>
          </cell>
          <cell r="E111">
            <v>64</v>
          </cell>
          <cell r="F111">
            <v>40</v>
          </cell>
        </row>
        <row r="112">
          <cell r="A112" t="str">
            <v>BSD001</v>
          </cell>
          <cell r="B112">
            <v>0.75</v>
          </cell>
          <cell r="C112">
            <v>140</v>
          </cell>
          <cell r="D112" t="str">
            <v>L502</v>
          </cell>
          <cell r="E112">
            <v>80</v>
          </cell>
          <cell r="F112">
            <v>224</v>
          </cell>
        </row>
        <row r="113">
          <cell r="A113" t="str">
            <v>BSD001</v>
          </cell>
          <cell r="B113">
            <v>0.75</v>
          </cell>
          <cell r="C113">
            <v>145</v>
          </cell>
          <cell r="D113" t="str">
            <v>L502</v>
          </cell>
          <cell r="E113">
            <v>16</v>
          </cell>
          <cell r="F113">
            <v>16</v>
          </cell>
        </row>
        <row r="114">
          <cell r="A114" t="str">
            <v>BSD001</v>
          </cell>
          <cell r="B114">
            <v>0.75</v>
          </cell>
          <cell r="C114">
            <v>185</v>
          </cell>
          <cell r="D114" t="str">
            <v>L502</v>
          </cell>
          <cell r="E114">
            <v>44</v>
          </cell>
          <cell r="F114">
            <v>44</v>
          </cell>
        </row>
        <row r="115">
          <cell r="A115" t="str">
            <v>BSD001</v>
          </cell>
          <cell r="B115">
            <v>0.75</v>
          </cell>
          <cell r="C115">
            <v>190</v>
          </cell>
          <cell r="D115" t="str">
            <v>L502</v>
          </cell>
          <cell r="E115">
            <v>52</v>
          </cell>
          <cell r="F115">
            <v>88</v>
          </cell>
        </row>
        <row r="116">
          <cell r="A116" t="str">
            <v>BSD001</v>
          </cell>
          <cell r="B116">
            <v>0.75</v>
          </cell>
          <cell r="C116">
            <v>220</v>
          </cell>
          <cell r="D116" t="str">
            <v>L502</v>
          </cell>
          <cell r="E116">
            <v>0</v>
          </cell>
          <cell r="F116">
            <v>0</v>
          </cell>
        </row>
        <row r="117">
          <cell r="A117" t="str">
            <v>BSD001</v>
          </cell>
          <cell r="B117">
            <v>0.75</v>
          </cell>
          <cell r="C117">
            <v>300</v>
          </cell>
          <cell r="D117" t="str">
            <v>L502</v>
          </cell>
          <cell r="E117">
            <v>0</v>
          </cell>
          <cell r="F117">
            <v>0</v>
          </cell>
        </row>
        <row r="118">
          <cell r="A118" t="str">
            <v>BSD001</v>
          </cell>
          <cell r="B118">
            <v>0.875</v>
          </cell>
          <cell r="C118">
            <v>115</v>
          </cell>
          <cell r="D118" t="str">
            <v>L502</v>
          </cell>
          <cell r="E118">
            <v>48</v>
          </cell>
          <cell r="F118">
            <v>48</v>
          </cell>
        </row>
        <row r="119">
          <cell r="A119" t="str">
            <v>BSD001</v>
          </cell>
          <cell r="B119">
            <v>0.875</v>
          </cell>
          <cell r="C119">
            <v>120</v>
          </cell>
          <cell r="D119" t="str">
            <v>L502</v>
          </cell>
          <cell r="E119">
            <v>876</v>
          </cell>
          <cell r="F119">
            <v>948</v>
          </cell>
        </row>
        <row r="120">
          <cell r="A120" t="str">
            <v>BSD001</v>
          </cell>
          <cell r="B120">
            <v>0.875</v>
          </cell>
          <cell r="C120">
            <v>140</v>
          </cell>
          <cell r="D120" t="str">
            <v>L502</v>
          </cell>
          <cell r="E120">
            <v>60</v>
          </cell>
          <cell r="F120">
            <v>72</v>
          </cell>
        </row>
        <row r="121">
          <cell r="A121" t="str">
            <v>BSD001</v>
          </cell>
          <cell r="B121">
            <v>0.875</v>
          </cell>
          <cell r="C121">
            <v>145</v>
          </cell>
          <cell r="D121" t="str">
            <v>L502</v>
          </cell>
          <cell r="E121">
            <v>320</v>
          </cell>
          <cell r="F121">
            <v>500</v>
          </cell>
        </row>
        <row r="122">
          <cell r="A122" t="str">
            <v>BSD001</v>
          </cell>
          <cell r="B122">
            <v>0.875</v>
          </cell>
          <cell r="C122">
            <v>150</v>
          </cell>
          <cell r="D122" t="str">
            <v>L502</v>
          </cell>
          <cell r="E122">
            <v>0</v>
          </cell>
          <cell r="F122">
            <v>36</v>
          </cell>
        </row>
        <row r="123">
          <cell r="A123" t="str">
            <v>BSD001</v>
          </cell>
          <cell r="B123">
            <v>0.875</v>
          </cell>
          <cell r="C123">
            <v>155</v>
          </cell>
          <cell r="D123" t="str">
            <v>L502</v>
          </cell>
          <cell r="E123">
            <v>12</v>
          </cell>
          <cell r="F123">
            <v>12</v>
          </cell>
        </row>
        <row r="124">
          <cell r="A124" t="str">
            <v>BSD001</v>
          </cell>
          <cell r="B124">
            <v>0.875</v>
          </cell>
          <cell r="C124">
            <v>160</v>
          </cell>
          <cell r="D124" t="str">
            <v>L502</v>
          </cell>
          <cell r="E124">
            <v>12</v>
          </cell>
          <cell r="F124">
            <v>48</v>
          </cell>
        </row>
        <row r="125">
          <cell r="A125" t="str">
            <v>BSD001</v>
          </cell>
          <cell r="B125">
            <v>0.875</v>
          </cell>
          <cell r="C125">
            <v>165</v>
          </cell>
          <cell r="D125" t="str">
            <v>L502</v>
          </cell>
          <cell r="E125">
            <v>16</v>
          </cell>
          <cell r="F125">
            <v>16</v>
          </cell>
        </row>
        <row r="126">
          <cell r="A126" t="str">
            <v>BSD001</v>
          </cell>
          <cell r="B126">
            <v>0.875</v>
          </cell>
          <cell r="C126">
            <v>170</v>
          </cell>
          <cell r="D126" t="str">
            <v>L502</v>
          </cell>
          <cell r="E126">
            <v>92</v>
          </cell>
          <cell r="F126">
            <v>92</v>
          </cell>
        </row>
        <row r="127">
          <cell r="A127" t="str">
            <v>BSD001</v>
          </cell>
          <cell r="B127">
            <v>0.875</v>
          </cell>
          <cell r="C127">
            <v>175</v>
          </cell>
          <cell r="D127" t="str">
            <v>L502</v>
          </cell>
          <cell r="E127">
            <v>0</v>
          </cell>
          <cell r="F127">
            <v>0</v>
          </cell>
        </row>
        <row r="128">
          <cell r="A128" t="str">
            <v>BSD001</v>
          </cell>
          <cell r="B128">
            <v>0.875</v>
          </cell>
          <cell r="C128">
            <v>200</v>
          </cell>
          <cell r="D128" t="str">
            <v>L502</v>
          </cell>
          <cell r="E128">
            <v>96</v>
          </cell>
          <cell r="F128">
            <v>96</v>
          </cell>
        </row>
        <row r="129">
          <cell r="A129" t="str">
            <v>BSD001</v>
          </cell>
          <cell r="B129">
            <v>1</v>
          </cell>
          <cell r="C129">
            <v>135</v>
          </cell>
          <cell r="D129" t="str">
            <v>L502</v>
          </cell>
          <cell r="E129">
            <v>404</v>
          </cell>
          <cell r="F129">
            <v>504</v>
          </cell>
        </row>
        <row r="130">
          <cell r="A130" t="str">
            <v>BSD001</v>
          </cell>
          <cell r="B130">
            <v>1</v>
          </cell>
          <cell r="C130">
            <v>145</v>
          </cell>
          <cell r="D130" t="str">
            <v>L502</v>
          </cell>
          <cell r="E130">
            <v>16</v>
          </cell>
          <cell r="F130">
            <v>0</v>
          </cell>
        </row>
        <row r="131">
          <cell r="A131" t="str">
            <v>BSD001</v>
          </cell>
          <cell r="B131">
            <v>1</v>
          </cell>
          <cell r="C131">
            <v>160</v>
          </cell>
          <cell r="D131" t="str">
            <v>L502</v>
          </cell>
          <cell r="E131">
            <v>80</v>
          </cell>
          <cell r="F131">
            <v>128</v>
          </cell>
        </row>
        <row r="132">
          <cell r="A132" t="str">
            <v>BSD001</v>
          </cell>
          <cell r="B132">
            <v>1</v>
          </cell>
          <cell r="C132">
            <v>170</v>
          </cell>
          <cell r="D132" t="str">
            <v>L502</v>
          </cell>
          <cell r="E132">
            <v>192</v>
          </cell>
          <cell r="F132">
            <v>432</v>
          </cell>
        </row>
        <row r="133">
          <cell r="A133" t="str">
            <v>BSD001</v>
          </cell>
          <cell r="B133">
            <v>1</v>
          </cell>
          <cell r="C133">
            <v>180</v>
          </cell>
          <cell r="D133" t="str">
            <v>L502</v>
          </cell>
          <cell r="E133">
            <v>0</v>
          </cell>
          <cell r="F133">
            <v>96</v>
          </cell>
        </row>
        <row r="134">
          <cell r="A134" t="str">
            <v>BSD001</v>
          </cell>
          <cell r="B134">
            <v>1</v>
          </cell>
          <cell r="C134">
            <v>185</v>
          </cell>
          <cell r="D134" t="str">
            <v>L502</v>
          </cell>
          <cell r="E134">
            <v>76</v>
          </cell>
          <cell r="F134">
            <v>76</v>
          </cell>
        </row>
        <row r="135">
          <cell r="A135" t="str">
            <v>BSD001</v>
          </cell>
          <cell r="B135">
            <v>1</v>
          </cell>
          <cell r="C135">
            <v>195</v>
          </cell>
          <cell r="D135" t="str">
            <v>L502</v>
          </cell>
          <cell r="E135">
            <v>28</v>
          </cell>
          <cell r="F135">
            <v>28</v>
          </cell>
        </row>
        <row r="136">
          <cell r="A136" t="str">
            <v>BSD001</v>
          </cell>
          <cell r="B136">
            <v>1</v>
          </cell>
          <cell r="C136">
            <v>200</v>
          </cell>
          <cell r="D136" t="str">
            <v>L502</v>
          </cell>
          <cell r="E136">
            <v>12</v>
          </cell>
          <cell r="F136">
            <v>36</v>
          </cell>
        </row>
        <row r="137">
          <cell r="A137" t="str">
            <v>BSD001</v>
          </cell>
          <cell r="B137">
            <v>1</v>
          </cell>
          <cell r="C137">
            <v>255</v>
          </cell>
          <cell r="D137" t="str">
            <v>L502</v>
          </cell>
          <cell r="E137">
            <v>0</v>
          </cell>
          <cell r="F137">
            <v>16</v>
          </cell>
        </row>
        <row r="138">
          <cell r="A138" t="str">
            <v>BSD001</v>
          </cell>
          <cell r="B138">
            <v>1</v>
          </cell>
          <cell r="C138">
            <v>321</v>
          </cell>
          <cell r="D138" t="str">
            <v>L502</v>
          </cell>
          <cell r="E138">
            <v>0</v>
          </cell>
          <cell r="F138">
            <v>0</v>
          </cell>
        </row>
        <row r="139">
          <cell r="A139" t="str">
            <v>BSD001</v>
          </cell>
          <cell r="B139">
            <v>1</v>
          </cell>
          <cell r="C139">
            <v>1000</v>
          </cell>
          <cell r="D139" t="str">
            <v>L502</v>
          </cell>
          <cell r="E139">
            <v>4</v>
          </cell>
          <cell r="F139">
            <v>4</v>
          </cell>
        </row>
        <row r="140">
          <cell r="A140" t="str">
            <v>BSD001</v>
          </cell>
          <cell r="B140">
            <v>1.125</v>
          </cell>
          <cell r="C140">
            <v>150</v>
          </cell>
          <cell r="D140" t="str">
            <v>L502</v>
          </cell>
          <cell r="E140">
            <v>64</v>
          </cell>
          <cell r="F140">
            <v>112</v>
          </cell>
        </row>
        <row r="141">
          <cell r="A141" t="str">
            <v>BSD001</v>
          </cell>
          <cell r="B141">
            <v>1.125</v>
          </cell>
          <cell r="C141">
            <v>160</v>
          </cell>
          <cell r="D141" t="str">
            <v>L502</v>
          </cell>
          <cell r="E141">
            <v>80</v>
          </cell>
          <cell r="F141">
            <v>220</v>
          </cell>
        </row>
        <row r="142">
          <cell r="A142" t="str">
            <v>BSD001</v>
          </cell>
          <cell r="B142">
            <v>1.125</v>
          </cell>
          <cell r="C142">
            <v>170</v>
          </cell>
          <cell r="D142" t="str">
            <v>L502</v>
          </cell>
          <cell r="E142">
            <v>20</v>
          </cell>
          <cell r="F142">
            <v>20</v>
          </cell>
        </row>
        <row r="143">
          <cell r="A143" t="str">
            <v>BSD001</v>
          </cell>
          <cell r="B143">
            <v>1.125</v>
          </cell>
          <cell r="C143">
            <v>175</v>
          </cell>
          <cell r="D143" t="str">
            <v>L502</v>
          </cell>
          <cell r="E143">
            <v>0</v>
          </cell>
          <cell r="F143">
            <v>0</v>
          </cell>
        </row>
        <row r="144">
          <cell r="A144" t="str">
            <v>BSD001</v>
          </cell>
          <cell r="B144">
            <v>1.125</v>
          </cell>
          <cell r="C144">
            <v>180</v>
          </cell>
          <cell r="D144" t="str">
            <v>L502</v>
          </cell>
          <cell r="E144">
            <v>372</v>
          </cell>
          <cell r="F144">
            <v>372</v>
          </cell>
        </row>
        <row r="145">
          <cell r="A145" t="str">
            <v>BSD001</v>
          </cell>
          <cell r="B145">
            <v>1.125</v>
          </cell>
          <cell r="C145">
            <v>185</v>
          </cell>
          <cell r="D145" t="str">
            <v>L502</v>
          </cell>
          <cell r="E145">
            <v>40</v>
          </cell>
          <cell r="F145">
            <v>0</v>
          </cell>
        </row>
        <row r="146">
          <cell r="A146" t="str">
            <v>BSD001</v>
          </cell>
          <cell r="B146">
            <v>1.125</v>
          </cell>
          <cell r="C146">
            <v>190</v>
          </cell>
          <cell r="D146" t="str">
            <v>L502</v>
          </cell>
          <cell r="E146">
            <v>156</v>
          </cell>
          <cell r="F146">
            <v>200</v>
          </cell>
        </row>
        <row r="147">
          <cell r="A147" t="str">
            <v>BSD001</v>
          </cell>
          <cell r="B147">
            <v>1.125</v>
          </cell>
          <cell r="C147">
            <v>210</v>
          </cell>
          <cell r="D147" t="str">
            <v>L502</v>
          </cell>
          <cell r="E147">
            <v>44</v>
          </cell>
          <cell r="F147">
            <v>44</v>
          </cell>
        </row>
        <row r="148">
          <cell r="A148" t="str">
            <v>BSD001</v>
          </cell>
          <cell r="B148">
            <v>1.125</v>
          </cell>
          <cell r="C148">
            <v>220</v>
          </cell>
          <cell r="D148" t="str">
            <v>L502</v>
          </cell>
          <cell r="E148">
            <v>124</v>
          </cell>
          <cell r="F148">
            <v>280</v>
          </cell>
        </row>
        <row r="149">
          <cell r="A149" t="str">
            <v>BSD001</v>
          </cell>
          <cell r="B149">
            <v>1.125</v>
          </cell>
          <cell r="C149">
            <v>225</v>
          </cell>
          <cell r="D149" t="str">
            <v>L502</v>
          </cell>
          <cell r="E149">
            <v>24</v>
          </cell>
          <cell r="F149">
            <v>36</v>
          </cell>
        </row>
        <row r="150">
          <cell r="A150" t="str">
            <v>BSD001</v>
          </cell>
          <cell r="B150">
            <v>1.125</v>
          </cell>
          <cell r="C150">
            <v>230</v>
          </cell>
          <cell r="D150" t="str">
            <v>L502</v>
          </cell>
          <cell r="E150">
            <v>48</v>
          </cell>
          <cell r="F150">
            <v>48</v>
          </cell>
        </row>
        <row r="151">
          <cell r="A151" t="str">
            <v>BSD001</v>
          </cell>
          <cell r="B151">
            <v>1.125</v>
          </cell>
          <cell r="C151">
            <v>280</v>
          </cell>
          <cell r="D151" t="str">
            <v>L502</v>
          </cell>
          <cell r="E151">
            <v>112</v>
          </cell>
          <cell r="F151">
            <v>112</v>
          </cell>
        </row>
        <row r="152">
          <cell r="A152" t="str">
            <v>BSD001</v>
          </cell>
          <cell r="B152">
            <v>1.125</v>
          </cell>
          <cell r="C152">
            <v>330</v>
          </cell>
          <cell r="D152" t="str">
            <v>L502</v>
          </cell>
          <cell r="E152">
            <v>0</v>
          </cell>
          <cell r="F152">
            <v>0</v>
          </cell>
        </row>
        <row r="153">
          <cell r="A153" t="str">
            <v>BSD001</v>
          </cell>
          <cell r="B153">
            <v>1.125</v>
          </cell>
          <cell r="C153">
            <v>1000</v>
          </cell>
          <cell r="D153" t="str">
            <v>L502</v>
          </cell>
          <cell r="E153">
            <v>1</v>
          </cell>
          <cell r="F153">
            <v>1</v>
          </cell>
        </row>
        <row r="154">
          <cell r="A154" t="str">
            <v>BSD001</v>
          </cell>
          <cell r="B154">
            <v>1.25</v>
          </cell>
          <cell r="C154">
            <v>180</v>
          </cell>
          <cell r="D154" t="str">
            <v>L502</v>
          </cell>
          <cell r="E154">
            <v>100</v>
          </cell>
          <cell r="F154">
            <v>380</v>
          </cell>
        </row>
        <row r="155">
          <cell r="A155" t="str">
            <v>BSD001</v>
          </cell>
          <cell r="B155">
            <v>1.25</v>
          </cell>
          <cell r="C155">
            <v>200</v>
          </cell>
          <cell r="D155" t="str">
            <v>L502</v>
          </cell>
          <cell r="E155">
            <v>124</v>
          </cell>
          <cell r="F155">
            <v>140</v>
          </cell>
        </row>
        <row r="156">
          <cell r="A156" t="str">
            <v>BSD001</v>
          </cell>
          <cell r="B156">
            <v>1.25</v>
          </cell>
          <cell r="C156">
            <v>205</v>
          </cell>
          <cell r="D156" t="str">
            <v>L502</v>
          </cell>
          <cell r="E156">
            <v>20</v>
          </cell>
          <cell r="F156">
            <v>20</v>
          </cell>
        </row>
        <row r="157">
          <cell r="A157" t="str">
            <v>BSD001</v>
          </cell>
          <cell r="B157">
            <v>1.25</v>
          </cell>
          <cell r="C157">
            <v>210</v>
          </cell>
          <cell r="D157" t="str">
            <v>L502</v>
          </cell>
          <cell r="E157">
            <v>40</v>
          </cell>
          <cell r="F157">
            <v>40</v>
          </cell>
        </row>
        <row r="158">
          <cell r="A158" t="str">
            <v>BSD001</v>
          </cell>
          <cell r="B158">
            <v>1.25</v>
          </cell>
          <cell r="C158">
            <v>215</v>
          </cell>
          <cell r="D158" t="str">
            <v>L502</v>
          </cell>
          <cell r="E158">
            <v>20</v>
          </cell>
          <cell r="F158">
            <v>20</v>
          </cell>
        </row>
        <row r="159">
          <cell r="A159" t="str">
            <v>BSD001</v>
          </cell>
          <cell r="B159">
            <v>1.25</v>
          </cell>
          <cell r="C159">
            <v>220</v>
          </cell>
          <cell r="D159" t="str">
            <v>L502</v>
          </cell>
          <cell r="E159">
            <v>196</v>
          </cell>
          <cell r="F159">
            <v>140</v>
          </cell>
        </row>
        <row r="160">
          <cell r="A160" t="str">
            <v>BSD001</v>
          </cell>
          <cell r="B160">
            <v>1.25</v>
          </cell>
          <cell r="C160">
            <v>230</v>
          </cell>
          <cell r="D160" t="str">
            <v>L502</v>
          </cell>
          <cell r="E160">
            <v>0</v>
          </cell>
          <cell r="F160">
            <v>56</v>
          </cell>
        </row>
        <row r="161">
          <cell r="A161" t="str">
            <v>BSD001</v>
          </cell>
          <cell r="B161">
            <v>1.25</v>
          </cell>
          <cell r="C161">
            <v>235</v>
          </cell>
          <cell r="D161" t="str">
            <v>L502</v>
          </cell>
          <cell r="E161">
            <v>0</v>
          </cell>
          <cell r="F161">
            <v>0</v>
          </cell>
        </row>
        <row r="162">
          <cell r="A162" t="str">
            <v>BSD001</v>
          </cell>
          <cell r="B162">
            <v>1.25</v>
          </cell>
          <cell r="C162">
            <v>255</v>
          </cell>
          <cell r="D162" t="str">
            <v>L502</v>
          </cell>
          <cell r="E162">
            <v>0</v>
          </cell>
          <cell r="F162">
            <v>40</v>
          </cell>
        </row>
        <row r="163">
          <cell r="A163" t="str">
            <v>BSD001</v>
          </cell>
          <cell r="B163">
            <v>1.25</v>
          </cell>
          <cell r="C163">
            <v>260</v>
          </cell>
          <cell r="D163" t="str">
            <v>L502</v>
          </cell>
          <cell r="E163">
            <v>16</v>
          </cell>
          <cell r="F163">
            <v>16</v>
          </cell>
        </row>
        <row r="164">
          <cell r="A164" t="str">
            <v>BSD001</v>
          </cell>
          <cell r="B164">
            <v>1.25</v>
          </cell>
          <cell r="C164">
            <v>270</v>
          </cell>
          <cell r="D164" t="str">
            <v>L502</v>
          </cell>
          <cell r="E164">
            <v>40</v>
          </cell>
          <cell r="F164">
            <v>40</v>
          </cell>
        </row>
        <row r="165">
          <cell r="A165" t="str">
            <v>BSD001</v>
          </cell>
          <cell r="B165">
            <v>1.25</v>
          </cell>
          <cell r="C165">
            <v>275</v>
          </cell>
          <cell r="D165" t="str">
            <v>L502</v>
          </cell>
          <cell r="E165">
            <v>24</v>
          </cell>
          <cell r="F165">
            <v>24</v>
          </cell>
        </row>
        <row r="166">
          <cell r="A166" t="str">
            <v>BSD001</v>
          </cell>
          <cell r="B166">
            <v>1.25</v>
          </cell>
          <cell r="C166">
            <v>1000</v>
          </cell>
          <cell r="D166" t="str">
            <v>L502</v>
          </cell>
          <cell r="E166">
            <v>1</v>
          </cell>
          <cell r="F166">
            <v>1</v>
          </cell>
        </row>
        <row r="167">
          <cell r="A167" t="str">
            <v>BSD001</v>
          </cell>
          <cell r="B167">
            <v>1.375</v>
          </cell>
          <cell r="C167">
            <v>235</v>
          </cell>
          <cell r="D167" t="str">
            <v>L502</v>
          </cell>
          <cell r="E167">
            <v>0</v>
          </cell>
          <cell r="F167">
            <v>60</v>
          </cell>
        </row>
        <row r="168">
          <cell r="A168" t="str">
            <v>BSD001</v>
          </cell>
          <cell r="B168">
            <v>1.375</v>
          </cell>
          <cell r="C168">
            <v>250</v>
          </cell>
          <cell r="D168" t="str">
            <v>L502</v>
          </cell>
          <cell r="E168">
            <v>0</v>
          </cell>
          <cell r="F168">
            <v>20</v>
          </cell>
        </row>
        <row r="169">
          <cell r="A169" t="str">
            <v>BSD001</v>
          </cell>
          <cell r="B169">
            <v>1.375</v>
          </cell>
          <cell r="C169">
            <v>270</v>
          </cell>
          <cell r="D169" t="str">
            <v>L502</v>
          </cell>
          <cell r="E169">
            <v>20</v>
          </cell>
          <cell r="F169">
            <v>20</v>
          </cell>
        </row>
        <row r="170">
          <cell r="A170" t="str">
            <v>BSD001</v>
          </cell>
          <cell r="B170">
            <v>1.375</v>
          </cell>
          <cell r="C170">
            <v>275</v>
          </cell>
          <cell r="D170" t="str">
            <v>L502</v>
          </cell>
          <cell r="E170">
            <v>36</v>
          </cell>
          <cell r="F170">
            <v>36</v>
          </cell>
        </row>
        <row r="171">
          <cell r="A171" t="str">
            <v>BSD001</v>
          </cell>
          <cell r="B171">
            <v>1.375</v>
          </cell>
          <cell r="C171">
            <v>285</v>
          </cell>
          <cell r="D171" t="str">
            <v>L502</v>
          </cell>
          <cell r="E171">
            <v>20</v>
          </cell>
          <cell r="F171">
            <v>20</v>
          </cell>
        </row>
        <row r="172">
          <cell r="A172" t="str">
            <v>BSD001</v>
          </cell>
          <cell r="B172">
            <v>1.5</v>
          </cell>
          <cell r="C172">
            <v>70</v>
          </cell>
          <cell r="D172" t="str">
            <v>L502</v>
          </cell>
          <cell r="E172">
            <v>0</v>
          </cell>
          <cell r="F172">
            <v>4</v>
          </cell>
        </row>
        <row r="173">
          <cell r="A173" t="str">
            <v>BSD001</v>
          </cell>
          <cell r="B173">
            <v>1.5</v>
          </cell>
          <cell r="C173">
            <v>235</v>
          </cell>
          <cell r="D173" t="str">
            <v>L502</v>
          </cell>
          <cell r="E173">
            <v>192</v>
          </cell>
          <cell r="F173">
            <v>240</v>
          </cell>
        </row>
        <row r="174">
          <cell r="A174" t="str">
            <v>BSD001</v>
          </cell>
          <cell r="B174">
            <v>1.5</v>
          </cell>
          <cell r="C174">
            <v>240</v>
          </cell>
          <cell r="D174" t="str">
            <v>L502</v>
          </cell>
          <cell r="E174">
            <v>0</v>
          </cell>
          <cell r="F174">
            <v>24</v>
          </cell>
        </row>
        <row r="175">
          <cell r="A175" t="str">
            <v>BSD001</v>
          </cell>
          <cell r="B175">
            <v>1.5</v>
          </cell>
          <cell r="C175">
            <v>290</v>
          </cell>
          <cell r="D175" t="str">
            <v>L502</v>
          </cell>
          <cell r="E175">
            <v>168</v>
          </cell>
          <cell r="F175">
            <v>192</v>
          </cell>
        </row>
        <row r="176">
          <cell r="A176" t="str">
            <v>BSD001</v>
          </cell>
          <cell r="B176">
            <v>1.5</v>
          </cell>
          <cell r="C176">
            <v>310</v>
          </cell>
          <cell r="D176" t="str">
            <v>L502</v>
          </cell>
          <cell r="E176">
            <v>0</v>
          </cell>
          <cell r="F176">
            <v>44</v>
          </cell>
        </row>
        <row r="177">
          <cell r="A177" t="str">
            <v>BSD001</v>
          </cell>
          <cell r="B177">
            <v>1.5</v>
          </cell>
          <cell r="C177">
            <v>340</v>
          </cell>
          <cell r="D177" t="str">
            <v>L502</v>
          </cell>
          <cell r="E177">
            <v>0</v>
          </cell>
          <cell r="F177">
            <v>44</v>
          </cell>
        </row>
        <row r="178">
          <cell r="A178" t="str">
            <v>BSD001</v>
          </cell>
          <cell r="B178">
            <v>1.5</v>
          </cell>
          <cell r="C178">
            <v>345</v>
          </cell>
          <cell r="D178" t="str">
            <v>L502</v>
          </cell>
          <cell r="E178">
            <v>0</v>
          </cell>
          <cell r="F178">
            <v>44</v>
          </cell>
        </row>
        <row r="179">
          <cell r="A179" t="str">
            <v>BSD001</v>
          </cell>
          <cell r="B179">
            <v>1.5</v>
          </cell>
          <cell r="C179">
            <v>350</v>
          </cell>
          <cell r="D179" t="str">
            <v>L502</v>
          </cell>
          <cell r="E179">
            <v>44</v>
          </cell>
          <cell r="F179">
            <v>44</v>
          </cell>
        </row>
        <row r="180">
          <cell r="A180" t="str">
            <v>BSD001</v>
          </cell>
          <cell r="B180">
            <v>1.625</v>
          </cell>
          <cell r="C180">
            <v>270</v>
          </cell>
          <cell r="D180" t="str">
            <v>L502</v>
          </cell>
          <cell r="E180">
            <v>60</v>
          </cell>
          <cell r="F180">
            <v>60</v>
          </cell>
        </row>
        <row r="181">
          <cell r="A181" t="str">
            <v>BSD001</v>
          </cell>
          <cell r="B181">
            <v>1.625</v>
          </cell>
          <cell r="C181">
            <v>280</v>
          </cell>
          <cell r="D181" t="str">
            <v>L502</v>
          </cell>
          <cell r="E181">
            <v>40</v>
          </cell>
          <cell r="F181">
            <v>40</v>
          </cell>
        </row>
        <row r="182">
          <cell r="A182" t="str">
            <v>BSD001</v>
          </cell>
          <cell r="B182">
            <v>1.625</v>
          </cell>
          <cell r="C182">
            <v>290</v>
          </cell>
          <cell r="D182" t="str">
            <v>L502</v>
          </cell>
          <cell r="E182">
            <v>0</v>
          </cell>
          <cell r="F182">
            <v>0</v>
          </cell>
        </row>
        <row r="183">
          <cell r="A183" t="str">
            <v>BSD001</v>
          </cell>
          <cell r="B183">
            <v>1.625</v>
          </cell>
          <cell r="C183">
            <v>320</v>
          </cell>
          <cell r="D183" t="str">
            <v>L502</v>
          </cell>
          <cell r="E183">
            <v>0</v>
          </cell>
          <cell r="F183">
            <v>40</v>
          </cell>
        </row>
        <row r="184">
          <cell r="A184" t="str">
            <v>BSD001</v>
          </cell>
          <cell r="B184">
            <v>1.625</v>
          </cell>
          <cell r="C184">
            <v>325</v>
          </cell>
          <cell r="D184" t="str">
            <v>L502</v>
          </cell>
          <cell r="E184">
            <v>20</v>
          </cell>
          <cell r="F184">
            <v>0</v>
          </cell>
        </row>
        <row r="185">
          <cell r="A185" t="str">
            <v>BSD001</v>
          </cell>
          <cell r="B185">
            <v>1.625</v>
          </cell>
          <cell r="C185">
            <v>345</v>
          </cell>
          <cell r="D185" t="str">
            <v>L502</v>
          </cell>
          <cell r="E185">
            <v>0</v>
          </cell>
          <cell r="F185">
            <v>24</v>
          </cell>
        </row>
        <row r="186">
          <cell r="A186" t="str">
            <v>BSD001</v>
          </cell>
          <cell r="B186">
            <v>1.625</v>
          </cell>
          <cell r="C186">
            <v>355</v>
          </cell>
          <cell r="D186" t="str">
            <v>L502</v>
          </cell>
          <cell r="E186">
            <v>24</v>
          </cell>
          <cell r="F186">
            <v>24</v>
          </cell>
        </row>
        <row r="187">
          <cell r="A187" t="str">
            <v>BSD001</v>
          </cell>
          <cell r="B187">
            <v>1.875</v>
          </cell>
          <cell r="C187">
            <v>330</v>
          </cell>
          <cell r="D187" t="str">
            <v>L502</v>
          </cell>
          <cell r="E187">
            <v>192</v>
          </cell>
          <cell r="F187">
            <v>216</v>
          </cell>
        </row>
        <row r="188">
          <cell r="A188" t="str">
            <v>BSD001</v>
          </cell>
          <cell r="B188">
            <v>1.875</v>
          </cell>
          <cell r="C188">
            <v>340</v>
          </cell>
          <cell r="D188" t="str">
            <v>L502</v>
          </cell>
          <cell r="E188">
            <v>24</v>
          </cell>
          <cell r="F188">
            <v>24</v>
          </cell>
        </row>
        <row r="189">
          <cell r="A189" t="str">
            <v>BSD001</v>
          </cell>
          <cell r="B189">
            <v>1.875</v>
          </cell>
          <cell r="C189">
            <v>380</v>
          </cell>
          <cell r="D189" t="str">
            <v>L502</v>
          </cell>
          <cell r="E189">
            <v>112</v>
          </cell>
          <cell r="F189">
            <v>112</v>
          </cell>
        </row>
        <row r="190">
          <cell r="A190" t="str">
            <v>BSD001</v>
          </cell>
          <cell r="B190">
            <v>1.875</v>
          </cell>
          <cell r="C190">
            <v>405</v>
          </cell>
          <cell r="D190" t="str">
            <v>L502</v>
          </cell>
          <cell r="E190">
            <v>72</v>
          </cell>
          <cell r="F190">
            <v>72</v>
          </cell>
        </row>
        <row r="191">
          <cell r="A191" t="str">
            <v>BSD001</v>
          </cell>
          <cell r="B191">
            <v>1.875</v>
          </cell>
          <cell r="C191">
            <v>415</v>
          </cell>
          <cell r="D191" t="str">
            <v>L502</v>
          </cell>
          <cell r="E191">
            <v>0</v>
          </cell>
          <cell r="F191">
            <v>0</v>
          </cell>
        </row>
        <row r="192">
          <cell r="A192" t="str">
            <v>BSL001</v>
          </cell>
          <cell r="B192">
            <v>0.5</v>
          </cell>
          <cell r="C192">
            <v>65</v>
          </cell>
          <cell r="D192" t="str">
            <v>L502</v>
          </cell>
          <cell r="E192">
            <v>2498</v>
          </cell>
          <cell r="F192">
            <v>2498</v>
          </cell>
        </row>
        <row r="193">
          <cell r="A193" t="str">
            <v>BSL001</v>
          </cell>
          <cell r="B193">
            <v>0.5</v>
          </cell>
          <cell r="C193">
            <v>70</v>
          </cell>
          <cell r="D193" t="str">
            <v>L502</v>
          </cell>
          <cell r="E193">
            <v>632</v>
          </cell>
          <cell r="F193">
            <v>632</v>
          </cell>
        </row>
        <row r="194">
          <cell r="A194" t="str">
            <v>BSL001</v>
          </cell>
          <cell r="B194">
            <v>0.5</v>
          </cell>
          <cell r="C194">
            <v>75</v>
          </cell>
          <cell r="D194" t="str">
            <v>L502</v>
          </cell>
          <cell r="E194">
            <v>76</v>
          </cell>
          <cell r="F194">
            <v>76</v>
          </cell>
        </row>
        <row r="195">
          <cell r="A195" t="str">
            <v>BSL001</v>
          </cell>
          <cell r="B195">
            <v>0.5</v>
          </cell>
          <cell r="C195">
            <v>80</v>
          </cell>
          <cell r="D195" t="str">
            <v>L502</v>
          </cell>
          <cell r="E195">
            <v>28</v>
          </cell>
          <cell r="F195">
            <v>28</v>
          </cell>
        </row>
        <row r="196">
          <cell r="A196" t="str">
            <v>BSL001</v>
          </cell>
          <cell r="B196">
            <v>0.5</v>
          </cell>
          <cell r="C196">
            <v>85</v>
          </cell>
          <cell r="D196" t="str">
            <v>L502</v>
          </cell>
          <cell r="E196">
            <v>24</v>
          </cell>
          <cell r="F196">
            <v>24</v>
          </cell>
        </row>
        <row r="197">
          <cell r="A197" t="str">
            <v>BSL001</v>
          </cell>
          <cell r="B197">
            <v>0.5</v>
          </cell>
          <cell r="C197">
            <v>90</v>
          </cell>
          <cell r="D197" t="str">
            <v>L502</v>
          </cell>
          <cell r="E197">
            <v>76</v>
          </cell>
          <cell r="F197">
            <v>76</v>
          </cell>
        </row>
        <row r="198">
          <cell r="A198" t="str">
            <v>BSL001</v>
          </cell>
          <cell r="B198">
            <v>0.5</v>
          </cell>
          <cell r="C198">
            <v>110</v>
          </cell>
          <cell r="D198" t="str">
            <v>L502</v>
          </cell>
          <cell r="E198">
            <v>0</v>
          </cell>
          <cell r="F198">
            <v>0</v>
          </cell>
        </row>
        <row r="199">
          <cell r="A199" t="str">
            <v>BSL001</v>
          </cell>
          <cell r="B199">
            <v>0.625</v>
          </cell>
          <cell r="C199">
            <v>80</v>
          </cell>
          <cell r="D199" t="str">
            <v>L502</v>
          </cell>
          <cell r="E199">
            <v>1016</v>
          </cell>
          <cell r="F199">
            <v>1016</v>
          </cell>
        </row>
        <row r="200">
          <cell r="A200" t="str">
            <v>BSL001</v>
          </cell>
          <cell r="B200">
            <v>0.625</v>
          </cell>
          <cell r="C200">
            <v>90</v>
          </cell>
          <cell r="D200" t="str">
            <v>L502</v>
          </cell>
          <cell r="E200">
            <v>10890</v>
          </cell>
          <cell r="F200">
            <v>10901</v>
          </cell>
        </row>
        <row r="201">
          <cell r="A201" t="str">
            <v>BSL001</v>
          </cell>
          <cell r="B201">
            <v>0.625</v>
          </cell>
          <cell r="C201">
            <v>95</v>
          </cell>
          <cell r="D201" t="str">
            <v>L502</v>
          </cell>
          <cell r="E201">
            <v>0</v>
          </cell>
          <cell r="F201">
            <v>0</v>
          </cell>
        </row>
        <row r="202">
          <cell r="A202" t="str">
            <v>BSL001</v>
          </cell>
          <cell r="B202">
            <v>0.625</v>
          </cell>
          <cell r="C202">
            <v>100</v>
          </cell>
          <cell r="D202" t="str">
            <v>L502</v>
          </cell>
          <cell r="E202">
            <v>344</v>
          </cell>
          <cell r="F202">
            <v>312</v>
          </cell>
        </row>
        <row r="203">
          <cell r="A203" t="str">
            <v>BSL001</v>
          </cell>
          <cell r="B203">
            <v>0.625</v>
          </cell>
          <cell r="C203">
            <v>105</v>
          </cell>
          <cell r="D203" t="str">
            <v>L502</v>
          </cell>
          <cell r="E203">
            <v>36</v>
          </cell>
          <cell r="F203">
            <v>36</v>
          </cell>
        </row>
        <row r="204">
          <cell r="A204" t="str">
            <v>BSL001</v>
          </cell>
          <cell r="B204">
            <v>0.625</v>
          </cell>
          <cell r="C204">
            <v>110</v>
          </cell>
          <cell r="D204" t="str">
            <v>L502</v>
          </cell>
          <cell r="E204">
            <v>1405</v>
          </cell>
          <cell r="F204">
            <v>1565</v>
          </cell>
        </row>
        <row r="205">
          <cell r="A205" t="str">
            <v>BSL001</v>
          </cell>
          <cell r="B205">
            <v>0.625</v>
          </cell>
          <cell r="C205">
            <v>115</v>
          </cell>
          <cell r="D205" t="str">
            <v>L502</v>
          </cell>
          <cell r="E205">
            <v>60</v>
          </cell>
          <cell r="F205">
            <v>60</v>
          </cell>
        </row>
        <row r="206">
          <cell r="A206" t="str">
            <v>BSL001</v>
          </cell>
          <cell r="B206">
            <v>0.625</v>
          </cell>
          <cell r="C206">
            <v>125</v>
          </cell>
          <cell r="D206" t="str">
            <v>L502</v>
          </cell>
          <cell r="E206">
            <v>40</v>
          </cell>
          <cell r="F206">
            <v>40</v>
          </cell>
        </row>
        <row r="207">
          <cell r="A207" t="str">
            <v>BSL001</v>
          </cell>
          <cell r="B207">
            <v>0.625</v>
          </cell>
          <cell r="C207">
            <v>130</v>
          </cell>
          <cell r="D207" t="str">
            <v>L502</v>
          </cell>
          <cell r="E207">
            <v>0</v>
          </cell>
          <cell r="F207">
            <v>64</v>
          </cell>
        </row>
        <row r="208">
          <cell r="A208" t="str">
            <v>BSL001</v>
          </cell>
          <cell r="B208">
            <v>0.625</v>
          </cell>
          <cell r="C208">
            <v>135</v>
          </cell>
          <cell r="D208" t="str">
            <v>L502</v>
          </cell>
          <cell r="E208">
            <v>8</v>
          </cell>
          <cell r="F208">
            <v>8</v>
          </cell>
        </row>
        <row r="209">
          <cell r="A209" t="str">
            <v>BSL001</v>
          </cell>
          <cell r="B209">
            <v>0.625</v>
          </cell>
          <cell r="C209">
            <v>138</v>
          </cell>
          <cell r="D209" t="str">
            <v>L502</v>
          </cell>
          <cell r="E209">
            <v>0</v>
          </cell>
          <cell r="F209">
            <v>0</v>
          </cell>
        </row>
        <row r="210">
          <cell r="A210" t="str">
            <v>BSL001</v>
          </cell>
          <cell r="B210">
            <v>0.625</v>
          </cell>
          <cell r="C210">
            <v>140</v>
          </cell>
          <cell r="D210" t="str">
            <v>L502</v>
          </cell>
          <cell r="E210">
            <v>8</v>
          </cell>
          <cell r="F210">
            <v>8</v>
          </cell>
        </row>
        <row r="211">
          <cell r="A211" t="str">
            <v>BSL001</v>
          </cell>
          <cell r="B211">
            <v>0.625</v>
          </cell>
          <cell r="C211">
            <v>143</v>
          </cell>
          <cell r="D211" t="str">
            <v>L502</v>
          </cell>
          <cell r="E211">
            <v>0</v>
          </cell>
          <cell r="F211">
            <v>0</v>
          </cell>
        </row>
        <row r="212">
          <cell r="A212" t="str">
            <v>BSL001</v>
          </cell>
          <cell r="B212">
            <v>0.625</v>
          </cell>
          <cell r="C212">
            <v>240</v>
          </cell>
          <cell r="D212" t="str">
            <v>L502</v>
          </cell>
          <cell r="E212">
            <v>12</v>
          </cell>
          <cell r="F212">
            <v>12</v>
          </cell>
        </row>
        <row r="213">
          <cell r="A213" t="str">
            <v>BSL001</v>
          </cell>
          <cell r="B213">
            <v>0.75</v>
          </cell>
          <cell r="C213">
            <v>90</v>
          </cell>
          <cell r="D213" t="str">
            <v>L502</v>
          </cell>
          <cell r="E213">
            <v>240</v>
          </cell>
          <cell r="F213">
            <v>184</v>
          </cell>
        </row>
        <row r="214">
          <cell r="A214" t="str">
            <v>BSL001</v>
          </cell>
          <cell r="B214">
            <v>0.75</v>
          </cell>
          <cell r="C214">
            <v>100</v>
          </cell>
          <cell r="D214" t="str">
            <v>L502</v>
          </cell>
          <cell r="E214">
            <v>2460</v>
          </cell>
          <cell r="F214">
            <v>2962</v>
          </cell>
        </row>
        <row r="215">
          <cell r="A215" t="str">
            <v>BSL001</v>
          </cell>
          <cell r="B215">
            <v>0.75</v>
          </cell>
          <cell r="C215">
            <v>110</v>
          </cell>
          <cell r="D215" t="str">
            <v>L502</v>
          </cell>
          <cell r="E215">
            <v>2598</v>
          </cell>
          <cell r="F215">
            <v>2746</v>
          </cell>
        </row>
        <row r="216">
          <cell r="A216" t="str">
            <v>BSL001</v>
          </cell>
          <cell r="B216">
            <v>0.75</v>
          </cell>
          <cell r="C216">
            <v>115</v>
          </cell>
          <cell r="D216" t="str">
            <v>L502</v>
          </cell>
          <cell r="E216">
            <v>168</v>
          </cell>
          <cell r="F216">
            <v>200</v>
          </cell>
        </row>
        <row r="217">
          <cell r="A217" t="str">
            <v>BSL001</v>
          </cell>
          <cell r="B217">
            <v>0.75</v>
          </cell>
          <cell r="C217">
            <v>120</v>
          </cell>
          <cell r="D217" t="str">
            <v>L502</v>
          </cell>
          <cell r="E217">
            <v>2064</v>
          </cell>
          <cell r="F217">
            <v>2064</v>
          </cell>
        </row>
        <row r="218">
          <cell r="A218" t="str">
            <v>BSL001</v>
          </cell>
          <cell r="B218">
            <v>0.75</v>
          </cell>
          <cell r="C218">
            <v>125</v>
          </cell>
          <cell r="D218" t="str">
            <v>L502</v>
          </cell>
          <cell r="E218">
            <v>112</v>
          </cell>
          <cell r="F218">
            <v>116</v>
          </cell>
        </row>
        <row r="219">
          <cell r="A219" t="str">
            <v>BSL001</v>
          </cell>
          <cell r="B219">
            <v>0.75</v>
          </cell>
          <cell r="C219">
            <v>130</v>
          </cell>
          <cell r="D219" t="str">
            <v>L502</v>
          </cell>
          <cell r="E219">
            <v>56</v>
          </cell>
          <cell r="F219">
            <v>56</v>
          </cell>
        </row>
        <row r="220">
          <cell r="A220" t="str">
            <v>BSL001</v>
          </cell>
          <cell r="B220">
            <v>0.75</v>
          </cell>
          <cell r="C220">
            <v>135</v>
          </cell>
          <cell r="D220" t="str">
            <v>L502</v>
          </cell>
          <cell r="E220">
            <v>76</v>
          </cell>
          <cell r="F220">
            <v>84</v>
          </cell>
        </row>
        <row r="221">
          <cell r="A221" t="str">
            <v>BSL001</v>
          </cell>
          <cell r="B221">
            <v>0.75</v>
          </cell>
          <cell r="C221">
            <v>140</v>
          </cell>
          <cell r="D221" t="str">
            <v>L502</v>
          </cell>
          <cell r="E221">
            <v>128</v>
          </cell>
          <cell r="F221">
            <v>248</v>
          </cell>
        </row>
        <row r="222">
          <cell r="A222" t="str">
            <v>BSL001</v>
          </cell>
          <cell r="B222">
            <v>0.75</v>
          </cell>
          <cell r="C222">
            <v>145</v>
          </cell>
          <cell r="D222" t="str">
            <v>L502</v>
          </cell>
          <cell r="E222">
            <v>12</v>
          </cell>
          <cell r="F222">
            <v>12</v>
          </cell>
        </row>
        <row r="223">
          <cell r="A223" t="str">
            <v>BSL001</v>
          </cell>
          <cell r="B223">
            <v>0.75</v>
          </cell>
          <cell r="C223">
            <v>150</v>
          </cell>
          <cell r="D223" t="str">
            <v>L502</v>
          </cell>
          <cell r="E223">
            <v>704</v>
          </cell>
          <cell r="F223">
            <v>1549</v>
          </cell>
        </row>
        <row r="224">
          <cell r="A224" t="str">
            <v>BSL001</v>
          </cell>
          <cell r="B224">
            <v>0.75</v>
          </cell>
          <cell r="C224">
            <v>155</v>
          </cell>
          <cell r="D224" t="str">
            <v>L502</v>
          </cell>
          <cell r="E224">
            <v>0</v>
          </cell>
          <cell r="F224">
            <v>0</v>
          </cell>
        </row>
        <row r="225">
          <cell r="A225" t="str">
            <v>BSL001</v>
          </cell>
          <cell r="B225">
            <v>0.75</v>
          </cell>
          <cell r="C225">
            <v>175</v>
          </cell>
          <cell r="D225" t="str">
            <v>L502</v>
          </cell>
          <cell r="E225">
            <v>88</v>
          </cell>
          <cell r="F225">
            <v>484</v>
          </cell>
        </row>
        <row r="226">
          <cell r="A226" t="str">
            <v>BSL001</v>
          </cell>
          <cell r="B226">
            <v>0.75</v>
          </cell>
          <cell r="C226">
            <v>185</v>
          </cell>
          <cell r="D226" t="str">
            <v>L502</v>
          </cell>
          <cell r="E226">
            <v>0</v>
          </cell>
          <cell r="F226">
            <v>132</v>
          </cell>
        </row>
        <row r="227">
          <cell r="A227" t="str">
            <v>BSL001</v>
          </cell>
          <cell r="B227">
            <v>0.75</v>
          </cell>
          <cell r="C227">
            <v>190</v>
          </cell>
          <cell r="D227" t="str">
            <v>L502</v>
          </cell>
          <cell r="E227">
            <v>352</v>
          </cell>
          <cell r="F227">
            <v>352</v>
          </cell>
        </row>
        <row r="228">
          <cell r="A228" t="str">
            <v>BSL001</v>
          </cell>
          <cell r="B228">
            <v>0.75</v>
          </cell>
          <cell r="C228">
            <v>295</v>
          </cell>
          <cell r="D228" t="str">
            <v>L502</v>
          </cell>
          <cell r="E228">
            <v>0</v>
          </cell>
          <cell r="F228">
            <v>8</v>
          </cell>
        </row>
        <row r="229">
          <cell r="A229" t="str">
            <v>BSL001</v>
          </cell>
          <cell r="B229">
            <v>0.75</v>
          </cell>
          <cell r="C229">
            <v>482</v>
          </cell>
          <cell r="D229" t="str">
            <v>L502</v>
          </cell>
          <cell r="E229">
            <v>0</v>
          </cell>
          <cell r="F229">
            <v>0</v>
          </cell>
        </row>
        <row r="230">
          <cell r="A230" t="str">
            <v>BSL001</v>
          </cell>
          <cell r="B230">
            <v>0.82499999999999996</v>
          </cell>
          <cell r="C230">
            <v>170</v>
          </cell>
          <cell r="D230" t="str">
            <v>L502</v>
          </cell>
          <cell r="E230">
            <v>0</v>
          </cell>
          <cell r="F230">
            <v>0</v>
          </cell>
        </row>
        <row r="231">
          <cell r="A231" t="str">
            <v>BSL001</v>
          </cell>
          <cell r="B231">
            <v>0.875</v>
          </cell>
          <cell r="C231">
            <v>110</v>
          </cell>
          <cell r="D231" t="str">
            <v>L502</v>
          </cell>
          <cell r="E231">
            <v>0</v>
          </cell>
          <cell r="F231">
            <v>8</v>
          </cell>
        </row>
        <row r="232">
          <cell r="A232" t="str">
            <v>BSL001</v>
          </cell>
          <cell r="B232">
            <v>0.875</v>
          </cell>
          <cell r="C232">
            <v>115</v>
          </cell>
          <cell r="D232" t="str">
            <v>L502</v>
          </cell>
          <cell r="E232">
            <v>0</v>
          </cell>
          <cell r="F232">
            <v>0</v>
          </cell>
        </row>
        <row r="233">
          <cell r="A233" t="str">
            <v>BSL001</v>
          </cell>
          <cell r="B233">
            <v>0.875</v>
          </cell>
          <cell r="C233">
            <v>120</v>
          </cell>
          <cell r="D233" t="str">
            <v>L502</v>
          </cell>
          <cell r="E233">
            <v>2899</v>
          </cell>
          <cell r="F233">
            <v>3256</v>
          </cell>
        </row>
        <row r="234">
          <cell r="A234" t="str">
            <v>BSL001</v>
          </cell>
          <cell r="B234">
            <v>0.875</v>
          </cell>
          <cell r="C234">
            <v>125</v>
          </cell>
          <cell r="D234" t="str">
            <v>L502</v>
          </cell>
          <cell r="E234">
            <v>8</v>
          </cell>
          <cell r="F234">
            <v>8</v>
          </cell>
        </row>
        <row r="235">
          <cell r="A235" t="str">
            <v>BSL001</v>
          </cell>
          <cell r="B235">
            <v>0.875</v>
          </cell>
          <cell r="C235">
            <v>130</v>
          </cell>
          <cell r="D235" t="str">
            <v>L502</v>
          </cell>
          <cell r="E235">
            <v>12</v>
          </cell>
          <cell r="F235">
            <v>12</v>
          </cell>
        </row>
        <row r="236">
          <cell r="A236" t="str">
            <v>BSL001</v>
          </cell>
          <cell r="B236">
            <v>0.875</v>
          </cell>
          <cell r="C236">
            <v>140</v>
          </cell>
          <cell r="D236" t="str">
            <v>L502</v>
          </cell>
          <cell r="E236">
            <v>188</v>
          </cell>
          <cell r="F236">
            <v>252</v>
          </cell>
        </row>
        <row r="237">
          <cell r="A237" t="str">
            <v>BSL001</v>
          </cell>
          <cell r="B237">
            <v>0.875</v>
          </cell>
          <cell r="C237">
            <v>145</v>
          </cell>
          <cell r="D237" t="str">
            <v>L502</v>
          </cell>
          <cell r="E237">
            <v>1352</v>
          </cell>
          <cell r="F237">
            <v>1320</v>
          </cell>
        </row>
        <row r="238">
          <cell r="A238" t="str">
            <v>BSL001</v>
          </cell>
          <cell r="B238">
            <v>0.875</v>
          </cell>
          <cell r="C238">
            <v>150</v>
          </cell>
          <cell r="D238" t="str">
            <v>L502</v>
          </cell>
          <cell r="E238">
            <v>16</v>
          </cell>
          <cell r="F238">
            <v>60</v>
          </cell>
        </row>
        <row r="239">
          <cell r="A239" t="str">
            <v>BSL001</v>
          </cell>
          <cell r="B239">
            <v>0.875</v>
          </cell>
          <cell r="C239">
            <v>155</v>
          </cell>
          <cell r="D239" t="str">
            <v>L502</v>
          </cell>
          <cell r="E239">
            <v>0</v>
          </cell>
          <cell r="F239">
            <v>0</v>
          </cell>
        </row>
        <row r="240">
          <cell r="A240" t="str">
            <v>BSL001</v>
          </cell>
          <cell r="B240">
            <v>0.875</v>
          </cell>
          <cell r="C240">
            <v>160</v>
          </cell>
          <cell r="D240" t="str">
            <v>L502</v>
          </cell>
          <cell r="E240">
            <v>32</v>
          </cell>
          <cell r="F240">
            <v>48</v>
          </cell>
        </row>
        <row r="241">
          <cell r="A241" t="str">
            <v>BSL001</v>
          </cell>
          <cell r="B241">
            <v>0.875</v>
          </cell>
          <cell r="C241">
            <v>165</v>
          </cell>
          <cell r="D241" t="str">
            <v>L502</v>
          </cell>
          <cell r="E241">
            <v>180</v>
          </cell>
          <cell r="F241">
            <v>192</v>
          </cell>
        </row>
        <row r="242">
          <cell r="A242" t="str">
            <v>BSL001</v>
          </cell>
          <cell r="B242">
            <v>0.875</v>
          </cell>
          <cell r="C242">
            <v>170</v>
          </cell>
          <cell r="D242" t="str">
            <v>L502</v>
          </cell>
          <cell r="E242">
            <v>308</v>
          </cell>
          <cell r="F242">
            <v>308</v>
          </cell>
        </row>
        <row r="243">
          <cell r="A243" t="str">
            <v>BSL001</v>
          </cell>
          <cell r="B243">
            <v>0.875</v>
          </cell>
          <cell r="C243">
            <v>213</v>
          </cell>
          <cell r="D243" t="str">
            <v>L502</v>
          </cell>
          <cell r="E243">
            <v>0</v>
          </cell>
          <cell r="F243">
            <v>0</v>
          </cell>
        </row>
        <row r="244">
          <cell r="A244" t="str">
            <v>BSL001</v>
          </cell>
          <cell r="B244">
            <v>1</v>
          </cell>
          <cell r="C244">
            <v>135</v>
          </cell>
          <cell r="D244" t="str">
            <v>L502</v>
          </cell>
          <cell r="E244">
            <v>1184</v>
          </cell>
          <cell r="F244">
            <v>1378</v>
          </cell>
        </row>
        <row r="245">
          <cell r="A245" t="str">
            <v>BSL001</v>
          </cell>
          <cell r="B245">
            <v>1</v>
          </cell>
          <cell r="C245">
            <v>150</v>
          </cell>
          <cell r="D245" t="str">
            <v>L502</v>
          </cell>
          <cell r="E245">
            <v>0</v>
          </cell>
          <cell r="F245">
            <v>0</v>
          </cell>
        </row>
        <row r="246">
          <cell r="A246" t="str">
            <v>BSL001</v>
          </cell>
          <cell r="B246">
            <v>1</v>
          </cell>
          <cell r="C246">
            <v>160</v>
          </cell>
          <cell r="D246" t="str">
            <v>L502</v>
          </cell>
          <cell r="E246">
            <v>988</v>
          </cell>
          <cell r="F246">
            <v>956</v>
          </cell>
        </row>
        <row r="247">
          <cell r="A247" t="str">
            <v>BSL001</v>
          </cell>
          <cell r="B247">
            <v>1</v>
          </cell>
          <cell r="C247">
            <v>165</v>
          </cell>
          <cell r="D247" t="str">
            <v>L502</v>
          </cell>
          <cell r="E247">
            <v>0</v>
          </cell>
          <cell r="F247">
            <v>0</v>
          </cell>
        </row>
        <row r="248">
          <cell r="A248" t="str">
            <v>BSL001</v>
          </cell>
          <cell r="B248">
            <v>1</v>
          </cell>
          <cell r="C248">
            <v>170</v>
          </cell>
          <cell r="D248" t="str">
            <v>L502</v>
          </cell>
          <cell r="E248">
            <v>264</v>
          </cell>
          <cell r="F248">
            <v>296</v>
          </cell>
        </row>
        <row r="249">
          <cell r="A249" t="str">
            <v>BSL001</v>
          </cell>
          <cell r="B249">
            <v>1</v>
          </cell>
          <cell r="C249">
            <v>185</v>
          </cell>
          <cell r="D249" t="str">
            <v>L502</v>
          </cell>
          <cell r="E249">
            <v>0</v>
          </cell>
          <cell r="F249">
            <v>16</v>
          </cell>
        </row>
        <row r="250">
          <cell r="A250" t="str">
            <v>BSL001</v>
          </cell>
          <cell r="B250">
            <v>1</v>
          </cell>
          <cell r="C250">
            <v>190</v>
          </cell>
          <cell r="D250" t="str">
            <v>L502</v>
          </cell>
          <cell r="E250">
            <v>16</v>
          </cell>
          <cell r="F250">
            <v>64</v>
          </cell>
        </row>
        <row r="251">
          <cell r="A251" t="str">
            <v>BSL001</v>
          </cell>
          <cell r="B251">
            <v>1</v>
          </cell>
          <cell r="C251">
            <v>195</v>
          </cell>
          <cell r="D251" t="str">
            <v>L502</v>
          </cell>
          <cell r="E251">
            <v>0</v>
          </cell>
          <cell r="F251">
            <v>48</v>
          </cell>
        </row>
        <row r="252">
          <cell r="A252" t="str">
            <v>BSL001</v>
          </cell>
          <cell r="B252">
            <v>1</v>
          </cell>
          <cell r="C252">
            <v>200</v>
          </cell>
          <cell r="D252" t="str">
            <v>L502</v>
          </cell>
          <cell r="E252">
            <v>12</v>
          </cell>
          <cell r="F252">
            <v>12</v>
          </cell>
        </row>
        <row r="253">
          <cell r="A253" t="str">
            <v>BSL001</v>
          </cell>
          <cell r="B253">
            <v>1</v>
          </cell>
          <cell r="C253">
            <v>265</v>
          </cell>
          <cell r="D253" t="str">
            <v>L502</v>
          </cell>
          <cell r="E253">
            <v>0</v>
          </cell>
          <cell r="F253">
            <v>0</v>
          </cell>
        </row>
        <row r="254">
          <cell r="A254" t="str">
            <v>BSL001</v>
          </cell>
          <cell r="B254">
            <v>1</v>
          </cell>
          <cell r="C254">
            <v>1000</v>
          </cell>
          <cell r="D254" t="str">
            <v>L502</v>
          </cell>
          <cell r="E254">
            <v>12</v>
          </cell>
          <cell r="F254">
            <v>12</v>
          </cell>
        </row>
        <row r="255">
          <cell r="A255" t="str">
            <v>BSL001</v>
          </cell>
          <cell r="B255">
            <v>1.125</v>
          </cell>
          <cell r="C255">
            <v>150</v>
          </cell>
          <cell r="D255" t="str">
            <v>L502</v>
          </cell>
          <cell r="E255">
            <v>160</v>
          </cell>
          <cell r="F255">
            <v>192</v>
          </cell>
        </row>
        <row r="256">
          <cell r="A256" t="str">
            <v>BSL001</v>
          </cell>
          <cell r="B256">
            <v>1.125</v>
          </cell>
          <cell r="C256">
            <v>160</v>
          </cell>
          <cell r="D256" t="str">
            <v>L502</v>
          </cell>
          <cell r="E256">
            <v>580</v>
          </cell>
          <cell r="F256">
            <v>892</v>
          </cell>
        </row>
        <row r="257">
          <cell r="A257" t="str">
            <v>BSL001</v>
          </cell>
          <cell r="B257">
            <v>1.125</v>
          </cell>
          <cell r="C257">
            <v>170</v>
          </cell>
          <cell r="D257" t="str">
            <v>L502</v>
          </cell>
          <cell r="E257">
            <v>0</v>
          </cell>
          <cell r="F257">
            <v>96</v>
          </cell>
        </row>
        <row r="258">
          <cell r="A258" t="str">
            <v>BSL001</v>
          </cell>
          <cell r="B258">
            <v>1.125</v>
          </cell>
          <cell r="C258">
            <v>180</v>
          </cell>
          <cell r="D258" t="str">
            <v>L502</v>
          </cell>
          <cell r="E258">
            <v>796</v>
          </cell>
          <cell r="F258">
            <v>1092</v>
          </cell>
        </row>
        <row r="259">
          <cell r="A259" t="str">
            <v>BSL001</v>
          </cell>
          <cell r="B259">
            <v>1.125</v>
          </cell>
          <cell r="C259">
            <v>185</v>
          </cell>
          <cell r="D259" t="str">
            <v>L502</v>
          </cell>
          <cell r="E259">
            <v>0</v>
          </cell>
          <cell r="F259">
            <v>20</v>
          </cell>
        </row>
        <row r="260">
          <cell r="A260" t="str">
            <v>BSL001</v>
          </cell>
          <cell r="B260">
            <v>1.125</v>
          </cell>
          <cell r="C260">
            <v>190</v>
          </cell>
          <cell r="D260" t="str">
            <v>L502</v>
          </cell>
          <cell r="E260">
            <v>500</v>
          </cell>
          <cell r="F260">
            <v>780</v>
          </cell>
        </row>
        <row r="261">
          <cell r="A261" t="str">
            <v>BSL001</v>
          </cell>
          <cell r="B261">
            <v>1.125</v>
          </cell>
          <cell r="C261">
            <v>195</v>
          </cell>
          <cell r="D261" t="str">
            <v>L502</v>
          </cell>
          <cell r="E261">
            <v>148</v>
          </cell>
          <cell r="F261">
            <v>136</v>
          </cell>
        </row>
        <row r="262">
          <cell r="A262" t="str">
            <v>BSL001</v>
          </cell>
          <cell r="B262">
            <v>1.125</v>
          </cell>
          <cell r="C262">
            <v>200</v>
          </cell>
          <cell r="D262" t="str">
            <v>L502</v>
          </cell>
          <cell r="E262">
            <v>8</v>
          </cell>
          <cell r="F262">
            <v>20</v>
          </cell>
        </row>
        <row r="263">
          <cell r="A263" t="str">
            <v>BSL001</v>
          </cell>
          <cell r="B263">
            <v>1.125</v>
          </cell>
          <cell r="C263">
            <v>205</v>
          </cell>
          <cell r="D263" t="str">
            <v>L502</v>
          </cell>
          <cell r="E263">
            <v>0</v>
          </cell>
          <cell r="F263">
            <v>0</v>
          </cell>
        </row>
        <row r="264">
          <cell r="A264" t="str">
            <v>BSL001</v>
          </cell>
          <cell r="B264">
            <v>1.125</v>
          </cell>
          <cell r="C264">
            <v>210</v>
          </cell>
          <cell r="D264" t="str">
            <v>L502</v>
          </cell>
          <cell r="E264">
            <v>16</v>
          </cell>
          <cell r="F264">
            <v>24</v>
          </cell>
        </row>
        <row r="265">
          <cell r="A265" t="str">
            <v>BSL001</v>
          </cell>
          <cell r="B265">
            <v>1.125</v>
          </cell>
          <cell r="C265">
            <v>215</v>
          </cell>
          <cell r="D265" t="str">
            <v>L502</v>
          </cell>
          <cell r="E265">
            <v>0</v>
          </cell>
          <cell r="F265">
            <v>0</v>
          </cell>
        </row>
        <row r="266">
          <cell r="A266" t="str">
            <v>BSL001</v>
          </cell>
          <cell r="B266">
            <v>1.125</v>
          </cell>
          <cell r="C266">
            <v>220</v>
          </cell>
          <cell r="D266" t="str">
            <v>L502</v>
          </cell>
          <cell r="E266">
            <v>68</v>
          </cell>
          <cell r="F266">
            <v>80</v>
          </cell>
        </row>
        <row r="267">
          <cell r="A267" t="str">
            <v>BSL001</v>
          </cell>
          <cell r="B267">
            <v>1.125</v>
          </cell>
          <cell r="C267">
            <v>225</v>
          </cell>
          <cell r="D267" t="str">
            <v>L502</v>
          </cell>
          <cell r="E267">
            <v>36</v>
          </cell>
          <cell r="F267">
            <v>0</v>
          </cell>
        </row>
        <row r="268">
          <cell r="A268" t="str">
            <v>BSL001</v>
          </cell>
          <cell r="B268">
            <v>1.125</v>
          </cell>
          <cell r="C268">
            <v>230</v>
          </cell>
          <cell r="D268" t="str">
            <v>L502</v>
          </cell>
          <cell r="E268">
            <v>68</v>
          </cell>
          <cell r="F268">
            <v>112</v>
          </cell>
        </row>
        <row r="269">
          <cell r="A269" t="str">
            <v>BSL001</v>
          </cell>
          <cell r="B269">
            <v>1.125</v>
          </cell>
          <cell r="C269">
            <v>255</v>
          </cell>
          <cell r="D269" t="str">
            <v>L502</v>
          </cell>
          <cell r="E269">
            <v>56</v>
          </cell>
          <cell r="F269">
            <v>56</v>
          </cell>
        </row>
        <row r="270">
          <cell r="A270" t="str">
            <v>BSL001</v>
          </cell>
          <cell r="B270">
            <v>1.125</v>
          </cell>
          <cell r="C270">
            <v>304</v>
          </cell>
          <cell r="D270" t="str">
            <v>L502</v>
          </cell>
          <cell r="E270">
            <v>0</v>
          </cell>
          <cell r="F270">
            <v>0</v>
          </cell>
        </row>
        <row r="271">
          <cell r="A271" t="str">
            <v>BSL001</v>
          </cell>
          <cell r="B271">
            <v>1.125</v>
          </cell>
          <cell r="C271">
            <v>1000</v>
          </cell>
          <cell r="D271" t="str">
            <v>L502</v>
          </cell>
          <cell r="E271">
            <v>6</v>
          </cell>
          <cell r="F271">
            <v>6</v>
          </cell>
        </row>
        <row r="272">
          <cell r="A272" t="str">
            <v>BSL001</v>
          </cell>
          <cell r="B272">
            <v>1.25</v>
          </cell>
          <cell r="C272">
            <v>175</v>
          </cell>
          <cell r="D272" t="str">
            <v>L502</v>
          </cell>
          <cell r="E272">
            <v>0</v>
          </cell>
          <cell r="F272">
            <v>0</v>
          </cell>
        </row>
        <row r="273">
          <cell r="A273" t="str">
            <v>BSL001</v>
          </cell>
          <cell r="B273">
            <v>1.25</v>
          </cell>
          <cell r="C273">
            <v>180</v>
          </cell>
          <cell r="D273" t="str">
            <v>L502</v>
          </cell>
          <cell r="E273">
            <v>760</v>
          </cell>
          <cell r="F273">
            <v>720</v>
          </cell>
        </row>
        <row r="274">
          <cell r="A274" t="str">
            <v>BSL001</v>
          </cell>
          <cell r="B274">
            <v>1.25</v>
          </cell>
          <cell r="C274">
            <v>190</v>
          </cell>
          <cell r="D274" t="str">
            <v>L502</v>
          </cell>
          <cell r="E274">
            <v>40</v>
          </cell>
          <cell r="F274">
            <v>40</v>
          </cell>
        </row>
        <row r="275">
          <cell r="A275" t="str">
            <v>BSL001</v>
          </cell>
          <cell r="B275">
            <v>1.25</v>
          </cell>
          <cell r="C275">
            <v>200</v>
          </cell>
          <cell r="D275" t="str">
            <v>L502</v>
          </cell>
          <cell r="E275">
            <v>604</v>
          </cell>
          <cell r="F275">
            <v>548</v>
          </cell>
        </row>
        <row r="276">
          <cell r="A276" t="str">
            <v>BSL001</v>
          </cell>
          <cell r="B276">
            <v>1.25</v>
          </cell>
          <cell r="C276">
            <v>210</v>
          </cell>
          <cell r="D276" t="str">
            <v>L502</v>
          </cell>
          <cell r="E276">
            <v>256</v>
          </cell>
          <cell r="F276">
            <v>444</v>
          </cell>
        </row>
        <row r="277">
          <cell r="A277" t="str">
            <v>BSL001</v>
          </cell>
          <cell r="B277">
            <v>1.25</v>
          </cell>
          <cell r="C277">
            <v>213</v>
          </cell>
          <cell r="D277" t="str">
            <v>L502</v>
          </cell>
          <cell r="E277">
            <v>0</v>
          </cell>
          <cell r="F277">
            <v>0</v>
          </cell>
        </row>
        <row r="278">
          <cell r="A278" t="str">
            <v>BSL001</v>
          </cell>
          <cell r="B278">
            <v>1.25</v>
          </cell>
          <cell r="C278">
            <v>215</v>
          </cell>
          <cell r="D278" t="str">
            <v>L502</v>
          </cell>
          <cell r="E278">
            <v>240</v>
          </cell>
          <cell r="F278">
            <v>240</v>
          </cell>
        </row>
        <row r="279">
          <cell r="A279" t="str">
            <v>BSL001</v>
          </cell>
          <cell r="B279">
            <v>1.25</v>
          </cell>
          <cell r="C279">
            <v>220</v>
          </cell>
          <cell r="D279" t="str">
            <v>L502</v>
          </cell>
          <cell r="E279">
            <v>468</v>
          </cell>
          <cell r="F279">
            <v>672</v>
          </cell>
        </row>
        <row r="280">
          <cell r="A280" t="str">
            <v>BSL001</v>
          </cell>
          <cell r="B280">
            <v>1.25</v>
          </cell>
          <cell r="C280">
            <v>230</v>
          </cell>
          <cell r="D280" t="str">
            <v>L502</v>
          </cell>
          <cell r="E280">
            <v>168</v>
          </cell>
          <cell r="F280">
            <v>148</v>
          </cell>
        </row>
        <row r="281">
          <cell r="A281" t="str">
            <v>BSL001</v>
          </cell>
          <cell r="B281">
            <v>1.25</v>
          </cell>
          <cell r="C281">
            <v>235</v>
          </cell>
          <cell r="D281" t="str">
            <v>L502</v>
          </cell>
          <cell r="E281">
            <v>0</v>
          </cell>
          <cell r="F281">
            <v>20</v>
          </cell>
        </row>
        <row r="282">
          <cell r="A282" t="str">
            <v>BSL001</v>
          </cell>
          <cell r="B282">
            <v>1.25</v>
          </cell>
          <cell r="C282">
            <v>240</v>
          </cell>
          <cell r="D282" t="str">
            <v>L502</v>
          </cell>
          <cell r="E282">
            <v>20</v>
          </cell>
          <cell r="F282">
            <v>20</v>
          </cell>
        </row>
        <row r="283">
          <cell r="A283" t="str">
            <v>BSL001</v>
          </cell>
          <cell r="B283">
            <v>1.25</v>
          </cell>
          <cell r="C283">
            <v>245</v>
          </cell>
          <cell r="D283" t="str">
            <v>L502</v>
          </cell>
          <cell r="E283">
            <v>24</v>
          </cell>
          <cell r="F283">
            <v>24</v>
          </cell>
        </row>
        <row r="284">
          <cell r="A284" t="str">
            <v>BSL001</v>
          </cell>
          <cell r="B284">
            <v>1.25</v>
          </cell>
          <cell r="C284">
            <v>255</v>
          </cell>
          <cell r="D284" t="str">
            <v>L502</v>
          </cell>
          <cell r="E284">
            <v>0</v>
          </cell>
          <cell r="F284">
            <v>36</v>
          </cell>
        </row>
        <row r="285">
          <cell r="A285" t="str">
            <v>BSL001</v>
          </cell>
          <cell r="B285">
            <v>1.25</v>
          </cell>
          <cell r="C285">
            <v>260</v>
          </cell>
          <cell r="D285" t="str">
            <v>L502</v>
          </cell>
          <cell r="E285">
            <v>88</v>
          </cell>
          <cell r="F285">
            <v>112</v>
          </cell>
        </row>
        <row r="286">
          <cell r="A286" t="str">
            <v>BSL001</v>
          </cell>
          <cell r="B286">
            <v>1.25</v>
          </cell>
          <cell r="C286">
            <v>1000</v>
          </cell>
          <cell r="D286" t="str">
            <v>L502</v>
          </cell>
          <cell r="E286">
            <v>10</v>
          </cell>
          <cell r="F286">
            <v>10</v>
          </cell>
        </row>
        <row r="287">
          <cell r="A287" t="str">
            <v>BSL001</v>
          </cell>
          <cell r="B287">
            <v>1.375</v>
          </cell>
          <cell r="C287">
            <v>220</v>
          </cell>
          <cell r="D287" t="str">
            <v>L502</v>
          </cell>
          <cell r="E287">
            <v>120</v>
          </cell>
          <cell r="F287">
            <v>120</v>
          </cell>
        </row>
        <row r="288">
          <cell r="A288" t="str">
            <v>BSL001</v>
          </cell>
          <cell r="B288">
            <v>1.375</v>
          </cell>
          <cell r="C288">
            <v>230</v>
          </cell>
          <cell r="D288" t="str">
            <v>L502</v>
          </cell>
          <cell r="E288">
            <v>32</v>
          </cell>
          <cell r="F288">
            <v>144</v>
          </cell>
        </row>
        <row r="289">
          <cell r="A289" t="str">
            <v>BSL001</v>
          </cell>
          <cell r="B289">
            <v>1.375</v>
          </cell>
          <cell r="C289">
            <v>235</v>
          </cell>
          <cell r="D289" t="str">
            <v>L502</v>
          </cell>
          <cell r="E289">
            <v>240</v>
          </cell>
          <cell r="F289">
            <v>280</v>
          </cell>
        </row>
        <row r="290">
          <cell r="A290" t="str">
            <v>BSL001</v>
          </cell>
          <cell r="B290">
            <v>1.375</v>
          </cell>
          <cell r="C290">
            <v>250</v>
          </cell>
          <cell r="D290" t="str">
            <v>L502</v>
          </cell>
          <cell r="E290">
            <v>32</v>
          </cell>
          <cell r="F290">
            <v>212</v>
          </cell>
        </row>
        <row r="291">
          <cell r="A291" t="str">
            <v>BSL001</v>
          </cell>
          <cell r="B291">
            <v>1.375</v>
          </cell>
          <cell r="C291">
            <v>270</v>
          </cell>
          <cell r="D291" t="str">
            <v>L502</v>
          </cell>
          <cell r="E291">
            <v>0</v>
          </cell>
          <cell r="F291">
            <v>60</v>
          </cell>
        </row>
        <row r="292">
          <cell r="A292" t="str">
            <v>BSL001</v>
          </cell>
          <cell r="B292">
            <v>1.375</v>
          </cell>
          <cell r="C292">
            <v>275</v>
          </cell>
          <cell r="D292" t="str">
            <v>L502</v>
          </cell>
          <cell r="E292">
            <v>756</v>
          </cell>
          <cell r="F292">
            <v>864</v>
          </cell>
        </row>
        <row r="293">
          <cell r="A293" t="str">
            <v>BSL001</v>
          </cell>
          <cell r="B293">
            <v>1.375</v>
          </cell>
          <cell r="C293">
            <v>280</v>
          </cell>
          <cell r="D293" t="str">
            <v>L502</v>
          </cell>
          <cell r="E293">
            <v>180</v>
          </cell>
          <cell r="F293">
            <v>180</v>
          </cell>
        </row>
        <row r="294">
          <cell r="A294" t="str">
            <v>BSL001</v>
          </cell>
          <cell r="B294">
            <v>1.375</v>
          </cell>
          <cell r="C294">
            <v>285</v>
          </cell>
          <cell r="D294" t="str">
            <v>L502</v>
          </cell>
          <cell r="E294">
            <v>0</v>
          </cell>
          <cell r="F294">
            <v>72</v>
          </cell>
        </row>
        <row r="295">
          <cell r="A295" t="str">
            <v>BSL001</v>
          </cell>
          <cell r="B295">
            <v>1.375</v>
          </cell>
          <cell r="C295">
            <v>320</v>
          </cell>
          <cell r="D295" t="str">
            <v>L502</v>
          </cell>
          <cell r="E295">
            <v>72</v>
          </cell>
          <cell r="F295">
            <v>144</v>
          </cell>
        </row>
        <row r="296">
          <cell r="A296" t="str">
            <v>BSL001</v>
          </cell>
          <cell r="B296">
            <v>1.375</v>
          </cell>
          <cell r="C296">
            <v>325</v>
          </cell>
          <cell r="D296" t="str">
            <v>L502</v>
          </cell>
          <cell r="E296">
            <v>72</v>
          </cell>
          <cell r="F296">
            <v>72</v>
          </cell>
        </row>
        <row r="297">
          <cell r="A297" t="str">
            <v>BSL001</v>
          </cell>
          <cell r="B297">
            <v>1.375</v>
          </cell>
          <cell r="C297">
            <v>340</v>
          </cell>
          <cell r="D297" t="str">
            <v>L502</v>
          </cell>
          <cell r="E297">
            <v>180</v>
          </cell>
          <cell r="F297">
            <v>216</v>
          </cell>
        </row>
        <row r="298">
          <cell r="A298" t="str">
            <v>BSL001</v>
          </cell>
          <cell r="B298">
            <v>1.375</v>
          </cell>
          <cell r="C298">
            <v>345</v>
          </cell>
          <cell r="D298" t="str">
            <v>L502</v>
          </cell>
          <cell r="E298">
            <v>36</v>
          </cell>
          <cell r="F298">
            <v>72</v>
          </cell>
        </row>
        <row r="299">
          <cell r="A299" t="str">
            <v>BSL001</v>
          </cell>
          <cell r="B299">
            <v>1.375</v>
          </cell>
          <cell r="C299">
            <v>350</v>
          </cell>
          <cell r="D299" t="str">
            <v>L502</v>
          </cell>
          <cell r="E299">
            <v>108</v>
          </cell>
          <cell r="F299">
            <v>182</v>
          </cell>
        </row>
        <row r="300">
          <cell r="A300" t="str">
            <v>BSL001</v>
          </cell>
          <cell r="B300">
            <v>1.375</v>
          </cell>
          <cell r="C300">
            <v>385</v>
          </cell>
          <cell r="D300" t="str">
            <v>L502</v>
          </cell>
          <cell r="E300">
            <v>0</v>
          </cell>
          <cell r="F300">
            <v>72</v>
          </cell>
        </row>
        <row r="301">
          <cell r="A301" t="str">
            <v>BSL001</v>
          </cell>
          <cell r="B301">
            <v>1.375</v>
          </cell>
          <cell r="C301">
            <v>1000</v>
          </cell>
          <cell r="D301" t="str">
            <v>L502</v>
          </cell>
          <cell r="E301">
            <v>6</v>
          </cell>
          <cell r="F301">
            <v>6</v>
          </cell>
        </row>
        <row r="302">
          <cell r="A302" t="str">
            <v>BSL001</v>
          </cell>
          <cell r="B302">
            <v>1.5</v>
          </cell>
          <cell r="C302">
            <v>65</v>
          </cell>
          <cell r="D302" t="str">
            <v>L502</v>
          </cell>
          <cell r="E302">
            <v>0</v>
          </cell>
          <cell r="F302">
            <v>0</v>
          </cell>
        </row>
        <row r="303">
          <cell r="A303" t="str">
            <v>BSL001</v>
          </cell>
          <cell r="B303">
            <v>1.5</v>
          </cell>
          <cell r="C303">
            <v>120</v>
          </cell>
          <cell r="D303" t="str">
            <v>L502</v>
          </cell>
          <cell r="E303">
            <v>0</v>
          </cell>
          <cell r="F303">
            <v>44</v>
          </cell>
        </row>
        <row r="304">
          <cell r="A304" t="str">
            <v>BSL001</v>
          </cell>
          <cell r="B304">
            <v>1.5</v>
          </cell>
          <cell r="C304">
            <v>165</v>
          </cell>
          <cell r="D304" t="str">
            <v>L502</v>
          </cell>
          <cell r="E304">
            <v>0</v>
          </cell>
          <cell r="F304">
            <v>40</v>
          </cell>
        </row>
        <row r="305">
          <cell r="A305" t="str">
            <v>BSL001</v>
          </cell>
          <cell r="B305">
            <v>1.5</v>
          </cell>
          <cell r="C305">
            <v>210</v>
          </cell>
          <cell r="D305" t="str">
            <v>L502</v>
          </cell>
          <cell r="E305">
            <v>0</v>
          </cell>
          <cell r="F305">
            <v>40</v>
          </cell>
        </row>
        <row r="306">
          <cell r="A306" t="str">
            <v>BSL001</v>
          </cell>
          <cell r="B306">
            <v>1.5</v>
          </cell>
          <cell r="C306">
            <v>222</v>
          </cell>
          <cell r="D306" t="str">
            <v>L502</v>
          </cell>
          <cell r="E306">
            <v>0</v>
          </cell>
          <cell r="F306">
            <v>0</v>
          </cell>
        </row>
        <row r="307">
          <cell r="A307" t="str">
            <v>BSL001</v>
          </cell>
          <cell r="B307">
            <v>1.5</v>
          </cell>
          <cell r="C307">
            <v>235</v>
          </cell>
          <cell r="D307" t="str">
            <v>L502</v>
          </cell>
          <cell r="E307">
            <v>328</v>
          </cell>
          <cell r="F307">
            <v>288</v>
          </cell>
        </row>
        <row r="308">
          <cell r="A308" t="str">
            <v>BSL001</v>
          </cell>
          <cell r="B308">
            <v>1.5</v>
          </cell>
          <cell r="C308">
            <v>240</v>
          </cell>
          <cell r="D308" t="str">
            <v>L502</v>
          </cell>
          <cell r="E308">
            <v>0</v>
          </cell>
          <cell r="F308">
            <v>44</v>
          </cell>
        </row>
        <row r="309">
          <cell r="A309" t="str">
            <v>BSL001</v>
          </cell>
          <cell r="B309">
            <v>1.5</v>
          </cell>
          <cell r="C309">
            <v>242</v>
          </cell>
          <cell r="D309" t="str">
            <v>L502</v>
          </cell>
          <cell r="E309">
            <v>0</v>
          </cell>
          <cell r="F309">
            <v>0</v>
          </cell>
        </row>
        <row r="310">
          <cell r="A310" t="str">
            <v>BSL001</v>
          </cell>
          <cell r="B310">
            <v>1.5</v>
          </cell>
          <cell r="C310">
            <v>250</v>
          </cell>
          <cell r="D310" t="str">
            <v>L502</v>
          </cell>
          <cell r="E310">
            <v>60</v>
          </cell>
          <cell r="F310">
            <v>60</v>
          </cell>
        </row>
        <row r="311">
          <cell r="A311" t="str">
            <v>BSL001</v>
          </cell>
          <cell r="B311">
            <v>1.5</v>
          </cell>
          <cell r="C311">
            <v>275</v>
          </cell>
          <cell r="D311" t="str">
            <v>L502</v>
          </cell>
          <cell r="E311">
            <v>0</v>
          </cell>
          <cell r="F311">
            <v>32</v>
          </cell>
        </row>
        <row r="312">
          <cell r="A312" t="str">
            <v>BSL001</v>
          </cell>
          <cell r="B312">
            <v>1.5</v>
          </cell>
          <cell r="C312">
            <v>290</v>
          </cell>
          <cell r="D312" t="str">
            <v>L502</v>
          </cell>
          <cell r="E312">
            <v>264</v>
          </cell>
          <cell r="F312">
            <v>264</v>
          </cell>
        </row>
        <row r="313">
          <cell r="A313" t="str">
            <v>BSL001</v>
          </cell>
          <cell r="B313">
            <v>1.5</v>
          </cell>
          <cell r="C313">
            <v>295</v>
          </cell>
          <cell r="D313" t="str">
            <v>L502</v>
          </cell>
          <cell r="E313">
            <v>0</v>
          </cell>
          <cell r="F313">
            <v>24</v>
          </cell>
        </row>
        <row r="314">
          <cell r="A314" t="str">
            <v>BSL001</v>
          </cell>
          <cell r="B314">
            <v>1.5</v>
          </cell>
          <cell r="C314">
            <v>300</v>
          </cell>
          <cell r="D314" t="str">
            <v>L502</v>
          </cell>
          <cell r="E314">
            <v>0</v>
          </cell>
          <cell r="F314">
            <v>0</v>
          </cell>
        </row>
        <row r="315">
          <cell r="A315" t="str">
            <v>BSL001</v>
          </cell>
          <cell r="B315">
            <v>1.5</v>
          </cell>
          <cell r="C315">
            <v>310</v>
          </cell>
          <cell r="D315" t="str">
            <v>L502</v>
          </cell>
          <cell r="E315">
            <v>20</v>
          </cell>
          <cell r="F315">
            <v>32</v>
          </cell>
        </row>
        <row r="316">
          <cell r="A316" t="str">
            <v>BSL001</v>
          </cell>
          <cell r="B316">
            <v>1.5</v>
          </cell>
          <cell r="C316">
            <v>315</v>
          </cell>
          <cell r="D316" t="str">
            <v>L502</v>
          </cell>
          <cell r="E316">
            <v>32</v>
          </cell>
          <cell r="F316">
            <v>32</v>
          </cell>
        </row>
        <row r="317">
          <cell r="A317" t="str">
            <v>BSL001</v>
          </cell>
          <cell r="B317">
            <v>1.5</v>
          </cell>
          <cell r="C317">
            <v>545</v>
          </cell>
          <cell r="D317" t="str">
            <v>L502</v>
          </cell>
          <cell r="E317">
            <v>0</v>
          </cell>
          <cell r="F317">
            <v>0</v>
          </cell>
        </row>
        <row r="318">
          <cell r="A318" t="str">
            <v>BSL001</v>
          </cell>
          <cell r="B318">
            <v>1.5</v>
          </cell>
          <cell r="C318">
            <v>1250</v>
          </cell>
          <cell r="D318" t="str">
            <v>L502</v>
          </cell>
          <cell r="E318">
            <v>24</v>
          </cell>
          <cell r="F318">
            <v>0</v>
          </cell>
        </row>
        <row r="319">
          <cell r="A319" t="str">
            <v>BSL001</v>
          </cell>
          <cell r="B319">
            <v>1.625</v>
          </cell>
          <cell r="C319">
            <v>270</v>
          </cell>
          <cell r="D319" t="str">
            <v>L502</v>
          </cell>
          <cell r="E319">
            <v>20</v>
          </cell>
          <cell r="F319">
            <v>60</v>
          </cell>
        </row>
        <row r="320">
          <cell r="A320" t="str">
            <v>BSL001</v>
          </cell>
          <cell r="B320">
            <v>1.625</v>
          </cell>
          <cell r="C320">
            <v>280</v>
          </cell>
          <cell r="D320" t="str">
            <v>L502</v>
          </cell>
          <cell r="E320">
            <v>20</v>
          </cell>
          <cell r="F320">
            <v>20</v>
          </cell>
        </row>
        <row r="321">
          <cell r="A321" t="str">
            <v>BSL001</v>
          </cell>
          <cell r="B321">
            <v>1.625</v>
          </cell>
          <cell r="C321">
            <v>290</v>
          </cell>
          <cell r="D321" t="str">
            <v>L502</v>
          </cell>
          <cell r="E321">
            <v>240</v>
          </cell>
          <cell r="F321">
            <v>720</v>
          </cell>
        </row>
        <row r="322">
          <cell r="A322" t="str">
            <v>BSL001</v>
          </cell>
          <cell r="B322">
            <v>1.625</v>
          </cell>
          <cell r="C322">
            <v>300</v>
          </cell>
          <cell r="D322" t="str">
            <v>L502</v>
          </cell>
          <cell r="E322">
            <v>0</v>
          </cell>
          <cell r="F322">
            <v>24</v>
          </cell>
        </row>
        <row r="323">
          <cell r="A323" t="str">
            <v>BSL001</v>
          </cell>
          <cell r="B323">
            <v>1.625</v>
          </cell>
          <cell r="C323">
            <v>310</v>
          </cell>
          <cell r="D323" t="str">
            <v>L502</v>
          </cell>
          <cell r="E323">
            <v>160</v>
          </cell>
          <cell r="F323">
            <v>160</v>
          </cell>
        </row>
        <row r="324">
          <cell r="A324" t="str">
            <v>BSL001</v>
          </cell>
          <cell r="B324">
            <v>1.625</v>
          </cell>
          <cell r="C324">
            <v>340</v>
          </cell>
          <cell r="D324" t="str">
            <v>L502</v>
          </cell>
          <cell r="E324">
            <v>20</v>
          </cell>
          <cell r="F324">
            <v>152</v>
          </cell>
        </row>
        <row r="325">
          <cell r="A325" t="str">
            <v>BSL001</v>
          </cell>
          <cell r="B325">
            <v>1.625</v>
          </cell>
          <cell r="C325">
            <v>360</v>
          </cell>
          <cell r="D325" t="str">
            <v>L502</v>
          </cell>
          <cell r="E325">
            <v>88</v>
          </cell>
          <cell r="F325">
            <v>88</v>
          </cell>
        </row>
        <row r="326">
          <cell r="A326" t="str">
            <v>BSL001</v>
          </cell>
          <cell r="B326">
            <v>1.625</v>
          </cell>
          <cell r="C326">
            <v>365</v>
          </cell>
          <cell r="D326" t="str">
            <v>L502</v>
          </cell>
          <cell r="E326">
            <v>64</v>
          </cell>
          <cell r="F326">
            <v>128</v>
          </cell>
        </row>
        <row r="327">
          <cell r="A327" t="str">
            <v>BSL001</v>
          </cell>
          <cell r="B327">
            <v>1.625</v>
          </cell>
          <cell r="C327">
            <v>410</v>
          </cell>
          <cell r="D327" t="str">
            <v>L502</v>
          </cell>
          <cell r="E327">
            <v>32</v>
          </cell>
          <cell r="F327">
            <v>32</v>
          </cell>
        </row>
        <row r="328">
          <cell r="A328" t="str">
            <v>BSL001</v>
          </cell>
          <cell r="B328">
            <v>1.625</v>
          </cell>
          <cell r="C328">
            <v>430</v>
          </cell>
          <cell r="D328" t="str">
            <v>L502</v>
          </cell>
          <cell r="E328">
            <v>32</v>
          </cell>
          <cell r="F328">
            <v>32</v>
          </cell>
        </row>
        <row r="329">
          <cell r="A329" t="str">
            <v>BSL001</v>
          </cell>
          <cell r="B329">
            <v>1.75</v>
          </cell>
          <cell r="C329">
            <v>300</v>
          </cell>
          <cell r="D329" t="str">
            <v>L502</v>
          </cell>
          <cell r="E329">
            <v>56</v>
          </cell>
          <cell r="F329">
            <v>280</v>
          </cell>
        </row>
        <row r="330">
          <cell r="A330" t="str">
            <v>BSL001</v>
          </cell>
          <cell r="B330">
            <v>1.75</v>
          </cell>
          <cell r="C330">
            <v>350</v>
          </cell>
          <cell r="D330" t="str">
            <v>L502</v>
          </cell>
          <cell r="E330">
            <v>72</v>
          </cell>
          <cell r="F330">
            <v>144</v>
          </cell>
        </row>
        <row r="331">
          <cell r="A331" t="str">
            <v>BSL001</v>
          </cell>
          <cell r="B331">
            <v>1.75</v>
          </cell>
          <cell r="C331">
            <v>370</v>
          </cell>
          <cell r="D331" t="str">
            <v>L502</v>
          </cell>
          <cell r="E331">
            <v>0</v>
          </cell>
          <cell r="F331">
            <v>140</v>
          </cell>
        </row>
        <row r="332">
          <cell r="A332" t="str">
            <v>BSL001</v>
          </cell>
          <cell r="B332">
            <v>1.75</v>
          </cell>
          <cell r="C332">
            <v>410</v>
          </cell>
          <cell r="D332" t="str">
            <v>L502</v>
          </cell>
          <cell r="E332">
            <v>36</v>
          </cell>
          <cell r="F332">
            <v>72</v>
          </cell>
        </row>
        <row r="333">
          <cell r="A333" t="str">
            <v>BSL001</v>
          </cell>
          <cell r="B333">
            <v>1.75</v>
          </cell>
          <cell r="C333">
            <v>425</v>
          </cell>
          <cell r="D333" t="str">
            <v>L502</v>
          </cell>
          <cell r="E333">
            <v>108</v>
          </cell>
          <cell r="F333">
            <v>108</v>
          </cell>
        </row>
        <row r="334">
          <cell r="A334" t="str">
            <v>BSL001</v>
          </cell>
          <cell r="B334">
            <v>1.875</v>
          </cell>
          <cell r="C334">
            <v>200</v>
          </cell>
          <cell r="D334" t="str">
            <v>L502</v>
          </cell>
          <cell r="E334">
            <v>8</v>
          </cell>
          <cell r="F334">
            <v>8</v>
          </cell>
        </row>
        <row r="335">
          <cell r="A335" t="str">
            <v>BSL001</v>
          </cell>
          <cell r="B335">
            <v>1.875</v>
          </cell>
          <cell r="C335">
            <v>330</v>
          </cell>
          <cell r="D335" t="str">
            <v>L502</v>
          </cell>
          <cell r="E335">
            <v>216</v>
          </cell>
          <cell r="F335">
            <v>456</v>
          </cell>
        </row>
        <row r="336">
          <cell r="A336" t="str">
            <v>BSL001</v>
          </cell>
          <cell r="B336">
            <v>1.875</v>
          </cell>
          <cell r="C336">
            <v>370</v>
          </cell>
          <cell r="D336" t="str">
            <v>L502</v>
          </cell>
          <cell r="E336">
            <v>0</v>
          </cell>
          <cell r="F336">
            <v>80</v>
          </cell>
        </row>
        <row r="337">
          <cell r="A337" t="str">
            <v>BSL001</v>
          </cell>
          <cell r="B337">
            <v>1.875</v>
          </cell>
          <cell r="C337">
            <v>380</v>
          </cell>
          <cell r="D337" t="str">
            <v>L502</v>
          </cell>
          <cell r="E337">
            <v>28</v>
          </cell>
          <cell r="F337">
            <v>28</v>
          </cell>
        </row>
        <row r="338">
          <cell r="A338" t="str">
            <v>BSL001</v>
          </cell>
          <cell r="B338">
            <v>1.875</v>
          </cell>
          <cell r="C338">
            <v>390</v>
          </cell>
          <cell r="D338" t="str">
            <v>L502</v>
          </cell>
          <cell r="E338">
            <v>0</v>
          </cell>
          <cell r="F338">
            <v>24</v>
          </cell>
        </row>
        <row r="339">
          <cell r="A339" t="str">
            <v>BSL001</v>
          </cell>
          <cell r="B339">
            <v>1.875</v>
          </cell>
          <cell r="C339">
            <v>405</v>
          </cell>
          <cell r="D339" t="str">
            <v>L502</v>
          </cell>
          <cell r="E339">
            <v>48</v>
          </cell>
          <cell r="F339">
            <v>72</v>
          </cell>
        </row>
        <row r="340">
          <cell r="A340" t="str">
            <v>BSL001</v>
          </cell>
          <cell r="B340">
            <v>1.875</v>
          </cell>
          <cell r="C340">
            <v>410</v>
          </cell>
          <cell r="D340" t="str">
            <v>L502</v>
          </cell>
          <cell r="E340">
            <v>0</v>
          </cell>
          <cell r="F340">
            <v>0</v>
          </cell>
        </row>
        <row r="341">
          <cell r="A341" t="str">
            <v>BSL001</v>
          </cell>
          <cell r="B341">
            <v>1.875</v>
          </cell>
          <cell r="C341">
            <v>435</v>
          </cell>
          <cell r="D341" t="str">
            <v>L502</v>
          </cell>
          <cell r="E341">
            <v>0</v>
          </cell>
          <cell r="F341">
            <v>0</v>
          </cell>
        </row>
        <row r="342">
          <cell r="A342" t="str">
            <v>BSL001</v>
          </cell>
          <cell r="B342">
            <v>1.875</v>
          </cell>
          <cell r="C342">
            <v>440</v>
          </cell>
          <cell r="D342" t="str">
            <v>L502</v>
          </cell>
          <cell r="E342">
            <v>40</v>
          </cell>
          <cell r="F342">
            <v>40</v>
          </cell>
        </row>
        <row r="343">
          <cell r="A343" t="str">
            <v>BSL001</v>
          </cell>
          <cell r="B343">
            <v>1.875</v>
          </cell>
          <cell r="C343">
            <v>455</v>
          </cell>
          <cell r="D343" t="str">
            <v>L502</v>
          </cell>
          <cell r="E343">
            <v>28</v>
          </cell>
          <cell r="F343">
            <v>28</v>
          </cell>
        </row>
        <row r="344">
          <cell r="A344" t="str">
            <v>BSL001</v>
          </cell>
          <cell r="B344">
            <v>1.875</v>
          </cell>
          <cell r="C344">
            <v>460</v>
          </cell>
          <cell r="D344" t="str">
            <v>L502</v>
          </cell>
          <cell r="E344">
            <v>28</v>
          </cell>
          <cell r="F344">
            <v>28</v>
          </cell>
        </row>
        <row r="345">
          <cell r="A345" t="str">
            <v>BSL001</v>
          </cell>
          <cell r="B345">
            <v>2</v>
          </cell>
          <cell r="C345">
            <v>340</v>
          </cell>
          <cell r="D345" t="str">
            <v>L502</v>
          </cell>
          <cell r="E345">
            <v>0</v>
          </cell>
          <cell r="F345">
            <v>20</v>
          </cell>
        </row>
        <row r="346">
          <cell r="A346" t="str">
            <v>BSL001</v>
          </cell>
          <cell r="B346">
            <v>2</v>
          </cell>
          <cell r="C346">
            <v>420</v>
          </cell>
          <cell r="D346" t="str">
            <v>L502</v>
          </cell>
          <cell r="E346">
            <v>20</v>
          </cell>
          <cell r="F346">
            <v>20</v>
          </cell>
        </row>
        <row r="347">
          <cell r="A347" t="str">
            <v>BSL001</v>
          </cell>
          <cell r="B347">
            <v>2</v>
          </cell>
          <cell r="C347">
            <v>425</v>
          </cell>
          <cell r="D347" t="str">
            <v>L502</v>
          </cell>
          <cell r="E347">
            <v>0</v>
          </cell>
          <cell r="F347">
            <v>0</v>
          </cell>
        </row>
        <row r="348">
          <cell r="A348" t="str">
            <v>BSL001</v>
          </cell>
          <cell r="B348">
            <v>2</v>
          </cell>
          <cell r="C348">
            <v>787</v>
          </cell>
          <cell r="D348" t="str">
            <v>L502</v>
          </cell>
          <cell r="E348">
            <v>0</v>
          </cell>
          <cell r="F348">
            <v>0</v>
          </cell>
        </row>
        <row r="349">
          <cell r="A349" t="str">
            <v>BSL001</v>
          </cell>
          <cell r="B349">
            <v>2.25</v>
          </cell>
          <cell r="C349">
            <v>440</v>
          </cell>
          <cell r="D349" t="str">
            <v>L502</v>
          </cell>
          <cell r="E349">
            <v>28</v>
          </cell>
          <cell r="F349">
            <v>28</v>
          </cell>
        </row>
        <row r="350">
          <cell r="A350" t="str">
            <v>BSL001</v>
          </cell>
          <cell r="B350">
            <v>2.5</v>
          </cell>
          <cell r="C350">
            <v>400</v>
          </cell>
          <cell r="D350" t="str">
            <v>L502</v>
          </cell>
          <cell r="E350">
            <v>0</v>
          </cell>
          <cell r="F350">
            <v>84</v>
          </cell>
        </row>
        <row r="351">
          <cell r="A351" t="str">
            <v>BSL001</v>
          </cell>
          <cell r="B351">
            <v>2.5</v>
          </cell>
          <cell r="C351">
            <v>480</v>
          </cell>
          <cell r="D351" t="str">
            <v>L502</v>
          </cell>
          <cell r="E351">
            <v>0</v>
          </cell>
          <cell r="F351">
            <v>28</v>
          </cell>
        </row>
        <row r="352">
          <cell r="A352" t="str">
            <v>BSL001</v>
          </cell>
          <cell r="B352">
            <v>2.5</v>
          </cell>
          <cell r="C352">
            <v>530</v>
          </cell>
          <cell r="D352" t="str">
            <v>L502</v>
          </cell>
          <cell r="E352">
            <v>28</v>
          </cell>
          <cell r="F352">
            <v>28</v>
          </cell>
        </row>
        <row r="353">
          <cell r="A353" t="str">
            <v>BSL001</v>
          </cell>
          <cell r="B353">
            <v>2.5</v>
          </cell>
          <cell r="C353">
            <v>535</v>
          </cell>
          <cell r="D353" t="str">
            <v>L502</v>
          </cell>
          <cell r="E353">
            <v>0</v>
          </cell>
          <cell r="F353">
            <v>56</v>
          </cell>
        </row>
        <row r="354">
          <cell r="A354" t="str">
            <v>BSL001A</v>
          </cell>
          <cell r="B354">
            <v>0.875</v>
          </cell>
          <cell r="C354">
            <v>140</v>
          </cell>
          <cell r="D354" t="str">
            <v>L502</v>
          </cell>
          <cell r="E354">
            <v>0</v>
          </cell>
          <cell r="F354">
            <v>48</v>
          </cell>
        </row>
        <row r="355">
          <cell r="A355" t="str">
            <v>BSL001A</v>
          </cell>
          <cell r="B355">
            <v>1</v>
          </cell>
          <cell r="C355">
            <v>135</v>
          </cell>
          <cell r="D355" t="str">
            <v>L502</v>
          </cell>
          <cell r="E355">
            <v>12</v>
          </cell>
          <cell r="F355">
            <v>12</v>
          </cell>
        </row>
        <row r="356">
          <cell r="A356" t="str">
            <v>BSL001B</v>
          </cell>
          <cell r="B356">
            <v>0.5</v>
          </cell>
          <cell r="C356">
            <v>65</v>
          </cell>
          <cell r="D356" t="str">
            <v>L502</v>
          </cell>
          <cell r="E356">
            <v>392</v>
          </cell>
          <cell r="F356">
            <v>392</v>
          </cell>
        </row>
        <row r="357">
          <cell r="A357" t="str">
            <v>BSL001B</v>
          </cell>
          <cell r="B357">
            <v>0.5</v>
          </cell>
          <cell r="C357">
            <v>70</v>
          </cell>
          <cell r="D357" t="str">
            <v>L502</v>
          </cell>
          <cell r="E357">
            <v>56</v>
          </cell>
          <cell r="F357">
            <v>56</v>
          </cell>
        </row>
        <row r="358">
          <cell r="A358" t="str">
            <v>BSL001B</v>
          </cell>
          <cell r="B358">
            <v>0.5</v>
          </cell>
          <cell r="C358">
            <v>75</v>
          </cell>
          <cell r="D358" t="str">
            <v>L502</v>
          </cell>
          <cell r="E358">
            <v>8</v>
          </cell>
          <cell r="F358">
            <v>12</v>
          </cell>
        </row>
        <row r="359">
          <cell r="A359" t="str">
            <v>BSL001B</v>
          </cell>
          <cell r="B359">
            <v>0.5</v>
          </cell>
          <cell r="C359">
            <v>85</v>
          </cell>
          <cell r="D359" t="str">
            <v>L502</v>
          </cell>
          <cell r="E359">
            <v>0</v>
          </cell>
          <cell r="F359">
            <v>4</v>
          </cell>
        </row>
        <row r="360">
          <cell r="A360" t="str">
            <v>BSL001B</v>
          </cell>
          <cell r="B360">
            <v>0.5</v>
          </cell>
          <cell r="C360">
            <v>90</v>
          </cell>
          <cell r="D360" t="str">
            <v>L502</v>
          </cell>
          <cell r="E360">
            <v>12</v>
          </cell>
          <cell r="F360">
            <v>8</v>
          </cell>
        </row>
        <row r="361">
          <cell r="A361" t="str">
            <v>BSL001B</v>
          </cell>
          <cell r="B361">
            <v>0.5</v>
          </cell>
          <cell r="C361">
            <v>100</v>
          </cell>
          <cell r="D361" t="str">
            <v>L502</v>
          </cell>
          <cell r="E361">
            <v>0</v>
          </cell>
          <cell r="F361">
            <v>4</v>
          </cell>
        </row>
        <row r="362">
          <cell r="A362" t="str">
            <v>BSL001B</v>
          </cell>
          <cell r="B362">
            <v>0.625</v>
          </cell>
          <cell r="C362">
            <v>70</v>
          </cell>
          <cell r="D362" t="str">
            <v>L502</v>
          </cell>
          <cell r="E362">
            <v>0</v>
          </cell>
          <cell r="F362">
            <v>0</v>
          </cell>
        </row>
        <row r="363">
          <cell r="A363" t="str">
            <v>BSL001B</v>
          </cell>
          <cell r="B363">
            <v>0.625</v>
          </cell>
          <cell r="C363">
            <v>80</v>
          </cell>
          <cell r="D363" t="str">
            <v>L502</v>
          </cell>
          <cell r="E363">
            <v>312</v>
          </cell>
          <cell r="F363">
            <v>312</v>
          </cell>
        </row>
        <row r="364">
          <cell r="A364" t="str">
            <v>BSL001B</v>
          </cell>
          <cell r="B364">
            <v>0.625</v>
          </cell>
          <cell r="C364">
            <v>90</v>
          </cell>
          <cell r="D364" t="str">
            <v>L502</v>
          </cell>
          <cell r="E364">
            <v>4804</v>
          </cell>
          <cell r="F364">
            <v>4804</v>
          </cell>
        </row>
        <row r="365">
          <cell r="A365" t="str">
            <v>BSL001B</v>
          </cell>
          <cell r="B365">
            <v>0.625</v>
          </cell>
          <cell r="C365">
            <v>100</v>
          </cell>
          <cell r="D365" t="str">
            <v>L502</v>
          </cell>
          <cell r="E365">
            <v>232</v>
          </cell>
          <cell r="F365">
            <v>226</v>
          </cell>
        </row>
        <row r="366">
          <cell r="A366" t="str">
            <v>BSL001B</v>
          </cell>
          <cell r="B366">
            <v>0.625</v>
          </cell>
          <cell r="C366">
            <v>105</v>
          </cell>
          <cell r="D366" t="str">
            <v>L502</v>
          </cell>
          <cell r="E366">
            <v>36</v>
          </cell>
          <cell r="F366">
            <v>36</v>
          </cell>
        </row>
        <row r="367">
          <cell r="A367" t="str">
            <v>BSL001B</v>
          </cell>
          <cell r="B367">
            <v>0.625</v>
          </cell>
          <cell r="C367">
            <v>110</v>
          </cell>
          <cell r="D367" t="str">
            <v>L502</v>
          </cell>
          <cell r="E367">
            <v>336</v>
          </cell>
          <cell r="F367">
            <v>360</v>
          </cell>
        </row>
        <row r="368">
          <cell r="A368" t="str">
            <v>BSL001B</v>
          </cell>
          <cell r="B368">
            <v>0.625</v>
          </cell>
          <cell r="C368">
            <v>115</v>
          </cell>
          <cell r="D368" t="str">
            <v>L502</v>
          </cell>
          <cell r="E368">
            <v>32</v>
          </cell>
          <cell r="F368">
            <v>32</v>
          </cell>
        </row>
        <row r="369">
          <cell r="A369" t="str">
            <v>BSL001B</v>
          </cell>
          <cell r="B369">
            <v>0.625</v>
          </cell>
          <cell r="C369">
            <v>125</v>
          </cell>
          <cell r="D369" t="str">
            <v>L502</v>
          </cell>
          <cell r="E369">
            <v>24</v>
          </cell>
          <cell r="F369">
            <v>24</v>
          </cell>
        </row>
        <row r="370">
          <cell r="A370" t="str">
            <v>BSL001B</v>
          </cell>
          <cell r="B370">
            <v>0.625</v>
          </cell>
          <cell r="C370">
            <v>130</v>
          </cell>
          <cell r="D370" t="str">
            <v>L502</v>
          </cell>
          <cell r="E370">
            <v>8</v>
          </cell>
          <cell r="F370">
            <v>8</v>
          </cell>
        </row>
        <row r="371">
          <cell r="A371" t="str">
            <v>BSL001B</v>
          </cell>
          <cell r="B371">
            <v>0.75</v>
          </cell>
          <cell r="C371">
            <v>90</v>
          </cell>
          <cell r="D371" t="str">
            <v>L502</v>
          </cell>
          <cell r="E371">
            <v>48</v>
          </cell>
          <cell r="F371">
            <v>56</v>
          </cell>
        </row>
        <row r="372">
          <cell r="A372" t="str">
            <v>BSL001B</v>
          </cell>
          <cell r="B372">
            <v>0.75</v>
          </cell>
          <cell r="C372">
            <v>100</v>
          </cell>
          <cell r="D372" t="str">
            <v>L502</v>
          </cell>
          <cell r="E372">
            <v>516</v>
          </cell>
          <cell r="F372">
            <v>600</v>
          </cell>
        </row>
        <row r="373">
          <cell r="A373" t="str">
            <v>BSL001B</v>
          </cell>
          <cell r="B373">
            <v>0.75</v>
          </cell>
          <cell r="C373">
            <v>105</v>
          </cell>
          <cell r="D373" t="str">
            <v>L502</v>
          </cell>
          <cell r="E373">
            <v>0</v>
          </cell>
          <cell r="F373">
            <v>0</v>
          </cell>
        </row>
        <row r="374">
          <cell r="A374" t="str">
            <v>BSL001B</v>
          </cell>
          <cell r="B374">
            <v>0.75</v>
          </cell>
          <cell r="C374">
            <v>110</v>
          </cell>
          <cell r="D374" t="str">
            <v>L502</v>
          </cell>
          <cell r="E374">
            <v>940</v>
          </cell>
          <cell r="F374">
            <v>868</v>
          </cell>
        </row>
        <row r="375">
          <cell r="A375" t="str">
            <v>BSL001B</v>
          </cell>
          <cell r="B375">
            <v>0.75</v>
          </cell>
          <cell r="C375">
            <v>115</v>
          </cell>
          <cell r="D375" t="str">
            <v>L502</v>
          </cell>
          <cell r="E375">
            <v>64</v>
          </cell>
          <cell r="F375">
            <v>64</v>
          </cell>
        </row>
        <row r="376">
          <cell r="A376" t="str">
            <v>BSL001B</v>
          </cell>
          <cell r="B376">
            <v>0.75</v>
          </cell>
          <cell r="C376">
            <v>120</v>
          </cell>
          <cell r="D376" t="str">
            <v>L502</v>
          </cell>
          <cell r="E376">
            <v>1620</v>
          </cell>
          <cell r="F376">
            <v>1945</v>
          </cell>
        </row>
        <row r="377">
          <cell r="A377" t="str">
            <v>BSL001B</v>
          </cell>
          <cell r="B377">
            <v>0.75</v>
          </cell>
          <cell r="C377">
            <v>125</v>
          </cell>
          <cell r="D377" t="str">
            <v>L502</v>
          </cell>
          <cell r="E377">
            <v>172</v>
          </cell>
          <cell r="F377">
            <v>172</v>
          </cell>
        </row>
        <row r="378">
          <cell r="A378" t="str">
            <v>BSL001B</v>
          </cell>
          <cell r="B378">
            <v>0.75</v>
          </cell>
          <cell r="C378">
            <v>130</v>
          </cell>
          <cell r="D378" t="str">
            <v>L502</v>
          </cell>
          <cell r="E378">
            <v>56</v>
          </cell>
          <cell r="F378">
            <v>40</v>
          </cell>
        </row>
        <row r="379">
          <cell r="A379" t="str">
            <v>BSL001B</v>
          </cell>
          <cell r="B379">
            <v>0.75</v>
          </cell>
          <cell r="C379">
            <v>135</v>
          </cell>
          <cell r="D379" t="str">
            <v>L502</v>
          </cell>
          <cell r="E379">
            <v>32</v>
          </cell>
          <cell r="F379">
            <v>32</v>
          </cell>
        </row>
        <row r="380">
          <cell r="A380" t="str">
            <v>BSL001B</v>
          </cell>
          <cell r="B380">
            <v>0.75</v>
          </cell>
          <cell r="C380">
            <v>140</v>
          </cell>
          <cell r="D380" t="str">
            <v>L502</v>
          </cell>
          <cell r="E380">
            <v>72</v>
          </cell>
          <cell r="F380">
            <v>72</v>
          </cell>
        </row>
        <row r="381">
          <cell r="A381" t="str">
            <v>BSL001B</v>
          </cell>
          <cell r="B381">
            <v>0.75</v>
          </cell>
          <cell r="C381">
            <v>150</v>
          </cell>
          <cell r="D381" t="str">
            <v>L502</v>
          </cell>
          <cell r="E381">
            <v>56</v>
          </cell>
          <cell r="F381">
            <v>132</v>
          </cell>
        </row>
        <row r="382">
          <cell r="A382" t="str">
            <v>BSL001B</v>
          </cell>
          <cell r="B382">
            <v>0.75</v>
          </cell>
          <cell r="C382">
            <v>180</v>
          </cell>
          <cell r="D382" t="str">
            <v>L502</v>
          </cell>
          <cell r="E382">
            <v>0</v>
          </cell>
          <cell r="F382">
            <v>0</v>
          </cell>
        </row>
        <row r="383">
          <cell r="A383" t="str">
            <v>BSL001B</v>
          </cell>
          <cell r="B383">
            <v>0.75</v>
          </cell>
          <cell r="C383">
            <v>185</v>
          </cell>
          <cell r="D383" t="str">
            <v>L502</v>
          </cell>
          <cell r="E383">
            <v>44</v>
          </cell>
          <cell r="F383">
            <v>0</v>
          </cell>
        </row>
        <row r="384">
          <cell r="A384" t="str">
            <v>BSL001B</v>
          </cell>
          <cell r="B384">
            <v>0.75</v>
          </cell>
          <cell r="C384">
            <v>190</v>
          </cell>
          <cell r="D384" t="str">
            <v>L502</v>
          </cell>
          <cell r="E384">
            <v>88</v>
          </cell>
          <cell r="F384">
            <v>132</v>
          </cell>
        </row>
        <row r="385">
          <cell r="A385" t="str">
            <v>BSL001B</v>
          </cell>
          <cell r="B385">
            <v>0.75</v>
          </cell>
          <cell r="C385">
            <v>220</v>
          </cell>
          <cell r="D385" t="str">
            <v>L502</v>
          </cell>
          <cell r="E385">
            <v>0</v>
          </cell>
          <cell r="F385">
            <v>0</v>
          </cell>
        </row>
        <row r="386">
          <cell r="A386" t="str">
            <v>BSL001B</v>
          </cell>
          <cell r="B386">
            <v>0.75</v>
          </cell>
          <cell r="C386">
            <v>475</v>
          </cell>
          <cell r="D386" t="str">
            <v>L502</v>
          </cell>
          <cell r="E386">
            <v>0</v>
          </cell>
          <cell r="F386">
            <v>0</v>
          </cell>
        </row>
        <row r="387">
          <cell r="A387" t="str">
            <v>BSL001B</v>
          </cell>
          <cell r="B387">
            <v>0.875</v>
          </cell>
          <cell r="C387">
            <v>120</v>
          </cell>
          <cell r="D387" t="str">
            <v>L502</v>
          </cell>
          <cell r="E387">
            <v>1120</v>
          </cell>
          <cell r="F387">
            <v>1268</v>
          </cell>
        </row>
        <row r="388">
          <cell r="A388" t="str">
            <v>BSL001B</v>
          </cell>
          <cell r="B388">
            <v>0.875</v>
          </cell>
          <cell r="C388">
            <v>135</v>
          </cell>
          <cell r="D388" t="str">
            <v>L502</v>
          </cell>
          <cell r="E388">
            <v>12</v>
          </cell>
          <cell r="F388">
            <v>12</v>
          </cell>
        </row>
        <row r="389">
          <cell r="A389" t="str">
            <v>BSL001B</v>
          </cell>
          <cell r="B389">
            <v>0.875</v>
          </cell>
          <cell r="C389">
            <v>140</v>
          </cell>
          <cell r="D389" t="str">
            <v>L502</v>
          </cell>
          <cell r="E389">
            <v>192</v>
          </cell>
          <cell r="F389">
            <v>204</v>
          </cell>
        </row>
        <row r="390">
          <cell r="A390" t="str">
            <v>BSL001B</v>
          </cell>
          <cell r="B390">
            <v>0.875</v>
          </cell>
          <cell r="C390">
            <v>145</v>
          </cell>
          <cell r="D390" t="str">
            <v>L502</v>
          </cell>
          <cell r="E390">
            <v>708</v>
          </cell>
          <cell r="F390">
            <v>1166</v>
          </cell>
        </row>
        <row r="391">
          <cell r="A391" t="str">
            <v>BSL001B</v>
          </cell>
          <cell r="B391">
            <v>0.875</v>
          </cell>
          <cell r="C391">
            <v>155</v>
          </cell>
          <cell r="D391" t="str">
            <v>L502</v>
          </cell>
          <cell r="E391">
            <v>0</v>
          </cell>
          <cell r="F391">
            <v>0</v>
          </cell>
        </row>
        <row r="392">
          <cell r="A392" t="str">
            <v>BSL001B</v>
          </cell>
          <cell r="B392">
            <v>0.875</v>
          </cell>
          <cell r="C392">
            <v>165</v>
          </cell>
          <cell r="D392" t="str">
            <v>L502</v>
          </cell>
          <cell r="E392">
            <v>36</v>
          </cell>
          <cell r="F392">
            <v>144</v>
          </cell>
        </row>
        <row r="393">
          <cell r="A393" t="str">
            <v>BSL001B</v>
          </cell>
          <cell r="B393">
            <v>0.875</v>
          </cell>
          <cell r="C393">
            <v>170</v>
          </cell>
          <cell r="D393" t="str">
            <v>L502</v>
          </cell>
          <cell r="E393">
            <v>24</v>
          </cell>
          <cell r="F393">
            <v>24</v>
          </cell>
        </row>
        <row r="394">
          <cell r="A394" t="str">
            <v>BSL001B</v>
          </cell>
          <cell r="B394">
            <v>0.875</v>
          </cell>
          <cell r="C394">
            <v>200</v>
          </cell>
          <cell r="D394" t="str">
            <v>L502</v>
          </cell>
          <cell r="E394">
            <v>0</v>
          </cell>
          <cell r="F394">
            <v>44</v>
          </cell>
        </row>
        <row r="395">
          <cell r="A395" t="str">
            <v>BSL001B</v>
          </cell>
          <cell r="B395">
            <v>0.875</v>
          </cell>
          <cell r="C395">
            <v>205</v>
          </cell>
          <cell r="D395" t="str">
            <v>L502</v>
          </cell>
          <cell r="E395">
            <v>44</v>
          </cell>
          <cell r="F395">
            <v>44</v>
          </cell>
        </row>
        <row r="396">
          <cell r="A396" t="str">
            <v>BSL001B</v>
          </cell>
          <cell r="B396">
            <v>0.875</v>
          </cell>
          <cell r="C396">
            <v>210</v>
          </cell>
          <cell r="D396" t="str">
            <v>L502</v>
          </cell>
          <cell r="E396">
            <v>0</v>
          </cell>
          <cell r="F396">
            <v>0</v>
          </cell>
        </row>
        <row r="397">
          <cell r="A397" t="str">
            <v>BSL001B</v>
          </cell>
          <cell r="B397">
            <v>1</v>
          </cell>
          <cell r="C397">
            <v>135</v>
          </cell>
          <cell r="D397" t="str">
            <v>L502</v>
          </cell>
          <cell r="E397">
            <v>156</v>
          </cell>
          <cell r="F397">
            <v>280</v>
          </cell>
        </row>
        <row r="398">
          <cell r="A398" t="str">
            <v>BSL001B</v>
          </cell>
          <cell r="B398">
            <v>1</v>
          </cell>
          <cell r="C398">
            <v>155</v>
          </cell>
          <cell r="D398" t="str">
            <v>L502</v>
          </cell>
          <cell r="E398">
            <v>12</v>
          </cell>
          <cell r="F398">
            <v>12</v>
          </cell>
        </row>
        <row r="399">
          <cell r="A399" t="str">
            <v>BSL001B</v>
          </cell>
          <cell r="B399">
            <v>1</v>
          </cell>
          <cell r="C399">
            <v>160</v>
          </cell>
          <cell r="D399" t="str">
            <v>L502</v>
          </cell>
          <cell r="E399">
            <v>80</v>
          </cell>
          <cell r="F399">
            <v>184</v>
          </cell>
        </row>
        <row r="400">
          <cell r="A400" t="str">
            <v>BSL001B</v>
          </cell>
          <cell r="B400">
            <v>1</v>
          </cell>
          <cell r="C400">
            <v>170</v>
          </cell>
          <cell r="D400" t="str">
            <v>L502</v>
          </cell>
          <cell r="E400">
            <v>276</v>
          </cell>
          <cell r="F400">
            <v>360</v>
          </cell>
        </row>
        <row r="401">
          <cell r="A401" t="str">
            <v>BSL001B</v>
          </cell>
          <cell r="B401">
            <v>1</v>
          </cell>
          <cell r="C401">
            <v>175</v>
          </cell>
          <cell r="D401" t="str">
            <v>L502</v>
          </cell>
          <cell r="E401">
            <v>16</v>
          </cell>
          <cell r="F401">
            <v>16</v>
          </cell>
        </row>
        <row r="402">
          <cell r="A402" t="str">
            <v>BSL001B</v>
          </cell>
          <cell r="B402">
            <v>1</v>
          </cell>
          <cell r="C402">
            <v>185</v>
          </cell>
          <cell r="D402" t="str">
            <v>L502</v>
          </cell>
          <cell r="E402">
            <v>80</v>
          </cell>
          <cell r="F402">
            <v>96</v>
          </cell>
        </row>
        <row r="403">
          <cell r="A403" t="str">
            <v>BSL001B</v>
          </cell>
          <cell r="B403">
            <v>1</v>
          </cell>
          <cell r="C403">
            <v>190</v>
          </cell>
          <cell r="D403" t="str">
            <v>L502</v>
          </cell>
          <cell r="E403">
            <v>64</v>
          </cell>
          <cell r="F403">
            <v>64</v>
          </cell>
        </row>
        <row r="404">
          <cell r="A404" t="str">
            <v>BSL001B</v>
          </cell>
          <cell r="B404">
            <v>1</v>
          </cell>
          <cell r="C404">
            <v>195</v>
          </cell>
          <cell r="D404" t="str">
            <v>L502</v>
          </cell>
          <cell r="E404">
            <v>0</v>
          </cell>
          <cell r="F404">
            <v>36</v>
          </cell>
        </row>
        <row r="405">
          <cell r="A405" t="str">
            <v>BSL001B</v>
          </cell>
          <cell r="B405">
            <v>1</v>
          </cell>
          <cell r="C405">
            <v>200</v>
          </cell>
          <cell r="D405" t="str">
            <v>L502</v>
          </cell>
          <cell r="E405">
            <v>36</v>
          </cell>
          <cell r="F405">
            <v>36</v>
          </cell>
        </row>
        <row r="406">
          <cell r="A406" t="str">
            <v>BSL001B</v>
          </cell>
          <cell r="B406">
            <v>1</v>
          </cell>
          <cell r="C406">
            <v>230</v>
          </cell>
          <cell r="D406" t="str">
            <v>L502</v>
          </cell>
          <cell r="E406">
            <v>48</v>
          </cell>
          <cell r="F406">
            <v>48</v>
          </cell>
        </row>
        <row r="407">
          <cell r="A407" t="str">
            <v>BSL001B</v>
          </cell>
          <cell r="B407">
            <v>1</v>
          </cell>
          <cell r="C407">
            <v>250</v>
          </cell>
          <cell r="D407" t="str">
            <v>L502</v>
          </cell>
          <cell r="E407">
            <v>0</v>
          </cell>
          <cell r="F407">
            <v>0</v>
          </cell>
        </row>
        <row r="408">
          <cell r="A408" t="str">
            <v>BSL001B</v>
          </cell>
          <cell r="B408">
            <v>1.125</v>
          </cell>
          <cell r="C408">
            <v>150</v>
          </cell>
          <cell r="D408" t="str">
            <v>L502</v>
          </cell>
          <cell r="E408">
            <v>112</v>
          </cell>
          <cell r="F408">
            <v>112</v>
          </cell>
        </row>
        <row r="409">
          <cell r="A409" t="str">
            <v>BSL001B</v>
          </cell>
          <cell r="B409">
            <v>1.125</v>
          </cell>
          <cell r="C409">
            <v>160</v>
          </cell>
          <cell r="D409" t="str">
            <v>L502</v>
          </cell>
          <cell r="E409">
            <v>140</v>
          </cell>
          <cell r="F409">
            <v>180</v>
          </cell>
        </row>
        <row r="410">
          <cell r="A410" t="str">
            <v>BSL001B</v>
          </cell>
          <cell r="B410">
            <v>1.125</v>
          </cell>
          <cell r="C410">
            <v>180</v>
          </cell>
          <cell r="D410" t="str">
            <v>L502</v>
          </cell>
          <cell r="E410">
            <v>416</v>
          </cell>
          <cell r="F410">
            <v>396</v>
          </cell>
        </row>
        <row r="411">
          <cell r="A411" t="str">
            <v>BSL001B</v>
          </cell>
          <cell r="B411">
            <v>1.125</v>
          </cell>
          <cell r="C411">
            <v>190</v>
          </cell>
          <cell r="D411" t="str">
            <v>L502</v>
          </cell>
          <cell r="E411">
            <v>200</v>
          </cell>
          <cell r="F411">
            <v>264</v>
          </cell>
        </row>
        <row r="412">
          <cell r="A412" t="str">
            <v>BSL001B</v>
          </cell>
          <cell r="B412">
            <v>1.125</v>
          </cell>
          <cell r="C412">
            <v>192</v>
          </cell>
          <cell r="D412" t="str">
            <v>L502</v>
          </cell>
          <cell r="E412">
            <v>0</v>
          </cell>
          <cell r="F412">
            <v>0</v>
          </cell>
        </row>
        <row r="413">
          <cell r="A413" t="str">
            <v>BSL001B</v>
          </cell>
          <cell r="B413">
            <v>1.125</v>
          </cell>
          <cell r="C413">
            <v>195</v>
          </cell>
          <cell r="D413" t="str">
            <v>L502</v>
          </cell>
          <cell r="E413">
            <v>0</v>
          </cell>
          <cell r="F413">
            <v>20</v>
          </cell>
        </row>
        <row r="414">
          <cell r="A414" t="str">
            <v>BSL001B</v>
          </cell>
          <cell r="B414">
            <v>1.125</v>
          </cell>
          <cell r="C414">
            <v>200</v>
          </cell>
          <cell r="D414" t="str">
            <v>L502</v>
          </cell>
          <cell r="E414">
            <v>0</v>
          </cell>
          <cell r="F414">
            <v>112</v>
          </cell>
        </row>
        <row r="415">
          <cell r="A415" t="str">
            <v>BSL001B</v>
          </cell>
          <cell r="B415">
            <v>1.125</v>
          </cell>
          <cell r="C415">
            <v>210</v>
          </cell>
          <cell r="D415" t="str">
            <v>L502</v>
          </cell>
          <cell r="E415">
            <v>16</v>
          </cell>
          <cell r="F415">
            <v>16</v>
          </cell>
        </row>
        <row r="416">
          <cell r="A416" t="str">
            <v>BSL001B</v>
          </cell>
          <cell r="B416">
            <v>1.125</v>
          </cell>
          <cell r="C416">
            <v>215</v>
          </cell>
          <cell r="D416" t="str">
            <v>L502</v>
          </cell>
          <cell r="E416">
            <v>0</v>
          </cell>
          <cell r="F416">
            <v>20</v>
          </cell>
        </row>
        <row r="417">
          <cell r="A417" t="str">
            <v>BSL001B</v>
          </cell>
          <cell r="B417">
            <v>1.125</v>
          </cell>
          <cell r="C417">
            <v>220</v>
          </cell>
          <cell r="D417" t="str">
            <v>L502</v>
          </cell>
          <cell r="E417">
            <v>76</v>
          </cell>
          <cell r="F417">
            <v>420</v>
          </cell>
        </row>
        <row r="418">
          <cell r="A418" t="str">
            <v>BSL001B</v>
          </cell>
          <cell r="B418">
            <v>1.125</v>
          </cell>
          <cell r="C418">
            <v>225</v>
          </cell>
          <cell r="D418" t="str">
            <v>L502</v>
          </cell>
          <cell r="E418">
            <v>12</v>
          </cell>
          <cell r="F418">
            <v>12</v>
          </cell>
        </row>
        <row r="419">
          <cell r="A419" t="str">
            <v>BSL001B</v>
          </cell>
          <cell r="B419">
            <v>1.125</v>
          </cell>
          <cell r="C419">
            <v>260</v>
          </cell>
          <cell r="D419" t="str">
            <v>L502</v>
          </cell>
          <cell r="E419">
            <v>168</v>
          </cell>
          <cell r="F419">
            <v>168</v>
          </cell>
        </row>
        <row r="420">
          <cell r="A420" t="str">
            <v>BSL001B</v>
          </cell>
          <cell r="B420">
            <v>1.125</v>
          </cell>
          <cell r="C420">
            <v>265</v>
          </cell>
          <cell r="D420" t="str">
            <v>L502</v>
          </cell>
          <cell r="E420">
            <v>0</v>
          </cell>
          <cell r="F420">
            <v>0</v>
          </cell>
        </row>
        <row r="421">
          <cell r="A421" t="str">
            <v>BSL001B</v>
          </cell>
          <cell r="B421">
            <v>1.125</v>
          </cell>
          <cell r="C421">
            <v>270</v>
          </cell>
          <cell r="D421" t="str">
            <v>L502</v>
          </cell>
          <cell r="E421">
            <v>132</v>
          </cell>
          <cell r="F421">
            <v>168</v>
          </cell>
        </row>
        <row r="422">
          <cell r="A422" t="str">
            <v>BSL001B</v>
          </cell>
          <cell r="B422">
            <v>1.125</v>
          </cell>
          <cell r="C422">
            <v>746</v>
          </cell>
          <cell r="D422" t="str">
            <v>L502</v>
          </cell>
          <cell r="E422">
            <v>0</v>
          </cell>
          <cell r="F422">
            <v>0</v>
          </cell>
        </row>
        <row r="423">
          <cell r="A423" t="str">
            <v>BSL001B</v>
          </cell>
          <cell r="B423">
            <v>1.25</v>
          </cell>
          <cell r="C423">
            <v>180</v>
          </cell>
          <cell r="D423" t="str">
            <v>L502</v>
          </cell>
          <cell r="E423">
            <v>20</v>
          </cell>
          <cell r="F423">
            <v>40</v>
          </cell>
        </row>
        <row r="424">
          <cell r="A424" t="str">
            <v>BSL001B</v>
          </cell>
          <cell r="B424">
            <v>1.25</v>
          </cell>
          <cell r="C424">
            <v>200</v>
          </cell>
          <cell r="D424" t="str">
            <v>L502</v>
          </cell>
          <cell r="E424">
            <v>24</v>
          </cell>
          <cell r="F424">
            <v>44</v>
          </cell>
        </row>
        <row r="425">
          <cell r="A425" t="str">
            <v>BSL001B</v>
          </cell>
          <cell r="B425">
            <v>1.25</v>
          </cell>
          <cell r="C425">
            <v>210</v>
          </cell>
          <cell r="D425" t="str">
            <v>L502</v>
          </cell>
          <cell r="E425">
            <v>20</v>
          </cell>
          <cell r="F425">
            <v>92</v>
          </cell>
        </row>
        <row r="426">
          <cell r="A426" t="str">
            <v>BSL001B</v>
          </cell>
          <cell r="B426">
            <v>1.25</v>
          </cell>
          <cell r="C426">
            <v>215</v>
          </cell>
          <cell r="D426" t="str">
            <v>L502</v>
          </cell>
          <cell r="E426">
            <v>0</v>
          </cell>
          <cell r="F426">
            <v>0</v>
          </cell>
        </row>
        <row r="427">
          <cell r="A427" t="str">
            <v>BSL001B</v>
          </cell>
          <cell r="B427">
            <v>1.25</v>
          </cell>
          <cell r="C427">
            <v>220</v>
          </cell>
          <cell r="D427" t="str">
            <v>L502</v>
          </cell>
          <cell r="E427">
            <v>164</v>
          </cell>
          <cell r="F427">
            <v>384</v>
          </cell>
        </row>
        <row r="428">
          <cell r="A428" t="str">
            <v>BSL001B</v>
          </cell>
          <cell r="B428">
            <v>1.25</v>
          </cell>
          <cell r="C428">
            <v>260</v>
          </cell>
          <cell r="D428" t="str">
            <v>L502</v>
          </cell>
          <cell r="E428">
            <v>100</v>
          </cell>
          <cell r="F428">
            <v>116</v>
          </cell>
        </row>
        <row r="429">
          <cell r="A429" t="str">
            <v>BSL001B</v>
          </cell>
          <cell r="B429">
            <v>1.25</v>
          </cell>
          <cell r="C429">
            <v>280</v>
          </cell>
          <cell r="D429" t="str">
            <v>L502</v>
          </cell>
          <cell r="E429">
            <v>52</v>
          </cell>
          <cell r="F429">
            <v>52</v>
          </cell>
        </row>
        <row r="430">
          <cell r="A430" t="str">
            <v>BSL001B</v>
          </cell>
          <cell r="B430">
            <v>1.25</v>
          </cell>
          <cell r="C430">
            <v>285</v>
          </cell>
          <cell r="D430" t="str">
            <v>L502</v>
          </cell>
          <cell r="E430">
            <v>0</v>
          </cell>
          <cell r="F430">
            <v>0</v>
          </cell>
        </row>
        <row r="431">
          <cell r="A431" t="str">
            <v>BSL001B</v>
          </cell>
          <cell r="B431">
            <v>1.375</v>
          </cell>
          <cell r="C431">
            <v>220</v>
          </cell>
          <cell r="D431" t="str">
            <v>L502</v>
          </cell>
          <cell r="E431">
            <v>12</v>
          </cell>
          <cell r="F431">
            <v>12</v>
          </cell>
        </row>
        <row r="432">
          <cell r="A432" t="str">
            <v>BSL001B</v>
          </cell>
          <cell r="B432">
            <v>1.375</v>
          </cell>
          <cell r="C432">
            <v>275</v>
          </cell>
          <cell r="D432" t="str">
            <v>L502</v>
          </cell>
          <cell r="E432">
            <v>1044</v>
          </cell>
          <cell r="F432">
            <v>1149</v>
          </cell>
        </row>
        <row r="433">
          <cell r="A433" t="str">
            <v>BSL001B</v>
          </cell>
          <cell r="B433">
            <v>1.375</v>
          </cell>
          <cell r="C433">
            <v>340</v>
          </cell>
          <cell r="D433" t="str">
            <v>L502</v>
          </cell>
          <cell r="E433">
            <v>252</v>
          </cell>
          <cell r="F433">
            <v>396</v>
          </cell>
        </row>
        <row r="434">
          <cell r="A434" t="str">
            <v>BSL001B</v>
          </cell>
          <cell r="B434">
            <v>1.375</v>
          </cell>
          <cell r="C434">
            <v>345</v>
          </cell>
          <cell r="D434" t="str">
            <v>L502</v>
          </cell>
          <cell r="E434">
            <v>144</v>
          </cell>
          <cell r="F434">
            <v>144</v>
          </cell>
        </row>
        <row r="435">
          <cell r="A435" t="str">
            <v>BSL001B</v>
          </cell>
          <cell r="B435">
            <v>1.5</v>
          </cell>
          <cell r="C435">
            <v>235</v>
          </cell>
          <cell r="D435" t="str">
            <v>L502</v>
          </cell>
          <cell r="E435">
            <v>360</v>
          </cell>
          <cell r="F435">
            <v>360</v>
          </cell>
        </row>
        <row r="436">
          <cell r="A436" t="str">
            <v>BSL001B</v>
          </cell>
          <cell r="B436">
            <v>1.5</v>
          </cell>
          <cell r="C436">
            <v>280</v>
          </cell>
          <cell r="D436" t="str">
            <v>L502</v>
          </cell>
          <cell r="E436">
            <v>0</v>
          </cell>
          <cell r="F436">
            <v>0</v>
          </cell>
        </row>
        <row r="437">
          <cell r="A437" t="str">
            <v>BSL001B</v>
          </cell>
          <cell r="B437">
            <v>1.5</v>
          </cell>
          <cell r="C437">
            <v>290</v>
          </cell>
          <cell r="D437" t="str">
            <v>L502</v>
          </cell>
          <cell r="E437">
            <v>360</v>
          </cell>
          <cell r="F437">
            <v>360</v>
          </cell>
        </row>
        <row r="438">
          <cell r="A438" t="str">
            <v>BSL001B</v>
          </cell>
          <cell r="B438">
            <v>1.875</v>
          </cell>
          <cell r="C438">
            <v>330</v>
          </cell>
          <cell r="D438" t="str">
            <v>L502</v>
          </cell>
          <cell r="E438">
            <v>24</v>
          </cell>
          <cell r="F438">
            <v>264</v>
          </cell>
        </row>
        <row r="439">
          <cell r="A439" t="str">
            <v>BSL001B</v>
          </cell>
          <cell r="B439">
            <v>1.875</v>
          </cell>
          <cell r="C439">
            <v>380</v>
          </cell>
          <cell r="D439" t="str">
            <v>L502</v>
          </cell>
          <cell r="E439">
            <v>56</v>
          </cell>
          <cell r="F439">
            <v>84</v>
          </cell>
        </row>
        <row r="440">
          <cell r="A440" t="str">
            <v>BSL001B</v>
          </cell>
          <cell r="B440">
            <v>1.875</v>
          </cell>
          <cell r="C440">
            <v>405</v>
          </cell>
          <cell r="D440" t="str">
            <v>L502</v>
          </cell>
          <cell r="E440">
            <v>144</v>
          </cell>
          <cell r="F440">
            <v>168</v>
          </cell>
        </row>
        <row r="441">
          <cell r="A441" t="str">
            <v>BSL001B</v>
          </cell>
          <cell r="B441">
            <v>1.875</v>
          </cell>
          <cell r="C441">
            <v>460</v>
          </cell>
          <cell r="D441" t="str">
            <v>L502</v>
          </cell>
          <cell r="E441">
            <v>56</v>
          </cell>
          <cell r="F441">
            <v>56</v>
          </cell>
        </row>
        <row r="442">
          <cell r="A442" t="str">
            <v>FBC101</v>
          </cell>
          <cell r="B442">
            <v>0.75</v>
          </cell>
          <cell r="C442">
            <v>0</v>
          </cell>
          <cell r="D442" t="str">
            <v>L301</v>
          </cell>
          <cell r="E442">
            <v>1</v>
          </cell>
          <cell r="F442">
            <v>2</v>
          </cell>
        </row>
        <row r="443">
          <cell r="A443" t="str">
            <v>FBC101</v>
          </cell>
          <cell r="B443">
            <v>1</v>
          </cell>
          <cell r="C443">
            <v>0</v>
          </cell>
          <cell r="D443" t="str">
            <v>L301</v>
          </cell>
          <cell r="E443">
            <v>10</v>
          </cell>
          <cell r="F443">
            <v>13</v>
          </cell>
        </row>
        <row r="444">
          <cell r="A444" t="str">
            <v>FBC101</v>
          </cell>
          <cell r="B444">
            <v>1.5</v>
          </cell>
          <cell r="C444">
            <v>0</v>
          </cell>
          <cell r="D444" t="str">
            <v>L301</v>
          </cell>
          <cell r="E444">
            <v>1</v>
          </cell>
          <cell r="F444">
            <v>7</v>
          </cell>
        </row>
        <row r="445">
          <cell r="A445" t="str">
            <v>FBC101</v>
          </cell>
          <cell r="B445">
            <v>2</v>
          </cell>
          <cell r="C445">
            <v>0</v>
          </cell>
          <cell r="D445" t="str">
            <v>L301</v>
          </cell>
          <cell r="E445">
            <v>30</v>
          </cell>
          <cell r="F445">
            <v>38</v>
          </cell>
        </row>
        <row r="446">
          <cell r="A446" t="str">
            <v>FBC101</v>
          </cell>
          <cell r="B446">
            <v>2.5</v>
          </cell>
          <cell r="C446">
            <v>0</v>
          </cell>
          <cell r="D446" t="str">
            <v>L301</v>
          </cell>
          <cell r="E446">
            <v>0</v>
          </cell>
          <cell r="F446">
            <v>2</v>
          </cell>
        </row>
        <row r="447">
          <cell r="A447" t="str">
            <v>FBC101</v>
          </cell>
          <cell r="B447">
            <v>3</v>
          </cell>
          <cell r="C447">
            <v>0</v>
          </cell>
          <cell r="D447" t="str">
            <v>L301</v>
          </cell>
          <cell r="E447">
            <v>17</v>
          </cell>
          <cell r="F447">
            <v>18</v>
          </cell>
        </row>
        <row r="448">
          <cell r="A448" t="str">
            <v>FBC101</v>
          </cell>
          <cell r="B448">
            <v>4</v>
          </cell>
          <cell r="C448">
            <v>0</v>
          </cell>
          <cell r="D448" t="str">
            <v>L301</v>
          </cell>
          <cell r="E448">
            <v>59</v>
          </cell>
          <cell r="F448">
            <v>55</v>
          </cell>
        </row>
        <row r="449">
          <cell r="A449" t="str">
            <v>FBC101</v>
          </cell>
          <cell r="B449">
            <v>6</v>
          </cell>
          <cell r="C449">
            <v>0</v>
          </cell>
          <cell r="D449" t="str">
            <v>L301</v>
          </cell>
          <cell r="E449">
            <v>19</v>
          </cell>
          <cell r="F449">
            <v>22</v>
          </cell>
        </row>
        <row r="450">
          <cell r="A450" t="str">
            <v>FBC101</v>
          </cell>
          <cell r="B450">
            <v>8</v>
          </cell>
          <cell r="C450">
            <v>0</v>
          </cell>
          <cell r="D450" t="str">
            <v>L301</v>
          </cell>
          <cell r="E450">
            <v>3</v>
          </cell>
          <cell r="F450">
            <v>23</v>
          </cell>
        </row>
        <row r="451">
          <cell r="A451" t="str">
            <v>FBC101</v>
          </cell>
          <cell r="B451">
            <v>10</v>
          </cell>
          <cell r="C451">
            <v>0</v>
          </cell>
          <cell r="D451" t="str">
            <v>L301</v>
          </cell>
          <cell r="E451">
            <v>1</v>
          </cell>
          <cell r="F451">
            <v>28</v>
          </cell>
        </row>
        <row r="452">
          <cell r="A452" t="str">
            <v>FBC101</v>
          </cell>
          <cell r="B452">
            <v>12</v>
          </cell>
          <cell r="C452">
            <v>0</v>
          </cell>
          <cell r="D452" t="str">
            <v>L301</v>
          </cell>
          <cell r="E452">
            <v>0</v>
          </cell>
          <cell r="F452">
            <v>3</v>
          </cell>
        </row>
        <row r="453">
          <cell r="A453" t="str">
            <v>FBC101</v>
          </cell>
          <cell r="B453">
            <v>16</v>
          </cell>
          <cell r="C453">
            <v>0</v>
          </cell>
          <cell r="D453" t="str">
            <v>L301</v>
          </cell>
          <cell r="E453">
            <v>1</v>
          </cell>
          <cell r="F453">
            <v>2</v>
          </cell>
        </row>
        <row r="454">
          <cell r="A454" t="str">
            <v>FBC101</v>
          </cell>
          <cell r="B454">
            <v>18</v>
          </cell>
          <cell r="C454">
            <v>0</v>
          </cell>
          <cell r="D454" t="str">
            <v>L301</v>
          </cell>
          <cell r="E454">
            <v>2</v>
          </cell>
          <cell r="F454">
            <v>2</v>
          </cell>
        </row>
        <row r="455">
          <cell r="A455" t="str">
            <v>FBC101</v>
          </cell>
          <cell r="B455">
            <v>20</v>
          </cell>
          <cell r="C455">
            <v>0</v>
          </cell>
          <cell r="D455" t="str">
            <v>L301</v>
          </cell>
          <cell r="E455">
            <v>0</v>
          </cell>
          <cell r="F455">
            <v>1</v>
          </cell>
        </row>
        <row r="456">
          <cell r="A456" t="str">
            <v>FBC101</v>
          </cell>
          <cell r="B456">
            <v>24</v>
          </cell>
          <cell r="C456">
            <v>0</v>
          </cell>
          <cell r="D456" t="str">
            <v>L301</v>
          </cell>
          <cell r="E456">
            <v>2</v>
          </cell>
          <cell r="F456">
            <v>1</v>
          </cell>
        </row>
        <row r="457">
          <cell r="A457" t="str">
            <v>FBC102K</v>
          </cell>
          <cell r="B457">
            <v>30</v>
          </cell>
          <cell r="C457">
            <v>0</v>
          </cell>
          <cell r="D457" t="str">
            <v>L301</v>
          </cell>
          <cell r="E457">
            <v>1</v>
          </cell>
          <cell r="F457">
            <v>1</v>
          </cell>
        </row>
        <row r="458">
          <cell r="A458" t="str">
            <v>FBC102K</v>
          </cell>
          <cell r="B458">
            <v>36</v>
          </cell>
          <cell r="C458">
            <v>0</v>
          </cell>
          <cell r="D458" t="str">
            <v>L301</v>
          </cell>
          <cell r="E458">
            <v>2</v>
          </cell>
          <cell r="F458">
            <v>2</v>
          </cell>
        </row>
        <row r="459">
          <cell r="A459" t="str">
            <v>FBC109</v>
          </cell>
          <cell r="B459">
            <v>0.75</v>
          </cell>
          <cell r="C459">
            <v>0</v>
          </cell>
          <cell r="D459" t="str">
            <v>L301</v>
          </cell>
          <cell r="E459">
            <v>0</v>
          </cell>
          <cell r="F459">
            <v>1</v>
          </cell>
        </row>
        <row r="460">
          <cell r="A460" t="str">
            <v>FBC109</v>
          </cell>
          <cell r="B460">
            <v>1</v>
          </cell>
          <cell r="C460">
            <v>0</v>
          </cell>
          <cell r="D460" t="str">
            <v>L301</v>
          </cell>
          <cell r="E460">
            <v>2</v>
          </cell>
          <cell r="F460">
            <v>4</v>
          </cell>
        </row>
        <row r="461">
          <cell r="A461" t="str">
            <v>FBC109</v>
          </cell>
          <cell r="B461">
            <v>1.5</v>
          </cell>
          <cell r="C461">
            <v>0</v>
          </cell>
          <cell r="D461" t="str">
            <v>L301</v>
          </cell>
          <cell r="E461">
            <v>9</v>
          </cell>
          <cell r="F461">
            <v>11</v>
          </cell>
        </row>
        <row r="462">
          <cell r="A462" t="str">
            <v>FBC109</v>
          </cell>
          <cell r="B462">
            <v>2</v>
          </cell>
          <cell r="C462">
            <v>0</v>
          </cell>
          <cell r="D462" t="str">
            <v>L301</v>
          </cell>
          <cell r="E462">
            <v>62</v>
          </cell>
          <cell r="F462">
            <v>62</v>
          </cell>
        </row>
        <row r="463">
          <cell r="A463" t="str">
            <v>FBC109</v>
          </cell>
          <cell r="B463">
            <v>3</v>
          </cell>
          <cell r="C463">
            <v>0</v>
          </cell>
          <cell r="D463" t="str">
            <v>L301</v>
          </cell>
          <cell r="E463">
            <v>77</v>
          </cell>
          <cell r="F463">
            <v>78</v>
          </cell>
        </row>
        <row r="464">
          <cell r="A464" t="str">
            <v>FBC109</v>
          </cell>
          <cell r="B464">
            <v>4</v>
          </cell>
          <cell r="C464">
            <v>0</v>
          </cell>
          <cell r="D464" t="str">
            <v>L301</v>
          </cell>
          <cell r="E464">
            <v>10</v>
          </cell>
          <cell r="F464">
            <v>11</v>
          </cell>
        </row>
        <row r="465">
          <cell r="A465" t="str">
            <v>FBC109</v>
          </cell>
          <cell r="B465">
            <v>6</v>
          </cell>
          <cell r="C465">
            <v>0</v>
          </cell>
          <cell r="D465" t="str">
            <v>L301</v>
          </cell>
          <cell r="E465">
            <v>5</v>
          </cell>
          <cell r="F465">
            <v>10</v>
          </cell>
        </row>
        <row r="466">
          <cell r="A466" t="str">
            <v>FBC109</v>
          </cell>
          <cell r="B466">
            <v>8</v>
          </cell>
          <cell r="C466">
            <v>0</v>
          </cell>
          <cell r="D466" t="str">
            <v>L301</v>
          </cell>
          <cell r="E466">
            <v>1</v>
          </cell>
          <cell r="F466">
            <v>4</v>
          </cell>
        </row>
        <row r="467">
          <cell r="A467" t="str">
            <v>FBC109</v>
          </cell>
          <cell r="B467">
            <v>10</v>
          </cell>
          <cell r="C467">
            <v>0</v>
          </cell>
          <cell r="D467" t="str">
            <v>L301</v>
          </cell>
          <cell r="E467">
            <v>0</v>
          </cell>
          <cell r="F467">
            <v>3</v>
          </cell>
        </row>
        <row r="468">
          <cell r="A468" t="str">
            <v>FBC109</v>
          </cell>
          <cell r="B468">
            <v>12</v>
          </cell>
          <cell r="C468">
            <v>0</v>
          </cell>
          <cell r="D468" t="str">
            <v>L301</v>
          </cell>
          <cell r="E468">
            <v>2</v>
          </cell>
          <cell r="F468">
            <v>5</v>
          </cell>
        </row>
        <row r="469">
          <cell r="A469" t="str">
            <v>FBC109</v>
          </cell>
          <cell r="B469">
            <v>20</v>
          </cell>
          <cell r="C469">
            <v>0</v>
          </cell>
          <cell r="D469" t="str">
            <v>L301</v>
          </cell>
          <cell r="E469">
            <v>4</v>
          </cell>
          <cell r="F469">
            <v>4</v>
          </cell>
        </row>
        <row r="470">
          <cell r="A470" t="str">
            <v>FBC109</v>
          </cell>
          <cell r="B470">
            <v>24</v>
          </cell>
          <cell r="C470">
            <v>0</v>
          </cell>
          <cell r="D470" t="str">
            <v>L301</v>
          </cell>
          <cell r="E470">
            <v>5</v>
          </cell>
          <cell r="F470">
            <v>5</v>
          </cell>
        </row>
        <row r="471">
          <cell r="A471" t="str">
            <v>FBC301</v>
          </cell>
          <cell r="B471">
            <v>0.75</v>
          </cell>
          <cell r="C471">
            <v>0</v>
          </cell>
          <cell r="D471" t="str">
            <v>L301</v>
          </cell>
          <cell r="E471">
            <v>6</v>
          </cell>
          <cell r="F471">
            <v>14</v>
          </cell>
        </row>
        <row r="472">
          <cell r="A472" t="str">
            <v>FBC301</v>
          </cell>
          <cell r="B472">
            <v>1</v>
          </cell>
          <cell r="C472">
            <v>0</v>
          </cell>
          <cell r="D472" t="str">
            <v>L301</v>
          </cell>
          <cell r="E472">
            <v>2</v>
          </cell>
          <cell r="F472">
            <v>23</v>
          </cell>
        </row>
        <row r="473">
          <cell r="A473" t="str">
            <v>FBC301</v>
          </cell>
          <cell r="B473">
            <v>1.5</v>
          </cell>
          <cell r="C473">
            <v>0</v>
          </cell>
          <cell r="D473" t="str">
            <v>L301</v>
          </cell>
          <cell r="E473">
            <v>1</v>
          </cell>
          <cell r="F473">
            <v>3</v>
          </cell>
        </row>
        <row r="474">
          <cell r="A474" t="str">
            <v>FBC301</v>
          </cell>
          <cell r="B474">
            <v>2</v>
          </cell>
          <cell r="C474">
            <v>0</v>
          </cell>
          <cell r="D474" t="str">
            <v>L301</v>
          </cell>
          <cell r="E474">
            <v>28</v>
          </cell>
          <cell r="F474">
            <v>27</v>
          </cell>
        </row>
        <row r="475">
          <cell r="A475" t="str">
            <v>FBC301</v>
          </cell>
          <cell r="B475">
            <v>2.5</v>
          </cell>
          <cell r="C475">
            <v>0</v>
          </cell>
          <cell r="D475" t="str">
            <v>L301</v>
          </cell>
          <cell r="E475">
            <v>0</v>
          </cell>
          <cell r="F475">
            <v>1</v>
          </cell>
        </row>
        <row r="476">
          <cell r="A476" t="str">
            <v>FBC301</v>
          </cell>
          <cell r="B476">
            <v>3</v>
          </cell>
          <cell r="C476">
            <v>0</v>
          </cell>
          <cell r="D476" t="str">
            <v>L301</v>
          </cell>
          <cell r="E476">
            <v>13</v>
          </cell>
          <cell r="F476">
            <v>14</v>
          </cell>
        </row>
        <row r="477">
          <cell r="A477" t="str">
            <v>FBC301</v>
          </cell>
          <cell r="B477">
            <v>4</v>
          </cell>
          <cell r="C477">
            <v>0</v>
          </cell>
          <cell r="D477" t="str">
            <v>L301</v>
          </cell>
          <cell r="E477">
            <v>27</v>
          </cell>
          <cell r="F477">
            <v>27</v>
          </cell>
        </row>
        <row r="478">
          <cell r="A478" t="str">
            <v>FBC301</v>
          </cell>
          <cell r="B478">
            <v>6</v>
          </cell>
          <cell r="C478">
            <v>0</v>
          </cell>
          <cell r="D478" t="str">
            <v>L301</v>
          </cell>
          <cell r="E478">
            <v>5</v>
          </cell>
          <cell r="F478">
            <v>5</v>
          </cell>
        </row>
        <row r="479">
          <cell r="A479" t="str">
            <v>FBC301</v>
          </cell>
          <cell r="B479">
            <v>8</v>
          </cell>
          <cell r="C479">
            <v>0</v>
          </cell>
          <cell r="D479" t="str">
            <v>L301</v>
          </cell>
          <cell r="E479">
            <v>2</v>
          </cell>
          <cell r="F479">
            <v>9</v>
          </cell>
        </row>
        <row r="480">
          <cell r="A480" t="str">
            <v>FBC301</v>
          </cell>
          <cell r="B480">
            <v>10</v>
          </cell>
          <cell r="C480">
            <v>0</v>
          </cell>
          <cell r="D480" t="str">
            <v>L301</v>
          </cell>
          <cell r="E480">
            <v>0</v>
          </cell>
          <cell r="F480">
            <v>4</v>
          </cell>
        </row>
        <row r="481">
          <cell r="A481" t="str">
            <v>FBC301</v>
          </cell>
          <cell r="B481">
            <v>12</v>
          </cell>
          <cell r="C481">
            <v>0</v>
          </cell>
          <cell r="D481" t="str">
            <v>L301</v>
          </cell>
          <cell r="E481">
            <v>1</v>
          </cell>
          <cell r="F481">
            <v>4</v>
          </cell>
        </row>
        <row r="482">
          <cell r="A482" t="str">
            <v>FBC301</v>
          </cell>
          <cell r="B482">
            <v>16</v>
          </cell>
          <cell r="C482">
            <v>0</v>
          </cell>
          <cell r="D482" t="str">
            <v>L301</v>
          </cell>
          <cell r="E482">
            <v>1</v>
          </cell>
          <cell r="F482">
            <v>1</v>
          </cell>
        </row>
        <row r="483">
          <cell r="A483" t="str">
            <v>FBC301</v>
          </cell>
          <cell r="B483">
            <v>18</v>
          </cell>
          <cell r="C483">
            <v>0</v>
          </cell>
          <cell r="D483" t="str">
            <v>L301</v>
          </cell>
          <cell r="E483">
            <v>2</v>
          </cell>
          <cell r="F483">
            <v>3</v>
          </cell>
        </row>
        <row r="484">
          <cell r="A484" t="str">
            <v>FBC301</v>
          </cell>
          <cell r="B484">
            <v>20</v>
          </cell>
          <cell r="C484">
            <v>0</v>
          </cell>
          <cell r="D484" t="str">
            <v>L301</v>
          </cell>
          <cell r="E484">
            <v>0</v>
          </cell>
          <cell r="F484">
            <v>1</v>
          </cell>
        </row>
        <row r="485">
          <cell r="A485" t="str">
            <v>FBC301</v>
          </cell>
          <cell r="B485">
            <v>24</v>
          </cell>
          <cell r="C485">
            <v>0</v>
          </cell>
          <cell r="D485" t="str">
            <v>L301</v>
          </cell>
          <cell r="E485">
            <v>2</v>
          </cell>
          <cell r="F485">
            <v>2</v>
          </cell>
        </row>
        <row r="486">
          <cell r="A486" t="str">
            <v>FBC302K</v>
          </cell>
          <cell r="B486">
            <v>36</v>
          </cell>
          <cell r="C486">
            <v>0</v>
          </cell>
          <cell r="D486" t="str">
            <v>L301</v>
          </cell>
          <cell r="E486">
            <v>1</v>
          </cell>
          <cell r="F486">
            <v>1</v>
          </cell>
        </row>
        <row r="487">
          <cell r="A487" t="str">
            <v>FBC601</v>
          </cell>
          <cell r="B487">
            <v>0.75</v>
          </cell>
          <cell r="C487">
            <v>0</v>
          </cell>
          <cell r="D487" t="str">
            <v>L301</v>
          </cell>
          <cell r="E487">
            <v>0</v>
          </cell>
          <cell r="F487">
            <v>6</v>
          </cell>
        </row>
        <row r="488">
          <cell r="A488" t="str">
            <v>FBC601</v>
          </cell>
          <cell r="B488">
            <v>1</v>
          </cell>
          <cell r="C488">
            <v>0</v>
          </cell>
          <cell r="D488" t="str">
            <v>L301</v>
          </cell>
          <cell r="E488">
            <v>0</v>
          </cell>
          <cell r="F488">
            <v>6</v>
          </cell>
        </row>
        <row r="489">
          <cell r="A489" t="str">
            <v>FBC601</v>
          </cell>
          <cell r="B489">
            <v>1.5</v>
          </cell>
          <cell r="C489">
            <v>0</v>
          </cell>
          <cell r="D489" t="str">
            <v>L301</v>
          </cell>
          <cell r="E489">
            <v>0</v>
          </cell>
          <cell r="F489">
            <v>2</v>
          </cell>
        </row>
        <row r="490">
          <cell r="A490" t="str">
            <v>FBC601</v>
          </cell>
          <cell r="B490">
            <v>2</v>
          </cell>
          <cell r="C490">
            <v>0</v>
          </cell>
          <cell r="D490" t="str">
            <v>L301</v>
          </cell>
          <cell r="E490">
            <v>16</v>
          </cell>
          <cell r="F490">
            <v>17</v>
          </cell>
        </row>
        <row r="491">
          <cell r="A491" t="str">
            <v>FBC601</v>
          </cell>
          <cell r="B491">
            <v>2.5</v>
          </cell>
          <cell r="C491">
            <v>0</v>
          </cell>
          <cell r="D491" t="str">
            <v>L301</v>
          </cell>
          <cell r="E491">
            <v>0</v>
          </cell>
          <cell r="F491">
            <v>1</v>
          </cell>
        </row>
        <row r="492">
          <cell r="A492" t="str">
            <v>FBC601</v>
          </cell>
          <cell r="B492">
            <v>3</v>
          </cell>
          <cell r="C492">
            <v>0</v>
          </cell>
          <cell r="D492" t="str">
            <v>L301</v>
          </cell>
          <cell r="E492">
            <v>0</v>
          </cell>
          <cell r="F492">
            <v>2</v>
          </cell>
        </row>
        <row r="493">
          <cell r="A493" t="str">
            <v>FBC601</v>
          </cell>
          <cell r="B493">
            <v>4</v>
          </cell>
          <cell r="C493">
            <v>0</v>
          </cell>
          <cell r="D493" t="str">
            <v>L301</v>
          </cell>
          <cell r="E493">
            <v>1</v>
          </cell>
          <cell r="F493">
            <v>4</v>
          </cell>
        </row>
        <row r="494">
          <cell r="A494" t="str">
            <v>FBC601</v>
          </cell>
          <cell r="B494">
            <v>6</v>
          </cell>
          <cell r="C494">
            <v>0</v>
          </cell>
          <cell r="D494" t="str">
            <v>L301</v>
          </cell>
          <cell r="E494">
            <v>0</v>
          </cell>
          <cell r="F494">
            <v>3</v>
          </cell>
        </row>
        <row r="495">
          <cell r="A495" t="str">
            <v>FBC601</v>
          </cell>
          <cell r="B495">
            <v>10</v>
          </cell>
          <cell r="C495">
            <v>0</v>
          </cell>
          <cell r="D495" t="str">
            <v>L301</v>
          </cell>
          <cell r="E495">
            <v>0</v>
          </cell>
          <cell r="F495">
            <v>1</v>
          </cell>
        </row>
        <row r="496">
          <cell r="A496" t="str">
            <v>FBC901</v>
          </cell>
          <cell r="B496">
            <v>3</v>
          </cell>
          <cell r="C496">
            <v>0</v>
          </cell>
          <cell r="D496" t="str">
            <v>L301</v>
          </cell>
          <cell r="E496">
            <v>1</v>
          </cell>
          <cell r="F496">
            <v>1</v>
          </cell>
        </row>
        <row r="497">
          <cell r="A497" t="str">
            <v>FBC901</v>
          </cell>
          <cell r="B497">
            <v>8</v>
          </cell>
          <cell r="C497">
            <v>0</v>
          </cell>
          <cell r="D497" t="str">
            <v>L301</v>
          </cell>
          <cell r="E497">
            <v>0</v>
          </cell>
          <cell r="F497">
            <v>1</v>
          </cell>
        </row>
        <row r="498">
          <cell r="A498" t="str">
            <v>FBC901</v>
          </cell>
          <cell r="B498">
            <v>16</v>
          </cell>
          <cell r="C498">
            <v>0</v>
          </cell>
          <cell r="D498" t="str">
            <v>L301</v>
          </cell>
          <cell r="E498">
            <v>1</v>
          </cell>
          <cell r="F498">
            <v>1</v>
          </cell>
        </row>
        <row r="499">
          <cell r="A499" t="str">
            <v>FBCA01</v>
          </cell>
          <cell r="B499">
            <v>1.5</v>
          </cell>
          <cell r="C499">
            <v>0</v>
          </cell>
          <cell r="D499" t="str">
            <v>L301</v>
          </cell>
          <cell r="E499">
            <v>1</v>
          </cell>
          <cell r="F499">
            <v>2</v>
          </cell>
        </row>
        <row r="500">
          <cell r="A500" t="str">
            <v>FBCA01</v>
          </cell>
          <cell r="B500">
            <v>2</v>
          </cell>
          <cell r="C500">
            <v>0</v>
          </cell>
          <cell r="D500" t="str">
            <v>L301</v>
          </cell>
          <cell r="E500">
            <v>1</v>
          </cell>
          <cell r="F500">
            <v>1</v>
          </cell>
        </row>
        <row r="501">
          <cell r="A501" t="str">
            <v>FBCA01A</v>
          </cell>
          <cell r="B501">
            <v>1.5</v>
          </cell>
          <cell r="C501">
            <v>0</v>
          </cell>
          <cell r="D501" t="str">
            <v>L301</v>
          </cell>
          <cell r="E501">
            <v>1</v>
          </cell>
          <cell r="F501">
            <v>1</v>
          </cell>
        </row>
        <row r="502">
          <cell r="A502" t="str">
            <v>FBCP03W</v>
          </cell>
          <cell r="B502">
            <v>36</v>
          </cell>
          <cell r="C502">
            <v>0</v>
          </cell>
          <cell r="D502" t="str">
            <v>L301</v>
          </cell>
          <cell r="E502">
            <v>11</v>
          </cell>
          <cell r="F502">
            <v>11</v>
          </cell>
        </row>
        <row r="503">
          <cell r="A503" t="str">
            <v>FBD101</v>
          </cell>
          <cell r="B503">
            <v>0.75</v>
          </cell>
          <cell r="C503">
            <v>0</v>
          </cell>
          <cell r="D503" t="str">
            <v>L301</v>
          </cell>
          <cell r="E503">
            <v>0</v>
          </cell>
          <cell r="F503">
            <v>1</v>
          </cell>
        </row>
        <row r="504">
          <cell r="A504" t="str">
            <v>FBD101</v>
          </cell>
          <cell r="B504">
            <v>1</v>
          </cell>
          <cell r="C504">
            <v>0</v>
          </cell>
          <cell r="D504" t="str">
            <v>L301</v>
          </cell>
          <cell r="E504">
            <v>1</v>
          </cell>
          <cell r="F504">
            <v>2</v>
          </cell>
        </row>
        <row r="505">
          <cell r="A505" t="str">
            <v>FBD101</v>
          </cell>
          <cell r="B505">
            <v>1.5</v>
          </cell>
          <cell r="C505">
            <v>0</v>
          </cell>
          <cell r="D505" t="str">
            <v>L301</v>
          </cell>
          <cell r="E505">
            <v>0</v>
          </cell>
          <cell r="F505">
            <v>1</v>
          </cell>
        </row>
        <row r="506">
          <cell r="A506" t="str">
            <v>FBD101</v>
          </cell>
          <cell r="B506">
            <v>2</v>
          </cell>
          <cell r="C506">
            <v>0</v>
          </cell>
          <cell r="D506" t="str">
            <v>L301</v>
          </cell>
          <cell r="E506">
            <v>6</v>
          </cell>
          <cell r="F506">
            <v>7</v>
          </cell>
        </row>
        <row r="507">
          <cell r="A507" t="str">
            <v>FBD101</v>
          </cell>
          <cell r="B507">
            <v>2.5</v>
          </cell>
          <cell r="C507">
            <v>0</v>
          </cell>
          <cell r="D507" t="str">
            <v>L301</v>
          </cell>
          <cell r="E507">
            <v>0</v>
          </cell>
          <cell r="F507">
            <v>1</v>
          </cell>
        </row>
        <row r="508">
          <cell r="A508" t="str">
            <v>FBD101</v>
          </cell>
          <cell r="B508">
            <v>3</v>
          </cell>
          <cell r="C508">
            <v>0</v>
          </cell>
          <cell r="D508" t="str">
            <v>L301</v>
          </cell>
          <cell r="E508">
            <v>1</v>
          </cell>
          <cell r="F508">
            <v>3</v>
          </cell>
        </row>
        <row r="509">
          <cell r="A509" t="str">
            <v>FBD101</v>
          </cell>
          <cell r="B509">
            <v>4</v>
          </cell>
          <cell r="C509">
            <v>0</v>
          </cell>
          <cell r="D509" t="str">
            <v>L301</v>
          </cell>
          <cell r="E509">
            <v>1</v>
          </cell>
          <cell r="F509">
            <v>5</v>
          </cell>
        </row>
        <row r="510">
          <cell r="A510" t="str">
            <v>FBD101</v>
          </cell>
          <cell r="B510">
            <v>6</v>
          </cell>
          <cell r="C510">
            <v>0</v>
          </cell>
          <cell r="D510" t="str">
            <v>L301</v>
          </cell>
          <cell r="E510">
            <v>0</v>
          </cell>
          <cell r="F510">
            <v>4</v>
          </cell>
        </row>
        <row r="511">
          <cell r="A511" t="str">
            <v>FBD101</v>
          </cell>
          <cell r="B511">
            <v>8</v>
          </cell>
          <cell r="C511">
            <v>0</v>
          </cell>
          <cell r="D511" t="str">
            <v>L301</v>
          </cell>
          <cell r="E511">
            <v>0</v>
          </cell>
          <cell r="F511">
            <v>8</v>
          </cell>
        </row>
        <row r="512">
          <cell r="A512" t="str">
            <v>FBD101</v>
          </cell>
          <cell r="B512">
            <v>10</v>
          </cell>
          <cell r="C512">
            <v>0</v>
          </cell>
          <cell r="D512" t="str">
            <v>L301</v>
          </cell>
          <cell r="E512">
            <v>0</v>
          </cell>
          <cell r="F512">
            <v>6</v>
          </cell>
        </row>
        <row r="513">
          <cell r="A513" t="str">
            <v>FBD101</v>
          </cell>
          <cell r="B513">
            <v>14</v>
          </cell>
          <cell r="C513">
            <v>0</v>
          </cell>
          <cell r="D513" t="str">
            <v>L301</v>
          </cell>
          <cell r="E513">
            <v>1</v>
          </cell>
          <cell r="F513">
            <v>2</v>
          </cell>
        </row>
        <row r="514">
          <cell r="A514" t="str">
            <v>FBD101</v>
          </cell>
          <cell r="B514">
            <v>18</v>
          </cell>
          <cell r="C514">
            <v>0</v>
          </cell>
          <cell r="D514" t="str">
            <v>L301</v>
          </cell>
          <cell r="E514">
            <v>4</v>
          </cell>
          <cell r="F514">
            <v>4</v>
          </cell>
        </row>
        <row r="515">
          <cell r="A515" t="str">
            <v>FBD101</v>
          </cell>
          <cell r="B515">
            <v>24</v>
          </cell>
          <cell r="C515">
            <v>0</v>
          </cell>
          <cell r="D515" t="str">
            <v>L301</v>
          </cell>
          <cell r="E515">
            <v>1</v>
          </cell>
          <cell r="F515">
            <v>2</v>
          </cell>
        </row>
        <row r="516">
          <cell r="A516" t="str">
            <v>FBD102K</v>
          </cell>
          <cell r="B516">
            <v>54</v>
          </cell>
          <cell r="C516">
            <v>0</v>
          </cell>
          <cell r="D516" t="str">
            <v>L301</v>
          </cell>
          <cell r="E516">
            <v>1</v>
          </cell>
          <cell r="F516">
            <v>1</v>
          </cell>
        </row>
        <row r="517">
          <cell r="A517" t="str">
            <v>FBD301</v>
          </cell>
          <cell r="B517">
            <v>1.5</v>
          </cell>
          <cell r="C517">
            <v>0</v>
          </cell>
          <cell r="D517" t="str">
            <v>L301</v>
          </cell>
          <cell r="E517">
            <v>2</v>
          </cell>
          <cell r="F517">
            <v>2</v>
          </cell>
        </row>
        <row r="518">
          <cell r="A518" t="str">
            <v>FBD301</v>
          </cell>
          <cell r="B518">
            <v>2</v>
          </cell>
          <cell r="C518">
            <v>0</v>
          </cell>
          <cell r="D518" t="str">
            <v>L301</v>
          </cell>
          <cell r="E518">
            <v>29</v>
          </cell>
          <cell r="F518">
            <v>30</v>
          </cell>
        </row>
        <row r="519">
          <cell r="A519" t="str">
            <v>FBD301</v>
          </cell>
          <cell r="B519">
            <v>3</v>
          </cell>
          <cell r="C519">
            <v>0</v>
          </cell>
          <cell r="D519" t="str">
            <v>L301</v>
          </cell>
          <cell r="E519">
            <v>1</v>
          </cell>
          <cell r="F519">
            <v>3</v>
          </cell>
        </row>
        <row r="520">
          <cell r="A520" t="str">
            <v>FBD301</v>
          </cell>
          <cell r="B520">
            <v>6</v>
          </cell>
          <cell r="C520">
            <v>0</v>
          </cell>
          <cell r="D520" t="str">
            <v>L301</v>
          </cell>
          <cell r="E520">
            <v>0</v>
          </cell>
          <cell r="F520">
            <v>2</v>
          </cell>
        </row>
        <row r="521">
          <cell r="A521" t="str">
            <v>FBD601</v>
          </cell>
          <cell r="B521">
            <v>1</v>
          </cell>
          <cell r="C521">
            <v>0</v>
          </cell>
          <cell r="D521" t="str">
            <v>L301</v>
          </cell>
          <cell r="E521">
            <v>1</v>
          </cell>
          <cell r="F521">
            <v>3</v>
          </cell>
        </row>
        <row r="522">
          <cell r="A522" t="str">
            <v>FBD601</v>
          </cell>
          <cell r="B522">
            <v>1.5</v>
          </cell>
          <cell r="C522">
            <v>0</v>
          </cell>
          <cell r="D522" t="str">
            <v>L301</v>
          </cell>
          <cell r="E522">
            <v>1</v>
          </cell>
          <cell r="F522">
            <v>1</v>
          </cell>
        </row>
        <row r="523">
          <cell r="A523" t="str">
            <v>FBD601</v>
          </cell>
          <cell r="B523">
            <v>2</v>
          </cell>
          <cell r="C523">
            <v>0</v>
          </cell>
          <cell r="D523" t="str">
            <v>L301</v>
          </cell>
          <cell r="E523">
            <v>1</v>
          </cell>
          <cell r="F523">
            <v>2</v>
          </cell>
        </row>
        <row r="524">
          <cell r="A524" t="str">
            <v>FBD601</v>
          </cell>
          <cell r="B524">
            <v>2.5</v>
          </cell>
          <cell r="C524">
            <v>0</v>
          </cell>
          <cell r="D524" t="str">
            <v>L301</v>
          </cell>
          <cell r="E524">
            <v>0</v>
          </cell>
          <cell r="F524">
            <v>1</v>
          </cell>
        </row>
        <row r="525">
          <cell r="A525" t="str">
            <v>FBD601</v>
          </cell>
          <cell r="B525">
            <v>24</v>
          </cell>
          <cell r="C525">
            <v>0</v>
          </cell>
          <cell r="D525" t="str">
            <v>L301</v>
          </cell>
          <cell r="E525">
            <v>1</v>
          </cell>
          <cell r="F525">
            <v>1</v>
          </cell>
        </row>
        <row r="526">
          <cell r="A526" t="str">
            <v>FBFD02</v>
          </cell>
          <cell r="B526">
            <v>0.75</v>
          </cell>
          <cell r="C526">
            <v>0</v>
          </cell>
          <cell r="D526" t="str">
            <v>L601</v>
          </cell>
          <cell r="E526">
            <v>0</v>
          </cell>
          <cell r="F526">
            <v>0</v>
          </cell>
        </row>
        <row r="527">
          <cell r="A527" t="str">
            <v>FBFD02</v>
          </cell>
          <cell r="B527">
            <v>1</v>
          </cell>
          <cell r="C527">
            <v>0</v>
          </cell>
          <cell r="D527" t="str">
            <v>L601</v>
          </cell>
          <cell r="E527">
            <v>6</v>
          </cell>
          <cell r="F527">
            <v>0</v>
          </cell>
        </row>
        <row r="528">
          <cell r="A528" t="str">
            <v>FBFD02</v>
          </cell>
          <cell r="B528">
            <v>1.5</v>
          </cell>
          <cell r="C528">
            <v>0</v>
          </cell>
          <cell r="D528" t="str">
            <v>L601</v>
          </cell>
          <cell r="E528">
            <v>0</v>
          </cell>
          <cell r="F528">
            <v>0</v>
          </cell>
        </row>
        <row r="529">
          <cell r="A529" t="str">
            <v>FBFD02</v>
          </cell>
          <cell r="B529">
            <v>2</v>
          </cell>
          <cell r="C529">
            <v>0</v>
          </cell>
          <cell r="D529" t="str">
            <v>L601</v>
          </cell>
          <cell r="E529">
            <v>3</v>
          </cell>
          <cell r="F529">
            <v>0</v>
          </cell>
        </row>
        <row r="530">
          <cell r="A530" t="str">
            <v>FBFD02</v>
          </cell>
          <cell r="B530">
            <v>3</v>
          </cell>
          <cell r="C530">
            <v>0</v>
          </cell>
          <cell r="D530" t="str">
            <v>L601</v>
          </cell>
          <cell r="E530">
            <v>1</v>
          </cell>
          <cell r="F530">
            <v>0</v>
          </cell>
        </row>
        <row r="531">
          <cell r="A531" t="str">
            <v>FBFD02</v>
          </cell>
          <cell r="B531">
            <v>4</v>
          </cell>
          <cell r="C531">
            <v>0</v>
          </cell>
          <cell r="D531" t="str">
            <v>L601</v>
          </cell>
          <cell r="E531">
            <v>0</v>
          </cell>
          <cell r="F531">
            <v>0</v>
          </cell>
        </row>
        <row r="532">
          <cell r="A532" t="str">
            <v>FBFD02</v>
          </cell>
          <cell r="B532">
            <v>8</v>
          </cell>
          <cell r="C532">
            <v>0</v>
          </cell>
          <cell r="D532" t="str">
            <v>L601</v>
          </cell>
          <cell r="E532">
            <v>4</v>
          </cell>
          <cell r="F532">
            <v>0</v>
          </cell>
        </row>
        <row r="533">
          <cell r="A533" t="str">
            <v>FBFD02</v>
          </cell>
          <cell r="B533">
            <v>10</v>
          </cell>
          <cell r="C533">
            <v>0</v>
          </cell>
          <cell r="D533" t="str">
            <v>L601</v>
          </cell>
          <cell r="E533">
            <v>0</v>
          </cell>
          <cell r="F533">
            <v>2</v>
          </cell>
        </row>
        <row r="534">
          <cell r="A534" t="str">
            <v>FBFD02</v>
          </cell>
          <cell r="B534">
            <v>12</v>
          </cell>
          <cell r="C534">
            <v>0</v>
          </cell>
          <cell r="D534" t="str">
            <v>L601</v>
          </cell>
          <cell r="E534">
            <v>0</v>
          </cell>
          <cell r="F534">
            <v>0</v>
          </cell>
        </row>
        <row r="535">
          <cell r="A535" t="str">
            <v>FBFD02</v>
          </cell>
          <cell r="B535">
            <v>14</v>
          </cell>
          <cell r="C535">
            <v>0</v>
          </cell>
          <cell r="D535" t="str">
            <v>L601</v>
          </cell>
          <cell r="E535">
            <v>0</v>
          </cell>
          <cell r="F535">
            <v>0</v>
          </cell>
        </row>
        <row r="536">
          <cell r="A536" t="str">
            <v>FBL601</v>
          </cell>
          <cell r="B536">
            <v>1</v>
          </cell>
          <cell r="C536">
            <v>0</v>
          </cell>
          <cell r="D536" t="str">
            <v>L302</v>
          </cell>
          <cell r="E536">
            <v>1</v>
          </cell>
          <cell r="F536">
            <v>2</v>
          </cell>
        </row>
        <row r="537">
          <cell r="A537" t="str">
            <v>FBL601</v>
          </cell>
          <cell r="B537">
            <v>2</v>
          </cell>
          <cell r="C537">
            <v>0</v>
          </cell>
          <cell r="D537" t="str">
            <v>L302</v>
          </cell>
          <cell r="E537">
            <v>1</v>
          </cell>
          <cell r="F537">
            <v>1</v>
          </cell>
        </row>
        <row r="538">
          <cell r="A538" t="str">
            <v>FBL601</v>
          </cell>
          <cell r="B538">
            <v>3</v>
          </cell>
          <cell r="C538">
            <v>0</v>
          </cell>
          <cell r="D538" t="str">
            <v>L302</v>
          </cell>
          <cell r="E538">
            <v>1</v>
          </cell>
          <cell r="F538">
            <v>2</v>
          </cell>
        </row>
        <row r="539">
          <cell r="A539" t="str">
            <v>FBL601</v>
          </cell>
          <cell r="B539">
            <v>4</v>
          </cell>
          <cell r="C539">
            <v>0</v>
          </cell>
          <cell r="D539" t="str">
            <v>L302</v>
          </cell>
          <cell r="E539">
            <v>15</v>
          </cell>
          <cell r="F539">
            <v>15</v>
          </cell>
        </row>
        <row r="540">
          <cell r="A540" t="str">
            <v>FBL601</v>
          </cell>
          <cell r="B540">
            <v>8</v>
          </cell>
          <cell r="C540">
            <v>0</v>
          </cell>
          <cell r="D540" t="str">
            <v>L302</v>
          </cell>
          <cell r="E540">
            <v>2</v>
          </cell>
          <cell r="F540">
            <v>2</v>
          </cell>
        </row>
        <row r="541">
          <cell r="A541" t="str">
            <v>FBL601</v>
          </cell>
          <cell r="B541">
            <v>12</v>
          </cell>
          <cell r="C541">
            <v>0</v>
          </cell>
          <cell r="D541" t="str">
            <v>L302</v>
          </cell>
          <cell r="E541">
            <v>1</v>
          </cell>
          <cell r="F541">
            <v>1</v>
          </cell>
        </row>
        <row r="542">
          <cell r="A542" t="str">
            <v>FBL601</v>
          </cell>
          <cell r="B542">
            <v>16</v>
          </cell>
          <cell r="C542">
            <v>0</v>
          </cell>
          <cell r="D542" t="str">
            <v>L302</v>
          </cell>
          <cell r="E542">
            <v>1</v>
          </cell>
          <cell r="F542">
            <v>1</v>
          </cell>
        </row>
        <row r="543">
          <cell r="A543" t="str">
            <v>FBL601</v>
          </cell>
          <cell r="B543">
            <v>18</v>
          </cell>
          <cell r="C543">
            <v>0</v>
          </cell>
          <cell r="D543" t="str">
            <v>L302</v>
          </cell>
          <cell r="E543">
            <v>0</v>
          </cell>
          <cell r="F543">
            <v>1</v>
          </cell>
        </row>
        <row r="544">
          <cell r="A544" t="str">
            <v>FBL601</v>
          </cell>
          <cell r="B544">
            <v>24</v>
          </cell>
          <cell r="C544">
            <v>0</v>
          </cell>
          <cell r="D544" t="str">
            <v>L302</v>
          </cell>
          <cell r="E544">
            <v>1</v>
          </cell>
          <cell r="F544">
            <v>1</v>
          </cell>
        </row>
        <row r="545">
          <cell r="A545" t="str">
            <v>FBL602K</v>
          </cell>
          <cell r="B545">
            <v>36</v>
          </cell>
          <cell r="C545">
            <v>0</v>
          </cell>
          <cell r="D545" t="str">
            <v>L302</v>
          </cell>
          <cell r="E545">
            <v>1</v>
          </cell>
          <cell r="F545">
            <v>1</v>
          </cell>
        </row>
        <row r="546">
          <cell r="A546" t="str">
            <v>FBP103</v>
          </cell>
          <cell r="B546">
            <v>1</v>
          </cell>
          <cell r="C546">
            <v>0</v>
          </cell>
          <cell r="D546" t="str">
            <v>L602</v>
          </cell>
          <cell r="E546">
            <v>1</v>
          </cell>
          <cell r="F546">
            <v>0</v>
          </cell>
        </row>
        <row r="547">
          <cell r="A547" t="str">
            <v>FBP103</v>
          </cell>
          <cell r="B547">
            <v>3</v>
          </cell>
          <cell r="C547">
            <v>0</v>
          </cell>
          <cell r="D547" t="str">
            <v>L602</v>
          </cell>
          <cell r="E547">
            <v>2</v>
          </cell>
          <cell r="F547">
            <v>0</v>
          </cell>
        </row>
        <row r="548">
          <cell r="A548" t="str">
            <v>FBS101R</v>
          </cell>
          <cell r="B548">
            <v>1</v>
          </cell>
          <cell r="C548">
            <v>0</v>
          </cell>
          <cell r="D548" t="str">
            <v>L303</v>
          </cell>
          <cell r="E548">
            <v>0</v>
          </cell>
          <cell r="F548">
            <v>2</v>
          </cell>
        </row>
        <row r="549">
          <cell r="A549" t="str">
            <v>FBS101R</v>
          </cell>
          <cell r="B549">
            <v>2</v>
          </cell>
          <cell r="C549">
            <v>0</v>
          </cell>
          <cell r="D549" t="str">
            <v>L303</v>
          </cell>
          <cell r="E549">
            <v>1</v>
          </cell>
          <cell r="F549">
            <v>4</v>
          </cell>
        </row>
        <row r="550">
          <cell r="A550" t="str">
            <v>FBS101R</v>
          </cell>
          <cell r="B550">
            <v>3</v>
          </cell>
          <cell r="C550">
            <v>0</v>
          </cell>
          <cell r="D550" t="str">
            <v>L303</v>
          </cell>
          <cell r="E550">
            <v>2</v>
          </cell>
          <cell r="F550">
            <v>2</v>
          </cell>
        </row>
        <row r="551">
          <cell r="A551" t="str">
            <v>FBS101R</v>
          </cell>
          <cell r="B551">
            <v>4</v>
          </cell>
          <cell r="C551">
            <v>0</v>
          </cell>
          <cell r="D551" t="str">
            <v>L303</v>
          </cell>
          <cell r="E551">
            <v>1</v>
          </cell>
          <cell r="F551">
            <v>1</v>
          </cell>
        </row>
        <row r="552">
          <cell r="A552" t="str">
            <v>FBS104R</v>
          </cell>
          <cell r="B552">
            <v>0.75</v>
          </cell>
          <cell r="C552">
            <v>0</v>
          </cell>
          <cell r="D552" t="str">
            <v>L303</v>
          </cell>
          <cell r="E552">
            <v>2</v>
          </cell>
          <cell r="F552">
            <v>29</v>
          </cell>
        </row>
        <row r="553">
          <cell r="A553" t="str">
            <v>FBS104R</v>
          </cell>
          <cell r="B553">
            <v>1.5</v>
          </cell>
          <cell r="C553">
            <v>0</v>
          </cell>
          <cell r="D553" t="str">
            <v>L303</v>
          </cell>
          <cell r="E553">
            <v>1</v>
          </cell>
          <cell r="F553">
            <v>1</v>
          </cell>
        </row>
        <row r="554">
          <cell r="A554" t="str">
            <v>FBS104R</v>
          </cell>
          <cell r="B554">
            <v>2</v>
          </cell>
          <cell r="C554">
            <v>0</v>
          </cell>
          <cell r="D554" t="str">
            <v>L303</v>
          </cell>
          <cell r="E554">
            <v>0</v>
          </cell>
          <cell r="F554">
            <v>5</v>
          </cell>
        </row>
        <row r="555">
          <cell r="A555" t="str">
            <v>FBS104R</v>
          </cell>
          <cell r="B555">
            <v>3</v>
          </cell>
          <cell r="C555">
            <v>0</v>
          </cell>
          <cell r="D555" t="str">
            <v>L303</v>
          </cell>
          <cell r="E555">
            <v>0</v>
          </cell>
          <cell r="F555">
            <v>3</v>
          </cell>
        </row>
        <row r="556">
          <cell r="A556" t="str">
            <v>FBS104R</v>
          </cell>
          <cell r="B556">
            <v>4</v>
          </cell>
          <cell r="C556">
            <v>0</v>
          </cell>
          <cell r="D556" t="str">
            <v>L303</v>
          </cell>
          <cell r="E556">
            <v>1</v>
          </cell>
          <cell r="F556">
            <v>3</v>
          </cell>
        </row>
        <row r="557">
          <cell r="A557" t="str">
            <v>FBS104R</v>
          </cell>
          <cell r="B557">
            <v>6</v>
          </cell>
          <cell r="C557">
            <v>0</v>
          </cell>
          <cell r="D557" t="str">
            <v>L303</v>
          </cell>
          <cell r="E557">
            <v>1</v>
          </cell>
          <cell r="F557">
            <v>4</v>
          </cell>
        </row>
        <row r="558">
          <cell r="A558" t="str">
            <v>FBS104R</v>
          </cell>
          <cell r="B558">
            <v>10</v>
          </cell>
          <cell r="C558">
            <v>0</v>
          </cell>
          <cell r="D558" t="str">
            <v>L303</v>
          </cell>
          <cell r="E558">
            <v>4</v>
          </cell>
          <cell r="F558">
            <v>4</v>
          </cell>
        </row>
        <row r="559">
          <cell r="A559" t="str">
            <v>FBS104R</v>
          </cell>
          <cell r="B559">
            <v>12</v>
          </cell>
          <cell r="C559">
            <v>0</v>
          </cell>
          <cell r="D559" t="str">
            <v>L303</v>
          </cell>
          <cell r="E559">
            <v>1</v>
          </cell>
          <cell r="F559">
            <v>2</v>
          </cell>
        </row>
        <row r="560">
          <cell r="A560" t="str">
            <v>FBS104R</v>
          </cell>
          <cell r="B560">
            <v>16</v>
          </cell>
          <cell r="C560">
            <v>0</v>
          </cell>
          <cell r="D560" t="str">
            <v>L303</v>
          </cell>
          <cell r="E560">
            <v>2</v>
          </cell>
          <cell r="F560">
            <v>2</v>
          </cell>
        </row>
        <row r="561">
          <cell r="A561" t="str">
            <v>FBS104R</v>
          </cell>
          <cell r="B561">
            <v>18</v>
          </cell>
          <cell r="C561">
            <v>0</v>
          </cell>
          <cell r="D561" t="str">
            <v>L303</v>
          </cell>
          <cell r="E561">
            <v>1</v>
          </cell>
          <cell r="F561">
            <v>1</v>
          </cell>
        </row>
        <row r="562">
          <cell r="A562" t="str">
            <v>FBS104R</v>
          </cell>
          <cell r="B562">
            <v>20</v>
          </cell>
          <cell r="C562">
            <v>0</v>
          </cell>
          <cell r="D562" t="str">
            <v>L303</v>
          </cell>
          <cell r="E562">
            <v>3</v>
          </cell>
          <cell r="F562">
            <v>4</v>
          </cell>
        </row>
        <row r="563">
          <cell r="A563" t="str">
            <v>FBS104R</v>
          </cell>
          <cell r="B563">
            <v>24</v>
          </cell>
          <cell r="C563">
            <v>0</v>
          </cell>
          <cell r="D563" t="str">
            <v>L303</v>
          </cell>
          <cell r="E563">
            <v>0</v>
          </cell>
          <cell r="F563">
            <v>3</v>
          </cell>
        </row>
        <row r="564">
          <cell r="A564" t="str">
            <v>FBS104RK</v>
          </cell>
          <cell r="B564">
            <v>36</v>
          </cell>
          <cell r="C564">
            <v>0</v>
          </cell>
          <cell r="D564" t="str">
            <v>L303</v>
          </cell>
          <cell r="E564">
            <v>1</v>
          </cell>
          <cell r="F564">
            <v>1</v>
          </cell>
        </row>
        <row r="565">
          <cell r="A565" t="str">
            <v>FBS301R</v>
          </cell>
          <cell r="B565">
            <v>2</v>
          </cell>
          <cell r="C565">
            <v>0</v>
          </cell>
          <cell r="D565" t="str">
            <v>L303</v>
          </cell>
          <cell r="E565">
            <v>1</v>
          </cell>
          <cell r="F565">
            <v>2</v>
          </cell>
        </row>
        <row r="566">
          <cell r="A566" t="str">
            <v>FBS304R</v>
          </cell>
          <cell r="B566">
            <v>0.5</v>
          </cell>
          <cell r="C566">
            <v>0</v>
          </cell>
          <cell r="D566" t="str">
            <v>L303</v>
          </cell>
          <cell r="E566">
            <v>5</v>
          </cell>
          <cell r="F566">
            <v>5</v>
          </cell>
        </row>
        <row r="567">
          <cell r="A567" t="str">
            <v>FBS304R</v>
          </cell>
          <cell r="B567">
            <v>0.75</v>
          </cell>
          <cell r="C567">
            <v>0</v>
          </cell>
          <cell r="D567" t="str">
            <v>L303</v>
          </cell>
          <cell r="E567">
            <v>17</v>
          </cell>
          <cell r="F567">
            <v>17</v>
          </cell>
        </row>
        <row r="568">
          <cell r="A568" t="str">
            <v>FBS304R</v>
          </cell>
          <cell r="B568">
            <v>1.5</v>
          </cell>
          <cell r="C568">
            <v>0</v>
          </cell>
          <cell r="D568" t="str">
            <v>L303</v>
          </cell>
          <cell r="E568">
            <v>1</v>
          </cell>
          <cell r="F568">
            <v>1</v>
          </cell>
        </row>
        <row r="569">
          <cell r="A569" t="str">
            <v>FBS304R</v>
          </cell>
          <cell r="B569">
            <v>2</v>
          </cell>
          <cell r="C569">
            <v>0</v>
          </cell>
          <cell r="D569" t="str">
            <v>L303</v>
          </cell>
          <cell r="E569">
            <v>15</v>
          </cell>
          <cell r="F569">
            <v>16</v>
          </cell>
        </row>
        <row r="570">
          <cell r="A570" t="str">
            <v>FBS304R</v>
          </cell>
          <cell r="B570">
            <v>3</v>
          </cell>
          <cell r="C570">
            <v>0</v>
          </cell>
          <cell r="D570" t="str">
            <v>L303</v>
          </cell>
          <cell r="E570">
            <v>4</v>
          </cell>
          <cell r="F570">
            <v>5</v>
          </cell>
        </row>
        <row r="571">
          <cell r="A571" t="str">
            <v>FBS304R</v>
          </cell>
          <cell r="B571">
            <v>6</v>
          </cell>
          <cell r="C571">
            <v>0</v>
          </cell>
          <cell r="D571" t="str">
            <v>L303</v>
          </cell>
          <cell r="E571">
            <v>1</v>
          </cell>
          <cell r="F571">
            <v>2</v>
          </cell>
        </row>
        <row r="572">
          <cell r="A572" t="str">
            <v>FBS304R</v>
          </cell>
          <cell r="B572">
            <v>8</v>
          </cell>
          <cell r="C572">
            <v>0</v>
          </cell>
          <cell r="D572" t="str">
            <v>L303</v>
          </cell>
          <cell r="E572">
            <v>1</v>
          </cell>
          <cell r="F572">
            <v>2</v>
          </cell>
        </row>
        <row r="573">
          <cell r="A573" t="str">
            <v>FBS304R</v>
          </cell>
          <cell r="B573">
            <v>12</v>
          </cell>
          <cell r="C573">
            <v>0</v>
          </cell>
          <cell r="D573" t="str">
            <v>L303</v>
          </cell>
          <cell r="E573">
            <v>1</v>
          </cell>
          <cell r="F573">
            <v>1</v>
          </cell>
        </row>
        <row r="574">
          <cell r="A574" t="str">
            <v>FBS604R</v>
          </cell>
          <cell r="B574">
            <v>0.75</v>
          </cell>
          <cell r="C574">
            <v>0</v>
          </cell>
          <cell r="D574" t="str">
            <v>L303</v>
          </cell>
          <cell r="E574">
            <v>2</v>
          </cell>
          <cell r="F574">
            <v>10</v>
          </cell>
        </row>
        <row r="575">
          <cell r="A575" t="str">
            <v>FBS604R</v>
          </cell>
          <cell r="B575">
            <v>1</v>
          </cell>
          <cell r="C575">
            <v>0</v>
          </cell>
          <cell r="D575" t="str">
            <v>L303</v>
          </cell>
          <cell r="E575">
            <v>0</v>
          </cell>
          <cell r="F575">
            <v>2</v>
          </cell>
        </row>
        <row r="576">
          <cell r="A576" t="str">
            <v>FBS604R</v>
          </cell>
          <cell r="B576">
            <v>2</v>
          </cell>
          <cell r="C576">
            <v>0</v>
          </cell>
          <cell r="D576" t="str">
            <v>L303</v>
          </cell>
          <cell r="E576">
            <v>2</v>
          </cell>
          <cell r="F576">
            <v>3</v>
          </cell>
        </row>
        <row r="577">
          <cell r="A577" t="str">
            <v>FCC301</v>
          </cell>
          <cell r="B577">
            <v>2</v>
          </cell>
          <cell r="C577">
            <v>0.5</v>
          </cell>
          <cell r="D577" t="str">
            <v>L301</v>
          </cell>
          <cell r="E577">
            <v>0</v>
          </cell>
          <cell r="F577">
            <v>2</v>
          </cell>
        </row>
        <row r="578">
          <cell r="A578" t="str">
            <v>FCC301</v>
          </cell>
          <cell r="B578">
            <v>2</v>
          </cell>
          <cell r="C578">
            <v>0.75</v>
          </cell>
          <cell r="D578" t="str">
            <v>L301</v>
          </cell>
          <cell r="E578">
            <v>0</v>
          </cell>
          <cell r="F578">
            <v>2</v>
          </cell>
        </row>
        <row r="579">
          <cell r="A579" t="str">
            <v>FCC301</v>
          </cell>
          <cell r="B579">
            <v>2</v>
          </cell>
          <cell r="C579">
            <v>1.5</v>
          </cell>
          <cell r="D579" t="str">
            <v>L301</v>
          </cell>
          <cell r="E579">
            <v>6</v>
          </cell>
          <cell r="F579">
            <v>8</v>
          </cell>
        </row>
        <row r="580">
          <cell r="A580" t="str">
            <v>FCP102</v>
          </cell>
          <cell r="B580">
            <v>1</v>
          </cell>
          <cell r="C580">
            <v>0.5</v>
          </cell>
          <cell r="D580" t="str">
            <v>L602</v>
          </cell>
          <cell r="E580">
            <v>0</v>
          </cell>
          <cell r="F580">
            <v>0</v>
          </cell>
        </row>
        <row r="581">
          <cell r="A581" t="str">
            <v>FCP102</v>
          </cell>
          <cell r="B581">
            <v>2</v>
          </cell>
          <cell r="C581">
            <v>0.75</v>
          </cell>
          <cell r="D581" t="str">
            <v>L602</v>
          </cell>
          <cell r="E581">
            <v>12</v>
          </cell>
          <cell r="F581">
            <v>0</v>
          </cell>
        </row>
        <row r="582">
          <cell r="A582" t="str">
            <v>FCP302</v>
          </cell>
          <cell r="B582">
            <v>2</v>
          </cell>
          <cell r="C582">
            <v>0.5</v>
          </cell>
          <cell r="D582" t="str">
            <v>L602</v>
          </cell>
          <cell r="E582">
            <v>2</v>
          </cell>
          <cell r="F582">
            <v>0</v>
          </cell>
        </row>
        <row r="583">
          <cell r="A583" t="str">
            <v>FFP182</v>
          </cell>
          <cell r="B583">
            <v>0.5</v>
          </cell>
          <cell r="C583">
            <v>0</v>
          </cell>
          <cell r="D583" t="str">
            <v>L602</v>
          </cell>
          <cell r="E583">
            <v>1</v>
          </cell>
          <cell r="F583">
            <v>0</v>
          </cell>
        </row>
        <row r="584">
          <cell r="A584" t="str">
            <v>FFP182</v>
          </cell>
          <cell r="B584">
            <v>0.75</v>
          </cell>
          <cell r="C584">
            <v>0</v>
          </cell>
          <cell r="D584" t="str">
            <v>L602</v>
          </cell>
          <cell r="E584">
            <v>57</v>
          </cell>
          <cell r="F584">
            <v>0</v>
          </cell>
        </row>
        <row r="585">
          <cell r="A585" t="str">
            <v>FFP182</v>
          </cell>
          <cell r="B585">
            <v>1</v>
          </cell>
          <cell r="C585">
            <v>0</v>
          </cell>
          <cell r="D585" t="str">
            <v>L602</v>
          </cell>
          <cell r="E585">
            <v>29</v>
          </cell>
          <cell r="F585">
            <v>0</v>
          </cell>
        </row>
        <row r="586">
          <cell r="A586" t="str">
            <v>FFP182</v>
          </cell>
          <cell r="B586">
            <v>1.5</v>
          </cell>
          <cell r="C586">
            <v>0</v>
          </cell>
          <cell r="D586" t="str">
            <v>L602</v>
          </cell>
          <cell r="E586">
            <v>4</v>
          </cell>
          <cell r="F586">
            <v>0</v>
          </cell>
        </row>
        <row r="587">
          <cell r="A587" t="str">
            <v>FGF103</v>
          </cell>
          <cell r="B587">
            <v>1</v>
          </cell>
          <cell r="C587">
            <v>0</v>
          </cell>
          <cell r="D587" t="str">
            <v>L601</v>
          </cell>
          <cell r="E587">
            <v>0</v>
          </cell>
          <cell r="F587">
            <v>0</v>
          </cell>
        </row>
        <row r="588">
          <cell r="A588" t="str">
            <v>FGF103</v>
          </cell>
          <cell r="B588">
            <v>1.5</v>
          </cell>
          <cell r="C588">
            <v>0</v>
          </cell>
          <cell r="D588" t="str">
            <v>L601</v>
          </cell>
          <cell r="E588">
            <v>0</v>
          </cell>
          <cell r="F588">
            <v>0</v>
          </cell>
        </row>
        <row r="589">
          <cell r="A589" t="str">
            <v>FGF103</v>
          </cell>
          <cell r="B589">
            <v>2</v>
          </cell>
          <cell r="C589">
            <v>0</v>
          </cell>
          <cell r="D589" t="str">
            <v>L601</v>
          </cell>
          <cell r="E589">
            <v>0</v>
          </cell>
          <cell r="F589">
            <v>0</v>
          </cell>
        </row>
        <row r="590">
          <cell r="A590" t="str">
            <v>FGF303</v>
          </cell>
          <cell r="B590">
            <v>2</v>
          </cell>
          <cell r="C590">
            <v>0</v>
          </cell>
          <cell r="D590" t="str">
            <v>L601</v>
          </cell>
          <cell r="E590">
            <v>2</v>
          </cell>
          <cell r="F590">
            <v>0</v>
          </cell>
        </row>
        <row r="591">
          <cell r="A591" t="str">
            <v>FGFD02</v>
          </cell>
          <cell r="B591">
            <v>2</v>
          </cell>
          <cell r="C591">
            <v>0</v>
          </cell>
          <cell r="D591" t="str">
            <v>L601</v>
          </cell>
          <cell r="E591">
            <v>36</v>
          </cell>
          <cell r="F591">
            <v>2</v>
          </cell>
        </row>
        <row r="592">
          <cell r="A592" t="str">
            <v>FGFD02</v>
          </cell>
          <cell r="B592">
            <v>3</v>
          </cell>
          <cell r="C592">
            <v>0</v>
          </cell>
          <cell r="D592" t="str">
            <v>L601</v>
          </cell>
          <cell r="E592">
            <v>24</v>
          </cell>
          <cell r="F592">
            <v>5</v>
          </cell>
        </row>
        <row r="593">
          <cell r="A593" t="str">
            <v>FGFD02</v>
          </cell>
          <cell r="B593">
            <v>4</v>
          </cell>
          <cell r="C593">
            <v>0</v>
          </cell>
          <cell r="D593" t="str">
            <v>L601</v>
          </cell>
          <cell r="E593">
            <v>8</v>
          </cell>
          <cell r="F593">
            <v>0</v>
          </cell>
        </row>
        <row r="594">
          <cell r="A594" t="str">
            <v>FGFD02</v>
          </cell>
          <cell r="B594">
            <v>6</v>
          </cell>
          <cell r="C594">
            <v>0</v>
          </cell>
          <cell r="D594" t="str">
            <v>L601</v>
          </cell>
          <cell r="E594">
            <v>20</v>
          </cell>
          <cell r="F594">
            <v>2</v>
          </cell>
        </row>
        <row r="595">
          <cell r="A595" t="str">
            <v>FGFD02</v>
          </cell>
          <cell r="B595">
            <v>8</v>
          </cell>
          <cell r="C595">
            <v>0</v>
          </cell>
          <cell r="D595" t="str">
            <v>L601</v>
          </cell>
          <cell r="E595">
            <v>4</v>
          </cell>
          <cell r="F595">
            <v>5</v>
          </cell>
        </row>
        <row r="596">
          <cell r="A596" t="str">
            <v>FGFD02</v>
          </cell>
          <cell r="B596">
            <v>10</v>
          </cell>
          <cell r="C596">
            <v>0</v>
          </cell>
          <cell r="D596" t="str">
            <v>L601</v>
          </cell>
          <cell r="E596">
            <v>9</v>
          </cell>
          <cell r="F596">
            <v>7</v>
          </cell>
        </row>
        <row r="597">
          <cell r="A597" t="str">
            <v>FGFD02</v>
          </cell>
          <cell r="B597">
            <v>12</v>
          </cell>
          <cell r="C597">
            <v>0</v>
          </cell>
          <cell r="D597" t="str">
            <v>L601</v>
          </cell>
          <cell r="E597">
            <v>9</v>
          </cell>
          <cell r="F597">
            <v>9</v>
          </cell>
        </row>
        <row r="598">
          <cell r="A598" t="str">
            <v>FGFD02</v>
          </cell>
          <cell r="B598">
            <v>14</v>
          </cell>
          <cell r="C598">
            <v>0</v>
          </cell>
          <cell r="D598" t="str">
            <v>L601</v>
          </cell>
          <cell r="E598">
            <v>8</v>
          </cell>
          <cell r="F598">
            <v>3</v>
          </cell>
        </row>
        <row r="599">
          <cell r="A599" t="str">
            <v>FGFD02</v>
          </cell>
          <cell r="B599">
            <v>16</v>
          </cell>
          <cell r="C599">
            <v>0</v>
          </cell>
          <cell r="D599" t="str">
            <v>L601</v>
          </cell>
          <cell r="E599">
            <v>5</v>
          </cell>
          <cell r="F599">
            <v>8</v>
          </cell>
        </row>
        <row r="600">
          <cell r="A600" t="str">
            <v>FGFD02</v>
          </cell>
          <cell r="B600">
            <v>18</v>
          </cell>
          <cell r="C600">
            <v>0</v>
          </cell>
          <cell r="D600" t="str">
            <v>L601</v>
          </cell>
          <cell r="E600">
            <v>14</v>
          </cell>
          <cell r="F600">
            <v>11</v>
          </cell>
        </row>
        <row r="601">
          <cell r="A601" t="str">
            <v>FGFD02</v>
          </cell>
          <cell r="B601">
            <v>24</v>
          </cell>
          <cell r="C601">
            <v>0</v>
          </cell>
          <cell r="D601" t="str">
            <v>L601</v>
          </cell>
          <cell r="E601">
            <v>0</v>
          </cell>
          <cell r="F601">
            <v>2</v>
          </cell>
        </row>
        <row r="602">
          <cell r="A602" t="str">
            <v>FGFD02</v>
          </cell>
          <cell r="B602">
            <v>30</v>
          </cell>
          <cell r="C602">
            <v>0</v>
          </cell>
          <cell r="D602" t="str">
            <v>L601</v>
          </cell>
          <cell r="E602">
            <v>0</v>
          </cell>
          <cell r="F602">
            <v>44</v>
          </cell>
        </row>
        <row r="603">
          <cell r="A603" t="str">
            <v>FGFD02</v>
          </cell>
          <cell r="B603">
            <v>36</v>
          </cell>
          <cell r="C603">
            <v>0</v>
          </cell>
          <cell r="D603" t="str">
            <v>L601</v>
          </cell>
          <cell r="E603">
            <v>0</v>
          </cell>
          <cell r="F603">
            <v>4</v>
          </cell>
        </row>
        <row r="604">
          <cell r="A604" t="str">
            <v>FGFD02W</v>
          </cell>
          <cell r="B604">
            <v>30</v>
          </cell>
          <cell r="C604">
            <v>0</v>
          </cell>
          <cell r="D604" t="str">
            <v>L601</v>
          </cell>
          <cell r="E604">
            <v>43</v>
          </cell>
          <cell r="F604">
            <v>0</v>
          </cell>
        </row>
        <row r="605">
          <cell r="A605" t="str">
            <v>FGFD02W</v>
          </cell>
          <cell r="B605">
            <v>36</v>
          </cell>
          <cell r="C605">
            <v>0</v>
          </cell>
          <cell r="D605" t="str">
            <v>L601</v>
          </cell>
          <cell r="E605">
            <v>5</v>
          </cell>
          <cell r="F605">
            <v>0</v>
          </cell>
        </row>
        <row r="606">
          <cell r="A606" t="str">
            <v>FH-31-01</v>
          </cell>
          <cell r="B606">
            <v>1.5</v>
          </cell>
          <cell r="C606">
            <v>0</v>
          </cell>
          <cell r="D606" t="str">
            <v>L707</v>
          </cell>
          <cell r="E606">
            <v>0</v>
          </cell>
          <cell r="F606">
            <v>40</v>
          </cell>
        </row>
        <row r="607">
          <cell r="A607" t="str">
            <v>FH-31-02</v>
          </cell>
          <cell r="B607">
            <v>0.75</v>
          </cell>
          <cell r="C607">
            <v>0</v>
          </cell>
          <cell r="D607" t="str">
            <v>L707</v>
          </cell>
          <cell r="E607">
            <v>0</v>
          </cell>
          <cell r="F607">
            <v>40</v>
          </cell>
        </row>
        <row r="608">
          <cell r="A608" t="str">
            <v>FMC351</v>
          </cell>
          <cell r="B608">
            <v>2</v>
          </cell>
          <cell r="C608">
            <v>0</v>
          </cell>
          <cell r="D608" t="str">
            <v>L301</v>
          </cell>
          <cell r="E608">
            <v>0</v>
          </cell>
          <cell r="F608">
            <v>8</v>
          </cell>
        </row>
        <row r="609">
          <cell r="A609" t="str">
            <v>FMC351</v>
          </cell>
          <cell r="B609">
            <v>3</v>
          </cell>
          <cell r="C609">
            <v>0</v>
          </cell>
          <cell r="D609" t="str">
            <v>L301</v>
          </cell>
          <cell r="E609">
            <v>0</v>
          </cell>
          <cell r="F609">
            <v>5</v>
          </cell>
        </row>
        <row r="610">
          <cell r="A610" t="str">
            <v>FMC351</v>
          </cell>
          <cell r="B610">
            <v>4</v>
          </cell>
          <cell r="C610">
            <v>0</v>
          </cell>
          <cell r="D610" t="str">
            <v>L301</v>
          </cell>
          <cell r="E610">
            <v>0</v>
          </cell>
          <cell r="F610">
            <v>10</v>
          </cell>
        </row>
        <row r="611">
          <cell r="A611" t="str">
            <v>FMC351</v>
          </cell>
          <cell r="B611">
            <v>6</v>
          </cell>
          <cell r="C611">
            <v>0</v>
          </cell>
          <cell r="D611" t="str">
            <v>L301</v>
          </cell>
          <cell r="E611">
            <v>0</v>
          </cell>
          <cell r="F611">
            <v>7</v>
          </cell>
        </row>
        <row r="612">
          <cell r="A612" t="str">
            <v>FMC351</v>
          </cell>
          <cell r="B612">
            <v>8</v>
          </cell>
          <cell r="C612">
            <v>0</v>
          </cell>
          <cell r="D612" t="str">
            <v>L301</v>
          </cell>
          <cell r="E612">
            <v>0</v>
          </cell>
          <cell r="F612">
            <v>5</v>
          </cell>
        </row>
        <row r="613">
          <cell r="A613" t="str">
            <v>FMC351</v>
          </cell>
          <cell r="B613">
            <v>10</v>
          </cell>
          <cell r="C613">
            <v>0</v>
          </cell>
          <cell r="D613" t="str">
            <v>L301</v>
          </cell>
          <cell r="E613">
            <v>0</v>
          </cell>
          <cell r="F613">
            <v>2</v>
          </cell>
        </row>
        <row r="614">
          <cell r="A614" t="str">
            <v>FMC351</v>
          </cell>
          <cell r="B614">
            <v>12</v>
          </cell>
          <cell r="C614">
            <v>0</v>
          </cell>
          <cell r="D614" t="str">
            <v>L301</v>
          </cell>
          <cell r="E614">
            <v>0</v>
          </cell>
          <cell r="F614">
            <v>3</v>
          </cell>
        </row>
        <row r="615">
          <cell r="A615" t="str">
            <v>FMC351</v>
          </cell>
          <cell r="B615">
            <v>14</v>
          </cell>
          <cell r="C615">
            <v>0</v>
          </cell>
          <cell r="D615" t="str">
            <v>L301</v>
          </cell>
          <cell r="E615">
            <v>0</v>
          </cell>
          <cell r="F615">
            <v>3</v>
          </cell>
        </row>
        <row r="616">
          <cell r="A616" t="str">
            <v>FMC351</v>
          </cell>
          <cell r="B616">
            <v>16</v>
          </cell>
          <cell r="C616">
            <v>0</v>
          </cell>
          <cell r="D616" t="str">
            <v>L301</v>
          </cell>
          <cell r="E616">
            <v>0</v>
          </cell>
          <cell r="F616">
            <v>1</v>
          </cell>
        </row>
        <row r="617">
          <cell r="A617" t="str">
            <v>FMC351</v>
          </cell>
          <cell r="B617">
            <v>20</v>
          </cell>
          <cell r="C617">
            <v>0</v>
          </cell>
          <cell r="D617" t="str">
            <v>L301</v>
          </cell>
          <cell r="E617">
            <v>0</v>
          </cell>
          <cell r="F617">
            <v>6</v>
          </cell>
        </row>
        <row r="618">
          <cell r="A618" t="str">
            <v>FMC351</v>
          </cell>
          <cell r="B618">
            <v>24</v>
          </cell>
          <cell r="C618">
            <v>0</v>
          </cell>
          <cell r="D618" t="str">
            <v>L301</v>
          </cell>
          <cell r="E618">
            <v>0</v>
          </cell>
          <cell r="F618">
            <v>1</v>
          </cell>
        </row>
        <row r="619">
          <cell r="A619" t="str">
            <v>FMC351</v>
          </cell>
          <cell r="B619">
            <v>30</v>
          </cell>
          <cell r="C619">
            <v>0</v>
          </cell>
          <cell r="D619" t="str">
            <v>L301</v>
          </cell>
          <cell r="E619">
            <v>0</v>
          </cell>
          <cell r="F619">
            <v>2</v>
          </cell>
        </row>
        <row r="620">
          <cell r="A620" t="str">
            <v>FMC651</v>
          </cell>
          <cell r="B620">
            <v>8</v>
          </cell>
          <cell r="C620">
            <v>0</v>
          </cell>
          <cell r="D620" t="str">
            <v>L301</v>
          </cell>
          <cell r="E620">
            <v>0</v>
          </cell>
          <cell r="F620">
            <v>1</v>
          </cell>
        </row>
        <row r="621">
          <cell r="A621" t="str">
            <v>FMC651</v>
          </cell>
          <cell r="B621">
            <v>10</v>
          </cell>
          <cell r="C621">
            <v>0</v>
          </cell>
          <cell r="D621" t="str">
            <v>L301</v>
          </cell>
          <cell r="E621">
            <v>0</v>
          </cell>
          <cell r="F621">
            <v>1</v>
          </cell>
        </row>
        <row r="622">
          <cell r="A622" t="str">
            <v>FMC651</v>
          </cell>
          <cell r="B622">
            <v>14</v>
          </cell>
          <cell r="C622">
            <v>0</v>
          </cell>
          <cell r="D622" t="str">
            <v>L301</v>
          </cell>
          <cell r="E622">
            <v>0</v>
          </cell>
          <cell r="F622">
            <v>3</v>
          </cell>
        </row>
        <row r="623">
          <cell r="A623" t="str">
            <v>FMC661</v>
          </cell>
          <cell r="B623">
            <v>20</v>
          </cell>
          <cell r="C623">
            <v>0</v>
          </cell>
          <cell r="D623" t="str">
            <v>L301</v>
          </cell>
          <cell r="E623">
            <v>0</v>
          </cell>
          <cell r="F623">
            <v>1</v>
          </cell>
        </row>
        <row r="624">
          <cell r="A624" t="str">
            <v>FMC9A1</v>
          </cell>
          <cell r="B624">
            <v>10</v>
          </cell>
          <cell r="C624">
            <v>0</v>
          </cell>
          <cell r="D624" t="str">
            <v>L301</v>
          </cell>
          <cell r="E624">
            <v>0</v>
          </cell>
          <cell r="F624">
            <v>2</v>
          </cell>
        </row>
        <row r="625">
          <cell r="A625" t="str">
            <v>FMC9A1</v>
          </cell>
          <cell r="B625">
            <v>12</v>
          </cell>
          <cell r="C625">
            <v>0</v>
          </cell>
          <cell r="D625" t="str">
            <v>L301</v>
          </cell>
          <cell r="E625">
            <v>0</v>
          </cell>
          <cell r="F625">
            <v>3</v>
          </cell>
        </row>
        <row r="626">
          <cell r="A626" t="str">
            <v>FMCA81</v>
          </cell>
          <cell r="B626">
            <v>2</v>
          </cell>
          <cell r="C626">
            <v>0</v>
          </cell>
          <cell r="D626" t="str">
            <v>L301</v>
          </cell>
          <cell r="E626">
            <v>0</v>
          </cell>
          <cell r="F626">
            <v>1</v>
          </cell>
        </row>
        <row r="627">
          <cell r="A627" t="str">
            <v>FMD351</v>
          </cell>
          <cell r="B627">
            <v>2</v>
          </cell>
          <cell r="C627">
            <v>0</v>
          </cell>
          <cell r="D627" t="str">
            <v>L301</v>
          </cell>
          <cell r="E627">
            <v>0</v>
          </cell>
          <cell r="F627">
            <v>1</v>
          </cell>
        </row>
        <row r="628">
          <cell r="A628" t="str">
            <v>FMD351</v>
          </cell>
          <cell r="B628">
            <v>3</v>
          </cell>
          <cell r="C628">
            <v>0</v>
          </cell>
          <cell r="D628" t="str">
            <v>L301</v>
          </cell>
          <cell r="E628">
            <v>0</v>
          </cell>
          <cell r="F628">
            <v>1</v>
          </cell>
        </row>
        <row r="629">
          <cell r="A629" t="str">
            <v>FMD351</v>
          </cell>
          <cell r="B629">
            <v>6</v>
          </cell>
          <cell r="C629">
            <v>0</v>
          </cell>
          <cell r="D629" t="str">
            <v>L301</v>
          </cell>
          <cell r="E629">
            <v>0</v>
          </cell>
          <cell r="F629">
            <v>2</v>
          </cell>
        </row>
        <row r="630">
          <cell r="A630" t="str">
            <v>FMD351</v>
          </cell>
          <cell r="B630">
            <v>8</v>
          </cell>
          <cell r="C630">
            <v>0</v>
          </cell>
          <cell r="D630" t="str">
            <v>L301</v>
          </cell>
          <cell r="E630">
            <v>0</v>
          </cell>
          <cell r="F630">
            <v>2</v>
          </cell>
        </row>
        <row r="631">
          <cell r="A631" t="str">
            <v>FMD651</v>
          </cell>
          <cell r="B631">
            <v>2</v>
          </cell>
          <cell r="C631">
            <v>0</v>
          </cell>
          <cell r="D631" t="str">
            <v>L301</v>
          </cell>
          <cell r="E631">
            <v>0</v>
          </cell>
          <cell r="F631">
            <v>2</v>
          </cell>
        </row>
        <row r="632">
          <cell r="A632" t="str">
            <v>FMD651</v>
          </cell>
          <cell r="B632">
            <v>3</v>
          </cell>
          <cell r="C632">
            <v>0</v>
          </cell>
          <cell r="D632" t="str">
            <v>L301</v>
          </cell>
          <cell r="E632">
            <v>0</v>
          </cell>
          <cell r="F632">
            <v>3</v>
          </cell>
        </row>
        <row r="633">
          <cell r="A633" t="str">
            <v>FMD651</v>
          </cell>
          <cell r="B633">
            <v>4</v>
          </cell>
          <cell r="C633">
            <v>0</v>
          </cell>
          <cell r="D633" t="str">
            <v>L301</v>
          </cell>
          <cell r="E633">
            <v>0</v>
          </cell>
          <cell r="F633">
            <v>3</v>
          </cell>
        </row>
        <row r="634">
          <cell r="A634" t="str">
            <v>FMD651</v>
          </cell>
          <cell r="B634">
            <v>6</v>
          </cell>
          <cell r="C634">
            <v>0</v>
          </cell>
          <cell r="D634" t="str">
            <v>L301</v>
          </cell>
          <cell r="E634">
            <v>0</v>
          </cell>
          <cell r="F634">
            <v>5</v>
          </cell>
        </row>
        <row r="635">
          <cell r="A635" t="str">
            <v>FML671</v>
          </cell>
          <cell r="B635">
            <v>8</v>
          </cell>
          <cell r="C635">
            <v>0</v>
          </cell>
          <cell r="D635" t="str">
            <v>L302</v>
          </cell>
          <cell r="E635">
            <v>0</v>
          </cell>
          <cell r="F635">
            <v>1</v>
          </cell>
        </row>
        <row r="636">
          <cell r="A636" t="str">
            <v>FML681</v>
          </cell>
          <cell r="B636">
            <v>12</v>
          </cell>
          <cell r="C636">
            <v>0</v>
          </cell>
          <cell r="D636" t="str">
            <v>L302</v>
          </cell>
          <cell r="E636">
            <v>0</v>
          </cell>
          <cell r="F636">
            <v>1</v>
          </cell>
        </row>
        <row r="637">
          <cell r="A637" t="str">
            <v>FMS3J4R</v>
          </cell>
          <cell r="B637">
            <v>2</v>
          </cell>
          <cell r="C637">
            <v>0</v>
          </cell>
          <cell r="D637" t="str">
            <v>L303</v>
          </cell>
          <cell r="E637">
            <v>0</v>
          </cell>
          <cell r="F637">
            <v>1</v>
          </cell>
        </row>
        <row r="638">
          <cell r="A638" t="str">
            <v>FMS3J4R</v>
          </cell>
          <cell r="B638">
            <v>3</v>
          </cell>
          <cell r="C638">
            <v>0</v>
          </cell>
          <cell r="D638" t="str">
            <v>L303</v>
          </cell>
          <cell r="E638">
            <v>0</v>
          </cell>
          <cell r="F638">
            <v>2</v>
          </cell>
        </row>
        <row r="639">
          <cell r="A639" t="str">
            <v>FMS3J4R</v>
          </cell>
          <cell r="B639">
            <v>4</v>
          </cell>
          <cell r="C639">
            <v>0</v>
          </cell>
          <cell r="D639" t="str">
            <v>L303</v>
          </cell>
          <cell r="E639">
            <v>0</v>
          </cell>
          <cell r="F639">
            <v>4</v>
          </cell>
        </row>
        <row r="640">
          <cell r="A640" t="str">
            <v>FMS3J4R</v>
          </cell>
          <cell r="B640">
            <v>6</v>
          </cell>
          <cell r="C640">
            <v>0</v>
          </cell>
          <cell r="D640" t="str">
            <v>L303</v>
          </cell>
          <cell r="E640">
            <v>0</v>
          </cell>
          <cell r="F640">
            <v>2</v>
          </cell>
        </row>
        <row r="641">
          <cell r="A641" t="str">
            <v>FMS3J4R</v>
          </cell>
          <cell r="B641">
            <v>12</v>
          </cell>
          <cell r="C641">
            <v>0</v>
          </cell>
          <cell r="D641" t="str">
            <v>L303</v>
          </cell>
          <cell r="E641">
            <v>0</v>
          </cell>
          <cell r="F641">
            <v>1</v>
          </cell>
        </row>
        <row r="642">
          <cell r="A642" t="str">
            <v>FMS3Y4R</v>
          </cell>
          <cell r="B642">
            <v>24</v>
          </cell>
          <cell r="C642">
            <v>0</v>
          </cell>
          <cell r="D642" t="str">
            <v>L303</v>
          </cell>
          <cell r="E642">
            <v>0</v>
          </cell>
          <cell r="F642">
            <v>1</v>
          </cell>
        </row>
        <row r="643">
          <cell r="A643" t="str">
            <v>FMS6J4R</v>
          </cell>
          <cell r="B643">
            <v>2</v>
          </cell>
          <cell r="C643">
            <v>0</v>
          </cell>
          <cell r="D643" t="str">
            <v>L303</v>
          </cell>
          <cell r="E643">
            <v>0</v>
          </cell>
          <cell r="F643">
            <v>3</v>
          </cell>
        </row>
        <row r="644">
          <cell r="A644" t="str">
            <v>FMS6J4R</v>
          </cell>
          <cell r="B644">
            <v>4</v>
          </cell>
          <cell r="C644">
            <v>0</v>
          </cell>
          <cell r="D644" t="str">
            <v>L303</v>
          </cell>
          <cell r="E644">
            <v>0</v>
          </cell>
          <cell r="F644">
            <v>3</v>
          </cell>
        </row>
        <row r="645">
          <cell r="A645" t="str">
            <v>FMS6J4R</v>
          </cell>
          <cell r="B645">
            <v>6</v>
          </cell>
          <cell r="C645">
            <v>0</v>
          </cell>
          <cell r="D645" t="str">
            <v>L303</v>
          </cell>
          <cell r="E645">
            <v>0</v>
          </cell>
          <cell r="F645">
            <v>3</v>
          </cell>
        </row>
        <row r="646">
          <cell r="A646" t="str">
            <v>FMS6J4R</v>
          </cell>
          <cell r="B646">
            <v>8</v>
          </cell>
          <cell r="C646">
            <v>0</v>
          </cell>
          <cell r="D646" t="str">
            <v>L303</v>
          </cell>
          <cell r="E646">
            <v>0</v>
          </cell>
          <cell r="F646">
            <v>1</v>
          </cell>
        </row>
        <row r="647">
          <cell r="A647" t="str">
            <v>FMS6J4R</v>
          </cell>
          <cell r="B647">
            <v>14</v>
          </cell>
          <cell r="C647">
            <v>0</v>
          </cell>
          <cell r="D647" t="str">
            <v>L303</v>
          </cell>
          <cell r="E647">
            <v>0</v>
          </cell>
          <cell r="F647">
            <v>1</v>
          </cell>
        </row>
        <row r="648">
          <cell r="A648" t="str">
            <v>FPC101</v>
          </cell>
          <cell r="B648">
            <v>0.75</v>
          </cell>
          <cell r="C648">
            <v>0</v>
          </cell>
          <cell r="D648" t="str">
            <v>L301</v>
          </cell>
          <cell r="E648">
            <v>18</v>
          </cell>
          <cell r="F648">
            <v>19</v>
          </cell>
        </row>
        <row r="649">
          <cell r="A649" t="str">
            <v>FPC101</v>
          </cell>
          <cell r="B649">
            <v>1</v>
          </cell>
          <cell r="C649">
            <v>0</v>
          </cell>
          <cell r="D649" t="str">
            <v>L301</v>
          </cell>
          <cell r="E649">
            <v>51</v>
          </cell>
          <cell r="F649">
            <v>51</v>
          </cell>
        </row>
        <row r="650">
          <cell r="A650" t="str">
            <v>FPC101</v>
          </cell>
          <cell r="B650">
            <v>1.5</v>
          </cell>
          <cell r="C650">
            <v>0</v>
          </cell>
          <cell r="D650" t="str">
            <v>L301</v>
          </cell>
          <cell r="E650">
            <v>12</v>
          </cell>
          <cell r="F650">
            <v>13</v>
          </cell>
        </row>
        <row r="651">
          <cell r="A651" t="str">
            <v>FPC101</v>
          </cell>
          <cell r="B651">
            <v>2</v>
          </cell>
          <cell r="C651">
            <v>0</v>
          </cell>
          <cell r="D651" t="str">
            <v>L301</v>
          </cell>
          <cell r="E651">
            <v>25</v>
          </cell>
          <cell r="F651">
            <v>27</v>
          </cell>
        </row>
        <row r="652">
          <cell r="A652" t="str">
            <v>FPC101</v>
          </cell>
          <cell r="B652">
            <v>3</v>
          </cell>
          <cell r="C652">
            <v>0</v>
          </cell>
          <cell r="D652" t="str">
            <v>L301</v>
          </cell>
          <cell r="E652">
            <v>28</v>
          </cell>
          <cell r="F652">
            <v>28</v>
          </cell>
        </row>
        <row r="653">
          <cell r="A653" t="str">
            <v>FPC101</v>
          </cell>
          <cell r="B653">
            <v>4</v>
          </cell>
          <cell r="C653">
            <v>0</v>
          </cell>
          <cell r="D653" t="str">
            <v>L301</v>
          </cell>
          <cell r="E653">
            <v>20</v>
          </cell>
          <cell r="F653">
            <v>20</v>
          </cell>
        </row>
        <row r="654">
          <cell r="A654" t="str">
            <v>FPC101</v>
          </cell>
          <cell r="B654">
            <v>6</v>
          </cell>
          <cell r="C654">
            <v>0</v>
          </cell>
          <cell r="D654" t="str">
            <v>L301</v>
          </cell>
          <cell r="E654">
            <v>6</v>
          </cell>
          <cell r="F654">
            <v>11</v>
          </cell>
        </row>
        <row r="655">
          <cell r="A655" t="str">
            <v>FPC101</v>
          </cell>
          <cell r="B655">
            <v>8</v>
          </cell>
          <cell r="C655">
            <v>0</v>
          </cell>
          <cell r="D655" t="str">
            <v>L301</v>
          </cell>
          <cell r="E655">
            <v>4</v>
          </cell>
          <cell r="F655">
            <v>5</v>
          </cell>
        </row>
        <row r="656">
          <cell r="A656" t="str">
            <v>FPC101</v>
          </cell>
          <cell r="B656">
            <v>10</v>
          </cell>
          <cell r="C656">
            <v>0</v>
          </cell>
          <cell r="D656" t="str">
            <v>L301</v>
          </cell>
          <cell r="E656">
            <v>0</v>
          </cell>
          <cell r="F656">
            <v>2</v>
          </cell>
        </row>
        <row r="657">
          <cell r="A657" t="str">
            <v>FPC101</v>
          </cell>
          <cell r="B657">
            <v>12</v>
          </cell>
          <cell r="C657">
            <v>0</v>
          </cell>
          <cell r="D657" t="str">
            <v>L301</v>
          </cell>
          <cell r="E657">
            <v>6</v>
          </cell>
          <cell r="F657">
            <v>7</v>
          </cell>
        </row>
        <row r="658">
          <cell r="A658" t="str">
            <v>FPC109</v>
          </cell>
          <cell r="B658">
            <v>0.75</v>
          </cell>
          <cell r="C658">
            <v>0</v>
          </cell>
          <cell r="D658" t="str">
            <v>L301</v>
          </cell>
          <cell r="E658">
            <v>3</v>
          </cell>
          <cell r="F658">
            <v>6</v>
          </cell>
        </row>
        <row r="659">
          <cell r="A659" t="str">
            <v>FPC109</v>
          </cell>
          <cell r="B659">
            <v>1</v>
          </cell>
          <cell r="C659">
            <v>0</v>
          </cell>
          <cell r="D659" t="str">
            <v>L301</v>
          </cell>
          <cell r="E659">
            <v>0</v>
          </cell>
          <cell r="F659">
            <v>10</v>
          </cell>
        </row>
        <row r="660">
          <cell r="A660" t="str">
            <v>FPC109</v>
          </cell>
          <cell r="B660">
            <v>2</v>
          </cell>
          <cell r="C660">
            <v>0</v>
          </cell>
          <cell r="D660" t="str">
            <v>L301</v>
          </cell>
          <cell r="E660">
            <v>17</v>
          </cell>
          <cell r="F660">
            <v>6</v>
          </cell>
        </row>
        <row r="661">
          <cell r="A661" t="str">
            <v>FPC109</v>
          </cell>
          <cell r="B661">
            <v>3</v>
          </cell>
          <cell r="C661">
            <v>0</v>
          </cell>
          <cell r="D661" t="str">
            <v>L301</v>
          </cell>
          <cell r="E661">
            <v>4</v>
          </cell>
          <cell r="F661">
            <v>4</v>
          </cell>
        </row>
        <row r="662">
          <cell r="A662" t="str">
            <v>FPC109</v>
          </cell>
          <cell r="B662">
            <v>4</v>
          </cell>
          <cell r="C662">
            <v>0</v>
          </cell>
          <cell r="D662" t="str">
            <v>L301</v>
          </cell>
          <cell r="E662">
            <v>2</v>
          </cell>
          <cell r="F662">
            <v>12</v>
          </cell>
        </row>
        <row r="663">
          <cell r="A663" t="str">
            <v>FPC109</v>
          </cell>
          <cell r="B663">
            <v>6</v>
          </cell>
          <cell r="C663">
            <v>0</v>
          </cell>
          <cell r="D663" t="str">
            <v>L301</v>
          </cell>
          <cell r="E663">
            <v>6</v>
          </cell>
          <cell r="F663">
            <v>26</v>
          </cell>
        </row>
        <row r="664">
          <cell r="A664" t="str">
            <v>FPC109</v>
          </cell>
          <cell r="B664">
            <v>8</v>
          </cell>
          <cell r="C664">
            <v>0</v>
          </cell>
          <cell r="D664" t="str">
            <v>L301</v>
          </cell>
          <cell r="E664">
            <v>0</v>
          </cell>
          <cell r="F664">
            <v>2</v>
          </cell>
        </row>
        <row r="665">
          <cell r="A665" t="str">
            <v>FPC109</v>
          </cell>
          <cell r="B665">
            <v>10</v>
          </cell>
          <cell r="C665">
            <v>0</v>
          </cell>
          <cell r="D665" t="str">
            <v>L301</v>
          </cell>
          <cell r="E665">
            <v>6</v>
          </cell>
          <cell r="F665">
            <v>7</v>
          </cell>
        </row>
        <row r="666">
          <cell r="A666" t="str">
            <v>FPC109</v>
          </cell>
          <cell r="B666">
            <v>12</v>
          </cell>
          <cell r="C666">
            <v>0</v>
          </cell>
          <cell r="D666" t="str">
            <v>L301</v>
          </cell>
          <cell r="E666">
            <v>7</v>
          </cell>
          <cell r="F666">
            <v>8</v>
          </cell>
        </row>
        <row r="667">
          <cell r="A667" t="str">
            <v>FPC109</v>
          </cell>
          <cell r="B667">
            <v>16</v>
          </cell>
          <cell r="C667">
            <v>0</v>
          </cell>
          <cell r="D667" t="str">
            <v>L301</v>
          </cell>
          <cell r="E667">
            <v>1</v>
          </cell>
          <cell r="F667">
            <v>2</v>
          </cell>
        </row>
        <row r="668">
          <cell r="A668" t="str">
            <v>FPC109</v>
          </cell>
          <cell r="B668">
            <v>18</v>
          </cell>
          <cell r="C668">
            <v>0</v>
          </cell>
          <cell r="D668" t="str">
            <v>L301</v>
          </cell>
          <cell r="E668">
            <v>6</v>
          </cell>
          <cell r="F668">
            <v>9</v>
          </cell>
        </row>
        <row r="669">
          <cell r="A669" t="str">
            <v>FPC109</v>
          </cell>
          <cell r="B669">
            <v>24</v>
          </cell>
          <cell r="C669">
            <v>0</v>
          </cell>
          <cell r="D669" t="str">
            <v>L301</v>
          </cell>
          <cell r="E669">
            <v>6</v>
          </cell>
          <cell r="F669">
            <v>6</v>
          </cell>
        </row>
        <row r="670">
          <cell r="A670" t="str">
            <v>FPC301</v>
          </cell>
          <cell r="B670">
            <v>0.5</v>
          </cell>
          <cell r="C670">
            <v>0</v>
          </cell>
          <cell r="D670" t="str">
            <v>L301</v>
          </cell>
          <cell r="E670">
            <v>0</v>
          </cell>
          <cell r="F670">
            <v>7</v>
          </cell>
        </row>
        <row r="671">
          <cell r="A671" t="str">
            <v>FPC301</v>
          </cell>
          <cell r="B671">
            <v>1</v>
          </cell>
          <cell r="C671">
            <v>0</v>
          </cell>
          <cell r="D671" t="str">
            <v>L301</v>
          </cell>
          <cell r="E671">
            <v>7</v>
          </cell>
          <cell r="F671">
            <v>14</v>
          </cell>
        </row>
        <row r="672">
          <cell r="A672" t="str">
            <v>FPC301</v>
          </cell>
          <cell r="B672">
            <v>1.5</v>
          </cell>
          <cell r="C672">
            <v>0</v>
          </cell>
          <cell r="D672" t="str">
            <v>L301</v>
          </cell>
          <cell r="E672">
            <v>2</v>
          </cell>
          <cell r="F672">
            <v>14</v>
          </cell>
        </row>
        <row r="673">
          <cell r="A673" t="str">
            <v>FPC301</v>
          </cell>
          <cell r="B673">
            <v>2</v>
          </cell>
          <cell r="C673">
            <v>0</v>
          </cell>
          <cell r="D673" t="str">
            <v>L301</v>
          </cell>
          <cell r="E673">
            <v>14</v>
          </cell>
          <cell r="F673">
            <v>25</v>
          </cell>
        </row>
        <row r="674">
          <cell r="A674" t="str">
            <v>FPC301</v>
          </cell>
          <cell r="B674">
            <v>3</v>
          </cell>
          <cell r="C674">
            <v>0</v>
          </cell>
          <cell r="D674" t="str">
            <v>L301</v>
          </cell>
          <cell r="E674">
            <v>4</v>
          </cell>
          <cell r="F674">
            <v>35</v>
          </cell>
        </row>
        <row r="675">
          <cell r="A675" t="str">
            <v>FPC301</v>
          </cell>
          <cell r="B675">
            <v>4</v>
          </cell>
          <cell r="C675">
            <v>0</v>
          </cell>
          <cell r="D675" t="str">
            <v>L301</v>
          </cell>
          <cell r="E675">
            <v>0</v>
          </cell>
          <cell r="F675">
            <v>11</v>
          </cell>
        </row>
        <row r="676">
          <cell r="A676" t="str">
            <v>FPC301</v>
          </cell>
          <cell r="B676">
            <v>6</v>
          </cell>
          <cell r="C676">
            <v>0</v>
          </cell>
          <cell r="D676" t="str">
            <v>L301</v>
          </cell>
          <cell r="E676">
            <v>0</v>
          </cell>
          <cell r="F676">
            <v>14</v>
          </cell>
        </row>
        <row r="677">
          <cell r="A677" t="str">
            <v>FPC301</v>
          </cell>
          <cell r="B677">
            <v>8</v>
          </cell>
          <cell r="C677">
            <v>0</v>
          </cell>
          <cell r="D677" t="str">
            <v>L301</v>
          </cell>
          <cell r="E677">
            <v>0</v>
          </cell>
          <cell r="F677">
            <v>10</v>
          </cell>
        </row>
        <row r="678">
          <cell r="A678" t="str">
            <v>FPC301</v>
          </cell>
          <cell r="B678">
            <v>10</v>
          </cell>
          <cell r="C678">
            <v>0</v>
          </cell>
          <cell r="D678" t="str">
            <v>L301</v>
          </cell>
          <cell r="E678">
            <v>0</v>
          </cell>
          <cell r="F678">
            <v>6</v>
          </cell>
        </row>
        <row r="679">
          <cell r="A679" t="str">
            <v>FPC301</v>
          </cell>
          <cell r="B679">
            <v>12</v>
          </cell>
          <cell r="C679">
            <v>0</v>
          </cell>
          <cell r="D679" t="str">
            <v>L301</v>
          </cell>
          <cell r="E679">
            <v>0</v>
          </cell>
          <cell r="F679">
            <v>6</v>
          </cell>
        </row>
        <row r="680">
          <cell r="A680" t="str">
            <v>FPC309</v>
          </cell>
          <cell r="B680">
            <v>2</v>
          </cell>
          <cell r="C680">
            <v>0</v>
          </cell>
          <cell r="D680" t="str">
            <v>L301</v>
          </cell>
          <cell r="E680">
            <v>12</v>
          </cell>
          <cell r="F680">
            <v>2</v>
          </cell>
        </row>
        <row r="681">
          <cell r="A681" t="str">
            <v>FPC601</v>
          </cell>
          <cell r="B681">
            <v>0.5</v>
          </cell>
          <cell r="C681">
            <v>0</v>
          </cell>
          <cell r="D681" t="str">
            <v>L301</v>
          </cell>
          <cell r="E681">
            <v>1</v>
          </cell>
          <cell r="F681">
            <v>10</v>
          </cell>
        </row>
        <row r="682">
          <cell r="A682" t="str">
            <v>FPC601</v>
          </cell>
          <cell r="B682">
            <v>0.75</v>
          </cell>
          <cell r="C682">
            <v>0</v>
          </cell>
          <cell r="D682" t="str">
            <v>L301</v>
          </cell>
          <cell r="E682">
            <v>1</v>
          </cell>
          <cell r="F682">
            <v>1</v>
          </cell>
        </row>
        <row r="683">
          <cell r="A683" t="str">
            <v>FPC601</v>
          </cell>
          <cell r="B683">
            <v>1</v>
          </cell>
          <cell r="C683">
            <v>0</v>
          </cell>
          <cell r="D683" t="str">
            <v>L301</v>
          </cell>
          <cell r="E683">
            <v>2</v>
          </cell>
          <cell r="F683">
            <v>14</v>
          </cell>
        </row>
        <row r="684">
          <cell r="A684" t="str">
            <v>FPC601</v>
          </cell>
          <cell r="B684">
            <v>1.5</v>
          </cell>
          <cell r="C684">
            <v>0</v>
          </cell>
          <cell r="D684" t="str">
            <v>L301</v>
          </cell>
          <cell r="E684">
            <v>0</v>
          </cell>
          <cell r="F684">
            <v>9</v>
          </cell>
        </row>
        <row r="685">
          <cell r="A685" t="str">
            <v>FPC601</v>
          </cell>
          <cell r="B685">
            <v>2</v>
          </cell>
          <cell r="C685">
            <v>0</v>
          </cell>
          <cell r="D685" t="str">
            <v>L301</v>
          </cell>
          <cell r="E685">
            <v>0</v>
          </cell>
          <cell r="F685">
            <v>8</v>
          </cell>
        </row>
        <row r="686">
          <cell r="A686" t="str">
            <v>FPC601</v>
          </cell>
          <cell r="B686">
            <v>3</v>
          </cell>
          <cell r="C686">
            <v>0</v>
          </cell>
          <cell r="D686" t="str">
            <v>L301</v>
          </cell>
          <cell r="E686">
            <v>0</v>
          </cell>
          <cell r="F686">
            <v>3</v>
          </cell>
        </row>
        <row r="687">
          <cell r="A687" t="str">
            <v>FPC601</v>
          </cell>
          <cell r="B687">
            <v>4</v>
          </cell>
          <cell r="C687">
            <v>0</v>
          </cell>
          <cell r="D687" t="str">
            <v>L301</v>
          </cell>
          <cell r="E687">
            <v>0</v>
          </cell>
          <cell r="F687">
            <v>8</v>
          </cell>
        </row>
        <row r="688">
          <cell r="A688" t="str">
            <v>FPC601</v>
          </cell>
          <cell r="B688">
            <v>6</v>
          </cell>
          <cell r="C688">
            <v>0</v>
          </cell>
          <cell r="D688" t="str">
            <v>L301</v>
          </cell>
          <cell r="E688">
            <v>0</v>
          </cell>
          <cell r="F688">
            <v>3</v>
          </cell>
        </row>
        <row r="689">
          <cell r="A689" t="str">
            <v>FPC601</v>
          </cell>
          <cell r="B689">
            <v>12</v>
          </cell>
          <cell r="C689">
            <v>0</v>
          </cell>
          <cell r="D689" t="str">
            <v>L301</v>
          </cell>
          <cell r="E689">
            <v>0</v>
          </cell>
          <cell r="F689">
            <v>3</v>
          </cell>
        </row>
        <row r="690">
          <cell r="A690" t="str">
            <v>FPCP09</v>
          </cell>
          <cell r="B690">
            <v>48</v>
          </cell>
          <cell r="C690">
            <v>0</v>
          </cell>
          <cell r="D690" t="str">
            <v>L301</v>
          </cell>
          <cell r="E690">
            <v>1</v>
          </cell>
          <cell r="F690">
            <v>1</v>
          </cell>
        </row>
        <row r="691">
          <cell r="A691" t="str">
            <v>FPCP09</v>
          </cell>
          <cell r="B691">
            <v>84</v>
          </cell>
          <cell r="C691">
            <v>0</v>
          </cell>
          <cell r="D691" t="str">
            <v>L301</v>
          </cell>
          <cell r="E691">
            <v>0</v>
          </cell>
          <cell r="F691">
            <v>1</v>
          </cell>
        </row>
        <row r="692">
          <cell r="A692" t="str">
            <v>FPCP09W</v>
          </cell>
          <cell r="B692">
            <v>30</v>
          </cell>
          <cell r="C692">
            <v>0</v>
          </cell>
          <cell r="D692" t="str">
            <v>L301</v>
          </cell>
          <cell r="E692">
            <v>20</v>
          </cell>
          <cell r="F692">
            <v>20</v>
          </cell>
        </row>
        <row r="693">
          <cell r="A693" t="str">
            <v>FPCP09W</v>
          </cell>
          <cell r="B693">
            <v>36</v>
          </cell>
          <cell r="C693">
            <v>0</v>
          </cell>
          <cell r="D693" t="str">
            <v>L301</v>
          </cell>
          <cell r="E693">
            <v>15</v>
          </cell>
          <cell r="F693">
            <v>15</v>
          </cell>
        </row>
        <row r="694">
          <cell r="A694" t="str">
            <v>FPCP09W</v>
          </cell>
          <cell r="B694">
            <v>48</v>
          </cell>
          <cell r="C694">
            <v>0</v>
          </cell>
          <cell r="D694" t="str">
            <v>L301</v>
          </cell>
          <cell r="E694">
            <v>21</v>
          </cell>
          <cell r="F694">
            <v>21</v>
          </cell>
        </row>
        <row r="695">
          <cell r="A695" t="str">
            <v>FPCP09W</v>
          </cell>
          <cell r="B695">
            <v>84</v>
          </cell>
          <cell r="C695">
            <v>0</v>
          </cell>
          <cell r="D695" t="str">
            <v>L301</v>
          </cell>
          <cell r="E695">
            <v>4</v>
          </cell>
          <cell r="F695">
            <v>4</v>
          </cell>
        </row>
        <row r="696">
          <cell r="A696" t="str">
            <v>FPCP09WJ</v>
          </cell>
          <cell r="B696">
            <v>48</v>
          </cell>
          <cell r="C696">
            <v>0</v>
          </cell>
          <cell r="D696" t="str">
            <v>L301</v>
          </cell>
          <cell r="E696">
            <v>3</v>
          </cell>
          <cell r="F696">
            <v>3</v>
          </cell>
        </row>
        <row r="697">
          <cell r="A697" t="str">
            <v>FPP143</v>
          </cell>
          <cell r="B697">
            <v>2</v>
          </cell>
          <cell r="C697">
            <v>0</v>
          </cell>
          <cell r="D697" t="str">
            <v>L601</v>
          </cell>
          <cell r="E697">
            <v>16</v>
          </cell>
          <cell r="F697">
            <v>0</v>
          </cell>
        </row>
        <row r="698">
          <cell r="A698" t="str">
            <v>FPP143</v>
          </cell>
          <cell r="B698">
            <v>3</v>
          </cell>
          <cell r="C698">
            <v>0</v>
          </cell>
          <cell r="D698" t="str">
            <v>L601</v>
          </cell>
          <cell r="E698">
            <v>7</v>
          </cell>
          <cell r="F698">
            <v>0</v>
          </cell>
        </row>
        <row r="699">
          <cell r="A699" t="str">
            <v>FPP143</v>
          </cell>
          <cell r="B699">
            <v>6</v>
          </cell>
          <cell r="C699">
            <v>0</v>
          </cell>
          <cell r="D699" t="str">
            <v>L601</v>
          </cell>
          <cell r="E699">
            <v>3</v>
          </cell>
          <cell r="F699">
            <v>0</v>
          </cell>
        </row>
        <row r="700">
          <cell r="A700" t="str">
            <v>FPP143</v>
          </cell>
          <cell r="B700">
            <v>8</v>
          </cell>
          <cell r="C700">
            <v>0</v>
          </cell>
          <cell r="D700" t="str">
            <v>L601</v>
          </cell>
          <cell r="E700">
            <v>7</v>
          </cell>
          <cell r="F700">
            <v>0</v>
          </cell>
        </row>
        <row r="701">
          <cell r="A701" t="str">
            <v>FRC101</v>
          </cell>
          <cell r="B701">
            <v>1</v>
          </cell>
          <cell r="C701">
            <v>0.75</v>
          </cell>
          <cell r="D701" t="str">
            <v>L301</v>
          </cell>
          <cell r="E701">
            <v>0</v>
          </cell>
          <cell r="F701">
            <v>1</v>
          </cell>
        </row>
        <row r="702">
          <cell r="A702" t="str">
            <v>FRC101</v>
          </cell>
          <cell r="B702">
            <v>2</v>
          </cell>
          <cell r="C702">
            <v>0.75</v>
          </cell>
          <cell r="D702" t="str">
            <v>L301</v>
          </cell>
          <cell r="E702">
            <v>0</v>
          </cell>
          <cell r="F702">
            <v>25</v>
          </cell>
        </row>
        <row r="703">
          <cell r="A703" t="str">
            <v>FRC101</v>
          </cell>
          <cell r="B703">
            <v>2</v>
          </cell>
          <cell r="C703">
            <v>1</v>
          </cell>
          <cell r="D703" t="str">
            <v>L301</v>
          </cell>
          <cell r="E703">
            <v>3</v>
          </cell>
          <cell r="F703">
            <v>3</v>
          </cell>
        </row>
        <row r="704">
          <cell r="A704" t="str">
            <v>FRC101</v>
          </cell>
          <cell r="B704">
            <v>2</v>
          </cell>
          <cell r="C704">
            <v>1.5</v>
          </cell>
          <cell r="D704" t="str">
            <v>L301</v>
          </cell>
          <cell r="E704">
            <v>0</v>
          </cell>
          <cell r="F704">
            <v>2</v>
          </cell>
        </row>
        <row r="705">
          <cell r="A705" t="str">
            <v>FRC102</v>
          </cell>
          <cell r="B705">
            <v>2</v>
          </cell>
          <cell r="C705">
            <v>0.5</v>
          </cell>
          <cell r="D705" t="str">
            <v>L301</v>
          </cell>
          <cell r="E705">
            <v>2</v>
          </cell>
          <cell r="F705">
            <v>2</v>
          </cell>
        </row>
        <row r="706">
          <cell r="A706" t="str">
            <v>FRC102</v>
          </cell>
          <cell r="B706">
            <v>2</v>
          </cell>
          <cell r="C706">
            <v>1</v>
          </cell>
          <cell r="D706" t="str">
            <v>L301</v>
          </cell>
          <cell r="E706">
            <v>0</v>
          </cell>
          <cell r="F706">
            <v>2</v>
          </cell>
        </row>
        <row r="707">
          <cell r="A707" t="str">
            <v>FRC153</v>
          </cell>
          <cell r="B707">
            <v>10</v>
          </cell>
          <cell r="C707">
            <v>8</v>
          </cell>
          <cell r="D707" t="str">
            <v>L301</v>
          </cell>
          <cell r="E707">
            <v>4</v>
          </cell>
          <cell r="F707">
            <v>4</v>
          </cell>
        </row>
        <row r="708">
          <cell r="A708" t="str">
            <v>FRC301</v>
          </cell>
          <cell r="B708">
            <v>2</v>
          </cell>
          <cell r="C708">
            <v>0.5</v>
          </cell>
          <cell r="D708" t="str">
            <v>L301</v>
          </cell>
          <cell r="E708">
            <v>0</v>
          </cell>
          <cell r="F708">
            <v>3</v>
          </cell>
        </row>
        <row r="709">
          <cell r="A709" t="str">
            <v>FRC301</v>
          </cell>
          <cell r="B709">
            <v>2</v>
          </cell>
          <cell r="C709">
            <v>0.75</v>
          </cell>
          <cell r="D709" t="str">
            <v>L301</v>
          </cell>
          <cell r="E709">
            <v>14</v>
          </cell>
          <cell r="F709">
            <v>26</v>
          </cell>
        </row>
        <row r="710">
          <cell r="A710" t="str">
            <v>FRC301</v>
          </cell>
          <cell r="B710">
            <v>2</v>
          </cell>
          <cell r="C710">
            <v>1</v>
          </cell>
          <cell r="D710" t="str">
            <v>L301</v>
          </cell>
          <cell r="E710">
            <v>3</v>
          </cell>
          <cell r="F710">
            <v>3</v>
          </cell>
        </row>
        <row r="711">
          <cell r="A711" t="str">
            <v>FRC302</v>
          </cell>
          <cell r="B711">
            <v>2</v>
          </cell>
          <cell r="C711">
            <v>0.5</v>
          </cell>
          <cell r="D711" t="str">
            <v>L301</v>
          </cell>
          <cell r="E711">
            <v>4</v>
          </cell>
          <cell r="F711">
            <v>4</v>
          </cell>
        </row>
        <row r="712">
          <cell r="A712" t="str">
            <v>FRC302</v>
          </cell>
          <cell r="B712">
            <v>2</v>
          </cell>
          <cell r="C712">
            <v>0.75</v>
          </cell>
          <cell r="D712" t="str">
            <v>L301</v>
          </cell>
          <cell r="E712">
            <v>5</v>
          </cell>
          <cell r="F712">
            <v>6</v>
          </cell>
        </row>
        <row r="713">
          <cell r="A713" t="str">
            <v>FRC302</v>
          </cell>
          <cell r="B713">
            <v>2</v>
          </cell>
          <cell r="C713">
            <v>1</v>
          </cell>
          <cell r="D713" t="str">
            <v>L301</v>
          </cell>
          <cell r="E713">
            <v>0</v>
          </cell>
          <cell r="F713">
            <v>2</v>
          </cell>
        </row>
        <row r="714">
          <cell r="A714" t="str">
            <v>FRC302</v>
          </cell>
          <cell r="B714">
            <v>2</v>
          </cell>
          <cell r="C714">
            <v>1.5</v>
          </cell>
          <cell r="D714" t="str">
            <v>L301</v>
          </cell>
          <cell r="E714">
            <v>0</v>
          </cell>
          <cell r="F714">
            <v>2</v>
          </cell>
        </row>
        <row r="715">
          <cell r="A715" t="str">
            <v>FRC601</v>
          </cell>
          <cell r="B715">
            <v>2</v>
          </cell>
          <cell r="C715">
            <v>0.75</v>
          </cell>
          <cell r="D715" t="str">
            <v>L301</v>
          </cell>
          <cell r="E715">
            <v>14</v>
          </cell>
          <cell r="F715">
            <v>14</v>
          </cell>
        </row>
        <row r="716">
          <cell r="A716" t="str">
            <v>FRC601</v>
          </cell>
          <cell r="B716">
            <v>2</v>
          </cell>
          <cell r="C716">
            <v>1</v>
          </cell>
          <cell r="D716" t="str">
            <v>L301</v>
          </cell>
          <cell r="E716">
            <v>2</v>
          </cell>
          <cell r="F716">
            <v>2</v>
          </cell>
        </row>
        <row r="717">
          <cell r="A717" t="str">
            <v>FRC601</v>
          </cell>
          <cell r="B717">
            <v>2</v>
          </cell>
          <cell r="C717">
            <v>1.5</v>
          </cell>
          <cell r="D717" t="str">
            <v>L301</v>
          </cell>
          <cell r="E717">
            <v>0</v>
          </cell>
          <cell r="F717">
            <v>3</v>
          </cell>
        </row>
        <row r="718">
          <cell r="A718" t="str">
            <v>FRD101</v>
          </cell>
          <cell r="B718">
            <v>2</v>
          </cell>
          <cell r="C718">
            <v>0.75</v>
          </cell>
          <cell r="D718" t="str">
            <v>L301</v>
          </cell>
          <cell r="E718">
            <v>2</v>
          </cell>
          <cell r="F718">
            <v>5</v>
          </cell>
        </row>
        <row r="719">
          <cell r="A719" t="str">
            <v>FRD101</v>
          </cell>
          <cell r="B719">
            <v>2</v>
          </cell>
          <cell r="C719">
            <v>1</v>
          </cell>
          <cell r="D719" t="str">
            <v>L301</v>
          </cell>
          <cell r="E719">
            <v>0</v>
          </cell>
          <cell r="F719">
            <v>0</v>
          </cell>
        </row>
        <row r="720">
          <cell r="A720" t="str">
            <v>FRD301</v>
          </cell>
          <cell r="B720">
            <v>2</v>
          </cell>
          <cell r="C720">
            <v>0.5</v>
          </cell>
          <cell r="D720" t="str">
            <v>L301</v>
          </cell>
          <cell r="E720">
            <v>4</v>
          </cell>
          <cell r="F720">
            <v>4</v>
          </cell>
        </row>
        <row r="721">
          <cell r="A721" t="str">
            <v>FRD301</v>
          </cell>
          <cell r="B721">
            <v>2</v>
          </cell>
          <cell r="C721">
            <v>0.75</v>
          </cell>
          <cell r="D721" t="str">
            <v>L301</v>
          </cell>
          <cell r="E721">
            <v>19</v>
          </cell>
          <cell r="F721">
            <v>42</v>
          </cell>
        </row>
        <row r="722">
          <cell r="A722" t="str">
            <v>FRD301</v>
          </cell>
          <cell r="B722">
            <v>2</v>
          </cell>
          <cell r="C722">
            <v>1</v>
          </cell>
          <cell r="D722" t="str">
            <v>L301</v>
          </cell>
          <cell r="E722">
            <v>8</v>
          </cell>
          <cell r="F722">
            <v>9</v>
          </cell>
        </row>
        <row r="723">
          <cell r="A723" t="str">
            <v>FRD302</v>
          </cell>
          <cell r="B723">
            <v>0.75</v>
          </cell>
          <cell r="C723">
            <v>0.5</v>
          </cell>
          <cell r="D723" t="str">
            <v>L301</v>
          </cell>
          <cell r="E723">
            <v>0</v>
          </cell>
          <cell r="F723">
            <v>0</v>
          </cell>
        </row>
        <row r="724">
          <cell r="A724" t="str">
            <v>FRD302</v>
          </cell>
          <cell r="B724">
            <v>2</v>
          </cell>
          <cell r="C724">
            <v>0.5</v>
          </cell>
          <cell r="D724" t="str">
            <v>L301</v>
          </cell>
          <cell r="E724">
            <v>3</v>
          </cell>
          <cell r="F724">
            <v>3</v>
          </cell>
        </row>
        <row r="725">
          <cell r="A725" t="str">
            <v>FRD302</v>
          </cell>
          <cell r="B725">
            <v>2</v>
          </cell>
          <cell r="C725">
            <v>0.75</v>
          </cell>
          <cell r="D725" t="str">
            <v>L301</v>
          </cell>
          <cell r="E725">
            <v>1</v>
          </cell>
          <cell r="F725">
            <v>2</v>
          </cell>
        </row>
        <row r="726">
          <cell r="A726" t="str">
            <v>FRD353</v>
          </cell>
          <cell r="B726">
            <v>24</v>
          </cell>
          <cell r="C726">
            <v>14</v>
          </cell>
          <cell r="D726" t="str">
            <v>L301</v>
          </cell>
          <cell r="E726">
            <v>6</v>
          </cell>
          <cell r="F726">
            <v>6</v>
          </cell>
        </row>
        <row r="727">
          <cell r="A727" t="str">
            <v>FRD601</v>
          </cell>
          <cell r="B727">
            <v>2</v>
          </cell>
          <cell r="C727">
            <v>0.75</v>
          </cell>
          <cell r="D727" t="str">
            <v>L301</v>
          </cell>
          <cell r="E727">
            <v>0</v>
          </cell>
          <cell r="F727">
            <v>2</v>
          </cell>
        </row>
        <row r="728">
          <cell r="A728" t="str">
            <v>FRL601</v>
          </cell>
          <cell r="B728">
            <v>2</v>
          </cell>
          <cell r="C728">
            <v>0.75</v>
          </cell>
          <cell r="D728" t="str">
            <v>L302</v>
          </cell>
          <cell r="E728">
            <v>0</v>
          </cell>
          <cell r="F728">
            <v>0</v>
          </cell>
        </row>
        <row r="729">
          <cell r="A729" t="str">
            <v>FRS101</v>
          </cell>
          <cell r="B729">
            <v>2</v>
          </cell>
          <cell r="C729">
            <v>0.75</v>
          </cell>
          <cell r="D729" t="str">
            <v>L303</v>
          </cell>
          <cell r="E729">
            <v>0</v>
          </cell>
          <cell r="F729">
            <v>3</v>
          </cell>
        </row>
        <row r="730">
          <cell r="A730" t="str">
            <v>FRS301</v>
          </cell>
          <cell r="B730">
            <v>2</v>
          </cell>
          <cell r="C730">
            <v>0.75</v>
          </cell>
          <cell r="D730" t="str">
            <v>L303</v>
          </cell>
          <cell r="E730">
            <v>6</v>
          </cell>
          <cell r="F730">
            <v>21</v>
          </cell>
        </row>
        <row r="731">
          <cell r="A731" t="str">
            <v>FRS301</v>
          </cell>
          <cell r="B731">
            <v>2</v>
          </cell>
          <cell r="C731">
            <v>1</v>
          </cell>
          <cell r="D731" t="str">
            <v>L303</v>
          </cell>
          <cell r="E731">
            <v>9</v>
          </cell>
          <cell r="F731">
            <v>9</v>
          </cell>
        </row>
        <row r="732">
          <cell r="A732" t="str">
            <v>FRS304</v>
          </cell>
          <cell r="B732">
            <v>2</v>
          </cell>
          <cell r="C732">
            <v>0.5</v>
          </cell>
          <cell r="D732" t="str">
            <v>L303</v>
          </cell>
          <cell r="E732">
            <v>2</v>
          </cell>
          <cell r="F732">
            <v>2</v>
          </cell>
        </row>
        <row r="733">
          <cell r="A733" t="str">
            <v>FRS601</v>
          </cell>
          <cell r="B733">
            <v>2</v>
          </cell>
          <cell r="C733">
            <v>0.75</v>
          </cell>
          <cell r="D733" t="str">
            <v>L303</v>
          </cell>
          <cell r="E733">
            <v>1</v>
          </cell>
          <cell r="F733">
            <v>10</v>
          </cell>
        </row>
        <row r="734">
          <cell r="A734" t="str">
            <v>FRS601</v>
          </cell>
          <cell r="B734">
            <v>2</v>
          </cell>
          <cell r="C734">
            <v>1</v>
          </cell>
          <cell r="D734" t="str">
            <v>L303</v>
          </cell>
          <cell r="E734">
            <v>2</v>
          </cell>
          <cell r="F734">
            <v>2</v>
          </cell>
        </row>
        <row r="735">
          <cell r="A735" t="str">
            <v>FSC101</v>
          </cell>
          <cell r="B735">
            <v>0.5</v>
          </cell>
          <cell r="C735">
            <v>0</v>
          </cell>
          <cell r="D735" t="str">
            <v>L301</v>
          </cell>
          <cell r="E735">
            <v>30</v>
          </cell>
          <cell r="F735">
            <v>39</v>
          </cell>
        </row>
        <row r="736">
          <cell r="A736" t="str">
            <v>FSC101</v>
          </cell>
          <cell r="B736">
            <v>0.75</v>
          </cell>
          <cell r="C736">
            <v>0</v>
          </cell>
          <cell r="D736" t="str">
            <v>L301</v>
          </cell>
          <cell r="E736">
            <v>790</v>
          </cell>
          <cell r="F736">
            <v>796</v>
          </cell>
        </row>
        <row r="737">
          <cell r="A737" t="str">
            <v>FSC101</v>
          </cell>
          <cell r="B737">
            <v>1</v>
          </cell>
          <cell r="C737">
            <v>0</v>
          </cell>
          <cell r="D737" t="str">
            <v>L301</v>
          </cell>
          <cell r="E737">
            <v>160</v>
          </cell>
          <cell r="F737">
            <v>164</v>
          </cell>
        </row>
        <row r="738">
          <cell r="A738" t="str">
            <v>FSC101</v>
          </cell>
          <cell r="B738">
            <v>1.5</v>
          </cell>
          <cell r="C738">
            <v>0</v>
          </cell>
          <cell r="D738" t="str">
            <v>L301</v>
          </cell>
          <cell r="E738">
            <v>164</v>
          </cell>
          <cell r="F738">
            <v>183</v>
          </cell>
        </row>
        <row r="739">
          <cell r="A739" t="str">
            <v>FSC301</v>
          </cell>
          <cell r="B739">
            <v>0.5</v>
          </cell>
          <cell r="C739">
            <v>0</v>
          </cell>
          <cell r="D739" t="str">
            <v>L301</v>
          </cell>
          <cell r="E739">
            <v>20</v>
          </cell>
          <cell r="F739">
            <v>20</v>
          </cell>
        </row>
        <row r="740">
          <cell r="A740" t="str">
            <v>FSC301</v>
          </cell>
          <cell r="B740">
            <v>0.75</v>
          </cell>
          <cell r="C740">
            <v>0</v>
          </cell>
          <cell r="D740" t="str">
            <v>L301</v>
          </cell>
          <cell r="E740">
            <v>303</v>
          </cell>
          <cell r="F740">
            <v>294</v>
          </cell>
        </row>
        <row r="741">
          <cell r="A741" t="str">
            <v>FSC301</v>
          </cell>
          <cell r="B741">
            <v>1</v>
          </cell>
          <cell r="C741">
            <v>0</v>
          </cell>
          <cell r="D741" t="str">
            <v>L301</v>
          </cell>
          <cell r="E741">
            <v>83</v>
          </cell>
          <cell r="F741">
            <v>88</v>
          </cell>
        </row>
        <row r="742">
          <cell r="A742" t="str">
            <v>FSC301</v>
          </cell>
          <cell r="B742">
            <v>1.5</v>
          </cell>
          <cell r="C742">
            <v>0</v>
          </cell>
          <cell r="D742" t="str">
            <v>L301</v>
          </cell>
          <cell r="E742">
            <v>63</v>
          </cell>
          <cell r="F742">
            <v>63</v>
          </cell>
        </row>
        <row r="743">
          <cell r="A743" t="str">
            <v>FSC601</v>
          </cell>
          <cell r="B743">
            <v>0.5</v>
          </cell>
          <cell r="C743">
            <v>0</v>
          </cell>
          <cell r="D743" t="str">
            <v>L301</v>
          </cell>
          <cell r="E743">
            <v>4</v>
          </cell>
          <cell r="F743">
            <v>7</v>
          </cell>
        </row>
        <row r="744">
          <cell r="A744" t="str">
            <v>FSC601</v>
          </cell>
          <cell r="B744">
            <v>0.75</v>
          </cell>
          <cell r="C744">
            <v>0</v>
          </cell>
          <cell r="D744" t="str">
            <v>L301</v>
          </cell>
          <cell r="E744">
            <v>45</v>
          </cell>
          <cell r="F744">
            <v>45</v>
          </cell>
        </row>
        <row r="745">
          <cell r="A745" t="str">
            <v>FSC601</v>
          </cell>
          <cell r="B745">
            <v>1</v>
          </cell>
          <cell r="C745">
            <v>0</v>
          </cell>
          <cell r="D745" t="str">
            <v>L301</v>
          </cell>
          <cell r="E745">
            <v>74</v>
          </cell>
          <cell r="F745">
            <v>74</v>
          </cell>
        </row>
        <row r="746">
          <cell r="A746" t="str">
            <v>FSC601</v>
          </cell>
          <cell r="B746">
            <v>1.5</v>
          </cell>
          <cell r="C746">
            <v>0</v>
          </cell>
          <cell r="D746" t="str">
            <v>L301</v>
          </cell>
          <cell r="E746">
            <v>12</v>
          </cell>
          <cell r="F746">
            <v>15</v>
          </cell>
        </row>
        <row r="747">
          <cell r="A747" t="str">
            <v>FSCA01</v>
          </cell>
          <cell r="B747">
            <v>0.5</v>
          </cell>
          <cell r="C747">
            <v>0</v>
          </cell>
          <cell r="D747" t="str">
            <v>L301</v>
          </cell>
          <cell r="E747">
            <v>21</v>
          </cell>
          <cell r="F747">
            <v>25</v>
          </cell>
        </row>
        <row r="748">
          <cell r="A748" t="str">
            <v>FSCA01</v>
          </cell>
          <cell r="B748">
            <v>0.75</v>
          </cell>
          <cell r="C748">
            <v>0</v>
          </cell>
          <cell r="D748" t="str">
            <v>L301</v>
          </cell>
          <cell r="E748">
            <v>34</v>
          </cell>
          <cell r="F748">
            <v>35</v>
          </cell>
        </row>
        <row r="749">
          <cell r="A749" t="str">
            <v>FSCA01</v>
          </cell>
          <cell r="B749">
            <v>1</v>
          </cell>
          <cell r="C749">
            <v>0</v>
          </cell>
          <cell r="D749" t="str">
            <v>L301</v>
          </cell>
          <cell r="E749">
            <v>76</v>
          </cell>
          <cell r="F749">
            <v>77</v>
          </cell>
        </row>
        <row r="750">
          <cell r="A750" t="str">
            <v>FSCA01</v>
          </cell>
          <cell r="B750">
            <v>1.5</v>
          </cell>
          <cell r="C750">
            <v>0</v>
          </cell>
          <cell r="D750" t="str">
            <v>L301</v>
          </cell>
          <cell r="E750">
            <v>9</v>
          </cell>
          <cell r="F750">
            <v>10</v>
          </cell>
        </row>
        <row r="751">
          <cell r="A751" t="str">
            <v>FSCA01A</v>
          </cell>
          <cell r="B751">
            <v>1.5</v>
          </cell>
          <cell r="C751">
            <v>0</v>
          </cell>
          <cell r="D751" t="str">
            <v>L301</v>
          </cell>
          <cell r="E751">
            <v>3</v>
          </cell>
          <cell r="F751">
            <v>3</v>
          </cell>
        </row>
        <row r="752">
          <cell r="A752" t="str">
            <v>FSD101</v>
          </cell>
          <cell r="B752">
            <v>0.5</v>
          </cell>
          <cell r="C752">
            <v>0</v>
          </cell>
          <cell r="D752" t="str">
            <v>L301</v>
          </cell>
          <cell r="E752">
            <v>3</v>
          </cell>
          <cell r="F752">
            <v>4</v>
          </cell>
        </row>
        <row r="753">
          <cell r="A753" t="str">
            <v>FSD101</v>
          </cell>
          <cell r="B753">
            <v>0.75</v>
          </cell>
          <cell r="C753">
            <v>0</v>
          </cell>
          <cell r="D753" t="str">
            <v>L301</v>
          </cell>
          <cell r="E753">
            <v>179</v>
          </cell>
          <cell r="F753">
            <v>179</v>
          </cell>
        </row>
        <row r="754">
          <cell r="A754" t="str">
            <v>FSD101</v>
          </cell>
          <cell r="B754">
            <v>1</v>
          </cell>
          <cell r="C754">
            <v>0</v>
          </cell>
          <cell r="D754" t="str">
            <v>L301</v>
          </cell>
          <cell r="E754">
            <v>13</v>
          </cell>
          <cell r="F754">
            <v>15</v>
          </cell>
        </row>
        <row r="755">
          <cell r="A755" t="str">
            <v>FSD101</v>
          </cell>
          <cell r="B755">
            <v>1.5</v>
          </cell>
          <cell r="C755">
            <v>0</v>
          </cell>
          <cell r="D755" t="str">
            <v>L301</v>
          </cell>
          <cell r="E755">
            <v>9</v>
          </cell>
          <cell r="F755">
            <v>12</v>
          </cell>
        </row>
        <row r="756">
          <cell r="A756" t="str">
            <v>FSD301</v>
          </cell>
          <cell r="B756">
            <v>0.5</v>
          </cell>
          <cell r="C756">
            <v>0</v>
          </cell>
          <cell r="D756" t="str">
            <v>L301</v>
          </cell>
          <cell r="E756">
            <v>1</v>
          </cell>
          <cell r="F756">
            <v>2</v>
          </cell>
        </row>
        <row r="757">
          <cell r="A757" t="str">
            <v>FSD301</v>
          </cell>
          <cell r="B757">
            <v>0.75</v>
          </cell>
          <cell r="C757">
            <v>0</v>
          </cell>
          <cell r="D757" t="str">
            <v>L301</v>
          </cell>
          <cell r="E757">
            <v>36</v>
          </cell>
          <cell r="F757">
            <v>45</v>
          </cell>
        </row>
        <row r="758">
          <cell r="A758" t="str">
            <v>FSD301</v>
          </cell>
          <cell r="B758">
            <v>1</v>
          </cell>
          <cell r="C758">
            <v>0</v>
          </cell>
          <cell r="D758" t="str">
            <v>L301</v>
          </cell>
          <cell r="E758">
            <v>69</v>
          </cell>
          <cell r="F758">
            <v>68</v>
          </cell>
        </row>
        <row r="759">
          <cell r="A759" t="str">
            <v>FSD301</v>
          </cell>
          <cell r="B759">
            <v>1.5</v>
          </cell>
          <cell r="C759">
            <v>0</v>
          </cell>
          <cell r="D759" t="str">
            <v>L301</v>
          </cell>
          <cell r="E759">
            <v>14</v>
          </cell>
          <cell r="F759">
            <v>18</v>
          </cell>
        </row>
        <row r="760">
          <cell r="A760" t="str">
            <v>FSD601</v>
          </cell>
          <cell r="B760">
            <v>0.5</v>
          </cell>
          <cell r="C760">
            <v>0</v>
          </cell>
          <cell r="D760" t="str">
            <v>L301</v>
          </cell>
          <cell r="E760">
            <v>7</v>
          </cell>
          <cell r="F760">
            <v>7</v>
          </cell>
        </row>
        <row r="761">
          <cell r="A761" t="str">
            <v>FSD601</v>
          </cell>
          <cell r="B761">
            <v>0.75</v>
          </cell>
          <cell r="C761">
            <v>0</v>
          </cell>
          <cell r="D761" t="str">
            <v>L301</v>
          </cell>
          <cell r="E761">
            <v>53</v>
          </cell>
          <cell r="F761">
            <v>54</v>
          </cell>
        </row>
        <row r="762">
          <cell r="A762" t="str">
            <v>FSD601</v>
          </cell>
          <cell r="B762">
            <v>1</v>
          </cell>
          <cell r="C762">
            <v>0</v>
          </cell>
          <cell r="D762" t="str">
            <v>L301</v>
          </cell>
          <cell r="E762">
            <v>14</v>
          </cell>
          <cell r="F762">
            <v>19</v>
          </cell>
        </row>
        <row r="763">
          <cell r="A763" t="str">
            <v>FSD601</v>
          </cell>
          <cell r="B763">
            <v>1.5</v>
          </cell>
          <cell r="C763">
            <v>0</v>
          </cell>
          <cell r="D763" t="str">
            <v>L301</v>
          </cell>
          <cell r="E763">
            <v>48</v>
          </cell>
          <cell r="F763">
            <v>48</v>
          </cell>
        </row>
        <row r="764">
          <cell r="A764" t="str">
            <v>FSL601</v>
          </cell>
          <cell r="B764">
            <v>0.5</v>
          </cell>
          <cell r="C764">
            <v>0</v>
          </cell>
          <cell r="D764" t="str">
            <v>L302</v>
          </cell>
          <cell r="E764">
            <v>1</v>
          </cell>
          <cell r="F764">
            <v>2</v>
          </cell>
        </row>
        <row r="765">
          <cell r="A765" t="str">
            <v>FSL601</v>
          </cell>
          <cell r="B765">
            <v>0.75</v>
          </cell>
          <cell r="C765">
            <v>0</v>
          </cell>
          <cell r="D765" t="str">
            <v>L302</v>
          </cell>
          <cell r="E765">
            <v>11</v>
          </cell>
          <cell r="F765">
            <v>16</v>
          </cell>
        </row>
        <row r="766">
          <cell r="A766" t="str">
            <v>FSL601</v>
          </cell>
          <cell r="B766">
            <v>1</v>
          </cell>
          <cell r="C766">
            <v>0</v>
          </cell>
          <cell r="D766" t="str">
            <v>L302</v>
          </cell>
          <cell r="E766">
            <v>128</v>
          </cell>
          <cell r="F766">
            <v>142</v>
          </cell>
        </row>
        <row r="767">
          <cell r="A767" t="str">
            <v>FSL601</v>
          </cell>
          <cell r="B767">
            <v>1.5</v>
          </cell>
          <cell r="C767">
            <v>0</v>
          </cell>
          <cell r="D767" t="str">
            <v>L302</v>
          </cell>
          <cell r="E767">
            <v>13</v>
          </cell>
          <cell r="F767">
            <v>14</v>
          </cell>
        </row>
        <row r="768">
          <cell r="A768" t="str">
            <v>FSL901</v>
          </cell>
          <cell r="B768">
            <v>0.75</v>
          </cell>
          <cell r="C768">
            <v>0</v>
          </cell>
          <cell r="D768" t="str">
            <v>L302</v>
          </cell>
          <cell r="E768">
            <v>3</v>
          </cell>
          <cell r="F768">
            <v>3</v>
          </cell>
        </row>
        <row r="769">
          <cell r="A769" t="str">
            <v>FSL901</v>
          </cell>
          <cell r="B769">
            <v>1</v>
          </cell>
          <cell r="C769">
            <v>0</v>
          </cell>
          <cell r="D769" t="str">
            <v>L302</v>
          </cell>
          <cell r="E769">
            <v>3</v>
          </cell>
          <cell r="F769">
            <v>3</v>
          </cell>
        </row>
        <row r="770">
          <cell r="A770" t="str">
            <v>FSLA01</v>
          </cell>
          <cell r="B770">
            <v>0.75</v>
          </cell>
          <cell r="C770">
            <v>0</v>
          </cell>
          <cell r="D770" t="str">
            <v>L302</v>
          </cell>
          <cell r="E770">
            <v>3</v>
          </cell>
          <cell r="F770">
            <v>3</v>
          </cell>
        </row>
        <row r="771">
          <cell r="A771" t="str">
            <v>FSLA01</v>
          </cell>
          <cell r="B771">
            <v>1</v>
          </cell>
          <cell r="C771">
            <v>0</v>
          </cell>
          <cell r="D771" t="str">
            <v>L302</v>
          </cell>
          <cell r="E771">
            <v>6</v>
          </cell>
          <cell r="F771">
            <v>13</v>
          </cell>
        </row>
        <row r="772">
          <cell r="A772" t="str">
            <v>FSLA01A</v>
          </cell>
          <cell r="B772">
            <v>1.5</v>
          </cell>
          <cell r="C772">
            <v>0</v>
          </cell>
          <cell r="D772" t="str">
            <v>L302</v>
          </cell>
          <cell r="E772">
            <v>3</v>
          </cell>
          <cell r="F772">
            <v>3</v>
          </cell>
        </row>
        <row r="773">
          <cell r="A773" t="str">
            <v>FSS103R</v>
          </cell>
          <cell r="B773">
            <v>0.5</v>
          </cell>
          <cell r="C773">
            <v>0</v>
          </cell>
          <cell r="D773" t="str">
            <v>L303</v>
          </cell>
          <cell r="E773">
            <v>2</v>
          </cell>
          <cell r="F773">
            <v>2</v>
          </cell>
        </row>
        <row r="774">
          <cell r="A774" t="str">
            <v>FSS103R</v>
          </cell>
          <cell r="B774">
            <v>1</v>
          </cell>
          <cell r="C774">
            <v>0</v>
          </cell>
          <cell r="D774" t="str">
            <v>L303</v>
          </cell>
          <cell r="E774">
            <v>0</v>
          </cell>
          <cell r="F774">
            <v>5</v>
          </cell>
        </row>
        <row r="775">
          <cell r="A775" t="str">
            <v>FSS103R</v>
          </cell>
          <cell r="B775">
            <v>1.5</v>
          </cell>
          <cell r="C775">
            <v>0</v>
          </cell>
          <cell r="D775" t="str">
            <v>L303</v>
          </cell>
          <cell r="E775">
            <v>5</v>
          </cell>
          <cell r="F775">
            <v>12</v>
          </cell>
        </row>
        <row r="776">
          <cell r="A776" t="str">
            <v>FSS104R</v>
          </cell>
          <cell r="B776">
            <v>0.5</v>
          </cell>
          <cell r="C776">
            <v>0</v>
          </cell>
          <cell r="D776" t="str">
            <v>L303</v>
          </cell>
          <cell r="E776">
            <v>59</v>
          </cell>
          <cell r="F776">
            <v>59</v>
          </cell>
        </row>
        <row r="777">
          <cell r="A777" t="str">
            <v>FSS104R</v>
          </cell>
          <cell r="B777">
            <v>0.75</v>
          </cell>
          <cell r="C777">
            <v>0</v>
          </cell>
          <cell r="D777" t="str">
            <v>L303</v>
          </cell>
          <cell r="E777">
            <v>127</v>
          </cell>
          <cell r="F777">
            <v>135</v>
          </cell>
        </row>
        <row r="778">
          <cell r="A778" t="str">
            <v>FSS104R</v>
          </cell>
          <cell r="B778">
            <v>1</v>
          </cell>
          <cell r="C778">
            <v>0</v>
          </cell>
          <cell r="D778" t="str">
            <v>L303</v>
          </cell>
          <cell r="E778">
            <v>32</v>
          </cell>
          <cell r="F778">
            <v>153</v>
          </cell>
        </row>
        <row r="779">
          <cell r="A779" t="str">
            <v>FSS104R</v>
          </cell>
          <cell r="B779">
            <v>1.5</v>
          </cell>
          <cell r="C779">
            <v>0</v>
          </cell>
          <cell r="D779" t="str">
            <v>L303</v>
          </cell>
          <cell r="E779">
            <v>19</v>
          </cell>
          <cell r="F779">
            <v>26</v>
          </cell>
        </row>
        <row r="780">
          <cell r="A780" t="str">
            <v>FSS1J4R</v>
          </cell>
          <cell r="B780">
            <v>1</v>
          </cell>
          <cell r="C780">
            <v>0</v>
          </cell>
          <cell r="D780" t="str">
            <v>L303</v>
          </cell>
          <cell r="E780">
            <v>12</v>
          </cell>
          <cell r="F780">
            <v>12</v>
          </cell>
        </row>
        <row r="781">
          <cell r="A781" t="str">
            <v>FSS1K4R</v>
          </cell>
          <cell r="B781">
            <v>0.5</v>
          </cell>
          <cell r="C781">
            <v>0</v>
          </cell>
          <cell r="D781" t="str">
            <v>L303</v>
          </cell>
          <cell r="E781">
            <v>1</v>
          </cell>
          <cell r="F781">
            <v>1</v>
          </cell>
        </row>
        <row r="782">
          <cell r="A782" t="str">
            <v>FSS1K4R</v>
          </cell>
          <cell r="B782">
            <v>1</v>
          </cell>
          <cell r="C782">
            <v>0</v>
          </cell>
          <cell r="D782" t="str">
            <v>L303</v>
          </cell>
          <cell r="E782">
            <v>1</v>
          </cell>
          <cell r="F782">
            <v>1</v>
          </cell>
        </row>
        <row r="783">
          <cell r="A783" t="str">
            <v>FSS1K4R</v>
          </cell>
          <cell r="B783">
            <v>1.5</v>
          </cell>
          <cell r="C783">
            <v>0</v>
          </cell>
          <cell r="D783" t="str">
            <v>L303</v>
          </cell>
          <cell r="E783">
            <v>1</v>
          </cell>
          <cell r="F783">
            <v>1</v>
          </cell>
        </row>
        <row r="784">
          <cell r="A784" t="str">
            <v>FSS1K4R</v>
          </cell>
          <cell r="B784">
            <v>2</v>
          </cell>
          <cell r="C784">
            <v>0</v>
          </cell>
          <cell r="D784" t="str">
            <v>L303</v>
          </cell>
          <cell r="E784">
            <v>1</v>
          </cell>
          <cell r="F784">
            <v>1</v>
          </cell>
        </row>
        <row r="785">
          <cell r="A785" t="str">
            <v>FSS303R</v>
          </cell>
          <cell r="B785">
            <v>0.5</v>
          </cell>
          <cell r="C785">
            <v>0</v>
          </cell>
          <cell r="D785" t="str">
            <v>L303</v>
          </cell>
          <cell r="E785">
            <v>0</v>
          </cell>
          <cell r="F785">
            <v>5</v>
          </cell>
        </row>
        <row r="786">
          <cell r="A786" t="str">
            <v>FSS303R</v>
          </cell>
          <cell r="B786">
            <v>0.75</v>
          </cell>
          <cell r="C786">
            <v>0</v>
          </cell>
          <cell r="D786" t="str">
            <v>L303</v>
          </cell>
          <cell r="E786">
            <v>12</v>
          </cell>
          <cell r="F786">
            <v>17</v>
          </cell>
        </row>
        <row r="787">
          <cell r="A787" t="str">
            <v>FSS303R</v>
          </cell>
          <cell r="B787">
            <v>1</v>
          </cell>
          <cell r="C787">
            <v>0</v>
          </cell>
          <cell r="D787" t="str">
            <v>L303</v>
          </cell>
          <cell r="E787">
            <v>4</v>
          </cell>
          <cell r="F787">
            <v>4</v>
          </cell>
        </row>
        <row r="788">
          <cell r="A788" t="str">
            <v>FSS303R</v>
          </cell>
          <cell r="B788">
            <v>1.5</v>
          </cell>
          <cell r="C788">
            <v>0</v>
          </cell>
          <cell r="D788" t="str">
            <v>L303</v>
          </cell>
          <cell r="E788">
            <v>3</v>
          </cell>
          <cell r="F788">
            <v>4</v>
          </cell>
        </row>
        <row r="789">
          <cell r="A789" t="str">
            <v>FSS304R</v>
          </cell>
          <cell r="B789">
            <v>0.25</v>
          </cell>
          <cell r="C789">
            <v>0</v>
          </cell>
          <cell r="D789" t="str">
            <v>L303</v>
          </cell>
          <cell r="E789">
            <v>0</v>
          </cell>
          <cell r="F789">
            <v>7</v>
          </cell>
        </row>
        <row r="790">
          <cell r="A790" t="str">
            <v>FSS304R</v>
          </cell>
          <cell r="B790">
            <v>0.5</v>
          </cell>
          <cell r="C790">
            <v>0</v>
          </cell>
          <cell r="D790" t="str">
            <v>L303</v>
          </cell>
          <cell r="E790">
            <v>72</v>
          </cell>
          <cell r="F790">
            <v>74</v>
          </cell>
        </row>
        <row r="791">
          <cell r="A791" t="str">
            <v>FSS304R</v>
          </cell>
          <cell r="B791">
            <v>0.75</v>
          </cell>
          <cell r="C791">
            <v>0</v>
          </cell>
          <cell r="D791" t="str">
            <v>L303</v>
          </cell>
          <cell r="E791">
            <v>182</v>
          </cell>
          <cell r="F791">
            <v>181</v>
          </cell>
        </row>
        <row r="792">
          <cell r="A792" t="str">
            <v>FSS304R</v>
          </cell>
          <cell r="B792">
            <v>1</v>
          </cell>
          <cell r="C792">
            <v>0</v>
          </cell>
          <cell r="D792" t="str">
            <v>L303</v>
          </cell>
          <cell r="E792">
            <v>115</v>
          </cell>
          <cell r="F792">
            <v>117</v>
          </cell>
        </row>
        <row r="793">
          <cell r="A793" t="str">
            <v>FSS304R</v>
          </cell>
          <cell r="B793">
            <v>1.5</v>
          </cell>
          <cell r="C793">
            <v>0</v>
          </cell>
          <cell r="D793" t="str">
            <v>L303</v>
          </cell>
          <cell r="E793">
            <v>22</v>
          </cell>
          <cell r="F793">
            <v>25</v>
          </cell>
        </row>
        <row r="794">
          <cell r="A794" t="str">
            <v>FSS3K4R</v>
          </cell>
          <cell r="B794">
            <v>0.5</v>
          </cell>
          <cell r="C794">
            <v>0</v>
          </cell>
          <cell r="D794" t="str">
            <v>L303</v>
          </cell>
          <cell r="E794">
            <v>2</v>
          </cell>
          <cell r="F794">
            <v>2</v>
          </cell>
        </row>
        <row r="795">
          <cell r="A795" t="str">
            <v>FSS3K4R</v>
          </cell>
          <cell r="B795">
            <v>0.75</v>
          </cell>
          <cell r="C795">
            <v>0</v>
          </cell>
          <cell r="D795" t="str">
            <v>L303</v>
          </cell>
          <cell r="E795">
            <v>21</v>
          </cell>
          <cell r="F795">
            <v>33</v>
          </cell>
        </row>
        <row r="796">
          <cell r="A796" t="str">
            <v>FSS3K4R</v>
          </cell>
          <cell r="B796">
            <v>1</v>
          </cell>
          <cell r="C796">
            <v>0</v>
          </cell>
          <cell r="D796" t="str">
            <v>L303</v>
          </cell>
          <cell r="E796">
            <v>18</v>
          </cell>
          <cell r="F796">
            <v>17</v>
          </cell>
        </row>
        <row r="797">
          <cell r="A797" t="str">
            <v>FSS3K4R</v>
          </cell>
          <cell r="B797">
            <v>1.5</v>
          </cell>
          <cell r="C797">
            <v>0</v>
          </cell>
          <cell r="D797" t="str">
            <v>L303</v>
          </cell>
          <cell r="E797">
            <v>4</v>
          </cell>
          <cell r="F797">
            <v>4</v>
          </cell>
        </row>
        <row r="798">
          <cell r="A798" t="str">
            <v>FSS603R</v>
          </cell>
          <cell r="B798">
            <v>0.5</v>
          </cell>
          <cell r="C798">
            <v>0</v>
          </cell>
          <cell r="D798" t="str">
            <v>L303</v>
          </cell>
          <cell r="E798">
            <v>0</v>
          </cell>
          <cell r="F798">
            <v>3</v>
          </cell>
        </row>
        <row r="799">
          <cell r="A799" t="str">
            <v>FSS603R</v>
          </cell>
          <cell r="B799">
            <v>1</v>
          </cell>
          <cell r="C799">
            <v>0</v>
          </cell>
          <cell r="D799" t="str">
            <v>L303</v>
          </cell>
          <cell r="E799">
            <v>2</v>
          </cell>
          <cell r="F799">
            <v>3</v>
          </cell>
        </row>
        <row r="800">
          <cell r="A800" t="str">
            <v>FSS604R</v>
          </cell>
          <cell r="B800">
            <v>0.5</v>
          </cell>
          <cell r="C800">
            <v>0</v>
          </cell>
          <cell r="D800" t="str">
            <v>L303</v>
          </cell>
          <cell r="E800">
            <v>56</v>
          </cell>
          <cell r="F800">
            <v>57</v>
          </cell>
        </row>
        <row r="801">
          <cell r="A801" t="str">
            <v>FSS604R</v>
          </cell>
          <cell r="B801">
            <v>0.75</v>
          </cell>
          <cell r="C801">
            <v>0</v>
          </cell>
          <cell r="D801" t="str">
            <v>L303</v>
          </cell>
          <cell r="E801">
            <v>100</v>
          </cell>
          <cell r="F801">
            <v>103</v>
          </cell>
        </row>
        <row r="802">
          <cell r="A802" t="str">
            <v>FSS604R</v>
          </cell>
          <cell r="B802">
            <v>1</v>
          </cell>
          <cell r="C802">
            <v>0</v>
          </cell>
          <cell r="D802" t="str">
            <v>L303</v>
          </cell>
          <cell r="E802">
            <v>41</v>
          </cell>
          <cell r="F802">
            <v>41</v>
          </cell>
        </row>
        <row r="803">
          <cell r="A803" t="str">
            <v>FSS604R</v>
          </cell>
          <cell r="B803">
            <v>1.5</v>
          </cell>
          <cell r="C803">
            <v>0</v>
          </cell>
          <cell r="D803" t="str">
            <v>L303</v>
          </cell>
          <cell r="E803">
            <v>24</v>
          </cell>
          <cell r="F803">
            <v>24</v>
          </cell>
        </row>
        <row r="804">
          <cell r="A804" t="str">
            <v>FTC101</v>
          </cell>
          <cell r="B804">
            <v>0.5</v>
          </cell>
          <cell r="C804">
            <v>0</v>
          </cell>
          <cell r="D804" t="str">
            <v>L301</v>
          </cell>
          <cell r="E804">
            <v>3</v>
          </cell>
          <cell r="F804">
            <v>8</v>
          </cell>
        </row>
        <row r="805">
          <cell r="A805" t="str">
            <v>FTC101</v>
          </cell>
          <cell r="B805">
            <v>0.75</v>
          </cell>
          <cell r="C805">
            <v>0</v>
          </cell>
          <cell r="D805" t="str">
            <v>L301</v>
          </cell>
          <cell r="E805">
            <v>1</v>
          </cell>
          <cell r="F805">
            <v>1</v>
          </cell>
        </row>
        <row r="806">
          <cell r="A806" t="str">
            <v>FTC101</v>
          </cell>
          <cell r="B806">
            <v>1</v>
          </cell>
          <cell r="C806">
            <v>0</v>
          </cell>
          <cell r="D806" t="str">
            <v>L301</v>
          </cell>
          <cell r="E806">
            <v>0</v>
          </cell>
          <cell r="F806">
            <v>3</v>
          </cell>
        </row>
        <row r="807">
          <cell r="A807" t="str">
            <v>FTC101</v>
          </cell>
          <cell r="B807">
            <v>1.5</v>
          </cell>
          <cell r="C807">
            <v>0</v>
          </cell>
          <cell r="D807" t="str">
            <v>L301</v>
          </cell>
          <cell r="E807">
            <v>13</v>
          </cell>
          <cell r="F807">
            <v>13</v>
          </cell>
        </row>
        <row r="808">
          <cell r="A808" t="str">
            <v>FTC109</v>
          </cell>
          <cell r="B808">
            <v>0.5</v>
          </cell>
          <cell r="C808">
            <v>0</v>
          </cell>
          <cell r="D808" t="str">
            <v>L301</v>
          </cell>
          <cell r="E808">
            <v>7</v>
          </cell>
          <cell r="F808">
            <v>30</v>
          </cell>
        </row>
        <row r="809">
          <cell r="A809" t="str">
            <v>FTC109</v>
          </cell>
          <cell r="B809">
            <v>0.75</v>
          </cell>
          <cell r="C809">
            <v>0</v>
          </cell>
          <cell r="D809" t="str">
            <v>L301</v>
          </cell>
          <cell r="E809">
            <v>411</v>
          </cell>
          <cell r="F809">
            <v>414</v>
          </cell>
        </row>
        <row r="810">
          <cell r="A810" t="str">
            <v>FTC109</v>
          </cell>
          <cell r="B810">
            <v>1</v>
          </cell>
          <cell r="C810">
            <v>0</v>
          </cell>
          <cell r="D810" t="str">
            <v>L301</v>
          </cell>
          <cell r="E810">
            <v>100</v>
          </cell>
          <cell r="F810">
            <v>99</v>
          </cell>
        </row>
        <row r="811">
          <cell r="A811" t="str">
            <v>FTC109</v>
          </cell>
          <cell r="B811">
            <v>1.5</v>
          </cell>
          <cell r="C811">
            <v>0</v>
          </cell>
          <cell r="D811" t="str">
            <v>L301</v>
          </cell>
          <cell r="E811">
            <v>431</v>
          </cell>
          <cell r="F811">
            <v>431</v>
          </cell>
        </row>
        <row r="812">
          <cell r="A812" t="str">
            <v>FTC109</v>
          </cell>
          <cell r="B812">
            <v>2</v>
          </cell>
          <cell r="C812">
            <v>0</v>
          </cell>
          <cell r="D812" t="str">
            <v>L301</v>
          </cell>
          <cell r="E812">
            <v>376</v>
          </cell>
          <cell r="F812">
            <v>376</v>
          </cell>
        </row>
        <row r="813">
          <cell r="A813" t="str">
            <v>FTC301</v>
          </cell>
          <cell r="B813">
            <v>1.5</v>
          </cell>
          <cell r="C813">
            <v>0</v>
          </cell>
          <cell r="D813" t="str">
            <v>L301</v>
          </cell>
          <cell r="E813">
            <v>2</v>
          </cell>
          <cell r="F813">
            <v>5</v>
          </cell>
        </row>
        <row r="814">
          <cell r="A814" t="str">
            <v>FTC309</v>
          </cell>
          <cell r="B814">
            <v>1.5</v>
          </cell>
          <cell r="C814">
            <v>0</v>
          </cell>
          <cell r="D814" t="str">
            <v>L301</v>
          </cell>
          <cell r="E814">
            <v>0</v>
          </cell>
          <cell r="F814">
            <v>0</v>
          </cell>
        </row>
        <row r="815">
          <cell r="A815" t="str">
            <v>FTP102</v>
          </cell>
          <cell r="B815">
            <v>0.75</v>
          </cell>
          <cell r="C815">
            <v>0</v>
          </cell>
          <cell r="D815" t="str">
            <v>L602</v>
          </cell>
          <cell r="E815">
            <v>14</v>
          </cell>
          <cell r="F815">
            <v>0</v>
          </cell>
        </row>
        <row r="816">
          <cell r="A816" t="str">
            <v>FTP102</v>
          </cell>
          <cell r="B816">
            <v>1</v>
          </cell>
          <cell r="C816">
            <v>0</v>
          </cell>
          <cell r="D816" t="str">
            <v>L602</v>
          </cell>
          <cell r="E816">
            <v>23</v>
          </cell>
          <cell r="F816">
            <v>0</v>
          </cell>
        </row>
        <row r="817">
          <cell r="A817" t="str">
            <v>FTP102</v>
          </cell>
          <cell r="B817">
            <v>1.5</v>
          </cell>
          <cell r="C817">
            <v>0</v>
          </cell>
          <cell r="D817" t="str">
            <v>L602</v>
          </cell>
          <cell r="E817">
            <v>0</v>
          </cell>
          <cell r="F817">
            <v>0</v>
          </cell>
        </row>
        <row r="818">
          <cell r="A818" t="str">
            <v>FWC119</v>
          </cell>
          <cell r="B818">
            <v>14</v>
          </cell>
          <cell r="C818">
            <v>0</v>
          </cell>
          <cell r="D818" t="str">
            <v>L301</v>
          </cell>
          <cell r="E818">
            <v>0</v>
          </cell>
          <cell r="F818">
            <v>11</v>
          </cell>
        </row>
        <row r="819">
          <cell r="A819" t="str">
            <v>FWC119</v>
          </cell>
          <cell r="B819">
            <v>16</v>
          </cell>
          <cell r="C819">
            <v>0</v>
          </cell>
          <cell r="D819" t="str">
            <v>L301</v>
          </cell>
          <cell r="E819">
            <v>0</v>
          </cell>
          <cell r="F819">
            <v>13</v>
          </cell>
        </row>
        <row r="820">
          <cell r="A820" t="str">
            <v>FWC119</v>
          </cell>
          <cell r="B820">
            <v>24</v>
          </cell>
          <cell r="C820">
            <v>0</v>
          </cell>
          <cell r="D820" t="str">
            <v>L301</v>
          </cell>
          <cell r="E820">
            <v>0</v>
          </cell>
          <cell r="F820">
            <v>15</v>
          </cell>
        </row>
        <row r="821">
          <cell r="A821" t="str">
            <v>FWC119</v>
          </cell>
          <cell r="B821">
            <v>30</v>
          </cell>
          <cell r="C821">
            <v>0</v>
          </cell>
          <cell r="D821" t="str">
            <v>L301</v>
          </cell>
          <cell r="E821">
            <v>0</v>
          </cell>
          <cell r="F821">
            <v>2</v>
          </cell>
        </row>
        <row r="822">
          <cell r="A822" t="str">
            <v>FWC129</v>
          </cell>
          <cell r="B822">
            <v>14</v>
          </cell>
          <cell r="C822">
            <v>0</v>
          </cell>
          <cell r="D822" t="str">
            <v>L301</v>
          </cell>
          <cell r="E822">
            <v>4</v>
          </cell>
          <cell r="F822">
            <v>6</v>
          </cell>
        </row>
        <row r="823">
          <cell r="A823" t="str">
            <v>FWC129</v>
          </cell>
          <cell r="B823">
            <v>16</v>
          </cell>
          <cell r="C823">
            <v>0</v>
          </cell>
          <cell r="D823" t="str">
            <v>L301</v>
          </cell>
          <cell r="E823">
            <v>2</v>
          </cell>
          <cell r="F823">
            <v>9</v>
          </cell>
        </row>
        <row r="824">
          <cell r="A824" t="str">
            <v>FWC129</v>
          </cell>
          <cell r="B824">
            <v>20</v>
          </cell>
          <cell r="C824">
            <v>0</v>
          </cell>
          <cell r="D824" t="str">
            <v>L301</v>
          </cell>
          <cell r="E824">
            <v>4</v>
          </cell>
          <cell r="F824">
            <v>4</v>
          </cell>
        </row>
        <row r="825">
          <cell r="A825" t="str">
            <v>FWC139</v>
          </cell>
          <cell r="B825">
            <v>8</v>
          </cell>
          <cell r="C825">
            <v>0</v>
          </cell>
          <cell r="D825" t="str">
            <v>L301</v>
          </cell>
          <cell r="E825">
            <v>22</v>
          </cell>
          <cell r="F825">
            <v>44</v>
          </cell>
        </row>
        <row r="826">
          <cell r="A826" t="str">
            <v>FWC151</v>
          </cell>
          <cell r="B826">
            <v>2</v>
          </cell>
          <cell r="C826">
            <v>0</v>
          </cell>
          <cell r="D826" t="str">
            <v>L301</v>
          </cell>
          <cell r="E826">
            <v>272</v>
          </cell>
          <cell r="F826">
            <v>294</v>
          </cell>
        </row>
        <row r="827">
          <cell r="A827" t="str">
            <v>FWC151</v>
          </cell>
          <cell r="B827">
            <v>2.5</v>
          </cell>
          <cell r="C827">
            <v>0</v>
          </cell>
          <cell r="D827" t="str">
            <v>L301</v>
          </cell>
          <cell r="E827">
            <v>3</v>
          </cell>
          <cell r="F827">
            <v>5</v>
          </cell>
        </row>
        <row r="828">
          <cell r="A828" t="str">
            <v>FWC151</v>
          </cell>
          <cell r="B828">
            <v>3</v>
          </cell>
          <cell r="C828">
            <v>0</v>
          </cell>
          <cell r="D828" t="str">
            <v>L301</v>
          </cell>
          <cell r="E828">
            <v>251</v>
          </cell>
          <cell r="F828">
            <v>265</v>
          </cell>
        </row>
        <row r="829">
          <cell r="A829" t="str">
            <v>FWC151</v>
          </cell>
          <cell r="B829">
            <v>4</v>
          </cell>
          <cell r="C829">
            <v>0</v>
          </cell>
          <cell r="D829" t="str">
            <v>L301</v>
          </cell>
          <cell r="E829">
            <v>388</v>
          </cell>
          <cell r="F829">
            <v>387</v>
          </cell>
        </row>
        <row r="830">
          <cell r="A830" t="str">
            <v>FWC151</v>
          </cell>
          <cell r="B830">
            <v>6</v>
          </cell>
          <cell r="C830">
            <v>0</v>
          </cell>
          <cell r="D830" t="str">
            <v>L301</v>
          </cell>
          <cell r="E830">
            <v>370</v>
          </cell>
          <cell r="F830">
            <v>394</v>
          </cell>
        </row>
        <row r="831">
          <cell r="A831" t="str">
            <v>FWC151</v>
          </cell>
          <cell r="B831">
            <v>8</v>
          </cell>
          <cell r="C831">
            <v>0</v>
          </cell>
          <cell r="D831" t="str">
            <v>L301</v>
          </cell>
          <cell r="E831">
            <v>160</v>
          </cell>
          <cell r="F831">
            <v>160</v>
          </cell>
        </row>
        <row r="832">
          <cell r="A832" t="str">
            <v>FWC151</v>
          </cell>
          <cell r="B832">
            <v>10</v>
          </cell>
          <cell r="C832">
            <v>0</v>
          </cell>
          <cell r="D832" t="str">
            <v>L301</v>
          </cell>
          <cell r="E832">
            <v>170</v>
          </cell>
          <cell r="F832">
            <v>180</v>
          </cell>
        </row>
        <row r="833">
          <cell r="A833" t="str">
            <v>FWC151</v>
          </cell>
          <cell r="B833">
            <v>12</v>
          </cell>
          <cell r="C833">
            <v>0</v>
          </cell>
          <cell r="D833" t="str">
            <v>L301</v>
          </cell>
          <cell r="E833">
            <v>68</v>
          </cell>
          <cell r="F833">
            <v>69</v>
          </cell>
        </row>
        <row r="834">
          <cell r="A834" t="str">
            <v>FWC151</v>
          </cell>
          <cell r="B834">
            <v>14</v>
          </cell>
          <cell r="C834">
            <v>0</v>
          </cell>
          <cell r="D834" t="str">
            <v>L301</v>
          </cell>
          <cell r="E834">
            <v>30</v>
          </cell>
          <cell r="F834">
            <v>35</v>
          </cell>
        </row>
        <row r="835">
          <cell r="A835" t="str">
            <v>FWC151</v>
          </cell>
          <cell r="B835">
            <v>16</v>
          </cell>
          <cell r="C835">
            <v>0</v>
          </cell>
          <cell r="D835" t="str">
            <v>L301</v>
          </cell>
          <cell r="E835">
            <v>61</v>
          </cell>
          <cell r="F835">
            <v>61</v>
          </cell>
        </row>
        <row r="836">
          <cell r="A836" t="str">
            <v>FWC151</v>
          </cell>
          <cell r="B836">
            <v>18</v>
          </cell>
          <cell r="C836">
            <v>0</v>
          </cell>
          <cell r="D836" t="str">
            <v>L301</v>
          </cell>
          <cell r="E836">
            <v>12</v>
          </cell>
          <cell r="F836">
            <v>13</v>
          </cell>
        </row>
        <row r="837">
          <cell r="A837" t="str">
            <v>FWC151</v>
          </cell>
          <cell r="B837">
            <v>20</v>
          </cell>
          <cell r="C837">
            <v>0</v>
          </cell>
          <cell r="D837" t="str">
            <v>L301</v>
          </cell>
          <cell r="E837">
            <v>37</v>
          </cell>
          <cell r="F837">
            <v>30</v>
          </cell>
        </row>
        <row r="838">
          <cell r="A838" t="str">
            <v>FWC151</v>
          </cell>
          <cell r="B838">
            <v>24</v>
          </cell>
          <cell r="C838">
            <v>0</v>
          </cell>
          <cell r="D838" t="str">
            <v>L301</v>
          </cell>
          <cell r="E838">
            <v>41</v>
          </cell>
          <cell r="F838">
            <v>31</v>
          </cell>
        </row>
        <row r="839">
          <cell r="A839" t="str">
            <v>FWC151J</v>
          </cell>
          <cell r="B839">
            <v>20</v>
          </cell>
          <cell r="C839">
            <v>0</v>
          </cell>
          <cell r="D839" t="str">
            <v>L301</v>
          </cell>
          <cell r="E839">
            <v>1</v>
          </cell>
          <cell r="F839">
            <v>7</v>
          </cell>
        </row>
        <row r="840">
          <cell r="A840" t="str">
            <v>FWC151J</v>
          </cell>
          <cell r="B840">
            <v>24</v>
          </cell>
          <cell r="C840">
            <v>0</v>
          </cell>
          <cell r="D840" t="str">
            <v>L301</v>
          </cell>
          <cell r="E840">
            <v>0</v>
          </cell>
          <cell r="F840">
            <v>7</v>
          </cell>
        </row>
        <row r="841">
          <cell r="A841" t="str">
            <v>FWC152</v>
          </cell>
          <cell r="B841">
            <v>36</v>
          </cell>
          <cell r="C841">
            <v>0</v>
          </cell>
          <cell r="D841" t="str">
            <v>L301</v>
          </cell>
          <cell r="E841">
            <v>1</v>
          </cell>
          <cell r="F841">
            <v>1</v>
          </cell>
        </row>
        <row r="842">
          <cell r="A842" t="str">
            <v>FWC152K</v>
          </cell>
          <cell r="B842">
            <v>30</v>
          </cell>
          <cell r="C842">
            <v>0</v>
          </cell>
          <cell r="D842" t="str">
            <v>L301</v>
          </cell>
          <cell r="E842">
            <v>24</v>
          </cell>
          <cell r="F842">
            <v>22</v>
          </cell>
        </row>
        <row r="843">
          <cell r="A843" t="str">
            <v>FWC152K</v>
          </cell>
          <cell r="B843">
            <v>36</v>
          </cell>
          <cell r="C843">
            <v>0</v>
          </cell>
          <cell r="D843" t="str">
            <v>L301</v>
          </cell>
          <cell r="E843">
            <v>5</v>
          </cell>
          <cell r="F843">
            <v>4</v>
          </cell>
        </row>
        <row r="844">
          <cell r="A844" t="str">
            <v>FWC152KJ</v>
          </cell>
          <cell r="B844">
            <v>30</v>
          </cell>
          <cell r="C844">
            <v>0</v>
          </cell>
          <cell r="D844" t="str">
            <v>L301</v>
          </cell>
          <cell r="E844">
            <v>1</v>
          </cell>
          <cell r="F844">
            <v>8</v>
          </cell>
        </row>
        <row r="845">
          <cell r="A845" t="str">
            <v>FWC152KJ</v>
          </cell>
          <cell r="B845">
            <v>36</v>
          </cell>
          <cell r="C845">
            <v>0</v>
          </cell>
          <cell r="D845" t="str">
            <v>L301</v>
          </cell>
          <cell r="E845">
            <v>0</v>
          </cell>
          <cell r="F845">
            <v>1</v>
          </cell>
        </row>
        <row r="846">
          <cell r="A846" t="str">
            <v>FWC159</v>
          </cell>
          <cell r="B846">
            <v>2</v>
          </cell>
          <cell r="C846">
            <v>0</v>
          </cell>
          <cell r="D846" t="str">
            <v>L301</v>
          </cell>
          <cell r="E846">
            <v>78</v>
          </cell>
          <cell r="F846">
            <v>103</v>
          </cell>
        </row>
        <row r="847">
          <cell r="A847" t="str">
            <v>FWC159</v>
          </cell>
          <cell r="B847">
            <v>3</v>
          </cell>
          <cell r="C847">
            <v>0</v>
          </cell>
          <cell r="D847" t="str">
            <v>L301</v>
          </cell>
          <cell r="E847">
            <v>283</v>
          </cell>
          <cell r="F847">
            <v>369</v>
          </cell>
        </row>
        <row r="848">
          <cell r="A848" t="str">
            <v>FWC159</v>
          </cell>
          <cell r="B848">
            <v>4</v>
          </cell>
          <cell r="C848">
            <v>0</v>
          </cell>
          <cell r="D848" t="str">
            <v>L301</v>
          </cell>
          <cell r="E848">
            <v>104</v>
          </cell>
          <cell r="F848">
            <v>124</v>
          </cell>
        </row>
        <row r="849">
          <cell r="A849" t="str">
            <v>FWC159</v>
          </cell>
          <cell r="B849">
            <v>6</v>
          </cell>
          <cell r="C849">
            <v>0</v>
          </cell>
          <cell r="D849" t="str">
            <v>L301</v>
          </cell>
          <cell r="E849">
            <v>105</v>
          </cell>
          <cell r="F849">
            <v>109</v>
          </cell>
        </row>
        <row r="850">
          <cell r="A850" t="str">
            <v>FWC159</v>
          </cell>
          <cell r="B850">
            <v>8</v>
          </cell>
          <cell r="C850">
            <v>0</v>
          </cell>
          <cell r="D850" t="str">
            <v>L301</v>
          </cell>
          <cell r="E850">
            <v>20</v>
          </cell>
          <cell r="F850">
            <v>25</v>
          </cell>
        </row>
        <row r="851">
          <cell r="A851" t="str">
            <v>FWC159</v>
          </cell>
          <cell r="B851">
            <v>10</v>
          </cell>
          <cell r="C851">
            <v>0</v>
          </cell>
          <cell r="D851" t="str">
            <v>L301</v>
          </cell>
          <cell r="E851">
            <v>15</v>
          </cell>
          <cell r="F851">
            <v>22</v>
          </cell>
        </row>
        <row r="852">
          <cell r="A852" t="str">
            <v>FWC159</v>
          </cell>
          <cell r="B852">
            <v>12</v>
          </cell>
          <cell r="C852">
            <v>0</v>
          </cell>
          <cell r="D852" t="str">
            <v>L301</v>
          </cell>
          <cell r="E852">
            <v>26</v>
          </cell>
          <cell r="F852">
            <v>47</v>
          </cell>
        </row>
        <row r="853">
          <cell r="A853" t="str">
            <v>FWC159</v>
          </cell>
          <cell r="B853">
            <v>24</v>
          </cell>
          <cell r="C853">
            <v>0</v>
          </cell>
          <cell r="D853" t="str">
            <v>L301</v>
          </cell>
          <cell r="E853">
            <v>34</v>
          </cell>
          <cell r="F853">
            <v>36</v>
          </cell>
        </row>
        <row r="854">
          <cell r="A854" t="str">
            <v>FWC171</v>
          </cell>
          <cell r="B854">
            <v>2</v>
          </cell>
          <cell r="C854">
            <v>0</v>
          </cell>
          <cell r="D854" t="str">
            <v>L301</v>
          </cell>
          <cell r="E854">
            <v>47</v>
          </cell>
          <cell r="F854">
            <v>70</v>
          </cell>
        </row>
        <row r="855">
          <cell r="A855" t="str">
            <v>FWC171</v>
          </cell>
          <cell r="B855">
            <v>2.5</v>
          </cell>
          <cell r="C855">
            <v>0</v>
          </cell>
          <cell r="D855" t="str">
            <v>L301</v>
          </cell>
          <cell r="E855">
            <v>6</v>
          </cell>
          <cell r="F855">
            <v>22</v>
          </cell>
        </row>
        <row r="856">
          <cell r="A856" t="str">
            <v>FWC171</v>
          </cell>
          <cell r="B856">
            <v>4</v>
          </cell>
          <cell r="C856">
            <v>0</v>
          </cell>
          <cell r="D856" t="str">
            <v>L301</v>
          </cell>
          <cell r="E856">
            <v>12</v>
          </cell>
          <cell r="F856">
            <v>13</v>
          </cell>
        </row>
        <row r="857">
          <cell r="A857" t="str">
            <v>FWC171</v>
          </cell>
          <cell r="B857">
            <v>6</v>
          </cell>
          <cell r="C857">
            <v>0</v>
          </cell>
          <cell r="D857" t="str">
            <v>L301</v>
          </cell>
          <cell r="E857">
            <v>1</v>
          </cell>
          <cell r="F857">
            <v>2</v>
          </cell>
        </row>
        <row r="858">
          <cell r="A858" t="str">
            <v>FWC171</v>
          </cell>
          <cell r="B858">
            <v>8</v>
          </cell>
          <cell r="C858">
            <v>0</v>
          </cell>
          <cell r="D858" t="str">
            <v>L301</v>
          </cell>
          <cell r="E858">
            <v>1</v>
          </cell>
          <cell r="F858">
            <v>4</v>
          </cell>
        </row>
        <row r="859">
          <cell r="A859" t="str">
            <v>FWC171</v>
          </cell>
          <cell r="B859">
            <v>10</v>
          </cell>
          <cell r="C859">
            <v>0</v>
          </cell>
          <cell r="D859" t="str">
            <v>L301</v>
          </cell>
          <cell r="E859">
            <v>3</v>
          </cell>
          <cell r="F859">
            <v>8</v>
          </cell>
        </row>
        <row r="860">
          <cell r="A860" t="str">
            <v>FWC171</v>
          </cell>
          <cell r="B860">
            <v>14</v>
          </cell>
          <cell r="C860">
            <v>0</v>
          </cell>
          <cell r="D860" t="str">
            <v>L301</v>
          </cell>
          <cell r="E860">
            <v>0</v>
          </cell>
          <cell r="F860">
            <v>2</v>
          </cell>
        </row>
        <row r="861">
          <cell r="A861" t="str">
            <v>FWC171</v>
          </cell>
          <cell r="B861">
            <v>16</v>
          </cell>
          <cell r="C861">
            <v>0</v>
          </cell>
          <cell r="D861" t="str">
            <v>L301</v>
          </cell>
          <cell r="E861">
            <v>24</v>
          </cell>
          <cell r="F861">
            <v>25</v>
          </cell>
        </row>
        <row r="862">
          <cell r="A862" t="str">
            <v>FWC171</v>
          </cell>
          <cell r="B862">
            <v>18</v>
          </cell>
          <cell r="C862">
            <v>0</v>
          </cell>
          <cell r="D862" t="str">
            <v>L301</v>
          </cell>
          <cell r="E862">
            <v>0</v>
          </cell>
          <cell r="F862">
            <v>3</v>
          </cell>
        </row>
        <row r="863">
          <cell r="A863" t="str">
            <v>FWC171</v>
          </cell>
          <cell r="B863">
            <v>24</v>
          </cell>
          <cell r="C863">
            <v>0</v>
          </cell>
          <cell r="D863" t="str">
            <v>L301</v>
          </cell>
          <cell r="E863">
            <v>8</v>
          </cell>
          <cell r="F863">
            <v>6</v>
          </cell>
        </row>
        <row r="864">
          <cell r="A864" t="str">
            <v>FWC171J</v>
          </cell>
          <cell r="B864">
            <v>24</v>
          </cell>
          <cell r="C864">
            <v>0</v>
          </cell>
          <cell r="D864" t="str">
            <v>L301</v>
          </cell>
          <cell r="E864">
            <v>0</v>
          </cell>
          <cell r="F864">
            <v>2</v>
          </cell>
        </row>
        <row r="865">
          <cell r="A865" t="str">
            <v>FWC172K</v>
          </cell>
          <cell r="B865">
            <v>30</v>
          </cell>
          <cell r="C865">
            <v>0</v>
          </cell>
          <cell r="D865" t="str">
            <v>L301</v>
          </cell>
          <cell r="E865">
            <v>3</v>
          </cell>
          <cell r="F865">
            <v>8</v>
          </cell>
        </row>
        <row r="866">
          <cell r="A866" t="str">
            <v>FWC172KJ</v>
          </cell>
          <cell r="B866">
            <v>30</v>
          </cell>
          <cell r="C866">
            <v>0</v>
          </cell>
          <cell r="D866" t="str">
            <v>L301</v>
          </cell>
          <cell r="E866">
            <v>0</v>
          </cell>
          <cell r="F866">
            <v>0</v>
          </cell>
        </row>
        <row r="867">
          <cell r="A867" t="str">
            <v>FWC1D1</v>
          </cell>
          <cell r="B867">
            <v>2</v>
          </cell>
          <cell r="C867">
            <v>0</v>
          </cell>
          <cell r="D867" t="str">
            <v>L301</v>
          </cell>
          <cell r="E867">
            <v>30</v>
          </cell>
          <cell r="F867">
            <v>53</v>
          </cell>
        </row>
        <row r="868">
          <cell r="A868" t="str">
            <v>FWC1D1</v>
          </cell>
          <cell r="B868">
            <v>3</v>
          </cell>
          <cell r="C868">
            <v>0</v>
          </cell>
          <cell r="D868" t="str">
            <v>L301</v>
          </cell>
          <cell r="E868">
            <v>9</v>
          </cell>
          <cell r="F868">
            <v>10</v>
          </cell>
        </row>
        <row r="869">
          <cell r="A869" t="str">
            <v>FWC341</v>
          </cell>
          <cell r="B869">
            <v>24</v>
          </cell>
          <cell r="C869">
            <v>0</v>
          </cell>
          <cell r="D869" t="str">
            <v>L301</v>
          </cell>
          <cell r="E869">
            <v>6</v>
          </cell>
          <cell r="F869">
            <v>6</v>
          </cell>
        </row>
        <row r="870">
          <cell r="A870" t="str">
            <v>FWC351</v>
          </cell>
          <cell r="B870">
            <v>2</v>
          </cell>
          <cell r="C870">
            <v>0</v>
          </cell>
          <cell r="D870" t="str">
            <v>L301</v>
          </cell>
          <cell r="E870">
            <v>359</v>
          </cell>
          <cell r="F870">
            <v>369</v>
          </cell>
        </row>
        <row r="871">
          <cell r="A871" t="str">
            <v>FWC351</v>
          </cell>
          <cell r="B871">
            <v>2.5</v>
          </cell>
          <cell r="C871">
            <v>0</v>
          </cell>
          <cell r="D871" t="str">
            <v>L301</v>
          </cell>
          <cell r="E871">
            <v>0</v>
          </cell>
          <cell r="F871">
            <v>1</v>
          </cell>
        </row>
        <row r="872">
          <cell r="A872" t="str">
            <v>FWC351</v>
          </cell>
          <cell r="B872">
            <v>3</v>
          </cell>
          <cell r="C872">
            <v>0</v>
          </cell>
          <cell r="D872" t="str">
            <v>L301</v>
          </cell>
          <cell r="E872">
            <v>149</v>
          </cell>
          <cell r="F872">
            <v>149</v>
          </cell>
        </row>
        <row r="873">
          <cell r="A873" t="str">
            <v>FWC351</v>
          </cell>
          <cell r="B873">
            <v>4</v>
          </cell>
          <cell r="C873">
            <v>0</v>
          </cell>
          <cell r="D873" t="str">
            <v>L301</v>
          </cell>
          <cell r="E873">
            <v>118</v>
          </cell>
          <cell r="F873">
            <v>112</v>
          </cell>
        </row>
        <row r="874">
          <cell r="A874" t="str">
            <v>FWC351</v>
          </cell>
          <cell r="B874">
            <v>6</v>
          </cell>
          <cell r="C874">
            <v>0</v>
          </cell>
          <cell r="D874" t="str">
            <v>L301</v>
          </cell>
          <cell r="E874">
            <v>95</v>
          </cell>
          <cell r="F874">
            <v>92</v>
          </cell>
        </row>
        <row r="875">
          <cell r="A875" t="str">
            <v>FWC351</v>
          </cell>
          <cell r="B875">
            <v>8</v>
          </cell>
          <cell r="C875">
            <v>0</v>
          </cell>
          <cell r="D875" t="str">
            <v>L301</v>
          </cell>
          <cell r="E875">
            <v>113</v>
          </cell>
          <cell r="F875">
            <v>105</v>
          </cell>
        </row>
        <row r="876">
          <cell r="A876" t="str">
            <v>FWC351</v>
          </cell>
          <cell r="B876">
            <v>10</v>
          </cell>
          <cell r="C876">
            <v>0</v>
          </cell>
          <cell r="D876" t="str">
            <v>L301</v>
          </cell>
          <cell r="E876">
            <v>38</v>
          </cell>
          <cell r="F876">
            <v>40</v>
          </cell>
        </row>
        <row r="877">
          <cell r="A877" t="str">
            <v>FWC351</v>
          </cell>
          <cell r="B877">
            <v>12</v>
          </cell>
          <cell r="C877">
            <v>0</v>
          </cell>
          <cell r="D877" t="str">
            <v>L301</v>
          </cell>
          <cell r="E877">
            <v>50</v>
          </cell>
          <cell r="F877">
            <v>58</v>
          </cell>
        </row>
        <row r="878">
          <cell r="A878" t="str">
            <v>FWC351</v>
          </cell>
          <cell r="B878">
            <v>14</v>
          </cell>
          <cell r="C878">
            <v>0</v>
          </cell>
          <cell r="D878" t="str">
            <v>L301</v>
          </cell>
          <cell r="E878">
            <v>5</v>
          </cell>
          <cell r="F878">
            <v>6</v>
          </cell>
        </row>
        <row r="879">
          <cell r="A879" t="str">
            <v>FWC351</v>
          </cell>
          <cell r="B879">
            <v>16</v>
          </cell>
          <cell r="C879">
            <v>0</v>
          </cell>
          <cell r="D879" t="str">
            <v>L301</v>
          </cell>
          <cell r="E879">
            <v>9</v>
          </cell>
          <cell r="F879">
            <v>10</v>
          </cell>
        </row>
        <row r="880">
          <cell r="A880" t="str">
            <v>FWC351</v>
          </cell>
          <cell r="B880">
            <v>18</v>
          </cell>
          <cell r="C880">
            <v>0</v>
          </cell>
          <cell r="D880" t="str">
            <v>L301</v>
          </cell>
          <cell r="E880">
            <v>19</v>
          </cell>
          <cell r="F880">
            <v>20</v>
          </cell>
        </row>
        <row r="881">
          <cell r="A881" t="str">
            <v>FWC351</v>
          </cell>
          <cell r="B881">
            <v>20</v>
          </cell>
          <cell r="C881">
            <v>0</v>
          </cell>
          <cell r="D881" t="str">
            <v>L301</v>
          </cell>
          <cell r="E881">
            <v>11</v>
          </cell>
          <cell r="F881">
            <v>9</v>
          </cell>
        </row>
        <row r="882">
          <cell r="A882" t="str">
            <v>FWC351</v>
          </cell>
          <cell r="B882">
            <v>24</v>
          </cell>
          <cell r="C882">
            <v>0</v>
          </cell>
          <cell r="D882" t="str">
            <v>L301</v>
          </cell>
          <cell r="E882">
            <v>12</v>
          </cell>
          <cell r="F882">
            <v>8</v>
          </cell>
        </row>
        <row r="883">
          <cell r="A883" t="str">
            <v>FWC351J</v>
          </cell>
          <cell r="B883">
            <v>20</v>
          </cell>
          <cell r="C883">
            <v>0</v>
          </cell>
          <cell r="D883" t="str">
            <v>L301</v>
          </cell>
          <cell r="E883">
            <v>0</v>
          </cell>
          <cell r="F883">
            <v>1</v>
          </cell>
        </row>
        <row r="884">
          <cell r="A884" t="str">
            <v>FWC351J</v>
          </cell>
          <cell r="B884">
            <v>24</v>
          </cell>
          <cell r="C884">
            <v>0</v>
          </cell>
          <cell r="D884" t="str">
            <v>L301</v>
          </cell>
          <cell r="E884">
            <v>7</v>
          </cell>
          <cell r="F884">
            <v>11</v>
          </cell>
        </row>
        <row r="885">
          <cell r="A885" t="str">
            <v>FWC371</v>
          </cell>
          <cell r="B885">
            <v>2</v>
          </cell>
          <cell r="C885">
            <v>0</v>
          </cell>
          <cell r="D885" t="str">
            <v>L301</v>
          </cell>
          <cell r="E885">
            <v>1</v>
          </cell>
          <cell r="F885">
            <v>1</v>
          </cell>
        </row>
        <row r="886">
          <cell r="A886" t="str">
            <v>FWC371</v>
          </cell>
          <cell r="B886">
            <v>14</v>
          </cell>
          <cell r="C886">
            <v>0</v>
          </cell>
          <cell r="D886" t="str">
            <v>L301</v>
          </cell>
          <cell r="E886">
            <v>0</v>
          </cell>
          <cell r="F886">
            <v>2</v>
          </cell>
        </row>
        <row r="887">
          <cell r="A887" t="str">
            <v>FWC371</v>
          </cell>
          <cell r="B887">
            <v>16</v>
          </cell>
          <cell r="C887">
            <v>0</v>
          </cell>
          <cell r="D887" t="str">
            <v>L301</v>
          </cell>
          <cell r="E887">
            <v>5</v>
          </cell>
          <cell r="F887">
            <v>5</v>
          </cell>
        </row>
        <row r="888">
          <cell r="A888" t="str">
            <v>FWC371</v>
          </cell>
          <cell r="B888">
            <v>20</v>
          </cell>
          <cell r="C888">
            <v>0</v>
          </cell>
          <cell r="D888" t="str">
            <v>L301</v>
          </cell>
          <cell r="E888">
            <v>4</v>
          </cell>
          <cell r="F888">
            <v>4</v>
          </cell>
        </row>
        <row r="889">
          <cell r="A889" t="str">
            <v>FWC372K</v>
          </cell>
          <cell r="B889">
            <v>30</v>
          </cell>
          <cell r="C889">
            <v>0</v>
          </cell>
          <cell r="D889" t="str">
            <v>L301</v>
          </cell>
          <cell r="E889">
            <v>6</v>
          </cell>
          <cell r="F889">
            <v>4</v>
          </cell>
        </row>
        <row r="890">
          <cell r="A890" t="str">
            <v>FWC372K</v>
          </cell>
          <cell r="B890">
            <v>36</v>
          </cell>
          <cell r="C890">
            <v>0</v>
          </cell>
          <cell r="D890" t="str">
            <v>L301</v>
          </cell>
          <cell r="E890">
            <v>4</v>
          </cell>
          <cell r="F890">
            <v>5</v>
          </cell>
        </row>
        <row r="891">
          <cell r="A891" t="str">
            <v>FWC372K</v>
          </cell>
          <cell r="B891">
            <v>48</v>
          </cell>
          <cell r="C891">
            <v>0</v>
          </cell>
          <cell r="D891" t="str">
            <v>L301</v>
          </cell>
          <cell r="E891">
            <v>2</v>
          </cell>
          <cell r="F891">
            <v>2</v>
          </cell>
        </row>
        <row r="892">
          <cell r="A892" t="str">
            <v>FWC372KJ</v>
          </cell>
          <cell r="B892">
            <v>30</v>
          </cell>
          <cell r="C892">
            <v>0</v>
          </cell>
          <cell r="D892" t="str">
            <v>L301</v>
          </cell>
          <cell r="E892">
            <v>2</v>
          </cell>
          <cell r="F892">
            <v>4</v>
          </cell>
        </row>
        <row r="893">
          <cell r="A893" t="str">
            <v>FWC372KJ</v>
          </cell>
          <cell r="B893">
            <v>36</v>
          </cell>
          <cell r="C893">
            <v>0</v>
          </cell>
          <cell r="D893" t="str">
            <v>L301</v>
          </cell>
          <cell r="E893">
            <v>4</v>
          </cell>
          <cell r="F893">
            <v>4</v>
          </cell>
        </row>
        <row r="894">
          <cell r="A894" t="str">
            <v>FWC372KJ</v>
          </cell>
          <cell r="B894">
            <v>48</v>
          </cell>
          <cell r="C894">
            <v>0</v>
          </cell>
          <cell r="D894" t="str">
            <v>L301</v>
          </cell>
          <cell r="E894">
            <v>0</v>
          </cell>
          <cell r="F894">
            <v>0</v>
          </cell>
        </row>
        <row r="895">
          <cell r="A895" t="str">
            <v>FWC3D1</v>
          </cell>
          <cell r="B895">
            <v>2</v>
          </cell>
          <cell r="C895">
            <v>0</v>
          </cell>
          <cell r="D895" t="str">
            <v>L301</v>
          </cell>
          <cell r="E895">
            <v>1</v>
          </cell>
          <cell r="F895">
            <v>1</v>
          </cell>
        </row>
        <row r="896">
          <cell r="A896" t="str">
            <v>FWC3N2K</v>
          </cell>
          <cell r="B896">
            <v>30</v>
          </cell>
          <cell r="C896">
            <v>0</v>
          </cell>
          <cell r="D896" t="str">
            <v>L301</v>
          </cell>
          <cell r="E896">
            <v>10</v>
          </cell>
          <cell r="F896">
            <v>10</v>
          </cell>
        </row>
        <row r="897">
          <cell r="A897" t="str">
            <v>FWC3N2KJ</v>
          </cell>
          <cell r="B897">
            <v>30</v>
          </cell>
          <cell r="C897">
            <v>0</v>
          </cell>
          <cell r="D897" t="str">
            <v>L301</v>
          </cell>
          <cell r="E897">
            <v>0</v>
          </cell>
          <cell r="F897">
            <v>4</v>
          </cell>
        </row>
        <row r="898">
          <cell r="A898" t="str">
            <v>FWC3T2</v>
          </cell>
          <cell r="B898">
            <v>30</v>
          </cell>
          <cell r="C898">
            <v>0</v>
          </cell>
          <cell r="D898" t="str">
            <v>L301</v>
          </cell>
          <cell r="E898">
            <v>1</v>
          </cell>
          <cell r="F898">
            <v>0</v>
          </cell>
        </row>
        <row r="899">
          <cell r="A899" t="str">
            <v>FWC3T2J</v>
          </cell>
          <cell r="B899">
            <v>30</v>
          </cell>
          <cell r="C899">
            <v>0</v>
          </cell>
          <cell r="D899" t="str">
            <v>L301</v>
          </cell>
          <cell r="E899">
            <v>0</v>
          </cell>
          <cell r="F899">
            <v>5</v>
          </cell>
        </row>
        <row r="900">
          <cell r="A900" t="str">
            <v>FWC3T2K</v>
          </cell>
          <cell r="B900">
            <v>30</v>
          </cell>
          <cell r="C900">
            <v>0</v>
          </cell>
          <cell r="D900" t="str">
            <v>L301</v>
          </cell>
          <cell r="E900">
            <v>21</v>
          </cell>
          <cell r="F900">
            <v>18</v>
          </cell>
        </row>
        <row r="901">
          <cell r="A901" t="str">
            <v>FWC3T2K</v>
          </cell>
          <cell r="B901">
            <v>42</v>
          </cell>
          <cell r="C901">
            <v>0</v>
          </cell>
          <cell r="D901" t="str">
            <v>L301</v>
          </cell>
          <cell r="E901">
            <v>13</v>
          </cell>
          <cell r="F901">
            <v>10</v>
          </cell>
        </row>
        <row r="902">
          <cell r="A902" t="str">
            <v>FWC3T2KJ</v>
          </cell>
          <cell r="B902">
            <v>30</v>
          </cell>
          <cell r="C902">
            <v>0</v>
          </cell>
          <cell r="D902" t="str">
            <v>L301</v>
          </cell>
          <cell r="E902">
            <v>1</v>
          </cell>
          <cell r="F902">
            <v>4</v>
          </cell>
        </row>
        <row r="903">
          <cell r="A903" t="str">
            <v>FWC3T2KJ</v>
          </cell>
          <cell r="B903">
            <v>42</v>
          </cell>
          <cell r="C903">
            <v>0</v>
          </cell>
          <cell r="D903" t="str">
            <v>L301</v>
          </cell>
          <cell r="E903">
            <v>1</v>
          </cell>
          <cell r="F903">
            <v>4</v>
          </cell>
        </row>
        <row r="904">
          <cell r="A904" t="str">
            <v>FWC3U2</v>
          </cell>
          <cell r="B904">
            <v>42</v>
          </cell>
          <cell r="C904">
            <v>0</v>
          </cell>
          <cell r="D904" t="str">
            <v>L301</v>
          </cell>
          <cell r="E904">
            <v>1</v>
          </cell>
          <cell r="F904">
            <v>1</v>
          </cell>
        </row>
        <row r="905">
          <cell r="A905" t="str">
            <v>FWC3U2J</v>
          </cell>
          <cell r="B905">
            <v>42</v>
          </cell>
          <cell r="C905">
            <v>0</v>
          </cell>
          <cell r="D905" t="str">
            <v>L301</v>
          </cell>
          <cell r="E905">
            <v>1</v>
          </cell>
          <cell r="F905">
            <v>1</v>
          </cell>
        </row>
        <row r="906">
          <cell r="A906" t="str">
            <v>FWC3U2K</v>
          </cell>
          <cell r="B906">
            <v>42</v>
          </cell>
          <cell r="C906">
            <v>0</v>
          </cell>
          <cell r="D906" t="str">
            <v>L301</v>
          </cell>
          <cell r="E906">
            <v>4</v>
          </cell>
          <cell r="F906">
            <v>4</v>
          </cell>
        </row>
        <row r="907">
          <cell r="A907" t="str">
            <v>FWC3Y2K</v>
          </cell>
          <cell r="B907">
            <v>36</v>
          </cell>
          <cell r="C907">
            <v>0</v>
          </cell>
          <cell r="D907" t="str">
            <v>L301</v>
          </cell>
          <cell r="E907">
            <v>1</v>
          </cell>
          <cell r="F907">
            <v>1</v>
          </cell>
        </row>
        <row r="908">
          <cell r="A908" t="str">
            <v>FWC631</v>
          </cell>
          <cell r="B908">
            <v>24</v>
          </cell>
          <cell r="C908">
            <v>0</v>
          </cell>
          <cell r="D908" t="str">
            <v>L301</v>
          </cell>
          <cell r="E908">
            <v>9</v>
          </cell>
          <cell r="F908">
            <v>16</v>
          </cell>
        </row>
        <row r="909">
          <cell r="A909" t="str">
            <v>FWC631J</v>
          </cell>
          <cell r="B909">
            <v>24</v>
          </cell>
          <cell r="C909">
            <v>0</v>
          </cell>
          <cell r="D909" t="str">
            <v>L301</v>
          </cell>
          <cell r="E909">
            <v>0</v>
          </cell>
          <cell r="F909">
            <v>1</v>
          </cell>
        </row>
        <row r="910">
          <cell r="A910" t="str">
            <v>FWC641</v>
          </cell>
          <cell r="B910">
            <v>14</v>
          </cell>
          <cell r="C910">
            <v>0</v>
          </cell>
          <cell r="D910" t="str">
            <v>L301</v>
          </cell>
          <cell r="E910">
            <v>0</v>
          </cell>
          <cell r="F910">
            <v>12</v>
          </cell>
        </row>
        <row r="911">
          <cell r="A911" t="str">
            <v>FWC641</v>
          </cell>
          <cell r="B911">
            <v>16</v>
          </cell>
          <cell r="C911">
            <v>0</v>
          </cell>
          <cell r="D911" t="str">
            <v>L301</v>
          </cell>
          <cell r="E911">
            <v>0</v>
          </cell>
          <cell r="F911">
            <v>2</v>
          </cell>
        </row>
        <row r="912">
          <cell r="A912" t="str">
            <v>FWC641</v>
          </cell>
          <cell r="B912">
            <v>18</v>
          </cell>
          <cell r="C912">
            <v>0</v>
          </cell>
          <cell r="D912" t="str">
            <v>L301</v>
          </cell>
          <cell r="E912">
            <v>1</v>
          </cell>
          <cell r="F912">
            <v>3</v>
          </cell>
        </row>
        <row r="913">
          <cell r="A913" t="str">
            <v>FWC641</v>
          </cell>
          <cell r="B913">
            <v>20</v>
          </cell>
          <cell r="C913">
            <v>0</v>
          </cell>
          <cell r="D913" t="str">
            <v>L301</v>
          </cell>
          <cell r="E913">
            <v>6</v>
          </cell>
          <cell r="F913">
            <v>21</v>
          </cell>
        </row>
        <row r="914">
          <cell r="A914" t="str">
            <v>FWC641J</v>
          </cell>
          <cell r="B914">
            <v>20</v>
          </cell>
          <cell r="C914">
            <v>0</v>
          </cell>
          <cell r="D914" t="str">
            <v>L301</v>
          </cell>
          <cell r="E914">
            <v>0</v>
          </cell>
          <cell r="F914">
            <v>1</v>
          </cell>
        </row>
        <row r="915">
          <cell r="A915" t="str">
            <v>FWC651</v>
          </cell>
          <cell r="B915">
            <v>2</v>
          </cell>
          <cell r="C915">
            <v>0</v>
          </cell>
          <cell r="D915" t="str">
            <v>L301</v>
          </cell>
          <cell r="E915">
            <v>13</v>
          </cell>
          <cell r="F915">
            <v>13</v>
          </cell>
        </row>
        <row r="916">
          <cell r="A916" t="str">
            <v>FWC651</v>
          </cell>
          <cell r="B916">
            <v>3</v>
          </cell>
          <cell r="C916">
            <v>0</v>
          </cell>
          <cell r="D916" t="str">
            <v>L301</v>
          </cell>
          <cell r="E916">
            <v>10</v>
          </cell>
          <cell r="F916">
            <v>10</v>
          </cell>
        </row>
        <row r="917">
          <cell r="A917" t="str">
            <v>FWC651</v>
          </cell>
          <cell r="B917">
            <v>4</v>
          </cell>
          <cell r="C917">
            <v>0</v>
          </cell>
          <cell r="D917" t="str">
            <v>L301</v>
          </cell>
          <cell r="E917">
            <v>7</v>
          </cell>
          <cell r="F917">
            <v>9</v>
          </cell>
        </row>
        <row r="918">
          <cell r="A918" t="str">
            <v>FWC651</v>
          </cell>
          <cell r="B918">
            <v>6</v>
          </cell>
          <cell r="C918">
            <v>0</v>
          </cell>
          <cell r="D918" t="str">
            <v>L301</v>
          </cell>
          <cell r="E918">
            <v>14</v>
          </cell>
          <cell r="F918">
            <v>14</v>
          </cell>
        </row>
        <row r="919">
          <cell r="A919" t="str">
            <v>FWC651</v>
          </cell>
          <cell r="B919">
            <v>8</v>
          </cell>
          <cell r="C919">
            <v>0</v>
          </cell>
          <cell r="D919" t="str">
            <v>L301</v>
          </cell>
          <cell r="E919">
            <v>23</v>
          </cell>
          <cell r="F919">
            <v>30</v>
          </cell>
        </row>
        <row r="920">
          <cell r="A920" t="str">
            <v>FWC651</v>
          </cell>
          <cell r="B920">
            <v>10</v>
          </cell>
          <cell r="C920">
            <v>0</v>
          </cell>
          <cell r="D920" t="str">
            <v>L301</v>
          </cell>
          <cell r="E920">
            <v>3</v>
          </cell>
          <cell r="F920">
            <v>4</v>
          </cell>
        </row>
        <row r="921">
          <cell r="A921" t="str">
            <v>FWC651</v>
          </cell>
          <cell r="B921">
            <v>12</v>
          </cell>
          <cell r="C921">
            <v>0</v>
          </cell>
          <cell r="D921" t="str">
            <v>L301</v>
          </cell>
          <cell r="E921">
            <v>8</v>
          </cell>
          <cell r="F921">
            <v>8</v>
          </cell>
        </row>
        <row r="922">
          <cell r="A922" t="str">
            <v>FWC661</v>
          </cell>
          <cell r="B922">
            <v>10</v>
          </cell>
          <cell r="C922">
            <v>0</v>
          </cell>
          <cell r="D922" t="str">
            <v>L301</v>
          </cell>
          <cell r="E922">
            <v>3</v>
          </cell>
          <cell r="F922">
            <v>4</v>
          </cell>
        </row>
        <row r="923">
          <cell r="A923" t="str">
            <v>FWC661</v>
          </cell>
          <cell r="B923">
            <v>16</v>
          </cell>
          <cell r="C923">
            <v>0</v>
          </cell>
          <cell r="D923" t="str">
            <v>L301</v>
          </cell>
          <cell r="E923">
            <v>3</v>
          </cell>
          <cell r="F923">
            <v>3</v>
          </cell>
        </row>
        <row r="924">
          <cell r="A924" t="str">
            <v>FWC661</v>
          </cell>
          <cell r="B924">
            <v>18</v>
          </cell>
          <cell r="C924">
            <v>0</v>
          </cell>
          <cell r="D924" t="str">
            <v>L301</v>
          </cell>
          <cell r="E924">
            <v>0</v>
          </cell>
          <cell r="F924">
            <v>2</v>
          </cell>
        </row>
        <row r="925">
          <cell r="A925" t="str">
            <v>FWC661</v>
          </cell>
          <cell r="B925">
            <v>20</v>
          </cell>
          <cell r="C925">
            <v>0</v>
          </cell>
          <cell r="D925" t="str">
            <v>L301</v>
          </cell>
          <cell r="E925">
            <v>7</v>
          </cell>
          <cell r="F925">
            <v>7</v>
          </cell>
        </row>
        <row r="926">
          <cell r="A926" t="str">
            <v>FWC661J</v>
          </cell>
          <cell r="B926">
            <v>20</v>
          </cell>
          <cell r="C926">
            <v>0</v>
          </cell>
          <cell r="D926" t="str">
            <v>L301</v>
          </cell>
          <cell r="E926">
            <v>1</v>
          </cell>
          <cell r="F926">
            <v>1</v>
          </cell>
        </row>
        <row r="927">
          <cell r="A927" t="str">
            <v>FWC671</v>
          </cell>
          <cell r="B927">
            <v>2</v>
          </cell>
          <cell r="C927">
            <v>0</v>
          </cell>
          <cell r="D927" t="str">
            <v>L301</v>
          </cell>
          <cell r="E927">
            <v>64</v>
          </cell>
          <cell r="F927">
            <v>68</v>
          </cell>
        </row>
        <row r="928">
          <cell r="A928" t="str">
            <v>FWC671</v>
          </cell>
          <cell r="B928">
            <v>3</v>
          </cell>
          <cell r="C928">
            <v>0</v>
          </cell>
          <cell r="D928" t="str">
            <v>L301</v>
          </cell>
          <cell r="E928">
            <v>9</v>
          </cell>
          <cell r="F928">
            <v>17</v>
          </cell>
        </row>
        <row r="929">
          <cell r="A929" t="str">
            <v>FWC671</v>
          </cell>
          <cell r="B929">
            <v>4</v>
          </cell>
          <cell r="C929">
            <v>0</v>
          </cell>
          <cell r="D929" t="str">
            <v>L301</v>
          </cell>
          <cell r="E929">
            <v>12</v>
          </cell>
          <cell r="F929">
            <v>14</v>
          </cell>
        </row>
        <row r="930">
          <cell r="A930" t="str">
            <v>FWC671</v>
          </cell>
          <cell r="B930">
            <v>6</v>
          </cell>
          <cell r="C930">
            <v>0</v>
          </cell>
          <cell r="D930" t="str">
            <v>L301</v>
          </cell>
          <cell r="E930">
            <v>7</v>
          </cell>
          <cell r="F930">
            <v>12</v>
          </cell>
        </row>
        <row r="931">
          <cell r="A931" t="str">
            <v>FWC671</v>
          </cell>
          <cell r="B931">
            <v>8</v>
          </cell>
          <cell r="C931">
            <v>0</v>
          </cell>
          <cell r="D931" t="str">
            <v>L301</v>
          </cell>
          <cell r="E931">
            <v>23</v>
          </cell>
          <cell r="F931">
            <v>23</v>
          </cell>
        </row>
        <row r="932">
          <cell r="A932" t="str">
            <v>FWC671</v>
          </cell>
          <cell r="B932">
            <v>10</v>
          </cell>
          <cell r="C932">
            <v>0</v>
          </cell>
          <cell r="D932" t="str">
            <v>L301</v>
          </cell>
          <cell r="E932">
            <v>17</v>
          </cell>
          <cell r="F932">
            <v>18</v>
          </cell>
        </row>
        <row r="933">
          <cell r="A933" t="str">
            <v>FWC671</v>
          </cell>
          <cell r="B933">
            <v>14</v>
          </cell>
          <cell r="C933">
            <v>0</v>
          </cell>
          <cell r="D933" t="str">
            <v>L301</v>
          </cell>
          <cell r="E933">
            <v>12</v>
          </cell>
          <cell r="F933">
            <v>12</v>
          </cell>
        </row>
        <row r="934">
          <cell r="A934" t="str">
            <v>FWC6T2K</v>
          </cell>
          <cell r="B934">
            <v>30</v>
          </cell>
          <cell r="C934">
            <v>0</v>
          </cell>
          <cell r="D934" t="str">
            <v>L301</v>
          </cell>
          <cell r="E934">
            <v>1</v>
          </cell>
          <cell r="F934">
            <v>1</v>
          </cell>
        </row>
        <row r="935">
          <cell r="A935" t="str">
            <v>FWC6W2K</v>
          </cell>
          <cell r="B935">
            <v>30</v>
          </cell>
          <cell r="C935">
            <v>0</v>
          </cell>
          <cell r="D935" t="str">
            <v>L301</v>
          </cell>
          <cell r="E935">
            <v>2</v>
          </cell>
          <cell r="F935">
            <v>1</v>
          </cell>
        </row>
        <row r="936">
          <cell r="A936" t="str">
            <v>FWC6W2KJ</v>
          </cell>
          <cell r="B936">
            <v>30</v>
          </cell>
          <cell r="C936">
            <v>0</v>
          </cell>
          <cell r="D936" t="str">
            <v>L301</v>
          </cell>
          <cell r="E936">
            <v>1</v>
          </cell>
          <cell r="F936">
            <v>2</v>
          </cell>
        </row>
        <row r="937">
          <cell r="A937" t="str">
            <v>FWC971</v>
          </cell>
          <cell r="B937">
            <v>8</v>
          </cell>
          <cell r="C937">
            <v>0</v>
          </cell>
          <cell r="D937" t="str">
            <v>L301</v>
          </cell>
          <cell r="E937">
            <v>3</v>
          </cell>
          <cell r="F937">
            <v>4</v>
          </cell>
        </row>
        <row r="938">
          <cell r="A938" t="str">
            <v>FWC981</v>
          </cell>
          <cell r="B938">
            <v>3</v>
          </cell>
          <cell r="C938">
            <v>0</v>
          </cell>
          <cell r="D938" t="str">
            <v>L301</v>
          </cell>
          <cell r="E938">
            <v>5</v>
          </cell>
          <cell r="F938">
            <v>5</v>
          </cell>
        </row>
        <row r="939">
          <cell r="A939" t="str">
            <v>FWC981</v>
          </cell>
          <cell r="B939">
            <v>4</v>
          </cell>
          <cell r="C939">
            <v>0</v>
          </cell>
          <cell r="D939" t="str">
            <v>L301</v>
          </cell>
          <cell r="E939">
            <v>7</v>
          </cell>
          <cell r="F939">
            <v>10</v>
          </cell>
        </row>
        <row r="940">
          <cell r="A940" t="str">
            <v>FWC9A1</v>
          </cell>
          <cell r="B940">
            <v>8</v>
          </cell>
          <cell r="C940">
            <v>0</v>
          </cell>
          <cell r="D940" t="str">
            <v>L301</v>
          </cell>
          <cell r="E940">
            <v>7</v>
          </cell>
          <cell r="F940">
            <v>7</v>
          </cell>
        </row>
        <row r="941">
          <cell r="A941" t="str">
            <v>FWC9A1</v>
          </cell>
          <cell r="B941">
            <v>10</v>
          </cell>
          <cell r="C941">
            <v>0</v>
          </cell>
          <cell r="D941" t="str">
            <v>L301</v>
          </cell>
          <cell r="E941">
            <v>0</v>
          </cell>
          <cell r="F941">
            <v>5</v>
          </cell>
        </row>
        <row r="942">
          <cell r="A942" t="str">
            <v>FWC9A1</v>
          </cell>
          <cell r="B942">
            <v>16</v>
          </cell>
          <cell r="C942">
            <v>0</v>
          </cell>
          <cell r="D942" t="str">
            <v>L301</v>
          </cell>
          <cell r="E942">
            <v>2</v>
          </cell>
          <cell r="F942">
            <v>2</v>
          </cell>
        </row>
        <row r="943">
          <cell r="A943" t="str">
            <v>FWC9A1</v>
          </cell>
          <cell r="B943">
            <v>20</v>
          </cell>
          <cell r="C943">
            <v>0</v>
          </cell>
          <cell r="D943" t="str">
            <v>L301</v>
          </cell>
          <cell r="E943">
            <v>1</v>
          </cell>
          <cell r="F943">
            <v>0</v>
          </cell>
        </row>
        <row r="944">
          <cell r="A944" t="str">
            <v>FWC9A1J</v>
          </cell>
          <cell r="B944">
            <v>20</v>
          </cell>
          <cell r="C944">
            <v>0</v>
          </cell>
          <cell r="D944" t="str">
            <v>L301</v>
          </cell>
          <cell r="E944">
            <v>0</v>
          </cell>
          <cell r="F944">
            <v>1</v>
          </cell>
        </row>
        <row r="945">
          <cell r="A945" t="str">
            <v>FWC9B1</v>
          </cell>
          <cell r="B945">
            <v>6</v>
          </cell>
          <cell r="C945">
            <v>0</v>
          </cell>
          <cell r="D945" t="str">
            <v>L301</v>
          </cell>
          <cell r="E945">
            <v>4</v>
          </cell>
          <cell r="F945">
            <v>11</v>
          </cell>
        </row>
        <row r="946">
          <cell r="A946" t="str">
            <v>FWCA81</v>
          </cell>
          <cell r="B946">
            <v>2</v>
          </cell>
          <cell r="C946">
            <v>0</v>
          </cell>
          <cell r="D946" t="str">
            <v>L301</v>
          </cell>
          <cell r="E946">
            <v>13</v>
          </cell>
          <cell r="F946">
            <v>15</v>
          </cell>
        </row>
        <row r="947">
          <cell r="A947" t="str">
            <v>FWCA91A</v>
          </cell>
          <cell r="B947">
            <v>2</v>
          </cell>
          <cell r="C947">
            <v>0</v>
          </cell>
          <cell r="D947" t="str">
            <v>L301</v>
          </cell>
          <cell r="E947">
            <v>0</v>
          </cell>
          <cell r="F947">
            <v>7</v>
          </cell>
        </row>
        <row r="948">
          <cell r="A948" t="str">
            <v>FWCP53W</v>
          </cell>
          <cell r="B948">
            <v>30</v>
          </cell>
          <cell r="C948">
            <v>0</v>
          </cell>
          <cell r="D948" t="str">
            <v>L301</v>
          </cell>
          <cell r="E948">
            <v>12</v>
          </cell>
          <cell r="F948">
            <v>12</v>
          </cell>
        </row>
        <row r="949">
          <cell r="A949" t="str">
            <v>FWD151</v>
          </cell>
          <cell r="B949">
            <v>2</v>
          </cell>
          <cell r="C949">
            <v>0</v>
          </cell>
          <cell r="D949" t="str">
            <v>L301</v>
          </cell>
          <cell r="E949">
            <v>123</v>
          </cell>
          <cell r="F949">
            <v>137</v>
          </cell>
        </row>
        <row r="950">
          <cell r="A950" t="str">
            <v>FWD151</v>
          </cell>
          <cell r="B950">
            <v>2.5</v>
          </cell>
          <cell r="C950">
            <v>0</v>
          </cell>
          <cell r="D950" t="str">
            <v>L301</v>
          </cell>
          <cell r="E950">
            <v>2</v>
          </cell>
          <cell r="F950">
            <v>3</v>
          </cell>
        </row>
        <row r="951">
          <cell r="A951" t="str">
            <v>FWD151</v>
          </cell>
          <cell r="B951">
            <v>3</v>
          </cell>
          <cell r="C951">
            <v>0</v>
          </cell>
          <cell r="D951" t="str">
            <v>L301</v>
          </cell>
          <cell r="E951">
            <v>38</v>
          </cell>
          <cell r="F951">
            <v>42</v>
          </cell>
        </row>
        <row r="952">
          <cell r="A952" t="str">
            <v>FWD151</v>
          </cell>
          <cell r="B952">
            <v>4</v>
          </cell>
          <cell r="C952">
            <v>0</v>
          </cell>
          <cell r="D952" t="str">
            <v>L301</v>
          </cell>
          <cell r="E952">
            <v>72</v>
          </cell>
          <cell r="F952">
            <v>84</v>
          </cell>
        </row>
        <row r="953">
          <cell r="A953" t="str">
            <v>FWD151</v>
          </cell>
          <cell r="B953">
            <v>6</v>
          </cell>
          <cell r="C953">
            <v>0</v>
          </cell>
          <cell r="D953" t="str">
            <v>L301</v>
          </cell>
          <cell r="E953">
            <v>87</v>
          </cell>
          <cell r="F953">
            <v>88</v>
          </cell>
        </row>
        <row r="954">
          <cell r="A954" t="str">
            <v>FWD151</v>
          </cell>
          <cell r="B954">
            <v>8</v>
          </cell>
          <cell r="C954">
            <v>0</v>
          </cell>
          <cell r="D954" t="str">
            <v>L301</v>
          </cell>
          <cell r="E954">
            <v>38</v>
          </cell>
          <cell r="F954">
            <v>38</v>
          </cell>
        </row>
        <row r="955">
          <cell r="A955" t="str">
            <v>FWD151</v>
          </cell>
          <cell r="B955">
            <v>10</v>
          </cell>
          <cell r="C955">
            <v>0</v>
          </cell>
          <cell r="D955" t="str">
            <v>L301</v>
          </cell>
          <cell r="E955">
            <v>52</v>
          </cell>
          <cell r="F955">
            <v>57</v>
          </cell>
        </row>
        <row r="956">
          <cell r="A956" t="str">
            <v>FWD151</v>
          </cell>
          <cell r="B956">
            <v>12</v>
          </cell>
          <cell r="C956">
            <v>0</v>
          </cell>
          <cell r="D956" t="str">
            <v>L301</v>
          </cell>
          <cell r="E956">
            <v>64</v>
          </cell>
          <cell r="F956">
            <v>68</v>
          </cell>
        </row>
        <row r="957">
          <cell r="A957" t="str">
            <v>FWD151</v>
          </cell>
          <cell r="B957">
            <v>14</v>
          </cell>
          <cell r="C957">
            <v>0</v>
          </cell>
          <cell r="D957" t="str">
            <v>L301</v>
          </cell>
          <cell r="E957">
            <v>14</v>
          </cell>
          <cell r="F957">
            <v>14</v>
          </cell>
        </row>
        <row r="958">
          <cell r="A958" t="str">
            <v>FWD151</v>
          </cell>
          <cell r="B958">
            <v>16</v>
          </cell>
          <cell r="C958">
            <v>0</v>
          </cell>
          <cell r="D958" t="str">
            <v>L301</v>
          </cell>
          <cell r="E958">
            <v>10</v>
          </cell>
          <cell r="F958">
            <v>10</v>
          </cell>
        </row>
        <row r="959">
          <cell r="A959" t="str">
            <v>FWD151</v>
          </cell>
          <cell r="B959">
            <v>18</v>
          </cell>
          <cell r="C959">
            <v>0</v>
          </cell>
          <cell r="D959" t="str">
            <v>L301</v>
          </cell>
          <cell r="E959">
            <v>8</v>
          </cell>
          <cell r="F959">
            <v>8</v>
          </cell>
        </row>
        <row r="960">
          <cell r="A960" t="str">
            <v>FWD151</v>
          </cell>
          <cell r="B960">
            <v>20</v>
          </cell>
          <cell r="C960">
            <v>0</v>
          </cell>
          <cell r="D960" t="str">
            <v>L301</v>
          </cell>
          <cell r="E960">
            <v>10</v>
          </cell>
          <cell r="F960">
            <v>9</v>
          </cell>
        </row>
        <row r="961">
          <cell r="A961" t="str">
            <v>FWD151</v>
          </cell>
          <cell r="B961">
            <v>24</v>
          </cell>
          <cell r="C961">
            <v>0</v>
          </cell>
          <cell r="D961" t="str">
            <v>L301</v>
          </cell>
          <cell r="E961">
            <v>2</v>
          </cell>
          <cell r="F961">
            <v>2</v>
          </cell>
        </row>
        <row r="962">
          <cell r="A962" t="str">
            <v>FWD151J</v>
          </cell>
          <cell r="B962">
            <v>20</v>
          </cell>
          <cell r="C962">
            <v>0</v>
          </cell>
          <cell r="D962" t="str">
            <v>L301</v>
          </cell>
          <cell r="E962">
            <v>1</v>
          </cell>
          <cell r="F962">
            <v>3</v>
          </cell>
        </row>
        <row r="963">
          <cell r="A963" t="str">
            <v>FWD151J</v>
          </cell>
          <cell r="B963">
            <v>24</v>
          </cell>
          <cell r="C963">
            <v>0</v>
          </cell>
          <cell r="D963" t="str">
            <v>L301</v>
          </cell>
          <cell r="E963">
            <v>0</v>
          </cell>
          <cell r="F963">
            <v>1</v>
          </cell>
        </row>
        <row r="964">
          <cell r="A964" t="str">
            <v>FWD152K</v>
          </cell>
          <cell r="B964">
            <v>30</v>
          </cell>
          <cell r="C964">
            <v>0</v>
          </cell>
          <cell r="D964" t="str">
            <v>L301</v>
          </cell>
          <cell r="E964">
            <v>7</v>
          </cell>
          <cell r="F964">
            <v>5</v>
          </cell>
        </row>
        <row r="965">
          <cell r="A965" t="str">
            <v>FWD152KJ</v>
          </cell>
          <cell r="B965">
            <v>30</v>
          </cell>
          <cell r="C965">
            <v>0</v>
          </cell>
          <cell r="D965" t="str">
            <v>L301</v>
          </cell>
          <cell r="E965">
            <v>0</v>
          </cell>
          <cell r="F965">
            <v>3</v>
          </cell>
        </row>
        <row r="966">
          <cell r="A966" t="str">
            <v>FWD152KJ</v>
          </cell>
          <cell r="B966">
            <v>36</v>
          </cell>
          <cell r="C966">
            <v>0</v>
          </cell>
          <cell r="D966" t="str">
            <v>L301</v>
          </cell>
          <cell r="E966">
            <v>1</v>
          </cell>
          <cell r="F966">
            <v>1</v>
          </cell>
        </row>
        <row r="967">
          <cell r="A967" t="str">
            <v>FWD172K</v>
          </cell>
          <cell r="B967">
            <v>42</v>
          </cell>
          <cell r="C967">
            <v>0</v>
          </cell>
          <cell r="D967" t="str">
            <v>L301</v>
          </cell>
          <cell r="E967">
            <v>3</v>
          </cell>
          <cell r="F967">
            <v>2</v>
          </cell>
        </row>
        <row r="968">
          <cell r="A968" t="str">
            <v>FWD172K</v>
          </cell>
          <cell r="B968">
            <v>48</v>
          </cell>
          <cell r="C968">
            <v>0</v>
          </cell>
          <cell r="D968" t="str">
            <v>L301</v>
          </cell>
          <cell r="E968">
            <v>7</v>
          </cell>
          <cell r="F968">
            <v>5</v>
          </cell>
        </row>
        <row r="969">
          <cell r="A969" t="str">
            <v>FWD172KJ</v>
          </cell>
          <cell r="B969">
            <v>42</v>
          </cell>
          <cell r="C969">
            <v>0</v>
          </cell>
          <cell r="D969" t="str">
            <v>L301</v>
          </cell>
          <cell r="E969">
            <v>0</v>
          </cell>
          <cell r="F969">
            <v>1</v>
          </cell>
        </row>
        <row r="970">
          <cell r="A970" t="str">
            <v>FWD172KJ</v>
          </cell>
          <cell r="B970">
            <v>48</v>
          </cell>
          <cell r="C970">
            <v>0</v>
          </cell>
          <cell r="D970" t="str">
            <v>L301</v>
          </cell>
          <cell r="E970">
            <v>1</v>
          </cell>
          <cell r="F970">
            <v>3</v>
          </cell>
        </row>
        <row r="971">
          <cell r="A971" t="str">
            <v>FWD1S2K</v>
          </cell>
          <cell r="B971">
            <v>54</v>
          </cell>
          <cell r="C971">
            <v>0</v>
          </cell>
          <cell r="D971" t="str">
            <v>L301</v>
          </cell>
          <cell r="E971">
            <v>1</v>
          </cell>
          <cell r="F971">
            <v>1</v>
          </cell>
        </row>
        <row r="972">
          <cell r="A972" t="str">
            <v>FWD1S2K</v>
          </cell>
          <cell r="B972">
            <v>60</v>
          </cell>
          <cell r="C972">
            <v>0</v>
          </cell>
          <cell r="D972" t="str">
            <v>L301</v>
          </cell>
          <cell r="E972">
            <v>1</v>
          </cell>
          <cell r="F972">
            <v>0</v>
          </cell>
        </row>
        <row r="973">
          <cell r="A973" t="str">
            <v>FWD1S2KJ</v>
          </cell>
          <cell r="B973">
            <v>60</v>
          </cell>
          <cell r="C973">
            <v>0</v>
          </cell>
          <cell r="D973" t="str">
            <v>L301</v>
          </cell>
          <cell r="E973">
            <v>0</v>
          </cell>
          <cell r="F973">
            <v>1</v>
          </cell>
        </row>
        <row r="974">
          <cell r="A974" t="str">
            <v>FWD331</v>
          </cell>
          <cell r="B974">
            <v>24</v>
          </cell>
          <cell r="C974">
            <v>0</v>
          </cell>
          <cell r="D974" t="str">
            <v>L301</v>
          </cell>
          <cell r="E974">
            <v>16</v>
          </cell>
          <cell r="F974">
            <v>12</v>
          </cell>
        </row>
        <row r="975">
          <cell r="A975" t="str">
            <v>FWD331J</v>
          </cell>
          <cell r="B975">
            <v>24</v>
          </cell>
          <cell r="C975">
            <v>0</v>
          </cell>
          <cell r="D975" t="str">
            <v>L301</v>
          </cell>
          <cell r="E975">
            <v>0</v>
          </cell>
          <cell r="F975">
            <v>4</v>
          </cell>
        </row>
        <row r="976">
          <cell r="A976" t="str">
            <v>FWD351</v>
          </cell>
          <cell r="B976">
            <v>2</v>
          </cell>
          <cell r="C976">
            <v>0</v>
          </cell>
          <cell r="D976" t="str">
            <v>L301</v>
          </cell>
          <cell r="E976">
            <v>238</v>
          </cell>
          <cell r="F976">
            <v>241</v>
          </cell>
        </row>
        <row r="977">
          <cell r="A977" t="str">
            <v>FWD351</v>
          </cell>
          <cell r="B977">
            <v>2.5</v>
          </cell>
          <cell r="C977">
            <v>0</v>
          </cell>
          <cell r="D977" t="str">
            <v>L301</v>
          </cell>
          <cell r="E977">
            <v>2</v>
          </cell>
          <cell r="F977">
            <v>6</v>
          </cell>
        </row>
        <row r="978">
          <cell r="A978" t="str">
            <v>FWD351</v>
          </cell>
          <cell r="B978">
            <v>3</v>
          </cell>
          <cell r="C978">
            <v>0</v>
          </cell>
          <cell r="D978" t="str">
            <v>L301</v>
          </cell>
          <cell r="E978">
            <v>94</v>
          </cell>
          <cell r="F978">
            <v>94</v>
          </cell>
        </row>
        <row r="979">
          <cell r="A979" t="str">
            <v>FWD351</v>
          </cell>
          <cell r="B979">
            <v>4</v>
          </cell>
          <cell r="C979">
            <v>0</v>
          </cell>
          <cell r="D979" t="str">
            <v>L301</v>
          </cell>
          <cell r="E979">
            <v>46</v>
          </cell>
          <cell r="F979">
            <v>53</v>
          </cell>
        </row>
        <row r="980">
          <cell r="A980" t="str">
            <v>FWD351</v>
          </cell>
          <cell r="B980">
            <v>6</v>
          </cell>
          <cell r="C980">
            <v>0</v>
          </cell>
          <cell r="D980" t="str">
            <v>L301</v>
          </cell>
          <cell r="E980">
            <v>103</v>
          </cell>
          <cell r="F980">
            <v>106</v>
          </cell>
        </row>
        <row r="981">
          <cell r="A981" t="str">
            <v>FWD351</v>
          </cell>
          <cell r="B981">
            <v>8</v>
          </cell>
          <cell r="C981">
            <v>0</v>
          </cell>
          <cell r="D981" t="str">
            <v>L301</v>
          </cell>
          <cell r="E981">
            <v>48</v>
          </cell>
          <cell r="F981">
            <v>60</v>
          </cell>
        </row>
        <row r="982">
          <cell r="A982" t="str">
            <v>FWD351</v>
          </cell>
          <cell r="B982">
            <v>10</v>
          </cell>
          <cell r="C982">
            <v>0</v>
          </cell>
          <cell r="D982" t="str">
            <v>L301</v>
          </cell>
          <cell r="E982">
            <v>15</v>
          </cell>
          <cell r="F982">
            <v>17</v>
          </cell>
        </row>
        <row r="983">
          <cell r="A983" t="str">
            <v>FWD351</v>
          </cell>
          <cell r="B983">
            <v>12</v>
          </cell>
          <cell r="C983">
            <v>0</v>
          </cell>
          <cell r="D983" t="str">
            <v>L301</v>
          </cell>
          <cell r="E983">
            <v>11</v>
          </cell>
          <cell r="F983">
            <v>11</v>
          </cell>
        </row>
        <row r="984">
          <cell r="A984" t="str">
            <v>FWD351</v>
          </cell>
          <cell r="B984">
            <v>14</v>
          </cell>
          <cell r="C984">
            <v>0</v>
          </cell>
          <cell r="D984" t="str">
            <v>L301</v>
          </cell>
          <cell r="E984">
            <v>16</v>
          </cell>
          <cell r="F984">
            <v>18</v>
          </cell>
        </row>
        <row r="985">
          <cell r="A985" t="str">
            <v>FWD351</v>
          </cell>
          <cell r="B985">
            <v>16</v>
          </cell>
          <cell r="C985">
            <v>0</v>
          </cell>
          <cell r="D985" t="str">
            <v>L301</v>
          </cell>
          <cell r="E985">
            <v>1</v>
          </cell>
          <cell r="F985">
            <v>1</v>
          </cell>
        </row>
        <row r="986">
          <cell r="A986" t="str">
            <v>FWD351</v>
          </cell>
          <cell r="B986">
            <v>20</v>
          </cell>
          <cell r="C986">
            <v>0</v>
          </cell>
          <cell r="D986" t="str">
            <v>L301</v>
          </cell>
          <cell r="E986">
            <v>0</v>
          </cell>
          <cell r="F986">
            <v>1</v>
          </cell>
        </row>
        <row r="987">
          <cell r="A987" t="str">
            <v>FWD351</v>
          </cell>
          <cell r="B987">
            <v>24</v>
          </cell>
          <cell r="C987">
            <v>0</v>
          </cell>
          <cell r="D987" t="str">
            <v>L301</v>
          </cell>
          <cell r="E987">
            <v>10</v>
          </cell>
          <cell r="F987">
            <v>9</v>
          </cell>
        </row>
        <row r="988">
          <cell r="A988" t="str">
            <v>FWD351J</v>
          </cell>
          <cell r="B988">
            <v>24</v>
          </cell>
          <cell r="C988">
            <v>0</v>
          </cell>
          <cell r="D988" t="str">
            <v>L301</v>
          </cell>
          <cell r="E988">
            <v>0</v>
          </cell>
          <cell r="F988">
            <v>5</v>
          </cell>
        </row>
        <row r="989">
          <cell r="A989" t="str">
            <v>FWD371</v>
          </cell>
          <cell r="B989">
            <v>18</v>
          </cell>
          <cell r="C989">
            <v>0</v>
          </cell>
          <cell r="D989" t="str">
            <v>L301</v>
          </cell>
          <cell r="E989">
            <v>1</v>
          </cell>
          <cell r="F989">
            <v>1</v>
          </cell>
        </row>
        <row r="990">
          <cell r="A990" t="str">
            <v>FWD371</v>
          </cell>
          <cell r="B990">
            <v>20</v>
          </cell>
          <cell r="C990">
            <v>0</v>
          </cell>
          <cell r="D990" t="str">
            <v>L301</v>
          </cell>
          <cell r="E990">
            <v>4</v>
          </cell>
          <cell r="F990">
            <v>5</v>
          </cell>
        </row>
        <row r="991">
          <cell r="A991" t="str">
            <v>FWD3N2K</v>
          </cell>
          <cell r="B991">
            <v>28</v>
          </cell>
          <cell r="C991">
            <v>0</v>
          </cell>
          <cell r="D991" t="str">
            <v>L301</v>
          </cell>
          <cell r="E991">
            <v>1</v>
          </cell>
          <cell r="F991">
            <v>1</v>
          </cell>
        </row>
        <row r="992">
          <cell r="A992" t="str">
            <v>FWD3N2K</v>
          </cell>
          <cell r="B992">
            <v>30</v>
          </cell>
          <cell r="C992">
            <v>0</v>
          </cell>
          <cell r="D992" t="str">
            <v>L301</v>
          </cell>
          <cell r="E992">
            <v>45</v>
          </cell>
          <cell r="F992">
            <v>36</v>
          </cell>
        </row>
        <row r="993">
          <cell r="A993" t="str">
            <v>FWD3N2KJ</v>
          </cell>
          <cell r="B993">
            <v>30</v>
          </cell>
          <cell r="C993">
            <v>0</v>
          </cell>
          <cell r="D993" t="str">
            <v>L301</v>
          </cell>
          <cell r="E993">
            <v>0</v>
          </cell>
          <cell r="F993">
            <v>11</v>
          </cell>
        </row>
        <row r="994">
          <cell r="A994" t="str">
            <v>FWD631</v>
          </cell>
          <cell r="B994">
            <v>24</v>
          </cell>
          <cell r="C994">
            <v>0</v>
          </cell>
          <cell r="D994" t="str">
            <v>L301</v>
          </cell>
          <cell r="E994">
            <v>3</v>
          </cell>
          <cell r="F994">
            <v>3</v>
          </cell>
        </row>
        <row r="995">
          <cell r="A995" t="str">
            <v>FWD641</v>
          </cell>
          <cell r="B995">
            <v>24</v>
          </cell>
          <cell r="C995">
            <v>0</v>
          </cell>
          <cell r="D995" t="str">
            <v>L301</v>
          </cell>
          <cell r="E995">
            <v>18</v>
          </cell>
          <cell r="F995">
            <v>12</v>
          </cell>
        </row>
        <row r="996">
          <cell r="A996" t="str">
            <v>FWD641J</v>
          </cell>
          <cell r="B996">
            <v>24</v>
          </cell>
          <cell r="C996">
            <v>0</v>
          </cell>
          <cell r="D996" t="str">
            <v>L301</v>
          </cell>
          <cell r="E996">
            <v>0</v>
          </cell>
          <cell r="F996">
            <v>6</v>
          </cell>
        </row>
        <row r="997">
          <cell r="A997" t="str">
            <v>FWD651</v>
          </cell>
          <cell r="B997">
            <v>2</v>
          </cell>
          <cell r="C997">
            <v>0</v>
          </cell>
          <cell r="D997" t="str">
            <v>L301</v>
          </cell>
          <cell r="E997">
            <v>57</v>
          </cell>
          <cell r="F997">
            <v>58</v>
          </cell>
        </row>
        <row r="998">
          <cell r="A998" t="str">
            <v>FWD651</v>
          </cell>
          <cell r="B998">
            <v>2.5</v>
          </cell>
          <cell r="C998">
            <v>0</v>
          </cell>
          <cell r="D998" t="str">
            <v>L301</v>
          </cell>
          <cell r="E998">
            <v>0</v>
          </cell>
          <cell r="F998">
            <v>3</v>
          </cell>
        </row>
        <row r="999">
          <cell r="A999" t="str">
            <v>FWD651</v>
          </cell>
          <cell r="B999">
            <v>3</v>
          </cell>
          <cell r="C999">
            <v>0</v>
          </cell>
          <cell r="D999" t="str">
            <v>L301</v>
          </cell>
          <cell r="E999">
            <v>37</v>
          </cell>
          <cell r="F999">
            <v>38</v>
          </cell>
        </row>
        <row r="1000">
          <cell r="A1000" t="str">
            <v>FWD651</v>
          </cell>
          <cell r="B1000">
            <v>4</v>
          </cell>
          <cell r="C1000">
            <v>0</v>
          </cell>
          <cell r="D1000" t="str">
            <v>L301</v>
          </cell>
          <cell r="E1000">
            <v>45</v>
          </cell>
          <cell r="F1000">
            <v>48</v>
          </cell>
        </row>
        <row r="1001">
          <cell r="A1001" t="str">
            <v>FWD651</v>
          </cell>
          <cell r="B1001">
            <v>6</v>
          </cell>
          <cell r="C1001">
            <v>0</v>
          </cell>
          <cell r="D1001" t="str">
            <v>L301</v>
          </cell>
          <cell r="E1001">
            <v>40</v>
          </cell>
          <cell r="F1001">
            <v>40</v>
          </cell>
        </row>
        <row r="1002">
          <cell r="A1002" t="str">
            <v>FWD651</v>
          </cell>
          <cell r="B1002">
            <v>8</v>
          </cell>
          <cell r="C1002">
            <v>0</v>
          </cell>
          <cell r="D1002" t="str">
            <v>L301</v>
          </cell>
          <cell r="E1002">
            <v>26</v>
          </cell>
          <cell r="F1002">
            <v>26</v>
          </cell>
        </row>
        <row r="1003">
          <cell r="A1003" t="str">
            <v>FWD651</v>
          </cell>
          <cell r="B1003">
            <v>10</v>
          </cell>
          <cell r="C1003">
            <v>0</v>
          </cell>
          <cell r="D1003" t="str">
            <v>L301</v>
          </cell>
          <cell r="E1003">
            <v>24</v>
          </cell>
          <cell r="F1003">
            <v>32</v>
          </cell>
        </row>
        <row r="1004">
          <cell r="A1004" t="str">
            <v>FWD651</v>
          </cell>
          <cell r="B1004">
            <v>12</v>
          </cell>
          <cell r="C1004">
            <v>0</v>
          </cell>
          <cell r="D1004" t="str">
            <v>L301</v>
          </cell>
          <cell r="E1004">
            <v>1</v>
          </cell>
          <cell r="F1004">
            <v>1</v>
          </cell>
        </row>
        <row r="1005">
          <cell r="A1005" t="str">
            <v>FWD6N2K</v>
          </cell>
          <cell r="B1005">
            <v>30</v>
          </cell>
          <cell r="C1005">
            <v>0</v>
          </cell>
          <cell r="D1005" t="str">
            <v>L301</v>
          </cell>
          <cell r="E1005">
            <v>1</v>
          </cell>
          <cell r="F1005">
            <v>1</v>
          </cell>
        </row>
        <row r="1006">
          <cell r="A1006" t="str">
            <v>FWD6W2K</v>
          </cell>
          <cell r="B1006">
            <v>30</v>
          </cell>
          <cell r="C1006">
            <v>0</v>
          </cell>
          <cell r="D1006" t="str">
            <v>L301</v>
          </cell>
          <cell r="E1006">
            <v>6</v>
          </cell>
          <cell r="F1006">
            <v>6</v>
          </cell>
        </row>
        <row r="1007">
          <cell r="A1007" t="str">
            <v>FWD6W2KJ</v>
          </cell>
          <cell r="B1007">
            <v>30</v>
          </cell>
          <cell r="C1007">
            <v>0</v>
          </cell>
          <cell r="D1007" t="str">
            <v>L301</v>
          </cell>
          <cell r="E1007">
            <v>0</v>
          </cell>
          <cell r="F1007">
            <v>2</v>
          </cell>
        </row>
        <row r="1008">
          <cell r="A1008" t="str">
            <v>FWDPS4</v>
          </cell>
          <cell r="B1008">
            <v>66</v>
          </cell>
          <cell r="C1008">
            <v>0</v>
          </cell>
          <cell r="D1008" t="str">
            <v>L301</v>
          </cell>
          <cell r="E1008">
            <v>7</v>
          </cell>
          <cell r="F1008">
            <v>5</v>
          </cell>
        </row>
        <row r="1009">
          <cell r="A1009" t="str">
            <v>FWDPS4J</v>
          </cell>
          <cell r="B1009">
            <v>66</v>
          </cell>
          <cell r="C1009">
            <v>0</v>
          </cell>
          <cell r="D1009" t="str">
            <v>L301</v>
          </cell>
          <cell r="E1009">
            <v>1</v>
          </cell>
          <cell r="F1009">
            <v>3</v>
          </cell>
        </row>
        <row r="1010">
          <cell r="A1010" t="str">
            <v>FWL671</v>
          </cell>
          <cell r="B1010">
            <v>2</v>
          </cell>
          <cell r="C1010">
            <v>0</v>
          </cell>
          <cell r="D1010" t="str">
            <v>L302</v>
          </cell>
          <cell r="E1010">
            <v>12</v>
          </cell>
          <cell r="F1010">
            <v>21</v>
          </cell>
        </row>
        <row r="1011">
          <cell r="A1011" t="str">
            <v>FWL671</v>
          </cell>
          <cell r="B1011">
            <v>3</v>
          </cell>
          <cell r="C1011">
            <v>0</v>
          </cell>
          <cell r="D1011" t="str">
            <v>L302</v>
          </cell>
          <cell r="E1011">
            <v>3</v>
          </cell>
          <cell r="F1011">
            <v>11</v>
          </cell>
        </row>
        <row r="1012">
          <cell r="A1012" t="str">
            <v>FWL671</v>
          </cell>
          <cell r="B1012">
            <v>4</v>
          </cell>
          <cell r="C1012">
            <v>0</v>
          </cell>
          <cell r="D1012" t="str">
            <v>L302</v>
          </cell>
          <cell r="E1012">
            <v>15</v>
          </cell>
          <cell r="F1012">
            <v>15</v>
          </cell>
        </row>
        <row r="1013">
          <cell r="A1013" t="str">
            <v>FWL671</v>
          </cell>
          <cell r="B1013">
            <v>6</v>
          </cell>
          <cell r="C1013">
            <v>0</v>
          </cell>
          <cell r="D1013" t="str">
            <v>L302</v>
          </cell>
          <cell r="E1013">
            <v>3</v>
          </cell>
          <cell r="F1013">
            <v>7</v>
          </cell>
        </row>
        <row r="1014">
          <cell r="A1014" t="str">
            <v>FWL671</v>
          </cell>
          <cell r="B1014">
            <v>8</v>
          </cell>
          <cell r="C1014">
            <v>0</v>
          </cell>
          <cell r="D1014" t="str">
            <v>L302</v>
          </cell>
          <cell r="E1014">
            <v>6</v>
          </cell>
          <cell r="F1014">
            <v>13</v>
          </cell>
        </row>
        <row r="1015">
          <cell r="A1015" t="str">
            <v>FWL681</v>
          </cell>
          <cell r="B1015">
            <v>10</v>
          </cell>
          <cell r="C1015">
            <v>0</v>
          </cell>
          <cell r="D1015" t="str">
            <v>L302</v>
          </cell>
          <cell r="E1015">
            <v>5</v>
          </cell>
          <cell r="F1015">
            <v>5</v>
          </cell>
        </row>
        <row r="1016">
          <cell r="A1016" t="str">
            <v>FWL681</v>
          </cell>
          <cell r="B1016">
            <v>12</v>
          </cell>
          <cell r="C1016">
            <v>0</v>
          </cell>
          <cell r="D1016" t="str">
            <v>L302</v>
          </cell>
          <cell r="E1016">
            <v>3</v>
          </cell>
          <cell r="F1016">
            <v>3</v>
          </cell>
        </row>
        <row r="1017">
          <cell r="A1017" t="str">
            <v>FWL681</v>
          </cell>
          <cell r="B1017">
            <v>16</v>
          </cell>
          <cell r="C1017">
            <v>0</v>
          </cell>
          <cell r="D1017" t="str">
            <v>L302</v>
          </cell>
          <cell r="E1017">
            <v>1</v>
          </cell>
          <cell r="F1017">
            <v>1</v>
          </cell>
        </row>
        <row r="1018">
          <cell r="A1018" t="str">
            <v>FWL681</v>
          </cell>
          <cell r="B1018">
            <v>18</v>
          </cell>
          <cell r="C1018">
            <v>0</v>
          </cell>
          <cell r="D1018" t="str">
            <v>L302</v>
          </cell>
          <cell r="E1018">
            <v>0</v>
          </cell>
          <cell r="F1018">
            <v>1</v>
          </cell>
        </row>
        <row r="1019">
          <cell r="A1019" t="str">
            <v>FWL681</v>
          </cell>
          <cell r="B1019">
            <v>20</v>
          </cell>
          <cell r="C1019">
            <v>0</v>
          </cell>
          <cell r="D1019" t="str">
            <v>L302</v>
          </cell>
          <cell r="E1019">
            <v>0</v>
          </cell>
          <cell r="F1019">
            <v>6</v>
          </cell>
        </row>
        <row r="1020">
          <cell r="A1020" t="str">
            <v>FWL681</v>
          </cell>
          <cell r="B1020">
            <v>24</v>
          </cell>
          <cell r="C1020">
            <v>0</v>
          </cell>
          <cell r="D1020" t="str">
            <v>L302</v>
          </cell>
          <cell r="E1020">
            <v>3</v>
          </cell>
          <cell r="F1020">
            <v>4</v>
          </cell>
        </row>
        <row r="1021">
          <cell r="A1021" t="str">
            <v>FWL681J</v>
          </cell>
          <cell r="B1021">
            <v>24</v>
          </cell>
          <cell r="C1021">
            <v>0</v>
          </cell>
          <cell r="D1021" t="str">
            <v>L302</v>
          </cell>
          <cell r="E1021">
            <v>0</v>
          </cell>
          <cell r="F1021">
            <v>1</v>
          </cell>
        </row>
        <row r="1022">
          <cell r="A1022" t="str">
            <v>FWL6M2</v>
          </cell>
          <cell r="B1022">
            <v>36</v>
          </cell>
          <cell r="C1022">
            <v>0</v>
          </cell>
          <cell r="D1022" t="str">
            <v>L302</v>
          </cell>
          <cell r="E1022">
            <v>2</v>
          </cell>
          <cell r="F1022">
            <v>2</v>
          </cell>
        </row>
        <row r="1023">
          <cell r="A1023" t="str">
            <v>FWL6M2J</v>
          </cell>
          <cell r="B1023">
            <v>36</v>
          </cell>
          <cell r="C1023">
            <v>0</v>
          </cell>
          <cell r="D1023" t="str">
            <v>L302</v>
          </cell>
          <cell r="E1023">
            <v>0</v>
          </cell>
          <cell r="F1023">
            <v>2</v>
          </cell>
        </row>
        <row r="1024">
          <cell r="A1024" t="str">
            <v>FWL6M2K</v>
          </cell>
          <cell r="B1024">
            <v>36</v>
          </cell>
          <cell r="C1024">
            <v>0</v>
          </cell>
          <cell r="D1024" t="str">
            <v>L302</v>
          </cell>
          <cell r="E1024">
            <v>1</v>
          </cell>
          <cell r="F1024">
            <v>1</v>
          </cell>
        </row>
        <row r="1025">
          <cell r="A1025" t="str">
            <v>FWL981</v>
          </cell>
          <cell r="B1025">
            <v>6</v>
          </cell>
          <cell r="C1025">
            <v>0</v>
          </cell>
          <cell r="D1025" t="str">
            <v>L302</v>
          </cell>
          <cell r="E1025">
            <v>1</v>
          </cell>
          <cell r="F1025">
            <v>1</v>
          </cell>
        </row>
        <row r="1026">
          <cell r="A1026" t="str">
            <v>FWL981</v>
          </cell>
          <cell r="B1026">
            <v>8</v>
          </cell>
          <cell r="C1026">
            <v>0</v>
          </cell>
          <cell r="D1026" t="str">
            <v>L302</v>
          </cell>
          <cell r="E1026">
            <v>3</v>
          </cell>
          <cell r="F1026">
            <v>3</v>
          </cell>
        </row>
        <row r="1027">
          <cell r="A1027" t="str">
            <v>FWL981</v>
          </cell>
          <cell r="B1027">
            <v>10</v>
          </cell>
          <cell r="C1027">
            <v>0</v>
          </cell>
          <cell r="D1027" t="str">
            <v>L302</v>
          </cell>
          <cell r="E1027">
            <v>2</v>
          </cell>
          <cell r="F1027">
            <v>3</v>
          </cell>
        </row>
        <row r="1028">
          <cell r="A1028" t="str">
            <v>FWL981</v>
          </cell>
          <cell r="B1028">
            <v>12</v>
          </cell>
          <cell r="C1028">
            <v>0</v>
          </cell>
          <cell r="D1028" t="str">
            <v>L302</v>
          </cell>
          <cell r="E1028">
            <v>1</v>
          </cell>
          <cell r="F1028">
            <v>1</v>
          </cell>
        </row>
        <row r="1029">
          <cell r="A1029" t="str">
            <v>FWS1H3R</v>
          </cell>
          <cell r="B1029">
            <v>8</v>
          </cell>
          <cell r="C1029">
            <v>0</v>
          </cell>
          <cell r="D1029" t="str">
            <v>L303</v>
          </cell>
          <cell r="E1029">
            <v>4</v>
          </cell>
          <cell r="F1029">
            <v>5</v>
          </cell>
        </row>
        <row r="1030">
          <cell r="A1030" t="str">
            <v>FWS1H3R</v>
          </cell>
          <cell r="B1030">
            <v>12</v>
          </cell>
          <cell r="C1030">
            <v>0</v>
          </cell>
          <cell r="D1030" t="str">
            <v>L303</v>
          </cell>
          <cell r="E1030">
            <v>8</v>
          </cell>
          <cell r="F1030">
            <v>8</v>
          </cell>
        </row>
        <row r="1031">
          <cell r="A1031" t="str">
            <v>FWS1H3R</v>
          </cell>
          <cell r="B1031">
            <v>16</v>
          </cell>
          <cell r="C1031">
            <v>0</v>
          </cell>
          <cell r="D1031" t="str">
            <v>L303</v>
          </cell>
          <cell r="E1031">
            <v>1</v>
          </cell>
          <cell r="F1031">
            <v>1</v>
          </cell>
        </row>
        <row r="1032">
          <cell r="A1032" t="str">
            <v>FWS1H3R</v>
          </cell>
          <cell r="B1032">
            <v>18</v>
          </cell>
          <cell r="C1032">
            <v>0</v>
          </cell>
          <cell r="D1032" t="str">
            <v>L303</v>
          </cell>
          <cell r="E1032">
            <v>2</v>
          </cell>
          <cell r="F1032">
            <v>2</v>
          </cell>
        </row>
        <row r="1033">
          <cell r="A1033" t="str">
            <v>FWS1H3R</v>
          </cell>
          <cell r="B1033">
            <v>20</v>
          </cell>
          <cell r="C1033">
            <v>0</v>
          </cell>
          <cell r="D1033" t="str">
            <v>L303</v>
          </cell>
          <cell r="E1033">
            <v>7</v>
          </cell>
          <cell r="F1033">
            <v>7</v>
          </cell>
        </row>
        <row r="1034">
          <cell r="A1034" t="str">
            <v>FWS1H3R</v>
          </cell>
          <cell r="B1034">
            <v>24</v>
          </cell>
          <cell r="C1034">
            <v>0</v>
          </cell>
          <cell r="D1034" t="str">
            <v>L303</v>
          </cell>
          <cell r="E1034">
            <v>7</v>
          </cell>
          <cell r="F1034">
            <v>9</v>
          </cell>
        </row>
        <row r="1035">
          <cell r="A1035" t="str">
            <v>FWS1H3RJ</v>
          </cell>
          <cell r="B1035">
            <v>20</v>
          </cell>
          <cell r="C1035">
            <v>0</v>
          </cell>
          <cell r="D1035" t="str">
            <v>L303</v>
          </cell>
          <cell r="E1035">
            <v>2</v>
          </cell>
          <cell r="F1035">
            <v>2</v>
          </cell>
        </row>
        <row r="1036">
          <cell r="A1036" t="str">
            <v>FWS1H3RJ</v>
          </cell>
          <cell r="B1036">
            <v>24</v>
          </cell>
          <cell r="C1036">
            <v>0</v>
          </cell>
          <cell r="D1036" t="str">
            <v>L303</v>
          </cell>
          <cell r="E1036">
            <v>1</v>
          </cell>
          <cell r="F1036">
            <v>3</v>
          </cell>
        </row>
        <row r="1037">
          <cell r="A1037" t="str">
            <v>FWS1H4R</v>
          </cell>
          <cell r="B1037">
            <v>10</v>
          </cell>
          <cell r="C1037">
            <v>0</v>
          </cell>
          <cell r="D1037" t="str">
            <v>L303</v>
          </cell>
          <cell r="E1037">
            <v>33</v>
          </cell>
          <cell r="F1037">
            <v>33</v>
          </cell>
        </row>
        <row r="1038">
          <cell r="A1038" t="str">
            <v>FWS1H4R</v>
          </cell>
          <cell r="B1038">
            <v>14</v>
          </cell>
          <cell r="C1038">
            <v>0</v>
          </cell>
          <cell r="D1038" t="str">
            <v>L303</v>
          </cell>
          <cell r="E1038">
            <v>20</v>
          </cell>
          <cell r="F1038">
            <v>20</v>
          </cell>
        </row>
        <row r="1039">
          <cell r="A1039" t="str">
            <v>FWS1H4R</v>
          </cell>
          <cell r="B1039">
            <v>16</v>
          </cell>
          <cell r="C1039">
            <v>0</v>
          </cell>
          <cell r="D1039" t="str">
            <v>L303</v>
          </cell>
          <cell r="E1039">
            <v>11</v>
          </cell>
          <cell r="F1039">
            <v>12</v>
          </cell>
        </row>
        <row r="1040">
          <cell r="A1040" t="str">
            <v>FWS1H4R</v>
          </cell>
          <cell r="B1040">
            <v>18</v>
          </cell>
          <cell r="C1040">
            <v>0</v>
          </cell>
          <cell r="D1040" t="str">
            <v>L303</v>
          </cell>
          <cell r="E1040">
            <v>1</v>
          </cell>
          <cell r="F1040">
            <v>2</v>
          </cell>
        </row>
        <row r="1041">
          <cell r="A1041" t="str">
            <v>FWS1H4R</v>
          </cell>
          <cell r="B1041">
            <v>20</v>
          </cell>
          <cell r="C1041">
            <v>0</v>
          </cell>
          <cell r="D1041" t="str">
            <v>L303</v>
          </cell>
          <cell r="E1041">
            <v>12</v>
          </cell>
          <cell r="F1041">
            <v>12</v>
          </cell>
        </row>
        <row r="1042">
          <cell r="A1042" t="str">
            <v>FWS1H4R</v>
          </cell>
          <cell r="B1042">
            <v>24</v>
          </cell>
          <cell r="C1042">
            <v>0</v>
          </cell>
          <cell r="D1042" t="str">
            <v>L303</v>
          </cell>
          <cell r="E1042">
            <v>7</v>
          </cell>
          <cell r="F1042">
            <v>16</v>
          </cell>
        </row>
        <row r="1043">
          <cell r="A1043" t="str">
            <v>FWS1J3R</v>
          </cell>
          <cell r="B1043">
            <v>2</v>
          </cell>
          <cell r="C1043">
            <v>0</v>
          </cell>
          <cell r="D1043" t="str">
            <v>L303</v>
          </cell>
          <cell r="E1043">
            <v>8</v>
          </cell>
          <cell r="F1043">
            <v>14</v>
          </cell>
        </row>
        <row r="1044">
          <cell r="A1044" t="str">
            <v>FWS1J3R</v>
          </cell>
          <cell r="B1044">
            <v>3</v>
          </cell>
          <cell r="C1044">
            <v>0</v>
          </cell>
          <cell r="D1044" t="str">
            <v>L303</v>
          </cell>
          <cell r="E1044">
            <v>5</v>
          </cell>
          <cell r="F1044">
            <v>5</v>
          </cell>
        </row>
        <row r="1045">
          <cell r="A1045" t="str">
            <v>FWS1J3R</v>
          </cell>
          <cell r="B1045">
            <v>4</v>
          </cell>
          <cell r="C1045">
            <v>0</v>
          </cell>
          <cell r="D1045" t="str">
            <v>L303</v>
          </cell>
          <cell r="E1045">
            <v>1</v>
          </cell>
          <cell r="F1045">
            <v>1</v>
          </cell>
        </row>
        <row r="1046">
          <cell r="A1046" t="str">
            <v>FWS1J4R</v>
          </cell>
          <cell r="B1046">
            <v>2</v>
          </cell>
          <cell r="C1046">
            <v>0</v>
          </cell>
          <cell r="D1046" t="str">
            <v>L303</v>
          </cell>
          <cell r="E1046">
            <v>56</v>
          </cell>
          <cell r="F1046">
            <v>112</v>
          </cell>
        </row>
        <row r="1047">
          <cell r="A1047" t="str">
            <v>FWS1J4R</v>
          </cell>
          <cell r="B1047">
            <v>2.5</v>
          </cell>
          <cell r="C1047">
            <v>0</v>
          </cell>
          <cell r="D1047" t="str">
            <v>L303</v>
          </cell>
          <cell r="E1047">
            <v>1</v>
          </cell>
          <cell r="F1047">
            <v>2</v>
          </cell>
        </row>
        <row r="1048">
          <cell r="A1048" t="str">
            <v>FWS1J4R</v>
          </cell>
          <cell r="B1048">
            <v>3</v>
          </cell>
          <cell r="C1048">
            <v>0</v>
          </cell>
          <cell r="D1048" t="str">
            <v>L303</v>
          </cell>
          <cell r="E1048">
            <v>12</v>
          </cell>
          <cell r="F1048">
            <v>27</v>
          </cell>
        </row>
        <row r="1049">
          <cell r="A1049" t="str">
            <v>FWS1J4R</v>
          </cell>
          <cell r="B1049">
            <v>4</v>
          </cell>
          <cell r="C1049">
            <v>0</v>
          </cell>
          <cell r="D1049" t="str">
            <v>L303</v>
          </cell>
          <cell r="E1049">
            <v>20</v>
          </cell>
          <cell r="F1049">
            <v>23</v>
          </cell>
        </row>
        <row r="1050">
          <cell r="A1050" t="str">
            <v>FWS1J4R</v>
          </cell>
          <cell r="B1050">
            <v>6</v>
          </cell>
          <cell r="C1050">
            <v>0</v>
          </cell>
          <cell r="D1050" t="str">
            <v>L303</v>
          </cell>
          <cell r="E1050">
            <v>67</v>
          </cell>
          <cell r="F1050">
            <v>78</v>
          </cell>
        </row>
        <row r="1051">
          <cell r="A1051" t="str">
            <v>FWS1J4RJ</v>
          </cell>
          <cell r="B1051">
            <v>20</v>
          </cell>
          <cell r="C1051">
            <v>0</v>
          </cell>
          <cell r="D1051" t="str">
            <v>L303</v>
          </cell>
          <cell r="E1051">
            <v>0</v>
          </cell>
          <cell r="F1051">
            <v>1</v>
          </cell>
        </row>
        <row r="1052">
          <cell r="A1052" t="str">
            <v>FWS1P3RK</v>
          </cell>
          <cell r="B1052">
            <v>30</v>
          </cell>
          <cell r="C1052">
            <v>0</v>
          </cell>
          <cell r="D1052" t="str">
            <v>L303</v>
          </cell>
          <cell r="E1052">
            <v>5</v>
          </cell>
          <cell r="F1052">
            <v>7</v>
          </cell>
        </row>
        <row r="1053">
          <cell r="A1053" t="str">
            <v>FWS1P3RKJ</v>
          </cell>
          <cell r="B1053">
            <v>30</v>
          </cell>
          <cell r="C1053">
            <v>0</v>
          </cell>
          <cell r="D1053" t="str">
            <v>L303</v>
          </cell>
          <cell r="E1053">
            <v>2</v>
          </cell>
          <cell r="F1053">
            <v>2</v>
          </cell>
        </row>
        <row r="1054">
          <cell r="A1054" t="str">
            <v>FWS1P4R</v>
          </cell>
          <cell r="B1054">
            <v>8</v>
          </cell>
          <cell r="C1054">
            <v>0</v>
          </cell>
          <cell r="D1054" t="str">
            <v>L303</v>
          </cell>
          <cell r="E1054">
            <v>41</v>
          </cell>
          <cell r="F1054">
            <v>47</v>
          </cell>
        </row>
        <row r="1055">
          <cell r="A1055" t="str">
            <v>FWS1P4R</v>
          </cell>
          <cell r="B1055">
            <v>10</v>
          </cell>
          <cell r="C1055">
            <v>0</v>
          </cell>
          <cell r="D1055" t="str">
            <v>L303</v>
          </cell>
          <cell r="E1055">
            <v>36</v>
          </cell>
          <cell r="F1055">
            <v>36</v>
          </cell>
        </row>
        <row r="1056">
          <cell r="A1056" t="str">
            <v>FWS1P4R</v>
          </cell>
          <cell r="B1056">
            <v>12</v>
          </cell>
          <cell r="C1056">
            <v>0</v>
          </cell>
          <cell r="D1056" t="str">
            <v>L303</v>
          </cell>
          <cell r="E1056">
            <v>54</v>
          </cell>
          <cell r="F1056">
            <v>59</v>
          </cell>
        </row>
        <row r="1057">
          <cell r="A1057" t="str">
            <v>FWS1P4R</v>
          </cell>
          <cell r="B1057">
            <v>14</v>
          </cell>
          <cell r="C1057">
            <v>0</v>
          </cell>
          <cell r="D1057" t="str">
            <v>L303</v>
          </cell>
          <cell r="E1057">
            <v>10</v>
          </cell>
          <cell r="F1057">
            <v>10</v>
          </cell>
        </row>
        <row r="1058">
          <cell r="A1058" t="str">
            <v>FWS1P4R</v>
          </cell>
          <cell r="B1058">
            <v>16</v>
          </cell>
          <cell r="C1058">
            <v>0</v>
          </cell>
          <cell r="D1058" t="str">
            <v>L303</v>
          </cell>
          <cell r="E1058">
            <v>16</v>
          </cell>
          <cell r="F1058">
            <v>17</v>
          </cell>
        </row>
        <row r="1059">
          <cell r="A1059" t="str">
            <v>FWS1P4R</v>
          </cell>
          <cell r="B1059">
            <v>18</v>
          </cell>
          <cell r="C1059">
            <v>0</v>
          </cell>
          <cell r="D1059" t="str">
            <v>L303</v>
          </cell>
          <cell r="E1059">
            <v>7</v>
          </cell>
          <cell r="F1059">
            <v>10</v>
          </cell>
        </row>
        <row r="1060">
          <cell r="A1060" t="str">
            <v>FWS1P4R</v>
          </cell>
          <cell r="B1060">
            <v>20</v>
          </cell>
          <cell r="C1060">
            <v>0</v>
          </cell>
          <cell r="D1060" t="str">
            <v>L303</v>
          </cell>
          <cell r="E1060">
            <v>13</v>
          </cell>
          <cell r="F1060">
            <v>11</v>
          </cell>
        </row>
        <row r="1061">
          <cell r="A1061" t="str">
            <v>FWS1P4R</v>
          </cell>
          <cell r="B1061">
            <v>24</v>
          </cell>
          <cell r="C1061">
            <v>0</v>
          </cell>
          <cell r="D1061" t="str">
            <v>L303</v>
          </cell>
          <cell r="E1061">
            <v>12</v>
          </cell>
          <cell r="F1061">
            <v>10</v>
          </cell>
        </row>
        <row r="1062">
          <cell r="A1062" t="str">
            <v>FWS1P4RJ</v>
          </cell>
          <cell r="B1062">
            <v>20</v>
          </cell>
          <cell r="C1062">
            <v>0</v>
          </cell>
          <cell r="D1062" t="str">
            <v>L303</v>
          </cell>
          <cell r="E1062">
            <v>0</v>
          </cell>
          <cell r="F1062">
            <v>1</v>
          </cell>
        </row>
        <row r="1063">
          <cell r="A1063" t="str">
            <v>FWS1P4RJ</v>
          </cell>
          <cell r="B1063">
            <v>24</v>
          </cell>
          <cell r="C1063">
            <v>0</v>
          </cell>
          <cell r="D1063" t="str">
            <v>L303</v>
          </cell>
          <cell r="E1063">
            <v>0</v>
          </cell>
          <cell r="F1063">
            <v>1</v>
          </cell>
        </row>
        <row r="1064">
          <cell r="A1064" t="str">
            <v>FWS1P4RK</v>
          </cell>
          <cell r="B1064">
            <v>30</v>
          </cell>
          <cell r="C1064">
            <v>0</v>
          </cell>
          <cell r="D1064" t="str">
            <v>L303</v>
          </cell>
          <cell r="E1064">
            <v>1</v>
          </cell>
          <cell r="F1064">
            <v>0</v>
          </cell>
        </row>
        <row r="1065">
          <cell r="A1065" t="str">
            <v>FWS1P4RK</v>
          </cell>
          <cell r="B1065">
            <v>36</v>
          </cell>
          <cell r="C1065">
            <v>0</v>
          </cell>
          <cell r="D1065" t="str">
            <v>L303</v>
          </cell>
          <cell r="E1065">
            <v>1</v>
          </cell>
          <cell r="F1065">
            <v>1</v>
          </cell>
        </row>
        <row r="1066">
          <cell r="A1066" t="str">
            <v>FWS1P4RKJ</v>
          </cell>
          <cell r="B1066">
            <v>30</v>
          </cell>
          <cell r="C1066">
            <v>0</v>
          </cell>
          <cell r="D1066" t="str">
            <v>L303</v>
          </cell>
          <cell r="E1066">
            <v>1</v>
          </cell>
          <cell r="F1066">
            <v>2</v>
          </cell>
        </row>
        <row r="1067">
          <cell r="A1067" t="str">
            <v>FWS1P4RKJ</v>
          </cell>
          <cell r="B1067">
            <v>36</v>
          </cell>
          <cell r="C1067">
            <v>0</v>
          </cell>
          <cell r="D1067" t="str">
            <v>L303</v>
          </cell>
          <cell r="E1067">
            <v>2</v>
          </cell>
          <cell r="F1067">
            <v>2</v>
          </cell>
        </row>
        <row r="1068">
          <cell r="A1068" t="str">
            <v>FWS1P4RM</v>
          </cell>
          <cell r="B1068">
            <v>26</v>
          </cell>
          <cell r="C1068">
            <v>0</v>
          </cell>
          <cell r="D1068" t="str">
            <v>L303</v>
          </cell>
          <cell r="E1068">
            <v>1</v>
          </cell>
          <cell r="F1068">
            <v>1</v>
          </cell>
        </row>
        <row r="1069">
          <cell r="A1069" t="str">
            <v>FWS1P4RMJ</v>
          </cell>
          <cell r="B1069">
            <v>48</v>
          </cell>
          <cell r="C1069">
            <v>0</v>
          </cell>
          <cell r="D1069" t="str">
            <v>L303</v>
          </cell>
          <cell r="E1069">
            <v>1</v>
          </cell>
          <cell r="F1069">
            <v>1</v>
          </cell>
        </row>
        <row r="1070">
          <cell r="A1070" t="str">
            <v>FWS1P4RT</v>
          </cell>
          <cell r="B1070">
            <v>26</v>
          </cell>
          <cell r="C1070">
            <v>0</v>
          </cell>
          <cell r="D1070" t="str">
            <v>L303</v>
          </cell>
          <cell r="E1070">
            <v>0</v>
          </cell>
          <cell r="F1070">
            <v>1</v>
          </cell>
        </row>
        <row r="1071">
          <cell r="A1071" t="str">
            <v>FWS1P4RT</v>
          </cell>
          <cell r="B1071">
            <v>48</v>
          </cell>
          <cell r="C1071">
            <v>0</v>
          </cell>
          <cell r="D1071" t="str">
            <v>L303</v>
          </cell>
          <cell r="E1071">
            <v>0</v>
          </cell>
          <cell r="F1071">
            <v>1</v>
          </cell>
        </row>
        <row r="1072">
          <cell r="A1072" t="str">
            <v>FWS1Q4RK</v>
          </cell>
          <cell r="B1072">
            <v>54</v>
          </cell>
          <cell r="C1072">
            <v>0</v>
          </cell>
          <cell r="D1072" t="str">
            <v>L303</v>
          </cell>
          <cell r="E1072">
            <v>0</v>
          </cell>
          <cell r="F1072">
            <v>1</v>
          </cell>
        </row>
        <row r="1073">
          <cell r="A1073" t="str">
            <v>FWS1Q7R</v>
          </cell>
          <cell r="B1073">
            <v>28</v>
          </cell>
          <cell r="C1073">
            <v>0</v>
          </cell>
          <cell r="D1073" t="str">
            <v>L303</v>
          </cell>
          <cell r="E1073">
            <v>2</v>
          </cell>
          <cell r="F1073">
            <v>2</v>
          </cell>
        </row>
        <row r="1074">
          <cell r="A1074" t="str">
            <v>FWS1R4RK</v>
          </cell>
          <cell r="B1074">
            <v>54</v>
          </cell>
          <cell r="C1074">
            <v>0</v>
          </cell>
          <cell r="D1074" t="str">
            <v>L303</v>
          </cell>
          <cell r="E1074">
            <v>8</v>
          </cell>
          <cell r="F1074">
            <v>6</v>
          </cell>
        </row>
        <row r="1075">
          <cell r="A1075" t="str">
            <v>FWS1R4RKJ</v>
          </cell>
          <cell r="B1075">
            <v>54</v>
          </cell>
          <cell r="C1075">
            <v>0</v>
          </cell>
          <cell r="D1075" t="str">
            <v>L303</v>
          </cell>
          <cell r="E1075">
            <v>0</v>
          </cell>
          <cell r="F1075">
            <v>2</v>
          </cell>
        </row>
        <row r="1076">
          <cell r="A1076" t="str">
            <v>FWS1S4RT</v>
          </cell>
          <cell r="B1076">
            <v>60</v>
          </cell>
          <cell r="C1076">
            <v>0</v>
          </cell>
          <cell r="D1076" t="str">
            <v>L303</v>
          </cell>
          <cell r="E1076">
            <v>1</v>
          </cell>
          <cell r="F1076">
            <v>1</v>
          </cell>
        </row>
        <row r="1077">
          <cell r="A1077" t="str">
            <v>FWS3H3R</v>
          </cell>
          <cell r="B1077">
            <v>8</v>
          </cell>
          <cell r="C1077">
            <v>0</v>
          </cell>
          <cell r="D1077" t="str">
            <v>L303</v>
          </cell>
          <cell r="E1077">
            <v>1</v>
          </cell>
          <cell r="F1077">
            <v>1</v>
          </cell>
        </row>
        <row r="1078">
          <cell r="A1078" t="str">
            <v>FWS3H3R</v>
          </cell>
          <cell r="B1078">
            <v>14</v>
          </cell>
          <cell r="C1078">
            <v>0</v>
          </cell>
          <cell r="D1078" t="str">
            <v>L303</v>
          </cell>
          <cell r="E1078">
            <v>4</v>
          </cell>
          <cell r="F1078">
            <v>4</v>
          </cell>
        </row>
        <row r="1079">
          <cell r="A1079" t="str">
            <v>FWS3H3R</v>
          </cell>
          <cell r="B1079">
            <v>16</v>
          </cell>
          <cell r="C1079">
            <v>0</v>
          </cell>
          <cell r="D1079" t="str">
            <v>L303</v>
          </cell>
          <cell r="E1079">
            <v>2</v>
          </cell>
          <cell r="F1079">
            <v>2</v>
          </cell>
        </row>
        <row r="1080">
          <cell r="A1080" t="str">
            <v>FWS3H3R</v>
          </cell>
          <cell r="B1080">
            <v>24</v>
          </cell>
          <cell r="C1080">
            <v>0</v>
          </cell>
          <cell r="D1080" t="str">
            <v>L303</v>
          </cell>
          <cell r="E1080">
            <v>1</v>
          </cell>
          <cell r="F1080">
            <v>1</v>
          </cell>
        </row>
        <row r="1081">
          <cell r="A1081" t="str">
            <v>FWS3J3R</v>
          </cell>
          <cell r="B1081">
            <v>2</v>
          </cell>
          <cell r="C1081">
            <v>0</v>
          </cell>
          <cell r="D1081" t="str">
            <v>L303</v>
          </cell>
          <cell r="E1081">
            <v>17</v>
          </cell>
          <cell r="F1081">
            <v>18</v>
          </cell>
        </row>
        <row r="1082">
          <cell r="A1082" t="str">
            <v>FWS3J3R</v>
          </cell>
          <cell r="B1082">
            <v>8</v>
          </cell>
          <cell r="C1082">
            <v>0</v>
          </cell>
          <cell r="D1082" t="str">
            <v>L303</v>
          </cell>
          <cell r="E1082">
            <v>1</v>
          </cell>
          <cell r="F1082">
            <v>1</v>
          </cell>
        </row>
        <row r="1083">
          <cell r="A1083" t="str">
            <v>FWS3J4R</v>
          </cell>
          <cell r="B1083">
            <v>2</v>
          </cell>
          <cell r="C1083">
            <v>0</v>
          </cell>
          <cell r="D1083" t="str">
            <v>L303</v>
          </cell>
          <cell r="E1083">
            <v>197</v>
          </cell>
          <cell r="F1083">
            <v>197</v>
          </cell>
        </row>
        <row r="1084">
          <cell r="A1084" t="str">
            <v>FWS3J4R</v>
          </cell>
          <cell r="B1084">
            <v>3</v>
          </cell>
          <cell r="C1084">
            <v>0</v>
          </cell>
          <cell r="D1084" t="str">
            <v>L303</v>
          </cell>
          <cell r="E1084">
            <v>63</v>
          </cell>
          <cell r="F1084">
            <v>80</v>
          </cell>
        </row>
        <row r="1085">
          <cell r="A1085" t="str">
            <v>FWS3J4R</v>
          </cell>
          <cell r="B1085">
            <v>4</v>
          </cell>
          <cell r="C1085">
            <v>0</v>
          </cell>
          <cell r="D1085" t="str">
            <v>L303</v>
          </cell>
          <cell r="E1085">
            <v>68</v>
          </cell>
          <cell r="F1085">
            <v>71</v>
          </cell>
        </row>
        <row r="1086">
          <cell r="A1086" t="str">
            <v>FWS3J4R</v>
          </cell>
          <cell r="B1086">
            <v>6</v>
          </cell>
          <cell r="C1086">
            <v>0</v>
          </cell>
          <cell r="D1086" t="str">
            <v>L303</v>
          </cell>
          <cell r="E1086">
            <v>26</v>
          </cell>
          <cell r="F1086">
            <v>40</v>
          </cell>
        </row>
        <row r="1087">
          <cell r="A1087" t="str">
            <v>FWS3J4R</v>
          </cell>
          <cell r="B1087">
            <v>12</v>
          </cell>
          <cell r="C1087">
            <v>0</v>
          </cell>
          <cell r="D1087" t="str">
            <v>L303</v>
          </cell>
          <cell r="E1087">
            <v>1</v>
          </cell>
          <cell r="F1087">
            <v>1</v>
          </cell>
        </row>
        <row r="1088">
          <cell r="A1088" t="str">
            <v>FWS3P4R</v>
          </cell>
          <cell r="B1088">
            <v>8</v>
          </cell>
          <cell r="C1088">
            <v>0</v>
          </cell>
          <cell r="D1088" t="str">
            <v>L303</v>
          </cell>
          <cell r="E1088">
            <v>23</v>
          </cell>
          <cell r="F1088">
            <v>31</v>
          </cell>
        </row>
        <row r="1089">
          <cell r="A1089" t="str">
            <v>FWS3P4R</v>
          </cell>
          <cell r="B1089">
            <v>10</v>
          </cell>
          <cell r="C1089">
            <v>0</v>
          </cell>
          <cell r="D1089" t="str">
            <v>L303</v>
          </cell>
          <cell r="E1089">
            <v>11</v>
          </cell>
          <cell r="F1089">
            <v>14</v>
          </cell>
        </row>
        <row r="1090">
          <cell r="A1090" t="str">
            <v>FWS3P4R</v>
          </cell>
          <cell r="B1090">
            <v>12</v>
          </cell>
          <cell r="C1090">
            <v>0</v>
          </cell>
          <cell r="D1090" t="str">
            <v>L303</v>
          </cell>
          <cell r="E1090">
            <v>5</v>
          </cell>
          <cell r="F1090">
            <v>5</v>
          </cell>
        </row>
        <row r="1091">
          <cell r="A1091" t="str">
            <v>FWS3P4R</v>
          </cell>
          <cell r="B1091">
            <v>16</v>
          </cell>
          <cell r="C1091">
            <v>0</v>
          </cell>
          <cell r="D1091" t="str">
            <v>L303</v>
          </cell>
          <cell r="E1091">
            <v>1</v>
          </cell>
          <cell r="F1091">
            <v>1</v>
          </cell>
        </row>
        <row r="1092">
          <cell r="A1092" t="str">
            <v>FWS3P4R</v>
          </cell>
          <cell r="B1092">
            <v>18</v>
          </cell>
          <cell r="C1092">
            <v>0</v>
          </cell>
          <cell r="D1092" t="str">
            <v>L303</v>
          </cell>
          <cell r="E1092">
            <v>1</v>
          </cell>
          <cell r="F1092">
            <v>1</v>
          </cell>
        </row>
        <row r="1093">
          <cell r="A1093" t="str">
            <v>FWS3P4R</v>
          </cell>
          <cell r="B1093">
            <v>24</v>
          </cell>
          <cell r="C1093">
            <v>0</v>
          </cell>
          <cell r="D1093" t="str">
            <v>L303</v>
          </cell>
          <cell r="E1093">
            <v>2</v>
          </cell>
          <cell r="F1093">
            <v>3</v>
          </cell>
        </row>
        <row r="1094">
          <cell r="A1094" t="str">
            <v>FWS3Q3R</v>
          </cell>
          <cell r="B1094">
            <v>14</v>
          </cell>
          <cell r="C1094">
            <v>0</v>
          </cell>
          <cell r="D1094" t="str">
            <v>L303</v>
          </cell>
          <cell r="E1094">
            <v>4</v>
          </cell>
          <cell r="F1094">
            <v>4</v>
          </cell>
        </row>
        <row r="1095">
          <cell r="A1095" t="str">
            <v>FWS3Q3R</v>
          </cell>
          <cell r="B1095">
            <v>16</v>
          </cell>
          <cell r="C1095">
            <v>0</v>
          </cell>
          <cell r="D1095" t="str">
            <v>L303</v>
          </cell>
          <cell r="E1095">
            <v>2</v>
          </cell>
          <cell r="F1095">
            <v>2</v>
          </cell>
        </row>
        <row r="1096">
          <cell r="A1096" t="str">
            <v>FWS3Q4R</v>
          </cell>
          <cell r="B1096">
            <v>12</v>
          </cell>
          <cell r="C1096">
            <v>0</v>
          </cell>
          <cell r="D1096" t="str">
            <v>L303</v>
          </cell>
          <cell r="E1096">
            <v>11</v>
          </cell>
          <cell r="F1096">
            <v>13</v>
          </cell>
        </row>
        <row r="1097">
          <cell r="A1097" t="str">
            <v>FWS3Q4R</v>
          </cell>
          <cell r="B1097">
            <v>14</v>
          </cell>
          <cell r="C1097">
            <v>0</v>
          </cell>
          <cell r="D1097" t="str">
            <v>L303</v>
          </cell>
          <cell r="E1097">
            <v>1</v>
          </cell>
          <cell r="F1097">
            <v>1</v>
          </cell>
        </row>
        <row r="1098">
          <cell r="A1098" t="str">
            <v>FWS3R3R</v>
          </cell>
          <cell r="B1098">
            <v>24</v>
          </cell>
          <cell r="C1098">
            <v>0</v>
          </cell>
          <cell r="D1098" t="str">
            <v>L303</v>
          </cell>
          <cell r="E1098">
            <v>11</v>
          </cell>
          <cell r="F1098">
            <v>10</v>
          </cell>
        </row>
        <row r="1099">
          <cell r="A1099" t="str">
            <v>FWS3R3RJ</v>
          </cell>
          <cell r="B1099">
            <v>24</v>
          </cell>
          <cell r="C1099">
            <v>0</v>
          </cell>
          <cell r="D1099" t="str">
            <v>L303</v>
          </cell>
          <cell r="E1099">
            <v>0</v>
          </cell>
          <cell r="F1099">
            <v>1</v>
          </cell>
        </row>
        <row r="1100">
          <cell r="A1100" t="str">
            <v>FWS3R3RK</v>
          </cell>
          <cell r="B1100">
            <v>30</v>
          </cell>
          <cell r="C1100">
            <v>0</v>
          </cell>
          <cell r="D1100" t="str">
            <v>L303</v>
          </cell>
          <cell r="E1100">
            <v>1</v>
          </cell>
          <cell r="F1100">
            <v>1</v>
          </cell>
        </row>
        <row r="1101">
          <cell r="A1101" t="str">
            <v>FWS3Y4R</v>
          </cell>
          <cell r="B1101">
            <v>16</v>
          </cell>
          <cell r="C1101">
            <v>0</v>
          </cell>
          <cell r="D1101" t="str">
            <v>L303</v>
          </cell>
          <cell r="E1101">
            <v>2</v>
          </cell>
          <cell r="F1101">
            <v>2</v>
          </cell>
        </row>
        <row r="1102">
          <cell r="A1102" t="str">
            <v>FWS3Y4R</v>
          </cell>
          <cell r="B1102">
            <v>24</v>
          </cell>
          <cell r="C1102">
            <v>0</v>
          </cell>
          <cell r="D1102" t="str">
            <v>L303</v>
          </cell>
          <cell r="E1102">
            <v>10</v>
          </cell>
          <cell r="F1102">
            <v>7</v>
          </cell>
        </row>
        <row r="1103">
          <cell r="A1103" t="str">
            <v>FWS3Y4RJ</v>
          </cell>
          <cell r="B1103">
            <v>24</v>
          </cell>
          <cell r="C1103">
            <v>0</v>
          </cell>
          <cell r="D1103" t="str">
            <v>L303</v>
          </cell>
          <cell r="E1103">
            <v>0</v>
          </cell>
          <cell r="F1103">
            <v>7</v>
          </cell>
        </row>
        <row r="1104">
          <cell r="A1104" t="str">
            <v>FWS6J3R</v>
          </cell>
          <cell r="B1104">
            <v>2</v>
          </cell>
          <cell r="C1104">
            <v>0</v>
          </cell>
          <cell r="D1104" t="str">
            <v>L303</v>
          </cell>
          <cell r="E1104">
            <v>7</v>
          </cell>
          <cell r="F1104">
            <v>8</v>
          </cell>
        </row>
        <row r="1105">
          <cell r="A1105" t="str">
            <v>FWS6J3R</v>
          </cell>
          <cell r="B1105">
            <v>6</v>
          </cell>
          <cell r="C1105">
            <v>0</v>
          </cell>
          <cell r="D1105" t="str">
            <v>L303</v>
          </cell>
          <cell r="E1105">
            <v>0</v>
          </cell>
          <cell r="F1105">
            <v>3</v>
          </cell>
        </row>
        <row r="1106">
          <cell r="A1106" t="str">
            <v>FWS6J3R</v>
          </cell>
          <cell r="B1106">
            <v>12</v>
          </cell>
          <cell r="C1106">
            <v>0</v>
          </cell>
          <cell r="D1106" t="str">
            <v>L303</v>
          </cell>
          <cell r="E1106">
            <v>4</v>
          </cell>
          <cell r="F1106">
            <v>4</v>
          </cell>
        </row>
        <row r="1107">
          <cell r="A1107" t="str">
            <v>FWS6J4R</v>
          </cell>
          <cell r="B1107">
            <v>2</v>
          </cell>
          <cell r="C1107">
            <v>0</v>
          </cell>
          <cell r="D1107" t="str">
            <v>L303</v>
          </cell>
          <cell r="E1107">
            <v>58</v>
          </cell>
          <cell r="F1107">
            <v>87</v>
          </cell>
        </row>
        <row r="1108">
          <cell r="A1108" t="str">
            <v>FWS6J4R</v>
          </cell>
          <cell r="B1108">
            <v>2.5</v>
          </cell>
          <cell r="C1108">
            <v>0</v>
          </cell>
          <cell r="D1108" t="str">
            <v>L303</v>
          </cell>
          <cell r="E1108">
            <v>0</v>
          </cell>
          <cell r="F1108">
            <v>3</v>
          </cell>
        </row>
        <row r="1109">
          <cell r="A1109" t="str">
            <v>FWS6J4R</v>
          </cell>
          <cell r="B1109">
            <v>3</v>
          </cell>
          <cell r="C1109">
            <v>0</v>
          </cell>
          <cell r="D1109" t="str">
            <v>L303</v>
          </cell>
          <cell r="E1109">
            <v>23</v>
          </cell>
          <cell r="F1109">
            <v>34</v>
          </cell>
        </row>
        <row r="1110">
          <cell r="A1110" t="str">
            <v>FWS6J4R</v>
          </cell>
          <cell r="B1110">
            <v>4</v>
          </cell>
          <cell r="C1110">
            <v>0</v>
          </cell>
          <cell r="D1110" t="str">
            <v>L303</v>
          </cell>
          <cell r="E1110">
            <v>30</v>
          </cell>
          <cell r="F1110">
            <v>40</v>
          </cell>
        </row>
        <row r="1111">
          <cell r="A1111" t="str">
            <v>FWS6J4R</v>
          </cell>
          <cell r="B1111">
            <v>6</v>
          </cell>
          <cell r="C1111">
            <v>0</v>
          </cell>
          <cell r="D1111" t="str">
            <v>L303</v>
          </cell>
          <cell r="E1111">
            <v>34</v>
          </cell>
          <cell r="F1111">
            <v>42</v>
          </cell>
        </row>
        <row r="1112">
          <cell r="A1112" t="str">
            <v>FWS6J4R</v>
          </cell>
          <cell r="B1112">
            <v>8</v>
          </cell>
          <cell r="C1112">
            <v>0</v>
          </cell>
          <cell r="D1112" t="str">
            <v>L303</v>
          </cell>
          <cell r="E1112">
            <v>17</v>
          </cell>
          <cell r="F1112">
            <v>17</v>
          </cell>
        </row>
        <row r="1113">
          <cell r="A1113" t="str">
            <v>FWS6J4R</v>
          </cell>
          <cell r="B1113">
            <v>10</v>
          </cell>
          <cell r="C1113">
            <v>0</v>
          </cell>
          <cell r="D1113" t="str">
            <v>L303</v>
          </cell>
          <cell r="E1113">
            <v>2</v>
          </cell>
          <cell r="F1113">
            <v>6</v>
          </cell>
        </row>
        <row r="1114">
          <cell r="A1114" t="str">
            <v>FWS6N3R</v>
          </cell>
          <cell r="B1114">
            <v>20</v>
          </cell>
          <cell r="C1114">
            <v>0</v>
          </cell>
          <cell r="D1114" t="str">
            <v>L303</v>
          </cell>
          <cell r="E1114">
            <v>1</v>
          </cell>
          <cell r="F1114">
            <v>1</v>
          </cell>
        </row>
        <row r="1115">
          <cell r="A1115" t="str">
            <v>FWS6N3R</v>
          </cell>
          <cell r="B1115">
            <v>24</v>
          </cell>
          <cell r="C1115">
            <v>0</v>
          </cell>
          <cell r="D1115" t="str">
            <v>L303</v>
          </cell>
          <cell r="E1115">
            <v>4</v>
          </cell>
          <cell r="F1115">
            <v>4</v>
          </cell>
        </row>
        <row r="1116">
          <cell r="A1116" t="str">
            <v>FWS6N4R</v>
          </cell>
          <cell r="B1116">
            <v>24</v>
          </cell>
          <cell r="C1116">
            <v>0</v>
          </cell>
          <cell r="D1116" t="str">
            <v>L303</v>
          </cell>
          <cell r="E1116">
            <v>1</v>
          </cell>
          <cell r="F1116">
            <v>3</v>
          </cell>
        </row>
        <row r="1117">
          <cell r="A1117" t="str">
            <v>FWS6N4RJ</v>
          </cell>
          <cell r="B1117">
            <v>24</v>
          </cell>
          <cell r="C1117">
            <v>0</v>
          </cell>
          <cell r="D1117" t="str">
            <v>L303</v>
          </cell>
          <cell r="E1117">
            <v>1</v>
          </cell>
          <cell r="F1117">
            <v>1</v>
          </cell>
        </row>
        <row r="1118">
          <cell r="A1118" t="str">
            <v>FWS6S4R</v>
          </cell>
          <cell r="B1118">
            <v>12</v>
          </cell>
          <cell r="C1118">
            <v>0</v>
          </cell>
          <cell r="D1118" t="str">
            <v>L303</v>
          </cell>
          <cell r="E1118">
            <v>13</v>
          </cell>
          <cell r="F1118">
            <v>14</v>
          </cell>
        </row>
        <row r="1119">
          <cell r="A1119" t="str">
            <v>FWS6S4R</v>
          </cell>
          <cell r="B1119">
            <v>14</v>
          </cell>
          <cell r="C1119">
            <v>0</v>
          </cell>
          <cell r="D1119" t="str">
            <v>L303</v>
          </cell>
          <cell r="E1119">
            <v>3</v>
          </cell>
          <cell r="F1119">
            <v>3</v>
          </cell>
        </row>
        <row r="1120">
          <cell r="A1120" t="str">
            <v>FWS6S4R</v>
          </cell>
          <cell r="B1120">
            <v>18</v>
          </cell>
          <cell r="C1120">
            <v>0</v>
          </cell>
          <cell r="D1120" t="str">
            <v>L303</v>
          </cell>
          <cell r="E1120">
            <v>13</v>
          </cell>
          <cell r="F1120">
            <v>13</v>
          </cell>
        </row>
        <row r="1121">
          <cell r="A1121" t="str">
            <v>FWS6S4R</v>
          </cell>
          <cell r="B1121">
            <v>20</v>
          </cell>
          <cell r="C1121">
            <v>0</v>
          </cell>
          <cell r="D1121" t="str">
            <v>L303</v>
          </cell>
          <cell r="E1121">
            <v>1</v>
          </cell>
          <cell r="F1121">
            <v>0</v>
          </cell>
        </row>
        <row r="1122">
          <cell r="A1122" t="str">
            <v>FWS6S4RJ</v>
          </cell>
          <cell r="B1122">
            <v>20</v>
          </cell>
          <cell r="C1122">
            <v>0</v>
          </cell>
          <cell r="D1122" t="str">
            <v>L303</v>
          </cell>
          <cell r="E1122">
            <v>0</v>
          </cell>
          <cell r="F1122">
            <v>1</v>
          </cell>
        </row>
        <row r="1123">
          <cell r="A1123" t="str">
            <v>FWS6V4RK</v>
          </cell>
          <cell r="B1123">
            <v>30</v>
          </cell>
          <cell r="C1123">
            <v>0</v>
          </cell>
          <cell r="D1123" t="str">
            <v>L303</v>
          </cell>
          <cell r="E1123">
            <v>5</v>
          </cell>
          <cell r="F1123">
            <v>5</v>
          </cell>
        </row>
        <row r="1124">
          <cell r="A1124" t="str">
            <v>FWS6Y4R</v>
          </cell>
          <cell r="B1124">
            <v>24</v>
          </cell>
          <cell r="C1124">
            <v>0</v>
          </cell>
          <cell r="D1124" t="str">
            <v>L303</v>
          </cell>
          <cell r="E1124">
            <v>8</v>
          </cell>
          <cell r="F1124">
            <v>8</v>
          </cell>
        </row>
        <row r="1125">
          <cell r="A1125" t="str">
            <v>GFO103</v>
          </cell>
          <cell r="B1125">
            <v>0.75</v>
          </cell>
          <cell r="C1125">
            <v>0</v>
          </cell>
          <cell r="D1125" t="str">
            <v>L501</v>
          </cell>
          <cell r="E1125">
            <v>2</v>
          </cell>
          <cell r="F1125">
            <v>2</v>
          </cell>
        </row>
        <row r="1126">
          <cell r="A1126" t="str">
            <v>GFO103</v>
          </cell>
          <cell r="B1126">
            <v>1</v>
          </cell>
          <cell r="C1126">
            <v>0</v>
          </cell>
          <cell r="D1126" t="str">
            <v>L501</v>
          </cell>
          <cell r="E1126">
            <v>37</v>
          </cell>
          <cell r="F1126">
            <v>37</v>
          </cell>
        </row>
        <row r="1127">
          <cell r="A1127" t="str">
            <v>GFO103</v>
          </cell>
          <cell r="B1127">
            <v>1.5</v>
          </cell>
          <cell r="C1127">
            <v>0</v>
          </cell>
          <cell r="D1127" t="str">
            <v>L501</v>
          </cell>
          <cell r="E1127">
            <v>7</v>
          </cell>
          <cell r="F1127">
            <v>7</v>
          </cell>
        </row>
        <row r="1128">
          <cell r="A1128" t="str">
            <v>GFO103</v>
          </cell>
          <cell r="B1128">
            <v>2</v>
          </cell>
          <cell r="C1128">
            <v>0</v>
          </cell>
          <cell r="D1128" t="str">
            <v>L501</v>
          </cell>
          <cell r="E1128">
            <v>15</v>
          </cell>
          <cell r="F1128">
            <v>15</v>
          </cell>
        </row>
        <row r="1129">
          <cell r="A1129" t="str">
            <v>GFO301</v>
          </cell>
          <cell r="B1129">
            <v>1.5</v>
          </cell>
          <cell r="C1129">
            <v>0</v>
          </cell>
          <cell r="D1129" t="str">
            <v>L501</v>
          </cell>
          <cell r="E1129">
            <v>0</v>
          </cell>
          <cell r="F1129">
            <v>0</v>
          </cell>
        </row>
        <row r="1130">
          <cell r="A1130" t="str">
            <v>GFO302</v>
          </cell>
          <cell r="B1130">
            <v>2</v>
          </cell>
          <cell r="C1130">
            <v>0</v>
          </cell>
          <cell r="D1130" t="str">
            <v>L501</v>
          </cell>
          <cell r="E1130">
            <v>20</v>
          </cell>
          <cell r="F1130">
            <v>20</v>
          </cell>
        </row>
        <row r="1131">
          <cell r="A1131" t="str">
            <v>GFO303</v>
          </cell>
          <cell r="B1131">
            <v>1.5</v>
          </cell>
          <cell r="C1131">
            <v>0</v>
          </cell>
          <cell r="D1131" t="str">
            <v>L501</v>
          </cell>
          <cell r="E1131">
            <v>6</v>
          </cell>
          <cell r="F1131">
            <v>6</v>
          </cell>
        </row>
        <row r="1132">
          <cell r="A1132" t="str">
            <v>GFO303</v>
          </cell>
          <cell r="B1132">
            <v>2</v>
          </cell>
          <cell r="C1132">
            <v>0</v>
          </cell>
          <cell r="D1132" t="str">
            <v>L501</v>
          </cell>
          <cell r="E1132">
            <v>12</v>
          </cell>
          <cell r="F1132">
            <v>14</v>
          </cell>
        </row>
        <row r="1133">
          <cell r="A1133" t="str">
            <v>GFO303</v>
          </cell>
          <cell r="B1133">
            <v>3</v>
          </cell>
          <cell r="C1133">
            <v>0</v>
          </cell>
          <cell r="D1133" t="str">
            <v>L501</v>
          </cell>
          <cell r="E1133">
            <v>6</v>
          </cell>
          <cell r="F1133">
            <v>6</v>
          </cell>
        </row>
        <row r="1134">
          <cell r="A1134" t="str">
            <v>GFOD01</v>
          </cell>
          <cell r="B1134">
            <v>0.5</v>
          </cell>
          <cell r="C1134">
            <v>0</v>
          </cell>
          <cell r="D1134" t="str">
            <v>L501</v>
          </cell>
          <cell r="E1134">
            <v>8</v>
          </cell>
          <cell r="F1134">
            <v>71</v>
          </cell>
        </row>
        <row r="1135">
          <cell r="A1135" t="str">
            <v>GFOD01</v>
          </cell>
          <cell r="B1135">
            <v>0.75</v>
          </cell>
          <cell r="C1135">
            <v>0</v>
          </cell>
          <cell r="D1135" t="str">
            <v>L501</v>
          </cell>
          <cell r="E1135">
            <v>232</v>
          </cell>
          <cell r="F1135">
            <v>293</v>
          </cell>
        </row>
        <row r="1136">
          <cell r="A1136" t="str">
            <v>GFOD01</v>
          </cell>
          <cell r="B1136">
            <v>1</v>
          </cell>
          <cell r="C1136">
            <v>0</v>
          </cell>
          <cell r="D1136" t="str">
            <v>L501</v>
          </cell>
          <cell r="E1136">
            <v>32</v>
          </cell>
          <cell r="F1136">
            <v>34</v>
          </cell>
        </row>
        <row r="1137">
          <cell r="A1137" t="str">
            <v>GFOD01</v>
          </cell>
          <cell r="B1137">
            <v>1.5</v>
          </cell>
          <cell r="C1137">
            <v>0</v>
          </cell>
          <cell r="D1137" t="str">
            <v>L501</v>
          </cell>
          <cell r="E1137">
            <v>498</v>
          </cell>
          <cell r="F1137">
            <v>498</v>
          </cell>
        </row>
        <row r="1138">
          <cell r="A1138" t="str">
            <v>GFOD01</v>
          </cell>
          <cell r="B1138">
            <v>2</v>
          </cell>
          <cell r="C1138">
            <v>0</v>
          </cell>
          <cell r="D1138" t="str">
            <v>L501</v>
          </cell>
          <cell r="E1138">
            <v>587</v>
          </cell>
          <cell r="F1138">
            <v>674</v>
          </cell>
        </row>
        <row r="1139">
          <cell r="A1139" t="str">
            <v>GFOD01</v>
          </cell>
          <cell r="B1139">
            <v>3</v>
          </cell>
          <cell r="C1139">
            <v>0</v>
          </cell>
          <cell r="D1139" t="str">
            <v>L501</v>
          </cell>
          <cell r="E1139">
            <v>557</v>
          </cell>
          <cell r="F1139">
            <v>675</v>
          </cell>
        </row>
        <row r="1140">
          <cell r="A1140" t="str">
            <v>GFOD01</v>
          </cell>
          <cell r="B1140">
            <v>4</v>
          </cell>
          <cell r="C1140">
            <v>0</v>
          </cell>
          <cell r="D1140" t="str">
            <v>L501</v>
          </cell>
          <cell r="E1140">
            <v>219</v>
          </cell>
          <cell r="F1140">
            <v>305</v>
          </cell>
        </row>
        <row r="1141">
          <cell r="A1141" t="str">
            <v>GFOD01</v>
          </cell>
          <cell r="B1141">
            <v>6</v>
          </cell>
          <cell r="C1141">
            <v>0</v>
          </cell>
          <cell r="D1141" t="str">
            <v>L501</v>
          </cell>
          <cell r="E1141">
            <v>192</v>
          </cell>
          <cell r="F1141">
            <v>213</v>
          </cell>
        </row>
        <row r="1142">
          <cell r="A1142" t="str">
            <v>GFOD01</v>
          </cell>
          <cell r="B1142">
            <v>8</v>
          </cell>
          <cell r="C1142">
            <v>0</v>
          </cell>
          <cell r="D1142" t="str">
            <v>L501</v>
          </cell>
          <cell r="E1142">
            <v>48</v>
          </cell>
          <cell r="F1142">
            <v>55</v>
          </cell>
        </row>
        <row r="1143">
          <cell r="A1143" t="str">
            <v>GFOD01</v>
          </cell>
          <cell r="B1143">
            <v>10</v>
          </cell>
          <cell r="C1143">
            <v>0</v>
          </cell>
          <cell r="D1143" t="str">
            <v>L501</v>
          </cell>
          <cell r="E1143">
            <v>39</v>
          </cell>
          <cell r="F1143">
            <v>45</v>
          </cell>
        </row>
        <row r="1144">
          <cell r="A1144" t="str">
            <v>GFOD01</v>
          </cell>
          <cell r="B1144">
            <v>12</v>
          </cell>
          <cell r="C1144">
            <v>0</v>
          </cell>
          <cell r="D1144" t="str">
            <v>L501</v>
          </cell>
          <cell r="E1144">
            <v>39</v>
          </cell>
          <cell r="F1144">
            <v>95</v>
          </cell>
        </row>
        <row r="1145">
          <cell r="A1145" t="str">
            <v>GFOD01</v>
          </cell>
          <cell r="B1145">
            <v>14</v>
          </cell>
          <cell r="C1145">
            <v>0</v>
          </cell>
          <cell r="D1145" t="str">
            <v>L501</v>
          </cell>
          <cell r="E1145">
            <v>2</v>
          </cell>
          <cell r="F1145">
            <v>14</v>
          </cell>
        </row>
        <row r="1146">
          <cell r="A1146" t="str">
            <v>GFOD01</v>
          </cell>
          <cell r="B1146">
            <v>16</v>
          </cell>
          <cell r="C1146">
            <v>0</v>
          </cell>
          <cell r="D1146" t="str">
            <v>L501</v>
          </cell>
          <cell r="E1146">
            <v>5</v>
          </cell>
          <cell r="F1146">
            <v>24</v>
          </cell>
        </row>
        <row r="1147">
          <cell r="A1147" t="str">
            <v>GFOD01</v>
          </cell>
          <cell r="B1147">
            <v>20</v>
          </cell>
          <cell r="C1147">
            <v>0</v>
          </cell>
          <cell r="D1147" t="str">
            <v>L501</v>
          </cell>
          <cell r="E1147">
            <v>16</v>
          </cell>
          <cell r="F1147">
            <v>16</v>
          </cell>
        </row>
        <row r="1148">
          <cell r="A1148" t="str">
            <v>GFOD01</v>
          </cell>
          <cell r="B1148">
            <v>24</v>
          </cell>
          <cell r="C1148">
            <v>0</v>
          </cell>
          <cell r="D1148" t="str">
            <v>L501</v>
          </cell>
          <cell r="E1148">
            <v>54</v>
          </cell>
          <cell r="F1148">
            <v>54</v>
          </cell>
        </row>
        <row r="1149">
          <cell r="A1149" t="str">
            <v>GFOD01</v>
          </cell>
          <cell r="B1149">
            <v>30</v>
          </cell>
          <cell r="C1149">
            <v>0</v>
          </cell>
          <cell r="D1149" t="str">
            <v>L501</v>
          </cell>
          <cell r="E1149">
            <v>0</v>
          </cell>
          <cell r="F1149">
            <v>2</v>
          </cell>
        </row>
        <row r="1150">
          <cell r="A1150" t="str">
            <v>GFOD01W</v>
          </cell>
          <cell r="B1150">
            <v>30</v>
          </cell>
          <cell r="C1150">
            <v>0</v>
          </cell>
          <cell r="D1150" t="str">
            <v>L501</v>
          </cell>
          <cell r="E1150">
            <v>12</v>
          </cell>
          <cell r="F1150">
            <v>12</v>
          </cell>
        </row>
        <row r="1151">
          <cell r="A1151" t="str">
            <v>GFOD02</v>
          </cell>
          <cell r="B1151">
            <v>0.75</v>
          </cell>
          <cell r="C1151">
            <v>0</v>
          </cell>
          <cell r="D1151" t="str">
            <v>L501</v>
          </cell>
          <cell r="E1151">
            <v>27</v>
          </cell>
          <cell r="F1151">
            <v>56</v>
          </cell>
        </row>
        <row r="1152">
          <cell r="A1152" t="str">
            <v>GFOD02</v>
          </cell>
          <cell r="B1152">
            <v>1</v>
          </cell>
          <cell r="C1152">
            <v>0</v>
          </cell>
          <cell r="D1152" t="str">
            <v>L501</v>
          </cell>
          <cell r="E1152">
            <v>16</v>
          </cell>
          <cell r="F1152">
            <v>27</v>
          </cell>
        </row>
        <row r="1153">
          <cell r="A1153" t="str">
            <v>GFOD02</v>
          </cell>
          <cell r="B1153">
            <v>1.5</v>
          </cell>
          <cell r="C1153">
            <v>0</v>
          </cell>
          <cell r="D1153" t="str">
            <v>L501</v>
          </cell>
          <cell r="E1153">
            <v>0</v>
          </cell>
          <cell r="F1153">
            <v>3</v>
          </cell>
        </row>
        <row r="1154">
          <cell r="A1154" t="str">
            <v>GFOD02</v>
          </cell>
          <cell r="B1154">
            <v>2</v>
          </cell>
          <cell r="C1154">
            <v>0</v>
          </cell>
          <cell r="D1154" t="str">
            <v>L501</v>
          </cell>
          <cell r="E1154">
            <v>46</v>
          </cell>
          <cell r="F1154">
            <v>46</v>
          </cell>
        </row>
        <row r="1155">
          <cell r="A1155" t="str">
            <v>GFOD02</v>
          </cell>
          <cell r="B1155">
            <v>4</v>
          </cell>
          <cell r="C1155">
            <v>0</v>
          </cell>
          <cell r="D1155" t="str">
            <v>L501</v>
          </cell>
          <cell r="E1155">
            <v>10</v>
          </cell>
          <cell r="F1155">
            <v>28</v>
          </cell>
        </row>
        <row r="1156">
          <cell r="A1156" t="str">
            <v>GFOD02</v>
          </cell>
          <cell r="B1156">
            <v>6</v>
          </cell>
          <cell r="C1156">
            <v>0</v>
          </cell>
          <cell r="D1156" t="str">
            <v>L501</v>
          </cell>
          <cell r="E1156">
            <v>25</v>
          </cell>
          <cell r="F1156">
            <v>60</v>
          </cell>
        </row>
        <row r="1157">
          <cell r="A1157" t="str">
            <v>GFOD02</v>
          </cell>
          <cell r="B1157">
            <v>10</v>
          </cell>
          <cell r="C1157">
            <v>0</v>
          </cell>
          <cell r="D1157" t="str">
            <v>L501</v>
          </cell>
          <cell r="E1157">
            <v>3</v>
          </cell>
          <cell r="F1157">
            <v>15</v>
          </cell>
        </row>
        <row r="1158">
          <cell r="A1158" t="str">
            <v>GFOD02</v>
          </cell>
          <cell r="B1158">
            <v>12</v>
          </cell>
          <cell r="C1158">
            <v>0</v>
          </cell>
          <cell r="D1158" t="str">
            <v>L501</v>
          </cell>
          <cell r="E1158">
            <v>14</v>
          </cell>
          <cell r="F1158">
            <v>14</v>
          </cell>
        </row>
        <row r="1159">
          <cell r="A1159" t="str">
            <v>GFOD02</v>
          </cell>
          <cell r="B1159">
            <v>16</v>
          </cell>
          <cell r="C1159">
            <v>0</v>
          </cell>
          <cell r="D1159" t="str">
            <v>L501</v>
          </cell>
          <cell r="E1159">
            <v>0</v>
          </cell>
          <cell r="F1159">
            <v>2</v>
          </cell>
        </row>
        <row r="1160">
          <cell r="A1160" t="str">
            <v>GFOD02</v>
          </cell>
          <cell r="B1160">
            <v>18</v>
          </cell>
          <cell r="C1160">
            <v>0</v>
          </cell>
          <cell r="D1160" t="str">
            <v>L501</v>
          </cell>
          <cell r="E1160">
            <v>0</v>
          </cell>
          <cell r="F1160">
            <v>6</v>
          </cell>
        </row>
        <row r="1161">
          <cell r="A1161" t="str">
            <v>GFOD02</v>
          </cell>
          <cell r="B1161">
            <v>24</v>
          </cell>
          <cell r="C1161">
            <v>0</v>
          </cell>
          <cell r="D1161" t="str">
            <v>L501</v>
          </cell>
          <cell r="E1161">
            <v>12</v>
          </cell>
          <cell r="F1161">
            <v>12</v>
          </cell>
        </row>
        <row r="1162">
          <cell r="A1162" t="str">
            <v>GFOD02T</v>
          </cell>
          <cell r="B1162">
            <v>48</v>
          </cell>
          <cell r="C1162">
            <v>0</v>
          </cell>
          <cell r="D1162" t="str">
            <v>L501</v>
          </cell>
          <cell r="E1162">
            <v>4</v>
          </cell>
          <cell r="F1162">
            <v>4</v>
          </cell>
        </row>
        <row r="1163">
          <cell r="A1163" t="str">
            <v>GFOD02T</v>
          </cell>
          <cell r="B1163">
            <v>84</v>
          </cell>
          <cell r="C1163">
            <v>0</v>
          </cell>
          <cell r="D1163" t="str">
            <v>L501</v>
          </cell>
          <cell r="E1163">
            <v>0</v>
          </cell>
          <cell r="F1163">
            <v>1</v>
          </cell>
        </row>
        <row r="1164">
          <cell r="A1164" t="str">
            <v>GFOD02W</v>
          </cell>
          <cell r="B1164">
            <v>30</v>
          </cell>
          <cell r="C1164">
            <v>0</v>
          </cell>
          <cell r="D1164" t="str">
            <v>L501</v>
          </cell>
          <cell r="E1164">
            <v>0</v>
          </cell>
          <cell r="F1164">
            <v>34</v>
          </cell>
        </row>
        <row r="1165">
          <cell r="A1165" t="str">
            <v>GFOD02W</v>
          </cell>
          <cell r="B1165">
            <v>36</v>
          </cell>
          <cell r="C1165">
            <v>0</v>
          </cell>
          <cell r="D1165" t="str">
            <v>L501</v>
          </cell>
          <cell r="E1165">
            <v>17</v>
          </cell>
          <cell r="F1165">
            <v>38</v>
          </cell>
        </row>
        <row r="1166">
          <cell r="A1166" t="str">
            <v>GFOD02W</v>
          </cell>
          <cell r="B1166">
            <v>48</v>
          </cell>
          <cell r="C1166">
            <v>0</v>
          </cell>
          <cell r="D1166" t="str">
            <v>L501</v>
          </cell>
          <cell r="E1166">
            <v>36</v>
          </cell>
          <cell r="F1166">
            <v>36</v>
          </cell>
        </row>
        <row r="1167">
          <cell r="A1167" t="str">
            <v>GFOD02W</v>
          </cell>
          <cell r="B1167">
            <v>84</v>
          </cell>
          <cell r="C1167">
            <v>0</v>
          </cell>
          <cell r="D1167" t="str">
            <v>L501</v>
          </cell>
          <cell r="E1167">
            <v>8</v>
          </cell>
          <cell r="F1167">
            <v>8</v>
          </cell>
        </row>
        <row r="1168">
          <cell r="A1168" t="str">
            <v>GFOD03</v>
          </cell>
          <cell r="B1168">
            <v>0.5</v>
          </cell>
          <cell r="C1168">
            <v>0</v>
          </cell>
          <cell r="D1168" t="str">
            <v>L501</v>
          </cell>
          <cell r="E1168">
            <v>31</v>
          </cell>
          <cell r="F1168">
            <v>34</v>
          </cell>
        </row>
        <row r="1169">
          <cell r="A1169" t="str">
            <v>GFOD03</v>
          </cell>
          <cell r="B1169">
            <v>0.75</v>
          </cell>
          <cell r="C1169">
            <v>0</v>
          </cell>
          <cell r="D1169" t="str">
            <v>L501</v>
          </cell>
          <cell r="E1169">
            <v>79</v>
          </cell>
          <cell r="F1169">
            <v>80</v>
          </cell>
        </row>
        <row r="1170">
          <cell r="A1170" t="str">
            <v>GFOD03</v>
          </cell>
          <cell r="B1170">
            <v>1</v>
          </cell>
          <cell r="C1170">
            <v>0</v>
          </cell>
          <cell r="D1170" t="str">
            <v>L501</v>
          </cell>
          <cell r="E1170">
            <v>299</v>
          </cell>
          <cell r="F1170">
            <v>303</v>
          </cell>
        </row>
        <row r="1171">
          <cell r="A1171" t="str">
            <v>GFOD03</v>
          </cell>
          <cell r="B1171">
            <v>1.5</v>
          </cell>
          <cell r="C1171">
            <v>0</v>
          </cell>
          <cell r="D1171" t="str">
            <v>L501</v>
          </cell>
          <cell r="E1171">
            <v>93</v>
          </cell>
          <cell r="F1171">
            <v>118</v>
          </cell>
        </row>
        <row r="1172">
          <cell r="A1172" t="str">
            <v>GFOD03</v>
          </cell>
          <cell r="B1172">
            <v>2</v>
          </cell>
          <cell r="C1172">
            <v>0</v>
          </cell>
          <cell r="D1172" t="str">
            <v>L501</v>
          </cell>
          <cell r="E1172">
            <v>452</v>
          </cell>
          <cell r="F1172">
            <v>678</v>
          </cell>
        </row>
        <row r="1173">
          <cell r="A1173" t="str">
            <v>GFOD03</v>
          </cell>
          <cell r="B1173">
            <v>3</v>
          </cell>
          <cell r="C1173">
            <v>0</v>
          </cell>
          <cell r="D1173" t="str">
            <v>L501</v>
          </cell>
          <cell r="E1173">
            <v>302</v>
          </cell>
          <cell r="F1173">
            <v>315</v>
          </cell>
        </row>
        <row r="1174">
          <cell r="A1174" t="str">
            <v>GFOD03</v>
          </cell>
          <cell r="B1174">
            <v>4</v>
          </cell>
          <cell r="C1174">
            <v>0</v>
          </cell>
          <cell r="D1174" t="str">
            <v>L501</v>
          </cell>
          <cell r="E1174">
            <v>167</v>
          </cell>
          <cell r="F1174">
            <v>290</v>
          </cell>
        </row>
        <row r="1175">
          <cell r="A1175" t="str">
            <v>GFOD03</v>
          </cell>
          <cell r="B1175">
            <v>6</v>
          </cell>
          <cell r="C1175">
            <v>0</v>
          </cell>
          <cell r="D1175" t="str">
            <v>L501</v>
          </cell>
          <cell r="E1175">
            <v>218</v>
          </cell>
          <cell r="F1175">
            <v>220</v>
          </cell>
        </row>
        <row r="1176">
          <cell r="A1176" t="str">
            <v>GFOD03</v>
          </cell>
          <cell r="B1176">
            <v>8</v>
          </cell>
          <cell r="C1176">
            <v>0</v>
          </cell>
          <cell r="D1176" t="str">
            <v>L501</v>
          </cell>
          <cell r="E1176">
            <v>35</v>
          </cell>
          <cell r="F1176">
            <v>53</v>
          </cell>
        </row>
        <row r="1177">
          <cell r="A1177" t="str">
            <v>GFOD03</v>
          </cell>
          <cell r="B1177">
            <v>10</v>
          </cell>
          <cell r="C1177">
            <v>0</v>
          </cell>
          <cell r="D1177" t="str">
            <v>L501</v>
          </cell>
          <cell r="E1177">
            <v>33</v>
          </cell>
          <cell r="F1177">
            <v>33</v>
          </cell>
        </row>
        <row r="1178">
          <cell r="A1178" t="str">
            <v>GFOD03</v>
          </cell>
          <cell r="B1178">
            <v>12</v>
          </cell>
          <cell r="C1178">
            <v>0</v>
          </cell>
          <cell r="D1178" t="str">
            <v>L501</v>
          </cell>
          <cell r="E1178">
            <v>50</v>
          </cell>
          <cell r="F1178">
            <v>100</v>
          </cell>
        </row>
        <row r="1179">
          <cell r="A1179" t="str">
            <v>GFOD03</v>
          </cell>
          <cell r="B1179">
            <v>14</v>
          </cell>
          <cell r="C1179">
            <v>0</v>
          </cell>
          <cell r="D1179" t="str">
            <v>L501</v>
          </cell>
          <cell r="E1179">
            <v>34</v>
          </cell>
          <cell r="F1179">
            <v>46</v>
          </cell>
        </row>
        <row r="1180">
          <cell r="A1180" t="str">
            <v>GFOD03</v>
          </cell>
          <cell r="B1180">
            <v>16</v>
          </cell>
          <cell r="C1180">
            <v>0</v>
          </cell>
          <cell r="D1180" t="str">
            <v>L501</v>
          </cell>
          <cell r="E1180">
            <v>28</v>
          </cell>
          <cell r="F1180">
            <v>56</v>
          </cell>
        </row>
        <row r="1181">
          <cell r="A1181" t="str">
            <v>GFOD03</v>
          </cell>
          <cell r="B1181">
            <v>18</v>
          </cell>
          <cell r="C1181">
            <v>0</v>
          </cell>
          <cell r="D1181" t="str">
            <v>L501</v>
          </cell>
          <cell r="E1181">
            <v>40</v>
          </cell>
          <cell r="F1181">
            <v>42</v>
          </cell>
        </row>
        <row r="1182">
          <cell r="A1182" t="str">
            <v>GFOD03</v>
          </cell>
          <cell r="B1182">
            <v>20</v>
          </cell>
          <cell r="C1182">
            <v>0</v>
          </cell>
          <cell r="D1182" t="str">
            <v>L501</v>
          </cell>
          <cell r="E1182">
            <v>8</v>
          </cell>
          <cell r="F1182">
            <v>8</v>
          </cell>
        </row>
        <row r="1183">
          <cell r="A1183" t="str">
            <v>GFOD03</v>
          </cell>
          <cell r="B1183">
            <v>24</v>
          </cell>
          <cell r="C1183">
            <v>0</v>
          </cell>
          <cell r="D1183" t="str">
            <v>L501</v>
          </cell>
          <cell r="E1183">
            <v>6</v>
          </cell>
          <cell r="F1183">
            <v>12</v>
          </cell>
        </row>
        <row r="1184">
          <cell r="A1184" t="str">
            <v>GFOD03W</v>
          </cell>
          <cell r="B1184">
            <v>30</v>
          </cell>
          <cell r="C1184">
            <v>0</v>
          </cell>
          <cell r="D1184" t="str">
            <v>L501</v>
          </cell>
          <cell r="E1184">
            <v>102</v>
          </cell>
          <cell r="F1184">
            <v>146</v>
          </cell>
        </row>
        <row r="1185">
          <cell r="A1185" t="str">
            <v>GFOD03W</v>
          </cell>
          <cell r="B1185">
            <v>34</v>
          </cell>
          <cell r="C1185">
            <v>0</v>
          </cell>
          <cell r="D1185" t="str">
            <v>L501</v>
          </cell>
          <cell r="E1185">
            <v>8</v>
          </cell>
          <cell r="F1185">
            <v>8</v>
          </cell>
        </row>
        <row r="1186">
          <cell r="A1186" t="str">
            <v>GFOD03W</v>
          </cell>
          <cell r="B1186">
            <v>36</v>
          </cell>
          <cell r="C1186">
            <v>0</v>
          </cell>
          <cell r="D1186" t="str">
            <v>L501</v>
          </cell>
          <cell r="E1186">
            <v>16</v>
          </cell>
          <cell r="F1186">
            <v>28</v>
          </cell>
        </row>
        <row r="1187">
          <cell r="A1187" t="str">
            <v>GFOD03W</v>
          </cell>
          <cell r="B1187">
            <v>38</v>
          </cell>
          <cell r="C1187">
            <v>0</v>
          </cell>
          <cell r="D1187" t="str">
            <v>L501</v>
          </cell>
          <cell r="E1187">
            <v>4</v>
          </cell>
          <cell r="F1187">
            <v>4</v>
          </cell>
        </row>
        <row r="1188">
          <cell r="A1188" t="str">
            <v>GRO101</v>
          </cell>
          <cell r="B1188">
            <v>0.5</v>
          </cell>
          <cell r="C1188">
            <v>0</v>
          </cell>
          <cell r="D1188" t="str">
            <v>L501</v>
          </cell>
          <cell r="E1188">
            <v>46</v>
          </cell>
          <cell r="F1188">
            <v>58</v>
          </cell>
        </row>
        <row r="1189">
          <cell r="A1189" t="str">
            <v>GRO101</v>
          </cell>
          <cell r="B1189">
            <v>0.75</v>
          </cell>
          <cell r="C1189">
            <v>0</v>
          </cell>
          <cell r="D1189" t="str">
            <v>L501</v>
          </cell>
          <cell r="E1189">
            <v>339</v>
          </cell>
          <cell r="F1189">
            <v>341</v>
          </cell>
        </row>
        <row r="1190">
          <cell r="A1190" t="str">
            <v>GRO101</v>
          </cell>
          <cell r="B1190">
            <v>1</v>
          </cell>
          <cell r="C1190">
            <v>0</v>
          </cell>
          <cell r="D1190" t="str">
            <v>L501</v>
          </cell>
          <cell r="E1190">
            <v>241</v>
          </cell>
          <cell r="F1190">
            <v>346</v>
          </cell>
        </row>
        <row r="1191">
          <cell r="A1191" t="str">
            <v>GRO101</v>
          </cell>
          <cell r="B1191">
            <v>1.5</v>
          </cell>
          <cell r="C1191">
            <v>0</v>
          </cell>
          <cell r="D1191" t="str">
            <v>L501</v>
          </cell>
          <cell r="E1191">
            <v>133</v>
          </cell>
          <cell r="F1191">
            <v>292</v>
          </cell>
        </row>
        <row r="1192">
          <cell r="A1192" t="str">
            <v>GRO101</v>
          </cell>
          <cell r="B1192">
            <v>2</v>
          </cell>
          <cell r="C1192">
            <v>0</v>
          </cell>
          <cell r="D1192" t="str">
            <v>L501</v>
          </cell>
          <cell r="E1192">
            <v>589</v>
          </cell>
          <cell r="F1192">
            <v>1539</v>
          </cell>
        </row>
        <row r="1193">
          <cell r="A1193" t="str">
            <v>GRO101</v>
          </cell>
          <cell r="B1193">
            <v>2.5</v>
          </cell>
          <cell r="C1193">
            <v>0</v>
          </cell>
          <cell r="D1193" t="str">
            <v>L501</v>
          </cell>
          <cell r="E1193">
            <v>15</v>
          </cell>
          <cell r="F1193">
            <v>65</v>
          </cell>
        </row>
        <row r="1194">
          <cell r="A1194" t="str">
            <v>GRO101</v>
          </cell>
          <cell r="B1194">
            <v>3</v>
          </cell>
          <cell r="C1194">
            <v>0</v>
          </cell>
          <cell r="D1194" t="str">
            <v>L501</v>
          </cell>
          <cell r="E1194">
            <v>288</v>
          </cell>
          <cell r="F1194">
            <v>634</v>
          </cell>
        </row>
        <row r="1195">
          <cell r="A1195" t="str">
            <v>GRO101</v>
          </cell>
          <cell r="B1195">
            <v>4</v>
          </cell>
          <cell r="C1195">
            <v>0</v>
          </cell>
          <cell r="D1195" t="str">
            <v>L501</v>
          </cell>
          <cell r="E1195">
            <v>606</v>
          </cell>
          <cell r="F1195">
            <v>893</v>
          </cell>
        </row>
        <row r="1196">
          <cell r="A1196" t="str">
            <v>GRO101</v>
          </cell>
          <cell r="B1196">
            <v>6</v>
          </cell>
          <cell r="C1196">
            <v>0</v>
          </cell>
          <cell r="D1196" t="str">
            <v>L501</v>
          </cell>
          <cell r="E1196">
            <v>512</v>
          </cell>
          <cell r="F1196">
            <v>960</v>
          </cell>
        </row>
        <row r="1197">
          <cell r="A1197" t="str">
            <v>GRO101</v>
          </cell>
          <cell r="B1197">
            <v>8</v>
          </cell>
          <cell r="C1197">
            <v>0</v>
          </cell>
          <cell r="D1197" t="str">
            <v>L501</v>
          </cell>
          <cell r="E1197">
            <v>202</v>
          </cell>
          <cell r="F1197">
            <v>452</v>
          </cell>
        </row>
        <row r="1198">
          <cell r="A1198" t="str">
            <v>GRO101</v>
          </cell>
          <cell r="B1198">
            <v>10</v>
          </cell>
          <cell r="C1198">
            <v>0</v>
          </cell>
          <cell r="D1198" t="str">
            <v>L501</v>
          </cell>
          <cell r="E1198">
            <v>198</v>
          </cell>
          <cell r="F1198">
            <v>479</v>
          </cell>
        </row>
        <row r="1199">
          <cell r="A1199" t="str">
            <v>GRO101</v>
          </cell>
          <cell r="B1199">
            <v>12</v>
          </cell>
          <cell r="C1199">
            <v>0</v>
          </cell>
          <cell r="D1199" t="str">
            <v>L501</v>
          </cell>
          <cell r="E1199">
            <v>181</v>
          </cell>
          <cell r="F1199">
            <v>382</v>
          </cell>
        </row>
        <row r="1200">
          <cell r="A1200" t="str">
            <v>GRO101</v>
          </cell>
          <cell r="B1200">
            <v>14</v>
          </cell>
          <cell r="C1200">
            <v>0</v>
          </cell>
          <cell r="D1200" t="str">
            <v>L501</v>
          </cell>
          <cell r="E1200">
            <v>59</v>
          </cell>
          <cell r="F1200">
            <v>114</v>
          </cell>
        </row>
        <row r="1201">
          <cell r="A1201" t="str">
            <v>GRO101</v>
          </cell>
          <cell r="B1201">
            <v>16</v>
          </cell>
          <cell r="C1201">
            <v>0</v>
          </cell>
          <cell r="D1201" t="str">
            <v>L501</v>
          </cell>
          <cell r="E1201">
            <v>83</v>
          </cell>
          <cell r="F1201">
            <v>167</v>
          </cell>
        </row>
        <row r="1202">
          <cell r="A1202" t="str">
            <v>GRO101</v>
          </cell>
          <cell r="B1202">
            <v>18</v>
          </cell>
          <cell r="C1202">
            <v>0</v>
          </cell>
          <cell r="D1202" t="str">
            <v>L501</v>
          </cell>
          <cell r="E1202">
            <v>28</v>
          </cell>
          <cell r="F1202">
            <v>32</v>
          </cell>
        </row>
        <row r="1203">
          <cell r="A1203" t="str">
            <v>GRO101</v>
          </cell>
          <cell r="B1203">
            <v>20</v>
          </cell>
          <cell r="C1203">
            <v>0</v>
          </cell>
          <cell r="D1203" t="str">
            <v>L501</v>
          </cell>
          <cell r="E1203">
            <v>46</v>
          </cell>
          <cell r="F1203">
            <v>96</v>
          </cell>
        </row>
        <row r="1204">
          <cell r="A1204" t="str">
            <v>GRO101</v>
          </cell>
          <cell r="B1204">
            <v>24</v>
          </cell>
          <cell r="C1204">
            <v>0</v>
          </cell>
          <cell r="D1204" t="str">
            <v>L501</v>
          </cell>
          <cell r="E1204">
            <v>47</v>
          </cell>
          <cell r="F1204">
            <v>84</v>
          </cell>
        </row>
        <row r="1205">
          <cell r="A1205" t="str">
            <v>GRO101CK</v>
          </cell>
          <cell r="B1205">
            <v>30</v>
          </cell>
          <cell r="C1205">
            <v>0</v>
          </cell>
          <cell r="D1205" t="str">
            <v>L501</v>
          </cell>
          <cell r="E1205">
            <v>4</v>
          </cell>
          <cell r="F1205">
            <v>8</v>
          </cell>
        </row>
        <row r="1206">
          <cell r="A1206" t="str">
            <v>GRO101CK</v>
          </cell>
          <cell r="B1206">
            <v>36</v>
          </cell>
          <cell r="C1206">
            <v>0</v>
          </cell>
          <cell r="D1206" t="str">
            <v>L501</v>
          </cell>
          <cell r="E1206">
            <v>5</v>
          </cell>
          <cell r="F1206">
            <v>6</v>
          </cell>
        </row>
        <row r="1207">
          <cell r="A1207" t="str">
            <v>GRO101CK</v>
          </cell>
          <cell r="B1207">
            <v>54</v>
          </cell>
          <cell r="C1207">
            <v>0</v>
          </cell>
          <cell r="D1207" t="str">
            <v>L501</v>
          </cell>
          <cell r="E1207">
            <v>8</v>
          </cell>
          <cell r="F1207">
            <v>18</v>
          </cell>
        </row>
        <row r="1208">
          <cell r="A1208" t="str">
            <v>GRO101CK</v>
          </cell>
          <cell r="B1208">
            <v>60</v>
          </cell>
          <cell r="C1208">
            <v>0</v>
          </cell>
          <cell r="D1208" t="str">
            <v>L501</v>
          </cell>
          <cell r="E1208">
            <v>1</v>
          </cell>
          <cell r="F1208">
            <v>1</v>
          </cell>
        </row>
        <row r="1209">
          <cell r="A1209" t="str">
            <v>GRO101CM</v>
          </cell>
          <cell r="B1209">
            <v>26</v>
          </cell>
          <cell r="C1209">
            <v>0</v>
          </cell>
          <cell r="D1209" t="str">
            <v>L501</v>
          </cell>
          <cell r="E1209">
            <v>2</v>
          </cell>
          <cell r="F1209">
            <v>2</v>
          </cell>
        </row>
        <row r="1210">
          <cell r="A1210" t="str">
            <v>GRO101CM</v>
          </cell>
          <cell r="B1210">
            <v>28</v>
          </cell>
          <cell r="C1210">
            <v>0</v>
          </cell>
          <cell r="D1210" t="str">
            <v>L501</v>
          </cell>
          <cell r="E1210">
            <v>2</v>
          </cell>
          <cell r="F1210">
            <v>6</v>
          </cell>
        </row>
        <row r="1211">
          <cell r="A1211" t="str">
            <v>GRO101CM</v>
          </cell>
          <cell r="B1211">
            <v>48</v>
          </cell>
          <cell r="C1211">
            <v>0</v>
          </cell>
          <cell r="D1211" t="str">
            <v>L501</v>
          </cell>
          <cell r="E1211">
            <v>4</v>
          </cell>
          <cell r="F1211">
            <v>11</v>
          </cell>
        </row>
        <row r="1212">
          <cell r="A1212" t="str">
            <v>GRO101CT</v>
          </cell>
          <cell r="B1212">
            <v>26</v>
          </cell>
          <cell r="C1212">
            <v>0</v>
          </cell>
          <cell r="D1212" t="str">
            <v>L501</v>
          </cell>
          <cell r="E1212">
            <v>0</v>
          </cell>
          <cell r="F1212">
            <v>5</v>
          </cell>
        </row>
        <row r="1213">
          <cell r="A1213" t="str">
            <v>GRO101CT</v>
          </cell>
          <cell r="B1213">
            <v>60</v>
          </cell>
          <cell r="C1213">
            <v>0</v>
          </cell>
          <cell r="D1213" t="str">
            <v>L501</v>
          </cell>
          <cell r="E1213">
            <v>0</v>
          </cell>
          <cell r="F1213">
            <v>2</v>
          </cell>
        </row>
        <row r="1214">
          <cell r="A1214" t="str">
            <v>GRO101K</v>
          </cell>
          <cell r="B1214">
            <v>30</v>
          </cell>
          <cell r="C1214">
            <v>0</v>
          </cell>
          <cell r="D1214" t="str">
            <v>L501</v>
          </cell>
          <cell r="E1214">
            <v>38</v>
          </cell>
          <cell r="F1214">
            <v>117</v>
          </cell>
        </row>
        <row r="1215">
          <cell r="A1215" t="str">
            <v>GRO101K</v>
          </cell>
          <cell r="B1215">
            <v>36</v>
          </cell>
          <cell r="C1215">
            <v>0</v>
          </cell>
          <cell r="D1215" t="str">
            <v>L501</v>
          </cell>
          <cell r="E1215">
            <v>2</v>
          </cell>
          <cell r="F1215">
            <v>4</v>
          </cell>
        </row>
        <row r="1216">
          <cell r="A1216" t="str">
            <v>GRO101K</v>
          </cell>
          <cell r="B1216">
            <v>42</v>
          </cell>
          <cell r="C1216">
            <v>0</v>
          </cell>
          <cell r="D1216" t="str">
            <v>L501</v>
          </cell>
          <cell r="E1216">
            <v>3</v>
          </cell>
          <cell r="F1216">
            <v>4</v>
          </cell>
        </row>
        <row r="1217">
          <cell r="A1217" t="str">
            <v>GRO101K</v>
          </cell>
          <cell r="B1217">
            <v>48</v>
          </cell>
          <cell r="C1217">
            <v>0</v>
          </cell>
          <cell r="D1217" t="str">
            <v>L501</v>
          </cell>
          <cell r="E1217">
            <v>10</v>
          </cell>
          <cell r="F1217">
            <v>26</v>
          </cell>
        </row>
        <row r="1218">
          <cell r="A1218" t="str">
            <v>GRO101K</v>
          </cell>
          <cell r="B1218">
            <v>54</v>
          </cell>
          <cell r="C1218">
            <v>0</v>
          </cell>
          <cell r="D1218" t="str">
            <v>L501</v>
          </cell>
          <cell r="E1218">
            <v>1</v>
          </cell>
          <cell r="F1218">
            <v>4</v>
          </cell>
        </row>
        <row r="1219">
          <cell r="A1219" t="str">
            <v>GRO101K</v>
          </cell>
          <cell r="B1219">
            <v>60</v>
          </cell>
          <cell r="C1219">
            <v>0</v>
          </cell>
          <cell r="D1219" t="str">
            <v>L501</v>
          </cell>
          <cell r="E1219">
            <v>3</v>
          </cell>
          <cell r="F1219">
            <v>4</v>
          </cell>
        </row>
        <row r="1220">
          <cell r="A1220" t="str">
            <v>GRO101M</v>
          </cell>
          <cell r="B1220">
            <v>30</v>
          </cell>
          <cell r="C1220">
            <v>0</v>
          </cell>
          <cell r="D1220" t="str">
            <v>L501</v>
          </cell>
          <cell r="E1220">
            <v>12</v>
          </cell>
          <cell r="F1220">
            <v>12</v>
          </cell>
        </row>
        <row r="1221">
          <cell r="A1221" t="str">
            <v>GRO101Z</v>
          </cell>
          <cell r="B1221">
            <v>0.5</v>
          </cell>
          <cell r="C1221">
            <v>0</v>
          </cell>
          <cell r="D1221" t="str">
            <v>L501</v>
          </cell>
          <cell r="E1221">
            <v>57</v>
          </cell>
          <cell r="F1221">
            <v>57</v>
          </cell>
        </row>
        <row r="1222">
          <cell r="A1222" t="str">
            <v>GRO101Z</v>
          </cell>
          <cell r="B1222">
            <v>0.75</v>
          </cell>
          <cell r="C1222">
            <v>0</v>
          </cell>
          <cell r="D1222" t="str">
            <v>L501</v>
          </cell>
          <cell r="E1222">
            <v>75</v>
          </cell>
          <cell r="F1222">
            <v>77</v>
          </cell>
        </row>
        <row r="1223">
          <cell r="A1223" t="str">
            <v>GRO101Z</v>
          </cell>
          <cell r="B1223">
            <v>1</v>
          </cell>
          <cell r="C1223">
            <v>0</v>
          </cell>
          <cell r="D1223" t="str">
            <v>L501</v>
          </cell>
          <cell r="E1223">
            <v>34</v>
          </cell>
          <cell r="F1223">
            <v>34</v>
          </cell>
        </row>
        <row r="1224">
          <cell r="A1224" t="str">
            <v>GRO101Z</v>
          </cell>
          <cell r="B1224">
            <v>1.5</v>
          </cell>
          <cell r="C1224">
            <v>0</v>
          </cell>
          <cell r="D1224" t="str">
            <v>L501</v>
          </cell>
          <cell r="E1224">
            <v>13</v>
          </cell>
          <cell r="F1224">
            <v>13</v>
          </cell>
        </row>
        <row r="1225">
          <cell r="A1225" t="str">
            <v>GRO101Z</v>
          </cell>
          <cell r="B1225">
            <v>2</v>
          </cell>
          <cell r="C1225">
            <v>0</v>
          </cell>
          <cell r="D1225" t="str">
            <v>L501</v>
          </cell>
          <cell r="E1225">
            <v>32</v>
          </cell>
          <cell r="F1225">
            <v>73</v>
          </cell>
        </row>
        <row r="1226">
          <cell r="A1226" t="str">
            <v>GRO101Z</v>
          </cell>
          <cell r="B1226">
            <v>2.5</v>
          </cell>
          <cell r="C1226">
            <v>0</v>
          </cell>
          <cell r="D1226" t="str">
            <v>L501</v>
          </cell>
          <cell r="E1226">
            <v>1</v>
          </cell>
          <cell r="F1226">
            <v>2</v>
          </cell>
        </row>
        <row r="1227">
          <cell r="A1227" t="str">
            <v>GRO101Z</v>
          </cell>
          <cell r="B1227">
            <v>3</v>
          </cell>
          <cell r="C1227">
            <v>0</v>
          </cell>
          <cell r="D1227" t="str">
            <v>L501</v>
          </cell>
          <cell r="E1227">
            <v>17</v>
          </cell>
          <cell r="F1227">
            <v>55</v>
          </cell>
        </row>
        <row r="1228">
          <cell r="A1228" t="str">
            <v>GRO101Z</v>
          </cell>
          <cell r="B1228">
            <v>4</v>
          </cell>
          <cell r="C1228">
            <v>0</v>
          </cell>
          <cell r="D1228" t="str">
            <v>L501</v>
          </cell>
          <cell r="E1228">
            <v>24</v>
          </cell>
          <cell r="F1228">
            <v>58</v>
          </cell>
        </row>
        <row r="1229">
          <cell r="A1229" t="str">
            <v>GRO101Z</v>
          </cell>
          <cell r="B1229">
            <v>6</v>
          </cell>
          <cell r="C1229">
            <v>0</v>
          </cell>
          <cell r="D1229" t="str">
            <v>L501</v>
          </cell>
          <cell r="E1229">
            <v>62</v>
          </cell>
          <cell r="F1229">
            <v>158</v>
          </cell>
        </row>
        <row r="1230">
          <cell r="A1230" t="str">
            <v>GRO101Z</v>
          </cell>
          <cell r="B1230">
            <v>8</v>
          </cell>
          <cell r="C1230">
            <v>0</v>
          </cell>
          <cell r="D1230" t="str">
            <v>L501</v>
          </cell>
          <cell r="E1230">
            <v>45</v>
          </cell>
          <cell r="F1230">
            <v>119</v>
          </cell>
        </row>
        <row r="1231">
          <cell r="A1231" t="str">
            <v>GRO101Z</v>
          </cell>
          <cell r="B1231">
            <v>10</v>
          </cell>
          <cell r="C1231">
            <v>0</v>
          </cell>
          <cell r="D1231" t="str">
            <v>L501</v>
          </cell>
          <cell r="E1231">
            <v>74</v>
          </cell>
          <cell r="F1231">
            <v>135</v>
          </cell>
        </row>
        <row r="1232">
          <cell r="A1232" t="str">
            <v>GRO101Z</v>
          </cell>
          <cell r="B1232">
            <v>12</v>
          </cell>
          <cell r="C1232">
            <v>0</v>
          </cell>
          <cell r="D1232" t="str">
            <v>L501</v>
          </cell>
          <cell r="E1232">
            <v>57</v>
          </cell>
          <cell r="F1232">
            <v>152</v>
          </cell>
        </row>
        <row r="1233">
          <cell r="A1233" t="str">
            <v>GRO101Z</v>
          </cell>
          <cell r="B1233">
            <v>14</v>
          </cell>
          <cell r="C1233">
            <v>0</v>
          </cell>
          <cell r="D1233" t="str">
            <v>L501</v>
          </cell>
          <cell r="E1233">
            <v>29</v>
          </cell>
          <cell r="F1233">
            <v>52</v>
          </cell>
        </row>
        <row r="1234">
          <cell r="A1234" t="str">
            <v>GRO101Z</v>
          </cell>
          <cell r="B1234">
            <v>16</v>
          </cell>
          <cell r="C1234">
            <v>0</v>
          </cell>
          <cell r="D1234" t="str">
            <v>L501</v>
          </cell>
          <cell r="E1234">
            <v>31</v>
          </cell>
          <cell r="F1234">
            <v>60</v>
          </cell>
        </row>
        <row r="1235">
          <cell r="A1235" t="str">
            <v>GRO101Z</v>
          </cell>
          <cell r="B1235">
            <v>18</v>
          </cell>
          <cell r="C1235">
            <v>0</v>
          </cell>
          <cell r="D1235" t="str">
            <v>L501</v>
          </cell>
          <cell r="E1235">
            <v>12</v>
          </cell>
          <cell r="F1235">
            <v>26</v>
          </cell>
        </row>
        <row r="1236">
          <cell r="A1236" t="str">
            <v>GRO101Z</v>
          </cell>
          <cell r="B1236">
            <v>20</v>
          </cell>
          <cell r="C1236">
            <v>0</v>
          </cell>
          <cell r="D1236" t="str">
            <v>L501</v>
          </cell>
          <cell r="E1236">
            <v>29</v>
          </cell>
          <cell r="F1236">
            <v>41</v>
          </cell>
        </row>
        <row r="1237">
          <cell r="A1237" t="str">
            <v>GRO101Z</v>
          </cell>
          <cell r="B1237">
            <v>24</v>
          </cell>
          <cell r="C1237">
            <v>0</v>
          </cell>
          <cell r="D1237" t="str">
            <v>L501</v>
          </cell>
          <cell r="E1237">
            <v>19</v>
          </cell>
          <cell r="F1237">
            <v>54</v>
          </cell>
        </row>
        <row r="1238">
          <cell r="A1238" t="str">
            <v>GRO106</v>
          </cell>
          <cell r="B1238">
            <v>66</v>
          </cell>
          <cell r="C1238">
            <v>0</v>
          </cell>
          <cell r="D1238" t="str">
            <v>L501</v>
          </cell>
          <cell r="E1238">
            <v>10</v>
          </cell>
          <cell r="F1238">
            <v>20</v>
          </cell>
        </row>
        <row r="1239">
          <cell r="A1239" t="str">
            <v>GRO301</v>
          </cell>
          <cell r="B1239">
            <v>0.5</v>
          </cell>
          <cell r="C1239">
            <v>0</v>
          </cell>
          <cell r="D1239" t="str">
            <v>L501</v>
          </cell>
          <cell r="E1239">
            <v>14</v>
          </cell>
          <cell r="F1239">
            <v>33</v>
          </cell>
        </row>
        <row r="1240">
          <cell r="A1240" t="str">
            <v>GRO301</v>
          </cell>
          <cell r="B1240">
            <v>0.75</v>
          </cell>
          <cell r="C1240">
            <v>0</v>
          </cell>
          <cell r="D1240" t="str">
            <v>L501</v>
          </cell>
          <cell r="E1240">
            <v>135</v>
          </cell>
          <cell r="F1240">
            <v>265</v>
          </cell>
        </row>
        <row r="1241">
          <cell r="A1241" t="str">
            <v>GRO301</v>
          </cell>
          <cell r="B1241">
            <v>1</v>
          </cell>
          <cell r="C1241">
            <v>0</v>
          </cell>
          <cell r="D1241" t="str">
            <v>L501</v>
          </cell>
          <cell r="E1241">
            <v>134</v>
          </cell>
          <cell r="F1241">
            <v>263</v>
          </cell>
        </row>
        <row r="1242">
          <cell r="A1242" t="str">
            <v>GRO301</v>
          </cell>
          <cell r="B1242">
            <v>1.5</v>
          </cell>
          <cell r="C1242">
            <v>0</v>
          </cell>
          <cell r="D1242" t="str">
            <v>L501</v>
          </cell>
          <cell r="E1242">
            <v>62</v>
          </cell>
          <cell r="F1242">
            <v>135</v>
          </cell>
        </row>
        <row r="1243">
          <cell r="A1243" t="str">
            <v>GRO301</v>
          </cell>
          <cell r="B1243">
            <v>2</v>
          </cell>
          <cell r="C1243">
            <v>0</v>
          </cell>
          <cell r="D1243" t="str">
            <v>L501</v>
          </cell>
          <cell r="E1243">
            <v>971</v>
          </cell>
          <cell r="F1243">
            <v>2010</v>
          </cell>
        </row>
        <row r="1244">
          <cell r="A1244" t="str">
            <v>GRO301</v>
          </cell>
          <cell r="B1244">
            <v>2.5</v>
          </cell>
          <cell r="C1244">
            <v>0</v>
          </cell>
          <cell r="D1244" t="str">
            <v>L501</v>
          </cell>
          <cell r="E1244">
            <v>2</v>
          </cell>
          <cell r="F1244">
            <v>10</v>
          </cell>
        </row>
        <row r="1245">
          <cell r="A1245" t="str">
            <v>GRO301</v>
          </cell>
          <cell r="B1245">
            <v>3</v>
          </cell>
          <cell r="C1245">
            <v>0</v>
          </cell>
          <cell r="D1245" t="str">
            <v>L501</v>
          </cell>
          <cell r="E1245">
            <v>218</v>
          </cell>
          <cell r="F1245">
            <v>468</v>
          </cell>
        </row>
        <row r="1246">
          <cell r="A1246" t="str">
            <v>GRO301</v>
          </cell>
          <cell r="B1246">
            <v>4</v>
          </cell>
          <cell r="C1246">
            <v>0</v>
          </cell>
          <cell r="D1246" t="str">
            <v>L501</v>
          </cell>
          <cell r="E1246">
            <v>116</v>
          </cell>
          <cell r="F1246">
            <v>335</v>
          </cell>
        </row>
        <row r="1247">
          <cell r="A1247" t="str">
            <v>GRO301</v>
          </cell>
          <cell r="B1247">
            <v>6</v>
          </cell>
          <cell r="C1247">
            <v>0</v>
          </cell>
          <cell r="D1247" t="str">
            <v>L501</v>
          </cell>
          <cell r="E1247">
            <v>187</v>
          </cell>
          <cell r="F1247">
            <v>420</v>
          </cell>
        </row>
        <row r="1248">
          <cell r="A1248" t="str">
            <v>GRO301</v>
          </cell>
          <cell r="B1248">
            <v>8</v>
          </cell>
          <cell r="C1248">
            <v>0</v>
          </cell>
          <cell r="D1248" t="str">
            <v>L501</v>
          </cell>
          <cell r="E1248">
            <v>121</v>
          </cell>
          <cell r="F1248">
            <v>315</v>
          </cell>
        </row>
        <row r="1249">
          <cell r="A1249" t="str">
            <v>GRO301</v>
          </cell>
          <cell r="B1249">
            <v>10</v>
          </cell>
          <cell r="C1249">
            <v>0</v>
          </cell>
          <cell r="D1249" t="str">
            <v>L501</v>
          </cell>
          <cell r="E1249">
            <v>31</v>
          </cell>
          <cell r="F1249">
            <v>75</v>
          </cell>
        </row>
        <row r="1250">
          <cell r="A1250" t="str">
            <v>GRO301</v>
          </cell>
          <cell r="B1250">
            <v>12</v>
          </cell>
          <cell r="C1250">
            <v>0</v>
          </cell>
          <cell r="D1250" t="str">
            <v>L501</v>
          </cell>
          <cell r="E1250">
            <v>61</v>
          </cell>
          <cell r="F1250">
            <v>146</v>
          </cell>
        </row>
        <row r="1251">
          <cell r="A1251" t="str">
            <v>GRO301</v>
          </cell>
          <cell r="B1251">
            <v>14</v>
          </cell>
          <cell r="C1251">
            <v>0</v>
          </cell>
          <cell r="D1251" t="str">
            <v>L501</v>
          </cell>
          <cell r="E1251">
            <v>37</v>
          </cell>
          <cell r="F1251">
            <v>40</v>
          </cell>
        </row>
        <row r="1252">
          <cell r="A1252" t="str">
            <v>GRO301</v>
          </cell>
          <cell r="B1252">
            <v>16</v>
          </cell>
          <cell r="C1252">
            <v>0</v>
          </cell>
          <cell r="D1252" t="str">
            <v>L501</v>
          </cell>
          <cell r="E1252">
            <v>14</v>
          </cell>
          <cell r="F1252">
            <v>20</v>
          </cell>
        </row>
        <row r="1253">
          <cell r="A1253" t="str">
            <v>GRO301</v>
          </cell>
          <cell r="B1253">
            <v>18</v>
          </cell>
          <cell r="C1253">
            <v>0</v>
          </cell>
          <cell r="D1253" t="str">
            <v>L501</v>
          </cell>
          <cell r="E1253">
            <v>19</v>
          </cell>
          <cell r="F1253">
            <v>25</v>
          </cell>
        </row>
        <row r="1254">
          <cell r="A1254" t="str">
            <v>GRO301</v>
          </cell>
          <cell r="B1254">
            <v>20</v>
          </cell>
          <cell r="C1254">
            <v>0</v>
          </cell>
          <cell r="D1254" t="str">
            <v>L501</v>
          </cell>
          <cell r="E1254">
            <v>17</v>
          </cell>
          <cell r="F1254">
            <v>32</v>
          </cell>
        </row>
        <row r="1255">
          <cell r="A1255" t="str">
            <v>GRO301</v>
          </cell>
          <cell r="B1255">
            <v>24</v>
          </cell>
          <cell r="C1255">
            <v>0</v>
          </cell>
          <cell r="D1255" t="str">
            <v>L501</v>
          </cell>
          <cell r="E1255">
            <v>89</v>
          </cell>
          <cell r="F1255">
            <v>144</v>
          </cell>
        </row>
        <row r="1256">
          <cell r="A1256" t="str">
            <v>GRO301K</v>
          </cell>
          <cell r="B1256">
            <v>28</v>
          </cell>
          <cell r="C1256">
            <v>0</v>
          </cell>
          <cell r="D1256" t="str">
            <v>L501</v>
          </cell>
          <cell r="E1256">
            <v>1</v>
          </cell>
          <cell r="F1256">
            <v>2</v>
          </cell>
        </row>
        <row r="1257">
          <cell r="A1257" t="str">
            <v>GRO301K</v>
          </cell>
          <cell r="B1257">
            <v>30</v>
          </cell>
          <cell r="C1257">
            <v>0</v>
          </cell>
          <cell r="D1257" t="str">
            <v>L501</v>
          </cell>
          <cell r="E1257">
            <v>108</v>
          </cell>
          <cell r="F1257">
            <v>201</v>
          </cell>
        </row>
        <row r="1258">
          <cell r="A1258" t="str">
            <v>GRO301K</v>
          </cell>
          <cell r="B1258">
            <v>36</v>
          </cell>
          <cell r="C1258">
            <v>0</v>
          </cell>
          <cell r="D1258" t="str">
            <v>L501</v>
          </cell>
          <cell r="E1258">
            <v>13</v>
          </cell>
          <cell r="F1258">
            <v>26</v>
          </cell>
        </row>
        <row r="1259">
          <cell r="A1259" t="str">
            <v>GRO301K</v>
          </cell>
          <cell r="B1259">
            <v>42</v>
          </cell>
          <cell r="C1259">
            <v>0</v>
          </cell>
          <cell r="D1259" t="str">
            <v>L501</v>
          </cell>
          <cell r="E1259">
            <v>18</v>
          </cell>
          <cell r="F1259">
            <v>26</v>
          </cell>
        </row>
        <row r="1260">
          <cell r="A1260" t="str">
            <v>GRO301K</v>
          </cell>
          <cell r="B1260">
            <v>48</v>
          </cell>
          <cell r="C1260">
            <v>0</v>
          </cell>
          <cell r="D1260" t="str">
            <v>L501</v>
          </cell>
          <cell r="E1260">
            <v>2</v>
          </cell>
          <cell r="F1260">
            <v>4</v>
          </cell>
        </row>
        <row r="1261">
          <cell r="A1261" t="str">
            <v>GRO301M</v>
          </cell>
          <cell r="B1261">
            <v>30</v>
          </cell>
          <cell r="C1261">
            <v>0</v>
          </cell>
          <cell r="D1261" t="str">
            <v>L501</v>
          </cell>
          <cell r="E1261">
            <v>1</v>
          </cell>
          <cell r="F1261">
            <v>22</v>
          </cell>
        </row>
        <row r="1262">
          <cell r="A1262" t="str">
            <v>GRO301M</v>
          </cell>
          <cell r="B1262">
            <v>42</v>
          </cell>
          <cell r="C1262">
            <v>0</v>
          </cell>
          <cell r="D1262" t="str">
            <v>L501</v>
          </cell>
          <cell r="E1262">
            <v>4</v>
          </cell>
          <cell r="F1262">
            <v>12</v>
          </cell>
        </row>
        <row r="1263">
          <cell r="A1263" t="str">
            <v>GRO301S</v>
          </cell>
          <cell r="B1263">
            <v>0.25</v>
          </cell>
          <cell r="C1263">
            <v>0</v>
          </cell>
          <cell r="D1263" t="str">
            <v>L501</v>
          </cell>
          <cell r="E1263">
            <v>0</v>
          </cell>
          <cell r="F1263">
            <v>15</v>
          </cell>
        </row>
        <row r="1264">
          <cell r="A1264" t="str">
            <v>GRO301S</v>
          </cell>
          <cell r="B1264">
            <v>0.5</v>
          </cell>
          <cell r="C1264">
            <v>0</v>
          </cell>
          <cell r="D1264" t="str">
            <v>L501</v>
          </cell>
          <cell r="E1264">
            <v>115</v>
          </cell>
          <cell r="F1264">
            <v>115</v>
          </cell>
        </row>
        <row r="1265">
          <cell r="A1265" t="str">
            <v>GRO301S</v>
          </cell>
          <cell r="B1265">
            <v>0.75</v>
          </cell>
          <cell r="C1265">
            <v>0</v>
          </cell>
          <cell r="D1265" t="str">
            <v>L501</v>
          </cell>
          <cell r="E1265">
            <v>210</v>
          </cell>
          <cell r="F1265">
            <v>563</v>
          </cell>
        </row>
        <row r="1266">
          <cell r="A1266" t="str">
            <v>GRO301S</v>
          </cell>
          <cell r="B1266">
            <v>1</v>
          </cell>
          <cell r="C1266">
            <v>0</v>
          </cell>
          <cell r="D1266" t="str">
            <v>L501</v>
          </cell>
          <cell r="E1266">
            <v>128</v>
          </cell>
          <cell r="F1266">
            <v>296</v>
          </cell>
        </row>
        <row r="1267">
          <cell r="A1267" t="str">
            <v>GRO301S</v>
          </cell>
          <cell r="B1267">
            <v>1.5</v>
          </cell>
          <cell r="C1267">
            <v>0</v>
          </cell>
          <cell r="D1267" t="str">
            <v>L501</v>
          </cell>
          <cell r="E1267">
            <v>32</v>
          </cell>
          <cell r="F1267">
            <v>120</v>
          </cell>
        </row>
        <row r="1268">
          <cell r="A1268" t="str">
            <v>GRO301S</v>
          </cell>
          <cell r="B1268">
            <v>2</v>
          </cell>
          <cell r="C1268">
            <v>0</v>
          </cell>
          <cell r="D1268" t="str">
            <v>L501</v>
          </cell>
          <cell r="E1268">
            <v>281</v>
          </cell>
          <cell r="F1268">
            <v>732</v>
          </cell>
        </row>
        <row r="1269">
          <cell r="A1269" t="str">
            <v>GRO301S</v>
          </cell>
          <cell r="B1269">
            <v>2.5</v>
          </cell>
          <cell r="C1269">
            <v>0</v>
          </cell>
          <cell r="D1269" t="str">
            <v>L501</v>
          </cell>
          <cell r="E1269">
            <v>0</v>
          </cell>
          <cell r="F1269">
            <v>3</v>
          </cell>
        </row>
        <row r="1270">
          <cell r="A1270" t="str">
            <v>GRO301S</v>
          </cell>
          <cell r="B1270">
            <v>3</v>
          </cell>
          <cell r="C1270">
            <v>0</v>
          </cell>
          <cell r="D1270" t="str">
            <v>L501</v>
          </cell>
          <cell r="E1270">
            <v>77</v>
          </cell>
          <cell r="F1270">
            <v>241</v>
          </cell>
        </row>
        <row r="1271">
          <cell r="A1271" t="str">
            <v>GRO301S</v>
          </cell>
          <cell r="B1271">
            <v>4</v>
          </cell>
          <cell r="C1271">
            <v>0</v>
          </cell>
          <cell r="D1271" t="str">
            <v>L501</v>
          </cell>
          <cell r="E1271">
            <v>77</v>
          </cell>
          <cell r="F1271">
            <v>185</v>
          </cell>
        </row>
        <row r="1272">
          <cell r="A1272" t="str">
            <v>GRO301S</v>
          </cell>
          <cell r="B1272">
            <v>6</v>
          </cell>
          <cell r="C1272">
            <v>0</v>
          </cell>
          <cell r="D1272" t="str">
            <v>L501</v>
          </cell>
          <cell r="E1272">
            <v>34</v>
          </cell>
          <cell r="F1272">
            <v>105</v>
          </cell>
        </row>
        <row r="1273">
          <cell r="A1273" t="str">
            <v>GRO301S</v>
          </cell>
          <cell r="B1273">
            <v>8</v>
          </cell>
          <cell r="C1273">
            <v>0</v>
          </cell>
          <cell r="D1273" t="str">
            <v>L501</v>
          </cell>
          <cell r="E1273">
            <v>32</v>
          </cell>
          <cell r="F1273">
            <v>83</v>
          </cell>
        </row>
        <row r="1274">
          <cell r="A1274" t="str">
            <v>GRO301S</v>
          </cell>
          <cell r="B1274">
            <v>10</v>
          </cell>
          <cell r="C1274">
            <v>0</v>
          </cell>
          <cell r="D1274" t="str">
            <v>L501</v>
          </cell>
          <cell r="E1274">
            <v>15</v>
          </cell>
          <cell r="F1274">
            <v>43</v>
          </cell>
        </row>
        <row r="1275">
          <cell r="A1275" t="str">
            <v>GRO301S</v>
          </cell>
          <cell r="B1275">
            <v>12</v>
          </cell>
          <cell r="C1275">
            <v>0</v>
          </cell>
          <cell r="D1275" t="str">
            <v>L501</v>
          </cell>
          <cell r="E1275">
            <v>21</v>
          </cell>
          <cell r="F1275">
            <v>47</v>
          </cell>
        </row>
        <row r="1276">
          <cell r="A1276" t="str">
            <v>GRO301S</v>
          </cell>
          <cell r="B1276">
            <v>14</v>
          </cell>
          <cell r="C1276">
            <v>0</v>
          </cell>
          <cell r="D1276" t="str">
            <v>L501</v>
          </cell>
          <cell r="E1276">
            <v>1</v>
          </cell>
          <cell r="F1276">
            <v>2</v>
          </cell>
        </row>
        <row r="1277">
          <cell r="A1277" t="str">
            <v>GRO301S</v>
          </cell>
          <cell r="B1277">
            <v>16</v>
          </cell>
          <cell r="C1277">
            <v>0</v>
          </cell>
          <cell r="D1277" t="str">
            <v>L501</v>
          </cell>
          <cell r="E1277">
            <v>3</v>
          </cell>
          <cell r="F1277">
            <v>6</v>
          </cell>
        </row>
        <row r="1278">
          <cell r="A1278" t="str">
            <v>GRO301S</v>
          </cell>
          <cell r="B1278">
            <v>18</v>
          </cell>
          <cell r="C1278">
            <v>0</v>
          </cell>
          <cell r="D1278" t="str">
            <v>L501</v>
          </cell>
          <cell r="E1278">
            <v>1</v>
          </cell>
          <cell r="F1278">
            <v>2</v>
          </cell>
        </row>
        <row r="1279">
          <cell r="A1279" t="str">
            <v>GRO301S</v>
          </cell>
          <cell r="B1279">
            <v>24</v>
          </cell>
          <cell r="C1279">
            <v>0</v>
          </cell>
          <cell r="D1279" t="str">
            <v>L501</v>
          </cell>
          <cell r="E1279">
            <v>16</v>
          </cell>
          <cell r="F1279">
            <v>30</v>
          </cell>
        </row>
        <row r="1280">
          <cell r="A1280" t="str">
            <v>GRO601</v>
          </cell>
          <cell r="B1280">
            <v>0.5</v>
          </cell>
          <cell r="C1280">
            <v>0</v>
          </cell>
          <cell r="D1280" t="str">
            <v>L501</v>
          </cell>
          <cell r="E1280">
            <v>1</v>
          </cell>
          <cell r="F1280">
            <v>1</v>
          </cell>
        </row>
        <row r="1281">
          <cell r="A1281" t="str">
            <v>GRO601</v>
          </cell>
          <cell r="B1281">
            <v>0.75</v>
          </cell>
          <cell r="C1281">
            <v>0</v>
          </cell>
          <cell r="D1281" t="str">
            <v>L501</v>
          </cell>
          <cell r="E1281">
            <v>1</v>
          </cell>
          <cell r="F1281">
            <v>1</v>
          </cell>
        </row>
        <row r="1282">
          <cell r="A1282" t="str">
            <v>GRO601</v>
          </cell>
          <cell r="B1282">
            <v>1</v>
          </cell>
          <cell r="C1282">
            <v>0</v>
          </cell>
          <cell r="D1282" t="str">
            <v>L501</v>
          </cell>
          <cell r="E1282">
            <v>4</v>
          </cell>
          <cell r="F1282">
            <v>5</v>
          </cell>
        </row>
        <row r="1283">
          <cell r="A1283" t="str">
            <v>GRO601</v>
          </cell>
          <cell r="B1283">
            <v>1.5</v>
          </cell>
          <cell r="C1283">
            <v>0</v>
          </cell>
          <cell r="D1283" t="str">
            <v>L501</v>
          </cell>
          <cell r="E1283">
            <v>1</v>
          </cell>
          <cell r="F1283">
            <v>2</v>
          </cell>
        </row>
        <row r="1284">
          <cell r="A1284" t="str">
            <v>GRO601</v>
          </cell>
          <cell r="B1284">
            <v>2</v>
          </cell>
          <cell r="C1284">
            <v>0</v>
          </cell>
          <cell r="D1284" t="str">
            <v>L501</v>
          </cell>
          <cell r="E1284">
            <v>12</v>
          </cell>
          <cell r="F1284">
            <v>12</v>
          </cell>
        </row>
        <row r="1285">
          <cell r="A1285" t="str">
            <v>GRO601</v>
          </cell>
          <cell r="B1285">
            <v>3</v>
          </cell>
          <cell r="C1285">
            <v>0</v>
          </cell>
          <cell r="D1285" t="str">
            <v>L501</v>
          </cell>
          <cell r="E1285">
            <v>4</v>
          </cell>
          <cell r="F1285">
            <v>6</v>
          </cell>
        </row>
        <row r="1286">
          <cell r="A1286" t="str">
            <v>GRO601</v>
          </cell>
          <cell r="B1286">
            <v>12</v>
          </cell>
          <cell r="C1286">
            <v>0</v>
          </cell>
          <cell r="D1286" t="str">
            <v>L501</v>
          </cell>
          <cell r="E1286">
            <v>4</v>
          </cell>
          <cell r="F1286">
            <v>14</v>
          </cell>
        </row>
        <row r="1287">
          <cell r="A1287" t="str">
            <v>GRO601</v>
          </cell>
          <cell r="B1287">
            <v>20</v>
          </cell>
          <cell r="C1287">
            <v>0</v>
          </cell>
          <cell r="D1287" t="str">
            <v>L501</v>
          </cell>
          <cell r="E1287">
            <v>2</v>
          </cell>
          <cell r="F1287">
            <v>4</v>
          </cell>
        </row>
        <row r="1288">
          <cell r="A1288" t="str">
            <v>GRO601</v>
          </cell>
          <cell r="B1288">
            <v>24</v>
          </cell>
          <cell r="C1288">
            <v>0</v>
          </cell>
          <cell r="D1288" t="str">
            <v>L501</v>
          </cell>
          <cell r="E1288">
            <v>4</v>
          </cell>
          <cell r="F1288">
            <v>8</v>
          </cell>
        </row>
        <row r="1289">
          <cell r="A1289" t="str">
            <v>GRO601K</v>
          </cell>
          <cell r="B1289">
            <v>30</v>
          </cell>
          <cell r="C1289">
            <v>0</v>
          </cell>
          <cell r="D1289" t="str">
            <v>L501</v>
          </cell>
          <cell r="E1289">
            <v>2</v>
          </cell>
          <cell r="F1289">
            <v>2</v>
          </cell>
        </row>
        <row r="1290">
          <cell r="A1290" t="str">
            <v>GRO601K</v>
          </cell>
          <cell r="B1290">
            <v>36</v>
          </cell>
          <cell r="C1290">
            <v>0</v>
          </cell>
          <cell r="D1290" t="str">
            <v>L501</v>
          </cell>
          <cell r="E1290">
            <v>0</v>
          </cell>
          <cell r="F1290">
            <v>2</v>
          </cell>
        </row>
        <row r="1291">
          <cell r="A1291" t="str">
            <v>GRO601S</v>
          </cell>
          <cell r="B1291">
            <v>0.5</v>
          </cell>
          <cell r="C1291">
            <v>0</v>
          </cell>
          <cell r="D1291" t="str">
            <v>L501</v>
          </cell>
          <cell r="E1291">
            <v>50</v>
          </cell>
          <cell r="F1291">
            <v>58</v>
          </cell>
        </row>
        <row r="1292">
          <cell r="A1292" t="str">
            <v>GRO601S</v>
          </cell>
          <cell r="B1292">
            <v>0.75</v>
          </cell>
          <cell r="C1292">
            <v>0</v>
          </cell>
          <cell r="D1292" t="str">
            <v>L501</v>
          </cell>
          <cell r="E1292">
            <v>74</v>
          </cell>
          <cell r="F1292">
            <v>118</v>
          </cell>
        </row>
        <row r="1293">
          <cell r="A1293" t="str">
            <v>GRO601S</v>
          </cell>
          <cell r="B1293">
            <v>1</v>
          </cell>
          <cell r="C1293">
            <v>0</v>
          </cell>
          <cell r="D1293" t="str">
            <v>L501</v>
          </cell>
          <cell r="E1293">
            <v>37</v>
          </cell>
          <cell r="F1293">
            <v>55</v>
          </cell>
        </row>
        <row r="1294">
          <cell r="A1294" t="str">
            <v>GRO601S</v>
          </cell>
          <cell r="B1294">
            <v>1.5</v>
          </cell>
          <cell r="C1294">
            <v>0</v>
          </cell>
          <cell r="D1294" t="str">
            <v>L501</v>
          </cell>
          <cell r="E1294">
            <v>23</v>
          </cell>
          <cell r="F1294">
            <v>48</v>
          </cell>
        </row>
        <row r="1295">
          <cell r="A1295" t="str">
            <v>GRO601S</v>
          </cell>
          <cell r="B1295">
            <v>2</v>
          </cell>
          <cell r="C1295">
            <v>0</v>
          </cell>
          <cell r="D1295" t="str">
            <v>L501</v>
          </cell>
          <cell r="E1295">
            <v>70</v>
          </cell>
          <cell r="F1295">
            <v>255</v>
          </cell>
        </row>
        <row r="1296">
          <cell r="A1296" t="str">
            <v>GRO601S</v>
          </cell>
          <cell r="B1296">
            <v>2.5</v>
          </cell>
          <cell r="C1296">
            <v>0</v>
          </cell>
          <cell r="D1296" t="str">
            <v>L501</v>
          </cell>
          <cell r="E1296">
            <v>0</v>
          </cell>
          <cell r="F1296">
            <v>5</v>
          </cell>
        </row>
        <row r="1297">
          <cell r="A1297" t="str">
            <v>GRO601S</v>
          </cell>
          <cell r="B1297">
            <v>3</v>
          </cell>
          <cell r="C1297">
            <v>0</v>
          </cell>
          <cell r="D1297" t="str">
            <v>L501</v>
          </cell>
          <cell r="E1297">
            <v>26</v>
          </cell>
          <cell r="F1297">
            <v>80</v>
          </cell>
        </row>
        <row r="1298">
          <cell r="A1298" t="str">
            <v>GRO601S</v>
          </cell>
          <cell r="B1298">
            <v>4</v>
          </cell>
          <cell r="C1298">
            <v>0</v>
          </cell>
          <cell r="D1298" t="str">
            <v>L501</v>
          </cell>
          <cell r="E1298">
            <v>38</v>
          </cell>
          <cell r="F1298">
            <v>98</v>
          </cell>
        </row>
        <row r="1299">
          <cell r="A1299" t="str">
            <v>GRO601S</v>
          </cell>
          <cell r="B1299">
            <v>6</v>
          </cell>
          <cell r="C1299">
            <v>0</v>
          </cell>
          <cell r="D1299" t="str">
            <v>L501</v>
          </cell>
          <cell r="E1299">
            <v>41</v>
          </cell>
          <cell r="F1299">
            <v>120</v>
          </cell>
        </row>
        <row r="1300">
          <cell r="A1300" t="str">
            <v>GRO601S</v>
          </cell>
          <cell r="B1300">
            <v>8</v>
          </cell>
          <cell r="C1300">
            <v>0</v>
          </cell>
          <cell r="D1300" t="str">
            <v>L501</v>
          </cell>
          <cell r="E1300">
            <v>20</v>
          </cell>
          <cell r="F1300">
            <v>61</v>
          </cell>
        </row>
        <row r="1301">
          <cell r="A1301" t="str">
            <v>GRO601S</v>
          </cell>
          <cell r="B1301">
            <v>10</v>
          </cell>
          <cell r="C1301">
            <v>0</v>
          </cell>
          <cell r="D1301" t="str">
            <v>L501</v>
          </cell>
          <cell r="E1301">
            <v>3</v>
          </cell>
          <cell r="F1301">
            <v>8</v>
          </cell>
        </row>
        <row r="1302">
          <cell r="A1302" t="str">
            <v>GRO601S</v>
          </cell>
          <cell r="B1302">
            <v>12</v>
          </cell>
          <cell r="C1302">
            <v>0</v>
          </cell>
          <cell r="D1302" t="str">
            <v>L501</v>
          </cell>
          <cell r="E1302">
            <v>12</v>
          </cell>
          <cell r="F1302">
            <v>20</v>
          </cell>
        </row>
        <row r="1303">
          <cell r="A1303" t="str">
            <v>GRO601S</v>
          </cell>
          <cell r="B1303">
            <v>14</v>
          </cell>
          <cell r="C1303">
            <v>0</v>
          </cell>
          <cell r="D1303" t="str">
            <v>L501</v>
          </cell>
          <cell r="E1303">
            <v>5</v>
          </cell>
          <cell r="F1303">
            <v>10</v>
          </cell>
        </row>
        <row r="1304">
          <cell r="A1304" t="str">
            <v>GRO601S</v>
          </cell>
          <cell r="B1304">
            <v>18</v>
          </cell>
          <cell r="C1304">
            <v>0</v>
          </cell>
          <cell r="D1304" t="str">
            <v>L501</v>
          </cell>
          <cell r="E1304">
            <v>11</v>
          </cell>
          <cell r="F1304">
            <v>14</v>
          </cell>
        </row>
        <row r="1305">
          <cell r="A1305" t="str">
            <v>GRO601S</v>
          </cell>
          <cell r="B1305">
            <v>20</v>
          </cell>
          <cell r="C1305">
            <v>0</v>
          </cell>
          <cell r="D1305" t="str">
            <v>L501</v>
          </cell>
          <cell r="E1305">
            <v>2</v>
          </cell>
          <cell r="F1305">
            <v>4</v>
          </cell>
        </row>
        <row r="1306">
          <cell r="A1306" t="str">
            <v>GRO601S</v>
          </cell>
          <cell r="B1306">
            <v>24</v>
          </cell>
          <cell r="C1306">
            <v>0</v>
          </cell>
          <cell r="D1306" t="str">
            <v>L501</v>
          </cell>
          <cell r="E1306">
            <v>12</v>
          </cell>
          <cell r="F1306">
            <v>18</v>
          </cell>
        </row>
        <row r="1307">
          <cell r="A1307" t="str">
            <v>GRO601SK</v>
          </cell>
          <cell r="B1307">
            <v>30</v>
          </cell>
          <cell r="C1307">
            <v>0</v>
          </cell>
          <cell r="D1307" t="str">
            <v>L501</v>
          </cell>
          <cell r="E1307">
            <v>4</v>
          </cell>
          <cell r="F1307">
            <v>6</v>
          </cell>
        </row>
        <row r="1308">
          <cell r="A1308" t="str">
            <v>GSS101</v>
          </cell>
          <cell r="B1308">
            <v>0.5</v>
          </cell>
          <cell r="C1308">
            <v>0</v>
          </cell>
          <cell r="D1308" t="str">
            <v>L501</v>
          </cell>
          <cell r="E1308">
            <v>2</v>
          </cell>
          <cell r="F1308">
            <v>12</v>
          </cell>
        </row>
        <row r="1309">
          <cell r="A1309" t="str">
            <v>GSS101</v>
          </cell>
          <cell r="B1309">
            <v>0.75</v>
          </cell>
          <cell r="C1309">
            <v>0</v>
          </cell>
          <cell r="D1309" t="str">
            <v>L501</v>
          </cell>
          <cell r="E1309">
            <v>235</v>
          </cell>
          <cell r="F1309">
            <v>263</v>
          </cell>
        </row>
        <row r="1310">
          <cell r="A1310" t="str">
            <v>GSS101</v>
          </cell>
          <cell r="B1310">
            <v>1</v>
          </cell>
          <cell r="C1310">
            <v>0</v>
          </cell>
          <cell r="D1310" t="str">
            <v>L501</v>
          </cell>
          <cell r="E1310">
            <v>14</v>
          </cell>
          <cell r="F1310">
            <v>18</v>
          </cell>
        </row>
        <row r="1311">
          <cell r="A1311" t="str">
            <v>GSS101</v>
          </cell>
          <cell r="B1311">
            <v>1.5</v>
          </cell>
          <cell r="C1311">
            <v>0</v>
          </cell>
          <cell r="D1311" t="str">
            <v>L501</v>
          </cell>
          <cell r="E1311">
            <v>45</v>
          </cell>
          <cell r="F1311">
            <v>52</v>
          </cell>
        </row>
        <row r="1312">
          <cell r="A1312" t="str">
            <v>GSS101</v>
          </cell>
          <cell r="B1312">
            <v>2</v>
          </cell>
          <cell r="C1312">
            <v>0</v>
          </cell>
          <cell r="D1312" t="str">
            <v>L501</v>
          </cell>
          <cell r="E1312">
            <v>132</v>
          </cell>
          <cell r="F1312">
            <v>135</v>
          </cell>
        </row>
        <row r="1313">
          <cell r="A1313" t="str">
            <v>GSS101</v>
          </cell>
          <cell r="B1313">
            <v>3</v>
          </cell>
          <cell r="C1313">
            <v>0</v>
          </cell>
          <cell r="D1313" t="str">
            <v>L501</v>
          </cell>
          <cell r="E1313">
            <v>91</v>
          </cell>
          <cell r="F1313">
            <v>198</v>
          </cell>
        </row>
        <row r="1314">
          <cell r="A1314" t="str">
            <v>GSS101</v>
          </cell>
          <cell r="B1314">
            <v>4</v>
          </cell>
          <cell r="C1314">
            <v>0</v>
          </cell>
          <cell r="D1314" t="str">
            <v>L501</v>
          </cell>
          <cell r="E1314">
            <v>93</v>
          </cell>
          <cell r="F1314">
            <v>123</v>
          </cell>
        </row>
        <row r="1315">
          <cell r="A1315" t="str">
            <v>GSS101</v>
          </cell>
          <cell r="B1315">
            <v>6</v>
          </cell>
          <cell r="C1315">
            <v>0</v>
          </cell>
          <cell r="D1315" t="str">
            <v>L501</v>
          </cell>
          <cell r="E1315">
            <v>97</v>
          </cell>
          <cell r="F1315">
            <v>358</v>
          </cell>
        </row>
        <row r="1316">
          <cell r="A1316" t="str">
            <v>GSS101</v>
          </cell>
          <cell r="B1316">
            <v>8</v>
          </cell>
          <cell r="C1316">
            <v>0</v>
          </cell>
          <cell r="D1316" t="str">
            <v>L501</v>
          </cell>
          <cell r="E1316">
            <v>59</v>
          </cell>
          <cell r="F1316">
            <v>90</v>
          </cell>
        </row>
        <row r="1317">
          <cell r="A1317" t="str">
            <v>GSS101</v>
          </cell>
          <cell r="B1317">
            <v>10</v>
          </cell>
          <cell r="C1317">
            <v>0</v>
          </cell>
          <cell r="D1317" t="str">
            <v>L501</v>
          </cell>
          <cell r="E1317">
            <v>61</v>
          </cell>
          <cell r="F1317">
            <v>101</v>
          </cell>
        </row>
        <row r="1318">
          <cell r="A1318" t="str">
            <v>GSS101</v>
          </cell>
          <cell r="B1318">
            <v>12</v>
          </cell>
          <cell r="C1318">
            <v>0</v>
          </cell>
          <cell r="D1318" t="str">
            <v>L501</v>
          </cell>
          <cell r="E1318">
            <v>17</v>
          </cell>
          <cell r="F1318">
            <v>25</v>
          </cell>
        </row>
        <row r="1319">
          <cell r="A1319" t="str">
            <v>GSS101</v>
          </cell>
          <cell r="B1319">
            <v>14</v>
          </cell>
          <cell r="C1319">
            <v>0</v>
          </cell>
          <cell r="D1319" t="str">
            <v>L501</v>
          </cell>
          <cell r="E1319">
            <v>6</v>
          </cell>
          <cell r="F1319">
            <v>6</v>
          </cell>
        </row>
        <row r="1320">
          <cell r="A1320" t="str">
            <v>GSS101</v>
          </cell>
          <cell r="B1320">
            <v>16</v>
          </cell>
          <cell r="C1320">
            <v>0</v>
          </cell>
          <cell r="D1320" t="str">
            <v>L501</v>
          </cell>
          <cell r="E1320">
            <v>41</v>
          </cell>
          <cell r="F1320">
            <v>61</v>
          </cell>
        </row>
        <row r="1321">
          <cell r="A1321" t="str">
            <v>GSS101</v>
          </cell>
          <cell r="B1321">
            <v>18</v>
          </cell>
          <cell r="C1321">
            <v>0</v>
          </cell>
          <cell r="D1321" t="str">
            <v>L501</v>
          </cell>
          <cell r="E1321">
            <v>2</v>
          </cell>
          <cell r="F1321">
            <v>8</v>
          </cell>
        </row>
        <row r="1322">
          <cell r="A1322" t="str">
            <v>GSS101</v>
          </cell>
          <cell r="B1322">
            <v>20</v>
          </cell>
          <cell r="C1322">
            <v>0</v>
          </cell>
          <cell r="D1322" t="str">
            <v>L501</v>
          </cell>
          <cell r="E1322">
            <v>28</v>
          </cell>
          <cell r="F1322">
            <v>58</v>
          </cell>
        </row>
        <row r="1323">
          <cell r="A1323" t="str">
            <v>GSS101</v>
          </cell>
          <cell r="B1323">
            <v>24</v>
          </cell>
          <cell r="C1323">
            <v>0</v>
          </cell>
          <cell r="D1323" t="str">
            <v>L501</v>
          </cell>
          <cell r="E1323">
            <v>31</v>
          </cell>
          <cell r="F1323">
            <v>48</v>
          </cell>
        </row>
        <row r="1324">
          <cell r="A1324" t="str">
            <v>GSS101K</v>
          </cell>
          <cell r="B1324">
            <v>30</v>
          </cell>
          <cell r="C1324">
            <v>0</v>
          </cell>
          <cell r="D1324" t="str">
            <v>L501</v>
          </cell>
          <cell r="E1324">
            <v>11</v>
          </cell>
          <cell r="F1324">
            <v>20</v>
          </cell>
        </row>
        <row r="1325">
          <cell r="A1325" t="str">
            <v>GSS101K</v>
          </cell>
          <cell r="B1325">
            <v>36</v>
          </cell>
          <cell r="C1325">
            <v>0</v>
          </cell>
          <cell r="D1325" t="str">
            <v>L501</v>
          </cell>
          <cell r="E1325">
            <v>5</v>
          </cell>
          <cell r="F1325">
            <v>8</v>
          </cell>
        </row>
        <row r="1326">
          <cell r="A1326" t="str">
            <v>GSS101M</v>
          </cell>
          <cell r="B1326">
            <v>30</v>
          </cell>
          <cell r="C1326">
            <v>0</v>
          </cell>
          <cell r="D1326" t="str">
            <v>L501</v>
          </cell>
          <cell r="E1326">
            <v>0</v>
          </cell>
          <cell r="F1326">
            <v>4</v>
          </cell>
        </row>
        <row r="1327">
          <cell r="A1327" t="str">
            <v>GSS101M</v>
          </cell>
          <cell r="B1327">
            <v>36</v>
          </cell>
          <cell r="C1327">
            <v>0</v>
          </cell>
          <cell r="D1327" t="str">
            <v>L501</v>
          </cell>
          <cell r="E1327">
            <v>2</v>
          </cell>
          <cell r="F1327">
            <v>5</v>
          </cell>
        </row>
        <row r="1328">
          <cell r="A1328" t="str">
            <v>GSS301</v>
          </cell>
          <cell r="B1328">
            <v>0.5</v>
          </cell>
          <cell r="C1328">
            <v>0</v>
          </cell>
          <cell r="D1328" t="str">
            <v>L501</v>
          </cell>
          <cell r="E1328">
            <v>5</v>
          </cell>
          <cell r="F1328">
            <v>9</v>
          </cell>
        </row>
        <row r="1329">
          <cell r="A1329" t="str">
            <v>GSS301</v>
          </cell>
          <cell r="B1329">
            <v>0.75</v>
          </cell>
          <cell r="C1329">
            <v>0</v>
          </cell>
          <cell r="D1329" t="str">
            <v>L501</v>
          </cell>
          <cell r="E1329">
            <v>109</v>
          </cell>
          <cell r="F1329">
            <v>110</v>
          </cell>
        </row>
        <row r="1330">
          <cell r="A1330" t="str">
            <v>GSS301</v>
          </cell>
          <cell r="B1330">
            <v>1</v>
          </cell>
          <cell r="C1330">
            <v>0</v>
          </cell>
          <cell r="D1330" t="str">
            <v>L501</v>
          </cell>
          <cell r="E1330">
            <v>16</v>
          </cell>
          <cell r="F1330">
            <v>18</v>
          </cell>
        </row>
        <row r="1331">
          <cell r="A1331" t="str">
            <v>GSS301</v>
          </cell>
          <cell r="B1331">
            <v>1.5</v>
          </cell>
          <cell r="C1331">
            <v>0</v>
          </cell>
          <cell r="D1331" t="str">
            <v>L501</v>
          </cell>
          <cell r="E1331">
            <v>15</v>
          </cell>
          <cell r="F1331">
            <v>16</v>
          </cell>
        </row>
        <row r="1332">
          <cell r="A1332" t="str">
            <v>GSS301</v>
          </cell>
          <cell r="B1332">
            <v>2</v>
          </cell>
          <cell r="C1332">
            <v>0</v>
          </cell>
          <cell r="D1332" t="str">
            <v>L501</v>
          </cell>
          <cell r="E1332">
            <v>98</v>
          </cell>
          <cell r="F1332">
            <v>160</v>
          </cell>
        </row>
        <row r="1333">
          <cell r="A1333" t="str">
            <v>GSS301</v>
          </cell>
          <cell r="B1333">
            <v>3</v>
          </cell>
          <cell r="C1333">
            <v>0</v>
          </cell>
          <cell r="D1333" t="str">
            <v>L501</v>
          </cell>
          <cell r="E1333">
            <v>68</v>
          </cell>
          <cell r="F1333">
            <v>85</v>
          </cell>
        </row>
        <row r="1334">
          <cell r="A1334" t="str">
            <v>GSS301</v>
          </cell>
          <cell r="B1334">
            <v>4</v>
          </cell>
          <cell r="C1334">
            <v>0</v>
          </cell>
          <cell r="D1334" t="str">
            <v>L501</v>
          </cell>
          <cell r="E1334">
            <v>83</v>
          </cell>
          <cell r="F1334">
            <v>83</v>
          </cell>
        </row>
        <row r="1335">
          <cell r="A1335" t="str">
            <v>GSS301</v>
          </cell>
          <cell r="B1335">
            <v>6</v>
          </cell>
          <cell r="C1335">
            <v>0</v>
          </cell>
          <cell r="D1335" t="str">
            <v>L501</v>
          </cell>
          <cell r="E1335">
            <v>38</v>
          </cell>
          <cell r="F1335">
            <v>75</v>
          </cell>
        </row>
        <row r="1336">
          <cell r="A1336" t="str">
            <v>GSS301</v>
          </cell>
          <cell r="B1336">
            <v>8</v>
          </cell>
          <cell r="C1336">
            <v>0</v>
          </cell>
          <cell r="D1336" t="str">
            <v>L501</v>
          </cell>
          <cell r="E1336">
            <v>58</v>
          </cell>
          <cell r="F1336">
            <v>59</v>
          </cell>
        </row>
        <row r="1337">
          <cell r="A1337" t="str">
            <v>GSS301</v>
          </cell>
          <cell r="B1337">
            <v>10</v>
          </cell>
          <cell r="C1337">
            <v>0</v>
          </cell>
          <cell r="D1337" t="str">
            <v>L501</v>
          </cell>
          <cell r="E1337">
            <v>33</v>
          </cell>
          <cell r="F1337">
            <v>68</v>
          </cell>
        </row>
        <row r="1338">
          <cell r="A1338" t="str">
            <v>GSS301</v>
          </cell>
          <cell r="B1338">
            <v>12</v>
          </cell>
          <cell r="C1338">
            <v>0</v>
          </cell>
          <cell r="D1338" t="str">
            <v>L501</v>
          </cell>
          <cell r="E1338">
            <v>5</v>
          </cell>
          <cell r="F1338">
            <v>12</v>
          </cell>
        </row>
        <row r="1339">
          <cell r="A1339" t="str">
            <v>GSS301</v>
          </cell>
          <cell r="B1339">
            <v>16</v>
          </cell>
          <cell r="C1339">
            <v>0</v>
          </cell>
          <cell r="D1339" t="str">
            <v>L501</v>
          </cell>
          <cell r="E1339">
            <v>4</v>
          </cell>
          <cell r="F1339">
            <v>4</v>
          </cell>
        </row>
        <row r="1340">
          <cell r="A1340" t="str">
            <v>GSS301</v>
          </cell>
          <cell r="B1340">
            <v>18</v>
          </cell>
          <cell r="C1340">
            <v>0</v>
          </cell>
          <cell r="D1340" t="str">
            <v>L501</v>
          </cell>
          <cell r="E1340">
            <v>0</v>
          </cell>
          <cell r="F1340">
            <v>2</v>
          </cell>
        </row>
        <row r="1341">
          <cell r="A1341" t="str">
            <v>GSS301</v>
          </cell>
          <cell r="B1341">
            <v>20</v>
          </cell>
          <cell r="C1341">
            <v>0</v>
          </cell>
          <cell r="D1341" t="str">
            <v>L501</v>
          </cell>
          <cell r="E1341">
            <v>11</v>
          </cell>
          <cell r="F1341">
            <v>15</v>
          </cell>
        </row>
        <row r="1342">
          <cell r="A1342" t="str">
            <v>GSS301</v>
          </cell>
          <cell r="B1342">
            <v>24</v>
          </cell>
          <cell r="C1342">
            <v>0</v>
          </cell>
          <cell r="D1342" t="str">
            <v>L501</v>
          </cell>
          <cell r="E1342">
            <v>8</v>
          </cell>
          <cell r="F1342">
            <v>8</v>
          </cell>
        </row>
        <row r="1343">
          <cell r="A1343" t="str">
            <v>GSS301K</v>
          </cell>
          <cell r="B1343">
            <v>30</v>
          </cell>
          <cell r="C1343">
            <v>0</v>
          </cell>
          <cell r="D1343" t="str">
            <v>L501</v>
          </cell>
          <cell r="E1343">
            <v>2</v>
          </cell>
          <cell r="F1343">
            <v>2</v>
          </cell>
        </row>
        <row r="1344">
          <cell r="A1344" t="str">
            <v>GSS601</v>
          </cell>
          <cell r="B1344">
            <v>0.5</v>
          </cell>
          <cell r="C1344">
            <v>0</v>
          </cell>
          <cell r="D1344" t="str">
            <v>L501</v>
          </cell>
          <cell r="E1344">
            <v>12</v>
          </cell>
          <cell r="F1344">
            <v>12</v>
          </cell>
        </row>
        <row r="1345">
          <cell r="A1345" t="str">
            <v>GSS601</v>
          </cell>
          <cell r="B1345">
            <v>0.75</v>
          </cell>
          <cell r="C1345">
            <v>0</v>
          </cell>
          <cell r="D1345" t="str">
            <v>L501</v>
          </cell>
          <cell r="E1345">
            <v>88</v>
          </cell>
          <cell r="F1345">
            <v>88</v>
          </cell>
        </row>
        <row r="1346">
          <cell r="A1346" t="str">
            <v>GSS601</v>
          </cell>
          <cell r="B1346">
            <v>1</v>
          </cell>
          <cell r="C1346">
            <v>0</v>
          </cell>
          <cell r="D1346" t="str">
            <v>L501</v>
          </cell>
          <cell r="E1346">
            <v>127</v>
          </cell>
          <cell r="F1346">
            <v>142</v>
          </cell>
        </row>
        <row r="1347">
          <cell r="A1347" t="str">
            <v>GSS601</v>
          </cell>
          <cell r="B1347">
            <v>1.5</v>
          </cell>
          <cell r="C1347">
            <v>0</v>
          </cell>
          <cell r="D1347" t="str">
            <v>L501</v>
          </cell>
          <cell r="E1347">
            <v>69</v>
          </cell>
          <cell r="F1347">
            <v>102</v>
          </cell>
        </row>
        <row r="1348">
          <cell r="A1348" t="str">
            <v>GSS601</v>
          </cell>
          <cell r="B1348">
            <v>2</v>
          </cell>
          <cell r="C1348">
            <v>0</v>
          </cell>
          <cell r="D1348" t="str">
            <v>L501</v>
          </cell>
          <cell r="E1348">
            <v>240</v>
          </cell>
          <cell r="F1348">
            <v>476</v>
          </cell>
        </row>
        <row r="1349">
          <cell r="A1349" t="str">
            <v>GSS601</v>
          </cell>
          <cell r="B1349">
            <v>2.5</v>
          </cell>
          <cell r="C1349">
            <v>0</v>
          </cell>
          <cell r="D1349" t="str">
            <v>L501</v>
          </cell>
          <cell r="E1349">
            <v>0</v>
          </cell>
          <cell r="F1349">
            <v>4</v>
          </cell>
        </row>
        <row r="1350">
          <cell r="A1350" t="str">
            <v>GSS601</v>
          </cell>
          <cell r="B1350">
            <v>3</v>
          </cell>
          <cell r="C1350">
            <v>0</v>
          </cell>
          <cell r="D1350" t="str">
            <v>L501</v>
          </cell>
          <cell r="E1350">
            <v>64</v>
          </cell>
          <cell r="F1350">
            <v>180</v>
          </cell>
        </row>
        <row r="1351">
          <cell r="A1351" t="str">
            <v>GSS601</v>
          </cell>
          <cell r="B1351">
            <v>4</v>
          </cell>
          <cell r="C1351">
            <v>0</v>
          </cell>
          <cell r="D1351" t="str">
            <v>L501</v>
          </cell>
          <cell r="E1351">
            <v>83</v>
          </cell>
          <cell r="F1351">
            <v>183</v>
          </cell>
        </row>
        <row r="1352">
          <cell r="A1352" t="str">
            <v>GSS601</v>
          </cell>
          <cell r="B1352">
            <v>6</v>
          </cell>
          <cell r="C1352">
            <v>0</v>
          </cell>
          <cell r="D1352" t="str">
            <v>L501</v>
          </cell>
          <cell r="E1352">
            <v>77</v>
          </cell>
          <cell r="F1352">
            <v>175</v>
          </cell>
        </row>
        <row r="1353">
          <cell r="A1353" t="str">
            <v>GSS601</v>
          </cell>
          <cell r="B1353">
            <v>8</v>
          </cell>
          <cell r="C1353">
            <v>0</v>
          </cell>
          <cell r="D1353" t="str">
            <v>L501</v>
          </cell>
          <cell r="E1353">
            <v>85</v>
          </cell>
          <cell r="F1353">
            <v>176</v>
          </cell>
        </row>
        <row r="1354">
          <cell r="A1354" t="str">
            <v>GSS601</v>
          </cell>
          <cell r="B1354">
            <v>10</v>
          </cell>
          <cell r="C1354">
            <v>0</v>
          </cell>
          <cell r="D1354" t="str">
            <v>L501</v>
          </cell>
          <cell r="E1354">
            <v>57</v>
          </cell>
          <cell r="F1354">
            <v>127</v>
          </cell>
        </row>
        <row r="1355">
          <cell r="A1355" t="str">
            <v>GSS601</v>
          </cell>
          <cell r="B1355">
            <v>12</v>
          </cell>
          <cell r="C1355">
            <v>0</v>
          </cell>
          <cell r="D1355" t="str">
            <v>L501</v>
          </cell>
          <cell r="E1355">
            <v>14</v>
          </cell>
          <cell r="F1355">
            <v>22</v>
          </cell>
        </row>
        <row r="1356">
          <cell r="A1356" t="str">
            <v>GSS601</v>
          </cell>
          <cell r="B1356">
            <v>14</v>
          </cell>
          <cell r="C1356">
            <v>0</v>
          </cell>
          <cell r="D1356" t="str">
            <v>L501</v>
          </cell>
          <cell r="E1356">
            <v>18</v>
          </cell>
          <cell r="F1356">
            <v>28</v>
          </cell>
        </row>
        <row r="1357">
          <cell r="A1357" t="str">
            <v>GSS601</v>
          </cell>
          <cell r="B1357">
            <v>16</v>
          </cell>
          <cell r="C1357">
            <v>0</v>
          </cell>
          <cell r="D1357" t="str">
            <v>L501</v>
          </cell>
          <cell r="E1357">
            <v>5</v>
          </cell>
          <cell r="F1357">
            <v>6</v>
          </cell>
        </row>
        <row r="1358">
          <cell r="A1358" t="str">
            <v>GSS601</v>
          </cell>
          <cell r="B1358">
            <v>18</v>
          </cell>
          <cell r="C1358">
            <v>0</v>
          </cell>
          <cell r="D1358" t="str">
            <v>L501</v>
          </cell>
          <cell r="E1358">
            <v>1</v>
          </cell>
          <cell r="F1358">
            <v>6</v>
          </cell>
        </row>
        <row r="1359">
          <cell r="A1359" t="str">
            <v>GSS601</v>
          </cell>
          <cell r="B1359">
            <v>20</v>
          </cell>
          <cell r="C1359">
            <v>0</v>
          </cell>
          <cell r="D1359" t="str">
            <v>L501</v>
          </cell>
          <cell r="E1359">
            <v>16</v>
          </cell>
          <cell r="F1359">
            <v>50</v>
          </cell>
        </row>
        <row r="1360">
          <cell r="A1360" t="str">
            <v>GSS601</v>
          </cell>
          <cell r="B1360">
            <v>24</v>
          </cell>
          <cell r="C1360">
            <v>0</v>
          </cell>
          <cell r="D1360" t="str">
            <v>L501</v>
          </cell>
          <cell r="E1360">
            <v>40</v>
          </cell>
          <cell r="F1360">
            <v>80</v>
          </cell>
        </row>
        <row r="1361">
          <cell r="A1361" t="str">
            <v>GSS601K</v>
          </cell>
          <cell r="B1361">
            <v>30</v>
          </cell>
          <cell r="C1361">
            <v>0</v>
          </cell>
          <cell r="D1361" t="str">
            <v>L501</v>
          </cell>
          <cell r="E1361">
            <v>11</v>
          </cell>
          <cell r="F1361">
            <v>26</v>
          </cell>
        </row>
        <row r="1362">
          <cell r="A1362" t="str">
            <v>GSS601K</v>
          </cell>
          <cell r="B1362">
            <v>36</v>
          </cell>
          <cell r="C1362">
            <v>0</v>
          </cell>
          <cell r="D1362" t="str">
            <v>L501</v>
          </cell>
          <cell r="E1362">
            <v>1</v>
          </cell>
          <cell r="F1362">
            <v>2</v>
          </cell>
        </row>
        <row r="1363">
          <cell r="A1363" t="str">
            <v>GSS601M</v>
          </cell>
          <cell r="B1363">
            <v>36</v>
          </cell>
          <cell r="C1363">
            <v>0</v>
          </cell>
          <cell r="D1363" t="str">
            <v>L501</v>
          </cell>
          <cell r="E1363">
            <v>2</v>
          </cell>
          <cell r="F1363">
            <v>7</v>
          </cell>
        </row>
        <row r="1364">
          <cell r="A1364" t="str">
            <v>GSS901</v>
          </cell>
          <cell r="B1364">
            <v>0.75</v>
          </cell>
          <cell r="C1364">
            <v>0</v>
          </cell>
          <cell r="D1364" t="str">
            <v>L501</v>
          </cell>
          <cell r="E1364">
            <v>3</v>
          </cell>
          <cell r="F1364">
            <v>5</v>
          </cell>
        </row>
        <row r="1365">
          <cell r="A1365" t="str">
            <v>GSS901</v>
          </cell>
          <cell r="B1365">
            <v>1</v>
          </cell>
          <cell r="C1365">
            <v>0</v>
          </cell>
          <cell r="D1365" t="str">
            <v>L501</v>
          </cell>
          <cell r="E1365">
            <v>3</v>
          </cell>
          <cell r="F1365">
            <v>6</v>
          </cell>
        </row>
        <row r="1366">
          <cell r="A1366" t="str">
            <v>GSS901</v>
          </cell>
          <cell r="B1366">
            <v>3</v>
          </cell>
          <cell r="C1366">
            <v>0</v>
          </cell>
          <cell r="D1366" t="str">
            <v>L501</v>
          </cell>
          <cell r="E1366">
            <v>5</v>
          </cell>
          <cell r="F1366">
            <v>13</v>
          </cell>
        </row>
        <row r="1367">
          <cell r="A1367" t="str">
            <v>GSS901</v>
          </cell>
          <cell r="B1367">
            <v>4</v>
          </cell>
          <cell r="C1367">
            <v>0</v>
          </cell>
          <cell r="D1367" t="str">
            <v>L501</v>
          </cell>
          <cell r="E1367">
            <v>14</v>
          </cell>
          <cell r="F1367">
            <v>35</v>
          </cell>
        </row>
        <row r="1368">
          <cell r="A1368" t="str">
            <v>GSS901</v>
          </cell>
          <cell r="B1368">
            <v>6</v>
          </cell>
          <cell r="C1368">
            <v>0</v>
          </cell>
          <cell r="D1368" t="str">
            <v>L501</v>
          </cell>
          <cell r="E1368">
            <v>7</v>
          </cell>
          <cell r="F1368">
            <v>24</v>
          </cell>
        </row>
        <row r="1369">
          <cell r="A1369" t="str">
            <v>GSS901</v>
          </cell>
          <cell r="B1369">
            <v>8</v>
          </cell>
          <cell r="C1369">
            <v>0</v>
          </cell>
          <cell r="D1369" t="str">
            <v>L501</v>
          </cell>
          <cell r="E1369">
            <v>14</v>
          </cell>
          <cell r="F1369">
            <v>18</v>
          </cell>
        </row>
        <row r="1370">
          <cell r="A1370" t="str">
            <v>GSS901</v>
          </cell>
          <cell r="B1370">
            <v>10</v>
          </cell>
          <cell r="C1370">
            <v>0</v>
          </cell>
          <cell r="D1370" t="str">
            <v>L501</v>
          </cell>
          <cell r="E1370">
            <v>6</v>
          </cell>
          <cell r="F1370">
            <v>20</v>
          </cell>
        </row>
        <row r="1371">
          <cell r="A1371" t="str">
            <v>GSS901</v>
          </cell>
          <cell r="B1371">
            <v>12</v>
          </cell>
          <cell r="C1371">
            <v>0</v>
          </cell>
          <cell r="D1371" t="str">
            <v>L501</v>
          </cell>
          <cell r="E1371">
            <v>7</v>
          </cell>
          <cell r="F1371">
            <v>12</v>
          </cell>
        </row>
        <row r="1372">
          <cell r="A1372" t="str">
            <v>GSS901</v>
          </cell>
          <cell r="B1372">
            <v>16</v>
          </cell>
          <cell r="C1372">
            <v>0</v>
          </cell>
          <cell r="D1372" t="str">
            <v>L501</v>
          </cell>
          <cell r="E1372">
            <v>3</v>
          </cell>
          <cell r="F1372">
            <v>4</v>
          </cell>
        </row>
        <row r="1373">
          <cell r="A1373" t="str">
            <v>GSS901</v>
          </cell>
          <cell r="B1373">
            <v>20</v>
          </cell>
          <cell r="C1373">
            <v>0</v>
          </cell>
          <cell r="D1373" t="str">
            <v>L501</v>
          </cell>
          <cell r="E1373">
            <v>4</v>
          </cell>
          <cell r="F1373">
            <v>10</v>
          </cell>
        </row>
        <row r="1374">
          <cell r="A1374" t="str">
            <v>GSSA01</v>
          </cell>
          <cell r="B1374">
            <v>0.5</v>
          </cell>
          <cell r="C1374">
            <v>0</v>
          </cell>
          <cell r="D1374" t="str">
            <v>L501</v>
          </cell>
          <cell r="E1374">
            <v>17</v>
          </cell>
          <cell r="F1374">
            <v>28</v>
          </cell>
        </row>
        <row r="1375">
          <cell r="A1375" t="str">
            <v>GSSA01</v>
          </cell>
          <cell r="B1375">
            <v>0.75</v>
          </cell>
          <cell r="C1375">
            <v>0</v>
          </cell>
          <cell r="D1375" t="str">
            <v>L501</v>
          </cell>
          <cell r="E1375">
            <v>32</v>
          </cell>
          <cell r="F1375">
            <v>33</v>
          </cell>
        </row>
        <row r="1376">
          <cell r="A1376" t="str">
            <v>GSSA01</v>
          </cell>
          <cell r="B1376">
            <v>1</v>
          </cell>
          <cell r="C1376">
            <v>0</v>
          </cell>
          <cell r="D1376" t="str">
            <v>L501</v>
          </cell>
          <cell r="E1376">
            <v>58</v>
          </cell>
          <cell r="F1376">
            <v>104</v>
          </cell>
        </row>
        <row r="1377">
          <cell r="A1377" t="str">
            <v>GSSA01</v>
          </cell>
          <cell r="B1377">
            <v>1.5</v>
          </cell>
          <cell r="C1377">
            <v>0</v>
          </cell>
          <cell r="D1377" t="str">
            <v>L501</v>
          </cell>
          <cell r="E1377">
            <v>17</v>
          </cell>
          <cell r="F1377">
            <v>17</v>
          </cell>
        </row>
        <row r="1378">
          <cell r="A1378" t="str">
            <v>GSSA01</v>
          </cell>
          <cell r="B1378">
            <v>2</v>
          </cell>
          <cell r="C1378">
            <v>0</v>
          </cell>
          <cell r="D1378" t="str">
            <v>L501</v>
          </cell>
          <cell r="E1378">
            <v>12</v>
          </cell>
          <cell r="F1378">
            <v>28</v>
          </cell>
        </row>
        <row r="1379">
          <cell r="A1379" t="str">
            <v>LECJ01</v>
          </cell>
          <cell r="B1379">
            <v>3</v>
          </cell>
          <cell r="C1379">
            <v>1</v>
          </cell>
          <cell r="D1379" t="str">
            <v>L403</v>
          </cell>
          <cell r="E1379">
            <v>2</v>
          </cell>
          <cell r="F1379">
            <v>2</v>
          </cell>
        </row>
        <row r="1380">
          <cell r="A1380" t="str">
            <v>LECJ01</v>
          </cell>
          <cell r="B1380">
            <v>4</v>
          </cell>
          <cell r="C1380">
            <v>0.75</v>
          </cell>
          <cell r="D1380" t="str">
            <v>L403</v>
          </cell>
          <cell r="E1380">
            <v>1</v>
          </cell>
          <cell r="F1380">
            <v>1</v>
          </cell>
        </row>
        <row r="1381">
          <cell r="A1381" t="str">
            <v>LECJ02</v>
          </cell>
          <cell r="B1381">
            <v>3</v>
          </cell>
          <cell r="C1381">
            <v>1.5</v>
          </cell>
          <cell r="D1381" t="str">
            <v>L403</v>
          </cell>
          <cell r="E1381">
            <v>0</v>
          </cell>
          <cell r="F1381">
            <v>1</v>
          </cell>
        </row>
        <row r="1382">
          <cell r="A1382" t="str">
            <v>LECJ02</v>
          </cell>
          <cell r="B1382">
            <v>4</v>
          </cell>
          <cell r="C1382">
            <v>1</v>
          </cell>
          <cell r="D1382" t="str">
            <v>L403</v>
          </cell>
          <cell r="E1382">
            <v>2</v>
          </cell>
          <cell r="F1382">
            <v>2</v>
          </cell>
        </row>
        <row r="1383">
          <cell r="A1383" t="str">
            <v>LEDJ012</v>
          </cell>
          <cell r="B1383">
            <v>2</v>
          </cell>
          <cell r="C1383">
            <v>1</v>
          </cell>
          <cell r="D1383" t="str">
            <v>L403</v>
          </cell>
          <cell r="E1383">
            <v>1</v>
          </cell>
          <cell r="F1383">
            <v>1</v>
          </cell>
        </row>
        <row r="1384">
          <cell r="A1384" t="str">
            <v>LEDJ012</v>
          </cell>
          <cell r="B1384">
            <v>3</v>
          </cell>
          <cell r="C1384">
            <v>1.5</v>
          </cell>
          <cell r="D1384" t="str">
            <v>L403</v>
          </cell>
          <cell r="E1384">
            <v>2</v>
          </cell>
          <cell r="F1384">
            <v>3</v>
          </cell>
        </row>
        <row r="1385">
          <cell r="A1385" t="str">
            <v>LEDJ012</v>
          </cell>
          <cell r="B1385">
            <v>6</v>
          </cell>
          <cell r="C1385">
            <v>1</v>
          </cell>
          <cell r="D1385" t="str">
            <v>L403</v>
          </cell>
          <cell r="E1385">
            <v>2</v>
          </cell>
          <cell r="F1385">
            <v>2</v>
          </cell>
        </row>
        <row r="1386">
          <cell r="A1386" t="str">
            <v>LEDJ012</v>
          </cell>
          <cell r="B1386">
            <v>6</v>
          </cell>
          <cell r="C1386">
            <v>1.5</v>
          </cell>
          <cell r="D1386" t="str">
            <v>L403</v>
          </cell>
          <cell r="E1386">
            <v>1</v>
          </cell>
          <cell r="F1386">
            <v>1</v>
          </cell>
        </row>
        <row r="1387">
          <cell r="A1387" t="str">
            <v>LESJ042</v>
          </cell>
          <cell r="B1387">
            <v>2</v>
          </cell>
          <cell r="C1387">
            <v>1</v>
          </cell>
          <cell r="D1387" t="str">
            <v>L405</v>
          </cell>
          <cell r="E1387">
            <v>2</v>
          </cell>
          <cell r="F1387">
            <v>2</v>
          </cell>
        </row>
        <row r="1388">
          <cell r="A1388" t="str">
            <v>LESJ042</v>
          </cell>
          <cell r="B1388">
            <v>16</v>
          </cell>
          <cell r="C1388">
            <v>1.5</v>
          </cell>
          <cell r="D1388" t="str">
            <v>L405</v>
          </cell>
          <cell r="E1388">
            <v>1</v>
          </cell>
          <cell r="F1388">
            <v>1</v>
          </cell>
        </row>
        <row r="1389">
          <cell r="A1389" t="str">
            <v>LLCJ01</v>
          </cell>
          <cell r="B1389">
            <v>6</v>
          </cell>
          <cell r="C1389">
            <v>1</v>
          </cell>
          <cell r="D1389" t="str">
            <v>L403</v>
          </cell>
          <cell r="E1389">
            <v>2</v>
          </cell>
          <cell r="F1389">
            <v>2</v>
          </cell>
        </row>
        <row r="1390">
          <cell r="A1390" t="str">
            <v>LLCJ01</v>
          </cell>
          <cell r="B1390">
            <v>8</v>
          </cell>
          <cell r="C1390">
            <v>1</v>
          </cell>
          <cell r="D1390" t="str">
            <v>L403</v>
          </cell>
          <cell r="E1390">
            <v>1</v>
          </cell>
          <cell r="F1390">
            <v>1</v>
          </cell>
        </row>
        <row r="1391">
          <cell r="A1391" t="str">
            <v>LLCJ01</v>
          </cell>
          <cell r="B1391">
            <v>10</v>
          </cell>
          <cell r="C1391">
            <v>1</v>
          </cell>
          <cell r="D1391" t="str">
            <v>L403</v>
          </cell>
          <cell r="E1391">
            <v>1</v>
          </cell>
          <cell r="F1391">
            <v>1</v>
          </cell>
        </row>
        <row r="1392">
          <cell r="A1392" t="str">
            <v>LSCJ01</v>
          </cell>
          <cell r="B1392">
            <v>2</v>
          </cell>
          <cell r="C1392">
            <v>0.5</v>
          </cell>
          <cell r="D1392" t="str">
            <v>L403</v>
          </cell>
          <cell r="E1392">
            <v>4</v>
          </cell>
          <cell r="F1392">
            <v>11</v>
          </cell>
        </row>
        <row r="1393">
          <cell r="A1393" t="str">
            <v>LSCJ01</v>
          </cell>
          <cell r="B1393">
            <v>2</v>
          </cell>
          <cell r="C1393">
            <v>0.75</v>
          </cell>
          <cell r="D1393" t="str">
            <v>L403</v>
          </cell>
          <cell r="E1393">
            <v>324</v>
          </cell>
          <cell r="F1393">
            <v>323</v>
          </cell>
        </row>
        <row r="1394">
          <cell r="A1394" t="str">
            <v>LSCJ01</v>
          </cell>
          <cell r="B1394">
            <v>2</v>
          </cell>
          <cell r="C1394">
            <v>1</v>
          </cell>
          <cell r="D1394" t="str">
            <v>L403</v>
          </cell>
          <cell r="E1394">
            <v>101</v>
          </cell>
          <cell r="F1394">
            <v>101</v>
          </cell>
        </row>
        <row r="1395">
          <cell r="A1395" t="str">
            <v>LSCJ01</v>
          </cell>
          <cell r="B1395">
            <v>2</v>
          </cell>
          <cell r="C1395">
            <v>1.5</v>
          </cell>
          <cell r="D1395" t="str">
            <v>L403</v>
          </cell>
          <cell r="E1395">
            <v>43</v>
          </cell>
          <cell r="F1395">
            <v>44</v>
          </cell>
        </row>
        <row r="1396">
          <cell r="A1396" t="str">
            <v>LSCJ01</v>
          </cell>
          <cell r="B1396">
            <v>3</v>
          </cell>
          <cell r="C1396">
            <v>0.75</v>
          </cell>
          <cell r="D1396" t="str">
            <v>L403</v>
          </cell>
          <cell r="E1396">
            <v>185</v>
          </cell>
          <cell r="F1396">
            <v>191</v>
          </cell>
        </row>
        <row r="1397">
          <cell r="A1397" t="str">
            <v>LSCJ01</v>
          </cell>
          <cell r="B1397">
            <v>3</v>
          </cell>
          <cell r="C1397">
            <v>1</v>
          </cell>
          <cell r="D1397" t="str">
            <v>L403</v>
          </cell>
          <cell r="E1397">
            <v>31</v>
          </cell>
          <cell r="F1397">
            <v>43</v>
          </cell>
        </row>
        <row r="1398">
          <cell r="A1398" t="str">
            <v>LSCJ01</v>
          </cell>
          <cell r="B1398">
            <v>3</v>
          </cell>
          <cell r="C1398">
            <v>1.5</v>
          </cell>
          <cell r="D1398" t="str">
            <v>L403</v>
          </cell>
          <cell r="E1398">
            <v>47</v>
          </cell>
          <cell r="F1398">
            <v>54</v>
          </cell>
        </row>
        <row r="1399">
          <cell r="A1399" t="str">
            <v>LSCJ01</v>
          </cell>
          <cell r="B1399">
            <v>4</v>
          </cell>
          <cell r="C1399">
            <v>0.5</v>
          </cell>
          <cell r="D1399" t="str">
            <v>L403</v>
          </cell>
          <cell r="E1399">
            <v>6</v>
          </cell>
          <cell r="F1399">
            <v>6</v>
          </cell>
        </row>
        <row r="1400">
          <cell r="A1400" t="str">
            <v>LSCJ01</v>
          </cell>
          <cell r="B1400">
            <v>4</v>
          </cell>
          <cell r="C1400">
            <v>0.75</v>
          </cell>
          <cell r="D1400" t="str">
            <v>L403</v>
          </cell>
          <cell r="E1400">
            <v>208</v>
          </cell>
          <cell r="F1400">
            <v>197</v>
          </cell>
        </row>
        <row r="1401">
          <cell r="A1401" t="str">
            <v>LSCJ01</v>
          </cell>
          <cell r="B1401">
            <v>4</v>
          </cell>
          <cell r="C1401">
            <v>1</v>
          </cell>
          <cell r="D1401" t="str">
            <v>L403</v>
          </cell>
          <cell r="E1401">
            <v>10</v>
          </cell>
          <cell r="F1401">
            <v>13</v>
          </cell>
        </row>
        <row r="1402">
          <cell r="A1402" t="str">
            <v>LSCJ01</v>
          </cell>
          <cell r="B1402">
            <v>4</v>
          </cell>
          <cell r="C1402">
            <v>1.5</v>
          </cell>
          <cell r="D1402" t="str">
            <v>L403</v>
          </cell>
          <cell r="E1402">
            <v>37</v>
          </cell>
          <cell r="F1402">
            <v>43</v>
          </cell>
        </row>
        <row r="1403">
          <cell r="A1403" t="str">
            <v>LSCJ01</v>
          </cell>
          <cell r="B1403">
            <v>4</v>
          </cell>
          <cell r="C1403">
            <v>2</v>
          </cell>
          <cell r="D1403" t="str">
            <v>L403</v>
          </cell>
          <cell r="E1403">
            <v>0</v>
          </cell>
          <cell r="F1403">
            <v>1</v>
          </cell>
        </row>
        <row r="1404">
          <cell r="A1404" t="str">
            <v>LSCJ01</v>
          </cell>
          <cell r="B1404">
            <v>6</v>
          </cell>
          <cell r="C1404">
            <v>0.5</v>
          </cell>
          <cell r="D1404" t="str">
            <v>L403</v>
          </cell>
          <cell r="E1404">
            <v>6</v>
          </cell>
          <cell r="F1404">
            <v>8</v>
          </cell>
        </row>
        <row r="1405">
          <cell r="A1405" t="str">
            <v>LSCJ01</v>
          </cell>
          <cell r="B1405">
            <v>6</v>
          </cell>
          <cell r="C1405">
            <v>0.75</v>
          </cell>
          <cell r="D1405" t="str">
            <v>L403</v>
          </cell>
          <cell r="E1405">
            <v>158</v>
          </cell>
          <cell r="F1405">
            <v>158</v>
          </cell>
        </row>
        <row r="1406">
          <cell r="A1406" t="str">
            <v>LSCJ01</v>
          </cell>
          <cell r="B1406">
            <v>6</v>
          </cell>
          <cell r="C1406">
            <v>1</v>
          </cell>
          <cell r="D1406" t="str">
            <v>L403</v>
          </cell>
          <cell r="E1406">
            <v>26</v>
          </cell>
          <cell r="F1406">
            <v>32</v>
          </cell>
        </row>
        <row r="1407">
          <cell r="A1407" t="str">
            <v>LSCJ01</v>
          </cell>
          <cell r="B1407">
            <v>6</v>
          </cell>
          <cell r="C1407">
            <v>1.5</v>
          </cell>
          <cell r="D1407" t="str">
            <v>L403</v>
          </cell>
          <cell r="E1407">
            <v>10</v>
          </cell>
          <cell r="F1407">
            <v>13</v>
          </cell>
        </row>
        <row r="1408">
          <cell r="A1408" t="str">
            <v>LSCJ01</v>
          </cell>
          <cell r="B1408">
            <v>8</v>
          </cell>
          <cell r="C1408">
            <v>0.75</v>
          </cell>
          <cell r="D1408" t="str">
            <v>L403</v>
          </cell>
          <cell r="E1408">
            <v>101</v>
          </cell>
          <cell r="F1408">
            <v>109</v>
          </cell>
        </row>
        <row r="1409">
          <cell r="A1409" t="str">
            <v>LSCJ01</v>
          </cell>
          <cell r="B1409">
            <v>8</v>
          </cell>
          <cell r="C1409">
            <v>1</v>
          </cell>
          <cell r="D1409" t="str">
            <v>L403</v>
          </cell>
          <cell r="E1409">
            <v>23</v>
          </cell>
          <cell r="F1409">
            <v>21</v>
          </cell>
        </row>
        <row r="1410">
          <cell r="A1410" t="str">
            <v>LSCJ01</v>
          </cell>
          <cell r="B1410">
            <v>8</v>
          </cell>
          <cell r="C1410">
            <v>1.5</v>
          </cell>
          <cell r="D1410" t="str">
            <v>L403</v>
          </cell>
          <cell r="E1410">
            <v>6</v>
          </cell>
          <cell r="F1410">
            <v>12</v>
          </cell>
        </row>
        <row r="1411">
          <cell r="A1411" t="str">
            <v>LSCJ01</v>
          </cell>
          <cell r="B1411">
            <v>10</v>
          </cell>
          <cell r="C1411">
            <v>0.75</v>
          </cell>
          <cell r="D1411" t="str">
            <v>L403</v>
          </cell>
          <cell r="E1411">
            <v>92</v>
          </cell>
          <cell r="F1411">
            <v>102</v>
          </cell>
        </row>
        <row r="1412">
          <cell r="A1412" t="str">
            <v>LSCJ01</v>
          </cell>
          <cell r="B1412">
            <v>10</v>
          </cell>
          <cell r="C1412">
            <v>1</v>
          </cell>
          <cell r="D1412" t="str">
            <v>L403</v>
          </cell>
          <cell r="E1412">
            <v>23</v>
          </cell>
          <cell r="F1412">
            <v>23</v>
          </cell>
        </row>
        <row r="1413">
          <cell r="A1413" t="str">
            <v>LSCJ01</v>
          </cell>
          <cell r="B1413">
            <v>10</v>
          </cell>
          <cell r="C1413">
            <v>1.5</v>
          </cell>
          <cell r="D1413" t="str">
            <v>L403</v>
          </cell>
          <cell r="E1413">
            <v>4</v>
          </cell>
          <cell r="F1413">
            <v>4</v>
          </cell>
        </row>
        <row r="1414">
          <cell r="A1414" t="str">
            <v>LSCJ01</v>
          </cell>
          <cell r="B1414">
            <v>12</v>
          </cell>
          <cell r="C1414">
            <v>0.5</v>
          </cell>
          <cell r="D1414" t="str">
            <v>L403</v>
          </cell>
          <cell r="E1414">
            <v>2</v>
          </cell>
          <cell r="F1414">
            <v>2</v>
          </cell>
        </row>
        <row r="1415">
          <cell r="A1415" t="str">
            <v>LSCJ01</v>
          </cell>
          <cell r="B1415">
            <v>12</v>
          </cell>
          <cell r="C1415">
            <v>0.75</v>
          </cell>
          <cell r="D1415" t="str">
            <v>L403</v>
          </cell>
          <cell r="E1415">
            <v>58</v>
          </cell>
          <cell r="F1415">
            <v>58</v>
          </cell>
        </row>
        <row r="1416">
          <cell r="A1416" t="str">
            <v>LSCJ01</v>
          </cell>
          <cell r="B1416">
            <v>12</v>
          </cell>
          <cell r="C1416">
            <v>1</v>
          </cell>
          <cell r="D1416" t="str">
            <v>L403</v>
          </cell>
          <cell r="E1416">
            <v>15</v>
          </cell>
          <cell r="F1416">
            <v>14</v>
          </cell>
        </row>
        <row r="1417">
          <cell r="A1417" t="str">
            <v>LSCJ01</v>
          </cell>
          <cell r="B1417">
            <v>12</v>
          </cell>
          <cell r="C1417">
            <v>1.5</v>
          </cell>
          <cell r="D1417" t="str">
            <v>L403</v>
          </cell>
          <cell r="E1417">
            <v>5</v>
          </cell>
          <cell r="F1417">
            <v>6</v>
          </cell>
        </row>
        <row r="1418">
          <cell r="A1418" t="str">
            <v>LSCJ01</v>
          </cell>
          <cell r="B1418">
            <v>14</v>
          </cell>
          <cell r="C1418">
            <v>0.75</v>
          </cell>
          <cell r="D1418" t="str">
            <v>L403</v>
          </cell>
          <cell r="E1418">
            <v>28</v>
          </cell>
          <cell r="F1418">
            <v>29</v>
          </cell>
        </row>
        <row r="1419">
          <cell r="A1419" t="str">
            <v>LSCJ01</v>
          </cell>
          <cell r="B1419">
            <v>14</v>
          </cell>
          <cell r="C1419">
            <v>1</v>
          </cell>
          <cell r="D1419" t="str">
            <v>L403</v>
          </cell>
          <cell r="E1419">
            <v>1</v>
          </cell>
          <cell r="F1419">
            <v>1</v>
          </cell>
        </row>
        <row r="1420">
          <cell r="A1420" t="str">
            <v>LSCJ01</v>
          </cell>
          <cell r="B1420">
            <v>14</v>
          </cell>
          <cell r="C1420">
            <v>1.5</v>
          </cell>
          <cell r="D1420" t="str">
            <v>L403</v>
          </cell>
          <cell r="E1420">
            <v>2</v>
          </cell>
          <cell r="F1420">
            <v>2</v>
          </cell>
        </row>
        <row r="1421">
          <cell r="A1421" t="str">
            <v>LSCJ01</v>
          </cell>
          <cell r="B1421">
            <v>16</v>
          </cell>
          <cell r="C1421">
            <v>0.75</v>
          </cell>
          <cell r="D1421" t="str">
            <v>L403</v>
          </cell>
          <cell r="E1421">
            <v>53</v>
          </cell>
          <cell r="F1421">
            <v>53</v>
          </cell>
        </row>
        <row r="1422">
          <cell r="A1422" t="str">
            <v>LSCJ01</v>
          </cell>
          <cell r="B1422">
            <v>16</v>
          </cell>
          <cell r="C1422">
            <v>1</v>
          </cell>
          <cell r="D1422" t="str">
            <v>L403</v>
          </cell>
          <cell r="E1422">
            <v>10</v>
          </cell>
          <cell r="F1422">
            <v>8</v>
          </cell>
        </row>
        <row r="1423">
          <cell r="A1423" t="str">
            <v>LSCJ01</v>
          </cell>
          <cell r="B1423">
            <v>16</v>
          </cell>
          <cell r="C1423">
            <v>1.5</v>
          </cell>
          <cell r="D1423" t="str">
            <v>L403</v>
          </cell>
          <cell r="E1423">
            <v>7</v>
          </cell>
          <cell r="F1423">
            <v>7</v>
          </cell>
        </row>
        <row r="1424">
          <cell r="A1424" t="str">
            <v>LSCJ01</v>
          </cell>
          <cell r="B1424">
            <v>18</v>
          </cell>
          <cell r="C1424">
            <v>0.75</v>
          </cell>
          <cell r="D1424" t="str">
            <v>L403</v>
          </cell>
          <cell r="E1424">
            <v>9</v>
          </cell>
          <cell r="F1424">
            <v>9</v>
          </cell>
        </row>
        <row r="1425">
          <cell r="A1425" t="str">
            <v>LSCJ01</v>
          </cell>
          <cell r="B1425">
            <v>18</v>
          </cell>
          <cell r="C1425">
            <v>1</v>
          </cell>
          <cell r="D1425" t="str">
            <v>L403</v>
          </cell>
          <cell r="E1425">
            <v>1</v>
          </cell>
          <cell r="F1425">
            <v>1</v>
          </cell>
        </row>
        <row r="1426">
          <cell r="A1426" t="str">
            <v>LSCJ01</v>
          </cell>
          <cell r="B1426">
            <v>18</v>
          </cell>
          <cell r="C1426">
            <v>1.5</v>
          </cell>
          <cell r="D1426" t="str">
            <v>L403</v>
          </cell>
          <cell r="E1426">
            <v>3</v>
          </cell>
          <cell r="F1426">
            <v>3</v>
          </cell>
        </row>
        <row r="1427">
          <cell r="A1427" t="str">
            <v>LSCJ01</v>
          </cell>
          <cell r="B1427">
            <v>20</v>
          </cell>
          <cell r="C1427">
            <v>0.75</v>
          </cell>
          <cell r="D1427" t="str">
            <v>L403</v>
          </cell>
          <cell r="E1427">
            <v>48</v>
          </cell>
          <cell r="F1427">
            <v>50</v>
          </cell>
        </row>
        <row r="1428">
          <cell r="A1428" t="str">
            <v>LSCJ01</v>
          </cell>
          <cell r="B1428">
            <v>20</v>
          </cell>
          <cell r="C1428">
            <v>1</v>
          </cell>
          <cell r="D1428" t="str">
            <v>L403</v>
          </cell>
          <cell r="E1428">
            <v>2</v>
          </cell>
          <cell r="F1428">
            <v>3</v>
          </cell>
        </row>
        <row r="1429">
          <cell r="A1429" t="str">
            <v>LSCJ01</v>
          </cell>
          <cell r="B1429">
            <v>20</v>
          </cell>
          <cell r="C1429">
            <v>1.5</v>
          </cell>
          <cell r="D1429" t="str">
            <v>L403</v>
          </cell>
          <cell r="E1429">
            <v>2</v>
          </cell>
          <cell r="F1429">
            <v>2</v>
          </cell>
        </row>
        <row r="1430">
          <cell r="A1430" t="str">
            <v>LSCJ01</v>
          </cell>
          <cell r="B1430">
            <v>24</v>
          </cell>
          <cell r="C1430">
            <v>0.75</v>
          </cell>
          <cell r="D1430" t="str">
            <v>L403</v>
          </cell>
          <cell r="E1430">
            <v>20</v>
          </cell>
          <cell r="F1430">
            <v>18</v>
          </cell>
        </row>
        <row r="1431">
          <cell r="A1431" t="str">
            <v>LSCJ01</v>
          </cell>
          <cell r="B1431">
            <v>24</v>
          </cell>
          <cell r="C1431">
            <v>1</v>
          </cell>
          <cell r="D1431" t="str">
            <v>L403</v>
          </cell>
          <cell r="E1431">
            <v>1</v>
          </cell>
          <cell r="F1431">
            <v>1</v>
          </cell>
        </row>
        <row r="1432">
          <cell r="A1432" t="str">
            <v>LSCJ01</v>
          </cell>
          <cell r="B1432">
            <v>24</v>
          </cell>
          <cell r="C1432">
            <v>1.5</v>
          </cell>
          <cell r="D1432" t="str">
            <v>L403</v>
          </cell>
          <cell r="E1432">
            <v>13</v>
          </cell>
          <cell r="F1432">
            <v>13</v>
          </cell>
        </row>
        <row r="1433">
          <cell r="A1433" t="str">
            <v>LSCJ01</v>
          </cell>
          <cell r="B1433">
            <v>30</v>
          </cell>
          <cell r="C1433">
            <v>0.5</v>
          </cell>
          <cell r="D1433" t="str">
            <v>L403</v>
          </cell>
          <cell r="E1433">
            <v>0</v>
          </cell>
          <cell r="F1433">
            <v>2</v>
          </cell>
        </row>
        <row r="1434">
          <cell r="A1434" t="str">
            <v>LSCJ01</v>
          </cell>
          <cell r="B1434">
            <v>30</v>
          </cell>
          <cell r="C1434">
            <v>0.75</v>
          </cell>
          <cell r="D1434" t="str">
            <v>L403</v>
          </cell>
          <cell r="E1434">
            <v>18</v>
          </cell>
          <cell r="F1434">
            <v>17</v>
          </cell>
        </row>
        <row r="1435">
          <cell r="A1435" t="str">
            <v>LSCJ01</v>
          </cell>
          <cell r="B1435">
            <v>30</v>
          </cell>
          <cell r="C1435">
            <v>1</v>
          </cell>
          <cell r="D1435" t="str">
            <v>L403</v>
          </cell>
          <cell r="E1435">
            <v>6</v>
          </cell>
          <cell r="F1435">
            <v>6</v>
          </cell>
        </row>
        <row r="1436">
          <cell r="A1436" t="str">
            <v>LSCJ01</v>
          </cell>
          <cell r="B1436">
            <v>30</v>
          </cell>
          <cell r="C1436">
            <v>1.5</v>
          </cell>
          <cell r="D1436" t="str">
            <v>L403</v>
          </cell>
          <cell r="E1436">
            <v>16</v>
          </cell>
          <cell r="F1436">
            <v>16</v>
          </cell>
        </row>
        <row r="1437">
          <cell r="A1437" t="str">
            <v>LSCJ01</v>
          </cell>
          <cell r="B1437">
            <v>36</v>
          </cell>
          <cell r="C1437">
            <v>0.75</v>
          </cell>
          <cell r="D1437" t="str">
            <v>L403</v>
          </cell>
          <cell r="E1437">
            <v>3</v>
          </cell>
          <cell r="F1437">
            <v>4</v>
          </cell>
        </row>
        <row r="1438">
          <cell r="A1438" t="str">
            <v>LSCJ01</v>
          </cell>
          <cell r="B1438">
            <v>36</v>
          </cell>
          <cell r="C1438">
            <v>1.5</v>
          </cell>
          <cell r="D1438" t="str">
            <v>L403</v>
          </cell>
          <cell r="E1438">
            <v>2</v>
          </cell>
          <cell r="F1438">
            <v>2</v>
          </cell>
        </row>
        <row r="1439">
          <cell r="A1439" t="str">
            <v>LSCJ01</v>
          </cell>
          <cell r="B1439">
            <v>42</v>
          </cell>
          <cell r="C1439">
            <v>0.75</v>
          </cell>
          <cell r="D1439" t="str">
            <v>L403</v>
          </cell>
          <cell r="E1439">
            <v>11</v>
          </cell>
          <cell r="F1439">
            <v>11</v>
          </cell>
        </row>
        <row r="1440">
          <cell r="A1440" t="str">
            <v>LSCJ01</v>
          </cell>
          <cell r="B1440">
            <v>42</v>
          </cell>
          <cell r="C1440">
            <v>1</v>
          </cell>
          <cell r="D1440" t="str">
            <v>L403</v>
          </cell>
          <cell r="E1440">
            <v>1</v>
          </cell>
          <cell r="F1440">
            <v>2</v>
          </cell>
        </row>
        <row r="1441">
          <cell r="A1441" t="str">
            <v>LSCJ01</v>
          </cell>
          <cell r="B1441">
            <v>42</v>
          </cell>
          <cell r="C1441">
            <v>1.5</v>
          </cell>
          <cell r="D1441" t="str">
            <v>L403</v>
          </cell>
          <cell r="E1441">
            <v>4</v>
          </cell>
          <cell r="F1441">
            <v>4</v>
          </cell>
        </row>
        <row r="1442">
          <cell r="A1442" t="str">
            <v>LSCJ01</v>
          </cell>
          <cell r="B1442">
            <v>48</v>
          </cell>
          <cell r="C1442">
            <v>0.75</v>
          </cell>
          <cell r="D1442" t="str">
            <v>L403</v>
          </cell>
          <cell r="E1442">
            <v>2</v>
          </cell>
          <cell r="F1442">
            <v>2</v>
          </cell>
        </row>
        <row r="1443">
          <cell r="A1443" t="str">
            <v>LSCJ01G</v>
          </cell>
          <cell r="B1443">
            <v>3</v>
          </cell>
          <cell r="C1443">
            <v>0.5</v>
          </cell>
          <cell r="D1443" t="str">
            <v>L403</v>
          </cell>
          <cell r="E1443">
            <v>0</v>
          </cell>
          <cell r="F1443">
            <v>0</v>
          </cell>
        </row>
        <row r="1444">
          <cell r="A1444" t="str">
            <v>LSCJ01G</v>
          </cell>
          <cell r="B1444">
            <v>3</v>
          </cell>
          <cell r="C1444">
            <v>1</v>
          </cell>
          <cell r="D1444" t="str">
            <v>L403</v>
          </cell>
          <cell r="E1444">
            <v>95</v>
          </cell>
          <cell r="F1444">
            <v>100</v>
          </cell>
        </row>
        <row r="1445">
          <cell r="A1445" t="str">
            <v>LSCJ01G</v>
          </cell>
          <cell r="B1445">
            <v>3</v>
          </cell>
          <cell r="C1445">
            <v>1.5</v>
          </cell>
          <cell r="D1445" t="str">
            <v>L403</v>
          </cell>
          <cell r="E1445">
            <v>6</v>
          </cell>
          <cell r="F1445">
            <v>10</v>
          </cell>
        </row>
        <row r="1446">
          <cell r="A1446" t="str">
            <v>LSCJ01G</v>
          </cell>
          <cell r="B1446">
            <v>3</v>
          </cell>
          <cell r="C1446">
            <v>2</v>
          </cell>
          <cell r="D1446" t="str">
            <v>L403</v>
          </cell>
          <cell r="E1446">
            <v>5</v>
          </cell>
          <cell r="F1446">
            <v>7</v>
          </cell>
        </row>
        <row r="1447">
          <cell r="A1447" t="str">
            <v>LSCJ01G</v>
          </cell>
          <cell r="B1447">
            <v>4</v>
          </cell>
          <cell r="C1447">
            <v>2</v>
          </cell>
          <cell r="D1447" t="str">
            <v>L403</v>
          </cell>
          <cell r="E1447">
            <v>1</v>
          </cell>
          <cell r="F1447">
            <v>3</v>
          </cell>
        </row>
        <row r="1448">
          <cell r="A1448" t="str">
            <v>LSCJ01G</v>
          </cell>
          <cell r="B1448">
            <v>6</v>
          </cell>
          <cell r="C1448">
            <v>0.75</v>
          </cell>
          <cell r="D1448" t="str">
            <v>L403</v>
          </cell>
          <cell r="E1448">
            <v>1</v>
          </cell>
          <cell r="F1448">
            <v>2</v>
          </cell>
        </row>
        <row r="1449">
          <cell r="A1449" t="str">
            <v>LSCJ01G</v>
          </cell>
          <cell r="B1449">
            <v>8</v>
          </cell>
          <cell r="C1449">
            <v>0.75</v>
          </cell>
          <cell r="D1449" t="str">
            <v>L403</v>
          </cell>
          <cell r="E1449">
            <v>1</v>
          </cell>
          <cell r="F1449">
            <v>3</v>
          </cell>
        </row>
        <row r="1450">
          <cell r="A1450" t="str">
            <v>LSCK01</v>
          </cell>
          <cell r="B1450">
            <v>2</v>
          </cell>
          <cell r="C1450">
            <v>0.75</v>
          </cell>
          <cell r="D1450" t="str">
            <v>L403</v>
          </cell>
          <cell r="E1450">
            <v>34</v>
          </cell>
          <cell r="F1450">
            <v>26</v>
          </cell>
        </row>
        <row r="1451">
          <cell r="A1451" t="str">
            <v>LSCK01</v>
          </cell>
          <cell r="B1451">
            <v>2</v>
          </cell>
          <cell r="C1451">
            <v>1</v>
          </cell>
          <cell r="D1451" t="str">
            <v>L403</v>
          </cell>
          <cell r="E1451">
            <v>11</v>
          </cell>
          <cell r="F1451">
            <v>12</v>
          </cell>
        </row>
        <row r="1452">
          <cell r="A1452" t="str">
            <v>LSCK01</v>
          </cell>
          <cell r="B1452">
            <v>3</v>
          </cell>
          <cell r="C1452">
            <v>0.75</v>
          </cell>
          <cell r="D1452" t="str">
            <v>L403</v>
          </cell>
          <cell r="E1452">
            <v>30</v>
          </cell>
          <cell r="F1452">
            <v>40</v>
          </cell>
        </row>
        <row r="1453">
          <cell r="A1453" t="str">
            <v>LSCK01</v>
          </cell>
          <cell r="B1453">
            <v>3</v>
          </cell>
          <cell r="C1453">
            <v>1</v>
          </cell>
          <cell r="D1453" t="str">
            <v>L403</v>
          </cell>
          <cell r="E1453">
            <v>16</v>
          </cell>
          <cell r="F1453">
            <v>24</v>
          </cell>
        </row>
        <row r="1454">
          <cell r="A1454" t="str">
            <v>LSCK01</v>
          </cell>
          <cell r="B1454">
            <v>3</v>
          </cell>
          <cell r="C1454">
            <v>1.5</v>
          </cell>
          <cell r="D1454" t="str">
            <v>L403</v>
          </cell>
          <cell r="E1454">
            <v>5</v>
          </cell>
          <cell r="F1454">
            <v>9</v>
          </cell>
        </row>
        <row r="1455">
          <cell r="A1455" t="str">
            <v>LSCK01</v>
          </cell>
          <cell r="B1455">
            <v>4</v>
          </cell>
          <cell r="C1455">
            <v>0.75</v>
          </cell>
          <cell r="D1455" t="str">
            <v>L403</v>
          </cell>
          <cell r="E1455">
            <v>36</v>
          </cell>
          <cell r="F1455">
            <v>41</v>
          </cell>
        </row>
        <row r="1456">
          <cell r="A1456" t="str">
            <v>LSCK01</v>
          </cell>
          <cell r="B1456">
            <v>4</v>
          </cell>
          <cell r="C1456">
            <v>1</v>
          </cell>
          <cell r="D1456" t="str">
            <v>L403</v>
          </cell>
          <cell r="E1456">
            <v>17</v>
          </cell>
          <cell r="F1456">
            <v>12</v>
          </cell>
        </row>
        <row r="1457">
          <cell r="A1457" t="str">
            <v>LSCK01</v>
          </cell>
          <cell r="B1457">
            <v>4</v>
          </cell>
          <cell r="C1457">
            <v>1.5</v>
          </cell>
          <cell r="D1457" t="str">
            <v>L403</v>
          </cell>
          <cell r="E1457">
            <v>2</v>
          </cell>
          <cell r="F1457">
            <v>3</v>
          </cell>
        </row>
        <row r="1458">
          <cell r="A1458" t="str">
            <v>LSCK01</v>
          </cell>
          <cell r="B1458">
            <v>6</v>
          </cell>
          <cell r="C1458">
            <v>0.75</v>
          </cell>
          <cell r="D1458" t="str">
            <v>L403</v>
          </cell>
          <cell r="E1458">
            <v>3</v>
          </cell>
          <cell r="F1458">
            <v>3</v>
          </cell>
        </row>
        <row r="1459">
          <cell r="A1459" t="str">
            <v>LSCK01</v>
          </cell>
          <cell r="B1459">
            <v>6</v>
          </cell>
          <cell r="C1459">
            <v>1</v>
          </cell>
          <cell r="D1459" t="str">
            <v>L403</v>
          </cell>
          <cell r="E1459">
            <v>3</v>
          </cell>
          <cell r="F1459">
            <v>3</v>
          </cell>
        </row>
        <row r="1460">
          <cell r="A1460" t="str">
            <v>LSCK01</v>
          </cell>
          <cell r="B1460">
            <v>6</v>
          </cell>
          <cell r="C1460">
            <v>1.5</v>
          </cell>
          <cell r="D1460" t="str">
            <v>L403</v>
          </cell>
          <cell r="E1460">
            <v>1</v>
          </cell>
          <cell r="F1460">
            <v>1</v>
          </cell>
        </row>
        <row r="1461">
          <cell r="A1461" t="str">
            <v>LSCK01</v>
          </cell>
          <cell r="B1461">
            <v>8</v>
          </cell>
          <cell r="C1461">
            <v>0.75</v>
          </cell>
          <cell r="D1461" t="str">
            <v>L403</v>
          </cell>
          <cell r="E1461">
            <v>52</v>
          </cell>
          <cell r="F1461">
            <v>62</v>
          </cell>
        </row>
        <row r="1462">
          <cell r="A1462" t="str">
            <v>LSCK01</v>
          </cell>
          <cell r="B1462">
            <v>8</v>
          </cell>
          <cell r="C1462">
            <v>1</v>
          </cell>
          <cell r="D1462" t="str">
            <v>L403</v>
          </cell>
          <cell r="E1462">
            <v>1</v>
          </cell>
          <cell r="F1462">
            <v>10</v>
          </cell>
        </row>
        <row r="1463">
          <cell r="A1463" t="str">
            <v>LSCK01</v>
          </cell>
          <cell r="B1463">
            <v>8</v>
          </cell>
          <cell r="C1463">
            <v>1.5</v>
          </cell>
          <cell r="D1463" t="str">
            <v>L403</v>
          </cell>
          <cell r="E1463">
            <v>18</v>
          </cell>
          <cell r="F1463">
            <v>20</v>
          </cell>
        </row>
        <row r="1464">
          <cell r="A1464" t="str">
            <v>LSCK01</v>
          </cell>
          <cell r="B1464">
            <v>10</v>
          </cell>
          <cell r="C1464">
            <v>0.5</v>
          </cell>
          <cell r="D1464" t="str">
            <v>L403</v>
          </cell>
          <cell r="E1464">
            <v>2</v>
          </cell>
          <cell r="F1464">
            <v>3</v>
          </cell>
        </row>
        <row r="1465">
          <cell r="A1465" t="str">
            <v>LSCK01</v>
          </cell>
          <cell r="B1465">
            <v>10</v>
          </cell>
          <cell r="C1465">
            <v>0.75</v>
          </cell>
          <cell r="D1465" t="str">
            <v>L403</v>
          </cell>
          <cell r="E1465">
            <v>25</v>
          </cell>
          <cell r="F1465">
            <v>29</v>
          </cell>
        </row>
        <row r="1466">
          <cell r="A1466" t="str">
            <v>LSCK01</v>
          </cell>
          <cell r="B1466">
            <v>10</v>
          </cell>
          <cell r="C1466">
            <v>1</v>
          </cell>
          <cell r="D1466" t="str">
            <v>L403</v>
          </cell>
          <cell r="E1466">
            <v>3</v>
          </cell>
          <cell r="F1466">
            <v>3</v>
          </cell>
        </row>
        <row r="1467">
          <cell r="A1467" t="str">
            <v>LSCK01</v>
          </cell>
          <cell r="B1467">
            <v>12</v>
          </cell>
          <cell r="C1467">
            <v>0.75</v>
          </cell>
          <cell r="D1467" t="str">
            <v>L403</v>
          </cell>
          <cell r="E1467">
            <v>7</v>
          </cell>
          <cell r="F1467">
            <v>7</v>
          </cell>
        </row>
        <row r="1468">
          <cell r="A1468" t="str">
            <v>LSCK01</v>
          </cell>
          <cell r="B1468">
            <v>12</v>
          </cell>
          <cell r="C1468">
            <v>1</v>
          </cell>
          <cell r="D1468" t="str">
            <v>L403</v>
          </cell>
          <cell r="E1468">
            <v>0</v>
          </cell>
          <cell r="F1468">
            <v>1</v>
          </cell>
        </row>
        <row r="1469">
          <cell r="A1469" t="str">
            <v>LSCK01</v>
          </cell>
          <cell r="B1469">
            <v>12</v>
          </cell>
          <cell r="C1469">
            <v>1.5</v>
          </cell>
          <cell r="D1469" t="str">
            <v>L403</v>
          </cell>
          <cell r="E1469">
            <v>7</v>
          </cell>
          <cell r="F1469">
            <v>6</v>
          </cell>
        </row>
        <row r="1470">
          <cell r="A1470" t="str">
            <v>LSCK01</v>
          </cell>
          <cell r="B1470">
            <v>14</v>
          </cell>
          <cell r="C1470">
            <v>0.75</v>
          </cell>
          <cell r="D1470" t="str">
            <v>L403</v>
          </cell>
          <cell r="E1470">
            <v>6</v>
          </cell>
          <cell r="F1470">
            <v>7</v>
          </cell>
        </row>
        <row r="1471">
          <cell r="A1471" t="str">
            <v>LSCK01</v>
          </cell>
          <cell r="B1471">
            <v>14</v>
          </cell>
          <cell r="C1471">
            <v>1</v>
          </cell>
          <cell r="D1471" t="str">
            <v>L403</v>
          </cell>
          <cell r="E1471">
            <v>3</v>
          </cell>
          <cell r="F1471">
            <v>3</v>
          </cell>
        </row>
        <row r="1472">
          <cell r="A1472" t="str">
            <v>LSCK01</v>
          </cell>
          <cell r="B1472">
            <v>16</v>
          </cell>
          <cell r="C1472">
            <v>0.75</v>
          </cell>
          <cell r="D1472" t="str">
            <v>L403</v>
          </cell>
          <cell r="E1472">
            <v>4</v>
          </cell>
          <cell r="F1472">
            <v>4</v>
          </cell>
        </row>
        <row r="1473">
          <cell r="A1473" t="str">
            <v>LSCK01</v>
          </cell>
          <cell r="B1473">
            <v>16</v>
          </cell>
          <cell r="C1473">
            <v>1.5</v>
          </cell>
          <cell r="D1473" t="str">
            <v>L403</v>
          </cell>
          <cell r="E1473">
            <v>6</v>
          </cell>
          <cell r="F1473">
            <v>6</v>
          </cell>
        </row>
        <row r="1474">
          <cell r="A1474" t="str">
            <v>LSCK01</v>
          </cell>
          <cell r="B1474">
            <v>18</v>
          </cell>
          <cell r="C1474">
            <v>0.75</v>
          </cell>
          <cell r="D1474" t="str">
            <v>L403</v>
          </cell>
          <cell r="E1474">
            <v>0</v>
          </cell>
          <cell r="F1474">
            <v>1</v>
          </cell>
        </row>
        <row r="1475">
          <cell r="A1475" t="str">
            <v>LSCK01</v>
          </cell>
          <cell r="B1475">
            <v>20</v>
          </cell>
          <cell r="C1475">
            <v>0.75</v>
          </cell>
          <cell r="D1475" t="str">
            <v>L403</v>
          </cell>
          <cell r="E1475">
            <v>16</v>
          </cell>
          <cell r="F1475">
            <v>16</v>
          </cell>
        </row>
        <row r="1476">
          <cell r="A1476" t="str">
            <v>LSCK01</v>
          </cell>
          <cell r="B1476">
            <v>20</v>
          </cell>
          <cell r="C1476">
            <v>1</v>
          </cell>
          <cell r="D1476" t="str">
            <v>L403</v>
          </cell>
          <cell r="E1476">
            <v>7</v>
          </cell>
          <cell r="F1476">
            <v>7</v>
          </cell>
        </row>
        <row r="1477">
          <cell r="A1477" t="str">
            <v>LSCK01</v>
          </cell>
          <cell r="B1477">
            <v>20</v>
          </cell>
          <cell r="C1477">
            <v>1.5</v>
          </cell>
          <cell r="D1477" t="str">
            <v>L403</v>
          </cell>
          <cell r="E1477">
            <v>4</v>
          </cell>
          <cell r="F1477">
            <v>6</v>
          </cell>
        </row>
        <row r="1478">
          <cell r="A1478" t="str">
            <v>LSCK01</v>
          </cell>
          <cell r="B1478">
            <v>24</v>
          </cell>
          <cell r="C1478">
            <v>0.75</v>
          </cell>
          <cell r="D1478" t="str">
            <v>L403</v>
          </cell>
          <cell r="E1478">
            <v>14</v>
          </cell>
          <cell r="F1478">
            <v>16</v>
          </cell>
        </row>
        <row r="1479">
          <cell r="A1479" t="str">
            <v>LSCK01</v>
          </cell>
          <cell r="B1479">
            <v>24</v>
          </cell>
          <cell r="C1479">
            <v>1</v>
          </cell>
          <cell r="D1479" t="str">
            <v>L403</v>
          </cell>
          <cell r="E1479">
            <v>5</v>
          </cell>
          <cell r="F1479">
            <v>5</v>
          </cell>
        </row>
        <row r="1480">
          <cell r="A1480" t="str">
            <v>LSCK01</v>
          </cell>
          <cell r="B1480">
            <v>24</v>
          </cell>
          <cell r="C1480">
            <v>1.5</v>
          </cell>
          <cell r="D1480" t="str">
            <v>L403</v>
          </cell>
          <cell r="E1480">
            <v>6</v>
          </cell>
          <cell r="F1480">
            <v>8</v>
          </cell>
        </row>
        <row r="1481">
          <cell r="A1481" t="str">
            <v>LSCK01</v>
          </cell>
          <cell r="B1481">
            <v>30</v>
          </cell>
          <cell r="C1481">
            <v>0.75</v>
          </cell>
          <cell r="D1481" t="str">
            <v>L403</v>
          </cell>
          <cell r="E1481">
            <v>11</v>
          </cell>
          <cell r="F1481">
            <v>11</v>
          </cell>
        </row>
        <row r="1482">
          <cell r="A1482" t="str">
            <v>LSCK01</v>
          </cell>
          <cell r="B1482">
            <v>30</v>
          </cell>
          <cell r="C1482">
            <v>1</v>
          </cell>
          <cell r="D1482" t="str">
            <v>L403</v>
          </cell>
          <cell r="E1482">
            <v>6</v>
          </cell>
          <cell r="F1482">
            <v>6</v>
          </cell>
        </row>
        <row r="1483">
          <cell r="A1483" t="str">
            <v>LSCK01</v>
          </cell>
          <cell r="B1483">
            <v>30</v>
          </cell>
          <cell r="C1483">
            <v>1.5</v>
          </cell>
          <cell r="D1483" t="str">
            <v>L403</v>
          </cell>
          <cell r="E1483">
            <v>9</v>
          </cell>
          <cell r="F1483">
            <v>9</v>
          </cell>
        </row>
        <row r="1484">
          <cell r="A1484" t="str">
            <v>LSCK01</v>
          </cell>
          <cell r="B1484">
            <v>36</v>
          </cell>
          <cell r="C1484">
            <v>1.5</v>
          </cell>
          <cell r="D1484" t="str">
            <v>L403</v>
          </cell>
          <cell r="E1484">
            <v>1</v>
          </cell>
          <cell r="F1484">
            <v>1</v>
          </cell>
        </row>
        <row r="1485">
          <cell r="A1485" t="str">
            <v>LSCK02</v>
          </cell>
          <cell r="B1485">
            <v>6</v>
          </cell>
          <cell r="C1485">
            <v>0.75</v>
          </cell>
          <cell r="D1485" t="str">
            <v>L403</v>
          </cell>
          <cell r="E1485">
            <v>3</v>
          </cell>
          <cell r="F1485">
            <v>3</v>
          </cell>
        </row>
        <row r="1486">
          <cell r="A1486" t="str">
            <v>LSCK02</v>
          </cell>
          <cell r="B1486">
            <v>8</v>
          </cell>
          <cell r="C1486">
            <v>1.5</v>
          </cell>
          <cell r="D1486" t="str">
            <v>L403</v>
          </cell>
          <cell r="E1486">
            <v>3</v>
          </cell>
          <cell r="F1486">
            <v>3</v>
          </cell>
        </row>
        <row r="1487">
          <cell r="A1487" t="str">
            <v>LSCK02</v>
          </cell>
          <cell r="B1487">
            <v>10</v>
          </cell>
          <cell r="C1487">
            <v>0.75</v>
          </cell>
          <cell r="D1487" t="str">
            <v>L403</v>
          </cell>
          <cell r="E1487">
            <v>9</v>
          </cell>
          <cell r="F1487">
            <v>9</v>
          </cell>
        </row>
        <row r="1488">
          <cell r="A1488" t="str">
            <v>LSDJ01</v>
          </cell>
          <cell r="B1488">
            <v>2</v>
          </cell>
          <cell r="C1488">
            <v>0.75</v>
          </cell>
          <cell r="D1488" t="str">
            <v>L403</v>
          </cell>
          <cell r="E1488">
            <v>132</v>
          </cell>
          <cell r="F1488">
            <v>130</v>
          </cell>
        </row>
        <row r="1489">
          <cell r="A1489" t="str">
            <v>LSDJ01</v>
          </cell>
          <cell r="B1489">
            <v>2</v>
          </cell>
          <cell r="C1489">
            <v>1</v>
          </cell>
          <cell r="D1489" t="str">
            <v>L403</v>
          </cell>
          <cell r="E1489">
            <v>38</v>
          </cell>
          <cell r="F1489">
            <v>38</v>
          </cell>
        </row>
        <row r="1490">
          <cell r="A1490" t="str">
            <v>LSDJ01</v>
          </cell>
          <cell r="B1490">
            <v>2</v>
          </cell>
          <cell r="C1490">
            <v>1.5</v>
          </cell>
          <cell r="D1490" t="str">
            <v>L403</v>
          </cell>
          <cell r="E1490">
            <v>3</v>
          </cell>
          <cell r="F1490">
            <v>3</v>
          </cell>
        </row>
        <row r="1491">
          <cell r="A1491" t="str">
            <v>LSDJ01</v>
          </cell>
          <cell r="B1491">
            <v>2.5</v>
          </cell>
          <cell r="C1491">
            <v>0.75</v>
          </cell>
          <cell r="D1491" t="str">
            <v>L403</v>
          </cell>
          <cell r="E1491">
            <v>0</v>
          </cell>
          <cell r="F1491">
            <v>2</v>
          </cell>
        </row>
        <row r="1492">
          <cell r="A1492" t="str">
            <v>LSDJ01</v>
          </cell>
          <cell r="B1492">
            <v>3</v>
          </cell>
          <cell r="C1492">
            <v>0.75</v>
          </cell>
          <cell r="D1492" t="str">
            <v>L403</v>
          </cell>
          <cell r="E1492">
            <v>72</v>
          </cell>
          <cell r="F1492">
            <v>75</v>
          </cell>
        </row>
        <row r="1493">
          <cell r="A1493" t="str">
            <v>LSDJ01</v>
          </cell>
          <cell r="B1493">
            <v>3</v>
          </cell>
          <cell r="C1493">
            <v>1</v>
          </cell>
          <cell r="D1493" t="str">
            <v>L403</v>
          </cell>
          <cell r="E1493">
            <v>12</v>
          </cell>
          <cell r="F1493">
            <v>12</v>
          </cell>
        </row>
        <row r="1494">
          <cell r="A1494" t="str">
            <v>LSDJ01</v>
          </cell>
          <cell r="B1494">
            <v>3</v>
          </cell>
          <cell r="C1494">
            <v>1.5</v>
          </cell>
          <cell r="D1494" t="str">
            <v>L403</v>
          </cell>
          <cell r="E1494">
            <v>5</v>
          </cell>
          <cell r="F1494">
            <v>5</v>
          </cell>
        </row>
        <row r="1495">
          <cell r="A1495" t="str">
            <v>LSDJ01</v>
          </cell>
          <cell r="B1495">
            <v>4</v>
          </cell>
          <cell r="C1495">
            <v>0.75</v>
          </cell>
          <cell r="D1495" t="str">
            <v>L403</v>
          </cell>
          <cell r="E1495">
            <v>90</v>
          </cell>
          <cell r="F1495">
            <v>89</v>
          </cell>
        </row>
        <row r="1496">
          <cell r="A1496" t="str">
            <v>LSDJ01</v>
          </cell>
          <cell r="B1496">
            <v>4</v>
          </cell>
          <cell r="C1496">
            <v>1</v>
          </cell>
          <cell r="D1496" t="str">
            <v>L403</v>
          </cell>
          <cell r="E1496">
            <v>8</v>
          </cell>
          <cell r="F1496">
            <v>9</v>
          </cell>
        </row>
        <row r="1497">
          <cell r="A1497" t="str">
            <v>LSDJ01</v>
          </cell>
          <cell r="B1497">
            <v>4</v>
          </cell>
          <cell r="C1497">
            <v>1.5</v>
          </cell>
          <cell r="D1497" t="str">
            <v>L403</v>
          </cell>
          <cell r="E1497">
            <v>7</v>
          </cell>
          <cell r="F1497">
            <v>7</v>
          </cell>
        </row>
        <row r="1498">
          <cell r="A1498" t="str">
            <v>LSDJ01</v>
          </cell>
          <cell r="B1498">
            <v>6</v>
          </cell>
          <cell r="C1498">
            <v>0.75</v>
          </cell>
          <cell r="D1498" t="str">
            <v>L403</v>
          </cell>
          <cell r="E1498">
            <v>77</v>
          </cell>
          <cell r="F1498">
            <v>84</v>
          </cell>
        </row>
        <row r="1499">
          <cell r="A1499" t="str">
            <v>LSDJ01</v>
          </cell>
          <cell r="B1499">
            <v>6</v>
          </cell>
          <cell r="C1499">
            <v>1</v>
          </cell>
          <cell r="D1499" t="str">
            <v>L403</v>
          </cell>
          <cell r="E1499">
            <v>8</v>
          </cell>
          <cell r="F1499">
            <v>8</v>
          </cell>
        </row>
        <row r="1500">
          <cell r="A1500" t="str">
            <v>LSDJ01</v>
          </cell>
          <cell r="B1500">
            <v>6</v>
          </cell>
          <cell r="C1500">
            <v>1.5</v>
          </cell>
          <cell r="D1500" t="str">
            <v>L403</v>
          </cell>
          <cell r="E1500">
            <v>5</v>
          </cell>
          <cell r="F1500">
            <v>5</v>
          </cell>
        </row>
        <row r="1501">
          <cell r="A1501" t="str">
            <v>LSDJ01</v>
          </cell>
          <cell r="B1501">
            <v>8</v>
          </cell>
          <cell r="C1501">
            <v>0.75</v>
          </cell>
          <cell r="D1501" t="str">
            <v>L403</v>
          </cell>
          <cell r="E1501">
            <v>26</v>
          </cell>
          <cell r="F1501">
            <v>27</v>
          </cell>
        </row>
        <row r="1502">
          <cell r="A1502" t="str">
            <v>LSDJ01</v>
          </cell>
          <cell r="B1502">
            <v>8</v>
          </cell>
          <cell r="C1502">
            <v>1</v>
          </cell>
          <cell r="D1502" t="str">
            <v>L403</v>
          </cell>
          <cell r="E1502">
            <v>13</v>
          </cell>
          <cell r="F1502">
            <v>19</v>
          </cell>
        </row>
        <row r="1503">
          <cell r="A1503" t="str">
            <v>LSDJ01</v>
          </cell>
          <cell r="B1503">
            <v>10</v>
          </cell>
          <cell r="C1503">
            <v>0.75</v>
          </cell>
          <cell r="D1503" t="str">
            <v>L403</v>
          </cell>
          <cell r="E1503">
            <v>23</v>
          </cell>
          <cell r="F1503">
            <v>26</v>
          </cell>
        </row>
        <row r="1504">
          <cell r="A1504" t="str">
            <v>LSDJ01</v>
          </cell>
          <cell r="B1504">
            <v>10</v>
          </cell>
          <cell r="C1504">
            <v>1</v>
          </cell>
          <cell r="D1504" t="str">
            <v>L403</v>
          </cell>
          <cell r="E1504">
            <v>2</v>
          </cell>
          <cell r="F1504">
            <v>2</v>
          </cell>
        </row>
        <row r="1505">
          <cell r="A1505" t="str">
            <v>LSDJ01</v>
          </cell>
          <cell r="B1505">
            <v>10</v>
          </cell>
          <cell r="C1505">
            <v>1.5</v>
          </cell>
          <cell r="D1505" t="str">
            <v>L403</v>
          </cell>
          <cell r="E1505">
            <v>2</v>
          </cell>
          <cell r="F1505">
            <v>2</v>
          </cell>
        </row>
        <row r="1506">
          <cell r="A1506" t="str">
            <v>LSDJ01</v>
          </cell>
          <cell r="B1506">
            <v>12</v>
          </cell>
          <cell r="C1506">
            <v>0.75</v>
          </cell>
          <cell r="D1506" t="str">
            <v>L403</v>
          </cell>
          <cell r="E1506">
            <v>22</v>
          </cell>
          <cell r="F1506">
            <v>22</v>
          </cell>
        </row>
        <row r="1507">
          <cell r="A1507" t="str">
            <v>LSDJ01</v>
          </cell>
          <cell r="B1507">
            <v>12</v>
          </cell>
          <cell r="C1507">
            <v>1.5</v>
          </cell>
          <cell r="D1507" t="str">
            <v>L403</v>
          </cell>
          <cell r="E1507">
            <v>1</v>
          </cell>
          <cell r="F1507">
            <v>1</v>
          </cell>
        </row>
        <row r="1508">
          <cell r="A1508" t="str">
            <v>LSDJ01</v>
          </cell>
          <cell r="B1508">
            <v>14</v>
          </cell>
          <cell r="C1508">
            <v>0.75</v>
          </cell>
          <cell r="D1508" t="str">
            <v>L403</v>
          </cell>
          <cell r="E1508">
            <v>9</v>
          </cell>
          <cell r="F1508">
            <v>13</v>
          </cell>
        </row>
        <row r="1509">
          <cell r="A1509" t="str">
            <v>LSDJ01</v>
          </cell>
          <cell r="B1509">
            <v>14</v>
          </cell>
          <cell r="C1509">
            <v>1</v>
          </cell>
          <cell r="D1509" t="str">
            <v>L403</v>
          </cell>
          <cell r="E1509">
            <v>3</v>
          </cell>
          <cell r="F1509">
            <v>5</v>
          </cell>
        </row>
        <row r="1510">
          <cell r="A1510" t="str">
            <v>LSDJ01</v>
          </cell>
          <cell r="B1510">
            <v>16</v>
          </cell>
          <cell r="C1510">
            <v>0.75</v>
          </cell>
          <cell r="D1510" t="str">
            <v>L403</v>
          </cell>
          <cell r="E1510">
            <v>4</v>
          </cell>
          <cell r="F1510">
            <v>4</v>
          </cell>
        </row>
        <row r="1511">
          <cell r="A1511" t="str">
            <v>LSDJ01</v>
          </cell>
          <cell r="B1511">
            <v>16</v>
          </cell>
          <cell r="C1511">
            <v>1</v>
          </cell>
          <cell r="D1511" t="str">
            <v>L403</v>
          </cell>
          <cell r="E1511">
            <v>3</v>
          </cell>
          <cell r="F1511">
            <v>3</v>
          </cell>
        </row>
        <row r="1512">
          <cell r="A1512" t="str">
            <v>LSDJ01</v>
          </cell>
          <cell r="B1512">
            <v>18</v>
          </cell>
          <cell r="C1512">
            <v>0.75</v>
          </cell>
          <cell r="D1512" t="str">
            <v>L403</v>
          </cell>
          <cell r="E1512">
            <v>3</v>
          </cell>
          <cell r="F1512">
            <v>3</v>
          </cell>
        </row>
        <row r="1513">
          <cell r="A1513" t="str">
            <v>LSDJ01</v>
          </cell>
          <cell r="B1513">
            <v>18</v>
          </cell>
          <cell r="C1513">
            <v>1</v>
          </cell>
          <cell r="D1513" t="str">
            <v>L403</v>
          </cell>
          <cell r="E1513">
            <v>1</v>
          </cell>
          <cell r="F1513">
            <v>1</v>
          </cell>
        </row>
        <row r="1514">
          <cell r="A1514" t="str">
            <v>LSDJ01</v>
          </cell>
          <cell r="B1514">
            <v>20</v>
          </cell>
          <cell r="C1514">
            <v>0.75</v>
          </cell>
          <cell r="D1514" t="str">
            <v>L403</v>
          </cell>
          <cell r="E1514">
            <v>2</v>
          </cell>
          <cell r="F1514">
            <v>2</v>
          </cell>
        </row>
        <row r="1515">
          <cell r="A1515" t="str">
            <v>LSDJ01</v>
          </cell>
          <cell r="B1515">
            <v>20</v>
          </cell>
          <cell r="C1515">
            <v>1</v>
          </cell>
          <cell r="D1515" t="str">
            <v>L403</v>
          </cell>
          <cell r="E1515">
            <v>2</v>
          </cell>
          <cell r="F1515">
            <v>4</v>
          </cell>
        </row>
        <row r="1516">
          <cell r="A1516" t="str">
            <v>LSDJ01</v>
          </cell>
          <cell r="B1516">
            <v>20</v>
          </cell>
          <cell r="C1516">
            <v>1.5</v>
          </cell>
          <cell r="D1516" t="str">
            <v>L403</v>
          </cell>
          <cell r="E1516">
            <v>1</v>
          </cell>
          <cell r="F1516">
            <v>1</v>
          </cell>
        </row>
        <row r="1517">
          <cell r="A1517" t="str">
            <v>LSDJ01</v>
          </cell>
          <cell r="B1517">
            <v>24</v>
          </cell>
          <cell r="C1517">
            <v>0.75</v>
          </cell>
          <cell r="D1517" t="str">
            <v>L403</v>
          </cell>
          <cell r="E1517">
            <v>18</v>
          </cell>
          <cell r="F1517">
            <v>32</v>
          </cell>
        </row>
        <row r="1518">
          <cell r="A1518" t="str">
            <v>LSDJ01</v>
          </cell>
          <cell r="B1518">
            <v>24</v>
          </cell>
          <cell r="C1518">
            <v>1</v>
          </cell>
          <cell r="D1518" t="str">
            <v>L403</v>
          </cell>
          <cell r="E1518">
            <v>15</v>
          </cell>
          <cell r="F1518">
            <v>18</v>
          </cell>
        </row>
        <row r="1519">
          <cell r="A1519" t="str">
            <v>LSDJ01</v>
          </cell>
          <cell r="B1519">
            <v>24</v>
          </cell>
          <cell r="C1519">
            <v>1.5</v>
          </cell>
          <cell r="D1519" t="str">
            <v>L403</v>
          </cell>
          <cell r="E1519">
            <v>12</v>
          </cell>
          <cell r="F1519">
            <v>12</v>
          </cell>
        </row>
        <row r="1520">
          <cell r="A1520" t="str">
            <v>LSDJ01</v>
          </cell>
          <cell r="B1520">
            <v>30</v>
          </cell>
          <cell r="C1520">
            <v>0.75</v>
          </cell>
          <cell r="D1520" t="str">
            <v>L403</v>
          </cell>
          <cell r="E1520">
            <v>30</v>
          </cell>
          <cell r="F1520">
            <v>29</v>
          </cell>
        </row>
        <row r="1521">
          <cell r="A1521" t="str">
            <v>LSDJ01</v>
          </cell>
          <cell r="B1521">
            <v>30</v>
          </cell>
          <cell r="C1521">
            <v>1</v>
          </cell>
          <cell r="D1521" t="str">
            <v>L403</v>
          </cell>
          <cell r="E1521">
            <v>11</v>
          </cell>
          <cell r="F1521">
            <v>13</v>
          </cell>
        </row>
        <row r="1522">
          <cell r="A1522" t="str">
            <v>LSDJ01</v>
          </cell>
          <cell r="B1522">
            <v>30</v>
          </cell>
          <cell r="C1522">
            <v>1.5</v>
          </cell>
          <cell r="D1522" t="str">
            <v>L403</v>
          </cell>
          <cell r="E1522">
            <v>5</v>
          </cell>
          <cell r="F1522">
            <v>5</v>
          </cell>
        </row>
        <row r="1523">
          <cell r="A1523" t="str">
            <v>LSDJ01</v>
          </cell>
          <cell r="B1523">
            <v>48</v>
          </cell>
          <cell r="C1523">
            <v>0.75</v>
          </cell>
          <cell r="D1523" t="str">
            <v>L403</v>
          </cell>
          <cell r="E1523">
            <v>4</v>
          </cell>
          <cell r="F1523">
            <v>4</v>
          </cell>
        </row>
        <row r="1524">
          <cell r="A1524" t="str">
            <v>LSDJ01</v>
          </cell>
          <cell r="B1524">
            <v>48</v>
          </cell>
          <cell r="C1524">
            <v>1</v>
          </cell>
          <cell r="D1524" t="str">
            <v>L403</v>
          </cell>
          <cell r="E1524">
            <v>1</v>
          </cell>
          <cell r="F1524">
            <v>1</v>
          </cell>
        </row>
        <row r="1525">
          <cell r="A1525" t="str">
            <v>LSDJ01</v>
          </cell>
          <cell r="B1525">
            <v>48</v>
          </cell>
          <cell r="C1525">
            <v>1.5</v>
          </cell>
          <cell r="D1525" t="str">
            <v>L403</v>
          </cell>
          <cell r="E1525">
            <v>3</v>
          </cell>
          <cell r="F1525">
            <v>3</v>
          </cell>
        </row>
        <row r="1526">
          <cell r="A1526" t="str">
            <v>LSDJ01</v>
          </cell>
          <cell r="B1526">
            <v>66</v>
          </cell>
          <cell r="C1526">
            <v>0.75</v>
          </cell>
          <cell r="D1526" t="str">
            <v>L403</v>
          </cell>
          <cell r="E1526">
            <v>5</v>
          </cell>
          <cell r="F1526">
            <v>5</v>
          </cell>
        </row>
        <row r="1527">
          <cell r="A1527" t="str">
            <v>LSDJ01</v>
          </cell>
          <cell r="B1527">
            <v>66</v>
          </cell>
          <cell r="C1527">
            <v>1</v>
          </cell>
          <cell r="D1527" t="str">
            <v>L403</v>
          </cell>
          <cell r="E1527">
            <v>0</v>
          </cell>
          <cell r="F1527">
            <v>1</v>
          </cell>
        </row>
        <row r="1528">
          <cell r="A1528" t="str">
            <v>LSDJ01</v>
          </cell>
          <cell r="B1528">
            <v>66</v>
          </cell>
          <cell r="C1528">
            <v>1.5</v>
          </cell>
          <cell r="D1528" t="str">
            <v>L403</v>
          </cell>
          <cell r="E1528">
            <v>3</v>
          </cell>
          <cell r="F1528">
            <v>3</v>
          </cell>
        </row>
        <row r="1529">
          <cell r="A1529" t="str">
            <v>LSLJ01</v>
          </cell>
          <cell r="B1529">
            <v>2</v>
          </cell>
          <cell r="C1529">
            <v>0.75</v>
          </cell>
          <cell r="D1529" t="str">
            <v>L404</v>
          </cell>
          <cell r="E1529">
            <v>8</v>
          </cell>
          <cell r="F1529">
            <v>10</v>
          </cell>
        </row>
        <row r="1530">
          <cell r="A1530" t="str">
            <v>LSLJ01</v>
          </cell>
          <cell r="B1530">
            <v>2</v>
          </cell>
          <cell r="C1530">
            <v>1</v>
          </cell>
          <cell r="D1530" t="str">
            <v>L404</v>
          </cell>
          <cell r="E1530">
            <v>0</v>
          </cell>
          <cell r="F1530">
            <v>9</v>
          </cell>
        </row>
        <row r="1531">
          <cell r="A1531" t="str">
            <v>LSLJ01</v>
          </cell>
          <cell r="B1531">
            <v>3</v>
          </cell>
          <cell r="C1531">
            <v>0.75</v>
          </cell>
          <cell r="D1531" t="str">
            <v>L404</v>
          </cell>
          <cell r="E1531">
            <v>3</v>
          </cell>
          <cell r="F1531">
            <v>11</v>
          </cell>
        </row>
        <row r="1532">
          <cell r="A1532" t="str">
            <v>LSLJ01</v>
          </cell>
          <cell r="B1532">
            <v>3</v>
          </cell>
          <cell r="C1532">
            <v>1</v>
          </cell>
          <cell r="D1532" t="str">
            <v>L404</v>
          </cell>
          <cell r="E1532">
            <v>1</v>
          </cell>
          <cell r="F1532">
            <v>2</v>
          </cell>
        </row>
        <row r="1533">
          <cell r="A1533" t="str">
            <v>LSLJ01</v>
          </cell>
          <cell r="B1533">
            <v>3</v>
          </cell>
          <cell r="C1533">
            <v>1.5</v>
          </cell>
          <cell r="D1533" t="str">
            <v>L404</v>
          </cell>
          <cell r="E1533">
            <v>0</v>
          </cell>
          <cell r="F1533">
            <v>1</v>
          </cell>
        </row>
        <row r="1534">
          <cell r="A1534" t="str">
            <v>LSLJ01</v>
          </cell>
          <cell r="B1534">
            <v>4</v>
          </cell>
          <cell r="C1534">
            <v>0.75</v>
          </cell>
          <cell r="D1534" t="str">
            <v>L404</v>
          </cell>
          <cell r="E1534">
            <v>0</v>
          </cell>
          <cell r="F1534">
            <v>7</v>
          </cell>
        </row>
        <row r="1535">
          <cell r="A1535" t="str">
            <v>LSLJ01</v>
          </cell>
          <cell r="B1535">
            <v>4</v>
          </cell>
          <cell r="C1535">
            <v>1</v>
          </cell>
          <cell r="D1535" t="str">
            <v>L404</v>
          </cell>
          <cell r="E1535">
            <v>2</v>
          </cell>
          <cell r="F1535">
            <v>4</v>
          </cell>
        </row>
        <row r="1536">
          <cell r="A1536" t="str">
            <v>LSLJ01</v>
          </cell>
          <cell r="B1536">
            <v>6</v>
          </cell>
          <cell r="C1536">
            <v>0.75</v>
          </cell>
          <cell r="D1536" t="str">
            <v>L404</v>
          </cell>
          <cell r="E1536">
            <v>1</v>
          </cell>
          <cell r="F1536">
            <v>2</v>
          </cell>
        </row>
        <row r="1537">
          <cell r="A1537" t="str">
            <v>LSLJ01</v>
          </cell>
          <cell r="B1537">
            <v>6</v>
          </cell>
          <cell r="C1537">
            <v>1</v>
          </cell>
          <cell r="D1537" t="str">
            <v>L404</v>
          </cell>
          <cell r="E1537">
            <v>1</v>
          </cell>
          <cell r="F1537">
            <v>1</v>
          </cell>
        </row>
        <row r="1538">
          <cell r="A1538" t="str">
            <v>LSLJ01</v>
          </cell>
          <cell r="B1538">
            <v>8</v>
          </cell>
          <cell r="C1538">
            <v>0.75</v>
          </cell>
          <cell r="D1538" t="str">
            <v>L404</v>
          </cell>
          <cell r="E1538">
            <v>4</v>
          </cell>
          <cell r="F1538">
            <v>9</v>
          </cell>
        </row>
        <row r="1539">
          <cell r="A1539" t="str">
            <v>LSLJ01</v>
          </cell>
          <cell r="B1539">
            <v>8</v>
          </cell>
          <cell r="C1539">
            <v>1</v>
          </cell>
          <cell r="D1539" t="str">
            <v>L404</v>
          </cell>
          <cell r="E1539">
            <v>4</v>
          </cell>
          <cell r="F1539">
            <v>11</v>
          </cell>
        </row>
        <row r="1540">
          <cell r="A1540" t="str">
            <v>LSLJ01</v>
          </cell>
          <cell r="B1540">
            <v>8</v>
          </cell>
          <cell r="C1540">
            <v>1.5</v>
          </cell>
          <cell r="D1540" t="str">
            <v>L404</v>
          </cell>
          <cell r="E1540">
            <v>2</v>
          </cell>
          <cell r="F1540">
            <v>8</v>
          </cell>
        </row>
        <row r="1541">
          <cell r="A1541" t="str">
            <v>LSLJ01</v>
          </cell>
          <cell r="B1541">
            <v>10</v>
          </cell>
          <cell r="C1541">
            <v>0.75</v>
          </cell>
          <cell r="D1541" t="str">
            <v>L404</v>
          </cell>
          <cell r="E1541">
            <v>5</v>
          </cell>
          <cell r="F1541">
            <v>5</v>
          </cell>
        </row>
        <row r="1542">
          <cell r="A1542" t="str">
            <v>LSLJ01</v>
          </cell>
          <cell r="B1542">
            <v>10</v>
          </cell>
          <cell r="C1542">
            <v>1</v>
          </cell>
          <cell r="D1542" t="str">
            <v>L404</v>
          </cell>
          <cell r="E1542">
            <v>2</v>
          </cell>
          <cell r="F1542">
            <v>4</v>
          </cell>
        </row>
        <row r="1543">
          <cell r="A1543" t="str">
            <v>LSLJ01</v>
          </cell>
          <cell r="B1543">
            <v>10</v>
          </cell>
          <cell r="C1543">
            <v>1.5</v>
          </cell>
          <cell r="D1543" t="str">
            <v>L404</v>
          </cell>
          <cell r="E1543">
            <v>3</v>
          </cell>
          <cell r="F1543">
            <v>3</v>
          </cell>
        </row>
        <row r="1544">
          <cell r="A1544" t="str">
            <v>LSLJ01</v>
          </cell>
          <cell r="B1544">
            <v>12</v>
          </cell>
          <cell r="C1544">
            <v>0.75</v>
          </cell>
          <cell r="D1544" t="str">
            <v>L404</v>
          </cell>
          <cell r="E1544">
            <v>4</v>
          </cell>
          <cell r="F1544">
            <v>4</v>
          </cell>
        </row>
        <row r="1545">
          <cell r="A1545" t="str">
            <v>LSLJ01</v>
          </cell>
          <cell r="B1545">
            <v>12</v>
          </cell>
          <cell r="C1545">
            <v>1</v>
          </cell>
          <cell r="D1545" t="str">
            <v>L404</v>
          </cell>
          <cell r="E1545">
            <v>10</v>
          </cell>
          <cell r="F1545">
            <v>13</v>
          </cell>
        </row>
        <row r="1546">
          <cell r="A1546" t="str">
            <v>LSLJ01</v>
          </cell>
          <cell r="B1546">
            <v>12</v>
          </cell>
          <cell r="C1546">
            <v>1.5</v>
          </cell>
          <cell r="D1546" t="str">
            <v>L404</v>
          </cell>
          <cell r="E1546">
            <v>1</v>
          </cell>
          <cell r="F1546">
            <v>4</v>
          </cell>
        </row>
        <row r="1547">
          <cell r="A1547" t="str">
            <v>LSLJ01</v>
          </cell>
          <cell r="B1547">
            <v>18</v>
          </cell>
          <cell r="C1547">
            <v>1</v>
          </cell>
          <cell r="D1547" t="str">
            <v>L404</v>
          </cell>
          <cell r="E1547">
            <v>1</v>
          </cell>
          <cell r="F1547">
            <v>1</v>
          </cell>
        </row>
        <row r="1548">
          <cell r="A1548" t="str">
            <v>LSLJ01</v>
          </cell>
          <cell r="B1548">
            <v>20</v>
          </cell>
          <cell r="C1548">
            <v>0.75</v>
          </cell>
          <cell r="D1548" t="str">
            <v>L404</v>
          </cell>
          <cell r="E1548">
            <v>6</v>
          </cell>
          <cell r="F1548">
            <v>7</v>
          </cell>
        </row>
        <row r="1549">
          <cell r="A1549" t="str">
            <v>LSLJ01</v>
          </cell>
          <cell r="B1549">
            <v>20</v>
          </cell>
          <cell r="C1549">
            <v>1</v>
          </cell>
          <cell r="D1549" t="str">
            <v>L404</v>
          </cell>
          <cell r="E1549">
            <v>0</v>
          </cell>
          <cell r="F1549">
            <v>1</v>
          </cell>
        </row>
        <row r="1550">
          <cell r="A1550" t="str">
            <v>LSLJ01</v>
          </cell>
          <cell r="B1550">
            <v>20</v>
          </cell>
          <cell r="C1550">
            <v>1.5</v>
          </cell>
          <cell r="D1550" t="str">
            <v>L404</v>
          </cell>
          <cell r="E1550">
            <v>3</v>
          </cell>
          <cell r="F1550">
            <v>4</v>
          </cell>
        </row>
        <row r="1551">
          <cell r="A1551" t="str">
            <v>LSLJ01</v>
          </cell>
          <cell r="B1551">
            <v>24</v>
          </cell>
          <cell r="C1551">
            <v>0.75</v>
          </cell>
          <cell r="D1551" t="str">
            <v>L404</v>
          </cell>
          <cell r="E1551">
            <v>7</v>
          </cell>
          <cell r="F1551">
            <v>7</v>
          </cell>
        </row>
        <row r="1552">
          <cell r="A1552" t="str">
            <v>LSLJ01</v>
          </cell>
          <cell r="B1552">
            <v>36</v>
          </cell>
          <cell r="C1552">
            <v>0.75</v>
          </cell>
          <cell r="D1552" t="str">
            <v>L404</v>
          </cell>
          <cell r="E1552">
            <v>1</v>
          </cell>
          <cell r="F1552">
            <v>1</v>
          </cell>
        </row>
        <row r="1553">
          <cell r="A1553" t="str">
            <v>LSLJ01</v>
          </cell>
          <cell r="B1553">
            <v>36</v>
          </cell>
          <cell r="C1553">
            <v>1</v>
          </cell>
          <cell r="D1553" t="str">
            <v>L404</v>
          </cell>
          <cell r="E1553">
            <v>0</v>
          </cell>
          <cell r="F1553">
            <v>1</v>
          </cell>
        </row>
        <row r="1554">
          <cell r="A1554" t="str">
            <v>LSLJ01</v>
          </cell>
          <cell r="B1554">
            <v>36</v>
          </cell>
          <cell r="C1554">
            <v>1.5</v>
          </cell>
          <cell r="D1554" t="str">
            <v>L404</v>
          </cell>
          <cell r="E1554">
            <v>3</v>
          </cell>
          <cell r="F1554">
            <v>5</v>
          </cell>
        </row>
        <row r="1555">
          <cell r="A1555" t="str">
            <v>LSLJ01A</v>
          </cell>
          <cell r="B1555">
            <v>16</v>
          </cell>
          <cell r="C1555">
            <v>1</v>
          </cell>
          <cell r="D1555" t="str">
            <v>L404</v>
          </cell>
          <cell r="E1555">
            <v>0</v>
          </cell>
          <cell r="F1555">
            <v>1</v>
          </cell>
        </row>
        <row r="1556">
          <cell r="A1556" t="str">
            <v>LSLJ01A</v>
          </cell>
          <cell r="B1556">
            <v>20</v>
          </cell>
          <cell r="C1556">
            <v>0.75</v>
          </cell>
          <cell r="D1556" t="str">
            <v>L404</v>
          </cell>
          <cell r="E1556">
            <v>9</v>
          </cell>
          <cell r="F1556">
            <v>15</v>
          </cell>
        </row>
        <row r="1557">
          <cell r="A1557" t="str">
            <v>LSLJ01A</v>
          </cell>
          <cell r="B1557">
            <v>20</v>
          </cell>
          <cell r="C1557">
            <v>1</v>
          </cell>
          <cell r="D1557" t="str">
            <v>L404</v>
          </cell>
          <cell r="E1557">
            <v>6</v>
          </cell>
          <cell r="F1557">
            <v>6</v>
          </cell>
        </row>
        <row r="1558">
          <cell r="A1558" t="str">
            <v>LSLJ01A</v>
          </cell>
          <cell r="B1558">
            <v>20</v>
          </cell>
          <cell r="C1558">
            <v>1.5</v>
          </cell>
          <cell r="D1558" t="str">
            <v>L404</v>
          </cell>
          <cell r="E1558">
            <v>6</v>
          </cell>
          <cell r="F1558">
            <v>3</v>
          </cell>
        </row>
        <row r="1559">
          <cell r="A1559" t="str">
            <v>LSSJ03</v>
          </cell>
          <cell r="B1559">
            <v>2</v>
          </cell>
          <cell r="C1559">
            <v>0.75</v>
          </cell>
          <cell r="D1559" t="str">
            <v>L405</v>
          </cell>
          <cell r="E1559">
            <v>22</v>
          </cell>
          <cell r="F1559">
            <v>15</v>
          </cell>
        </row>
        <row r="1560">
          <cell r="A1560" t="str">
            <v>LSSJ03</v>
          </cell>
          <cell r="B1560">
            <v>2</v>
          </cell>
          <cell r="C1560">
            <v>1</v>
          </cell>
          <cell r="D1560" t="str">
            <v>L405</v>
          </cell>
          <cell r="E1560">
            <v>1</v>
          </cell>
          <cell r="F1560">
            <v>5</v>
          </cell>
        </row>
        <row r="1561">
          <cell r="A1561" t="str">
            <v>LSSJ03</v>
          </cell>
          <cell r="B1561">
            <v>3</v>
          </cell>
          <cell r="C1561">
            <v>0.75</v>
          </cell>
          <cell r="D1561" t="str">
            <v>L405</v>
          </cell>
          <cell r="E1561">
            <v>3</v>
          </cell>
          <cell r="F1561">
            <v>10</v>
          </cell>
        </row>
        <row r="1562">
          <cell r="A1562" t="str">
            <v>LSSJ03</v>
          </cell>
          <cell r="B1562">
            <v>12</v>
          </cell>
          <cell r="C1562">
            <v>0.75</v>
          </cell>
          <cell r="D1562" t="str">
            <v>L405</v>
          </cell>
          <cell r="E1562">
            <v>4</v>
          </cell>
          <cell r="F1562">
            <v>4</v>
          </cell>
        </row>
        <row r="1563">
          <cell r="A1563" t="str">
            <v>LSSJ03</v>
          </cell>
          <cell r="B1563">
            <v>20</v>
          </cell>
          <cell r="C1563">
            <v>0.75</v>
          </cell>
          <cell r="D1563" t="str">
            <v>L405</v>
          </cell>
          <cell r="E1563">
            <v>1</v>
          </cell>
          <cell r="F1563">
            <v>1</v>
          </cell>
        </row>
        <row r="1564">
          <cell r="A1564" t="str">
            <v>LSSJ03</v>
          </cell>
          <cell r="B1564">
            <v>24</v>
          </cell>
          <cell r="C1564">
            <v>0.75</v>
          </cell>
          <cell r="D1564" t="str">
            <v>L405</v>
          </cell>
          <cell r="E1564">
            <v>5</v>
          </cell>
          <cell r="F1564">
            <v>6</v>
          </cell>
        </row>
        <row r="1565">
          <cell r="A1565" t="str">
            <v>LSSJ03</v>
          </cell>
          <cell r="B1565">
            <v>24</v>
          </cell>
          <cell r="C1565">
            <v>1</v>
          </cell>
          <cell r="D1565" t="str">
            <v>L405</v>
          </cell>
          <cell r="E1565">
            <v>4</v>
          </cell>
          <cell r="F1565">
            <v>4</v>
          </cell>
        </row>
        <row r="1566">
          <cell r="A1566" t="str">
            <v>LSSJ03</v>
          </cell>
          <cell r="B1566">
            <v>24</v>
          </cell>
          <cell r="C1566">
            <v>1.5</v>
          </cell>
          <cell r="D1566" t="str">
            <v>L405</v>
          </cell>
          <cell r="E1566">
            <v>4</v>
          </cell>
          <cell r="F1566">
            <v>4</v>
          </cell>
        </row>
        <row r="1567">
          <cell r="A1567" t="str">
            <v>LSSJ03</v>
          </cell>
          <cell r="B1567">
            <v>30</v>
          </cell>
          <cell r="C1567">
            <v>0.75</v>
          </cell>
          <cell r="D1567" t="str">
            <v>L405</v>
          </cell>
          <cell r="E1567">
            <v>1</v>
          </cell>
          <cell r="F1567">
            <v>1</v>
          </cell>
        </row>
        <row r="1568">
          <cell r="A1568" t="str">
            <v>LSSJ03</v>
          </cell>
          <cell r="B1568">
            <v>30</v>
          </cell>
          <cell r="C1568">
            <v>1</v>
          </cell>
          <cell r="D1568" t="str">
            <v>L405</v>
          </cell>
          <cell r="E1568">
            <v>1</v>
          </cell>
          <cell r="F1568">
            <v>1</v>
          </cell>
        </row>
        <row r="1569">
          <cell r="A1569" t="str">
            <v>LSSJ03</v>
          </cell>
          <cell r="B1569">
            <v>30</v>
          </cell>
          <cell r="C1569">
            <v>1.5</v>
          </cell>
          <cell r="D1569" t="str">
            <v>L405</v>
          </cell>
          <cell r="E1569">
            <v>1</v>
          </cell>
          <cell r="F1569">
            <v>1</v>
          </cell>
        </row>
        <row r="1570">
          <cell r="A1570" t="str">
            <v>LSSJ04</v>
          </cell>
          <cell r="B1570">
            <v>2</v>
          </cell>
          <cell r="C1570">
            <v>0.5</v>
          </cell>
          <cell r="D1570" t="str">
            <v>L405</v>
          </cell>
          <cell r="E1570">
            <v>8</v>
          </cell>
          <cell r="F1570">
            <v>14</v>
          </cell>
        </row>
        <row r="1571">
          <cell r="A1571" t="str">
            <v>LSSJ04</v>
          </cell>
          <cell r="B1571">
            <v>2</v>
          </cell>
          <cell r="C1571">
            <v>0.75</v>
          </cell>
          <cell r="D1571" t="str">
            <v>L405</v>
          </cell>
          <cell r="E1571">
            <v>92</v>
          </cell>
          <cell r="F1571">
            <v>93</v>
          </cell>
        </row>
        <row r="1572">
          <cell r="A1572" t="str">
            <v>LSSJ04</v>
          </cell>
          <cell r="B1572">
            <v>2</v>
          </cell>
          <cell r="C1572">
            <v>1</v>
          </cell>
          <cell r="D1572" t="str">
            <v>L405</v>
          </cell>
          <cell r="E1572">
            <v>26</v>
          </cell>
          <cell r="F1572">
            <v>28</v>
          </cell>
        </row>
        <row r="1573">
          <cell r="A1573" t="str">
            <v>LSSJ04</v>
          </cell>
          <cell r="B1573">
            <v>2</v>
          </cell>
          <cell r="C1573">
            <v>1.5</v>
          </cell>
          <cell r="D1573" t="str">
            <v>L405</v>
          </cell>
          <cell r="E1573">
            <v>2</v>
          </cell>
          <cell r="F1573">
            <v>2</v>
          </cell>
        </row>
        <row r="1574">
          <cell r="A1574" t="str">
            <v>LSSJ04</v>
          </cell>
          <cell r="B1574">
            <v>3</v>
          </cell>
          <cell r="C1574">
            <v>0.75</v>
          </cell>
          <cell r="D1574" t="str">
            <v>L405</v>
          </cell>
          <cell r="E1574">
            <v>42</v>
          </cell>
          <cell r="F1574">
            <v>82</v>
          </cell>
        </row>
        <row r="1575">
          <cell r="A1575" t="str">
            <v>LSSJ04</v>
          </cell>
          <cell r="B1575">
            <v>3</v>
          </cell>
          <cell r="C1575">
            <v>1</v>
          </cell>
          <cell r="D1575" t="str">
            <v>L405</v>
          </cell>
          <cell r="E1575">
            <v>7</v>
          </cell>
          <cell r="F1575">
            <v>10</v>
          </cell>
        </row>
        <row r="1576">
          <cell r="A1576" t="str">
            <v>LSSJ04</v>
          </cell>
          <cell r="B1576">
            <v>3</v>
          </cell>
          <cell r="C1576">
            <v>1.5</v>
          </cell>
          <cell r="D1576" t="str">
            <v>L405</v>
          </cell>
          <cell r="E1576">
            <v>3</v>
          </cell>
          <cell r="F1576">
            <v>8</v>
          </cell>
        </row>
        <row r="1577">
          <cell r="A1577" t="str">
            <v>LSSJ04</v>
          </cell>
          <cell r="B1577">
            <v>4</v>
          </cell>
          <cell r="C1577">
            <v>0.5</v>
          </cell>
          <cell r="D1577" t="str">
            <v>L405</v>
          </cell>
          <cell r="E1577">
            <v>0</v>
          </cell>
          <cell r="F1577">
            <v>10</v>
          </cell>
        </row>
        <row r="1578">
          <cell r="A1578" t="str">
            <v>LSSJ04</v>
          </cell>
          <cell r="B1578">
            <v>4</v>
          </cell>
          <cell r="C1578">
            <v>0.75</v>
          </cell>
          <cell r="D1578" t="str">
            <v>L405</v>
          </cell>
          <cell r="E1578">
            <v>94</v>
          </cell>
          <cell r="F1578">
            <v>108</v>
          </cell>
        </row>
        <row r="1579">
          <cell r="A1579" t="str">
            <v>LSSJ04</v>
          </cell>
          <cell r="B1579">
            <v>4</v>
          </cell>
          <cell r="C1579">
            <v>1</v>
          </cell>
          <cell r="D1579" t="str">
            <v>L405</v>
          </cell>
          <cell r="E1579">
            <v>6</v>
          </cell>
          <cell r="F1579">
            <v>11</v>
          </cell>
        </row>
        <row r="1580">
          <cell r="A1580" t="str">
            <v>LSSJ04</v>
          </cell>
          <cell r="B1580">
            <v>4</v>
          </cell>
          <cell r="C1580">
            <v>1.5</v>
          </cell>
          <cell r="D1580" t="str">
            <v>L405</v>
          </cell>
          <cell r="E1580">
            <v>12</v>
          </cell>
          <cell r="F1580">
            <v>19</v>
          </cell>
        </row>
        <row r="1581">
          <cell r="A1581" t="str">
            <v>LSSJ04</v>
          </cell>
          <cell r="B1581">
            <v>6</v>
          </cell>
          <cell r="C1581">
            <v>0.5</v>
          </cell>
          <cell r="D1581" t="str">
            <v>L405</v>
          </cell>
          <cell r="E1581">
            <v>6</v>
          </cell>
          <cell r="F1581">
            <v>10</v>
          </cell>
        </row>
        <row r="1582">
          <cell r="A1582" t="str">
            <v>LSSJ04</v>
          </cell>
          <cell r="B1582">
            <v>6</v>
          </cell>
          <cell r="C1582">
            <v>0.75</v>
          </cell>
          <cell r="D1582" t="str">
            <v>L405</v>
          </cell>
          <cell r="E1582">
            <v>54</v>
          </cell>
          <cell r="F1582">
            <v>70</v>
          </cell>
        </row>
        <row r="1583">
          <cell r="A1583" t="str">
            <v>LSSJ04</v>
          </cell>
          <cell r="B1583">
            <v>6</v>
          </cell>
          <cell r="C1583">
            <v>1</v>
          </cell>
          <cell r="D1583" t="str">
            <v>L405</v>
          </cell>
          <cell r="E1583">
            <v>10</v>
          </cell>
          <cell r="F1583">
            <v>18</v>
          </cell>
        </row>
        <row r="1584">
          <cell r="A1584" t="str">
            <v>LSSJ04</v>
          </cell>
          <cell r="B1584">
            <v>6</v>
          </cell>
          <cell r="C1584">
            <v>1.5</v>
          </cell>
          <cell r="D1584" t="str">
            <v>L405</v>
          </cell>
          <cell r="E1584">
            <v>10</v>
          </cell>
          <cell r="F1584">
            <v>15</v>
          </cell>
        </row>
        <row r="1585">
          <cell r="A1585" t="str">
            <v>LSSJ04</v>
          </cell>
          <cell r="B1585">
            <v>8</v>
          </cell>
          <cell r="C1585">
            <v>0.75</v>
          </cell>
          <cell r="D1585" t="str">
            <v>L405</v>
          </cell>
          <cell r="E1585">
            <v>30</v>
          </cell>
          <cell r="F1585">
            <v>36</v>
          </cell>
        </row>
        <row r="1586">
          <cell r="A1586" t="str">
            <v>LSSJ04</v>
          </cell>
          <cell r="B1586">
            <v>8</v>
          </cell>
          <cell r="C1586">
            <v>1</v>
          </cell>
          <cell r="D1586" t="str">
            <v>L405</v>
          </cell>
          <cell r="E1586">
            <v>6</v>
          </cell>
          <cell r="F1586">
            <v>13</v>
          </cell>
        </row>
        <row r="1587">
          <cell r="A1587" t="str">
            <v>LSSJ04</v>
          </cell>
          <cell r="B1587">
            <v>8</v>
          </cell>
          <cell r="C1587">
            <v>1.5</v>
          </cell>
          <cell r="D1587" t="str">
            <v>L405</v>
          </cell>
          <cell r="E1587">
            <v>4</v>
          </cell>
          <cell r="F1587">
            <v>12</v>
          </cell>
        </row>
        <row r="1588">
          <cell r="A1588" t="str">
            <v>LSSJ04</v>
          </cell>
          <cell r="B1588">
            <v>10</v>
          </cell>
          <cell r="C1588">
            <v>0.75</v>
          </cell>
          <cell r="D1588" t="str">
            <v>L405</v>
          </cell>
          <cell r="E1588">
            <v>18</v>
          </cell>
          <cell r="F1588">
            <v>18</v>
          </cell>
        </row>
        <row r="1589">
          <cell r="A1589" t="str">
            <v>LSSJ04</v>
          </cell>
          <cell r="B1589">
            <v>10</v>
          </cell>
          <cell r="C1589">
            <v>1</v>
          </cell>
          <cell r="D1589" t="str">
            <v>L405</v>
          </cell>
          <cell r="E1589">
            <v>2</v>
          </cell>
          <cell r="F1589">
            <v>2</v>
          </cell>
        </row>
        <row r="1590">
          <cell r="A1590" t="str">
            <v>LSSJ04</v>
          </cell>
          <cell r="B1590">
            <v>10</v>
          </cell>
          <cell r="C1590">
            <v>1.5</v>
          </cell>
          <cell r="D1590" t="str">
            <v>L405</v>
          </cell>
          <cell r="E1590">
            <v>3</v>
          </cell>
          <cell r="F1590">
            <v>2</v>
          </cell>
        </row>
        <row r="1591">
          <cell r="A1591" t="str">
            <v>LSSJ04</v>
          </cell>
          <cell r="B1591">
            <v>12</v>
          </cell>
          <cell r="C1591">
            <v>0.75</v>
          </cell>
          <cell r="D1591" t="str">
            <v>L405</v>
          </cell>
          <cell r="E1591">
            <v>29</v>
          </cell>
          <cell r="F1591">
            <v>17</v>
          </cell>
        </row>
        <row r="1592">
          <cell r="A1592" t="str">
            <v>LSSJ04</v>
          </cell>
          <cell r="B1592">
            <v>12</v>
          </cell>
          <cell r="C1592">
            <v>1</v>
          </cell>
          <cell r="D1592" t="str">
            <v>L405</v>
          </cell>
          <cell r="E1592">
            <v>9</v>
          </cell>
          <cell r="F1592">
            <v>5</v>
          </cell>
        </row>
        <row r="1593">
          <cell r="A1593" t="str">
            <v>LSSJ04</v>
          </cell>
          <cell r="B1593">
            <v>12</v>
          </cell>
          <cell r="C1593">
            <v>1.5</v>
          </cell>
          <cell r="D1593" t="str">
            <v>L405</v>
          </cell>
          <cell r="E1593">
            <v>9</v>
          </cell>
          <cell r="F1593">
            <v>9</v>
          </cell>
        </row>
        <row r="1594">
          <cell r="A1594" t="str">
            <v>LSSJ04</v>
          </cell>
          <cell r="B1594">
            <v>14</v>
          </cell>
          <cell r="C1594">
            <v>0.75</v>
          </cell>
          <cell r="D1594" t="str">
            <v>L405</v>
          </cell>
          <cell r="E1594">
            <v>6</v>
          </cell>
          <cell r="F1594">
            <v>5</v>
          </cell>
        </row>
        <row r="1595">
          <cell r="A1595" t="str">
            <v>LSSJ04</v>
          </cell>
          <cell r="B1595">
            <v>14</v>
          </cell>
          <cell r="C1595">
            <v>1</v>
          </cell>
          <cell r="D1595" t="str">
            <v>L405</v>
          </cell>
          <cell r="E1595">
            <v>4</v>
          </cell>
          <cell r="F1595">
            <v>4</v>
          </cell>
        </row>
        <row r="1596">
          <cell r="A1596" t="str">
            <v>LSSJ04</v>
          </cell>
          <cell r="B1596">
            <v>14</v>
          </cell>
          <cell r="C1596">
            <v>1.5</v>
          </cell>
          <cell r="D1596" t="str">
            <v>L405</v>
          </cell>
          <cell r="E1596">
            <v>2</v>
          </cell>
          <cell r="F1596">
            <v>7</v>
          </cell>
        </row>
        <row r="1597">
          <cell r="A1597" t="str">
            <v>LSSJ04</v>
          </cell>
          <cell r="B1597">
            <v>16</v>
          </cell>
          <cell r="C1597">
            <v>0.75</v>
          </cell>
          <cell r="D1597" t="str">
            <v>L405</v>
          </cell>
          <cell r="E1597">
            <v>12</v>
          </cell>
          <cell r="F1597">
            <v>9</v>
          </cell>
        </row>
        <row r="1598">
          <cell r="A1598" t="str">
            <v>LSSJ04</v>
          </cell>
          <cell r="B1598">
            <v>16</v>
          </cell>
          <cell r="C1598">
            <v>1</v>
          </cell>
          <cell r="D1598" t="str">
            <v>L405</v>
          </cell>
          <cell r="E1598">
            <v>8</v>
          </cell>
          <cell r="F1598">
            <v>6</v>
          </cell>
        </row>
        <row r="1599">
          <cell r="A1599" t="str">
            <v>LSSJ04</v>
          </cell>
          <cell r="B1599">
            <v>16</v>
          </cell>
          <cell r="C1599">
            <v>1.5</v>
          </cell>
          <cell r="D1599" t="str">
            <v>L405</v>
          </cell>
          <cell r="E1599">
            <v>3</v>
          </cell>
          <cell r="F1599">
            <v>1</v>
          </cell>
        </row>
        <row r="1600">
          <cell r="A1600" t="str">
            <v>LSSJ04</v>
          </cell>
          <cell r="B1600">
            <v>18</v>
          </cell>
          <cell r="C1600">
            <v>0.75</v>
          </cell>
          <cell r="D1600" t="str">
            <v>L405</v>
          </cell>
          <cell r="E1600">
            <v>6</v>
          </cell>
          <cell r="F1600">
            <v>6</v>
          </cell>
        </row>
        <row r="1601">
          <cell r="A1601" t="str">
            <v>LSSJ04</v>
          </cell>
          <cell r="B1601">
            <v>18</v>
          </cell>
          <cell r="C1601">
            <v>1</v>
          </cell>
          <cell r="D1601" t="str">
            <v>L405</v>
          </cell>
          <cell r="E1601">
            <v>3</v>
          </cell>
          <cell r="F1601">
            <v>7</v>
          </cell>
        </row>
        <row r="1602">
          <cell r="A1602" t="str">
            <v>LSSJ04</v>
          </cell>
          <cell r="B1602">
            <v>18</v>
          </cell>
          <cell r="C1602">
            <v>1.5</v>
          </cell>
          <cell r="D1602" t="str">
            <v>L405</v>
          </cell>
          <cell r="E1602">
            <v>4</v>
          </cell>
          <cell r="F1602">
            <v>4</v>
          </cell>
        </row>
        <row r="1603">
          <cell r="A1603" t="str">
            <v>LSSJ04</v>
          </cell>
          <cell r="B1603">
            <v>20</v>
          </cell>
          <cell r="C1603">
            <v>0.75</v>
          </cell>
          <cell r="D1603" t="str">
            <v>L405</v>
          </cell>
          <cell r="E1603">
            <v>9</v>
          </cell>
          <cell r="F1603">
            <v>4</v>
          </cell>
        </row>
        <row r="1604">
          <cell r="A1604" t="str">
            <v>LSSJ04</v>
          </cell>
          <cell r="B1604">
            <v>20</v>
          </cell>
          <cell r="C1604">
            <v>1</v>
          </cell>
          <cell r="D1604" t="str">
            <v>L405</v>
          </cell>
          <cell r="E1604">
            <v>3</v>
          </cell>
          <cell r="F1604">
            <v>5</v>
          </cell>
        </row>
        <row r="1605">
          <cell r="A1605" t="str">
            <v>LSSJ04</v>
          </cell>
          <cell r="B1605">
            <v>20</v>
          </cell>
          <cell r="C1605">
            <v>1.5</v>
          </cell>
          <cell r="D1605" t="str">
            <v>L405</v>
          </cell>
          <cell r="E1605">
            <v>7</v>
          </cell>
          <cell r="F1605">
            <v>4</v>
          </cell>
        </row>
        <row r="1606">
          <cell r="A1606" t="str">
            <v>LSSJ04</v>
          </cell>
          <cell r="B1606">
            <v>24</v>
          </cell>
          <cell r="C1606">
            <v>0.5</v>
          </cell>
          <cell r="D1606" t="str">
            <v>L405</v>
          </cell>
          <cell r="E1606">
            <v>2</v>
          </cell>
          <cell r="F1606">
            <v>1</v>
          </cell>
        </row>
        <row r="1607">
          <cell r="A1607" t="str">
            <v>LSSJ04</v>
          </cell>
          <cell r="B1607">
            <v>24</v>
          </cell>
          <cell r="C1607">
            <v>0.75</v>
          </cell>
          <cell r="D1607" t="str">
            <v>L405</v>
          </cell>
          <cell r="E1607">
            <v>24</v>
          </cell>
          <cell r="F1607">
            <v>22</v>
          </cell>
        </row>
        <row r="1608">
          <cell r="A1608" t="str">
            <v>LSSJ04</v>
          </cell>
          <cell r="B1608">
            <v>24</v>
          </cell>
          <cell r="C1608">
            <v>1</v>
          </cell>
          <cell r="D1608" t="str">
            <v>L405</v>
          </cell>
          <cell r="E1608">
            <v>3</v>
          </cell>
          <cell r="F1608">
            <v>3</v>
          </cell>
        </row>
        <row r="1609">
          <cell r="A1609" t="str">
            <v>LSSJ04</v>
          </cell>
          <cell r="B1609">
            <v>24</v>
          </cell>
          <cell r="C1609">
            <v>1.5</v>
          </cell>
          <cell r="D1609" t="str">
            <v>L405</v>
          </cell>
          <cell r="E1609">
            <v>13</v>
          </cell>
          <cell r="F1609">
            <v>14</v>
          </cell>
        </row>
        <row r="1610">
          <cell r="A1610" t="str">
            <v>LSSJ04</v>
          </cell>
          <cell r="B1610">
            <v>26</v>
          </cell>
          <cell r="C1610">
            <v>0.75</v>
          </cell>
          <cell r="D1610" t="str">
            <v>L405</v>
          </cell>
          <cell r="E1610">
            <v>1</v>
          </cell>
          <cell r="F1610">
            <v>2</v>
          </cell>
        </row>
        <row r="1611">
          <cell r="A1611" t="str">
            <v>LSSJ04</v>
          </cell>
          <cell r="B1611">
            <v>30</v>
          </cell>
          <cell r="C1611">
            <v>0.75</v>
          </cell>
          <cell r="D1611" t="str">
            <v>L405</v>
          </cell>
          <cell r="E1611">
            <v>3</v>
          </cell>
          <cell r="F1611">
            <v>5</v>
          </cell>
        </row>
        <row r="1612">
          <cell r="A1612" t="str">
            <v>LSSJ04</v>
          </cell>
          <cell r="B1612">
            <v>30</v>
          </cell>
          <cell r="C1612">
            <v>1</v>
          </cell>
          <cell r="D1612" t="str">
            <v>L405</v>
          </cell>
          <cell r="E1612">
            <v>5</v>
          </cell>
          <cell r="F1612">
            <v>4</v>
          </cell>
        </row>
        <row r="1613">
          <cell r="A1613" t="str">
            <v>LSSJ04</v>
          </cell>
          <cell r="B1613">
            <v>30</v>
          </cell>
          <cell r="C1613">
            <v>1.5</v>
          </cell>
          <cell r="D1613" t="str">
            <v>L405</v>
          </cell>
          <cell r="E1613">
            <v>1</v>
          </cell>
          <cell r="F1613">
            <v>1</v>
          </cell>
        </row>
        <row r="1614">
          <cell r="A1614" t="str">
            <v>LSSJ04</v>
          </cell>
          <cell r="B1614">
            <v>36</v>
          </cell>
          <cell r="C1614">
            <v>1</v>
          </cell>
          <cell r="D1614" t="str">
            <v>L405</v>
          </cell>
          <cell r="E1614">
            <v>2</v>
          </cell>
          <cell r="F1614">
            <v>2</v>
          </cell>
        </row>
        <row r="1615">
          <cell r="A1615" t="str">
            <v>LSSJ04</v>
          </cell>
          <cell r="B1615">
            <v>54</v>
          </cell>
          <cell r="C1615">
            <v>0.75</v>
          </cell>
          <cell r="D1615" t="str">
            <v>L405</v>
          </cell>
          <cell r="E1615">
            <v>4</v>
          </cell>
          <cell r="F1615">
            <v>4</v>
          </cell>
        </row>
        <row r="1616">
          <cell r="A1616" t="str">
            <v>LSSJ04</v>
          </cell>
          <cell r="B1616">
            <v>54</v>
          </cell>
          <cell r="C1616">
            <v>1</v>
          </cell>
          <cell r="D1616" t="str">
            <v>L405</v>
          </cell>
          <cell r="E1616">
            <v>1</v>
          </cell>
          <cell r="F1616">
            <v>2</v>
          </cell>
        </row>
        <row r="1617">
          <cell r="A1617" t="str">
            <v>LSSJ04</v>
          </cell>
          <cell r="B1617">
            <v>54</v>
          </cell>
          <cell r="C1617">
            <v>1.5</v>
          </cell>
          <cell r="D1617" t="str">
            <v>L405</v>
          </cell>
          <cell r="E1617">
            <v>4</v>
          </cell>
          <cell r="F1617">
            <v>4</v>
          </cell>
        </row>
        <row r="1618">
          <cell r="A1618" t="str">
            <v>LSSJ04</v>
          </cell>
          <cell r="B1618">
            <v>60</v>
          </cell>
          <cell r="C1618">
            <v>0.75</v>
          </cell>
          <cell r="D1618" t="str">
            <v>L405</v>
          </cell>
          <cell r="E1618">
            <v>1</v>
          </cell>
          <cell r="F1618">
            <v>1</v>
          </cell>
        </row>
        <row r="1619">
          <cell r="A1619" t="str">
            <v>LSSJ04</v>
          </cell>
          <cell r="B1619">
            <v>60</v>
          </cell>
          <cell r="C1619">
            <v>1</v>
          </cell>
          <cell r="D1619" t="str">
            <v>L405</v>
          </cell>
          <cell r="E1619">
            <v>1</v>
          </cell>
          <cell r="F1619">
            <v>1</v>
          </cell>
        </row>
        <row r="1620">
          <cell r="A1620" t="str">
            <v>LSSJ04</v>
          </cell>
          <cell r="B1620">
            <v>60</v>
          </cell>
          <cell r="C1620">
            <v>1.5</v>
          </cell>
          <cell r="D1620" t="str">
            <v>L405</v>
          </cell>
          <cell r="E1620">
            <v>1</v>
          </cell>
          <cell r="F1620">
            <v>1</v>
          </cell>
        </row>
        <row r="1621">
          <cell r="A1621" t="str">
            <v>LTCJ01</v>
          </cell>
          <cell r="B1621">
            <v>2</v>
          </cell>
          <cell r="C1621">
            <v>0.5</v>
          </cell>
          <cell r="D1621" t="str">
            <v>L403</v>
          </cell>
          <cell r="E1621">
            <v>2</v>
          </cell>
          <cell r="F1621">
            <v>2</v>
          </cell>
        </row>
        <row r="1622">
          <cell r="A1622" t="str">
            <v>LTCJ01</v>
          </cell>
          <cell r="B1622">
            <v>2</v>
          </cell>
          <cell r="C1622">
            <v>0.75</v>
          </cell>
          <cell r="D1622" t="str">
            <v>L403</v>
          </cell>
          <cell r="E1622">
            <v>60</v>
          </cell>
          <cell r="F1622">
            <v>61</v>
          </cell>
        </row>
        <row r="1623">
          <cell r="A1623" t="str">
            <v>LTCJ01</v>
          </cell>
          <cell r="B1623">
            <v>2</v>
          </cell>
          <cell r="C1623">
            <v>1</v>
          </cell>
          <cell r="D1623" t="str">
            <v>L403</v>
          </cell>
          <cell r="E1623">
            <v>26</v>
          </cell>
          <cell r="F1623">
            <v>33</v>
          </cell>
        </row>
        <row r="1624">
          <cell r="A1624" t="str">
            <v>LTCJ01</v>
          </cell>
          <cell r="B1624">
            <v>3</v>
          </cell>
          <cell r="C1624">
            <v>0.75</v>
          </cell>
          <cell r="D1624" t="str">
            <v>L403</v>
          </cell>
          <cell r="E1624">
            <v>40</v>
          </cell>
          <cell r="F1624">
            <v>47</v>
          </cell>
        </row>
        <row r="1625">
          <cell r="A1625" t="str">
            <v>LTCJ01</v>
          </cell>
          <cell r="B1625">
            <v>3</v>
          </cell>
          <cell r="C1625">
            <v>1</v>
          </cell>
          <cell r="D1625" t="str">
            <v>L403</v>
          </cell>
          <cell r="E1625">
            <v>472</v>
          </cell>
          <cell r="F1625">
            <v>489</v>
          </cell>
        </row>
        <row r="1626">
          <cell r="A1626" t="str">
            <v>LTCJ01</v>
          </cell>
          <cell r="B1626">
            <v>3</v>
          </cell>
          <cell r="C1626">
            <v>1.25</v>
          </cell>
          <cell r="D1626" t="str">
            <v>L403</v>
          </cell>
          <cell r="E1626">
            <v>4</v>
          </cell>
          <cell r="F1626">
            <v>4</v>
          </cell>
        </row>
        <row r="1627">
          <cell r="A1627" t="str">
            <v>LTCJ01</v>
          </cell>
          <cell r="B1627">
            <v>3</v>
          </cell>
          <cell r="C1627">
            <v>1.5</v>
          </cell>
          <cell r="D1627" t="str">
            <v>L403</v>
          </cell>
          <cell r="E1627">
            <v>116</v>
          </cell>
          <cell r="F1627">
            <v>116</v>
          </cell>
        </row>
        <row r="1628">
          <cell r="A1628" t="str">
            <v>LTCJ01</v>
          </cell>
          <cell r="B1628">
            <v>3</v>
          </cell>
          <cell r="C1628">
            <v>2</v>
          </cell>
          <cell r="D1628" t="str">
            <v>L403</v>
          </cell>
          <cell r="E1628">
            <v>7</v>
          </cell>
          <cell r="F1628">
            <v>7</v>
          </cell>
        </row>
        <row r="1629">
          <cell r="A1629" t="str">
            <v>LTCJ01</v>
          </cell>
          <cell r="B1629">
            <v>4</v>
          </cell>
          <cell r="C1629">
            <v>0.75</v>
          </cell>
          <cell r="D1629" t="str">
            <v>L403</v>
          </cell>
          <cell r="E1629">
            <v>48</v>
          </cell>
          <cell r="F1629">
            <v>42</v>
          </cell>
        </row>
        <row r="1630">
          <cell r="A1630" t="str">
            <v>LTCJ01</v>
          </cell>
          <cell r="B1630">
            <v>4</v>
          </cell>
          <cell r="C1630">
            <v>1</v>
          </cell>
          <cell r="D1630" t="str">
            <v>L403</v>
          </cell>
          <cell r="E1630">
            <v>42</v>
          </cell>
          <cell r="F1630">
            <v>55</v>
          </cell>
        </row>
        <row r="1631">
          <cell r="A1631" t="str">
            <v>LTCJ01</v>
          </cell>
          <cell r="B1631">
            <v>4</v>
          </cell>
          <cell r="C1631">
            <v>1.5</v>
          </cell>
          <cell r="D1631" t="str">
            <v>L403</v>
          </cell>
          <cell r="E1631">
            <v>18</v>
          </cell>
          <cell r="F1631">
            <v>30</v>
          </cell>
        </row>
        <row r="1632">
          <cell r="A1632" t="str">
            <v>LTCJ01</v>
          </cell>
          <cell r="B1632">
            <v>4</v>
          </cell>
          <cell r="C1632">
            <v>2</v>
          </cell>
          <cell r="D1632" t="str">
            <v>L403</v>
          </cell>
          <cell r="E1632">
            <v>14</v>
          </cell>
          <cell r="F1632">
            <v>14</v>
          </cell>
        </row>
        <row r="1633">
          <cell r="A1633" t="str">
            <v>LTCJ01</v>
          </cell>
          <cell r="B1633">
            <v>6</v>
          </cell>
          <cell r="C1633">
            <v>0.75</v>
          </cell>
          <cell r="D1633" t="str">
            <v>L403</v>
          </cell>
          <cell r="E1633">
            <v>14</v>
          </cell>
          <cell r="F1633">
            <v>10</v>
          </cell>
        </row>
        <row r="1634">
          <cell r="A1634" t="str">
            <v>LTCJ01</v>
          </cell>
          <cell r="B1634">
            <v>6</v>
          </cell>
          <cell r="C1634">
            <v>1</v>
          </cell>
          <cell r="D1634" t="str">
            <v>L403</v>
          </cell>
          <cell r="E1634">
            <v>14</v>
          </cell>
          <cell r="F1634">
            <v>18</v>
          </cell>
        </row>
        <row r="1635">
          <cell r="A1635" t="str">
            <v>LTCJ01</v>
          </cell>
          <cell r="B1635">
            <v>6</v>
          </cell>
          <cell r="C1635">
            <v>1.5</v>
          </cell>
          <cell r="D1635" t="str">
            <v>L403</v>
          </cell>
          <cell r="E1635">
            <v>0</v>
          </cell>
          <cell r="F1635">
            <v>4</v>
          </cell>
        </row>
        <row r="1636">
          <cell r="A1636" t="str">
            <v>LTCJ01</v>
          </cell>
          <cell r="B1636">
            <v>8</v>
          </cell>
          <cell r="C1636">
            <v>0.75</v>
          </cell>
          <cell r="D1636" t="str">
            <v>L403</v>
          </cell>
          <cell r="E1636">
            <v>1</v>
          </cell>
          <cell r="F1636">
            <v>3</v>
          </cell>
        </row>
        <row r="1637">
          <cell r="A1637" t="str">
            <v>LTCJ01</v>
          </cell>
          <cell r="B1637">
            <v>8</v>
          </cell>
          <cell r="C1637">
            <v>1</v>
          </cell>
          <cell r="D1637" t="str">
            <v>L403</v>
          </cell>
          <cell r="E1637">
            <v>16</v>
          </cell>
          <cell r="F1637">
            <v>19</v>
          </cell>
        </row>
        <row r="1638">
          <cell r="A1638" t="str">
            <v>LTCJ01</v>
          </cell>
          <cell r="B1638">
            <v>8</v>
          </cell>
          <cell r="C1638">
            <v>1.5</v>
          </cell>
          <cell r="D1638" t="str">
            <v>L403</v>
          </cell>
          <cell r="E1638">
            <v>0</v>
          </cell>
          <cell r="F1638">
            <v>0</v>
          </cell>
        </row>
        <row r="1639">
          <cell r="A1639" t="str">
            <v>LTCJ01</v>
          </cell>
          <cell r="B1639">
            <v>10</v>
          </cell>
          <cell r="C1639">
            <v>0.75</v>
          </cell>
          <cell r="D1639" t="str">
            <v>L403</v>
          </cell>
          <cell r="E1639">
            <v>4</v>
          </cell>
          <cell r="F1639">
            <v>6</v>
          </cell>
        </row>
        <row r="1640">
          <cell r="A1640" t="str">
            <v>LTCJ01</v>
          </cell>
          <cell r="B1640">
            <v>10</v>
          </cell>
          <cell r="C1640">
            <v>1</v>
          </cell>
          <cell r="D1640" t="str">
            <v>L403</v>
          </cell>
          <cell r="E1640">
            <v>8</v>
          </cell>
          <cell r="F1640">
            <v>8</v>
          </cell>
        </row>
        <row r="1641">
          <cell r="A1641" t="str">
            <v>LTCJ01</v>
          </cell>
          <cell r="B1641">
            <v>12</v>
          </cell>
          <cell r="C1641">
            <v>0.75</v>
          </cell>
          <cell r="D1641" t="str">
            <v>L403</v>
          </cell>
          <cell r="E1641">
            <v>3</v>
          </cell>
          <cell r="F1641">
            <v>3</v>
          </cell>
        </row>
        <row r="1642">
          <cell r="A1642" t="str">
            <v>LTCJ01</v>
          </cell>
          <cell r="B1642">
            <v>12</v>
          </cell>
          <cell r="C1642">
            <v>1</v>
          </cell>
          <cell r="D1642" t="str">
            <v>L403</v>
          </cell>
          <cell r="E1642">
            <v>5</v>
          </cell>
          <cell r="F1642">
            <v>5</v>
          </cell>
        </row>
        <row r="1643">
          <cell r="A1643" t="str">
            <v>LTCJ01</v>
          </cell>
          <cell r="B1643">
            <v>16</v>
          </cell>
          <cell r="C1643">
            <v>0.75</v>
          </cell>
          <cell r="D1643" t="str">
            <v>L403</v>
          </cell>
          <cell r="E1643">
            <v>2</v>
          </cell>
          <cell r="F1643">
            <v>2</v>
          </cell>
        </row>
        <row r="1644">
          <cell r="A1644" t="str">
            <v>LTCJ01</v>
          </cell>
          <cell r="B1644">
            <v>16</v>
          </cell>
          <cell r="C1644">
            <v>1</v>
          </cell>
          <cell r="D1644" t="str">
            <v>L403</v>
          </cell>
          <cell r="E1644">
            <v>3</v>
          </cell>
          <cell r="F1644">
            <v>4</v>
          </cell>
        </row>
        <row r="1645">
          <cell r="A1645" t="str">
            <v>LTCJ01</v>
          </cell>
          <cell r="B1645">
            <v>18</v>
          </cell>
          <cell r="C1645">
            <v>1</v>
          </cell>
          <cell r="D1645" t="str">
            <v>L403</v>
          </cell>
          <cell r="E1645">
            <v>1</v>
          </cell>
          <cell r="F1645">
            <v>1</v>
          </cell>
        </row>
        <row r="1646">
          <cell r="A1646" t="str">
            <v>LTCJ01</v>
          </cell>
          <cell r="B1646">
            <v>20</v>
          </cell>
          <cell r="C1646">
            <v>0.75</v>
          </cell>
          <cell r="D1646" t="str">
            <v>L403</v>
          </cell>
          <cell r="E1646">
            <v>4</v>
          </cell>
          <cell r="F1646">
            <v>8</v>
          </cell>
        </row>
        <row r="1647">
          <cell r="A1647" t="str">
            <v>LTCJ01</v>
          </cell>
          <cell r="B1647">
            <v>20</v>
          </cell>
          <cell r="C1647">
            <v>1</v>
          </cell>
          <cell r="D1647" t="str">
            <v>L403</v>
          </cell>
          <cell r="E1647">
            <v>6</v>
          </cell>
          <cell r="F1647">
            <v>7</v>
          </cell>
        </row>
        <row r="1648">
          <cell r="A1648" t="str">
            <v>LTCJ01</v>
          </cell>
          <cell r="B1648">
            <v>20</v>
          </cell>
          <cell r="C1648">
            <v>1.5</v>
          </cell>
          <cell r="D1648" t="str">
            <v>L403</v>
          </cell>
          <cell r="E1648">
            <v>0</v>
          </cell>
          <cell r="F1648">
            <v>7</v>
          </cell>
        </row>
        <row r="1649">
          <cell r="A1649" t="str">
            <v>LTCJ01</v>
          </cell>
          <cell r="B1649">
            <v>24</v>
          </cell>
          <cell r="C1649">
            <v>0.75</v>
          </cell>
          <cell r="D1649" t="str">
            <v>L403</v>
          </cell>
          <cell r="E1649">
            <v>8</v>
          </cell>
          <cell r="F1649">
            <v>9</v>
          </cell>
        </row>
        <row r="1650">
          <cell r="A1650" t="str">
            <v>LTCJ01</v>
          </cell>
          <cell r="B1650">
            <v>24</v>
          </cell>
          <cell r="C1650">
            <v>1</v>
          </cell>
          <cell r="D1650" t="str">
            <v>L403</v>
          </cell>
          <cell r="E1650">
            <v>0</v>
          </cell>
          <cell r="F1650">
            <v>0</v>
          </cell>
        </row>
        <row r="1651">
          <cell r="A1651" t="str">
            <v>LTCJ01</v>
          </cell>
          <cell r="B1651">
            <v>24</v>
          </cell>
          <cell r="C1651">
            <v>1.5</v>
          </cell>
          <cell r="D1651" t="str">
            <v>L403</v>
          </cell>
          <cell r="E1651">
            <v>0</v>
          </cell>
          <cell r="F1651">
            <v>6</v>
          </cell>
        </row>
        <row r="1652">
          <cell r="A1652" t="str">
            <v>LTCJ01</v>
          </cell>
          <cell r="B1652">
            <v>30</v>
          </cell>
          <cell r="C1652">
            <v>0.75</v>
          </cell>
          <cell r="D1652" t="str">
            <v>L403</v>
          </cell>
          <cell r="E1652">
            <v>4</v>
          </cell>
          <cell r="F1652">
            <v>6</v>
          </cell>
        </row>
        <row r="1653">
          <cell r="A1653" t="str">
            <v>LTCJ01</v>
          </cell>
          <cell r="B1653">
            <v>30</v>
          </cell>
          <cell r="C1653">
            <v>1</v>
          </cell>
          <cell r="D1653" t="str">
            <v>L403</v>
          </cell>
          <cell r="E1653">
            <v>4</v>
          </cell>
          <cell r="F1653">
            <v>6</v>
          </cell>
        </row>
        <row r="1654">
          <cell r="A1654" t="str">
            <v>LTCJ01</v>
          </cell>
          <cell r="B1654">
            <v>36</v>
          </cell>
          <cell r="C1654">
            <v>1</v>
          </cell>
          <cell r="D1654" t="str">
            <v>L403</v>
          </cell>
          <cell r="E1654">
            <v>1</v>
          </cell>
          <cell r="F1654">
            <v>1</v>
          </cell>
        </row>
        <row r="1655">
          <cell r="A1655" t="str">
            <v>LTCJ01</v>
          </cell>
          <cell r="B1655">
            <v>42</v>
          </cell>
          <cell r="C1655">
            <v>0.75</v>
          </cell>
          <cell r="D1655" t="str">
            <v>L403</v>
          </cell>
          <cell r="E1655">
            <v>1</v>
          </cell>
          <cell r="F1655">
            <v>1</v>
          </cell>
        </row>
        <row r="1656">
          <cell r="A1656" t="str">
            <v>LTCJ01</v>
          </cell>
          <cell r="B1656">
            <v>42</v>
          </cell>
          <cell r="C1656">
            <v>1</v>
          </cell>
          <cell r="D1656" t="str">
            <v>L403</v>
          </cell>
          <cell r="E1656">
            <v>5</v>
          </cell>
          <cell r="F1656">
            <v>5</v>
          </cell>
        </row>
        <row r="1657">
          <cell r="A1657" t="str">
            <v>LTCJ01</v>
          </cell>
          <cell r="B1657">
            <v>48</v>
          </cell>
          <cell r="C1657">
            <v>1</v>
          </cell>
          <cell r="D1657" t="str">
            <v>L403</v>
          </cell>
          <cell r="E1657">
            <v>4</v>
          </cell>
          <cell r="F1657">
            <v>4</v>
          </cell>
        </row>
        <row r="1658">
          <cell r="A1658" t="str">
            <v>LTCJ02</v>
          </cell>
          <cell r="B1658">
            <v>3</v>
          </cell>
          <cell r="C1658">
            <v>0.75</v>
          </cell>
          <cell r="D1658" t="str">
            <v>L403</v>
          </cell>
          <cell r="E1658">
            <v>0</v>
          </cell>
          <cell r="F1658">
            <v>13</v>
          </cell>
        </row>
        <row r="1659">
          <cell r="A1659" t="str">
            <v>LTCJ02</v>
          </cell>
          <cell r="B1659">
            <v>3</v>
          </cell>
          <cell r="C1659">
            <v>1</v>
          </cell>
          <cell r="D1659" t="str">
            <v>L403</v>
          </cell>
          <cell r="E1659">
            <v>0</v>
          </cell>
          <cell r="F1659">
            <v>80</v>
          </cell>
        </row>
        <row r="1660">
          <cell r="A1660" t="str">
            <v>LTCJ02</v>
          </cell>
          <cell r="B1660">
            <v>3</v>
          </cell>
          <cell r="C1660">
            <v>2</v>
          </cell>
          <cell r="D1660" t="str">
            <v>L403</v>
          </cell>
          <cell r="E1660">
            <v>0</v>
          </cell>
          <cell r="F1660">
            <v>2</v>
          </cell>
        </row>
        <row r="1661">
          <cell r="A1661" t="str">
            <v>LTCJ02</v>
          </cell>
          <cell r="B1661">
            <v>4</v>
          </cell>
          <cell r="C1661">
            <v>1.5</v>
          </cell>
          <cell r="D1661" t="str">
            <v>L403</v>
          </cell>
          <cell r="E1661">
            <v>0</v>
          </cell>
          <cell r="F1661">
            <v>4</v>
          </cell>
        </row>
        <row r="1662">
          <cell r="A1662" t="str">
            <v>LTCJ02</v>
          </cell>
          <cell r="B1662">
            <v>6</v>
          </cell>
          <cell r="C1662">
            <v>0.75</v>
          </cell>
          <cell r="D1662" t="str">
            <v>L403</v>
          </cell>
          <cell r="E1662">
            <v>0</v>
          </cell>
          <cell r="F1662">
            <v>2</v>
          </cell>
        </row>
        <row r="1663">
          <cell r="A1663" t="str">
            <v>LTCJ02</v>
          </cell>
          <cell r="B1663">
            <v>6</v>
          </cell>
          <cell r="C1663">
            <v>1</v>
          </cell>
          <cell r="D1663" t="str">
            <v>L403</v>
          </cell>
          <cell r="E1663">
            <v>0</v>
          </cell>
          <cell r="F1663">
            <v>3</v>
          </cell>
        </row>
        <row r="1664">
          <cell r="A1664" t="str">
            <v>LTCJ02</v>
          </cell>
          <cell r="B1664">
            <v>6</v>
          </cell>
          <cell r="C1664">
            <v>2</v>
          </cell>
          <cell r="D1664" t="str">
            <v>L403</v>
          </cell>
          <cell r="E1664">
            <v>0</v>
          </cell>
          <cell r="F1664">
            <v>2</v>
          </cell>
        </row>
        <row r="1665">
          <cell r="A1665" t="str">
            <v>LTCK01</v>
          </cell>
          <cell r="B1665">
            <v>2</v>
          </cell>
          <cell r="C1665">
            <v>0.75</v>
          </cell>
          <cell r="D1665" t="str">
            <v>L403</v>
          </cell>
          <cell r="E1665">
            <v>2</v>
          </cell>
          <cell r="F1665">
            <v>19</v>
          </cell>
        </row>
        <row r="1666">
          <cell r="A1666" t="str">
            <v>LTCK01</v>
          </cell>
          <cell r="B1666">
            <v>3</v>
          </cell>
          <cell r="C1666">
            <v>0.75</v>
          </cell>
          <cell r="D1666" t="str">
            <v>L403</v>
          </cell>
          <cell r="E1666">
            <v>0</v>
          </cell>
          <cell r="F1666">
            <v>0</v>
          </cell>
        </row>
        <row r="1667">
          <cell r="A1667" t="str">
            <v>LTCK01</v>
          </cell>
          <cell r="B1667">
            <v>4</v>
          </cell>
          <cell r="C1667">
            <v>0.75</v>
          </cell>
          <cell r="D1667" t="str">
            <v>L403</v>
          </cell>
          <cell r="E1667">
            <v>0</v>
          </cell>
          <cell r="F1667">
            <v>5</v>
          </cell>
        </row>
        <row r="1668">
          <cell r="A1668" t="str">
            <v>LTCK01</v>
          </cell>
          <cell r="B1668">
            <v>4</v>
          </cell>
          <cell r="C1668">
            <v>1</v>
          </cell>
          <cell r="D1668" t="str">
            <v>L403</v>
          </cell>
          <cell r="E1668">
            <v>0</v>
          </cell>
          <cell r="F1668">
            <v>5</v>
          </cell>
        </row>
        <row r="1669">
          <cell r="A1669" t="str">
            <v>LTCK01</v>
          </cell>
          <cell r="B1669">
            <v>16</v>
          </cell>
          <cell r="C1669">
            <v>1.5</v>
          </cell>
          <cell r="D1669" t="str">
            <v>L403</v>
          </cell>
          <cell r="E1669">
            <v>0</v>
          </cell>
          <cell r="F1669">
            <v>7</v>
          </cell>
        </row>
        <row r="1670">
          <cell r="A1670" t="str">
            <v>LTCK01</v>
          </cell>
          <cell r="B1670">
            <v>24</v>
          </cell>
          <cell r="C1670">
            <v>1.5</v>
          </cell>
          <cell r="D1670" t="str">
            <v>L403</v>
          </cell>
          <cell r="E1670">
            <v>0</v>
          </cell>
          <cell r="F1670">
            <v>3</v>
          </cell>
        </row>
        <row r="1671">
          <cell r="A1671" t="str">
            <v>LTCK01</v>
          </cell>
          <cell r="B1671">
            <v>30</v>
          </cell>
          <cell r="C1671">
            <v>1.5</v>
          </cell>
          <cell r="D1671" t="str">
            <v>L403</v>
          </cell>
          <cell r="E1671">
            <v>0</v>
          </cell>
          <cell r="F1671">
            <v>2</v>
          </cell>
        </row>
        <row r="1672">
          <cell r="A1672" t="str">
            <v>LTCK01</v>
          </cell>
          <cell r="B1672">
            <v>36</v>
          </cell>
          <cell r="C1672">
            <v>1.5</v>
          </cell>
          <cell r="D1672" t="str">
            <v>L403</v>
          </cell>
          <cell r="E1672">
            <v>0</v>
          </cell>
          <cell r="F1672">
            <v>1</v>
          </cell>
        </row>
        <row r="1673">
          <cell r="A1673" t="str">
            <v>LTDJ01</v>
          </cell>
          <cell r="B1673">
            <v>2</v>
          </cell>
          <cell r="C1673">
            <v>0.75</v>
          </cell>
          <cell r="D1673" t="str">
            <v>L403</v>
          </cell>
          <cell r="E1673">
            <v>0</v>
          </cell>
          <cell r="F1673">
            <v>5</v>
          </cell>
        </row>
        <row r="1674">
          <cell r="A1674" t="str">
            <v>LTDJ01</v>
          </cell>
          <cell r="B1674">
            <v>3</v>
          </cell>
          <cell r="C1674">
            <v>0.75</v>
          </cell>
          <cell r="D1674" t="str">
            <v>L403</v>
          </cell>
          <cell r="E1674">
            <v>0</v>
          </cell>
          <cell r="F1674">
            <v>5</v>
          </cell>
        </row>
        <row r="1675">
          <cell r="A1675" t="str">
            <v>LTDJ01</v>
          </cell>
          <cell r="B1675">
            <v>4</v>
          </cell>
          <cell r="C1675">
            <v>1</v>
          </cell>
          <cell r="D1675" t="str">
            <v>L403</v>
          </cell>
          <cell r="E1675">
            <v>2</v>
          </cell>
          <cell r="F1675">
            <v>2</v>
          </cell>
        </row>
        <row r="1676">
          <cell r="A1676" t="str">
            <v>LTDJ01</v>
          </cell>
          <cell r="B1676">
            <v>6</v>
          </cell>
          <cell r="C1676">
            <v>0.75</v>
          </cell>
          <cell r="D1676" t="str">
            <v>L403</v>
          </cell>
          <cell r="E1676">
            <v>0</v>
          </cell>
          <cell r="F1676">
            <v>1</v>
          </cell>
        </row>
        <row r="1677">
          <cell r="A1677" t="str">
            <v>LTDJ01</v>
          </cell>
          <cell r="B1677">
            <v>6</v>
          </cell>
          <cell r="C1677">
            <v>1</v>
          </cell>
          <cell r="D1677" t="str">
            <v>L403</v>
          </cell>
          <cell r="E1677">
            <v>3</v>
          </cell>
          <cell r="F1677">
            <v>3</v>
          </cell>
        </row>
        <row r="1678">
          <cell r="A1678" t="str">
            <v>LTDJ01</v>
          </cell>
          <cell r="B1678">
            <v>8</v>
          </cell>
          <cell r="C1678">
            <v>1</v>
          </cell>
          <cell r="D1678" t="str">
            <v>L403</v>
          </cell>
          <cell r="E1678">
            <v>5</v>
          </cell>
          <cell r="F1678">
            <v>5</v>
          </cell>
        </row>
        <row r="1679">
          <cell r="A1679" t="str">
            <v>LTDJ01</v>
          </cell>
          <cell r="B1679">
            <v>10</v>
          </cell>
          <cell r="C1679">
            <v>1</v>
          </cell>
          <cell r="D1679" t="str">
            <v>L403</v>
          </cell>
          <cell r="E1679">
            <v>3</v>
          </cell>
          <cell r="F1679">
            <v>3</v>
          </cell>
        </row>
        <row r="1680">
          <cell r="A1680" t="str">
            <v>LTDJ01</v>
          </cell>
          <cell r="B1680">
            <v>12</v>
          </cell>
          <cell r="C1680">
            <v>1</v>
          </cell>
          <cell r="D1680" t="str">
            <v>L403</v>
          </cell>
          <cell r="E1680">
            <v>2</v>
          </cell>
          <cell r="F1680">
            <v>2</v>
          </cell>
        </row>
        <row r="1681">
          <cell r="A1681" t="str">
            <v>LTDJ01</v>
          </cell>
          <cell r="B1681">
            <v>24</v>
          </cell>
          <cell r="C1681">
            <v>1</v>
          </cell>
          <cell r="D1681" t="str">
            <v>L403</v>
          </cell>
          <cell r="E1681">
            <v>2</v>
          </cell>
          <cell r="F1681">
            <v>2</v>
          </cell>
        </row>
        <row r="1682">
          <cell r="A1682" t="str">
            <v>LTDJ01</v>
          </cell>
          <cell r="B1682">
            <v>30</v>
          </cell>
          <cell r="C1682">
            <v>1</v>
          </cell>
          <cell r="D1682" t="str">
            <v>L403</v>
          </cell>
          <cell r="E1682">
            <v>5</v>
          </cell>
          <cell r="F1682">
            <v>7</v>
          </cell>
        </row>
        <row r="1683">
          <cell r="A1683" t="str">
            <v>LTLJ01</v>
          </cell>
          <cell r="B1683">
            <v>8</v>
          </cell>
          <cell r="C1683">
            <v>1</v>
          </cell>
          <cell r="D1683" t="str">
            <v>L404</v>
          </cell>
          <cell r="E1683">
            <v>1</v>
          </cell>
          <cell r="F1683">
            <v>5</v>
          </cell>
        </row>
        <row r="1684">
          <cell r="A1684" t="str">
            <v>LTSJ04</v>
          </cell>
          <cell r="B1684">
            <v>4</v>
          </cell>
          <cell r="C1684">
            <v>1</v>
          </cell>
          <cell r="D1684" t="str">
            <v>L405</v>
          </cell>
          <cell r="E1684">
            <v>4</v>
          </cell>
          <cell r="F1684">
            <v>4</v>
          </cell>
        </row>
        <row r="1685">
          <cell r="A1685" t="str">
            <v>LTSJ04</v>
          </cell>
          <cell r="B1685">
            <v>6</v>
          </cell>
          <cell r="C1685">
            <v>1</v>
          </cell>
          <cell r="D1685" t="str">
            <v>L405</v>
          </cell>
          <cell r="E1685">
            <v>1</v>
          </cell>
          <cell r="F1685">
            <v>1</v>
          </cell>
        </row>
        <row r="1686">
          <cell r="A1686" t="str">
            <v>LTSJ04</v>
          </cell>
          <cell r="B1686">
            <v>8</v>
          </cell>
          <cell r="C1686">
            <v>1</v>
          </cell>
          <cell r="D1686" t="str">
            <v>L405</v>
          </cell>
          <cell r="E1686">
            <v>5</v>
          </cell>
          <cell r="F1686">
            <v>5</v>
          </cell>
        </row>
        <row r="1687">
          <cell r="A1687" t="str">
            <v>LTSJ04</v>
          </cell>
          <cell r="B1687">
            <v>12</v>
          </cell>
          <cell r="C1687">
            <v>1</v>
          </cell>
          <cell r="D1687" t="str">
            <v>L405</v>
          </cell>
          <cell r="E1687">
            <v>1</v>
          </cell>
          <cell r="F1687">
            <v>1</v>
          </cell>
        </row>
        <row r="1688">
          <cell r="A1688" t="str">
            <v>LTSJ04</v>
          </cell>
          <cell r="B1688">
            <v>14</v>
          </cell>
          <cell r="C1688">
            <v>1</v>
          </cell>
          <cell r="D1688" t="str">
            <v>L405</v>
          </cell>
          <cell r="E1688">
            <v>2</v>
          </cell>
          <cell r="F1688">
            <v>2</v>
          </cell>
        </row>
        <row r="1689">
          <cell r="A1689" t="str">
            <v>LTSJ04</v>
          </cell>
          <cell r="B1689">
            <v>16</v>
          </cell>
          <cell r="C1689">
            <v>1</v>
          </cell>
          <cell r="D1689" t="str">
            <v>L405</v>
          </cell>
          <cell r="E1689">
            <v>1</v>
          </cell>
          <cell r="F1689">
            <v>1</v>
          </cell>
        </row>
        <row r="1690">
          <cell r="A1690" t="str">
            <v>LWC031</v>
          </cell>
          <cell r="B1690">
            <v>12</v>
          </cell>
          <cell r="C1690">
            <v>10</v>
          </cell>
          <cell r="D1690" t="str">
            <v>L406</v>
          </cell>
          <cell r="E1690">
            <v>0</v>
          </cell>
          <cell r="F1690">
            <v>2</v>
          </cell>
        </row>
        <row r="1691">
          <cell r="A1691" t="str">
            <v>LWC041</v>
          </cell>
          <cell r="B1691">
            <v>20</v>
          </cell>
          <cell r="C1691">
            <v>14</v>
          </cell>
          <cell r="D1691" t="str">
            <v>L406</v>
          </cell>
          <cell r="E1691">
            <v>2</v>
          </cell>
          <cell r="F1691">
            <v>4</v>
          </cell>
        </row>
        <row r="1692">
          <cell r="A1692" t="str">
            <v>LWC051</v>
          </cell>
          <cell r="B1692">
            <v>3</v>
          </cell>
          <cell r="C1692">
            <v>2</v>
          </cell>
          <cell r="D1692" t="str">
            <v>L406</v>
          </cell>
          <cell r="E1692">
            <v>55</v>
          </cell>
          <cell r="F1692">
            <v>56</v>
          </cell>
        </row>
        <row r="1693">
          <cell r="A1693" t="str">
            <v>LWC051</v>
          </cell>
          <cell r="B1693">
            <v>4</v>
          </cell>
          <cell r="C1693">
            <v>2</v>
          </cell>
          <cell r="D1693" t="str">
            <v>L406</v>
          </cell>
          <cell r="E1693">
            <v>62</v>
          </cell>
          <cell r="F1693">
            <v>66</v>
          </cell>
        </row>
        <row r="1694">
          <cell r="A1694" t="str">
            <v>LWC051</v>
          </cell>
          <cell r="B1694">
            <v>4</v>
          </cell>
          <cell r="C1694">
            <v>3</v>
          </cell>
          <cell r="D1694" t="str">
            <v>L406</v>
          </cell>
          <cell r="E1694">
            <v>43</v>
          </cell>
          <cell r="F1694">
            <v>44</v>
          </cell>
        </row>
        <row r="1695">
          <cell r="A1695" t="str">
            <v>LWC051</v>
          </cell>
          <cell r="B1695">
            <v>4</v>
          </cell>
          <cell r="C1695">
            <v>6</v>
          </cell>
          <cell r="D1695" t="str">
            <v>L406</v>
          </cell>
          <cell r="E1695">
            <v>0</v>
          </cell>
          <cell r="F1695">
            <v>0</v>
          </cell>
        </row>
        <row r="1696">
          <cell r="A1696" t="str">
            <v>LWC051</v>
          </cell>
          <cell r="B1696">
            <v>4</v>
          </cell>
          <cell r="C1696">
            <v>8</v>
          </cell>
          <cell r="D1696" t="str">
            <v>L406</v>
          </cell>
          <cell r="E1696">
            <v>0</v>
          </cell>
          <cell r="F1696">
            <v>0</v>
          </cell>
        </row>
        <row r="1697">
          <cell r="A1697" t="str">
            <v>LWC051</v>
          </cell>
          <cell r="B1697">
            <v>6</v>
          </cell>
          <cell r="C1697">
            <v>2</v>
          </cell>
          <cell r="D1697" t="str">
            <v>L406</v>
          </cell>
          <cell r="E1697">
            <v>15</v>
          </cell>
          <cell r="F1697">
            <v>21</v>
          </cell>
        </row>
        <row r="1698">
          <cell r="A1698" t="str">
            <v>LWC051</v>
          </cell>
          <cell r="B1698">
            <v>6</v>
          </cell>
          <cell r="C1698">
            <v>3</v>
          </cell>
          <cell r="D1698" t="str">
            <v>L406</v>
          </cell>
          <cell r="E1698">
            <v>20</v>
          </cell>
          <cell r="F1698">
            <v>24</v>
          </cell>
        </row>
        <row r="1699">
          <cell r="A1699" t="str">
            <v>LWC051</v>
          </cell>
          <cell r="B1699">
            <v>6</v>
          </cell>
          <cell r="C1699">
            <v>4</v>
          </cell>
          <cell r="D1699" t="str">
            <v>L406</v>
          </cell>
          <cell r="E1699">
            <v>35</v>
          </cell>
          <cell r="F1699">
            <v>45</v>
          </cell>
        </row>
        <row r="1700">
          <cell r="A1700" t="str">
            <v>LWC051</v>
          </cell>
          <cell r="B1700">
            <v>6</v>
          </cell>
          <cell r="C1700">
            <v>8</v>
          </cell>
          <cell r="D1700" t="str">
            <v>L406</v>
          </cell>
          <cell r="E1700">
            <v>0</v>
          </cell>
          <cell r="F1700">
            <v>0</v>
          </cell>
        </row>
        <row r="1701">
          <cell r="A1701" t="str">
            <v>LWC051</v>
          </cell>
          <cell r="B1701">
            <v>8</v>
          </cell>
          <cell r="C1701">
            <v>2</v>
          </cell>
          <cell r="D1701" t="str">
            <v>L406</v>
          </cell>
          <cell r="E1701">
            <v>13</v>
          </cell>
          <cell r="F1701">
            <v>12</v>
          </cell>
        </row>
        <row r="1702">
          <cell r="A1702" t="str">
            <v>LWC051</v>
          </cell>
          <cell r="B1702">
            <v>8</v>
          </cell>
          <cell r="C1702">
            <v>3</v>
          </cell>
          <cell r="D1702" t="str">
            <v>L406</v>
          </cell>
          <cell r="E1702">
            <v>7</v>
          </cell>
          <cell r="F1702">
            <v>10</v>
          </cell>
        </row>
        <row r="1703">
          <cell r="A1703" t="str">
            <v>LWC051</v>
          </cell>
          <cell r="B1703">
            <v>8</v>
          </cell>
          <cell r="C1703">
            <v>4</v>
          </cell>
          <cell r="D1703" t="str">
            <v>L406</v>
          </cell>
          <cell r="E1703">
            <v>90</v>
          </cell>
          <cell r="F1703">
            <v>90</v>
          </cell>
        </row>
        <row r="1704">
          <cell r="A1704" t="str">
            <v>LWC051</v>
          </cell>
          <cell r="B1704">
            <v>8</v>
          </cell>
          <cell r="C1704">
            <v>6</v>
          </cell>
          <cell r="D1704" t="str">
            <v>L406</v>
          </cell>
          <cell r="E1704">
            <v>22</v>
          </cell>
          <cell r="F1704">
            <v>28</v>
          </cell>
        </row>
        <row r="1705">
          <cell r="A1705" t="str">
            <v>LWC051</v>
          </cell>
          <cell r="B1705">
            <v>10</v>
          </cell>
          <cell r="C1705">
            <v>2</v>
          </cell>
          <cell r="D1705" t="str">
            <v>L406</v>
          </cell>
          <cell r="E1705">
            <v>11</v>
          </cell>
          <cell r="F1705">
            <v>13</v>
          </cell>
        </row>
        <row r="1706">
          <cell r="A1706" t="str">
            <v>LWC051</v>
          </cell>
          <cell r="B1706">
            <v>10</v>
          </cell>
          <cell r="C1706">
            <v>3</v>
          </cell>
          <cell r="D1706" t="str">
            <v>L406</v>
          </cell>
          <cell r="E1706">
            <v>5</v>
          </cell>
          <cell r="F1706">
            <v>6</v>
          </cell>
        </row>
        <row r="1707">
          <cell r="A1707" t="str">
            <v>LWC051</v>
          </cell>
          <cell r="B1707">
            <v>10</v>
          </cell>
          <cell r="C1707">
            <v>4</v>
          </cell>
          <cell r="D1707" t="str">
            <v>L406</v>
          </cell>
          <cell r="E1707">
            <v>7</v>
          </cell>
          <cell r="F1707">
            <v>7</v>
          </cell>
        </row>
        <row r="1708">
          <cell r="A1708" t="str">
            <v>LWC051</v>
          </cell>
          <cell r="B1708">
            <v>10</v>
          </cell>
          <cell r="C1708">
            <v>6</v>
          </cell>
          <cell r="D1708" t="str">
            <v>L406</v>
          </cell>
          <cell r="E1708">
            <v>17</v>
          </cell>
          <cell r="F1708">
            <v>17</v>
          </cell>
        </row>
        <row r="1709">
          <cell r="A1709" t="str">
            <v>LWC051</v>
          </cell>
          <cell r="B1709">
            <v>10</v>
          </cell>
          <cell r="C1709">
            <v>8</v>
          </cell>
          <cell r="D1709" t="str">
            <v>L406</v>
          </cell>
          <cell r="E1709">
            <v>25</v>
          </cell>
          <cell r="F1709">
            <v>25</v>
          </cell>
        </row>
        <row r="1710">
          <cell r="A1710" t="str">
            <v>LWC051</v>
          </cell>
          <cell r="B1710">
            <v>12</v>
          </cell>
          <cell r="C1710">
            <v>2</v>
          </cell>
          <cell r="D1710" t="str">
            <v>L406</v>
          </cell>
          <cell r="E1710">
            <v>6</v>
          </cell>
          <cell r="F1710">
            <v>7</v>
          </cell>
        </row>
        <row r="1711">
          <cell r="A1711" t="str">
            <v>LWC051</v>
          </cell>
          <cell r="B1711">
            <v>12</v>
          </cell>
          <cell r="C1711">
            <v>3</v>
          </cell>
          <cell r="D1711" t="str">
            <v>L406</v>
          </cell>
          <cell r="E1711">
            <v>1</v>
          </cell>
          <cell r="F1711">
            <v>2</v>
          </cell>
        </row>
        <row r="1712">
          <cell r="A1712" t="str">
            <v>LWC051</v>
          </cell>
          <cell r="B1712">
            <v>12</v>
          </cell>
          <cell r="C1712">
            <v>4</v>
          </cell>
          <cell r="D1712" t="str">
            <v>L406</v>
          </cell>
          <cell r="E1712">
            <v>3</v>
          </cell>
          <cell r="F1712">
            <v>6</v>
          </cell>
        </row>
        <row r="1713">
          <cell r="A1713" t="str">
            <v>LWC051</v>
          </cell>
          <cell r="B1713">
            <v>12</v>
          </cell>
          <cell r="C1713">
            <v>6</v>
          </cell>
          <cell r="D1713" t="str">
            <v>L406</v>
          </cell>
          <cell r="E1713">
            <v>23</v>
          </cell>
          <cell r="F1713">
            <v>29</v>
          </cell>
        </row>
        <row r="1714">
          <cell r="A1714" t="str">
            <v>LWC051</v>
          </cell>
          <cell r="B1714">
            <v>12</v>
          </cell>
          <cell r="C1714">
            <v>8</v>
          </cell>
          <cell r="D1714" t="str">
            <v>L406</v>
          </cell>
          <cell r="E1714">
            <v>7</v>
          </cell>
          <cell r="F1714">
            <v>9</v>
          </cell>
        </row>
        <row r="1715">
          <cell r="A1715" t="str">
            <v>LWC051</v>
          </cell>
          <cell r="B1715">
            <v>12</v>
          </cell>
          <cell r="C1715">
            <v>10</v>
          </cell>
          <cell r="D1715" t="str">
            <v>L406</v>
          </cell>
          <cell r="E1715">
            <v>4</v>
          </cell>
          <cell r="F1715">
            <v>5</v>
          </cell>
        </row>
        <row r="1716">
          <cell r="A1716" t="str">
            <v>LWC051</v>
          </cell>
          <cell r="B1716">
            <v>14</v>
          </cell>
          <cell r="C1716">
            <v>2</v>
          </cell>
          <cell r="D1716" t="str">
            <v>L406</v>
          </cell>
          <cell r="E1716">
            <v>0</v>
          </cell>
          <cell r="F1716">
            <v>0</v>
          </cell>
        </row>
        <row r="1717">
          <cell r="A1717" t="str">
            <v>LWC051</v>
          </cell>
          <cell r="B1717">
            <v>14</v>
          </cell>
          <cell r="C1717">
            <v>4</v>
          </cell>
          <cell r="D1717" t="str">
            <v>L406</v>
          </cell>
          <cell r="E1717">
            <v>11</v>
          </cell>
          <cell r="F1717">
            <v>13</v>
          </cell>
        </row>
        <row r="1718">
          <cell r="A1718" t="str">
            <v>LWC051</v>
          </cell>
          <cell r="B1718">
            <v>14</v>
          </cell>
          <cell r="C1718">
            <v>6</v>
          </cell>
          <cell r="D1718" t="str">
            <v>L406</v>
          </cell>
          <cell r="E1718">
            <v>3</v>
          </cell>
          <cell r="F1718">
            <v>4</v>
          </cell>
        </row>
        <row r="1719">
          <cell r="A1719" t="str">
            <v>LWC051</v>
          </cell>
          <cell r="B1719">
            <v>14</v>
          </cell>
          <cell r="C1719">
            <v>8</v>
          </cell>
          <cell r="D1719" t="str">
            <v>L406</v>
          </cell>
          <cell r="E1719">
            <v>11</v>
          </cell>
          <cell r="F1719">
            <v>14</v>
          </cell>
        </row>
        <row r="1720">
          <cell r="A1720" t="str">
            <v>LWC051</v>
          </cell>
          <cell r="B1720">
            <v>14</v>
          </cell>
          <cell r="C1720">
            <v>10</v>
          </cell>
          <cell r="D1720" t="str">
            <v>L406</v>
          </cell>
          <cell r="E1720">
            <v>0</v>
          </cell>
          <cell r="F1720">
            <v>1</v>
          </cell>
        </row>
        <row r="1721">
          <cell r="A1721" t="str">
            <v>LWC051</v>
          </cell>
          <cell r="B1721">
            <v>14</v>
          </cell>
          <cell r="C1721">
            <v>12</v>
          </cell>
          <cell r="D1721" t="str">
            <v>L406</v>
          </cell>
          <cell r="E1721">
            <v>1</v>
          </cell>
          <cell r="F1721">
            <v>1</v>
          </cell>
        </row>
        <row r="1722">
          <cell r="A1722" t="str">
            <v>LWC051</v>
          </cell>
          <cell r="B1722">
            <v>16</v>
          </cell>
          <cell r="C1722">
            <v>2</v>
          </cell>
          <cell r="D1722" t="str">
            <v>L406</v>
          </cell>
          <cell r="E1722">
            <v>6</v>
          </cell>
          <cell r="F1722">
            <v>7</v>
          </cell>
        </row>
        <row r="1723">
          <cell r="A1723" t="str">
            <v>LWC051</v>
          </cell>
          <cell r="B1723">
            <v>16</v>
          </cell>
          <cell r="C1723">
            <v>3</v>
          </cell>
          <cell r="D1723" t="str">
            <v>L406</v>
          </cell>
          <cell r="E1723">
            <v>3</v>
          </cell>
          <cell r="F1723">
            <v>3</v>
          </cell>
        </row>
        <row r="1724">
          <cell r="A1724" t="str">
            <v>LWC051</v>
          </cell>
          <cell r="B1724">
            <v>16</v>
          </cell>
          <cell r="C1724">
            <v>4</v>
          </cell>
          <cell r="D1724" t="str">
            <v>L406</v>
          </cell>
          <cell r="E1724">
            <v>2</v>
          </cell>
          <cell r="F1724">
            <v>2</v>
          </cell>
        </row>
        <row r="1725">
          <cell r="A1725" t="str">
            <v>LWC051</v>
          </cell>
          <cell r="B1725">
            <v>16</v>
          </cell>
          <cell r="C1725">
            <v>6</v>
          </cell>
          <cell r="D1725" t="str">
            <v>L406</v>
          </cell>
          <cell r="E1725">
            <v>3</v>
          </cell>
          <cell r="F1725">
            <v>3</v>
          </cell>
        </row>
        <row r="1726">
          <cell r="A1726" t="str">
            <v>LWC051</v>
          </cell>
          <cell r="B1726">
            <v>16</v>
          </cell>
          <cell r="C1726">
            <v>8</v>
          </cell>
          <cell r="D1726" t="str">
            <v>L406</v>
          </cell>
          <cell r="E1726">
            <v>8</v>
          </cell>
          <cell r="F1726">
            <v>9</v>
          </cell>
        </row>
        <row r="1727">
          <cell r="A1727" t="str">
            <v>LWC051</v>
          </cell>
          <cell r="B1727">
            <v>16</v>
          </cell>
          <cell r="C1727">
            <v>10</v>
          </cell>
          <cell r="D1727" t="str">
            <v>L406</v>
          </cell>
          <cell r="E1727">
            <v>9</v>
          </cell>
          <cell r="F1727">
            <v>9</v>
          </cell>
        </row>
        <row r="1728">
          <cell r="A1728" t="str">
            <v>LWC051</v>
          </cell>
          <cell r="B1728">
            <v>16</v>
          </cell>
          <cell r="C1728">
            <v>12</v>
          </cell>
          <cell r="D1728" t="str">
            <v>L406</v>
          </cell>
          <cell r="E1728">
            <v>7</v>
          </cell>
          <cell r="F1728">
            <v>7</v>
          </cell>
        </row>
        <row r="1729">
          <cell r="A1729" t="str">
            <v>LWC051</v>
          </cell>
          <cell r="B1729">
            <v>16</v>
          </cell>
          <cell r="C1729">
            <v>14</v>
          </cell>
          <cell r="D1729" t="str">
            <v>L406</v>
          </cell>
          <cell r="E1729">
            <v>1</v>
          </cell>
          <cell r="F1729">
            <v>1</v>
          </cell>
        </row>
        <row r="1730">
          <cell r="A1730" t="str">
            <v>LWC051</v>
          </cell>
          <cell r="B1730">
            <v>18</v>
          </cell>
          <cell r="C1730">
            <v>3</v>
          </cell>
          <cell r="D1730" t="str">
            <v>L406</v>
          </cell>
          <cell r="E1730">
            <v>1</v>
          </cell>
          <cell r="F1730">
            <v>1</v>
          </cell>
        </row>
        <row r="1731">
          <cell r="A1731" t="str">
            <v>LWC051</v>
          </cell>
          <cell r="B1731">
            <v>18</v>
          </cell>
          <cell r="C1731">
            <v>6</v>
          </cell>
          <cell r="D1731" t="str">
            <v>L406</v>
          </cell>
          <cell r="E1731">
            <v>1</v>
          </cell>
          <cell r="F1731">
            <v>1</v>
          </cell>
        </row>
        <row r="1732">
          <cell r="A1732" t="str">
            <v>LWC051</v>
          </cell>
          <cell r="B1732">
            <v>18</v>
          </cell>
          <cell r="C1732">
            <v>8</v>
          </cell>
          <cell r="D1732" t="str">
            <v>L406</v>
          </cell>
          <cell r="E1732">
            <v>2</v>
          </cell>
          <cell r="F1732">
            <v>2</v>
          </cell>
        </row>
        <row r="1733">
          <cell r="A1733" t="str">
            <v>LWC051</v>
          </cell>
          <cell r="B1733">
            <v>18</v>
          </cell>
          <cell r="C1733">
            <v>10</v>
          </cell>
          <cell r="D1733" t="str">
            <v>L406</v>
          </cell>
          <cell r="E1733">
            <v>3</v>
          </cell>
          <cell r="F1733">
            <v>3</v>
          </cell>
        </row>
        <row r="1734">
          <cell r="A1734" t="str">
            <v>LWC051</v>
          </cell>
          <cell r="B1734">
            <v>18</v>
          </cell>
          <cell r="C1734">
            <v>12</v>
          </cell>
          <cell r="D1734" t="str">
            <v>L406</v>
          </cell>
          <cell r="E1734">
            <v>5</v>
          </cell>
          <cell r="F1734">
            <v>5</v>
          </cell>
        </row>
        <row r="1735">
          <cell r="A1735" t="str">
            <v>LWC051</v>
          </cell>
          <cell r="B1735">
            <v>20</v>
          </cell>
          <cell r="C1735">
            <v>2</v>
          </cell>
          <cell r="D1735" t="str">
            <v>L406</v>
          </cell>
          <cell r="E1735">
            <v>10</v>
          </cell>
          <cell r="F1735">
            <v>11</v>
          </cell>
        </row>
        <row r="1736">
          <cell r="A1736" t="str">
            <v>LWC051</v>
          </cell>
          <cell r="B1736">
            <v>20</v>
          </cell>
          <cell r="C1736">
            <v>3</v>
          </cell>
          <cell r="D1736" t="str">
            <v>L406</v>
          </cell>
          <cell r="E1736">
            <v>6</v>
          </cell>
          <cell r="F1736">
            <v>6</v>
          </cell>
        </row>
        <row r="1737">
          <cell r="A1737" t="str">
            <v>LWC051</v>
          </cell>
          <cell r="B1737">
            <v>20</v>
          </cell>
          <cell r="C1737">
            <v>4</v>
          </cell>
          <cell r="D1737" t="str">
            <v>L406</v>
          </cell>
          <cell r="E1737">
            <v>8</v>
          </cell>
          <cell r="F1737">
            <v>27</v>
          </cell>
        </row>
        <row r="1738">
          <cell r="A1738" t="str">
            <v>LWC051</v>
          </cell>
          <cell r="B1738">
            <v>20</v>
          </cell>
          <cell r="C1738">
            <v>6</v>
          </cell>
          <cell r="D1738" t="str">
            <v>L406</v>
          </cell>
          <cell r="E1738">
            <v>4</v>
          </cell>
          <cell r="F1738">
            <v>5</v>
          </cell>
        </row>
        <row r="1739">
          <cell r="A1739" t="str">
            <v>LWC051</v>
          </cell>
          <cell r="B1739">
            <v>20</v>
          </cell>
          <cell r="C1739">
            <v>8</v>
          </cell>
          <cell r="D1739" t="str">
            <v>L406</v>
          </cell>
          <cell r="E1739">
            <v>20</v>
          </cell>
          <cell r="F1739">
            <v>20</v>
          </cell>
        </row>
        <row r="1740">
          <cell r="A1740" t="str">
            <v>LWC051</v>
          </cell>
          <cell r="B1740">
            <v>20</v>
          </cell>
          <cell r="C1740">
            <v>10</v>
          </cell>
          <cell r="D1740" t="str">
            <v>L406</v>
          </cell>
          <cell r="E1740">
            <v>16</v>
          </cell>
          <cell r="F1740">
            <v>17</v>
          </cell>
        </row>
        <row r="1741">
          <cell r="A1741" t="str">
            <v>LWC051</v>
          </cell>
          <cell r="B1741">
            <v>20</v>
          </cell>
          <cell r="C1741">
            <v>12</v>
          </cell>
          <cell r="D1741" t="str">
            <v>L406</v>
          </cell>
          <cell r="E1741">
            <v>2</v>
          </cell>
          <cell r="F1741">
            <v>7</v>
          </cell>
        </row>
        <row r="1742">
          <cell r="A1742" t="str">
            <v>LWC051</v>
          </cell>
          <cell r="B1742">
            <v>20</v>
          </cell>
          <cell r="C1742">
            <v>14</v>
          </cell>
          <cell r="D1742" t="str">
            <v>L406</v>
          </cell>
          <cell r="E1742">
            <v>3</v>
          </cell>
          <cell r="F1742">
            <v>3</v>
          </cell>
        </row>
        <row r="1743">
          <cell r="A1743" t="str">
            <v>LWC051</v>
          </cell>
          <cell r="B1743">
            <v>20</v>
          </cell>
          <cell r="C1743">
            <v>16</v>
          </cell>
          <cell r="D1743" t="str">
            <v>L406</v>
          </cell>
          <cell r="E1743">
            <v>3</v>
          </cell>
          <cell r="F1743">
            <v>3</v>
          </cell>
        </row>
        <row r="1744">
          <cell r="A1744" t="str">
            <v>LWC051</v>
          </cell>
          <cell r="B1744">
            <v>24</v>
          </cell>
          <cell r="C1744">
            <v>2</v>
          </cell>
          <cell r="D1744" t="str">
            <v>L406</v>
          </cell>
          <cell r="E1744">
            <v>8</v>
          </cell>
          <cell r="F1744">
            <v>9</v>
          </cell>
        </row>
        <row r="1745">
          <cell r="A1745" t="str">
            <v>LWC051</v>
          </cell>
          <cell r="B1745">
            <v>24</v>
          </cell>
          <cell r="C1745">
            <v>3</v>
          </cell>
          <cell r="D1745" t="str">
            <v>L406</v>
          </cell>
          <cell r="E1745">
            <v>19</v>
          </cell>
          <cell r="F1745">
            <v>19</v>
          </cell>
        </row>
        <row r="1746">
          <cell r="A1746" t="str">
            <v>LWC051</v>
          </cell>
          <cell r="B1746">
            <v>24</v>
          </cell>
          <cell r="C1746">
            <v>4</v>
          </cell>
          <cell r="D1746" t="str">
            <v>L406</v>
          </cell>
          <cell r="E1746">
            <v>3</v>
          </cell>
          <cell r="F1746">
            <v>3</v>
          </cell>
        </row>
        <row r="1747">
          <cell r="A1747" t="str">
            <v>LWC051</v>
          </cell>
          <cell r="B1747">
            <v>24</v>
          </cell>
          <cell r="C1747">
            <v>6</v>
          </cell>
          <cell r="D1747" t="str">
            <v>L406</v>
          </cell>
          <cell r="E1747">
            <v>18</v>
          </cell>
          <cell r="F1747">
            <v>19</v>
          </cell>
        </row>
        <row r="1748">
          <cell r="A1748" t="str">
            <v>LWC051</v>
          </cell>
          <cell r="B1748">
            <v>24</v>
          </cell>
          <cell r="C1748">
            <v>8</v>
          </cell>
          <cell r="D1748" t="str">
            <v>L406</v>
          </cell>
          <cell r="E1748">
            <v>9</v>
          </cell>
          <cell r="F1748">
            <v>9</v>
          </cell>
        </row>
        <row r="1749">
          <cell r="A1749" t="str">
            <v>LWC051</v>
          </cell>
          <cell r="B1749">
            <v>24</v>
          </cell>
          <cell r="C1749">
            <v>10</v>
          </cell>
          <cell r="D1749" t="str">
            <v>L406</v>
          </cell>
          <cell r="E1749">
            <v>8</v>
          </cell>
          <cell r="F1749">
            <v>8</v>
          </cell>
        </row>
        <row r="1750">
          <cell r="A1750" t="str">
            <v>LWC051</v>
          </cell>
          <cell r="B1750">
            <v>24</v>
          </cell>
          <cell r="C1750">
            <v>12</v>
          </cell>
          <cell r="D1750" t="str">
            <v>L406</v>
          </cell>
          <cell r="E1750">
            <v>0</v>
          </cell>
          <cell r="F1750">
            <v>2</v>
          </cell>
        </row>
        <row r="1751">
          <cell r="A1751" t="str">
            <v>LWC051</v>
          </cell>
          <cell r="B1751">
            <v>24</v>
          </cell>
          <cell r="C1751">
            <v>16</v>
          </cell>
          <cell r="D1751" t="str">
            <v>L406</v>
          </cell>
          <cell r="E1751">
            <v>0</v>
          </cell>
          <cell r="F1751">
            <v>3</v>
          </cell>
        </row>
        <row r="1752">
          <cell r="A1752" t="str">
            <v>LWC051</v>
          </cell>
          <cell r="B1752">
            <v>30</v>
          </cell>
          <cell r="C1752">
            <v>2</v>
          </cell>
          <cell r="D1752" t="str">
            <v>L406</v>
          </cell>
          <cell r="E1752">
            <v>8</v>
          </cell>
          <cell r="F1752">
            <v>9</v>
          </cell>
        </row>
        <row r="1753">
          <cell r="A1753" t="str">
            <v>LWC051</v>
          </cell>
          <cell r="B1753">
            <v>30</v>
          </cell>
          <cell r="C1753">
            <v>3</v>
          </cell>
          <cell r="D1753" t="str">
            <v>L406</v>
          </cell>
          <cell r="E1753">
            <v>2</v>
          </cell>
          <cell r="F1753">
            <v>3</v>
          </cell>
        </row>
        <row r="1754">
          <cell r="A1754" t="str">
            <v>LWC051</v>
          </cell>
          <cell r="B1754">
            <v>30</v>
          </cell>
          <cell r="C1754">
            <v>4</v>
          </cell>
          <cell r="D1754" t="str">
            <v>L406</v>
          </cell>
          <cell r="E1754">
            <v>4</v>
          </cell>
          <cell r="F1754">
            <v>6</v>
          </cell>
        </row>
        <row r="1755">
          <cell r="A1755" t="str">
            <v>LWC051</v>
          </cell>
          <cell r="B1755">
            <v>30</v>
          </cell>
          <cell r="C1755">
            <v>6</v>
          </cell>
          <cell r="D1755" t="str">
            <v>L406</v>
          </cell>
          <cell r="E1755">
            <v>2</v>
          </cell>
          <cell r="F1755">
            <v>2</v>
          </cell>
        </row>
        <row r="1756">
          <cell r="A1756" t="str">
            <v>LWC051</v>
          </cell>
          <cell r="B1756">
            <v>30</v>
          </cell>
          <cell r="C1756">
            <v>8</v>
          </cell>
          <cell r="D1756" t="str">
            <v>L406</v>
          </cell>
          <cell r="E1756">
            <v>6</v>
          </cell>
          <cell r="F1756">
            <v>7</v>
          </cell>
        </row>
        <row r="1757">
          <cell r="A1757" t="str">
            <v>LWC051</v>
          </cell>
          <cell r="B1757">
            <v>30</v>
          </cell>
          <cell r="C1757">
            <v>10</v>
          </cell>
          <cell r="D1757" t="str">
            <v>L406</v>
          </cell>
          <cell r="E1757">
            <v>1</v>
          </cell>
          <cell r="F1757">
            <v>1</v>
          </cell>
        </row>
        <row r="1758">
          <cell r="A1758" t="str">
            <v>LWC051</v>
          </cell>
          <cell r="B1758">
            <v>30</v>
          </cell>
          <cell r="C1758">
            <v>12</v>
          </cell>
          <cell r="D1758" t="str">
            <v>L406</v>
          </cell>
          <cell r="E1758">
            <v>0</v>
          </cell>
          <cell r="F1758">
            <v>3</v>
          </cell>
        </row>
        <row r="1759">
          <cell r="A1759" t="str">
            <v>LWC051</v>
          </cell>
          <cell r="B1759">
            <v>36</v>
          </cell>
          <cell r="C1759">
            <v>2</v>
          </cell>
          <cell r="D1759" t="str">
            <v>L406</v>
          </cell>
          <cell r="E1759">
            <v>2</v>
          </cell>
          <cell r="F1759">
            <v>2</v>
          </cell>
        </row>
        <row r="1760">
          <cell r="A1760" t="str">
            <v>LWC051</v>
          </cell>
          <cell r="B1760">
            <v>36</v>
          </cell>
          <cell r="C1760">
            <v>3</v>
          </cell>
          <cell r="D1760" t="str">
            <v>L406</v>
          </cell>
          <cell r="E1760">
            <v>1</v>
          </cell>
          <cell r="F1760">
            <v>1</v>
          </cell>
        </row>
        <row r="1761">
          <cell r="A1761" t="str">
            <v>LWC051</v>
          </cell>
          <cell r="B1761">
            <v>36</v>
          </cell>
          <cell r="C1761">
            <v>6</v>
          </cell>
          <cell r="D1761" t="str">
            <v>L406</v>
          </cell>
          <cell r="E1761">
            <v>3</v>
          </cell>
          <cell r="F1761">
            <v>3</v>
          </cell>
        </row>
        <row r="1762">
          <cell r="A1762" t="str">
            <v>LWC051</v>
          </cell>
          <cell r="B1762">
            <v>42</v>
          </cell>
          <cell r="C1762">
            <v>2</v>
          </cell>
          <cell r="D1762" t="str">
            <v>L406</v>
          </cell>
          <cell r="E1762">
            <v>5</v>
          </cell>
          <cell r="F1762">
            <v>5</v>
          </cell>
        </row>
        <row r="1763">
          <cell r="A1763" t="str">
            <v>LWC051</v>
          </cell>
          <cell r="B1763">
            <v>42</v>
          </cell>
          <cell r="C1763">
            <v>3</v>
          </cell>
          <cell r="D1763" t="str">
            <v>L406</v>
          </cell>
          <cell r="E1763">
            <v>1</v>
          </cell>
          <cell r="F1763">
            <v>1</v>
          </cell>
        </row>
        <row r="1764">
          <cell r="A1764" t="str">
            <v>LWC051</v>
          </cell>
          <cell r="B1764">
            <v>42</v>
          </cell>
          <cell r="C1764">
            <v>4</v>
          </cell>
          <cell r="D1764" t="str">
            <v>L406</v>
          </cell>
          <cell r="E1764">
            <v>2</v>
          </cell>
          <cell r="F1764">
            <v>2</v>
          </cell>
        </row>
        <row r="1765">
          <cell r="A1765" t="str">
            <v>LWC051</v>
          </cell>
          <cell r="B1765">
            <v>42</v>
          </cell>
          <cell r="C1765">
            <v>10</v>
          </cell>
          <cell r="D1765" t="str">
            <v>L406</v>
          </cell>
          <cell r="E1765">
            <v>1</v>
          </cell>
          <cell r="F1765">
            <v>1</v>
          </cell>
        </row>
        <row r="1766">
          <cell r="A1766" t="str">
            <v>LWC071</v>
          </cell>
          <cell r="B1766">
            <v>3</v>
          </cell>
          <cell r="C1766">
            <v>2</v>
          </cell>
          <cell r="D1766" t="str">
            <v>L406</v>
          </cell>
          <cell r="E1766">
            <v>8</v>
          </cell>
          <cell r="F1766">
            <v>9</v>
          </cell>
        </row>
        <row r="1767">
          <cell r="A1767" t="str">
            <v>LWC071</v>
          </cell>
          <cell r="B1767">
            <v>4</v>
          </cell>
          <cell r="C1767">
            <v>2</v>
          </cell>
          <cell r="D1767" t="str">
            <v>L406</v>
          </cell>
          <cell r="E1767">
            <v>4</v>
          </cell>
          <cell r="F1767">
            <v>6</v>
          </cell>
        </row>
        <row r="1768">
          <cell r="A1768" t="str">
            <v>LWC071</v>
          </cell>
          <cell r="B1768">
            <v>6</v>
          </cell>
          <cell r="C1768">
            <v>2</v>
          </cell>
          <cell r="D1768" t="str">
            <v>L406</v>
          </cell>
          <cell r="E1768">
            <v>4</v>
          </cell>
          <cell r="F1768">
            <v>7</v>
          </cell>
        </row>
        <row r="1769">
          <cell r="A1769" t="str">
            <v>LWC071</v>
          </cell>
          <cell r="B1769">
            <v>8</v>
          </cell>
          <cell r="C1769">
            <v>2</v>
          </cell>
          <cell r="D1769" t="str">
            <v>L406</v>
          </cell>
          <cell r="E1769">
            <v>0</v>
          </cell>
          <cell r="F1769">
            <v>1</v>
          </cell>
        </row>
        <row r="1770">
          <cell r="A1770" t="str">
            <v>LWC071</v>
          </cell>
          <cell r="B1770">
            <v>8</v>
          </cell>
          <cell r="C1770">
            <v>4</v>
          </cell>
          <cell r="D1770" t="str">
            <v>L406</v>
          </cell>
          <cell r="E1770">
            <v>1</v>
          </cell>
          <cell r="F1770">
            <v>2</v>
          </cell>
        </row>
        <row r="1771">
          <cell r="A1771" t="str">
            <v>LWC071</v>
          </cell>
          <cell r="B1771">
            <v>8</v>
          </cell>
          <cell r="C1771">
            <v>6</v>
          </cell>
          <cell r="D1771" t="str">
            <v>L406</v>
          </cell>
          <cell r="E1771">
            <v>2</v>
          </cell>
          <cell r="F1771">
            <v>2</v>
          </cell>
        </row>
        <row r="1772">
          <cell r="A1772" t="str">
            <v>LWC071</v>
          </cell>
          <cell r="B1772">
            <v>10</v>
          </cell>
          <cell r="C1772">
            <v>2</v>
          </cell>
          <cell r="D1772" t="str">
            <v>L406</v>
          </cell>
          <cell r="E1772">
            <v>1</v>
          </cell>
          <cell r="F1772">
            <v>2</v>
          </cell>
        </row>
        <row r="1773">
          <cell r="A1773" t="str">
            <v>LWC071</v>
          </cell>
          <cell r="B1773">
            <v>10</v>
          </cell>
          <cell r="C1773">
            <v>4</v>
          </cell>
          <cell r="D1773" t="str">
            <v>L406</v>
          </cell>
          <cell r="E1773">
            <v>4</v>
          </cell>
          <cell r="F1773">
            <v>5</v>
          </cell>
        </row>
        <row r="1774">
          <cell r="A1774" t="str">
            <v>LWC071</v>
          </cell>
          <cell r="B1774">
            <v>10</v>
          </cell>
          <cell r="C1774">
            <v>8</v>
          </cell>
          <cell r="D1774" t="str">
            <v>L406</v>
          </cell>
          <cell r="E1774">
            <v>3</v>
          </cell>
          <cell r="F1774">
            <v>4</v>
          </cell>
        </row>
        <row r="1775">
          <cell r="A1775" t="str">
            <v>LWC071</v>
          </cell>
          <cell r="B1775">
            <v>14</v>
          </cell>
          <cell r="C1775">
            <v>8</v>
          </cell>
          <cell r="D1775" t="str">
            <v>L406</v>
          </cell>
          <cell r="E1775">
            <v>3</v>
          </cell>
          <cell r="F1775">
            <v>3</v>
          </cell>
        </row>
        <row r="1776">
          <cell r="A1776" t="str">
            <v>LWC071</v>
          </cell>
          <cell r="B1776">
            <v>14</v>
          </cell>
          <cell r="C1776">
            <v>10</v>
          </cell>
          <cell r="D1776" t="str">
            <v>L406</v>
          </cell>
          <cell r="E1776">
            <v>0</v>
          </cell>
          <cell r="F1776">
            <v>2</v>
          </cell>
        </row>
        <row r="1777">
          <cell r="A1777" t="str">
            <v>LWC071</v>
          </cell>
          <cell r="B1777">
            <v>16</v>
          </cell>
          <cell r="C1777">
            <v>2</v>
          </cell>
          <cell r="D1777" t="str">
            <v>L406</v>
          </cell>
          <cell r="E1777">
            <v>1</v>
          </cell>
          <cell r="F1777">
            <v>1</v>
          </cell>
        </row>
        <row r="1778">
          <cell r="A1778" t="str">
            <v>LWC071</v>
          </cell>
          <cell r="B1778">
            <v>18</v>
          </cell>
          <cell r="C1778">
            <v>4</v>
          </cell>
          <cell r="D1778" t="str">
            <v>L406</v>
          </cell>
          <cell r="E1778">
            <v>0</v>
          </cell>
          <cell r="F1778">
            <v>2</v>
          </cell>
        </row>
        <row r="1779">
          <cell r="A1779" t="str">
            <v>LWC071</v>
          </cell>
          <cell r="B1779">
            <v>18</v>
          </cell>
          <cell r="C1779">
            <v>8</v>
          </cell>
          <cell r="D1779" t="str">
            <v>L406</v>
          </cell>
          <cell r="E1779">
            <v>0</v>
          </cell>
          <cell r="F1779">
            <v>2</v>
          </cell>
        </row>
        <row r="1780">
          <cell r="A1780" t="str">
            <v>LWC071</v>
          </cell>
          <cell r="B1780">
            <v>18</v>
          </cell>
          <cell r="C1780">
            <v>16</v>
          </cell>
          <cell r="D1780" t="str">
            <v>L406</v>
          </cell>
          <cell r="E1780">
            <v>0</v>
          </cell>
          <cell r="F1780">
            <v>1</v>
          </cell>
        </row>
        <row r="1781">
          <cell r="A1781" t="str">
            <v>LWC071</v>
          </cell>
          <cell r="B1781">
            <v>20</v>
          </cell>
          <cell r="C1781">
            <v>3</v>
          </cell>
          <cell r="D1781" t="str">
            <v>L406</v>
          </cell>
          <cell r="E1781">
            <v>1</v>
          </cell>
          <cell r="F1781">
            <v>1</v>
          </cell>
        </row>
        <row r="1782">
          <cell r="A1782" t="str">
            <v>LWC071</v>
          </cell>
          <cell r="B1782">
            <v>20</v>
          </cell>
          <cell r="C1782">
            <v>8</v>
          </cell>
          <cell r="D1782" t="str">
            <v>L406</v>
          </cell>
          <cell r="E1782">
            <v>0</v>
          </cell>
          <cell r="F1782">
            <v>1</v>
          </cell>
        </row>
        <row r="1783">
          <cell r="A1783" t="str">
            <v>LWC071</v>
          </cell>
          <cell r="B1783">
            <v>20</v>
          </cell>
          <cell r="C1783">
            <v>14</v>
          </cell>
          <cell r="D1783" t="str">
            <v>L406</v>
          </cell>
          <cell r="E1783">
            <v>0</v>
          </cell>
          <cell r="F1783">
            <v>2</v>
          </cell>
        </row>
        <row r="1784">
          <cell r="A1784" t="str">
            <v>LWC071</v>
          </cell>
          <cell r="B1784">
            <v>24</v>
          </cell>
          <cell r="C1784">
            <v>2</v>
          </cell>
          <cell r="D1784" t="str">
            <v>L406</v>
          </cell>
          <cell r="E1784">
            <v>8</v>
          </cell>
          <cell r="F1784">
            <v>9</v>
          </cell>
        </row>
        <row r="1785">
          <cell r="A1785" t="str">
            <v>LWC071</v>
          </cell>
          <cell r="B1785">
            <v>30</v>
          </cell>
          <cell r="C1785">
            <v>2</v>
          </cell>
          <cell r="D1785" t="str">
            <v>L406</v>
          </cell>
          <cell r="E1785">
            <v>5</v>
          </cell>
          <cell r="F1785">
            <v>5</v>
          </cell>
        </row>
        <row r="1786">
          <cell r="A1786" t="str">
            <v>LWC071</v>
          </cell>
          <cell r="B1786">
            <v>30</v>
          </cell>
          <cell r="C1786">
            <v>4</v>
          </cell>
          <cell r="D1786" t="str">
            <v>L406</v>
          </cell>
          <cell r="E1786">
            <v>3</v>
          </cell>
          <cell r="F1786">
            <v>3</v>
          </cell>
        </row>
        <row r="1787">
          <cell r="A1787" t="str">
            <v>LWC071</v>
          </cell>
          <cell r="B1787">
            <v>30</v>
          </cell>
          <cell r="C1787">
            <v>10</v>
          </cell>
          <cell r="D1787" t="str">
            <v>L406</v>
          </cell>
          <cell r="E1787">
            <v>4</v>
          </cell>
          <cell r="F1787">
            <v>4</v>
          </cell>
        </row>
        <row r="1788">
          <cell r="A1788" t="str">
            <v>LWC071</v>
          </cell>
          <cell r="B1788">
            <v>36</v>
          </cell>
          <cell r="C1788">
            <v>4</v>
          </cell>
          <cell r="D1788" t="str">
            <v>L406</v>
          </cell>
          <cell r="E1788">
            <v>3</v>
          </cell>
          <cell r="F1788">
            <v>3</v>
          </cell>
        </row>
        <row r="1789">
          <cell r="A1789" t="str">
            <v>LWC0A1</v>
          </cell>
          <cell r="B1789">
            <v>16</v>
          </cell>
          <cell r="C1789">
            <v>10</v>
          </cell>
          <cell r="D1789" t="str">
            <v>L406</v>
          </cell>
          <cell r="E1789">
            <v>2</v>
          </cell>
          <cell r="F1789">
            <v>2</v>
          </cell>
        </row>
        <row r="1790">
          <cell r="A1790" t="str">
            <v>LWC0A1</v>
          </cell>
          <cell r="B1790">
            <v>20</v>
          </cell>
          <cell r="C1790">
            <v>10</v>
          </cell>
          <cell r="D1790" t="str">
            <v>L406</v>
          </cell>
          <cell r="E1790">
            <v>3</v>
          </cell>
          <cell r="F1790">
            <v>3</v>
          </cell>
        </row>
        <row r="1791">
          <cell r="A1791" t="str">
            <v>LWC0A1</v>
          </cell>
          <cell r="B1791">
            <v>20</v>
          </cell>
          <cell r="C1791">
            <v>12</v>
          </cell>
          <cell r="D1791" t="str">
            <v>L406</v>
          </cell>
          <cell r="E1791">
            <v>0</v>
          </cell>
          <cell r="F1791">
            <v>1</v>
          </cell>
        </row>
        <row r="1792">
          <cell r="A1792" t="str">
            <v>LWC0A1</v>
          </cell>
          <cell r="B1792">
            <v>20</v>
          </cell>
          <cell r="C1792">
            <v>16</v>
          </cell>
          <cell r="D1792" t="str">
            <v>L406</v>
          </cell>
          <cell r="E1792">
            <v>1</v>
          </cell>
          <cell r="F1792">
            <v>1</v>
          </cell>
        </row>
        <row r="1793">
          <cell r="A1793" t="str">
            <v>LWC0B1</v>
          </cell>
          <cell r="B1793">
            <v>10</v>
          </cell>
          <cell r="C1793">
            <v>6</v>
          </cell>
          <cell r="D1793" t="str">
            <v>L406</v>
          </cell>
          <cell r="E1793">
            <v>3</v>
          </cell>
          <cell r="F1793">
            <v>4</v>
          </cell>
        </row>
        <row r="1794">
          <cell r="A1794" t="str">
            <v>LWC0D1</v>
          </cell>
          <cell r="B1794">
            <v>6</v>
          </cell>
          <cell r="C1794">
            <v>2</v>
          </cell>
          <cell r="D1794" t="str">
            <v>L406</v>
          </cell>
          <cell r="E1794">
            <v>1</v>
          </cell>
          <cell r="F1794">
            <v>2</v>
          </cell>
        </row>
        <row r="1795">
          <cell r="A1795" t="str">
            <v>LWC0D1</v>
          </cell>
          <cell r="B1795">
            <v>16</v>
          </cell>
          <cell r="C1795">
            <v>2</v>
          </cell>
          <cell r="D1795" t="str">
            <v>L406</v>
          </cell>
          <cell r="E1795">
            <v>6</v>
          </cell>
          <cell r="F1795">
            <v>6</v>
          </cell>
        </row>
        <row r="1796">
          <cell r="A1796" t="str">
            <v>LWC0D1</v>
          </cell>
          <cell r="B1796">
            <v>24</v>
          </cell>
          <cell r="C1796">
            <v>3</v>
          </cell>
          <cell r="D1796" t="str">
            <v>L406</v>
          </cell>
          <cell r="E1796">
            <v>3</v>
          </cell>
          <cell r="F1796">
            <v>3</v>
          </cell>
        </row>
        <row r="1797">
          <cell r="A1797" t="str">
            <v>LWC0D1</v>
          </cell>
          <cell r="B1797">
            <v>30</v>
          </cell>
          <cell r="C1797">
            <v>2</v>
          </cell>
          <cell r="D1797" t="str">
            <v>L406</v>
          </cell>
          <cell r="E1797">
            <v>6</v>
          </cell>
          <cell r="F1797">
            <v>8</v>
          </cell>
        </row>
        <row r="1798">
          <cell r="A1798" t="str">
            <v>LWC0D1</v>
          </cell>
          <cell r="B1798">
            <v>36</v>
          </cell>
          <cell r="C1798">
            <v>2</v>
          </cell>
          <cell r="D1798" t="str">
            <v>L406</v>
          </cell>
          <cell r="E1798">
            <v>1</v>
          </cell>
          <cell r="F1798">
            <v>1</v>
          </cell>
        </row>
        <row r="1799">
          <cell r="A1799" t="str">
            <v>LWC0D2</v>
          </cell>
          <cell r="B1799">
            <v>10</v>
          </cell>
          <cell r="C1799">
            <v>6</v>
          </cell>
          <cell r="D1799" t="str">
            <v>L406</v>
          </cell>
          <cell r="E1799">
            <v>3</v>
          </cell>
          <cell r="F1799">
            <v>4</v>
          </cell>
        </row>
        <row r="1800">
          <cell r="A1800" t="str">
            <v>LWD051</v>
          </cell>
          <cell r="B1800">
            <v>3</v>
          </cell>
          <cell r="C1800">
            <v>2</v>
          </cell>
          <cell r="D1800" t="str">
            <v>L406</v>
          </cell>
          <cell r="E1800">
            <v>14</v>
          </cell>
          <cell r="F1800">
            <v>15</v>
          </cell>
        </row>
        <row r="1801">
          <cell r="A1801" t="str">
            <v>LWD051</v>
          </cell>
          <cell r="B1801">
            <v>4</v>
          </cell>
          <cell r="C1801">
            <v>2</v>
          </cell>
          <cell r="D1801" t="str">
            <v>L406</v>
          </cell>
          <cell r="E1801">
            <v>13</v>
          </cell>
          <cell r="F1801">
            <v>16</v>
          </cell>
        </row>
        <row r="1802">
          <cell r="A1802" t="str">
            <v>LWD051</v>
          </cell>
          <cell r="B1802">
            <v>4</v>
          </cell>
          <cell r="C1802">
            <v>3</v>
          </cell>
          <cell r="D1802" t="str">
            <v>L406</v>
          </cell>
          <cell r="E1802">
            <v>1</v>
          </cell>
          <cell r="F1802">
            <v>2</v>
          </cell>
        </row>
        <row r="1803">
          <cell r="A1803" t="str">
            <v>LWD051</v>
          </cell>
          <cell r="B1803">
            <v>6</v>
          </cell>
          <cell r="C1803">
            <v>2</v>
          </cell>
          <cell r="D1803" t="str">
            <v>L406</v>
          </cell>
          <cell r="E1803">
            <v>14</v>
          </cell>
          <cell r="F1803">
            <v>14</v>
          </cell>
        </row>
        <row r="1804">
          <cell r="A1804" t="str">
            <v>LWD051</v>
          </cell>
          <cell r="B1804">
            <v>6</v>
          </cell>
          <cell r="C1804">
            <v>3</v>
          </cell>
          <cell r="D1804" t="str">
            <v>L406</v>
          </cell>
          <cell r="E1804">
            <v>22</v>
          </cell>
          <cell r="F1804">
            <v>24</v>
          </cell>
        </row>
        <row r="1805">
          <cell r="A1805" t="str">
            <v>LWD051</v>
          </cell>
          <cell r="B1805">
            <v>6</v>
          </cell>
          <cell r="C1805">
            <v>4</v>
          </cell>
          <cell r="D1805" t="str">
            <v>L406</v>
          </cell>
          <cell r="E1805">
            <v>9</v>
          </cell>
          <cell r="F1805">
            <v>9</v>
          </cell>
        </row>
        <row r="1806">
          <cell r="A1806" t="str">
            <v>LWD051</v>
          </cell>
          <cell r="B1806">
            <v>8</v>
          </cell>
          <cell r="C1806">
            <v>2</v>
          </cell>
          <cell r="D1806" t="str">
            <v>L406</v>
          </cell>
          <cell r="E1806">
            <v>8</v>
          </cell>
          <cell r="F1806">
            <v>11</v>
          </cell>
        </row>
        <row r="1807">
          <cell r="A1807" t="str">
            <v>LWD051</v>
          </cell>
          <cell r="B1807">
            <v>8</v>
          </cell>
          <cell r="C1807">
            <v>3</v>
          </cell>
          <cell r="D1807" t="str">
            <v>L406</v>
          </cell>
          <cell r="E1807">
            <v>10</v>
          </cell>
          <cell r="F1807">
            <v>14</v>
          </cell>
        </row>
        <row r="1808">
          <cell r="A1808" t="str">
            <v>LWD051</v>
          </cell>
          <cell r="B1808">
            <v>8</v>
          </cell>
          <cell r="C1808">
            <v>4</v>
          </cell>
          <cell r="D1808" t="str">
            <v>L406</v>
          </cell>
          <cell r="E1808">
            <v>2</v>
          </cell>
          <cell r="F1808">
            <v>2</v>
          </cell>
        </row>
        <row r="1809">
          <cell r="A1809" t="str">
            <v>LWD051</v>
          </cell>
          <cell r="B1809">
            <v>8</v>
          </cell>
          <cell r="C1809">
            <v>6</v>
          </cell>
          <cell r="D1809" t="str">
            <v>L406</v>
          </cell>
          <cell r="E1809">
            <v>3</v>
          </cell>
          <cell r="F1809">
            <v>5</v>
          </cell>
        </row>
        <row r="1810">
          <cell r="A1810" t="str">
            <v>LWD051</v>
          </cell>
          <cell r="B1810">
            <v>10</v>
          </cell>
          <cell r="C1810">
            <v>2</v>
          </cell>
          <cell r="D1810" t="str">
            <v>L406</v>
          </cell>
          <cell r="E1810">
            <v>4</v>
          </cell>
          <cell r="F1810">
            <v>5</v>
          </cell>
        </row>
        <row r="1811">
          <cell r="A1811" t="str">
            <v>LWD051</v>
          </cell>
          <cell r="B1811">
            <v>10</v>
          </cell>
          <cell r="C1811">
            <v>3</v>
          </cell>
          <cell r="D1811" t="str">
            <v>L406</v>
          </cell>
          <cell r="E1811">
            <v>2</v>
          </cell>
          <cell r="F1811">
            <v>2</v>
          </cell>
        </row>
        <row r="1812">
          <cell r="A1812" t="str">
            <v>LWD051</v>
          </cell>
          <cell r="B1812">
            <v>10</v>
          </cell>
          <cell r="C1812">
            <v>4</v>
          </cell>
          <cell r="D1812" t="str">
            <v>L406</v>
          </cell>
          <cell r="E1812">
            <v>1</v>
          </cell>
          <cell r="F1812">
            <v>2</v>
          </cell>
        </row>
        <row r="1813">
          <cell r="A1813" t="str">
            <v>LWD051</v>
          </cell>
          <cell r="B1813">
            <v>10</v>
          </cell>
          <cell r="C1813">
            <v>6</v>
          </cell>
          <cell r="D1813" t="str">
            <v>L406</v>
          </cell>
          <cell r="E1813">
            <v>7</v>
          </cell>
          <cell r="F1813">
            <v>8</v>
          </cell>
        </row>
        <row r="1814">
          <cell r="A1814" t="str">
            <v>LWD051</v>
          </cell>
          <cell r="B1814">
            <v>10</v>
          </cell>
          <cell r="C1814">
            <v>8</v>
          </cell>
          <cell r="D1814" t="str">
            <v>L406</v>
          </cell>
          <cell r="E1814">
            <v>7</v>
          </cell>
          <cell r="F1814">
            <v>7</v>
          </cell>
        </row>
        <row r="1815">
          <cell r="A1815" t="str">
            <v>LWD051</v>
          </cell>
          <cell r="B1815">
            <v>12</v>
          </cell>
          <cell r="C1815">
            <v>2</v>
          </cell>
          <cell r="D1815" t="str">
            <v>L406</v>
          </cell>
          <cell r="E1815">
            <v>4</v>
          </cell>
          <cell r="F1815">
            <v>4</v>
          </cell>
        </row>
        <row r="1816">
          <cell r="A1816" t="str">
            <v>LWD051</v>
          </cell>
          <cell r="B1816">
            <v>12</v>
          </cell>
          <cell r="C1816">
            <v>6</v>
          </cell>
          <cell r="D1816" t="str">
            <v>L406</v>
          </cell>
          <cell r="E1816">
            <v>1</v>
          </cell>
          <cell r="F1816">
            <v>2</v>
          </cell>
        </row>
        <row r="1817">
          <cell r="A1817" t="str">
            <v>LWD051</v>
          </cell>
          <cell r="B1817">
            <v>12</v>
          </cell>
          <cell r="C1817">
            <v>10</v>
          </cell>
          <cell r="D1817" t="str">
            <v>L406</v>
          </cell>
          <cell r="E1817">
            <v>1</v>
          </cell>
          <cell r="F1817">
            <v>3</v>
          </cell>
        </row>
        <row r="1818">
          <cell r="A1818" t="str">
            <v>LWD051</v>
          </cell>
          <cell r="B1818">
            <v>14</v>
          </cell>
          <cell r="C1818">
            <v>2</v>
          </cell>
          <cell r="D1818" t="str">
            <v>L406</v>
          </cell>
          <cell r="E1818">
            <v>2</v>
          </cell>
          <cell r="F1818">
            <v>4</v>
          </cell>
        </row>
        <row r="1819">
          <cell r="A1819" t="str">
            <v>LWD051</v>
          </cell>
          <cell r="B1819">
            <v>14</v>
          </cell>
          <cell r="C1819">
            <v>4</v>
          </cell>
          <cell r="D1819" t="str">
            <v>L406</v>
          </cell>
          <cell r="E1819">
            <v>0</v>
          </cell>
          <cell r="F1819">
            <v>3</v>
          </cell>
        </row>
        <row r="1820">
          <cell r="A1820" t="str">
            <v>LWD051</v>
          </cell>
          <cell r="B1820">
            <v>14</v>
          </cell>
          <cell r="C1820">
            <v>6</v>
          </cell>
          <cell r="D1820" t="str">
            <v>L406</v>
          </cell>
          <cell r="E1820">
            <v>3</v>
          </cell>
          <cell r="F1820">
            <v>3</v>
          </cell>
        </row>
        <row r="1821">
          <cell r="A1821" t="str">
            <v>LWD051</v>
          </cell>
          <cell r="B1821">
            <v>14</v>
          </cell>
          <cell r="C1821">
            <v>10</v>
          </cell>
          <cell r="D1821" t="str">
            <v>L406</v>
          </cell>
          <cell r="E1821">
            <v>2</v>
          </cell>
          <cell r="F1821">
            <v>5</v>
          </cell>
        </row>
        <row r="1822">
          <cell r="A1822" t="str">
            <v>LWD051</v>
          </cell>
          <cell r="B1822">
            <v>14</v>
          </cell>
          <cell r="C1822">
            <v>12</v>
          </cell>
          <cell r="D1822" t="str">
            <v>L406</v>
          </cell>
          <cell r="E1822">
            <v>3</v>
          </cell>
          <cell r="F1822">
            <v>4</v>
          </cell>
        </row>
        <row r="1823">
          <cell r="A1823" t="str">
            <v>LWD051</v>
          </cell>
          <cell r="B1823">
            <v>16</v>
          </cell>
          <cell r="C1823">
            <v>2</v>
          </cell>
          <cell r="D1823" t="str">
            <v>L406</v>
          </cell>
          <cell r="E1823">
            <v>2</v>
          </cell>
          <cell r="F1823">
            <v>2</v>
          </cell>
        </row>
        <row r="1824">
          <cell r="A1824" t="str">
            <v>LWD051</v>
          </cell>
          <cell r="B1824">
            <v>16</v>
          </cell>
          <cell r="C1824">
            <v>4</v>
          </cell>
          <cell r="D1824" t="str">
            <v>L406</v>
          </cell>
          <cell r="E1824">
            <v>0</v>
          </cell>
          <cell r="F1824">
            <v>1</v>
          </cell>
        </row>
        <row r="1825">
          <cell r="A1825" t="str">
            <v>LWD051</v>
          </cell>
          <cell r="B1825">
            <v>16</v>
          </cell>
          <cell r="C1825">
            <v>6</v>
          </cell>
          <cell r="D1825" t="str">
            <v>L406</v>
          </cell>
          <cell r="E1825">
            <v>1</v>
          </cell>
          <cell r="F1825">
            <v>2</v>
          </cell>
        </row>
        <row r="1826">
          <cell r="A1826" t="str">
            <v>LWD051</v>
          </cell>
          <cell r="B1826">
            <v>16</v>
          </cell>
          <cell r="C1826">
            <v>8</v>
          </cell>
          <cell r="D1826" t="str">
            <v>L406</v>
          </cell>
          <cell r="E1826">
            <v>2</v>
          </cell>
          <cell r="F1826">
            <v>2</v>
          </cell>
        </row>
        <row r="1827">
          <cell r="A1827" t="str">
            <v>LWD051</v>
          </cell>
          <cell r="B1827">
            <v>16</v>
          </cell>
          <cell r="C1827">
            <v>10</v>
          </cell>
          <cell r="D1827" t="str">
            <v>L406</v>
          </cell>
          <cell r="E1827">
            <v>2</v>
          </cell>
          <cell r="F1827">
            <v>5</v>
          </cell>
        </row>
        <row r="1828">
          <cell r="A1828" t="str">
            <v>LWD051</v>
          </cell>
          <cell r="B1828">
            <v>16</v>
          </cell>
          <cell r="C1828">
            <v>12</v>
          </cell>
          <cell r="D1828" t="str">
            <v>L406</v>
          </cell>
          <cell r="E1828">
            <v>6</v>
          </cell>
          <cell r="F1828">
            <v>6</v>
          </cell>
        </row>
        <row r="1829">
          <cell r="A1829" t="str">
            <v>LWD051</v>
          </cell>
          <cell r="B1829">
            <v>18</v>
          </cell>
          <cell r="C1829">
            <v>8</v>
          </cell>
          <cell r="D1829" t="str">
            <v>L406</v>
          </cell>
          <cell r="E1829">
            <v>1</v>
          </cell>
          <cell r="F1829">
            <v>1</v>
          </cell>
        </row>
        <row r="1830">
          <cell r="A1830" t="str">
            <v>LWD051</v>
          </cell>
          <cell r="B1830">
            <v>18</v>
          </cell>
          <cell r="C1830">
            <v>10</v>
          </cell>
          <cell r="D1830" t="str">
            <v>L406</v>
          </cell>
          <cell r="E1830">
            <v>3</v>
          </cell>
          <cell r="F1830">
            <v>3</v>
          </cell>
        </row>
        <row r="1831">
          <cell r="A1831" t="str">
            <v>LWD051</v>
          </cell>
          <cell r="B1831">
            <v>18</v>
          </cell>
          <cell r="C1831">
            <v>12</v>
          </cell>
          <cell r="D1831" t="str">
            <v>L406</v>
          </cell>
          <cell r="E1831">
            <v>1</v>
          </cell>
          <cell r="F1831">
            <v>1</v>
          </cell>
        </row>
        <row r="1832">
          <cell r="A1832" t="str">
            <v>LWD051</v>
          </cell>
          <cell r="B1832">
            <v>20</v>
          </cell>
          <cell r="C1832">
            <v>2</v>
          </cell>
          <cell r="D1832" t="str">
            <v>L406</v>
          </cell>
          <cell r="E1832">
            <v>0</v>
          </cell>
          <cell r="F1832">
            <v>2</v>
          </cell>
        </row>
        <row r="1833">
          <cell r="A1833" t="str">
            <v>LWD051</v>
          </cell>
          <cell r="B1833">
            <v>20</v>
          </cell>
          <cell r="C1833">
            <v>3</v>
          </cell>
          <cell r="D1833" t="str">
            <v>L406</v>
          </cell>
          <cell r="E1833">
            <v>2</v>
          </cell>
          <cell r="F1833">
            <v>5</v>
          </cell>
        </row>
        <row r="1834">
          <cell r="A1834" t="str">
            <v>LWD051</v>
          </cell>
          <cell r="B1834">
            <v>20</v>
          </cell>
          <cell r="C1834">
            <v>4</v>
          </cell>
          <cell r="D1834" t="str">
            <v>L406</v>
          </cell>
          <cell r="E1834">
            <v>1</v>
          </cell>
          <cell r="F1834">
            <v>1</v>
          </cell>
        </row>
        <row r="1835">
          <cell r="A1835" t="str">
            <v>LWD051</v>
          </cell>
          <cell r="B1835">
            <v>20</v>
          </cell>
          <cell r="C1835">
            <v>6</v>
          </cell>
          <cell r="D1835" t="str">
            <v>L406</v>
          </cell>
          <cell r="E1835">
            <v>3</v>
          </cell>
          <cell r="F1835">
            <v>3</v>
          </cell>
        </row>
        <row r="1836">
          <cell r="A1836" t="str">
            <v>LWD051</v>
          </cell>
          <cell r="B1836">
            <v>20</v>
          </cell>
          <cell r="C1836">
            <v>8</v>
          </cell>
          <cell r="D1836" t="str">
            <v>L406</v>
          </cell>
          <cell r="E1836">
            <v>1</v>
          </cell>
          <cell r="F1836">
            <v>1</v>
          </cell>
        </row>
        <row r="1837">
          <cell r="A1837" t="str">
            <v>LWD051</v>
          </cell>
          <cell r="B1837">
            <v>20</v>
          </cell>
          <cell r="C1837">
            <v>10</v>
          </cell>
          <cell r="D1837" t="str">
            <v>L406</v>
          </cell>
          <cell r="E1837">
            <v>2</v>
          </cell>
          <cell r="F1837">
            <v>4</v>
          </cell>
        </row>
        <row r="1838">
          <cell r="A1838" t="str">
            <v>LWD051</v>
          </cell>
          <cell r="B1838">
            <v>20</v>
          </cell>
          <cell r="C1838">
            <v>12</v>
          </cell>
          <cell r="D1838" t="str">
            <v>L406</v>
          </cell>
          <cell r="E1838">
            <v>5</v>
          </cell>
          <cell r="F1838">
            <v>8</v>
          </cell>
        </row>
        <row r="1839">
          <cell r="A1839" t="str">
            <v>LWD051</v>
          </cell>
          <cell r="B1839">
            <v>20</v>
          </cell>
          <cell r="C1839">
            <v>18</v>
          </cell>
          <cell r="D1839" t="str">
            <v>L406</v>
          </cell>
          <cell r="E1839">
            <v>0</v>
          </cell>
          <cell r="F1839">
            <v>1</v>
          </cell>
        </row>
        <row r="1840">
          <cell r="A1840" t="str">
            <v>LWD051</v>
          </cell>
          <cell r="B1840">
            <v>24</v>
          </cell>
          <cell r="C1840">
            <v>2</v>
          </cell>
          <cell r="D1840" t="str">
            <v>L406</v>
          </cell>
          <cell r="E1840">
            <v>5</v>
          </cell>
          <cell r="F1840">
            <v>8</v>
          </cell>
        </row>
        <row r="1841">
          <cell r="A1841" t="str">
            <v>LWD051</v>
          </cell>
          <cell r="B1841">
            <v>24</v>
          </cell>
          <cell r="C1841">
            <v>3</v>
          </cell>
          <cell r="D1841" t="str">
            <v>L406</v>
          </cell>
          <cell r="E1841">
            <v>3</v>
          </cell>
          <cell r="F1841">
            <v>3</v>
          </cell>
        </row>
        <row r="1842">
          <cell r="A1842" t="str">
            <v>LWD051</v>
          </cell>
          <cell r="B1842">
            <v>24</v>
          </cell>
          <cell r="C1842">
            <v>4</v>
          </cell>
          <cell r="D1842" t="str">
            <v>L406</v>
          </cell>
          <cell r="E1842">
            <v>3</v>
          </cell>
          <cell r="F1842">
            <v>5</v>
          </cell>
        </row>
        <row r="1843">
          <cell r="A1843" t="str">
            <v>LWD051</v>
          </cell>
          <cell r="B1843">
            <v>24</v>
          </cell>
          <cell r="C1843">
            <v>6</v>
          </cell>
          <cell r="D1843" t="str">
            <v>L406</v>
          </cell>
          <cell r="E1843">
            <v>1</v>
          </cell>
          <cell r="F1843">
            <v>2</v>
          </cell>
        </row>
        <row r="1844">
          <cell r="A1844" t="str">
            <v>LWD051</v>
          </cell>
          <cell r="B1844">
            <v>24</v>
          </cell>
          <cell r="C1844">
            <v>8</v>
          </cell>
          <cell r="D1844" t="str">
            <v>L406</v>
          </cell>
          <cell r="E1844">
            <v>2</v>
          </cell>
          <cell r="F1844">
            <v>3</v>
          </cell>
        </row>
        <row r="1845">
          <cell r="A1845" t="str">
            <v>LWD051</v>
          </cell>
          <cell r="B1845">
            <v>24</v>
          </cell>
          <cell r="C1845">
            <v>10</v>
          </cell>
          <cell r="D1845" t="str">
            <v>L406</v>
          </cell>
          <cell r="E1845">
            <v>8</v>
          </cell>
          <cell r="F1845">
            <v>8</v>
          </cell>
        </row>
        <row r="1846">
          <cell r="A1846" t="str">
            <v>LWD051</v>
          </cell>
          <cell r="B1846">
            <v>24</v>
          </cell>
          <cell r="C1846">
            <v>12</v>
          </cell>
          <cell r="D1846" t="str">
            <v>L406</v>
          </cell>
          <cell r="E1846">
            <v>1</v>
          </cell>
          <cell r="F1846">
            <v>1</v>
          </cell>
        </row>
        <row r="1847">
          <cell r="A1847" t="str">
            <v>LWD051</v>
          </cell>
          <cell r="B1847">
            <v>30</v>
          </cell>
          <cell r="C1847">
            <v>2</v>
          </cell>
          <cell r="D1847" t="str">
            <v>L406</v>
          </cell>
          <cell r="E1847">
            <v>12</v>
          </cell>
          <cell r="F1847">
            <v>17</v>
          </cell>
        </row>
        <row r="1848">
          <cell r="A1848" t="str">
            <v>LWD051</v>
          </cell>
          <cell r="B1848">
            <v>30</v>
          </cell>
          <cell r="C1848">
            <v>3</v>
          </cell>
          <cell r="D1848" t="str">
            <v>L406</v>
          </cell>
          <cell r="E1848">
            <v>3</v>
          </cell>
          <cell r="F1848">
            <v>5</v>
          </cell>
        </row>
        <row r="1849">
          <cell r="A1849" t="str">
            <v>LWD051</v>
          </cell>
          <cell r="B1849">
            <v>30</v>
          </cell>
          <cell r="C1849">
            <v>4</v>
          </cell>
          <cell r="D1849" t="str">
            <v>L406</v>
          </cell>
          <cell r="E1849">
            <v>5</v>
          </cell>
          <cell r="F1849">
            <v>6</v>
          </cell>
        </row>
        <row r="1850">
          <cell r="A1850" t="str">
            <v>LWD051</v>
          </cell>
          <cell r="B1850">
            <v>30</v>
          </cell>
          <cell r="C1850">
            <v>6</v>
          </cell>
          <cell r="D1850" t="str">
            <v>L406</v>
          </cell>
          <cell r="E1850">
            <v>4</v>
          </cell>
          <cell r="F1850">
            <v>5</v>
          </cell>
        </row>
        <row r="1851">
          <cell r="A1851" t="str">
            <v>LWD051</v>
          </cell>
          <cell r="B1851">
            <v>30</v>
          </cell>
          <cell r="C1851">
            <v>8</v>
          </cell>
          <cell r="D1851" t="str">
            <v>L406</v>
          </cell>
          <cell r="E1851">
            <v>3</v>
          </cell>
          <cell r="F1851">
            <v>3</v>
          </cell>
        </row>
        <row r="1852">
          <cell r="A1852" t="str">
            <v>LWD051</v>
          </cell>
          <cell r="B1852">
            <v>30</v>
          </cell>
          <cell r="C1852">
            <v>10</v>
          </cell>
          <cell r="D1852" t="str">
            <v>L406</v>
          </cell>
          <cell r="E1852">
            <v>1</v>
          </cell>
          <cell r="F1852">
            <v>2</v>
          </cell>
        </row>
        <row r="1853">
          <cell r="A1853" t="str">
            <v>LWD051</v>
          </cell>
          <cell r="B1853">
            <v>30</v>
          </cell>
          <cell r="C1853">
            <v>12</v>
          </cell>
          <cell r="D1853" t="str">
            <v>L406</v>
          </cell>
          <cell r="E1853">
            <v>0</v>
          </cell>
          <cell r="F1853">
            <v>4</v>
          </cell>
        </row>
        <row r="1854">
          <cell r="A1854" t="str">
            <v>LWD051</v>
          </cell>
          <cell r="B1854">
            <v>30</v>
          </cell>
          <cell r="C1854">
            <v>14</v>
          </cell>
          <cell r="D1854" t="str">
            <v>L406</v>
          </cell>
          <cell r="E1854">
            <v>0</v>
          </cell>
          <cell r="F1854">
            <v>4</v>
          </cell>
        </row>
        <row r="1855">
          <cell r="A1855" t="str">
            <v>LWD051</v>
          </cell>
          <cell r="B1855">
            <v>32</v>
          </cell>
          <cell r="C1855">
            <v>6</v>
          </cell>
          <cell r="D1855" t="str">
            <v>L406</v>
          </cell>
          <cell r="E1855">
            <v>2</v>
          </cell>
          <cell r="F1855">
            <v>2</v>
          </cell>
        </row>
        <row r="1856">
          <cell r="A1856" t="str">
            <v>LWD051</v>
          </cell>
          <cell r="B1856">
            <v>36</v>
          </cell>
          <cell r="C1856">
            <v>2</v>
          </cell>
          <cell r="D1856" t="str">
            <v>L406</v>
          </cell>
          <cell r="E1856">
            <v>1</v>
          </cell>
          <cell r="F1856">
            <v>1</v>
          </cell>
        </row>
        <row r="1857">
          <cell r="A1857" t="str">
            <v>LWD051</v>
          </cell>
          <cell r="B1857">
            <v>36</v>
          </cell>
          <cell r="C1857">
            <v>6</v>
          </cell>
          <cell r="D1857" t="str">
            <v>L406</v>
          </cell>
          <cell r="E1857">
            <v>0</v>
          </cell>
          <cell r="F1857">
            <v>3</v>
          </cell>
        </row>
        <row r="1858">
          <cell r="A1858" t="str">
            <v>LWD051</v>
          </cell>
          <cell r="B1858">
            <v>48</v>
          </cell>
          <cell r="C1858">
            <v>2</v>
          </cell>
          <cell r="D1858" t="str">
            <v>L406</v>
          </cell>
          <cell r="E1858">
            <v>4</v>
          </cell>
          <cell r="F1858">
            <v>4</v>
          </cell>
        </row>
        <row r="1859">
          <cell r="A1859" t="str">
            <v>LWD051</v>
          </cell>
          <cell r="B1859">
            <v>48</v>
          </cell>
          <cell r="C1859">
            <v>4</v>
          </cell>
          <cell r="D1859" t="str">
            <v>L406</v>
          </cell>
          <cell r="E1859">
            <v>2</v>
          </cell>
          <cell r="F1859">
            <v>3</v>
          </cell>
        </row>
        <row r="1860">
          <cell r="A1860" t="str">
            <v>LWD051</v>
          </cell>
          <cell r="B1860">
            <v>48</v>
          </cell>
          <cell r="C1860">
            <v>6</v>
          </cell>
          <cell r="D1860" t="str">
            <v>L406</v>
          </cell>
          <cell r="E1860">
            <v>2</v>
          </cell>
          <cell r="F1860">
            <v>2</v>
          </cell>
        </row>
        <row r="1861">
          <cell r="A1861" t="str">
            <v>LWD051</v>
          </cell>
          <cell r="B1861">
            <v>48</v>
          </cell>
          <cell r="C1861">
            <v>12</v>
          </cell>
          <cell r="D1861" t="str">
            <v>L406</v>
          </cell>
          <cell r="E1861">
            <v>0</v>
          </cell>
          <cell r="F1861">
            <v>1</v>
          </cell>
        </row>
        <row r="1862">
          <cell r="A1862" t="str">
            <v>LWD051</v>
          </cell>
          <cell r="B1862">
            <v>66</v>
          </cell>
          <cell r="C1862">
            <v>2</v>
          </cell>
          <cell r="D1862" t="str">
            <v>L406</v>
          </cell>
          <cell r="E1862">
            <v>4</v>
          </cell>
          <cell r="F1862">
            <v>4</v>
          </cell>
        </row>
        <row r="1863">
          <cell r="A1863" t="str">
            <v>LWD051</v>
          </cell>
          <cell r="B1863">
            <v>66</v>
          </cell>
          <cell r="C1863">
            <v>6</v>
          </cell>
          <cell r="D1863" t="str">
            <v>L406</v>
          </cell>
          <cell r="E1863">
            <v>1</v>
          </cell>
          <cell r="F1863">
            <v>2</v>
          </cell>
        </row>
        <row r="1864">
          <cell r="A1864" t="str">
            <v>LWD071</v>
          </cell>
          <cell r="B1864">
            <v>3</v>
          </cell>
          <cell r="C1864">
            <v>2</v>
          </cell>
          <cell r="D1864" t="str">
            <v>L406</v>
          </cell>
          <cell r="E1864">
            <v>2</v>
          </cell>
          <cell r="F1864">
            <v>3</v>
          </cell>
        </row>
        <row r="1865">
          <cell r="A1865" t="str">
            <v>LWD071</v>
          </cell>
          <cell r="B1865">
            <v>4</v>
          </cell>
          <cell r="C1865">
            <v>2</v>
          </cell>
          <cell r="D1865" t="str">
            <v>L406</v>
          </cell>
          <cell r="E1865">
            <v>4</v>
          </cell>
          <cell r="F1865">
            <v>6</v>
          </cell>
        </row>
        <row r="1866">
          <cell r="A1866" t="str">
            <v>LWD071</v>
          </cell>
          <cell r="B1866">
            <v>6</v>
          </cell>
          <cell r="C1866">
            <v>2</v>
          </cell>
          <cell r="D1866" t="str">
            <v>L406</v>
          </cell>
          <cell r="E1866">
            <v>5</v>
          </cell>
          <cell r="F1866">
            <v>6</v>
          </cell>
        </row>
        <row r="1867">
          <cell r="A1867" t="str">
            <v>LWD071</v>
          </cell>
          <cell r="B1867">
            <v>8</v>
          </cell>
          <cell r="C1867">
            <v>2</v>
          </cell>
          <cell r="D1867" t="str">
            <v>L406</v>
          </cell>
          <cell r="E1867">
            <v>2</v>
          </cell>
          <cell r="F1867">
            <v>2</v>
          </cell>
        </row>
        <row r="1868">
          <cell r="A1868" t="str">
            <v>LWD071</v>
          </cell>
          <cell r="B1868">
            <v>24</v>
          </cell>
          <cell r="C1868">
            <v>2</v>
          </cell>
          <cell r="D1868" t="str">
            <v>L406</v>
          </cell>
          <cell r="E1868">
            <v>3</v>
          </cell>
          <cell r="F1868">
            <v>5</v>
          </cell>
        </row>
        <row r="1869">
          <cell r="A1869" t="str">
            <v>LWD071</v>
          </cell>
          <cell r="B1869">
            <v>30</v>
          </cell>
          <cell r="C1869">
            <v>2</v>
          </cell>
          <cell r="D1869" t="str">
            <v>L406</v>
          </cell>
          <cell r="E1869">
            <v>2</v>
          </cell>
          <cell r="F1869">
            <v>2</v>
          </cell>
        </row>
        <row r="1870">
          <cell r="A1870" t="str">
            <v>LWL071</v>
          </cell>
          <cell r="B1870">
            <v>6</v>
          </cell>
          <cell r="C1870">
            <v>2</v>
          </cell>
          <cell r="D1870" t="str">
            <v>L407</v>
          </cell>
          <cell r="E1870">
            <v>1</v>
          </cell>
          <cell r="F1870">
            <v>2</v>
          </cell>
        </row>
        <row r="1871">
          <cell r="A1871" t="str">
            <v>LWL071</v>
          </cell>
          <cell r="B1871">
            <v>6</v>
          </cell>
          <cell r="C1871">
            <v>4</v>
          </cell>
          <cell r="D1871" t="str">
            <v>L407</v>
          </cell>
          <cell r="E1871">
            <v>1</v>
          </cell>
          <cell r="F1871">
            <v>5</v>
          </cell>
        </row>
        <row r="1872">
          <cell r="A1872" t="str">
            <v>LWL071</v>
          </cell>
          <cell r="B1872">
            <v>8</v>
          </cell>
          <cell r="C1872">
            <v>2</v>
          </cell>
          <cell r="D1872" t="str">
            <v>L407</v>
          </cell>
          <cell r="E1872">
            <v>3</v>
          </cell>
          <cell r="F1872">
            <v>7</v>
          </cell>
        </row>
        <row r="1873">
          <cell r="A1873" t="str">
            <v>LWL071</v>
          </cell>
          <cell r="B1873">
            <v>8</v>
          </cell>
          <cell r="C1873">
            <v>3</v>
          </cell>
          <cell r="D1873" t="str">
            <v>L407</v>
          </cell>
          <cell r="E1873">
            <v>2</v>
          </cell>
          <cell r="F1873">
            <v>5</v>
          </cell>
        </row>
        <row r="1874">
          <cell r="A1874" t="str">
            <v>LWL071</v>
          </cell>
          <cell r="B1874">
            <v>8</v>
          </cell>
          <cell r="C1874">
            <v>4</v>
          </cell>
          <cell r="D1874" t="str">
            <v>L407</v>
          </cell>
          <cell r="E1874">
            <v>4</v>
          </cell>
          <cell r="F1874">
            <v>8</v>
          </cell>
        </row>
        <row r="1875">
          <cell r="A1875" t="str">
            <v>LWL071</v>
          </cell>
          <cell r="B1875">
            <v>8</v>
          </cell>
          <cell r="C1875">
            <v>6</v>
          </cell>
          <cell r="D1875" t="str">
            <v>L407</v>
          </cell>
          <cell r="E1875">
            <v>1</v>
          </cell>
          <cell r="F1875">
            <v>1</v>
          </cell>
        </row>
        <row r="1876">
          <cell r="A1876" t="str">
            <v>LWL071</v>
          </cell>
          <cell r="B1876">
            <v>10</v>
          </cell>
          <cell r="C1876">
            <v>2</v>
          </cell>
          <cell r="D1876" t="str">
            <v>L407</v>
          </cell>
          <cell r="E1876">
            <v>5</v>
          </cell>
          <cell r="F1876">
            <v>5</v>
          </cell>
        </row>
        <row r="1877">
          <cell r="A1877" t="str">
            <v>LWL071</v>
          </cell>
          <cell r="B1877">
            <v>12</v>
          </cell>
          <cell r="C1877">
            <v>2</v>
          </cell>
          <cell r="D1877" t="str">
            <v>L407</v>
          </cell>
          <cell r="E1877">
            <v>5</v>
          </cell>
          <cell r="F1877">
            <v>5</v>
          </cell>
        </row>
        <row r="1878">
          <cell r="A1878" t="str">
            <v>LWL071</v>
          </cell>
          <cell r="B1878">
            <v>12</v>
          </cell>
          <cell r="C1878">
            <v>4</v>
          </cell>
          <cell r="D1878" t="str">
            <v>L407</v>
          </cell>
          <cell r="E1878">
            <v>8</v>
          </cell>
          <cell r="F1878">
            <v>8</v>
          </cell>
        </row>
        <row r="1879">
          <cell r="A1879" t="str">
            <v>LWL071</v>
          </cell>
          <cell r="B1879">
            <v>12</v>
          </cell>
          <cell r="C1879">
            <v>6</v>
          </cell>
          <cell r="D1879" t="str">
            <v>L407</v>
          </cell>
          <cell r="E1879">
            <v>1</v>
          </cell>
          <cell r="F1879">
            <v>1</v>
          </cell>
        </row>
        <row r="1880">
          <cell r="A1880" t="str">
            <v>LWL071</v>
          </cell>
          <cell r="B1880">
            <v>12</v>
          </cell>
          <cell r="C1880">
            <v>8</v>
          </cell>
          <cell r="D1880" t="str">
            <v>L407</v>
          </cell>
          <cell r="E1880">
            <v>1</v>
          </cell>
          <cell r="F1880">
            <v>1</v>
          </cell>
        </row>
        <row r="1881">
          <cell r="A1881" t="str">
            <v>LWL071</v>
          </cell>
          <cell r="B1881">
            <v>16</v>
          </cell>
          <cell r="C1881">
            <v>8</v>
          </cell>
          <cell r="D1881" t="str">
            <v>L407</v>
          </cell>
          <cell r="E1881">
            <v>1</v>
          </cell>
          <cell r="F1881">
            <v>1</v>
          </cell>
        </row>
        <row r="1882">
          <cell r="A1882" t="str">
            <v>LWL071</v>
          </cell>
          <cell r="B1882">
            <v>18</v>
          </cell>
          <cell r="C1882">
            <v>4</v>
          </cell>
          <cell r="D1882" t="str">
            <v>L407</v>
          </cell>
          <cell r="E1882">
            <v>1</v>
          </cell>
          <cell r="F1882">
            <v>1</v>
          </cell>
        </row>
        <row r="1883">
          <cell r="A1883" t="str">
            <v>LWL071</v>
          </cell>
          <cell r="B1883">
            <v>24</v>
          </cell>
          <cell r="C1883">
            <v>3</v>
          </cell>
          <cell r="D1883" t="str">
            <v>L407</v>
          </cell>
          <cell r="E1883">
            <v>4</v>
          </cell>
          <cell r="F1883">
            <v>5</v>
          </cell>
        </row>
        <row r="1884">
          <cell r="A1884" t="str">
            <v>LWL071</v>
          </cell>
          <cell r="B1884">
            <v>24</v>
          </cell>
          <cell r="C1884">
            <v>6</v>
          </cell>
          <cell r="D1884" t="str">
            <v>L407</v>
          </cell>
          <cell r="E1884">
            <v>0</v>
          </cell>
          <cell r="F1884">
            <v>1</v>
          </cell>
        </row>
        <row r="1885">
          <cell r="A1885" t="str">
            <v>LWL071</v>
          </cell>
          <cell r="B1885">
            <v>24</v>
          </cell>
          <cell r="C1885">
            <v>8</v>
          </cell>
          <cell r="D1885" t="str">
            <v>L407</v>
          </cell>
          <cell r="E1885">
            <v>2</v>
          </cell>
          <cell r="F1885">
            <v>2</v>
          </cell>
        </row>
        <row r="1886">
          <cell r="A1886" t="str">
            <v>LWL071</v>
          </cell>
          <cell r="B1886">
            <v>36</v>
          </cell>
          <cell r="C1886">
            <v>3</v>
          </cell>
          <cell r="D1886" t="str">
            <v>L407</v>
          </cell>
          <cell r="E1886">
            <v>0</v>
          </cell>
          <cell r="F1886">
            <v>1</v>
          </cell>
        </row>
        <row r="1887">
          <cell r="A1887" t="str">
            <v>LWL081</v>
          </cell>
          <cell r="B1887">
            <v>16</v>
          </cell>
          <cell r="C1887">
            <v>12</v>
          </cell>
          <cell r="D1887" t="str">
            <v>L407</v>
          </cell>
          <cell r="E1887">
            <v>1</v>
          </cell>
          <cell r="F1887">
            <v>1</v>
          </cell>
        </row>
        <row r="1888">
          <cell r="A1888" t="str">
            <v>LWL081</v>
          </cell>
          <cell r="B1888">
            <v>24</v>
          </cell>
          <cell r="C1888">
            <v>12</v>
          </cell>
          <cell r="D1888" t="str">
            <v>L407</v>
          </cell>
          <cell r="E1888">
            <v>0</v>
          </cell>
          <cell r="F1888">
            <v>4</v>
          </cell>
        </row>
        <row r="1889">
          <cell r="A1889" t="str">
            <v>LWS0J4</v>
          </cell>
          <cell r="B1889">
            <v>4</v>
          </cell>
          <cell r="C1889">
            <v>2</v>
          </cell>
          <cell r="D1889" t="str">
            <v>L408</v>
          </cell>
          <cell r="E1889">
            <v>0</v>
          </cell>
          <cell r="F1889">
            <v>2</v>
          </cell>
        </row>
        <row r="1890">
          <cell r="A1890" t="str">
            <v>LWS0J4</v>
          </cell>
          <cell r="B1890">
            <v>8</v>
          </cell>
          <cell r="C1890">
            <v>2</v>
          </cell>
          <cell r="D1890" t="str">
            <v>L408</v>
          </cell>
          <cell r="E1890">
            <v>1</v>
          </cell>
          <cell r="F1890">
            <v>2</v>
          </cell>
        </row>
        <row r="1891">
          <cell r="A1891" t="str">
            <v>LWS0J4</v>
          </cell>
          <cell r="B1891">
            <v>8</v>
          </cell>
          <cell r="C1891">
            <v>3</v>
          </cell>
          <cell r="D1891" t="str">
            <v>L408</v>
          </cell>
          <cell r="E1891">
            <v>1</v>
          </cell>
          <cell r="F1891">
            <v>1</v>
          </cell>
        </row>
        <row r="1892">
          <cell r="A1892" t="str">
            <v>LWS0J4</v>
          </cell>
          <cell r="B1892">
            <v>10</v>
          </cell>
          <cell r="C1892">
            <v>2</v>
          </cell>
          <cell r="D1892" t="str">
            <v>L408</v>
          </cell>
          <cell r="E1892">
            <v>3</v>
          </cell>
          <cell r="F1892">
            <v>3</v>
          </cell>
        </row>
        <row r="1893">
          <cell r="A1893" t="str">
            <v>LWS0J4</v>
          </cell>
          <cell r="B1893">
            <v>10</v>
          </cell>
          <cell r="C1893">
            <v>4</v>
          </cell>
          <cell r="D1893" t="str">
            <v>L408</v>
          </cell>
          <cell r="E1893">
            <v>1</v>
          </cell>
          <cell r="F1893">
            <v>1</v>
          </cell>
        </row>
        <row r="1894">
          <cell r="A1894" t="str">
            <v>LWS0J4</v>
          </cell>
          <cell r="B1894">
            <v>10</v>
          </cell>
          <cell r="C1894">
            <v>6</v>
          </cell>
          <cell r="D1894" t="str">
            <v>L408</v>
          </cell>
          <cell r="E1894">
            <v>4</v>
          </cell>
          <cell r="F1894">
            <v>4</v>
          </cell>
        </row>
        <row r="1895">
          <cell r="A1895" t="str">
            <v>LWS0J4</v>
          </cell>
          <cell r="B1895">
            <v>14</v>
          </cell>
          <cell r="C1895">
            <v>2</v>
          </cell>
          <cell r="D1895" t="str">
            <v>L408</v>
          </cell>
          <cell r="E1895">
            <v>3</v>
          </cell>
          <cell r="F1895">
            <v>3</v>
          </cell>
        </row>
        <row r="1896">
          <cell r="A1896" t="str">
            <v>LWS0J4</v>
          </cell>
          <cell r="B1896">
            <v>18</v>
          </cell>
          <cell r="C1896">
            <v>2</v>
          </cell>
          <cell r="D1896" t="str">
            <v>L408</v>
          </cell>
          <cell r="E1896">
            <v>2</v>
          </cell>
          <cell r="F1896">
            <v>2</v>
          </cell>
        </row>
        <row r="1897">
          <cell r="A1897" t="str">
            <v>LWS0J4</v>
          </cell>
          <cell r="B1897">
            <v>20</v>
          </cell>
          <cell r="C1897">
            <v>2</v>
          </cell>
          <cell r="D1897" t="str">
            <v>L408</v>
          </cell>
          <cell r="E1897">
            <v>2</v>
          </cell>
          <cell r="F1897">
            <v>0</v>
          </cell>
        </row>
        <row r="1898">
          <cell r="A1898" t="str">
            <v>LWS0J4</v>
          </cell>
          <cell r="B1898">
            <v>24</v>
          </cell>
          <cell r="C1898">
            <v>2</v>
          </cell>
          <cell r="D1898" t="str">
            <v>L408</v>
          </cell>
          <cell r="E1898">
            <v>0</v>
          </cell>
          <cell r="F1898">
            <v>2</v>
          </cell>
        </row>
        <row r="1899">
          <cell r="A1899" t="str">
            <v>PAC021</v>
          </cell>
          <cell r="B1899">
            <v>10</v>
          </cell>
          <cell r="C1899">
            <v>0</v>
          </cell>
          <cell r="D1899" t="str">
            <v>L102</v>
          </cell>
          <cell r="E1899">
            <v>0</v>
          </cell>
          <cell r="F1899">
            <v>30</v>
          </cell>
        </row>
        <row r="1900">
          <cell r="A1900" t="str">
            <v>PAC021</v>
          </cell>
          <cell r="B1900">
            <v>14</v>
          </cell>
          <cell r="C1900">
            <v>0</v>
          </cell>
          <cell r="D1900" t="str">
            <v>L102</v>
          </cell>
          <cell r="E1900">
            <v>113.1</v>
          </cell>
          <cell r="F1900">
            <v>139</v>
          </cell>
        </row>
        <row r="1901">
          <cell r="A1901" t="str">
            <v>PAC021</v>
          </cell>
          <cell r="B1901">
            <v>16</v>
          </cell>
          <cell r="C1901">
            <v>0</v>
          </cell>
          <cell r="D1901" t="str">
            <v>L102</v>
          </cell>
          <cell r="E1901">
            <v>220.6</v>
          </cell>
          <cell r="F1901">
            <v>498</v>
          </cell>
        </row>
        <row r="1902">
          <cell r="A1902" t="str">
            <v>PAC021</v>
          </cell>
          <cell r="B1902">
            <v>18</v>
          </cell>
          <cell r="C1902">
            <v>0</v>
          </cell>
          <cell r="D1902" t="str">
            <v>L102</v>
          </cell>
          <cell r="E1902">
            <v>0</v>
          </cell>
          <cell r="F1902">
            <v>108</v>
          </cell>
        </row>
        <row r="1903">
          <cell r="A1903" t="str">
            <v>PAC021</v>
          </cell>
          <cell r="B1903">
            <v>20</v>
          </cell>
          <cell r="C1903">
            <v>0</v>
          </cell>
          <cell r="D1903" t="str">
            <v>L102</v>
          </cell>
          <cell r="E1903">
            <v>91.8</v>
          </cell>
          <cell r="F1903">
            <v>92</v>
          </cell>
        </row>
        <row r="1904">
          <cell r="A1904" t="str">
            <v>PAC031</v>
          </cell>
          <cell r="B1904">
            <v>30</v>
          </cell>
          <cell r="C1904">
            <v>0</v>
          </cell>
          <cell r="D1904" t="str">
            <v>L102</v>
          </cell>
          <cell r="E1904">
            <v>8</v>
          </cell>
          <cell r="F1904">
            <v>27</v>
          </cell>
        </row>
        <row r="1905">
          <cell r="A1905" t="str">
            <v>PAC051</v>
          </cell>
          <cell r="B1905">
            <v>24</v>
          </cell>
          <cell r="C1905">
            <v>0</v>
          </cell>
          <cell r="D1905" t="str">
            <v>L102</v>
          </cell>
          <cell r="E1905">
            <v>822.2</v>
          </cell>
          <cell r="F1905">
            <v>828</v>
          </cell>
        </row>
        <row r="1906">
          <cell r="A1906" t="str">
            <v>PAC051SR</v>
          </cell>
          <cell r="B1906">
            <v>30</v>
          </cell>
          <cell r="C1906">
            <v>0</v>
          </cell>
          <cell r="D1906" t="str">
            <v>L102</v>
          </cell>
          <cell r="E1906">
            <v>85.25</v>
          </cell>
          <cell r="F1906">
            <v>135</v>
          </cell>
        </row>
        <row r="1907">
          <cell r="A1907" t="str">
            <v>PAC051SR</v>
          </cell>
          <cell r="B1907">
            <v>36</v>
          </cell>
          <cell r="C1907">
            <v>0</v>
          </cell>
          <cell r="D1907" t="str">
            <v>L102</v>
          </cell>
          <cell r="E1907">
            <v>26.46</v>
          </cell>
          <cell r="F1907">
            <v>39</v>
          </cell>
        </row>
        <row r="1908">
          <cell r="A1908" t="str">
            <v>PAC071</v>
          </cell>
          <cell r="B1908">
            <v>30</v>
          </cell>
          <cell r="C1908">
            <v>0</v>
          </cell>
          <cell r="D1908" t="str">
            <v>L102</v>
          </cell>
          <cell r="E1908">
            <v>21.1</v>
          </cell>
          <cell r="F1908">
            <v>24</v>
          </cell>
        </row>
        <row r="1909">
          <cell r="A1909" t="str">
            <v>PAC071</v>
          </cell>
          <cell r="B1909">
            <v>36</v>
          </cell>
          <cell r="C1909">
            <v>0</v>
          </cell>
          <cell r="D1909" t="str">
            <v>L102</v>
          </cell>
          <cell r="E1909">
            <v>22.93</v>
          </cell>
          <cell r="F1909">
            <v>25</v>
          </cell>
        </row>
        <row r="1910">
          <cell r="A1910" t="str">
            <v>PAC071</v>
          </cell>
          <cell r="B1910">
            <v>48</v>
          </cell>
          <cell r="C1910">
            <v>0</v>
          </cell>
          <cell r="D1910" t="str">
            <v>L102</v>
          </cell>
          <cell r="E1910">
            <v>54.38</v>
          </cell>
          <cell r="F1910">
            <v>59</v>
          </cell>
        </row>
        <row r="1911">
          <cell r="A1911" t="str">
            <v>PAC071SR</v>
          </cell>
          <cell r="B1911">
            <v>30</v>
          </cell>
          <cell r="C1911">
            <v>0</v>
          </cell>
          <cell r="D1911" t="str">
            <v>L102</v>
          </cell>
          <cell r="E1911">
            <v>50.8</v>
          </cell>
          <cell r="F1911">
            <v>58</v>
          </cell>
        </row>
        <row r="1912">
          <cell r="A1912" t="str">
            <v>PAC0P1</v>
          </cell>
          <cell r="B1912">
            <v>12</v>
          </cell>
          <cell r="C1912">
            <v>0</v>
          </cell>
          <cell r="D1912" t="str">
            <v>L102</v>
          </cell>
          <cell r="E1912">
            <v>0.9</v>
          </cell>
          <cell r="F1912">
            <v>6</v>
          </cell>
        </row>
        <row r="1913">
          <cell r="A1913" t="str">
            <v>PAC0P1</v>
          </cell>
          <cell r="B1913">
            <v>14</v>
          </cell>
          <cell r="C1913">
            <v>0</v>
          </cell>
          <cell r="D1913" t="str">
            <v>L102</v>
          </cell>
          <cell r="E1913">
            <v>0</v>
          </cell>
          <cell r="F1913">
            <v>2</v>
          </cell>
        </row>
        <row r="1914">
          <cell r="A1914" t="str">
            <v>PAC0P1</v>
          </cell>
          <cell r="B1914">
            <v>24</v>
          </cell>
          <cell r="C1914">
            <v>0</v>
          </cell>
          <cell r="D1914" t="str">
            <v>L102</v>
          </cell>
          <cell r="E1914">
            <v>1.9</v>
          </cell>
          <cell r="F1914">
            <v>6</v>
          </cell>
        </row>
        <row r="1915">
          <cell r="A1915" t="str">
            <v>PAC0R1</v>
          </cell>
          <cell r="B1915">
            <v>12</v>
          </cell>
          <cell r="C1915">
            <v>0</v>
          </cell>
          <cell r="D1915" t="str">
            <v>L102</v>
          </cell>
          <cell r="E1915">
            <v>0.5</v>
          </cell>
          <cell r="F1915">
            <v>6</v>
          </cell>
        </row>
        <row r="1916">
          <cell r="A1916" t="str">
            <v>PAC0R1</v>
          </cell>
          <cell r="B1916">
            <v>16</v>
          </cell>
          <cell r="C1916">
            <v>0</v>
          </cell>
          <cell r="D1916" t="str">
            <v>L102</v>
          </cell>
          <cell r="E1916">
            <v>0</v>
          </cell>
          <cell r="F1916">
            <v>6</v>
          </cell>
        </row>
        <row r="1917">
          <cell r="A1917" t="str">
            <v>PAC0R1</v>
          </cell>
          <cell r="B1917">
            <v>18</v>
          </cell>
          <cell r="C1917">
            <v>0</v>
          </cell>
          <cell r="D1917" t="str">
            <v>L102</v>
          </cell>
          <cell r="E1917">
            <v>4.2</v>
          </cell>
          <cell r="F1917">
            <v>14</v>
          </cell>
        </row>
        <row r="1918">
          <cell r="A1918" t="str">
            <v>PAC0R1</v>
          </cell>
          <cell r="B1918">
            <v>24</v>
          </cell>
          <cell r="C1918">
            <v>0</v>
          </cell>
          <cell r="D1918" t="str">
            <v>L102</v>
          </cell>
          <cell r="E1918">
            <v>3.1</v>
          </cell>
          <cell r="F1918">
            <v>0</v>
          </cell>
        </row>
        <row r="1919">
          <cell r="A1919" t="str">
            <v>PAC0R1</v>
          </cell>
          <cell r="B1919">
            <v>28</v>
          </cell>
          <cell r="C1919">
            <v>0</v>
          </cell>
          <cell r="D1919" t="str">
            <v>L102</v>
          </cell>
          <cell r="E1919">
            <v>5</v>
          </cell>
          <cell r="F1919">
            <v>5</v>
          </cell>
        </row>
        <row r="1920">
          <cell r="A1920" t="str">
            <v>PAC0R1</v>
          </cell>
          <cell r="B1920">
            <v>30</v>
          </cell>
          <cell r="C1920">
            <v>0</v>
          </cell>
          <cell r="D1920" t="str">
            <v>L102</v>
          </cell>
          <cell r="E1920">
            <v>1336.98</v>
          </cell>
          <cell r="F1920">
            <v>1549</v>
          </cell>
        </row>
        <row r="1921">
          <cell r="A1921" t="str">
            <v>PAC0R1</v>
          </cell>
          <cell r="B1921">
            <v>36</v>
          </cell>
          <cell r="C1921">
            <v>0</v>
          </cell>
          <cell r="D1921" t="str">
            <v>L102</v>
          </cell>
          <cell r="E1921">
            <v>139.56</v>
          </cell>
          <cell r="F1921">
            <v>157</v>
          </cell>
        </row>
        <row r="1922">
          <cell r="A1922" t="str">
            <v>PAC0S1</v>
          </cell>
          <cell r="B1922">
            <v>48</v>
          </cell>
          <cell r="C1922">
            <v>0</v>
          </cell>
          <cell r="D1922" t="str">
            <v>L003</v>
          </cell>
          <cell r="E1922">
            <v>166.01</v>
          </cell>
          <cell r="F1922">
            <v>209</v>
          </cell>
        </row>
        <row r="1923">
          <cell r="A1923" t="str">
            <v>PAC0S1</v>
          </cell>
          <cell r="B1923">
            <v>60</v>
          </cell>
          <cell r="C1923">
            <v>0</v>
          </cell>
          <cell r="D1923" t="str">
            <v>L003</v>
          </cell>
          <cell r="E1923">
            <v>154.93</v>
          </cell>
          <cell r="F1923">
            <v>154</v>
          </cell>
        </row>
        <row r="1924">
          <cell r="A1924" t="str">
            <v>PAC0S1</v>
          </cell>
          <cell r="B1924">
            <v>66</v>
          </cell>
          <cell r="C1924">
            <v>0</v>
          </cell>
          <cell r="D1924" t="str">
            <v>L003</v>
          </cell>
          <cell r="E1924">
            <v>64</v>
          </cell>
          <cell r="F1924">
            <v>66</v>
          </cell>
        </row>
        <row r="1925">
          <cell r="A1925" t="str">
            <v>PAC0S1</v>
          </cell>
          <cell r="B1925">
            <v>72</v>
          </cell>
          <cell r="C1925">
            <v>0</v>
          </cell>
          <cell r="D1925" t="str">
            <v>L003</v>
          </cell>
          <cell r="E1925">
            <v>77.11</v>
          </cell>
          <cell r="F1925">
            <v>81</v>
          </cell>
        </row>
        <row r="1926">
          <cell r="A1926" t="str">
            <v>PAC0S1</v>
          </cell>
          <cell r="B1926">
            <v>84</v>
          </cell>
          <cell r="C1926">
            <v>0</v>
          </cell>
          <cell r="D1926" t="str">
            <v>L003</v>
          </cell>
          <cell r="E1926">
            <v>1230.9000000000001</v>
          </cell>
          <cell r="F1926">
            <v>1298</v>
          </cell>
        </row>
        <row r="1927">
          <cell r="A1927" t="str">
            <v>PAC0T1</v>
          </cell>
          <cell r="B1927">
            <v>42</v>
          </cell>
          <cell r="C1927">
            <v>0</v>
          </cell>
          <cell r="D1927" t="str">
            <v>L102</v>
          </cell>
          <cell r="E1927">
            <v>148.04</v>
          </cell>
          <cell r="F1927">
            <v>161</v>
          </cell>
        </row>
        <row r="1928">
          <cell r="A1928" t="str">
            <v>PAC0W1</v>
          </cell>
          <cell r="B1928">
            <v>30</v>
          </cell>
          <cell r="C1928">
            <v>0</v>
          </cell>
          <cell r="D1928" t="str">
            <v>L102</v>
          </cell>
          <cell r="E1928">
            <v>33.4</v>
          </cell>
          <cell r="F1928">
            <v>36</v>
          </cell>
        </row>
        <row r="1929">
          <cell r="A1929" t="str">
            <v>PAC0Y1</v>
          </cell>
          <cell r="B1929">
            <v>36</v>
          </cell>
          <cell r="C1929">
            <v>0</v>
          </cell>
          <cell r="D1929" t="str">
            <v>L102</v>
          </cell>
          <cell r="E1929">
            <v>0.2</v>
          </cell>
          <cell r="F1929">
            <v>1</v>
          </cell>
        </row>
        <row r="1930">
          <cell r="A1930" t="str">
            <v>PCC0T1</v>
          </cell>
          <cell r="B1930">
            <v>30</v>
          </cell>
          <cell r="C1930">
            <v>0</v>
          </cell>
          <cell r="D1930" t="str">
            <v>L102</v>
          </cell>
          <cell r="E1930">
            <v>54</v>
          </cell>
          <cell r="F1930">
            <v>78</v>
          </cell>
        </row>
        <row r="1931">
          <cell r="A1931" t="str">
            <v>PCC0U1</v>
          </cell>
          <cell r="B1931">
            <v>42</v>
          </cell>
          <cell r="C1931">
            <v>0</v>
          </cell>
          <cell r="D1931" t="str">
            <v>L102</v>
          </cell>
          <cell r="E1931">
            <v>33.17</v>
          </cell>
          <cell r="F1931">
            <v>48</v>
          </cell>
        </row>
        <row r="1932">
          <cell r="A1932" t="str">
            <v>PFC0N1</v>
          </cell>
          <cell r="B1932">
            <v>30</v>
          </cell>
          <cell r="C1932">
            <v>0</v>
          </cell>
          <cell r="D1932" t="str">
            <v>L102</v>
          </cell>
          <cell r="E1932">
            <v>28.8</v>
          </cell>
          <cell r="F1932">
            <v>41</v>
          </cell>
        </row>
        <row r="1933">
          <cell r="A1933" t="str">
            <v>PFC0T1</v>
          </cell>
          <cell r="B1933">
            <v>26</v>
          </cell>
          <cell r="C1933">
            <v>0</v>
          </cell>
          <cell r="D1933" t="str">
            <v>L102</v>
          </cell>
          <cell r="E1933">
            <v>0</v>
          </cell>
          <cell r="F1933">
            <v>12</v>
          </cell>
        </row>
        <row r="1934">
          <cell r="A1934" t="str">
            <v>PFC0T1</v>
          </cell>
          <cell r="B1934">
            <v>30</v>
          </cell>
          <cell r="C1934">
            <v>0</v>
          </cell>
          <cell r="D1934" t="str">
            <v>L102</v>
          </cell>
          <cell r="E1934">
            <v>198.84</v>
          </cell>
          <cell r="F1934">
            <v>232</v>
          </cell>
        </row>
        <row r="1935">
          <cell r="A1935" t="str">
            <v>PFD031</v>
          </cell>
          <cell r="B1935">
            <v>30</v>
          </cell>
          <cell r="C1935">
            <v>0</v>
          </cell>
          <cell r="D1935" t="str">
            <v>L102</v>
          </cell>
          <cell r="E1935">
            <v>219.5</v>
          </cell>
          <cell r="F1935">
            <v>211</v>
          </cell>
        </row>
        <row r="1936">
          <cell r="A1936" t="str">
            <v>PFD051</v>
          </cell>
          <cell r="B1936">
            <v>30</v>
          </cell>
          <cell r="C1936">
            <v>0</v>
          </cell>
          <cell r="D1936" t="str">
            <v>L102</v>
          </cell>
          <cell r="E1936">
            <v>70.430000000000007</v>
          </cell>
          <cell r="F1936">
            <v>201</v>
          </cell>
        </row>
        <row r="1937">
          <cell r="A1937" t="str">
            <v>PFD051</v>
          </cell>
          <cell r="B1937">
            <v>32</v>
          </cell>
          <cell r="C1937">
            <v>0</v>
          </cell>
          <cell r="D1937" t="str">
            <v>L102</v>
          </cell>
          <cell r="E1937">
            <v>5.41</v>
          </cell>
          <cell r="F1937">
            <v>7</v>
          </cell>
        </row>
        <row r="1938">
          <cell r="A1938" t="str">
            <v>PFD051</v>
          </cell>
          <cell r="B1938">
            <v>36</v>
          </cell>
          <cell r="C1938">
            <v>0</v>
          </cell>
          <cell r="D1938" t="str">
            <v>L102</v>
          </cell>
          <cell r="E1938">
            <v>79.040000000000006</v>
          </cell>
          <cell r="F1938">
            <v>85</v>
          </cell>
        </row>
        <row r="1939">
          <cell r="A1939" t="str">
            <v>PFD051</v>
          </cell>
          <cell r="B1939">
            <v>54</v>
          </cell>
          <cell r="C1939">
            <v>0</v>
          </cell>
          <cell r="D1939" t="str">
            <v>L102</v>
          </cell>
          <cell r="E1939">
            <v>0</v>
          </cell>
          <cell r="F1939">
            <v>1</v>
          </cell>
        </row>
        <row r="1940">
          <cell r="A1940" t="str">
            <v>PFD071</v>
          </cell>
          <cell r="B1940">
            <v>42</v>
          </cell>
          <cell r="C1940">
            <v>0</v>
          </cell>
          <cell r="D1940" t="str">
            <v>L102</v>
          </cell>
          <cell r="E1940">
            <v>3</v>
          </cell>
          <cell r="F1940">
            <v>4</v>
          </cell>
        </row>
        <row r="1941">
          <cell r="A1941" t="str">
            <v>PFD071</v>
          </cell>
          <cell r="B1941">
            <v>48</v>
          </cell>
          <cell r="C1941">
            <v>0</v>
          </cell>
          <cell r="D1941" t="str">
            <v>L102</v>
          </cell>
          <cell r="E1941">
            <v>76.81</v>
          </cell>
          <cell r="F1941">
            <v>83</v>
          </cell>
        </row>
        <row r="1942">
          <cell r="A1942" t="str">
            <v>PFD071</v>
          </cell>
          <cell r="B1942">
            <v>54</v>
          </cell>
          <cell r="C1942">
            <v>0</v>
          </cell>
          <cell r="D1942" t="str">
            <v>L102</v>
          </cell>
          <cell r="E1942">
            <v>0.2</v>
          </cell>
          <cell r="F1942">
            <v>5</v>
          </cell>
        </row>
        <row r="1943">
          <cell r="A1943" t="str">
            <v>PFD0N1</v>
          </cell>
          <cell r="B1943">
            <v>30</v>
          </cell>
          <cell r="C1943">
            <v>0</v>
          </cell>
          <cell r="D1943" t="str">
            <v>L102</v>
          </cell>
          <cell r="E1943">
            <v>337.22</v>
          </cell>
          <cell r="F1943">
            <v>389</v>
          </cell>
        </row>
        <row r="1944">
          <cell r="A1944" t="str">
            <v>PFD0S1</v>
          </cell>
          <cell r="B1944">
            <v>30</v>
          </cell>
          <cell r="C1944">
            <v>0</v>
          </cell>
          <cell r="D1944" t="str">
            <v>L102</v>
          </cell>
          <cell r="E1944">
            <v>34.1</v>
          </cell>
          <cell r="F1944">
            <v>53</v>
          </cell>
        </row>
        <row r="1945">
          <cell r="A1945" t="str">
            <v>PFD0S1</v>
          </cell>
          <cell r="B1945">
            <v>60</v>
          </cell>
          <cell r="C1945">
            <v>0</v>
          </cell>
          <cell r="D1945" t="str">
            <v>L102</v>
          </cell>
          <cell r="E1945">
            <v>1.5</v>
          </cell>
          <cell r="F1945">
            <v>6</v>
          </cell>
        </row>
        <row r="1946">
          <cell r="A1946" t="str">
            <v>PFD0S1</v>
          </cell>
          <cell r="B1946">
            <v>66</v>
          </cell>
          <cell r="C1946">
            <v>0</v>
          </cell>
          <cell r="D1946" t="str">
            <v>L102</v>
          </cell>
          <cell r="E1946">
            <v>72.05</v>
          </cell>
          <cell r="F1946">
            <v>73</v>
          </cell>
        </row>
        <row r="1947">
          <cell r="A1947" t="str">
            <v>PFD0W1</v>
          </cell>
          <cell r="B1947">
            <v>30</v>
          </cell>
          <cell r="C1947">
            <v>0</v>
          </cell>
          <cell r="D1947" t="str">
            <v>L102</v>
          </cell>
          <cell r="E1947">
            <v>27.91</v>
          </cell>
          <cell r="F1947">
            <v>29</v>
          </cell>
        </row>
        <row r="1948">
          <cell r="A1948" t="str">
            <v>PFL0M1</v>
          </cell>
          <cell r="B1948">
            <v>36</v>
          </cell>
          <cell r="C1948">
            <v>0</v>
          </cell>
          <cell r="D1948" t="str">
            <v>L104</v>
          </cell>
          <cell r="E1948">
            <v>46.53</v>
          </cell>
          <cell r="F1948">
            <v>47</v>
          </cell>
        </row>
        <row r="1949">
          <cell r="A1949" t="str">
            <v>PFS0H3B</v>
          </cell>
          <cell r="B1949">
            <v>8</v>
          </cell>
          <cell r="C1949">
            <v>0</v>
          </cell>
          <cell r="D1949" t="str">
            <v>L106</v>
          </cell>
          <cell r="E1949">
            <v>0.3</v>
          </cell>
          <cell r="F1949">
            <v>1</v>
          </cell>
        </row>
        <row r="1950">
          <cell r="A1950" t="str">
            <v>PFS0H3B</v>
          </cell>
          <cell r="B1950">
            <v>12</v>
          </cell>
          <cell r="C1950">
            <v>0</v>
          </cell>
          <cell r="D1950" t="str">
            <v>L106</v>
          </cell>
          <cell r="E1950">
            <v>2.8</v>
          </cell>
          <cell r="F1950">
            <v>8</v>
          </cell>
        </row>
        <row r="1951">
          <cell r="A1951" t="str">
            <v>PFS0H3B</v>
          </cell>
          <cell r="B1951">
            <v>14</v>
          </cell>
          <cell r="C1951">
            <v>0</v>
          </cell>
          <cell r="D1951" t="str">
            <v>L106</v>
          </cell>
          <cell r="E1951">
            <v>2.2000000000000002</v>
          </cell>
          <cell r="F1951">
            <v>6</v>
          </cell>
        </row>
        <row r="1952">
          <cell r="A1952" t="str">
            <v>PFS0H3B</v>
          </cell>
          <cell r="B1952">
            <v>18</v>
          </cell>
          <cell r="C1952">
            <v>0</v>
          </cell>
          <cell r="D1952" t="str">
            <v>L106</v>
          </cell>
          <cell r="E1952">
            <v>5.4</v>
          </cell>
          <cell r="F1952">
            <v>12</v>
          </cell>
        </row>
        <row r="1953">
          <cell r="A1953" t="str">
            <v>PFS0H3B</v>
          </cell>
          <cell r="B1953">
            <v>20</v>
          </cell>
          <cell r="C1953">
            <v>0</v>
          </cell>
          <cell r="D1953" t="str">
            <v>L106</v>
          </cell>
          <cell r="E1953">
            <v>4.1900000000000004</v>
          </cell>
          <cell r="F1953">
            <v>6</v>
          </cell>
        </row>
        <row r="1954">
          <cell r="A1954" t="str">
            <v>PFS0H3B</v>
          </cell>
          <cell r="B1954">
            <v>24</v>
          </cell>
          <cell r="C1954">
            <v>0</v>
          </cell>
          <cell r="D1954" t="str">
            <v>L106</v>
          </cell>
          <cell r="E1954">
            <v>49.05</v>
          </cell>
          <cell r="F1954">
            <v>61</v>
          </cell>
        </row>
        <row r="1955">
          <cell r="A1955" t="str">
            <v>PFS0H4B</v>
          </cell>
          <cell r="B1955">
            <v>8</v>
          </cell>
          <cell r="C1955">
            <v>0</v>
          </cell>
          <cell r="D1955" t="str">
            <v>L106</v>
          </cell>
          <cell r="E1955">
            <v>7.7</v>
          </cell>
          <cell r="F1955">
            <v>12</v>
          </cell>
        </row>
        <row r="1956">
          <cell r="A1956" t="str">
            <v>PFS0H4B</v>
          </cell>
          <cell r="B1956">
            <v>12</v>
          </cell>
          <cell r="C1956">
            <v>0</v>
          </cell>
          <cell r="D1956" t="str">
            <v>L106</v>
          </cell>
          <cell r="E1956">
            <v>63.76</v>
          </cell>
          <cell r="F1956">
            <v>69</v>
          </cell>
        </row>
        <row r="1957">
          <cell r="A1957" t="str">
            <v>PFS0H4C</v>
          </cell>
          <cell r="B1957">
            <v>10</v>
          </cell>
          <cell r="C1957">
            <v>0</v>
          </cell>
          <cell r="D1957" t="str">
            <v>L106</v>
          </cell>
          <cell r="E1957">
            <v>27.4</v>
          </cell>
          <cell r="F1957">
            <v>76</v>
          </cell>
        </row>
        <row r="1958">
          <cell r="A1958" t="str">
            <v>PFS0H4C</v>
          </cell>
          <cell r="B1958">
            <v>14</v>
          </cell>
          <cell r="C1958">
            <v>0</v>
          </cell>
          <cell r="D1958" t="str">
            <v>L106</v>
          </cell>
          <cell r="E1958">
            <v>17.46</v>
          </cell>
          <cell r="F1958">
            <v>39</v>
          </cell>
        </row>
        <row r="1959">
          <cell r="A1959" t="str">
            <v>PFS0H4C</v>
          </cell>
          <cell r="B1959">
            <v>16</v>
          </cell>
          <cell r="C1959">
            <v>0</v>
          </cell>
          <cell r="D1959" t="str">
            <v>L106</v>
          </cell>
          <cell r="E1959">
            <v>120.08</v>
          </cell>
          <cell r="F1959">
            <v>124</v>
          </cell>
        </row>
        <row r="1960">
          <cell r="A1960" t="str">
            <v>PFS0H4C</v>
          </cell>
          <cell r="B1960">
            <v>18</v>
          </cell>
          <cell r="C1960">
            <v>0</v>
          </cell>
          <cell r="D1960" t="str">
            <v>L106</v>
          </cell>
          <cell r="E1960">
            <v>34.93</v>
          </cell>
          <cell r="F1960">
            <v>44</v>
          </cell>
        </row>
        <row r="1961">
          <cell r="A1961" t="str">
            <v>PFS0H4C</v>
          </cell>
          <cell r="B1961">
            <v>20</v>
          </cell>
          <cell r="C1961">
            <v>0</v>
          </cell>
          <cell r="D1961" t="str">
            <v>L106</v>
          </cell>
          <cell r="E1961">
            <v>397.85</v>
          </cell>
          <cell r="F1961">
            <v>402</v>
          </cell>
        </row>
        <row r="1962">
          <cell r="A1962" t="str">
            <v>PFS0H4C</v>
          </cell>
          <cell r="B1962">
            <v>24</v>
          </cell>
          <cell r="C1962">
            <v>0</v>
          </cell>
          <cell r="D1962" t="str">
            <v>L106</v>
          </cell>
          <cell r="E1962">
            <v>610.16999999999996</v>
          </cell>
          <cell r="F1962">
            <v>770</v>
          </cell>
        </row>
        <row r="1963">
          <cell r="A1963" t="str">
            <v>PFS0J4C</v>
          </cell>
          <cell r="B1963">
            <v>8</v>
          </cell>
          <cell r="C1963">
            <v>0</v>
          </cell>
          <cell r="D1963" t="str">
            <v>L106</v>
          </cell>
          <cell r="E1963">
            <v>63.8</v>
          </cell>
          <cell r="F1963">
            <v>72</v>
          </cell>
        </row>
        <row r="1964">
          <cell r="A1964" t="str">
            <v>PFS0J4C</v>
          </cell>
          <cell r="B1964">
            <v>10</v>
          </cell>
          <cell r="C1964">
            <v>0</v>
          </cell>
          <cell r="D1964" t="str">
            <v>L106</v>
          </cell>
          <cell r="E1964">
            <v>7.7</v>
          </cell>
          <cell r="F1964">
            <v>12</v>
          </cell>
        </row>
        <row r="1965">
          <cell r="A1965" t="str">
            <v>PFS0N3B</v>
          </cell>
          <cell r="B1965">
            <v>24</v>
          </cell>
          <cell r="C1965">
            <v>0</v>
          </cell>
          <cell r="D1965" t="str">
            <v>L106</v>
          </cell>
          <cell r="E1965">
            <v>2.04</v>
          </cell>
          <cell r="F1965">
            <v>3</v>
          </cell>
        </row>
        <row r="1966">
          <cell r="A1966" t="str">
            <v>PFS0N4C</v>
          </cell>
          <cell r="B1966">
            <v>24</v>
          </cell>
          <cell r="C1966">
            <v>0</v>
          </cell>
          <cell r="D1966" t="str">
            <v>L106</v>
          </cell>
          <cell r="E1966">
            <v>73.069999999999993</v>
          </cell>
          <cell r="F1966">
            <v>103</v>
          </cell>
        </row>
        <row r="1967">
          <cell r="A1967" t="str">
            <v>PFS0P3B</v>
          </cell>
          <cell r="B1967">
            <v>30</v>
          </cell>
          <cell r="C1967">
            <v>0</v>
          </cell>
          <cell r="D1967" t="str">
            <v>L106</v>
          </cell>
          <cell r="E1967">
            <v>41.65</v>
          </cell>
          <cell r="F1967">
            <v>50</v>
          </cell>
        </row>
        <row r="1968">
          <cell r="A1968" t="str">
            <v>PFS0P4C</v>
          </cell>
          <cell r="B1968">
            <v>8</v>
          </cell>
          <cell r="C1968">
            <v>0</v>
          </cell>
          <cell r="D1968" t="str">
            <v>L106</v>
          </cell>
          <cell r="E1968">
            <v>376.41</v>
          </cell>
          <cell r="F1968">
            <v>558</v>
          </cell>
        </row>
        <row r="1969">
          <cell r="A1969" t="str">
            <v>PFS0P4C</v>
          </cell>
          <cell r="B1969">
            <v>10</v>
          </cell>
          <cell r="C1969">
            <v>0</v>
          </cell>
          <cell r="D1969" t="str">
            <v>L106</v>
          </cell>
          <cell r="E1969">
            <v>288.17</v>
          </cell>
          <cell r="F1969">
            <v>285</v>
          </cell>
        </row>
        <row r="1970">
          <cell r="A1970" t="str">
            <v>PFS0P4C</v>
          </cell>
          <cell r="B1970">
            <v>12</v>
          </cell>
          <cell r="C1970">
            <v>0</v>
          </cell>
          <cell r="D1970" t="str">
            <v>L106</v>
          </cell>
          <cell r="E1970">
            <v>211.63</v>
          </cell>
          <cell r="F1970">
            <v>285</v>
          </cell>
        </row>
        <row r="1971">
          <cell r="A1971" t="str">
            <v>PFS0P4C</v>
          </cell>
          <cell r="B1971">
            <v>14</v>
          </cell>
          <cell r="C1971">
            <v>0</v>
          </cell>
          <cell r="D1971" t="str">
            <v>L106</v>
          </cell>
          <cell r="E1971">
            <v>32.380000000000003</v>
          </cell>
          <cell r="F1971">
            <v>34</v>
          </cell>
        </row>
        <row r="1972">
          <cell r="A1972" t="str">
            <v>PFS0P4C</v>
          </cell>
          <cell r="B1972">
            <v>16</v>
          </cell>
          <cell r="C1972">
            <v>0</v>
          </cell>
          <cell r="D1972" t="str">
            <v>L106</v>
          </cell>
          <cell r="E1972">
            <v>243.44</v>
          </cell>
          <cell r="F1972">
            <v>600</v>
          </cell>
        </row>
        <row r="1973">
          <cell r="A1973" t="str">
            <v>PFS0P4C</v>
          </cell>
          <cell r="B1973">
            <v>18</v>
          </cell>
          <cell r="C1973">
            <v>0</v>
          </cell>
          <cell r="D1973" t="str">
            <v>L106</v>
          </cell>
          <cell r="E1973">
            <v>44.12</v>
          </cell>
          <cell r="F1973">
            <v>113</v>
          </cell>
        </row>
        <row r="1974">
          <cell r="A1974" t="str">
            <v>PFS0P4C</v>
          </cell>
          <cell r="B1974">
            <v>20</v>
          </cell>
          <cell r="C1974">
            <v>0</v>
          </cell>
          <cell r="D1974" t="str">
            <v>L106</v>
          </cell>
          <cell r="E1974">
            <v>46.64</v>
          </cell>
          <cell r="F1974">
            <v>64</v>
          </cell>
        </row>
        <row r="1975">
          <cell r="A1975" t="str">
            <v>PFS0P4C</v>
          </cell>
          <cell r="B1975">
            <v>24</v>
          </cell>
          <cell r="C1975">
            <v>0</v>
          </cell>
          <cell r="D1975" t="str">
            <v>L106</v>
          </cell>
          <cell r="E1975">
            <v>105.67</v>
          </cell>
          <cell r="F1975">
            <v>150</v>
          </cell>
        </row>
        <row r="1976">
          <cell r="A1976" t="str">
            <v>PFS0P4C</v>
          </cell>
          <cell r="B1976">
            <v>26</v>
          </cell>
          <cell r="C1976">
            <v>0</v>
          </cell>
          <cell r="D1976" t="str">
            <v>L106</v>
          </cell>
          <cell r="E1976">
            <v>5</v>
          </cell>
          <cell r="F1976">
            <v>5</v>
          </cell>
        </row>
        <row r="1977">
          <cell r="A1977" t="str">
            <v>PFS0P4C</v>
          </cell>
          <cell r="B1977">
            <v>30</v>
          </cell>
          <cell r="C1977">
            <v>0</v>
          </cell>
          <cell r="D1977" t="str">
            <v>L106</v>
          </cell>
          <cell r="E1977">
            <v>330.15</v>
          </cell>
          <cell r="F1977">
            <v>347</v>
          </cell>
        </row>
        <row r="1978">
          <cell r="A1978" t="str">
            <v>PFS0P4C</v>
          </cell>
          <cell r="B1978">
            <v>36</v>
          </cell>
          <cell r="C1978">
            <v>0</v>
          </cell>
          <cell r="D1978" t="str">
            <v>L106</v>
          </cell>
          <cell r="E1978">
            <v>13.82</v>
          </cell>
          <cell r="F1978">
            <v>10</v>
          </cell>
        </row>
        <row r="1979">
          <cell r="A1979" t="str">
            <v>PFS0P4C</v>
          </cell>
          <cell r="B1979">
            <v>48</v>
          </cell>
          <cell r="C1979">
            <v>0</v>
          </cell>
          <cell r="D1979" t="str">
            <v>L106</v>
          </cell>
          <cell r="E1979">
            <v>922.88</v>
          </cell>
          <cell r="F1979">
            <v>975</v>
          </cell>
        </row>
        <row r="1980">
          <cell r="A1980" t="str">
            <v>PFS0Q4C</v>
          </cell>
          <cell r="B1980">
            <v>12</v>
          </cell>
          <cell r="C1980">
            <v>0</v>
          </cell>
          <cell r="D1980" t="str">
            <v>L106</v>
          </cell>
          <cell r="E1980">
            <v>28.69</v>
          </cell>
          <cell r="F1980">
            <v>38</v>
          </cell>
        </row>
        <row r="1981">
          <cell r="A1981" t="str">
            <v>PFS0Q4C</v>
          </cell>
          <cell r="B1981">
            <v>14</v>
          </cell>
          <cell r="C1981">
            <v>0</v>
          </cell>
          <cell r="D1981" t="str">
            <v>L106</v>
          </cell>
          <cell r="E1981">
            <v>4.9800000000000004</v>
          </cell>
          <cell r="F1981">
            <v>8</v>
          </cell>
        </row>
        <row r="1982">
          <cell r="A1982" t="str">
            <v>PFS0R3B</v>
          </cell>
          <cell r="B1982">
            <v>14</v>
          </cell>
          <cell r="C1982">
            <v>0</v>
          </cell>
          <cell r="D1982" t="str">
            <v>L106</v>
          </cell>
          <cell r="E1982">
            <v>1.6</v>
          </cell>
          <cell r="F1982">
            <v>3</v>
          </cell>
        </row>
        <row r="1983">
          <cell r="A1983" t="str">
            <v>PFS0R3B</v>
          </cell>
          <cell r="B1983">
            <v>24</v>
          </cell>
          <cell r="C1983">
            <v>0</v>
          </cell>
          <cell r="D1983" t="str">
            <v>L106</v>
          </cell>
          <cell r="E1983">
            <v>58.59</v>
          </cell>
          <cell r="F1983">
            <v>73</v>
          </cell>
        </row>
        <row r="1984">
          <cell r="A1984" t="str">
            <v>PFS0R4C</v>
          </cell>
          <cell r="B1984">
            <v>54</v>
          </cell>
          <cell r="C1984">
            <v>0</v>
          </cell>
          <cell r="D1984" t="str">
            <v>L106</v>
          </cell>
          <cell r="E1984">
            <v>38.72</v>
          </cell>
          <cell r="F1984">
            <v>59</v>
          </cell>
        </row>
        <row r="1985">
          <cell r="A1985" t="str">
            <v>PFS0S4C</v>
          </cell>
          <cell r="B1985">
            <v>12</v>
          </cell>
          <cell r="C1985">
            <v>0</v>
          </cell>
          <cell r="D1985" t="str">
            <v>L106</v>
          </cell>
          <cell r="E1985">
            <v>21.67</v>
          </cell>
          <cell r="F1985">
            <v>42</v>
          </cell>
        </row>
        <row r="1986">
          <cell r="A1986" t="str">
            <v>PFS0S4C</v>
          </cell>
          <cell r="B1986">
            <v>14</v>
          </cell>
          <cell r="C1986">
            <v>0</v>
          </cell>
          <cell r="D1986" t="str">
            <v>L106</v>
          </cell>
          <cell r="E1986">
            <v>19.7</v>
          </cell>
          <cell r="F1986">
            <v>25</v>
          </cell>
        </row>
        <row r="1987">
          <cell r="A1987" t="str">
            <v>PFS0S4C</v>
          </cell>
          <cell r="B1987">
            <v>18</v>
          </cell>
          <cell r="C1987">
            <v>0</v>
          </cell>
          <cell r="D1987" t="str">
            <v>L106</v>
          </cell>
          <cell r="E1987">
            <v>10.79</v>
          </cell>
          <cell r="F1987">
            <v>26</v>
          </cell>
        </row>
        <row r="1988">
          <cell r="A1988" t="str">
            <v>PFS0S4C</v>
          </cell>
          <cell r="B1988">
            <v>20</v>
          </cell>
          <cell r="C1988">
            <v>0</v>
          </cell>
          <cell r="D1988" t="str">
            <v>L106</v>
          </cell>
          <cell r="E1988">
            <v>0</v>
          </cell>
          <cell r="F1988">
            <v>6</v>
          </cell>
        </row>
        <row r="1989">
          <cell r="A1989" t="str">
            <v>PFS0S4C</v>
          </cell>
          <cell r="B1989">
            <v>54</v>
          </cell>
          <cell r="C1989">
            <v>0</v>
          </cell>
          <cell r="D1989" t="str">
            <v>L106</v>
          </cell>
          <cell r="E1989">
            <v>0</v>
          </cell>
          <cell r="F1989">
            <v>2</v>
          </cell>
        </row>
        <row r="1990">
          <cell r="A1990" t="str">
            <v>PFS0S4C</v>
          </cell>
          <cell r="B1990">
            <v>60</v>
          </cell>
          <cell r="C1990">
            <v>0</v>
          </cell>
          <cell r="D1990" t="str">
            <v>L106</v>
          </cell>
          <cell r="E1990">
            <v>2.27</v>
          </cell>
          <cell r="F1990">
            <v>4</v>
          </cell>
        </row>
        <row r="1991">
          <cell r="A1991" t="str">
            <v>PFS0T4C</v>
          </cell>
          <cell r="B1991">
            <v>30</v>
          </cell>
          <cell r="C1991">
            <v>0</v>
          </cell>
          <cell r="D1991" t="str">
            <v>L106</v>
          </cell>
          <cell r="E1991">
            <v>88.3</v>
          </cell>
          <cell r="F1991">
            <v>89</v>
          </cell>
        </row>
        <row r="1992">
          <cell r="A1992" t="str">
            <v>PFS0V4C</v>
          </cell>
          <cell r="B1992">
            <v>30</v>
          </cell>
          <cell r="C1992">
            <v>0</v>
          </cell>
          <cell r="D1992" t="str">
            <v>L106</v>
          </cell>
          <cell r="E1992">
            <v>20.7</v>
          </cell>
          <cell r="F1992">
            <v>29</v>
          </cell>
        </row>
        <row r="1993">
          <cell r="A1993" t="str">
            <v>PFS0Y4C</v>
          </cell>
          <cell r="B1993">
            <v>16</v>
          </cell>
          <cell r="C1993">
            <v>0</v>
          </cell>
          <cell r="D1993" t="str">
            <v>L106</v>
          </cell>
          <cell r="E1993">
            <v>3.3</v>
          </cell>
          <cell r="F1993">
            <v>3</v>
          </cell>
        </row>
        <row r="1994">
          <cell r="A1994" t="str">
            <v>PFS0Y4C</v>
          </cell>
          <cell r="B1994">
            <v>20</v>
          </cell>
          <cell r="C1994">
            <v>0</v>
          </cell>
          <cell r="D1994" t="str">
            <v>L106</v>
          </cell>
          <cell r="E1994">
            <v>3.2</v>
          </cell>
          <cell r="F1994">
            <v>4</v>
          </cell>
        </row>
        <row r="1995">
          <cell r="A1995" t="str">
            <v>PFS0Y4C</v>
          </cell>
          <cell r="B1995">
            <v>24</v>
          </cell>
          <cell r="C1995">
            <v>0</v>
          </cell>
          <cell r="D1995" t="str">
            <v>L106</v>
          </cell>
          <cell r="E1995">
            <v>113.55</v>
          </cell>
          <cell r="F1995">
            <v>123</v>
          </cell>
        </row>
        <row r="1996">
          <cell r="A1996" t="str">
            <v>PNB001</v>
          </cell>
          <cell r="B1996">
            <v>0.75</v>
          </cell>
          <cell r="C1996">
            <v>0</v>
          </cell>
          <cell r="D1996" t="str">
            <v>L402</v>
          </cell>
          <cell r="E1996">
            <v>43</v>
          </cell>
          <cell r="F1996">
            <v>60</v>
          </cell>
        </row>
        <row r="1997">
          <cell r="A1997" t="str">
            <v>PNB001</v>
          </cell>
          <cell r="B1997">
            <v>1</v>
          </cell>
          <cell r="C1997">
            <v>0</v>
          </cell>
          <cell r="D1997" t="str">
            <v>L402</v>
          </cell>
          <cell r="E1997">
            <v>22</v>
          </cell>
          <cell r="F1997">
            <v>30</v>
          </cell>
        </row>
        <row r="1998">
          <cell r="A1998" t="str">
            <v>PNB001</v>
          </cell>
          <cell r="B1998">
            <v>1.5</v>
          </cell>
          <cell r="C1998">
            <v>0</v>
          </cell>
          <cell r="D1998" t="str">
            <v>L402</v>
          </cell>
          <cell r="E1998">
            <v>6</v>
          </cell>
          <cell r="F1998">
            <v>10</v>
          </cell>
        </row>
        <row r="1999">
          <cell r="A1999" t="str">
            <v>PNB002</v>
          </cell>
          <cell r="B1999">
            <v>0.75</v>
          </cell>
          <cell r="C1999">
            <v>0</v>
          </cell>
          <cell r="D1999" t="str">
            <v>L402</v>
          </cell>
          <cell r="E1999">
            <v>1</v>
          </cell>
          <cell r="F1999">
            <v>5</v>
          </cell>
        </row>
        <row r="2000">
          <cell r="A2000" t="str">
            <v>PNC075</v>
          </cell>
          <cell r="B2000">
            <v>0.25</v>
          </cell>
          <cell r="C2000">
            <v>0</v>
          </cell>
          <cell r="D2000" t="str">
            <v>L403</v>
          </cell>
          <cell r="E2000">
            <v>0</v>
          </cell>
          <cell r="F2000">
            <v>5</v>
          </cell>
        </row>
        <row r="2001">
          <cell r="A2001" t="str">
            <v>PNC079G</v>
          </cell>
          <cell r="B2001">
            <v>0.5</v>
          </cell>
          <cell r="C2001">
            <v>0</v>
          </cell>
          <cell r="D2001" t="str">
            <v>L403</v>
          </cell>
          <cell r="E2001">
            <v>38</v>
          </cell>
          <cell r="F2001">
            <v>40</v>
          </cell>
        </row>
        <row r="2002">
          <cell r="A2002" t="str">
            <v>PNC079G</v>
          </cell>
          <cell r="B2002">
            <v>0.75</v>
          </cell>
          <cell r="C2002">
            <v>0</v>
          </cell>
          <cell r="D2002" t="str">
            <v>L403</v>
          </cell>
          <cell r="E2002">
            <v>98</v>
          </cell>
          <cell r="F2002">
            <v>102</v>
          </cell>
        </row>
        <row r="2003">
          <cell r="A2003" t="str">
            <v>PNC079G</v>
          </cell>
          <cell r="B2003">
            <v>1</v>
          </cell>
          <cell r="C2003">
            <v>0</v>
          </cell>
          <cell r="D2003" t="str">
            <v>L403</v>
          </cell>
          <cell r="E2003">
            <v>73</v>
          </cell>
          <cell r="F2003">
            <v>75</v>
          </cell>
        </row>
        <row r="2004">
          <cell r="A2004" t="str">
            <v>PNC079G</v>
          </cell>
          <cell r="B2004">
            <v>1.5</v>
          </cell>
          <cell r="C2004">
            <v>0</v>
          </cell>
          <cell r="D2004" t="str">
            <v>L403</v>
          </cell>
          <cell r="E2004">
            <v>2</v>
          </cell>
          <cell r="F2004">
            <v>5</v>
          </cell>
        </row>
        <row r="2005">
          <cell r="A2005" t="str">
            <v>PNC079G</v>
          </cell>
          <cell r="B2005">
            <v>2</v>
          </cell>
          <cell r="C2005">
            <v>0</v>
          </cell>
          <cell r="D2005" t="str">
            <v>L403</v>
          </cell>
          <cell r="E2005">
            <v>10</v>
          </cell>
          <cell r="F2005">
            <v>10</v>
          </cell>
        </row>
        <row r="2006">
          <cell r="A2006" t="str">
            <v>PNC095</v>
          </cell>
          <cell r="B2006">
            <v>0.5</v>
          </cell>
          <cell r="C2006">
            <v>0</v>
          </cell>
          <cell r="D2006" t="str">
            <v>L403</v>
          </cell>
          <cell r="E2006">
            <v>2</v>
          </cell>
          <cell r="F2006">
            <v>5</v>
          </cell>
        </row>
        <row r="2007">
          <cell r="A2007" t="str">
            <v>PNC095</v>
          </cell>
          <cell r="B2007">
            <v>0.75</v>
          </cell>
          <cell r="C2007">
            <v>0</v>
          </cell>
          <cell r="D2007" t="str">
            <v>L403</v>
          </cell>
          <cell r="E2007">
            <v>4</v>
          </cell>
          <cell r="F2007">
            <v>5</v>
          </cell>
        </row>
        <row r="2008">
          <cell r="A2008" t="str">
            <v>PNC095</v>
          </cell>
          <cell r="B2008">
            <v>1</v>
          </cell>
          <cell r="C2008">
            <v>0</v>
          </cell>
          <cell r="D2008" t="str">
            <v>L403</v>
          </cell>
          <cell r="E2008">
            <v>1</v>
          </cell>
          <cell r="F2008">
            <v>2</v>
          </cell>
        </row>
        <row r="2009">
          <cell r="A2009" t="str">
            <v>PNC095A</v>
          </cell>
          <cell r="B2009">
            <v>0.75</v>
          </cell>
          <cell r="C2009">
            <v>0</v>
          </cell>
          <cell r="D2009" t="str">
            <v>L403</v>
          </cell>
          <cell r="E2009">
            <v>12</v>
          </cell>
          <cell r="F2009">
            <v>12</v>
          </cell>
        </row>
        <row r="2010">
          <cell r="A2010" t="str">
            <v>PNC0D4</v>
          </cell>
          <cell r="B2010">
            <v>0.5</v>
          </cell>
          <cell r="C2010">
            <v>0</v>
          </cell>
          <cell r="D2010" t="str">
            <v>L403</v>
          </cell>
          <cell r="E2010">
            <v>2</v>
          </cell>
          <cell r="F2010">
            <v>6</v>
          </cell>
        </row>
        <row r="2011">
          <cell r="A2011" t="str">
            <v>PNC0D4</v>
          </cell>
          <cell r="B2011">
            <v>0.75</v>
          </cell>
          <cell r="C2011">
            <v>0</v>
          </cell>
          <cell r="D2011" t="str">
            <v>L403</v>
          </cell>
          <cell r="E2011">
            <v>173</v>
          </cell>
          <cell r="F2011">
            <v>176</v>
          </cell>
        </row>
        <row r="2012">
          <cell r="A2012" t="str">
            <v>PNC0D4</v>
          </cell>
          <cell r="B2012">
            <v>1</v>
          </cell>
          <cell r="C2012">
            <v>0</v>
          </cell>
          <cell r="D2012" t="str">
            <v>L403</v>
          </cell>
          <cell r="E2012">
            <v>1</v>
          </cell>
          <cell r="F2012">
            <v>5</v>
          </cell>
        </row>
        <row r="2013">
          <cell r="A2013" t="str">
            <v>PNC0D4</v>
          </cell>
          <cell r="B2013">
            <v>1.5</v>
          </cell>
          <cell r="C2013">
            <v>0</v>
          </cell>
          <cell r="D2013" t="str">
            <v>L403</v>
          </cell>
          <cell r="E2013">
            <v>0</v>
          </cell>
          <cell r="F2013">
            <v>0</v>
          </cell>
        </row>
        <row r="2014">
          <cell r="A2014" t="str">
            <v>PNC0D5</v>
          </cell>
          <cell r="B2014">
            <v>0.25</v>
          </cell>
          <cell r="C2014">
            <v>0</v>
          </cell>
          <cell r="D2014" t="str">
            <v>L403</v>
          </cell>
          <cell r="E2014">
            <v>30</v>
          </cell>
          <cell r="F2014">
            <v>30</v>
          </cell>
        </row>
        <row r="2015">
          <cell r="A2015" t="str">
            <v>PNC0D5</v>
          </cell>
          <cell r="B2015">
            <v>0.5</v>
          </cell>
          <cell r="C2015">
            <v>0</v>
          </cell>
          <cell r="D2015" t="str">
            <v>L403</v>
          </cell>
          <cell r="E2015">
            <v>66</v>
          </cell>
          <cell r="F2015">
            <v>66</v>
          </cell>
        </row>
        <row r="2016">
          <cell r="A2016" t="str">
            <v>PNC0D5</v>
          </cell>
          <cell r="B2016">
            <v>0.75</v>
          </cell>
          <cell r="C2016">
            <v>0</v>
          </cell>
          <cell r="D2016" t="str">
            <v>L403</v>
          </cell>
          <cell r="E2016">
            <v>256</v>
          </cell>
          <cell r="F2016">
            <v>259</v>
          </cell>
        </row>
        <row r="2017">
          <cell r="A2017" t="str">
            <v>PNC0D5</v>
          </cell>
          <cell r="B2017">
            <v>1</v>
          </cell>
          <cell r="C2017">
            <v>0</v>
          </cell>
          <cell r="D2017" t="str">
            <v>L403</v>
          </cell>
          <cell r="E2017">
            <v>128</v>
          </cell>
          <cell r="F2017">
            <v>128</v>
          </cell>
        </row>
        <row r="2018">
          <cell r="A2018" t="str">
            <v>PNC0D5</v>
          </cell>
          <cell r="B2018">
            <v>1.5</v>
          </cell>
          <cell r="C2018">
            <v>0</v>
          </cell>
          <cell r="D2018" t="str">
            <v>L403</v>
          </cell>
          <cell r="E2018">
            <v>22</v>
          </cell>
          <cell r="F2018">
            <v>23</v>
          </cell>
        </row>
        <row r="2019">
          <cell r="A2019" t="str">
            <v>PND0D15</v>
          </cell>
          <cell r="B2019">
            <v>0.25</v>
          </cell>
          <cell r="C2019">
            <v>0</v>
          </cell>
          <cell r="D2019" t="str">
            <v>L403</v>
          </cell>
          <cell r="E2019">
            <v>29</v>
          </cell>
          <cell r="F2019">
            <v>30</v>
          </cell>
        </row>
        <row r="2020">
          <cell r="A2020" t="str">
            <v>PND0D15</v>
          </cell>
          <cell r="B2020">
            <v>0.5</v>
          </cell>
          <cell r="C2020">
            <v>0</v>
          </cell>
          <cell r="D2020" t="str">
            <v>L403</v>
          </cell>
          <cell r="E2020">
            <v>20</v>
          </cell>
          <cell r="F2020">
            <v>22</v>
          </cell>
        </row>
        <row r="2021">
          <cell r="A2021" t="str">
            <v>PND0D15</v>
          </cell>
          <cell r="B2021">
            <v>0.75</v>
          </cell>
          <cell r="C2021">
            <v>0</v>
          </cell>
          <cell r="D2021" t="str">
            <v>L403</v>
          </cell>
          <cell r="E2021">
            <v>105</v>
          </cell>
          <cell r="F2021">
            <v>106</v>
          </cell>
        </row>
        <row r="2022">
          <cell r="A2022" t="str">
            <v>PND0D15</v>
          </cell>
          <cell r="B2022">
            <v>1</v>
          </cell>
          <cell r="C2022">
            <v>0</v>
          </cell>
          <cell r="D2022" t="str">
            <v>L403</v>
          </cell>
          <cell r="E2022">
            <v>35</v>
          </cell>
          <cell r="F2022">
            <v>39</v>
          </cell>
        </row>
        <row r="2023">
          <cell r="A2023" t="str">
            <v>PND0D15</v>
          </cell>
          <cell r="B2023">
            <v>1.5</v>
          </cell>
          <cell r="C2023">
            <v>0</v>
          </cell>
          <cell r="D2023" t="str">
            <v>L403</v>
          </cell>
          <cell r="E2023">
            <v>5</v>
          </cell>
          <cell r="F2023">
            <v>8</v>
          </cell>
        </row>
        <row r="2024">
          <cell r="A2024" t="str">
            <v>PNL0D15</v>
          </cell>
          <cell r="B2024">
            <v>0.75</v>
          </cell>
          <cell r="C2024">
            <v>0</v>
          </cell>
          <cell r="D2024" t="str">
            <v>L404</v>
          </cell>
          <cell r="E2024">
            <v>101</v>
          </cell>
          <cell r="F2024">
            <v>97</v>
          </cell>
        </row>
        <row r="2025">
          <cell r="A2025" t="str">
            <v>PNL0D15</v>
          </cell>
          <cell r="B2025">
            <v>1</v>
          </cell>
          <cell r="C2025">
            <v>0</v>
          </cell>
          <cell r="D2025" t="str">
            <v>L404</v>
          </cell>
          <cell r="E2025">
            <v>16</v>
          </cell>
          <cell r="F2025">
            <v>16</v>
          </cell>
        </row>
        <row r="2026">
          <cell r="A2026" t="str">
            <v>PNL0D15</v>
          </cell>
          <cell r="B2026">
            <v>1.5</v>
          </cell>
          <cell r="C2026">
            <v>0</v>
          </cell>
          <cell r="D2026" t="str">
            <v>L404</v>
          </cell>
          <cell r="E2026">
            <v>1</v>
          </cell>
          <cell r="F2026">
            <v>4</v>
          </cell>
        </row>
        <row r="2027">
          <cell r="A2027" t="str">
            <v>PNL0DA5</v>
          </cell>
          <cell r="B2027">
            <v>0.75</v>
          </cell>
          <cell r="C2027">
            <v>0</v>
          </cell>
          <cell r="D2027" t="str">
            <v>L404</v>
          </cell>
          <cell r="E2027">
            <v>20</v>
          </cell>
          <cell r="F2027">
            <v>20</v>
          </cell>
        </row>
        <row r="2028">
          <cell r="A2028" t="str">
            <v>PNP082</v>
          </cell>
          <cell r="B2028">
            <v>0.5</v>
          </cell>
          <cell r="C2028">
            <v>0</v>
          </cell>
          <cell r="D2028" t="str">
            <v>L602</v>
          </cell>
          <cell r="E2028">
            <v>1</v>
          </cell>
          <cell r="F2028">
            <v>0</v>
          </cell>
        </row>
        <row r="2029">
          <cell r="A2029" t="str">
            <v>PNP082</v>
          </cell>
          <cell r="B2029">
            <v>0.75</v>
          </cell>
          <cell r="C2029">
            <v>0</v>
          </cell>
          <cell r="D2029" t="str">
            <v>L602</v>
          </cell>
          <cell r="E2029">
            <v>55</v>
          </cell>
          <cell r="F2029">
            <v>0</v>
          </cell>
        </row>
        <row r="2030">
          <cell r="A2030" t="str">
            <v>PNP082</v>
          </cell>
          <cell r="B2030">
            <v>1</v>
          </cell>
          <cell r="C2030">
            <v>0</v>
          </cell>
          <cell r="D2030" t="str">
            <v>L602</v>
          </cell>
          <cell r="E2030">
            <v>22</v>
          </cell>
          <cell r="F2030">
            <v>0</v>
          </cell>
        </row>
        <row r="2031">
          <cell r="A2031" t="str">
            <v>PNS0K35</v>
          </cell>
          <cell r="B2031">
            <v>0.25</v>
          </cell>
          <cell r="C2031">
            <v>0</v>
          </cell>
          <cell r="D2031" t="str">
            <v>L405</v>
          </cell>
          <cell r="E2031">
            <v>5</v>
          </cell>
          <cell r="F2031">
            <v>6</v>
          </cell>
        </row>
        <row r="2032">
          <cell r="A2032" t="str">
            <v>PNS0K35</v>
          </cell>
          <cell r="B2032">
            <v>0.75</v>
          </cell>
          <cell r="C2032">
            <v>0</v>
          </cell>
          <cell r="D2032" t="str">
            <v>L405</v>
          </cell>
          <cell r="E2032">
            <v>12</v>
          </cell>
          <cell r="F2032">
            <v>12</v>
          </cell>
        </row>
        <row r="2033">
          <cell r="A2033" t="str">
            <v>PNS0K35</v>
          </cell>
          <cell r="B2033">
            <v>1</v>
          </cell>
          <cell r="C2033">
            <v>0</v>
          </cell>
          <cell r="D2033" t="str">
            <v>L405</v>
          </cell>
          <cell r="E2033">
            <v>3</v>
          </cell>
          <cell r="F2033">
            <v>3</v>
          </cell>
        </row>
        <row r="2034">
          <cell r="A2034" t="str">
            <v>PNS0K45</v>
          </cell>
          <cell r="B2034">
            <v>0.25</v>
          </cell>
          <cell r="C2034">
            <v>0</v>
          </cell>
          <cell r="D2034" t="str">
            <v>L405</v>
          </cell>
          <cell r="E2034">
            <v>29</v>
          </cell>
          <cell r="F2034">
            <v>30</v>
          </cell>
        </row>
        <row r="2035">
          <cell r="A2035" t="str">
            <v>PNS0K45</v>
          </cell>
          <cell r="B2035">
            <v>0.5</v>
          </cell>
          <cell r="C2035">
            <v>0</v>
          </cell>
          <cell r="D2035" t="str">
            <v>L405</v>
          </cell>
          <cell r="E2035">
            <v>93</v>
          </cell>
          <cell r="F2035">
            <v>93</v>
          </cell>
        </row>
        <row r="2036">
          <cell r="A2036" t="str">
            <v>PNS0K45</v>
          </cell>
          <cell r="B2036">
            <v>0.75</v>
          </cell>
          <cell r="C2036">
            <v>0</v>
          </cell>
          <cell r="D2036" t="str">
            <v>L405</v>
          </cell>
          <cell r="E2036">
            <v>469</v>
          </cell>
          <cell r="F2036">
            <v>473</v>
          </cell>
        </row>
        <row r="2037">
          <cell r="A2037" t="str">
            <v>PNS0K45</v>
          </cell>
          <cell r="B2037">
            <v>1</v>
          </cell>
          <cell r="C2037">
            <v>0</v>
          </cell>
          <cell r="D2037" t="str">
            <v>L405</v>
          </cell>
          <cell r="E2037">
            <v>81</v>
          </cell>
          <cell r="F2037">
            <v>81</v>
          </cell>
        </row>
        <row r="2038">
          <cell r="A2038" t="str">
            <v>PNS0K45</v>
          </cell>
          <cell r="B2038">
            <v>1.5</v>
          </cell>
          <cell r="C2038">
            <v>0</v>
          </cell>
          <cell r="D2038" t="str">
            <v>L405</v>
          </cell>
          <cell r="E2038">
            <v>5</v>
          </cell>
          <cell r="F2038">
            <v>5</v>
          </cell>
        </row>
        <row r="2039">
          <cell r="A2039" t="str">
            <v>POF000</v>
          </cell>
          <cell r="B2039">
            <v>2</v>
          </cell>
          <cell r="C2039">
            <v>0</v>
          </cell>
          <cell r="D2039" t="str">
            <v>L601</v>
          </cell>
          <cell r="E2039">
            <v>71.8</v>
          </cell>
          <cell r="F2039">
            <v>12</v>
          </cell>
        </row>
        <row r="2040">
          <cell r="A2040" t="str">
            <v>POF000</v>
          </cell>
          <cell r="B2040">
            <v>3</v>
          </cell>
          <cell r="C2040">
            <v>0</v>
          </cell>
          <cell r="D2040" t="str">
            <v>L601</v>
          </cell>
          <cell r="E2040">
            <v>53.6</v>
          </cell>
          <cell r="F2040">
            <v>24</v>
          </cell>
        </row>
        <row r="2041">
          <cell r="A2041" t="str">
            <v>POF000</v>
          </cell>
          <cell r="B2041">
            <v>4</v>
          </cell>
          <cell r="C2041">
            <v>0</v>
          </cell>
          <cell r="D2041" t="str">
            <v>L601</v>
          </cell>
          <cell r="E2041">
            <v>19</v>
          </cell>
          <cell r="F2041">
            <v>0</v>
          </cell>
        </row>
        <row r="2042">
          <cell r="A2042" t="str">
            <v>POF000</v>
          </cell>
          <cell r="B2042">
            <v>6</v>
          </cell>
          <cell r="C2042">
            <v>0</v>
          </cell>
          <cell r="D2042" t="str">
            <v>L601</v>
          </cell>
          <cell r="E2042">
            <v>2.2000000000000002</v>
          </cell>
          <cell r="F2042">
            <v>48</v>
          </cell>
        </row>
        <row r="2043">
          <cell r="A2043" t="str">
            <v>POF000</v>
          </cell>
          <cell r="B2043">
            <v>8</v>
          </cell>
          <cell r="C2043">
            <v>0</v>
          </cell>
          <cell r="D2043" t="str">
            <v>L601</v>
          </cell>
          <cell r="E2043">
            <v>116</v>
          </cell>
          <cell r="F2043">
            <v>78</v>
          </cell>
        </row>
        <row r="2044">
          <cell r="A2044" t="str">
            <v>POF000</v>
          </cell>
          <cell r="B2044">
            <v>10</v>
          </cell>
          <cell r="C2044">
            <v>0</v>
          </cell>
          <cell r="D2044" t="str">
            <v>L601</v>
          </cell>
          <cell r="E2044">
            <v>9.9</v>
          </cell>
          <cell r="F2044">
            <v>198</v>
          </cell>
        </row>
        <row r="2045">
          <cell r="A2045" t="str">
            <v>POF000</v>
          </cell>
          <cell r="B2045">
            <v>12</v>
          </cell>
          <cell r="C2045">
            <v>0</v>
          </cell>
          <cell r="D2045" t="str">
            <v>L601</v>
          </cell>
          <cell r="E2045">
            <v>30.2</v>
          </cell>
          <cell r="F2045">
            <v>48</v>
          </cell>
        </row>
        <row r="2046">
          <cell r="A2046" t="str">
            <v>POF000</v>
          </cell>
          <cell r="B2046">
            <v>14</v>
          </cell>
          <cell r="C2046">
            <v>0</v>
          </cell>
          <cell r="D2046" t="str">
            <v>L601</v>
          </cell>
          <cell r="E2046">
            <v>29.3</v>
          </cell>
          <cell r="F2046">
            <v>6</v>
          </cell>
        </row>
        <row r="2047">
          <cell r="A2047" t="str">
            <v>POF000</v>
          </cell>
          <cell r="B2047">
            <v>16</v>
          </cell>
          <cell r="C2047">
            <v>0</v>
          </cell>
          <cell r="D2047" t="str">
            <v>L601</v>
          </cell>
          <cell r="E2047">
            <v>39</v>
          </cell>
          <cell r="F2047">
            <v>78</v>
          </cell>
        </row>
        <row r="2048">
          <cell r="A2048" t="str">
            <v>POF000</v>
          </cell>
          <cell r="B2048">
            <v>18</v>
          </cell>
          <cell r="C2048">
            <v>0</v>
          </cell>
          <cell r="D2048" t="str">
            <v>L601</v>
          </cell>
          <cell r="E2048">
            <v>110.7</v>
          </cell>
          <cell r="F2048">
            <v>120</v>
          </cell>
        </row>
        <row r="2049">
          <cell r="A2049" t="str">
            <v>POF000</v>
          </cell>
          <cell r="B2049">
            <v>24</v>
          </cell>
          <cell r="C2049">
            <v>0</v>
          </cell>
          <cell r="D2049" t="str">
            <v>L601</v>
          </cell>
          <cell r="E2049">
            <v>81.5</v>
          </cell>
          <cell r="F2049">
            <v>108</v>
          </cell>
        </row>
        <row r="2050">
          <cell r="A2050" t="str">
            <v>POF000</v>
          </cell>
          <cell r="B2050">
            <v>30</v>
          </cell>
          <cell r="C2050">
            <v>0</v>
          </cell>
          <cell r="D2050" t="str">
            <v>L601</v>
          </cell>
          <cell r="E2050">
            <v>195</v>
          </cell>
          <cell r="F2050">
            <v>300</v>
          </cell>
        </row>
        <row r="2051">
          <cell r="A2051" t="str">
            <v>POF000</v>
          </cell>
          <cell r="B2051">
            <v>36</v>
          </cell>
          <cell r="C2051">
            <v>0</v>
          </cell>
          <cell r="D2051" t="str">
            <v>L601</v>
          </cell>
          <cell r="E2051">
            <v>126.7</v>
          </cell>
          <cell r="F2051">
            <v>144</v>
          </cell>
        </row>
        <row r="2052">
          <cell r="A2052" t="str">
            <v>POP043</v>
          </cell>
          <cell r="B2052">
            <v>2</v>
          </cell>
          <cell r="C2052">
            <v>0</v>
          </cell>
          <cell r="D2052" t="str">
            <v>L602</v>
          </cell>
          <cell r="E2052">
            <v>19.399999999999999</v>
          </cell>
          <cell r="F2052">
            <v>0</v>
          </cell>
        </row>
        <row r="2053">
          <cell r="A2053" t="str">
            <v>POP043</v>
          </cell>
          <cell r="B2053">
            <v>3</v>
          </cell>
          <cell r="C2053">
            <v>0</v>
          </cell>
          <cell r="D2053" t="str">
            <v>L602</v>
          </cell>
          <cell r="E2053">
            <v>94.7</v>
          </cell>
          <cell r="F2053">
            <v>0</v>
          </cell>
        </row>
        <row r="2054">
          <cell r="A2054" t="str">
            <v>POP043</v>
          </cell>
          <cell r="B2054">
            <v>6</v>
          </cell>
          <cell r="C2054">
            <v>0</v>
          </cell>
          <cell r="D2054" t="str">
            <v>L602</v>
          </cell>
          <cell r="E2054">
            <v>45.9</v>
          </cell>
          <cell r="F2054">
            <v>0</v>
          </cell>
        </row>
        <row r="2055">
          <cell r="A2055" t="str">
            <v>POP043</v>
          </cell>
          <cell r="B2055">
            <v>8</v>
          </cell>
          <cell r="C2055">
            <v>0</v>
          </cell>
          <cell r="D2055" t="str">
            <v>L602</v>
          </cell>
          <cell r="E2055">
            <v>60.4</v>
          </cell>
          <cell r="F2055">
            <v>0</v>
          </cell>
        </row>
        <row r="2056">
          <cell r="A2056" t="str">
            <v>POP082</v>
          </cell>
          <cell r="B2056">
            <v>0.5</v>
          </cell>
          <cell r="C2056">
            <v>0</v>
          </cell>
          <cell r="D2056" t="str">
            <v>L602</v>
          </cell>
          <cell r="E2056">
            <v>2.2999999999999998</v>
          </cell>
          <cell r="F2056">
            <v>0</v>
          </cell>
        </row>
        <row r="2057">
          <cell r="A2057" t="str">
            <v>POP082</v>
          </cell>
          <cell r="B2057">
            <v>0.75</v>
          </cell>
          <cell r="C2057">
            <v>0</v>
          </cell>
          <cell r="D2057" t="str">
            <v>L602</v>
          </cell>
          <cell r="E2057">
            <v>43.7</v>
          </cell>
          <cell r="F2057">
            <v>0</v>
          </cell>
        </row>
        <row r="2058">
          <cell r="A2058" t="str">
            <v>POP082</v>
          </cell>
          <cell r="B2058">
            <v>1</v>
          </cell>
          <cell r="C2058">
            <v>0</v>
          </cell>
          <cell r="D2058" t="str">
            <v>L602</v>
          </cell>
          <cell r="E2058">
            <v>37.700000000000003</v>
          </cell>
          <cell r="F2058">
            <v>0</v>
          </cell>
        </row>
        <row r="2059">
          <cell r="A2059" t="str">
            <v>POP082</v>
          </cell>
          <cell r="B2059">
            <v>1.5</v>
          </cell>
          <cell r="C2059">
            <v>0</v>
          </cell>
          <cell r="D2059" t="str">
            <v>L602</v>
          </cell>
          <cell r="E2059">
            <v>0.6</v>
          </cell>
          <cell r="F2059">
            <v>0</v>
          </cell>
        </row>
        <row r="2060">
          <cell r="A2060" t="str">
            <v>PSB001</v>
          </cell>
          <cell r="B2060">
            <v>0.5</v>
          </cell>
          <cell r="C2060">
            <v>0</v>
          </cell>
          <cell r="D2060" t="str">
            <v>L107</v>
          </cell>
          <cell r="E2060">
            <v>0</v>
          </cell>
          <cell r="F2060">
            <v>6</v>
          </cell>
        </row>
        <row r="2061">
          <cell r="A2061" t="str">
            <v>PSB001</v>
          </cell>
          <cell r="B2061">
            <v>0.75</v>
          </cell>
          <cell r="C2061">
            <v>0</v>
          </cell>
          <cell r="D2061" t="str">
            <v>L107</v>
          </cell>
          <cell r="E2061">
            <v>1.9</v>
          </cell>
          <cell r="F2061">
            <v>12</v>
          </cell>
        </row>
        <row r="2062">
          <cell r="A2062" t="str">
            <v>PSB001</v>
          </cell>
          <cell r="B2062">
            <v>1</v>
          </cell>
          <cell r="C2062">
            <v>0</v>
          </cell>
          <cell r="D2062" t="str">
            <v>L107</v>
          </cell>
          <cell r="E2062">
            <v>0.9</v>
          </cell>
          <cell r="F2062">
            <v>6</v>
          </cell>
        </row>
        <row r="2063">
          <cell r="A2063" t="str">
            <v>PSC031G</v>
          </cell>
          <cell r="B2063">
            <v>8</v>
          </cell>
          <cell r="C2063">
            <v>0</v>
          </cell>
          <cell r="D2063" t="str">
            <v>L101</v>
          </cell>
          <cell r="E2063">
            <v>177.5</v>
          </cell>
          <cell r="F2063">
            <v>178</v>
          </cell>
        </row>
        <row r="2064">
          <cell r="A2064" t="str">
            <v>PSC031G</v>
          </cell>
          <cell r="B2064">
            <v>10</v>
          </cell>
          <cell r="C2064">
            <v>0</v>
          </cell>
          <cell r="D2064" t="str">
            <v>L101</v>
          </cell>
          <cell r="E2064">
            <v>109.9</v>
          </cell>
          <cell r="F2064">
            <v>110</v>
          </cell>
        </row>
        <row r="2065">
          <cell r="A2065" t="str">
            <v>PSC032</v>
          </cell>
          <cell r="B2065">
            <v>8</v>
          </cell>
          <cell r="C2065">
            <v>0</v>
          </cell>
          <cell r="D2065" t="str">
            <v>L101</v>
          </cell>
          <cell r="E2065">
            <v>28.9</v>
          </cell>
          <cell r="F2065">
            <v>191</v>
          </cell>
        </row>
        <row r="2066">
          <cell r="A2066" t="str">
            <v>PSC032</v>
          </cell>
          <cell r="B2066">
            <v>10</v>
          </cell>
          <cell r="C2066">
            <v>0</v>
          </cell>
          <cell r="D2066" t="str">
            <v>L101</v>
          </cell>
          <cell r="E2066">
            <v>247.2</v>
          </cell>
          <cell r="F2066">
            <v>248</v>
          </cell>
        </row>
        <row r="2067">
          <cell r="A2067" t="str">
            <v>PSC032</v>
          </cell>
          <cell r="B2067">
            <v>12</v>
          </cell>
          <cell r="C2067">
            <v>0</v>
          </cell>
          <cell r="D2067" t="str">
            <v>L101</v>
          </cell>
          <cell r="E2067">
            <v>852.4</v>
          </cell>
          <cell r="F2067">
            <v>1102</v>
          </cell>
        </row>
        <row r="2068">
          <cell r="A2068" t="str">
            <v>PSC032</v>
          </cell>
          <cell r="B2068">
            <v>24</v>
          </cell>
          <cell r="C2068">
            <v>0</v>
          </cell>
          <cell r="D2068" t="str">
            <v>L101</v>
          </cell>
          <cell r="E2068">
            <v>6</v>
          </cell>
          <cell r="F2068">
            <v>6</v>
          </cell>
        </row>
        <row r="2069">
          <cell r="A2069" t="str">
            <v>PSC042</v>
          </cell>
          <cell r="B2069">
            <v>14</v>
          </cell>
          <cell r="C2069">
            <v>0</v>
          </cell>
          <cell r="D2069" t="str">
            <v>L101</v>
          </cell>
          <cell r="E2069">
            <v>0</v>
          </cell>
          <cell r="F2069">
            <v>24</v>
          </cell>
        </row>
        <row r="2070">
          <cell r="A2070" t="str">
            <v>PSC042</v>
          </cell>
          <cell r="B2070">
            <v>18</v>
          </cell>
          <cell r="C2070">
            <v>0</v>
          </cell>
          <cell r="D2070" t="str">
            <v>L101</v>
          </cell>
          <cell r="E2070">
            <v>7.5</v>
          </cell>
          <cell r="F2070">
            <v>72</v>
          </cell>
        </row>
        <row r="2071">
          <cell r="A2071" t="str">
            <v>PSC042</v>
          </cell>
          <cell r="B2071">
            <v>20</v>
          </cell>
          <cell r="C2071">
            <v>0</v>
          </cell>
          <cell r="D2071" t="str">
            <v>L101</v>
          </cell>
          <cell r="E2071">
            <v>37</v>
          </cell>
          <cell r="F2071">
            <v>44</v>
          </cell>
        </row>
        <row r="2072">
          <cell r="A2072" t="str">
            <v>PSC042</v>
          </cell>
          <cell r="B2072">
            <v>24</v>
          </cell>
          <cell r="C2072">
            <v>0</v>
          </cell>
          <cell r="D2072" t="str">
            <v>L101</v>
          </cell>
          <cell r="E2072">
            <v>17.899999999999999</v>
          </cell>
          <cell r="F2072">
            <v>18</v>
          </cell>
        </row>
        <row r="2073">
          <cell r="A2073" t="str">
            <v>PSC051G</v>
          </cell>
          <cell r="B2073">
            <v>3</v>
          </cell>
          <cell r="C2073">
            <v>0</v>
          </cell>
          <cell r="D2073" t="str">
            <v>L101</v>
          </cell>
          <cell r="E2073">
            <v>1138.5999999999999</v>
          </cell>
          <cell r="F2073">
            <v>1142</v>
          </cell>
        </row>
        <row r="2074">
          <cell r="A2074" t="str">
            <v>PSC051G</v>
          </cell>
          <cell r="B2074">
            <v>4</v>
          </cell>
          <cell r="C2074">
            <v>0</v>
          </cell>
          <cell r="D2074" t="str">
            <v>L101</v>
          </cell>
          <cell r="E2074">
            <v>155.1</v>
          </cell>
          <cell r="F2074">
            <v>313</v>
          </cell>
        </row>
        <row r="2075">
          <cell r="A2075" t="str">
            <v>PSC051G</v>
          </cell>
          <cell r="B2075">
            <v>6</v>
          </cell>
          <cell r="C2075">
            <v>0</v>
          </cell>
          <cell r="D2075" t="str">
            <v>L101</v>
          </cell>
          <cell r="E2075">
            <v>211.7</v>
          </cell>
          <cell r="F2075">
            <v>214</v>
          </cell>
        </row>
        <row r="2076">
          <cell r="A2076" t="str">
            <v>PSC052</v>
          </cell>
          <cell r="B2076">
            <v>2</v>
          </cell>
          <cell r="C2076">
            <v>0</v>
          </cell>
          <cell r="D2076" t="str">
            <v>L101</v>
          </cell>
          <cell r="E2076">
            <v>4910.7</v>
          </cell>
          <cell r="F2076">
            <v>4915</v>
          </cell>
        </row>
        <row r="2077">
          <cell r="A2077" t="str">
            <v>PSC052</v>
          </cell>
          <cell r="B2077">
            <v>3</v>
          </cell>
          <cell r="C2077">
            <v>0</v>
          </cell>
          <cell r="D2077" t="str">
            <v>L101</v>
          </cell>
          <cell r="E2077">
            <v>4108.1499999999996</v>
          </cell>
          <cell r="F2077">
            <v>4108</v>
          </cell>
        </row>
        <row r="2078">
          <cell r="A2078" t="str">
            <v>PSC052</v>
          </cell>
          <cell r="B2078">
            <v>4</v>
          </cell>
          <cell r="C2078">
            <v>0</v>
          </cell>
          <cell r="D2078" t="str">
            <v>L101</v>
          </cell>
          <cell r="E2078">
            <v>6168.53</v>
          </cell>
          <cell r="F2078">
            <v>6233</v>
          </cell>
        </row>
        <row r="2079">
          <cell r="A2079" t="str">
            <v>PSC052</v>
          </cell>
          <cell r="B2079">
            <v>6</v>
          </cell>
          <cell r="C2079">
            <v>0</v>
          </cell>
          <cell r="D2079" t="str">
            <v>L101</v>
          </cell>
          <cell r="E2079">
            <v>3664.53</v>
          </cell>
          <cell r="F2079">
            <v>4061</v>
          </cell>
        </row>
        <row r="2080">
          <cell r="A2080" t="str">
            <v>PSC052</v>
          </cell>
          <cell r="B2080">
            <v>8</v>
          </cell>
          <cell r="C2080">
            <v>0</v>
          </cell>
          <cell r="D2080" t="str">
            <v>L101</v>
          </cell>
          <cell r="E2080">
            <v>1950.5</v>
          </cell>
          <cell r="F2080">
            <v>1907</v>
          </cell>
        </row>
        <row r="2081">
          <cell r="A2081" t="str">
            <v>PSC052</v>
          </cell>
          <cell r="B2081">
            <v>10</v>
          </cell>
          <cell r="C2081">
            <v>0</v>
          </cell>
          <cell r="D2081" t="str">
            <v>L101</v>
          </cell>
          <cell r="E2081">
            <v>931.47</v>
          </cell>
          <cell r="F2081">
            <v>936</v>
          </cell>
        </row>
        <row r="2082">
          <cell r="A2082" t="str">
            <v>PSC052</v>
          </cell>
          <cell r="B2082">
            <v>12</v>
          </cell>
          <cell r="C2082">
            <v>0</v>
          </cell>
          <cell r="D2082" t="str">
            <v>L101</v>
          </cell>
          <cell r="E2082">
            <v>631.22</v>
          </cell>
          <cell r="F2082">
            <v>678</v>
          </cell>
        </row>
        <row r="2083">
          <cell r="A2083" t="str">
            <v>PSC052</v>
          </cell>
          <cell r="B2083">
            <v>14</v>
          </cell>
          <cell r="C2083">
            <v>0</v>
          </cell>
          <cell r="D2083" t="str">
            <v>L101</v>
          </cell>
          <cell r="E2083">
            <v>334.8</v>
          </cell>
          <cell r="F2083">
            <v>380</v>
          </cell>
        </row>
        <row r="2084">
          <cell r="A2084" t="str">
            <v>PSC052</v>
          </cell>
          <cell r="B2084">
            <v>16</v>
          </cell>
          <cell r="C2084">
            <v>0</v>
          </cell>
          <cell r="D2084" t="str">
            <v>L101</v>
          </cell>
          <cell r="E2084">
            <v>1049</v>
          </cell>
          <cell r="F2084">
            <v>1100</v>
          </cell>
        </row>
        <row r="2085">
          <cell r="A2085" t="str">
            <v>PSC052</v>
          </cell>
          <cell r="B2085">
            <v>18</v>
          </cell>
          <cell r="C2085">
            <v>0</v>
          </cell>
          <cell r="D2085" t="str">
            <v>L101</v>
          </cell>
          <cell r="E2085">
            <v>167.5</v>
          </cell>
          <cell r="F2085">
            <v>163</v>
          </cell>
        </row>
        <row r="2086">
          <cell r="A2086" t="str">
            <v>PSC052</v>
          </cell>
          <cell r="B2086">
            <v>20</v>
          </cell>
          <cell r="C2086">
            <v>0</v>
          </cell>
          <cell r="D2086" t="str">
            <v>L101</v>
          </cell>
          <cell r="E2086">
            <v>940.2</v>
          </cell>
          <cell r="F2086">
            <v>1117</v>
          </cell>
        </row>
        <row r="2087">
          <cell r="A2087" t="str">
            <v>PSC052</v>
          </cell>
          <cell r="B2087">
            <v>24</v>
          </cell>
          <cell r="C2087">
            <v>0</v>
          </cell>
          <cell r="D2087" t="str">
            <v>L101</v>
          </cell>
          <cell r="E2087">
            <v>1047.33</v>
          </cell>
          <cell r="F2087">
            <v>1028</v>
          </cell>
        </row>
        <row r="2088">
          <cell r="A2088" t="str">
            <v>PSC062</v>
          </cell>
          <cell r="B2088">
            <v>18</v>
          </cell>
          <cell r="C2088">
            <v>0</v>
          </cell>
          <cell r="D2088" t="str">
            <v>L101</v>
          </cell>
          <cell r="E2088">
            <v>0</v>
          </cell>
          <cell r="F2088">
            <v>6</v>
          </cell>
        </row>
        <row r="2089">
          <cell r="A2089" t="str">
            <v>PSC062</v>
          </cell>
          <cell r="B2089">
            <v>20</v>
          </cell>
          <cell r="C2089">
            <v>0</v>
          </cell>
          <cell r="D2089" t="str">
            <v>L101</v>
          </cell>
          <cell r="E2089">
            <v>46.7</v>
          </cell>
          <cell r="F2089">
            <v>59</v>
          </cell>
        </row>
        <row r="2090">
          <cell r="A2090" t="str">
            <v>PSC071G</v>
          </cell>
          <cell r="B2090">
            <v>0.5</v>
          </cell>
          <cell r="C2090">
            <v>0</v>
          </cell>
          <cell r="D2090" t="str">
            <v>L101</v>
          </cell>
          <cell r="E2090">
            <v>21.6</v>
          </cell>
          <cell r="F2090">
            <v>24</v>
          </cell>
        </row>
        <row r="2091">
          <cell r="A2091" t="str">
            <v>PSC071G</v>
          </cell>
          <cell r="B2091">
            <v>0.75</v>
          </cell>
          <cell r="C2091">
            <v>0</v>
          </cell>
          <cell r="D2091" t="str">
            <v>L101</v>
          </cell>
          <cell r="E2091">
            <v>2323.1999999999998</v>
          </cell>
          <cell r="F2091">
            <v>2328</v>
          </cell>
        </row>
        <row r="2092">
          <cell r="A2092" t="str">
            <v>PSC071G</v>
          </cell>
          <cell r="B2092">
            <v>1</v>
          </cell>
          <cell r="C2092">
            <v>0</v>
          </cell>
          <cell r="D2092" t="str">
            <v>L101</v>
          </cell>
          <cell r="E2092">
            <v>1885.4</v>
          </cell>
          <cell r="F2092">
            <v>1894</v>
          </cell>
        </row>
        <row r="2093">
          <cell r="A2093" t="str">
            <v>PSC071G</v>
          </cell>
          <cell r="B2093">
            <v>1.25</v>
          </cell>
          <cell r="C2093">
            <v>0</v>
          </cell>
          <cell r="D2093" t="str">
            <v>L101</v>
          </cell>
          <cell r="E2093">
            <v>7.2</v>
          </cell>
          <cell r="F2093">
            <v>8</v>
          </cell>
        </row>
        <row r="2094">
          <cell r="A2094" t="str">
            <v>PSC071G</v>
          </cell>
          <cell r="B2094">
            <v>1.5</v>
          </cell>
          <cell r="C2094">
            <v>0</v>
          </cell>
          <cell r="D2094" t="str">
            <v>L101</v>
          </cell>
          <cell r="E2094">
            <v>783.1</v>
          </cell>
          <cell r="F2094">
            <v>816</v>
          </cell>
        </row>
        <row r="2095">
          <cell r="A2095" t="str">
            <v>PSC071G</v>
          </cell>
          <cell r="B2095">
            <v>2</v>
          </cell>
          <cell r="C2095">
            <v>0</v>
          </cell>
          <cell r="D2095" t="str">
            <v>L101</v>
          </cell>
          <cell r="E2095">
            <v>1925</v>
          </cell>
          <cell r="F2095">
            <v>1928</v>
          </cell>
        </row>
        <row r="2096">
          <cell r="A2096" t="str">
            <v>PSC072</v>
          </cell>
          <cell r="B2096">
            <v>0.25</v>
          </cell>
          <cell r="C2096">
            <v>0</v>
          </cell>
          <cell r="D2096" t="str">
            <v>L101</v>
          </cell>
          <cell r="E2096">
            <v>0.5</v>
          </cell>
          <cell r="F2096">
            <v>0</v>
          </cell>
        </row>
        <row r="2097">
          <cell r="A2097" t="str">
            <v>PSC072</v>
          </cell>
          <cell r="B2097">
            <v>2</v>
          </cell>
          <cell r="C2097">
            <v>0</v>
          </cell>
          <cell r="D2097" t="str">
            <v>L101</v>
          </cell>
          <cell r="E2097">
            <v>492.2</v>
          </cell>
          <cell r="F2097">
            <v>492</v>
          </cell>
        </row>
        <row r="2098">
          <cell r="A2098" t="str">
            <v>PSC072</v>
          </cell>
          <cell r="B2098">
            <v>3</v>
          </cell>
          <cell r="C2098">
            <v>0</v>
          </cell>
          <cell r="D2098" t="str">
            <v>L101</v>
          </cell>
          <cell r="E2098">
            <v>227.8</v>
          </cell>
          <cell r="F2098">
            <v>239</v>
          </cell>
        </row>
        <row r="2099">
          <cell r="A2099" t="str">
            <v>PSC072</v>
          </cell>
          <cell r="B2099">
            <v>4</v>
          </cell>
          <cell r="C2099">
            <v>0</v>
          </cell>
          <cell r="D2099" t="str">
            <v>L101</v>
          </cell>
          <cell r="E2099">
            <v>608.91</v>
          </cell>
          <cell r="F2099">
            <v>678</v>
          </cell>
        </row>
        <row r="2100">
          <cell r="A2100" t="str">
            <v>PSC072</v>
          </cell>
          <cell r="B2100">
            <v>6</v>
          </cell>
          <cell r="C2100">
            <v>0</v>
          </cell>
          <cell r="D2100" t="str">
            <v>L101</v>
          </cell>
          <cell r="E2100">
            <v>18.2</v>
          </cell>
          <cell r="F2100">
            <v>24</v>
          </cell>
        </row>
        <row r="2101">
          <cell r="A2101" t="str">
            <v>PSC072</v>
          </cell>
          <cell r="B2101">
            <v>8</v>
          </cell>
          <cell r="C2101">
            <v>0</v>
          </cell>
          <cell r="D2101" t="str">
            <v>L101</v>
          </cell>
          <cell r="E2101">
            <v>21.2</v>
          </cell>
          <cell r="F2101">
            <v>30</v>
          </cell>
        </row>
        <row r="2102">
          <cell r="A2102" t="str">
            <v>PSC072</v>
          </cell>
          <cell r="B2102">
            <v>10</v>
          </cell>
          <cell r="C2102">
            <v>0</v>
          </cell>
          <cell r="D2102" t="str">
            <v>L101</v>
          </cell>
          <cell r="E2102">
            <v>54.9</v>
          </cell>
          <cell r="F2102">
            <v>75</v>
          </cell>
        </row>
        <row r="2103">
          <cell r="A2103" t="str">
            <v>PSC072</v>
          </cell>
          <cell r="B2103">
            <v>12</v>
          </cell>
          <cell r="C2103">
            <v>0</v>
          </cell>
          <cell r="D2103" t="str">
            <v>L101</v>
          </cell>
          <cell r="E2103">
            <v>0</v>
          </cell>
          <cell r="F2103">
            <v>48</v>
          </cell>
        </row>
        <row r="2104">
          <cell r="A2104" t="str">
            <v>PSC072</v>
          </cell>
          <cell r="B2104">
            <v>14</v>
          </cell>
          <cell r="C2104">
            <v>0</v>
          </cell>
          <cell r="D2104" t="str">
            <v>L101</v>
          </cell>
          <cell r="E2104">
            <v>81.5</v>
          </cell>
          <cell r="F2104">
            <v>91</v>
          </cell>
        </row>
        <row r="2105">
          <cell r="A2105" t="str">
            <v>PSC072</v>
          </cell>
          <cell r="B2105">
            <v>16</v>
          </cell>
          <cell r="C2105">
            <v>0</v>
          </cell>
          <cell r="D2105" t="str">
            <v>L101</v>
          </cell>
          <cell r="E2105">
            <v>1482.2</v>
          </cell>
          <cell r="F2105">
            <v>1600</v>
          </cell>
        </row>
        <row r="2106">
          <cell r="A2106" t="str">
            <v>PSC072</v>
          </cell>
          <cell r="B2106">
            <v>18</v>
          </cell>
          <cell r="C2106">
            <v>0</v>
          </cell>
          <cell r="D2106" t="str">
            <v>L101</v>
          </cell>
          <cell r="E2106">
            <v>0</v>
          </cell>
          <cell r="F2106">
            <v>12</v>
          </cell>
        </row>
        <row r="2107">
          <cell r="A2107" t="str">
            <v>PSC072</v>
          </cell>
          <cell r="B2107">
            <v>20</v>
          </cell>
          <cell r="C2107">
            <v>0</v>
          </cell>
          <cell r="D2107" t="str">
            <v>L101</v>
          </cell>
          <cell r="E2107">
            <v>32.200000000000003</v>
          </cell>
          <cell r="F2107">
            <v>42</v>
          </cell>
        </row>
        <row r="2108">
          <cell r="A2108" t="str">
            <v>PSC072</v>
          </cell>
          <cell r="B2108">
            <v>24</v>
          </cell>
          <cell r="C2108">
            <v>0</v>
          </cell>
          <cell r="D2108" t="str">
            <v>L101</v>
          </cell>
          <cell r="E2108">
            <v>72.83</v>
          </cell>
          <cell r="F2108">
            <v>83</v>
          </cell>
        </row>
        <row r="2109">
          <cell r="A2109" t="str">
            <v>PSC073</v>
          </cell>
          <cell r="B2109">
            <v>0.25</v>
          </cell>
          <cell r="C2109">
            <v>0</v>
          </cell>
          <cell r="D2109" t="str">
            <v>L101</v>
          </cell>
          <cell r="E2109">
            <v>25.6</v>
          </cell>
          <cell r="F2109">
            <v>30</v>
          </cell>
        </row>
        <row r="2110">
          <cell r="A2110" t="str">
            <v>PSC073</v>
          </cell>
          <cell r="B2110">
            <v>0.5</v>
          </cell>
          <cell r="C2110">
            <v>0</v>
          </cell>
          <cell r="D2110" t="str">
            <v>L101</v>
          </cell>
          <cell r="E2110">
            <v>219.4</v>
          </cell>
          <cell r="F2110">
            <v>220</v>
          </cell>
        </row>
        <row r="2111">
          <cell r="A2111" t="str">
            <v>PSC073</v>
          </cell>
          <cell r="B2111">
            <v>0.75</v>
          </cell>
          <cell r="C2111">
            <v>0</v>
          </cell>
          <cell r="D2111" t="str">
            <v>L101</v>
          </cell>
          <cell r="E2111">
            <v>4201.1000000000004</v>
          </cell>
          <cell r="F2111">
            <v>4170</v>
          </cell>
        </row>
        <row r="2112">
          <cell r="A2112" t="str">
            <v>PSC073</v>
          </cell>
          <cell r="B2112">
            <v>1</v>
          </cell>
          <cell r="C2112">
            <v>0</v>
          </cell>
          <cell r="D2112" t="str">
            <v>L101</v>
          </cell>
          <cell r="E2112">
            <v>3332.7</v>
          </cell>
          <cell r="F2112">
            <v>3336</v>
          </cell>
        </row>
        <row r="2113">
          <cell r="A2113" t="str">
            <v>PSC073</v>
          </cell>
          <cell r="B2113">
            <v>1.5</v>
          </cell>
          <cell r="C2113">
            <v>0</v>
          </cell>
          <cell r="D2113" t="str">
            <v>L101</v>
          </cell>
          <cell r="E2113">
            <v>3816.3</v>
          </cell>
          <cell r="F2113">
            <v>3821</v>
          </cell>
        </row>
        <row r="2114">
          <cell r="A2114" t="str">
            <v>PSC093</v>
          </cell>
          <cell r="B2114">
            <v>0.5</v>
          </cell>
          <cell r="C2114">
            <v>0</v>
          </cell>
          <cell r="D2114" t="str">
            <v>L101</v>
          </cell>
          <cell r="E2114">
            <v>1.3</v>
          </cell>
          <cell r="F2114">
            <v>12</v>
          </cell>
        </row>
        <row r="2115">
          <cell r="A2115" t="str">
            <v>PSC093</v>
          </cell>
          <cell r="B2115">
            <v>0.75</v>
          </cell>
          <cell r="C2115">
            <v>0</v>
          </cell>
          <cell r="D2115" t="str">
            <v>L101</v>
          </cell>
          <cell r="E2115">
            <v>193.8</v>
          </cell>
          <cell r="F2115">
            <v>258</v>
          </cell>
        </row>
        <row r="2116">
          <cell r="A2116" t="str">
            <v>PSC093</v>
          </cell>
          <cell r="B2116">
            <v>1</v>
          </cell>
          <cell r="C2116">
            <v>0</v>
          </cell>
          <cell r="D2116" t="str">
            <v>L101</v>
          </cell>
          <cell r="E2116">
            <v>131.19999999999999</v>
          </cell>
          <cell r="F2116">
            <v>131</v>
          </cell>
        </row>
        <row r="2117">
          <cell r="A2117" t="str">
            <v>PSC093</v>
          </cell>
          <cell r="B2117">
            <v>1.5</v>
          </cell>
          <cell r="C2117">
            <v>0</v>
          </cell>
          <cell r="D2117" t="str">
            <v>L101</v>
          </cell>
          <cell r="E2117">
            <v>32</v>
          </cell>
          <cell r="F2117">
            <v>105</v>
          </cell>
        </row>
        <row r="2118">
          <cell r="A2118" t="str">
            <v>PSC096</v>
          </cell>
          <cell r="B2118">
            <v>0.75</v>
          </cell>
          <cell r="C2118">
            <v>0</v>
          </cell>
          <cell r="D2118" t="str">
            <v>L101</v>
          </cell>
          <cell r="E2118">
            <v>1.3</v>
          </cell>
          <cell r="F2118">
            <v>6</v>
          </cell>
        </row>
        <row r="2119">
          <cell r="A2119" t="str">
            <v>PSC096</v>
          </cell>
          <cell r="B2119">
            <v>1.5</v>
          </cell>
          <cell r="C2119">
            <v>0</v>
          </cell>
          <cell r="D2119" t="str">
            <v>L101</v>
          </cell>
          <cell r="E2119">
            <v>0.55000000000000004</v>
          </cell>
          <cell r="F2119">
            <v>6</v>
          </cell>
        </row>
        <row r="2120">
          <cell r="A2120" t="str">
            <v>PSC0A2</v>
          </cell>
          <cell r="B2120">
            <v>8</v>
          </cell>
          <cell r="C2120">
            <v>0</v>
          </cell>
          <cell r="D2120" t="str">
            <v>L101</v>
          </cell>
          <cell r="E2120">
            <v>22.7</v>
          </cell>
          <cell r="F2120">
            <v>32</v>
          </cell>
        </row>
        <row r="2121">
          <cell r="A2121" t="str">
            <v>PSC0A2</v>
          </cell>
          <cell r="B2121">
            <v>10</v>
          </cell>
          <cell r="C2121">
            <v>0</v>
          </cell>
          <cell r="D2121" t="str">
            <v>L101</v>
          </cell>
          <cell r="E2121">
            <v>87.8</v>
          </cell>
          <cell r="F2121">
            <v>117</v>
          </cell>
        </row>
        <row r="2122">
          <cell r="A2122" t="str">
            <v>PSC0A2</v>
          </cell>
          <cell r="B2122">
            <v>12</v>
          </cell>
          <cell r="C2122">
            <v>0</v>
          </cell>
          <cell r="D2122" t="str">
            <v>L101</v>
          </cell>
          <cell r="E2122">
            <v>118.7</v>
          </cell>
          <cell r="F2122">
            <v>144</v>
          </cell>
        </row>
        <row r="2123">
          <cell r="A2123" t="str">
            <v>PSC0A2</v>
          </cell>
          <cell r="B2123">
            <v>16</v>
          </cell>
          <cell r="C2123">
            <v>0</v>
          </cell>
          <cell r="D2123" t="str">
            <v>L101</v>
          </cell>
          <cell r="E2123">
            <v>36.9</v>
          </cell>
          <cell r="F2123">
            <v>49</v>
          </cell>
        </row>
        <row r="2124">
          <cell r="A2124" t="str">
            <v>PSC0A2</v>
          </cell>
          <cell r="B2124">
            <v>20</v>
          </cell>
          <cell r="C2124">
            <v>0</v>
          </cell>
          <cell r="D2124" t="str">
            <v>L101</v>
          </cell>
          <cell r="E2124">
            <v>34.799999999999997</v>
          </cell>
          <cell r="F2124">
            <v>45</v>
          </cell>
        </row>
        <row r="2125">
          <cell r="A2125" t="str">
            <v>PSC0B2</v>
          </cell>
          <cell r="B2125">
            <v>6</v>
          </cell>
          <cell r="C2125">
            <v>0</v>
          </cell>
          <cell r="D2125" t="str">
            <v>L101</v>
          </cell>
          <cell r="E2125">
            <v>59.3</v>
          </cell>
          <cell r="F2125">
            <v>60</v>
          </cell>
        </row>
        <row r="2126">
          <cell r="A2126" t="str">
            <v>PSC0D2</v>
          </cell>
          <cell r="B2126">
            <v>2</v>
          </cell>
          <cell r="C2126">
            <v>0</v>
          </cell>
          <cell r="D2126" t="str">
            <v>L101</v>
          </cell>
          <cell r="E2126">
            <v>53.2</v>
          </cell>
          <cell r="F2126">
            <v>61</v>
          </cell>
        </row>
        <row r="2127">
          <cell r="A2127" t="str">
            <v>PSC0D2</v>
          </cell>
          <cell r="B2127">
            <v>3</v>
          </cell>
          <cell r="C2127">
            <v>0</v>
          </cell>
          <cell r="D2127" t="str">
            <v>L101</v>
          </cell>
          <cell r="E2127">
            <v>7</v>
          </cell>
          <cell r="F2127">
            <v>12</v>
          </cell>
        </row>
        <row r="2128">
          <cell r="A2128" t="str">
            <v>PSC0D3</v>
          </cell>
          <cell r="B2128">
            <v>0.5</v>
          </cell>
          <cell r="C2128">
            <v>0</v>
          </cell>
          <cell r="D2128" t="str">
            <v>L101</v>
          </cell>
          <cell r="E2128">
            <v>98.4</v>
          </cell>
          <cell r="F2128">
            <v>132</v>
          </cell>
        </row>
        <row r="2129">
          <cell r="A2129" t="str">
            <v>PSC0D3</v>
          </cell>
          <cell r="B2129">
            <v>0.75</v>
          </cell>
          <cell r="C2129">
            <v>0</v>
          </cell>
          <cell r="D2129" t="str">
            <v>L101</v>
          </cell>
          <cell r="E2129">
            <v>438.4</v>
          </cell>
          <cell r="F2129">
            <v>444</v>
          </cell>
        </row>
        <row r="2130">
          <cell r="A2130" t="str">
            <v>PSC0D3</v>
          </cell>
          <cell r="B2130">
            <v>1</v>
          </cell>
          <cell r="C2130">
            <v>0</v>
          </cell>
          <cell r="D2130" t="str">
            <v>L101</v>
          </cell>
          <cell r="E2130">
            <v>1198.3</v>
          </cell>
          <cell r="F2130">
            <v>1213</v>
          </cell>
        </row>
        <row r="2131">
          <cell r="A2131" t="str">
            <v>PSC0D3</v>
          </cell>
          <cell r="B2131">
            <v>1.5</v>
          </cell>
          <cell r="C2131">
            <v>0</v>
          </cell>
          <cell r="D2131" t="str">
            <v>L101</v>
          </cell>
          <cell r="E2131">
            <v>150.35</v>
          </cell>
          <cell r="F2131">
            <v>155</v>
          </cell>
        </row>
        <row r="2132">
          <cell r="A2132" t="str">
            <v>PSC0D6</v>
          </cell>
          <cell r="B2132">
            <v>6</v>
          </cell>
          <cell r="C2132">
            <v>0</v>
          </cell>
          <cell r="D2132" t="str">
            <v>L101</v>
          </cell>
          <cell r="E2132">
            <v>25.9</v>
          </cell>
          <cell r="F2132">
            <v>39</v>
          </cell>
        </row>
        <row r="2133">
          <cell r="A2133" t="str">
            <v>PSC0D6</v>
          </cell>
          <cell r="B2133">
            <v>8</v>
          </cell>
          <cell r="C2133">
            <v>0</v>
          </cell>
          <cell r="D2133" t="str">
            <v>L101</v>
          </cell>
          <cell r="E2133">
            <v>15.6</v>
          </cell>
          <cell r="F2133">
            <v>19</v>
          </cell>
        </row>
        <row r="2134">
          <cell r="A2134" t="str">
            <v>PSC0D6</v>
          </cell>
          <cell r="B2134">
            <v>10</v>
          </cell>
          <cell r="C2134">
            <v>0</v>
          </cell>
          <cell r="D2134" t="str">
            <v>L101</v>
          </cell>
          <cell r="E2134">
            <v>37.5</v>
          </cell>
          <cell r="F2134">
            <v>54</v>
          </cell>
        </row>
        <row r="2135">
          <cell r="A2135" t="str">
            <v>PSD031</v>
          </cell>
          <cell r="B2135">
            <v>24</v>
          </cell>
          <cell r="C2135">
            <v>0</v>
          </cell>
          <cell r="D2135" t="str">
            <v>L101</v>
          </cell>
          <cell r="E2135">
            <v>15.1</v>
          </cell>
          <cell r="F2135">
            <v>41</v>
          </cell>
        </row>
        <row r="2136">
          <cell r="A2136" t="str">
            <v>PSD041</v>
          </cell>
          <cell r="B2136">
            <v>24</v>
          </cell>
          <cell r="C2136">
            <v>0</v>
          </cell>
          <cell r="D2136" t="str">
            <v>L101</v>
          </cell>
          <cell r="E2136">
            <v>54.8</v>
          </cell>
          <cell r="F2136">
            <v>55</v>
          </cell>
        </row>
        <row r="2137">
          <cell r="A2137" t="str">
            <v>PSD051</v>
          </cell>
          <cell r="B2137">
            <v>2</v>
          </cell>
          <cell r="C2137">
            <v>0</v>
          </cell>
          <cell r="D2137" t="str">
            <v>L101</v>
          </cell>
          <cell r="E2137">
            <v>846.9</v>
          </cell>
          <cell r="F2137">
            <v>850</v>
          </cell>
        </row>
        <row r="2138">
          <cell r="A2138" t="str">
            <v>PSD051</v>
          </cell>
          <cell r="B2138">
            <v>3</v>
          </cell>
          <cell r="C2138">
            <v>0</v>
          </cell>
          <cell r="D2138" t="str">
            <v>L101</v>
          </cell>
          <cell r="E2138">
            <v>732.6</v>
          </cell>
          <cell r="F2138">
            <v>746</v>
          </cell>
        </row>
        <row r="2139">
          <cell r="A2139" t="str">
            <v>PSD051</v>
          </cell>
          <cell r="B2139">
            <v>4</v>
          </cell>
          <cell r="C2139">
            <v>0</v>
          </cell>
          <cell r="D2139" t="str">
            <v>L101</v>
          </cell>
          <cell r="E2139">
            <v>4712.8999999999996</v>
          </cell>
          <cell r="F2139">
            <v>4717</v>
          </cell>
        </row>
        <row r="2140">
          <cell r="A2140" t="str">
            <v>PSD051</v>
          </cell>
          <cell r="B2140">
            <v>6</v>
          </cell>
          <cell r="C2140">
            <v>0</v>
          </cell>
          <cell r="D2140" t="str">
            <v>L101</v>
          </cell>
          <cell r="E2140">
            <v>1258.26</v>
          </cell>
          <cell r="F2140">
            <v>1632</v>
          </cell>
        </row>
        <row r="2141">
          <cell r="A2141" t="str">
            <v>PSD051</v>
          </cell>
          <cell r="B2141">
            <v>8</v>
          </cell>
          <cell r="C2141">
            <v>0</v>
          </cell>
          <cell r="D2141" t="str">
            <v>L101</v>
          </cell>
          <cell r="E2141">
            <v>474.1</v>
          </cell>
          <cell r="F2141">
            <v>864</v>
          </cell>
        </row>
        <row r="2142">
          <cell r="A2142" t="str">
            <v>PSD051</v>
          </cell>
          <cell r="B2142">
            <v>10</v>
          </cell>
          <cell r="C2142">
            <v>0</v>
          </cell>
          <cell r="D2142" t="str">
            <v>L101</v>
          </cell>
          <cell r="E2142">
            <v>281.89999999999998</v>
          </cell>
          <cell r="F2142">
            <v>290</v>
          </cell>
        </row>
        <row r="2143">
          <cell r="A2143" t="str">
            <v>PSD051</v>
          </cell>
          <cell r="B2143">
            <v>12</v>
          </cell>
          <cell r="C2143">
            <v>0</v>
          </cell>
          <cell r="D2143" t="str">
            <v>L101</v>
          </cell>
          <cell r="E2143">
            <v>196.87</v>
          </cell>
          <cell r="F2143">
            <v>210</v>
          </cell>
        </row>
        <row r="2144">
          <cell r="A2144" t="str">
            <v>PSD051</v>
          </cell>
          <cell r="B2144">
            <v>14</v>
          </cell>
          <cell r="C2144">
            <v>0</v>
          </cell>
          <cell r="D2144" t="str">
            <v>L101</v>
          </cell>
          <cell r="E2144">
            <v>472.61</v>
          </cell>
          <cell r="F2144">
            <v>487</v>
          </cell>
        </row>
        <row r="2145">
          <cell r="A2145" t="str">
            <v>PSD051</v>
          </cell>
          <cell r="B2145">
            <v>16</v>
          </cell>
          <cell r="C2145">
            <v>0</v>
          </cell>
          <cell r="D2145" t="str">
            <v>L101</v>
          </cell>
          <cell r="E2145">
            <v>158.84</v>
          </cell>
          <cell r="F2145">
            <v>193</v>
          </cell>
        </row>
        <row r="2146">
          <cell r="A2146" t="str">
            <v>PSD051</v>
          </cell>
          <cell r="B2146">
            <v>18</v>
          </cell>
          <cell r="C2146">
            <v>0</v>
          </cell>
          <cell r="D2146" t="str">
            <v>L101</v>
          </cell>
          <cell r="E2146">
            <v>52.1</v>
          </cell>
          <cell r="F2146">
            <v>64</v>
          </cell>
        </row>
        <row r="2147">
          <cell r="A2147" t="str">
            <v>PSD051</v>
          </cell>
          <cell r="B2147">
            <v>20</v>
          </cell>
          <cell r="C2147">
            <v>0</v>
          </cell>
          <cell r="D2147" t="str">
            <v>L101</v>
          </cell>
          <cell r="E2147">
            <v>210.21</v>
          </cell>
          <cell r="F2147">
            <v>237</v>
          </cell>
        </row>
        <row r="2148">
          <cell r="A2148" t="str">
            <v>PSD051</v>
          </cell>
          <cell r="B2148">
            <v>24</v>
          </cell>
          <cell r="C2148">
            <v>0</v>
          </cell>
          <cell r="D2148" t="str">
            <v>L101</v>
          </cell>
          <cell r="E2148">
            <v>109.74</v>
          </cell>
          <cell r="F2148">
            <v>130</v>
          </cell>
        </row>
        <row r="2149">
          <cell r="A2149" t="str">
            <v>PSD071</v>
          </cell>
          <cell r="B2149">
            <v>16</v>
          </cell>
          <cell r="C2149">
            <v>0</v>
          </cell>
          <cell r="D2149" t="str">
            <v>L101</v>
          </cell>
          <cell r="E2149">
            <v>0</v>
          </cell>
          <cell r="F2149">
            <v>6</v>
          </cell>
        </row>
        <row r="2150">
          <cell r="A2150" t="str">
            <v>PSD071</v>
          </cell>
          <cell r="B2150">
            <v>20</v>
          </cell>
          <cell r="C2150">
            <v>0</v>
          </cell>
          <cell r="D2150" t="str">
            <v>L101</v>
          </cell>
          <cell r="E2150">
            <v>1.2</v>
          </cell>
          <cell r="F2150">
            <v>6</v>
          </cell>
        </row>
        <row r="2151">
          <cell r="A2151" t="str">
            <v>PSD0713</v>
          </cell>
          <cell r="B2151">
            <v>0.25</v>
          </cell>
          <cell r="C2151">
            <v>0</v>
          </cell>
          <cell r="D2151" t="str">
            <v>L101</v>
          </cell>
          <cell r="E2151">
            <v>5.7</v>
          </cell>
          <cell r="F2151">
            <v>6</v>
          </cell>
        </row>
        <row r="2152">
          <cell r="A2152" t="str">
            <v>PSD0713</v>
          </cell>
          <cell r="B2152">
            <v>0.5</v>
          </cell>
          <cell r="C2152">
            <v>0</v>
          </cell>
          <cell r="D2152" t="str">
            <v>L101</v>
          </cell>
          <cell r="E2152">
            <v>13.9</v>
          </cell>
          <cell r="F2152">
            <v>18</v>
          </cell>
        </row>
        <row r="2153">
          <cell r="A2153" t="str">
            <v>PSD0713</v>
          </cell>
          <cell r="B2153">
            <v>0.75</v>
          </cell>
          <cell r="C2153">
            <v>0</v>
          </cell>
          <cell r="D2153" t="str">
            <v>L101</v>
          </cell>
          <cell r="E2153">
            <v>867.15</v>
          </cell>
          <cell r="F2153">
            <v>869</v>
          </cell>
        </row>
        <row r="2154">
          <cell r="A2154" t="str">
            <v>PSD0713</v>
          </cell>
          <cell r="B2154">
            <v>1</v>
          </cell>
          <cell r="C2154">
            <v>0</v>
          </cell>
          <cell r="D2154" t="str">
            <v>L101</v>
          </cell>
          <cell r="E2154">
            <v>157.69999999999999</v>
          </cell>
          <cell r="F2154">
            <v>192</v>
          </cell>
        </row>
        <row r="2155">
          <cell r="A2155" t="str">
            <v>PSD0713</v>
          </cell>
          <cell r="B2155">
            <v>1.5</v>
          </cell>
          <cell r="C2155">
            <v>0</v>
          </cell>
          <cell r="D2155" t="str">
            <v>L101</v>
          </cell>
          <cell r="E2155">
            <v>93.1</v>
          </cell>
          <cell r="F2155">
            <v>94</v>
          </cell>
        </row>
        <row r="2156">
          <cell r="A2156" t="str">
            <v>PSL0713</v>
          </cell>
          <cell r="B2156">
            <v>0.75</v>
          </cell>
          <cell r="C2156">
            <v>0</v>
          </cell>
          <cell r="D2156" t="str">
            <v>L103</v>
          </cell>
          <cell r="E2156">
            <v>81.099999999999994</v>
          </cell>
          <cell r="F2156">
            <v>83</v>
          </cell>
        </row>
        <row r="2157">
          <cell r="A2157" t="str">
            <v>PSL0713</v>
          </cell>
          <cell r="B2157">
            <v>1</v>
          </cell>
          <cell r="C2157">
            <v>0</v>
          </cell>
          <cell r="D2157" t="str">
            <v>L103</v>
          </cell>
          <cell r="E2157">
            <v>307.5</v>
          </cell>
          <cell r="F2157">
            <v>393</v>
          </cell>
        </row>
        <row r="2158">
          <cell r="A2158" t="str">
            <v>PSL0713</v>
          </cell>
          <cell r="B2158">
            <v>1.5</v>
          </cell>
          <cell r="C2158">
            <v>0</v>
          </cell>
          <cell r="D2158" t="str">
            <v>L103</v>
          </cell>
          <cell r="E2158">
            <v>55.4</v>
          </cell>
          <cell r="F2158">
            <v>58</v>
          </cell>
        </row>
        <row r="2159">
          <cell r="A2159" t="str">
            <v>PSL081</v>
          </cell>
          <cell r="B2159">
            <v>2</v>
          </cell>
          <cell r="C2159">
            <v>0</v>
          </cell>
          <cell r="D2159" t="str">
            <v>L103</v>
          </cell>
          <cell r="E2159">
            <v>111.5</v>
          </cell>
          <cell r="F2159">
            <v>114</v>
          </cell>
        </row>
        <row r="2160">
          <cell r="A2160" t="str">
            <v>PSL081</v>
          </cell>
          <cell r="B2160">
            <v>3</v>
          </cell>
          <cell r="C2160">
            <v>0</v>
          </cell>
          <cell r="D2160" t="str">
            <v>L103</v>
          </cell>
          <cell r="E2160">
            <v>15</v>
          </cell>
          <cell r="F2160">
            <v>31</v>
          </cell>
        </row>
        <row r="2161">
          <cell r="A2161" t="str">
            <v>PSL081</v>
          </cell>
          <cell r="B2161">
            <v>4</v>
          </cell>
          <cell r="C2161">
            <v>0</v>
          </cell>
          <cell r="D2161" t="str">
            <v>L103</v>
          </cell>
          <cell r="E2161">
            <v>8.8000000000000007</v>
          </cell>
          <cell r="F2161">
            <v>9</v>
          </cell>
        </row>
        <row r="2162">
          <cell r="A2162" t="str">
            <v>PSL081</v>
          </cell>
          <cell r="B2162">
            <v>6</v>
          </cell>
          <cell r="C2162">
            <v>0</v>
          </cell>
          <cell r="D2162" t="str">
            <v>L103</v>
          </cell>
          <cell r="E2162">
            <v>11.7</v>
          </cell>
          <cell r="F2162">
            <v>38</v>
          </cell>
        </row>
        <row r="2163">
          <cell r="A2163" t="str">
            <v>PSL081</v>
          </cell>
          <cell r="B2163">
            <v>8</v>
          </cell>
          <cell r="C2163">
            <v>0</v>
          </cell>
          <cell r="D2163" t="str">
            <v>L103</v>
          </cell>
          <cell r="E2163">
            <v>129.9</v>
          </cell>
          <cell r="F2163">
            <v>136</v>
          </cell>
        </row>
        <row r="2164">
          <cell r="A2164" t="str">
            <v>PSL081</v>
          </cell>
          <cell r="B2164">
            <v>10</v>
          </cell>
          <cell r="C2164">
            <v>0</v>
          </cell>
          <cell r="D2164" t="str">
            <v>L103</v>
          </cell>
          <cell r="E2164">
            <v>32.299999999999997</v>
          </cell>
          <cell r="F2164">
            <v>63</v>
          </cell>
        </row>
        <row r="2165">
          <cell r="A2165" t="str">
            <v>PSL081</v>
          </cell>
          <cell r="B2165">
            <v>12</v>
          </cell>
          <cell r="C2165">
            <v>0</v>
          </cell>
          <cell r="D2165" t="str">
            <v>L103</v>
          </cell>
          <cell r="E2165">
            <v>82.9</v>
          </cell>
          <cell r="F2165">
            <v>98</v>
          </cell>
        </row>
        <row r="2166">
          <cell r="A2166" t="str">
            <v>PSL081</v>
          </cell>
          <cell r="B2166">
            <v>14</v>
          </cell>
          <cell r="C2166">
            <v>0</v>
          </cell>
          <cell r="D2166" t="str">
            <v>L103</v>
          </cell>
          <cell r="E2166">
            <v>5</v>
          </cell>
          <cell r="F2166">
            <v>5</v>
          </cell>
        </row>
        <row r="2167">
          <cell r="A2167" t="str">
            <v>PSL081</v>
          </cell>
          <cell r="B2167">
            <v>16</v>
          </cell>
          <cell r="C2167">
            <v>0</v>
          </cell>
          <cell r="D2167" t="str">
            <v>L103</v>
          </cell>
          <cell r="E2167">
            <v>12.9</v>
          </cell>
          <cell r="F2167">
            <v>13</v>
          </cell>
        </row>
        <row r="2168">
          <cell r="A2168" t="str">
            <v>PSL081</v>
          </cell>
          <cell r="B2168">
            <v>18</v>
          </cell>
          <cell r="C2168">
            <v>0</v>
          </cell>
          <cell r="D2168" t="str">
            <v>L103</v>
          </cell>
          <cell r="E2168">
            <v>15.4</v>
          </cell>
          <cell r="F2168">
            <v>16</v>
          </cell>
        </row>
        <row r="2169">
          <cell r="A2169" t="str">
            <v>PSL081</v>
          </cell>
          <cell r="B2169">
            <v>20</v>
          </cell>
          <cell r="C2169">
            <v>0</v>
          </cell>
          <cell r="D2169" t="str">
            <v>L103</v>
          </cell>
          <cell r="E2169">
            <v>41.6</v>
          </cell>
          <cell r="F2169">
            <v>116</v>
          </cell>
        </row>
        <row r="2170">
          <cell r="A2170" t="str">
            <v>PSL081</v>
          </cell>
          <cell r="B2170">
            <v>24</v>
          </cell>
          <cell r="C2170">
            <v>0</v>
          </cell>
          <cell r="D2170" t="str">
            <v>L103</v>
          </cell>
          <cell r="E2170">
            <v>414.24</v>
          </cell>
          <cell r="F2170">
            <v>475</v>
          </cell>
        </row>
        <row r="2171">
          <cell r="A2171" t="str">
            <v>PSL083A</v>
          </cell>
          <cell r="B2171">
            <v>0.75</v>
          </cell>
          <cell r="C2171">
            <v>0</v>
          </cell>
          <cell r="D2171" t="str">
            <v>L103</v>
          </cell>
          <cell r="E2171">
            <v>2</v>
          </cell>
          <cell r="F2171">
            <v>6</v>
          </cell>
        </row>
        <row r="2172">
          <cell r="A2172" t="str">
            <v>PSL083A</v>
          </cell>
          <cell r="B2172">
            <v>1</v>
          </cell>
          <cell r="C2172">
            <v>0</v>
          </cell>
          <cell r="D2172" t="str">
            <v>L103</v>
          </cell>
          <cell r="E2172">
            <v>71.2</v>
          </cell>
          <cell r="F2172">
            <v>72</v>
          </cell>
        </row>
        <row r="2173">
          <cell r="A2173" t="str">
            <v>PSL083A</v>
          </cell>
          <cell r="B2173">
            <v>1.5</v>
          </cell>
          <cell r="C2173">
            <v>0</v>
          </cell>
          <cell r="D2173" t="str">
            <v>L103</v>
          </cell>
          <cell r="E2173">
            <v>18.600000000000001</v>
          </cell>
          <cell r="F2173">
            <v>33</v>
          </cell>
        </row>
        <row r="2174">
          <cell r="A2174" t="str">
            <v>PSL0A1A</v>
          </cell>
          <cell r="B2174">
            <v>16</v>
          </cell>
          <cell r="C2174">
            <v>0</v>
          </cell>
          <cell r="D2174" t="str">
            <v>L103</v>
          </cell>
          <cell r="E2174">
            <v>0</v>
          </cell>
          <cell r="F2174">
            <v>6</v>
          </cell>
        </row>
        <row r="2175">
          <cell r="A2175" t="str">
            <v>PSL0A1A</v>
          </cell>
          <cell r="B2175">
            <v>20</v>
          </cell>
          <cell r="C2175">
            <v>0</v>
          </cell>
          <cell r="D2175" t="str">
            <v>L103</v>
          </cell>
          <cell r="E2175">
            <v>156.5</v>
          </cell>
          <cell r="F2175">
            <v>157</v>
          </cell>
        </row>
        <row r="2176">
          <cell r="A2176" t="str">
            <v>PSS0J3</v>
          </cell>
          <cell r="B2176">
            <v>2</v>
          </cell>
          <cell r="C2176">
            <v>0</v>
          </cell>
          <cell r="D2176" t="str">
            <v>L105</v>
          </cell>
          <cell r="E2176">
            <v>49.9</v>
          </cell>
          <cell r="F2176">
            <v>88</v>
          </cell>
        </row>
        <row r="2177">
          <cell r="A2177" t="str">
            <v>PSS0J3</v>
          </cell>
          <cell r="B2177">
            <v>3</v>
          </cell>
          <cell r="C2177">
            <v>0</v>
          </cell>
          <cell r="D2177" t="str">
            <v>L105</v>
          </cell>
          <cell r="E2177">
            <v>1.3</v>
          </cell>
          <cell r="F2177">
            <v>6</v>
          </cell>
        </row>
        <row r="2178">
          <cell r="A2178" t="str">
            <v>PSS0J3</v>
          </cell>
          <cell r="B2178">
            <v>8</v>
          </cell>
          <cell r="C2178">
            <v>0</v>
          </cell>
          <cell r="D2178" t="str">
            <v>L105</v>
          </cell>
          <cell r="E2178">
            <v>8.6</v>
          </cell>
          <cell r="F2178">
            <v>12</v>
          </cell>
        </row>
        <row r="2179">
          <cell r="A2179" t="str">
            <v>PSS0J3</v>
          </cell>
          <cell r="B2179">
            <v>12</v>
          </cell>
          <cell r="C2179">
            <v>0</v>
          </cell>
          <cell r="D2179" t="str">
            <v>L105</v>
          </cell>
          <cell r="E2179">
            <v>6</v>
          </cell>
          <cell r="F2179">
            <v>9</v>
          </cell>
        </row>
        <row r="2180">
          <cell r="A2180" t="str">
            <v>PSS0J33</v>
          </cell>
          <cell r="B2180">
            <v>0.25</v>
          </cell>
          <cell r="C2180">
            <v>0</v>
          </cell>
          <cell r="D2180" t="str">
            <v>L105</v>
          </cell>
          <cell r="E2180">
            <v>3.4</v>
          </cell>
          <cell r="F2180">
            <v>6</v>
          </cell>
        </row>
        <row r="2181">
          <cell r="A2181" t="str">
            <v>PSS0J33</v>
          </cell>
          <cell r="B2181">
            <v>0.5</v>
          </cell>
          <cell r="C2181">
            <v>0</v>
          </cell>
          <cell r="D2181" t="str">
            <v>L105</v>
          </cell>
          <cell r="E2181">
            <v>0</v>
          </cell>
          <cell r="F2181">
            <v>13</v>
          </cell>
        </row>
        <row r="2182">
          <cell r="A2182" t="str">
            <v>PSS0J33</v>
          </cell>
          <cell r="B2182">
            <v>0.75</v>
          </cell>
          <cell r="C2182">
            <v>0</v>
          </cell>
          <cell r="D2182" t="str">
            <v>L105</v>
          </cell>
          <cell r="E2182">
            <v>31.8</v>
          </cell>
          <cell r="F2182">
            <v>32</v>
          </cell>
        </row>
        <row r="2183">
          <cell r="A2183" t="str">
            <v>PSS0J33</v>
          </cell>
          <cell r="B2183">
            <v>1</v>
          </cell>
          <cell r="C2183">
            <v>0</v>
          </cell>
          <cell r="D2183" t="str">
            <v>L105</v>
          </cell>
          <cell r="E2183">
            <v>41.6</v>
          </cell>
          <cell r="F2183">
            <v>88</v>
          </cell>
        </row>
        <row r="2184">
          <cell r="A2184" t="str">
            <v>PSS0J33</v>
          </cell>
          <cell r="B2184">
            <v>1.5</v>
          </cell>
          <cell r="C2184">
            <v>0</v>
          </cell>
          <cell r="D2184" t="str">
            <v>L105</v>
          </cell>
          <cell r="E2184">
            <v>38.9</v>
          </cell>
          <cell r="F2184">
            <v>42</v>
          </cell>
        </row>
        <row r="2185">
          <cell r="A2185" t="str">
            <v>PSS0J4</v>
          </cell>
          <cell r="B2185">
            <v>2</v>
          </cell>
          <cell r="C2185">
            <v>0</v>
          </cell>
          <cell r="D2185" t="str">
            <v>L105</v>
          </cell>
          <cell r="E2185">
            <v>1926.8</v>
          </cell>
          <cell r="F2185">
            <v>1890</v>
          </cell>
        </row>
        <row r="2186">
          <cell r="A2186" t="str">
            <v>PSS0J4</v>
          </cell>
          <cell r="B2186">
            <v>3</v>
          </cell>
          <cell r="C2186">
            <v>0</v>
          </cell>
          <cell r="D2186" t="str">
            <v>L105</v>
          </cell>
          <cell r="E2186">
            <v>756.2</v>
          </cell>
          <cell r="F2186">
            <v>856</v>
          </cell>
        </row>
        <row r="2187">
          <cell r="A2187" t="str">
            <v>PSS0J4</v>
          </cell>
          <cell r="B2187">
            <v>4</v>
          </cell>
          <cell r="C2187">
            <v>0</v>
          </cell>
          <cell r="D2187" t="str">
            <v>L105</v>
          </cell>
          <cell r="E2187">
            <v>4614.24</v>
          </cell>
          <cell r="F2187">
            <v>4733</v>
          </cell>
        </row>
        <row r="2188">
          <cell r="A2188" t="str">
            <v>PSS0J4</v>
          </cell>
          <cell r="B2188">
            <v>6</v>
          </cell>
          <cell r="C2188">
            <v>0</v>
          </cell>
          <cell r="D2188" t="str">
            <v>L105</v>
          </cell>
          <cell r="E2188">
            <v>521.96</v>
          </cell>
          <cell r="F2188">
            <v>625</v>
          </cell>
        </row>
        <row r="2189">
          <cell r="A2189" t="str">
            <v>PSS0J43</v>
          </cell>
          <cell r="B2189">
            <v>0.75</v>
          </cell>
          <cell r="C2189">
            <v>0</v>
          </cell>
          <cell r="D2189" t="str">
            <v>L105</v>
          </cell>
          <cell r="E2189">
            <v>42.8</v>
          </cell>
          <cell r="F2189">
            <v>53</v>
          </cell>
        </row>
        <row r="2190">
          <cell r="A2190" t="str">
            <v>PSS0J43</v>
          </cell>
          <cell r="B2190">
            <v>1</v>
          </cell>
          <cell r="C2190">
            <v>0</v>
          </cell>
          <cell r="D2190" t="str">
            <v>L105</v>
          </cell>
          <cell r="E2190">
            <v>456.8</v>
          </cell>
          <cell r="F2190">
            <v>468</v>
          </cell>
        </row>
        <row r="2191">
          <cell r="A2191" t="str">
            <v>PSS0J43</v>
          </cell>
          <cell r="B2191">
            <v>1.5</v>
          </cell>
          <cell r="C2191">
            <v>0</v>
          </cell>
          <cell r="D2191" t="str">
            <v>L105</v>
          </cell>
          <cell r="E2191">
            <v>119.4</v>
          </cell>
          <cell r="F2191">
            <v>136</v>
          </cell>
        </row>
        <row r="2192">
          <cell r="A2192" t="str">
            <v>PSS0K43</v>
          </cell>
          <cell r="B2192">
            <v>0.25</v>
          </cell>
          <cell r="C2192">
            <v>0</v>
          </cell>
          <cell r="D2192" t="str">
            <v>L105</v>
          </cell>
          <cell r="E2192">
            <v>3.4</v>
          </cell>
          <cell r="F2192">
            <v>6</v>
          </cell>
        </row>
        <row r="2193">
          <cell r="A2193" t="str">
            <v>PSS0K43</v>
          </cell>
          <cell r="B2193">
            <v>0.5</v>
          </cell>
          <cell r="C2193">
            <v>0</v>
          </cell>
          <cell r="D2193" t="str">
            <v>L105</v>
          </cell>
          <cell r="E2193">
            <v>235.1</v>
          </cell>
          <cell r="F2193">
            <v>244</v>
          </cell>
        </row>
        <row r="2194">
          <cell r="A2194" t="str">
            <v>PSS0K43</v>
          </cell>
          <cell r="B2194">
            <v>0.75</v>
          </cell>
          <cell r="C2194">
            <v>0</v>
          </cell>
          <cell r="D2194" t="str">
            <v>L105</v>
          </cell>
          <cell r="E2194">
            <v>1624.8</v>
          </cell>
          <cell r="F2194">
            <v>1627</v>
          </cell>
        </row>
        <row r="2195">
          <cell r="A2195" t="str">
            <v>PSS0K43</v>
          </cell>
          <cell r="B2195">
            <v>1</v>
          </cell>
          <cell r="C2195">
            <v>0</v>
          </cell>
          <cell r="D2195" t="str">
            <v>L105</v>
          </cell>
          <cell r="E2195">
            <v>607.1</v>
          </cell>
          <cell r="F2195">
            <v>608</v>
          </cell>
        </row>
        <row r="2196">
          <cell r="A2196" t="str">
            <v>PSS0K43</v>
          </cell>
          <cell r="B2196">
            <v>1.5</v>
          </cell>
          <cell r="C2196">
            <v>0</v>
          </cell>
          <cell r="D2196" t="str">
            <v>L105</v>
          </cell>
          <cell r="E2196">
            <v>205.05</v>
          </cell>
          <cell r="F2196">
            <v>210</v>
          </cell>
        </row>
        <row r="2197">
          <cell r="A2197" t="str">
            <v>QDCJ01</v>
          </cell>
          <cell r="B2197">
            <v>0.5</v>
          </cell>
          <cell r="C2197">
            <v>0</v>
          </cell>
          <cell r="D2197" t="str">
            <v>L403</v>
          </cell>
          <cell r="E2197">
            <v>23</v>
          </cell>
          <cell r="F2197">
            <v>27</v>
          </cell>
        </row>
        <row r="2198">
          <cell r="A2198" t="str">
            <v>QDCJ01</v>
          </cell>
          <cell r="B2198">
            <v>0.75</v>
          </cell>
          <cell r="C2198">
            <v>0</v>
          </cell>
          <cell r="D2198" t="str">
            <v>L403</v>
          </cell>
          <cell r="E2198">
            <v>11</v>
          </cell>
          <cell r="F2198">
            <v>15</v>
          </cell>
        </row>
        <row r="2199">
          <cell r="A2199" t="str">
            <v>QDCK01</v>
          </cell>
          <cell r="B2199">
            <v>0.75</v>
          </cell>
          <cell r="C2199">
            <v>0</v>
          </cell>
          <cell r="D2199" t="str">
            <v>L403</v>
          </cell>
          <cell r="E2199">
            <v>9</v>
          </cell>
          <cell r="F2199">
            <v>10</v>
          </cell>
        </row>
        <row r="2200">
          <cell r="A2200" t="str">
            <v>QDDJ01</v>
          </cell>
          <cell r="B2200">
            <v>0.5</v>
          </cell>
          <cell r="C2200">
            <v>0</v>
          </cell>
          <cell r="D2200" t="str">
            <v>L403</v>
          </cell>
          <cell r="E2200">
            <v>27</v>
          </cell>
          <cell r="F2200">
            <v>30</v>
          </cell>
        </row>
        <row r="2201">
          <cell r="A2201" t="str">
            <v>QDDJ01</v>
          </cell>
          <cell r="B2201">
            <v>0.75</v>
          </cell>
          <cell r="C2201">
            <v>0</v>
          </cell>
          <cell r="D2201" t="str">
            <v>L403</v>
          </cell>
          <cell r="E2201">
            <v>7</v>
          </cell>
          <cell r="F2201">
            <v>8</v>
          </cell>
        </row>
        <row r="2202">
          <cell r="A2202" t="str">
            <v>QDDJ01</v>
          </cell>
          <cell r="B2202">
            <v>1</v>
          </cell>
          <cell r="C2202">
            <v>0</v>
          </cell>
          <cell r="D2202" t="str">
            <v>L403</v>
          </cell>
          <cell r="E2202">
            <v>1</v>
          </cell>
          <cell r="F2202">
            <v>2</v>
          </cell>
        </row>
        <row r="2203">
          <cell r="A2203" t="str">
            <v>QDP082</v>
          </cell>
          <cell r="B2203">
            <v>0.75</v>
          </cell>
          <cell r="C2203">
            <v>0</v>
          </cell>
          <cell r="D2203" t="str">
            <v>L602</v>
          </cell>
          <cell r="E2203">
            <v>25</v>
          </cell>
          <cell r="F2203">
            <v>0</v>
          </cell>
        </row>
        <row r="2204">
          <cell r="A2204" t="str">
            <v>QDSJ04</v>
          </cell>
          <cell r="B2204">
            <v>0.5</v>
          </cell>
          <cell r="C2204">
            <v>0</v>
          </cell>
          <cell r="D2204" t="str">
            <v>L405</v>
          </cell>
          <cell r="E2204">
            <v>15</v>
          </cell>
          <cell r="F2204">
            <v>17</v>
          </cell>
        </row>
        <row r="2205">
          <cell r="A2205" t="str">
            <v>QDSJ04</v>
          </cell>
          <cell r="B2205">
            <v>0.75</v>
          </cell>
          <cell r="C2205">
            <v>0</v>
          </cell>
          <cell r="D2205" t="str">
            <v>L405</v>
          </cell>
          <cell r="E2205">
            <v>70</v>
          </cell>
          <cell r="F2205">
            <v>79</v>
          </cell>
        </row>
        <row r="2206">
          <cell r="A2206" t="str">
            <v>RPDBA2B</v>
          </cell>
          <cell r="B2206">
            <v>30</v>
          </cell>
          <cell r="C2206">
            <v>12</v>
          </cell>
          <cell r="D2206" t="str">
            <v>LABOR</v>
          </cell>
          <cell r="E2206">
            <v>1</v>
          </cell>
          <cell r="F2206">
            <v>1</v>
          </cell>
        </row>
        <row r="2207">
          <cell r="A2207" t="str">
            <v>RPDBA2B</v>
          </cell>
          <cell r="B2207">
            <v>30</v>
          </cell>
          <cell r="C2207">
            <v>20</v>
          </cell>
          <cell r="D2207" t="str">
            <v>LABOR</v>
          </cell>
          <cell r="E2207">
            <v>5</v>
          </cell>
          <cell r="F2207">
            <v>5</v>
          </cell>
        </row>
        <row r="2208">
          <cell r="A2208" t="str">
            <v>RPDBM4B</v>
          </cell>
          <cell r="B2208">
            <v>24</v>
          </cell>
          <cell r="C2208">
            <v>14</v>
          </cell>
          <cell r="D2208" t="str">
            <v>LABOR</v>
          </cell>
          <cell r="E2208">
            <v>1</v>
          </cell>
          <cell r="F2208">
            <v>1</v>
          </cell>
        </row>
        <row r="2209">
          <cell r="A2209" t="str">
            <v>RPDBM4B</v>
          </cell>
          <cell r="B2209">
            <v>24</v>
          </cell>
          <cell r="C2209">
            <v>16</v>
          </cell>
          <cell r="D2209" t="str">
            <v>LABOR</v>
          </cell>
          <cell r="E2209">
            <v>0</v>
          </cell>
          <cell r="F2209">
            <v>1</v>
          </cell>
        </row>
        <row r="2210">
          <cell r="A2210" t="str">
            <v>RPDBM4B</v>
          </cell>
          <cell r="B2210">
            <v>24</v>
          </cell>
          <cell r="C2210">
            <v>18</v>
          </cell>
          <cell r="D2210" t="str">
            <v>LABOR</v>
          </cell>
          <cell r="E2210">
            <v>1</v>
          </cell>
          <cell r="F2210">
            <v>1</v>
          </cell>
        </row>
        <row r="2211">
          <cell r="A2211" t="str">
            <v>RPDBM4B</v>
          </cell>
          <cell r="B2211">
            <v>30</v>
          </cell>
          <cell r="C2211">
            <v>20</v>
          </cell>
          <cell r="D2211" t="str">
            <v>LABOR</v>
          </cell>
          <cell r="E2211">
            <v>1</v>
          </cell>
          <cell r="F2211">
            <v>1</v>
          </cell>
        </row>
        <row r="2212">
          <cell r="A2212" t="str">
            <v>RPDBM4B</v>
          </cell>
          <cell r="B2212">
            <v>30</v>
          </cell>
          <cell r="C2212">
            <v>24</v>
          </cell>
          <cell r="D2212" t="str">
            <v>LABOR</v>
          </cell>
          <cell r="E2212">
            <v>2</v>
          </cell>
          <cell r="F2212">
            <v>2</v>
          </cell>
        </row>
        <row r="2213">
          <cell r="A2213" t="str">
            <v>RPDBM8B</v>
          </cell>
          <cell r="B2213">
            <v>24</v>
          </cell>
          <cell r="C2213">
            <v>16</v>
          </cell>
          <cell r="D2213" t="str">
            <v>LABOR</v>
          </cell>
          <cell r="E2213">
            <v>6</v>
          </cell>
          <cell r="F2213">
            <v>6</v>
          </cell>
        </row>
        <row r="2214">
          <cell r="A2214" t="str">
            <v>RPDBM8B</v>
          </cell>
          <cell r="B2214">
            <v>30</v>
          </cell>
          <cell r="C2214">
            <v>16</v>
          </cell>
          <cell r="D2214" t="str">
            <v>LABOR</v>
          </cell>
          <cell r="E2214">
            <v>6</v>
          </cell>
          <cell r="F2214">
            <v>7</v>
          </cell>
        </row>
        <row r="2215">
          <cell r="A2215" t="str">
            <v>RPDBM8B</v>
          </cell>
          <cell r="B2215">
            <v>30</v>
          </cell>
          <cell r="C2215">
            <v>24</v>
          </cell>
          <cell r="D2215" t="str">
            <v>LABOR</v>
          </cell>
          <cell r="E2215">
            <v>2</v>
          </cell>
          <cell r="F2215">
            <v>2</v>
          </cell>
        </row>
        <row r="2216">
          <cell r="A2216" t="str">
            <v>RPDBM8B</v>
          </cell>
          <cell r="B2216">
            <v>36</v>
          </cell>
          <cell r="C2216">
            <v>24</v>
          </cell>
          <cell r="D2216" t="str">
            <v>LABOR</v>
          </cell>
          <cell r="E2216">
            <v>3</v>
          </cell>
          <cell r="F2216">
            <v>3</v>
          </cell>
        </row>
        <row r="2217">
          <cell r="A2217" t="str">
            <v>RPDBM8B</v>
          </cell>
          <cell r="B2217">
            <v>36</v>
          </cell>
          <cell r="C2217">
            <v>30</v>
          </cell>
          <cell r="D2217" t="str">
            <v>LABOR</v>
          </cell>
          <cell r="E2217">
            <v>2</v>
          </cell>
          <cell r="F2217">
            <v>2</v>
          </cell>
        </row>
        <row r="2218">
          <cell r="A2218" t="str">
            <v>RPDCB2B</v>
          </cell>
          <cell r="B2218">
            <v>24</v>
          </cell>
          <cell r="C2218">
            <v>12</v>
          </cell>
          <cell r="D2218" t="str">
            <v>LABOR</v>
          </cell>
          <cell r="E2218">
            <v>7</v>
          </cell>
          <cell r="F2218">
            <v>7</v>
          </cell>
        </row>
        <row r="2219">
          <cell r="A2219" t="str">
            <v>RPDCB2B</v>
          </cell>
          <cell r="B2219">
            <v>24</v>
          </cell>
          <cell r="C2219">
            <v>16</v>
          </cell>
          <cell r="D2219" t="str">
            <v>LABOR</v>
          </cell>
          <cell r="E2219">
            <v>3</v>
          </cell>
          <cell r="F2219">
            <v>3</v>
          </cell>
        </row>
        <row r="2220">
          <cell r="A2220" t="str">
            <v>RPDCB2B</v>
          </cell>
          <cell r="B2220">
            <v>30</v>
          </cell>
          <cell r="C2220">
            <v>12</v>
          </cell>
          <cell r="D2220" t="str">
            <v>LABOR</v>
          </cell>
          <cell r="E2220">
            <v>3</v>
          </cell>
          <cell r="F2220">
            <v>3</v>
          </cell>
        </row>
        <row r="2221">
          <cell r="A2221" t="str">
            <v>RPDCB2B</v>
          </cell>
          <cell r="B2221">
            <v>30</v>
          </cell>
          <cell r="C2221">
            <v>16</v>
          </cell>
          <cell r="D2221" t="str">
            <v>LABOR</v>
          </cell>
          <cell r="E2221">
            <v>0</v>
          </cell>
          <cell r="F2221">
            <v>1</v>
          </cell>
        </row>
        <row r="2222">
          <cell r="A2222" t="str">
            <v>RPDCB2B</v>
          </cell>
          <cell r="B2222">
            <v>30</v>
          </cell>
          <cell r="C2222">
            <v>18</v>
          </cell>
          <cell r="D2222" t="str">
            <v>LABOR</v>
          </cell>
          <cell r="E2222">
            <v>1</v>
          </cell>
          <cell r="F2222">
            <v>1</v>
          </cell>
        </row>
        <row r="2223">
          <cell r="A2223" t="str">
            <v>RPDCB2B</v>
          </cell>
          <cell r="B2223">
            <v>30</v>
          </cell>
          <cell r="C2223">
            <v>20</v>
          </cell>
          <cell r="D2223" t="str">
            <v>LABOR</v>
          </cell>
          <cell r="E2223">
            <v>1</v>
          </cell>
          <cell r="F2223">
            <v>1</v>
          </cell>
        </row>
        <row r="2224">
          <cell r="A2224" t="str">
            <v>RPDCB2B</v>
          </cell>
          <cell r="B2224">
            <v>30</v>
          </cell>
          <cell r="C2224">
            <v>24</v>
          </cell>
          <cell r="D2224" t="str">
            <v>LABOR</v>
          </cell>
          <cell r="E2224">
            <v>1</v>
          </cell>
          <cell r="F2224">
            <v>1</v>
          </cell>
        </row>
        <row r="2225">
          <cell r="A2225" t="str">
            <v>RPDCB2B</v>
          </cell>
          <cell r="B2225">
            <v>36</v>
          </cell>
          <cell r="C2225">
            <v>18</v>
          </cell>
          <cell r="D2225" t="str">
            <v>LABOR</v>
          </cell>
          <cell r="E2225">
            <v>3</v>
          </cell>
          <cell r="F2225">
            <v>3</v>
          </cell>
        </row>
        <row r="2226">
          <cell r="A2226" t="str">
            <v>RPDCB2B</v>
          </cell>
          <cell r="B2226">
            <v>36</v>
          </cell>
          <cell r="C2226">
            <v>20</v>
          </cell>
          <cell r="D2226" t="str">
            <v>LABOR</v>
          </cell>
          <cell r="E2226">
            <v>3</v>
          </cell>
          <cell r="F2226">
            <v>3</v>
          </cell>
        </row>
        <row r="2227">
          <cell r="A2227" t="str">
            <v>RPDCB2B</v>
          </cell>
          <cell r="B2227">
            <v>36</v>
          </cell>
          <cell r="C2227">
            <v>30</v>
          </cell>
          <cell r="D2227" t="str">
            <v>LABOR</v>
          </cell>
          <cell r="E2227">
            <v>1</v>
          </cell>
          <cell r="F2227">
            <v>1</v>
          </cell>
        </row>
        <row r="2228">
          <cell r="A2228" t="str">
            <v>RPDCB2D</v>
          </cell>
          <cell r="B2228">
            <v>24</v>
          </cell>
          <cell r="C2228">
            <v>12</v>
          </cell>
          <cell r="D2228" t="str">
            <v>LABOR</v>
          </cell>
          <cell r="E2228">
            <v>2</v>
          </cell>
          <cell r="F2228">
            <v>2</v>
          </cell>
        </row>
        <row r="2229">
          <cell r="A2229" t="str">
            <v>RPDCB2D</v>
          </cell>
          <cell r="B2229">
            <v>24</v>
          </cell>
          <cell r="C2229">
            <v>18</v>
          </cell>
          <cell r="D2229" t="str">
            <v>LABOR</v>
          </cell>
          <cell r="E2229">
            <v>1</v>
          </cell>
          <cell r="F2229">
            <v>1</v>
          </cell>
        </row>
        <row r="2230">
          <cell r="A2230" t="str">
            <v>RPDCB2D</v>
          </cell>
          <cell r="B2230">
            <v>30</v>
          </cell>
          <cell r="C2230">
            <v>12</v>
          </cell>
          <cell r="D2230" t="str">
            <v>LABOR</v>
          </cell>
          <cell r="E2230">
            <v>0</v>
          </cell>
          <cell r="F2230">
            <v>5</v>
          </cell>
        </row>
        <row r="2231">
          <cell r="A2231" t="str">
            <v>RPDCB2D</v>
          </cell>
          <cell r="B2231">
            <v>36</v>
          </cell>
          <cell r="C2231">
            <v>18</v>
          </cell>
          <cell r="D2231" t="str">
            <v>LABOR</v>
          </cell>
          <cell r="E2231">
            <v>6</v>
          </cell>
          <cell r="F2231">
            <v>6</v>
          </cell>
        </row>
        <row r="2232">
          <cell r="A2232" t="str">
            <v>RPDCB2D</v>
          </cell>
          <cell r="B2232">
            <v>42</v>
          </cell>
          <cell r="C2232">
            <v>12</v>
          </cell>
          <cell r="D2232" t="str">
            <v>LABOR</v>
          </cell>
          <cell r="E2232">
            <v>6</v>
          </cell>
          <cell r="F2232">
            <v>6</v>
          </cell>
        </row>
        <row r="2233">
          <cell r="A2233" t="str">
            <v>RPDCB2D</v>
          </cell>
          <cell r="B2233">
            <v>42</v>
          </cell>
          <cell r="C2233">
            <v>16</v>
          </cell>
          <cell r="D2233" t="str">
            <v>LABOR</v>
          </cell>
          <cell r="E2233">
            <v>1</v>
          </cell>
          <cell r="F2233">
            <v>1</v>
          </cell>
        </row>
        <row r="2234">
          <cell r="A2234" t="str">
            <v>RPDCB2D</v>
          </cell>
          <cell r="B2234">
            <v>42</v>
          </cell>
          <cell r="C2234">
            <v>18</v>
          </cell>
          <cell r="D2234" t="str">
            <v>LABOR</v>
          </cell>
          <cell r="E2234">
            <v>2</v>
          </cell>
          <cell r="F2234">
            <v>6</v>
          </cell>
        </row>
        <row r="2235">
          <cell r="A2235" t="str">
            <v>RPDCB2D</v>
          </cell>
          <cell r="B2235">
            <v>42</v>
          </cell>
          <cell r="C2235">
            <v>20</v>
          </cell>
          <cell r="D2235" t="str">
            <v>LABOR</v>
          </cell>
          <cell r="E2235">
            <v>2</v>
          </cell>
          <cell r="F2235">
            <v>2</v>
          </cell>
        </row>
        <row r="2236">
          <cell r="A2236" t="str">
            <v>RPDCB2D</v>
          </cell>
          <cell r="B2236">
            <v>42</v>
          </cell>
          <cell r="C2236">
            <v>24</v>
          </cell>
          <cell r="D2236" t="str">
            <v>LABOR</v>
          </cell>
          <cell r="E2236">
            <v>2</v>
          </cell>
          <cell r="F2236">
            <v>2</v>
          </cell>
        </row>
        <row r="2237">
          <cell r="A2237" t="str">
            <v>RPDCB2D</v>
          </cell>
          <cell r="B2237">
            <v>42</v>
          </cell>
          <cell r="C2237">
            <v>30</v>
          </cell>
          <cell r="D2237" t="str">
            <v>LABOR</v>
          </cell>
          <cell r="E2237">
            <v>3</v>
          </cell>
          <cell r="F2237">
            <v>3</v>
          </cell>
        </row>
        <row r="2238">
          <cell r="A2238" t="str">
            <v>RPDCB2D</v>
          </cell>
          <cell r="B2238">
            <v>42</v>
          </cell>
          <cell r="C2238">
            <v>36</v>
          </cell>
          <cell r="D2238" t="str">
            <v>LABOR</v>
          </cell>
          <cell r="E2238">
            <v>3</v>
          </cell>
          <cell r="F2238">
            <v>3</v>
          </cell>
        </row>
        <row r="2239">
          <cell r="A2239" t="str">
            <v>RPDCB2D</v>
          </cell>
          <cell r="B2239">
            <v>48</v>
          </cell>
          <cell r="C2239">
            <v>12</v>
          </cell>
          <cell r="D2239" t="str">
            <v>LABOR</v>
          </cell>
          <cell r="E2239">
            <v>5</v>
          </cell>
          <cell r="F2239">
            <v>5</v>
          </cell>
        </row>
        <row r="2240">
          <cell r="A2240" t="str">
            <v>RPDCB2D</v>
          </cell>
          <cell r="B2240">
            <v>48</v>
          </cell>
          <cell r="C2240">
            <v>36</v>
          </cell>
          <cell r="D2240" t="str">
            <v>LABOR</v>
          </cell>
          <cell r="E2240">
            <v>2</v>
          </cell>
          <cell r="F2240">
            <v>2</v>
          </cell>
        </row>
        <row r="2241">
          <cell r="A2241" t="str">
            <v>RPDFG2D</v>
          </cell>
          <cell r="B2241">
            <v>30</v>
          </cell>
          <cell r="C2241">
            <v>24</v>
          </cell>
          <cell r="D2241" t="str">
            <v>LABOR</v>
          </cell>
          <cell r="E2241">
            <v>4</v>
          </cell>
          <cell r="F2241">
            <v>4</v>
          </cell>
        </row>
        <row r="2242">
          <cell r="A2242" t="str">
            <v>RPDFH2B</v>
          </cell>
          <cell r="B2242">
            <v>16</v>
          </cell>
          <cell r="C2242">
            <v>12</v>
          </cell>
          <cell r="D2242" t="str">
            <v>LABOR</v>
          </cell>
          <cell r="E2242">
            <v>0</v>
          </cell>
          <cell r="F2242">
            <v>6</v>
          </cell>
        </row>
        <row r="2243">
          <cell r="A2243" t="str">
            <v>RPDFH2B</v>
          </cell>
          <cell r="B2243">
            <v>20</v>
          </cell>
          <cell r="C2243">
            <v>12</v>
          </cell>
          <cell r="D2243" t="str">
            <v>LABOR</v>
          </cell>
          <cell r="E2243">
            <v>0</v>
          </cell>
          <cell r="F2243">
            <v>4</v>
          </cell>
        </row>
        <row r="2244">
          <cell r="A2244" t="str">
            <v>RPDFH2B</v>
          </cell>
          <cell r="B2244">
            <v>24</v>
          </cell>
          <cell r="C2244">
            <v>3</v>
          </cell>
          <cell r="D2244" t="str">
            <v>LABOR</v>
          </cell>
          <cell r="E2244">
            <v>3</v>
          </cell>
          <cell r="F2244">
            <v>3</v>
          </cell>
        </row>
        <row r="2245">
          <cell r="A2245" t="str">
            <v>RPDFH2B</v>
          </cell>
          <cell r="B2245">
            <v>24</v>
          </cell>
          <cell r="C2245">
            <v>16</v>
          </cell>
          <cell r="D2245" t="str">
            <v>LABOR</v>
          </cell>
          <cell r="E2245">
            <v>1</v>
          </cell>
          <cell r="F2245">
            <v>1</v>
          </cell>
        </row>
        <row r="2246">
          <cell r="A2246" t="str">
            <v>RPDFH2B</v>
          </cell>
          <cell r="B2246">
            <v>24</v>
          </cell>
          <cell r="C2246">
            <v>18</v>
          </cell>
          <cell r="D2246" t="str">
            <v>LABOR</v>
          </cell>
          <cell r="E2246">
            <v>1</v>
          </cell>
          <cell r="F2246">
            <v>1</v>
          </cell>
        </row>
        <row r="2247">
          <cell r="A2247" t="str">
            <v>RPDFH2B</v>
          </cell>
          <cell r="B2247">
            <v>24</v>
          </cell>
          <cell r="C2247">
            <v>20</v>
          </cell>
          <cell r="D2247" t="str">
            <v>LABOR</v>
          </cell>
          <cell r="E2247">
            <v>2</v>
          </cell>
          <cell r="F2247">
            <v>2</v>
          </cell>
        </row>
        <row r="2248">
          <cell r="A2248" t="str">
            <v>RPDFH2B</v>
          </cell>
          <cell r="B2248">
            <v>30</v>
          </cell>
          <cell r="C2248">
            <v>12</v>
          </cell>
          <cell r="D2248" t="str">
            <v>LABOR</v>
          </cell>
          <cell r="E2248">
            <v>0</v>
          </cell>
          <cell r="F2248">
            <v>4</v>
          </cell>
        </row>
        <row r="2249">
          <cell r="A2249" t="str">
            <v>RPDFH2B</v>
          </cell>
          <cell r="B2249">
            <v>30</v>
          </cell>
          <cell r="C2249">
            <v>14</v>
          </cell>
          <cell r="D2249" t="str">
            <v>LABOR</v>
          </cell>
          <cell r="E2249">
            <v>0</v>
          </cell>
          <cell r="F2249">
            <v>3</v>
          </cell>
        </row>
        <row r="2250">
          <cell r="A2250" t="str">
            <v>RPDFH2B</v>
          </cell>
          <cell r="B2250">
            <v>30</v>
          </cell>
          <cell r="C2250">
            <v>16</v>
          </cell>
          <cell r="D2250" t="str">
            <v>LABOR</v>
          </cell>
          <cell r="E2250">
            <v>1</v>
          </cell>
          <cell r="F2250">
            <v>15</v>
          </cell>
        </row>
        <row r="2251">
          <cell r="A2251" t="str">
            <v>RPDFH2B</v>
          </cell>
          <cell r="B2251">
            <v>30</v>
          </cell>
          <cell r="C2251">
            <v>20</v>
          </cell>
          <cell r="D2251" t="str">
            <v>LABOR</v>
          </cell>
          <cell r="E2251">
            <v>1</v>
          </cell>
          <cell r="F2251">
            <v>2</v>
          </cell>
        </row>
        <row r="2252">
          <cell r="A2252" t="str">
            <v>RPDFH2B</v>
          </cell>
          <cell r="B2252">
            <v>30</v>
          </cell>
          <cell r="C2252">
            <v>24</v>
          </cell>
          <cell r="D2252" t="str">
            <v>LABOR</v>
          </cell>
          <cell r="E2252">
            <v>0</v>
          </cell>
          <cell r="F2252">
            <v>1</v>
          </cell>
        </row>
        <row r="2253">
          <cell r="A2253" t="str">
            <v>RPDFH2B</v>
          </cell>
          <cell r="B2253">
            <v>30</v>
          </cell>
          <cell r="C2253">
            <v>30</v>
          </cell>
          <cell r="D2253" t="str">
            <v>LABOR</v>
          </cell>
          <cell r="E2253">
            <v>0</v>
          </cell>
          <cell r="F2253">
            <v>2</v>
          </cell>
        </row>
        <row r="2254">
          <cell r="A2254" t="str">
            <v>RPDFH2B</v>
          </cell>
          <cell r="B2254">
            <v>32</v>
          </cell>
          <cell r="C2254">
            <v>20</v>
          </cell>
          <cell r="D2254" t="str">
            <v>LABOR</v>
          </cell>
          <cell r="E2254">
            <v>2</v>
          </cell>
          <cell r="F2254">
            <v>2</v>
          </cell>
        </row>
        <row r="2255">
          <cell r="A2255" t="str">
            <v>RPDFH2B</v>
          </cell>
          <cell r="B2255">
            <v>36</v>
          </cell>
          <cell r="C2255">
            <v>6</v>
          </cell>
          <cell r="D2255" t="str">
            <v>LABOR</v>
          </cell>
          <cell r="E2255">
            <v>3</v>
          </cell>
          <cell r="F2255">
            <v>3</v>
          </cell>
        </row>
        <row r="2256">
          <cell r="A2256" t="str">
            <v>RPDFH2B</v>
          </cell>
          <cell r="B2256">
            <v>36</v>
          </cell>
          <cell r="C2256">
            <v>18</v>
          </cell>
          <cell r="D2256" t="str">
            <v>LABOR</v>
          </cell>
          <cell r="E2256">
            <v>1</v>
          </cell>
          <cell r="F2256">
            <v>1</v>
          </cell>
        </row>
        <row r="2257">
          <cell r="A2257" t="str">
            <v>RPDFH2B</v>
          </cell>
          <cell r="B2257">
            <v>48</v>
          </cell>
          <cell r="C2257">
            <v>12</v>
          </cell>
          <cell r="D2257" t="str">
            <v>LABOR</v>
          </cell>
          <cell r="E2257">
            <v>8</v>
          </cell>
          <cell r="F2257">
            <v>8</v>
          </cell>
        </row>
        <row r="2258">
          <cell r="A2258" t="str">
            <v>RPDFH2B</v>
          </cell>
          <cell r="B2258">
            <v>48</v>
          </cell>
          <cell r="C2258">
            <v>18</v>
          </cell>
          <cell r="D2258" t="str">
            <v>LABOR</v>
          </cell>
          <cell r="E2258">
            <v>1</v>
          </cell>
          <cell r="F2258">
            <v>1</v>
          </cell>
        </row>
        <row r="2259">
          <cell r="A2259" t="str">
            <v>RPDFH2B</v>
          </cell>
          <cell r="B2259">
            <v>48</v>
          </cell>
          <cell r="C2259">
            <v>20</v>
          </cell>
          <cell r="D2259" t="str">
            <v>LABOR</v>
          </cell>
          <cell r="E2259">
            <v>1</v>
          </cell>
          <cell r="F2259">
            <v>2</v>
          </cell>
        </row>
        <row r="2260">
          <cell r="A2260" t="str">
            <v>RPDFH2B</v>
          </cell>
          <cell r="B2260">
            <v>48</v>
          </cell>
          <cell r="C2260">
            <v>24</v>
          </cell>
          <cell r="D2260" t="str">
            <v>LABOR</v>
          </cell>
          <cell r="E2260">
            <v>2</v>
          </cell>
          <cell r="F2260">
            <v>2</v>
          </cell>
        </row>
        <row r="2261">
          <cell r="A2261" t="str">
            <v>RPDFH2B</v>
          </cell>
          <cell r="B2261">
            <v>66</v>
          </cell>
          <cell r="C2261">
            <v>16</v>
          </cell>
          <cell r="D2261" t="str">
            <v>LABOR</v>
          </cell>
          <cell r="E2261">
            <v>2</v>
          </cell>
          <cell r="F2261">
            <v>3</v>
          </cell>
        </row>
        <row r="2262">
          <cell r="A2262" t="str">
            <v>RPDFH2B</v>
          </cell>
          <cell r="B2262">
            <v>66</v>
          </cell>
          <cell r="C2262">
            <v>18</v>
          </cell>
          <cell r="D2262" t="str">
            <v>LABOR</v>
          </cell>
          <cell r="E2262">
            <v>2</v>
          </cell>
          <cell r="F2262">
            <v>2</v>
          </cell>
        </row>
        <row r="2263">
          <cell r="A2263" t="str">
            <v>RPDFH2B</v>
          </cell>
          <cell r="B2263">
            <v>66</v>
          </cell>
          <cell r="C2263">
            <v>20</v>
          </cell>
          <cell r="D2263" t="str">
            <v>LABOR</v>
          </cell>
          <cell r="E2263">
            <v>1</v>
          </cell>
          <cell r="F2263">
            <v>1</v>
          </cell>
        </row>
        <row r="2264">
          <cell r="A2264" t="str">
            <v>RPDFH2B</v>
          </cell>
          <cell r="B2264">
            <v>66</v>
          </cell>
          <cell r="C2264">
            <v>36</v>
          </cell>
          <cell r="D2264" t="str">
            <v>LABOR</v>
          </cell>
          <cell r="E2264">
            <v>2</v>
          </cell>
          <cell r="F2264">
            <v>2</v>
          </cell>
        </row>
        <row r="2265">
          <cell r="A2265" t="str">
            <v>RPDFH2B</v>
          </cell>
          <cell r="B2265">
            <v>66</v>
          </cell>
          <cell r="C2265">
            <v>54</v>
          </cell>
          <cell r="D2265" t="str">
            <v>LABOR</v>
          </cell>
          <cell r="E2265">
            <v>1</v>
          </cell>
          <cell r="F2265">
            <v>1</v>
          </cell>
        </row>
        <row r="2266">
          <cell r="A2266" t="str">
            <v>RPDFH2D</v>
          </cell>
          <cell r="B2266">
            <v>24</v>
          </cell>
          <cell r="C2266">
            <v>14</v>
          </cell>
          <cell r="D2266" t="str">
            <v>LABOR</v>
          </cell>
          <cell r="E2266">
            <v>6</v>
          </cell>
          <cell r="F2266">
            <v>6</v>
          </cell>
        </row>
        <row r="2267">
          <cell r="A2267" t="str">
            <v>RPDFH2D</v>
          </cell>
          <cell r="B2267">
            <v>24</v>
          </cell>
          <cell r="C2267">
            <v>20</v>
          </cell>
          <cell r="D2267" t="str">
            <v>LABOR</v>
          </cell>
          <cell r="E2267">
            <v>1</v>
          </cell>
          <cell r="F2267">
            <v>1</v>
          </cell>
        </row>
        <row r="2268">
          <cell r="A2268" t="str">
            <v>RPDFH2D</v>
          </cell>
          <cell r="B2268">
            <v>30</v>
          </cell>
          <cell r="C2268">
            <v>24</v>
          </cell>
          <cell r="D2268" t="str">
            <v>LABOR</v>
          </cell>
          <cell r="E2268">
            <v>12</v>
          </cell>
          <cell r="F2268">
            <v>12</v>
          </cell>
        </row>
        <row r="2269">
          <cell r="A2269" t="str">
            <v>RPDFH2H</v>
          </cell>
          <cell r="B2269">
            <v>30</v>
          </cell>
          <cell r="C2269">
            <v>24</v>
          </cell>
          <cell r="D2269" t="str">
            <v>LABOR</v>
          </cell>
          <cell r="E2269">
            <v>1</v>
          </cell>
          <cell r="F2269">
            <v>1</v>
          </cell>
        </row>
        <row r="2270">
          <cell r="A2270" t="str">
            <v>RPDJF2H</v>
          </cell>
          <cell r="B2270">
            <v>24</v>
          </cell>
          <cell r="C2270">
            <v>12</v>
          </cell>
          <cell r="D2270" t="str">
            <v>LABOR</v>
          </cell>
          <cell r="E2270">
            <v>11</v>
          </cell>
          <cell r="F2270">
            <v>11</v>
          </cell>
        </row>
        <row r="2271">
          <cell r="A2271" t="str">
            <v>RPDJF2H</v>
          </cell>
          <cell r="B2271">
            <v>36</v>
          </cell>
          <cell r="C2271">
            <v>18</v>
          </cell>
          <cell r="D2271" t="str">
            <v>LABOR</v>
          </cell>
          <cell r="E2271">
            <v>1</v>
          </cell>
          <cell r="F2271">
            <v>1</v>
          </cell>
        </row>
        <row r="2272">
          <cell r="A2272" t="str">
            <v>RPDJF2H</v>
          </cell>
          <cell r="B2272">
            <v>36</v>
          </cell>
          <cell r="C2272">
            <v>20</v>
          </cell>
          <cell r="D2272" t="str">
            <v>LABOR</v>
          </cell>
          <cell r="E2272">
            <v>3</v>
          </cell>
          <cell r="F2272">
            <v>3</v>
          </cell>
        </row>
        <row r="2273">
          <cell r="A2273" t="str">
            <v>RPDNBA2B</v>
          </cell>
          <cell r="B2273">
            <v>6</v>
          </cell>
          <cell r="C2273">
            <v>2</v>
          </cell>
          <cell r="D2273" t="str">
            <v>LABOR</v>
          </cell>
          <cell r="E2273">
            <v>1</v>
          </cell>
          <cell r="F2273">
            <v>1</v>
          </cell>
        </row>
        <row r="2274">
          <cell r="A2274" t="str">
            <v>RPDNBA2B</v>
          </cell>
          <cell r="B2274">
            <v>6</v>
          </cell>
          <cell r="C2274">
            <v>6</v>
          </cell>
          <cell r="D2274" t="str">
            <v>LABOR</v>
          </cell>
          <cell r="E2274">
            <v>1</v>
          </cell>
          <cell r="F2274">
            <v>1</v>
          </cell>
        </row>
        <row r="2275">
          <cell r="A2275" t="str">
            <v>RPDNBA2H</v>
          </cell>
          <cell r="B2275">
            <v>6</v>
          </cell>
          <cell r="C2275">
            <v>2</v>
          </cell>
          <cell r="D2275" t="str">
            <v>LABOR</v>
          </cell>
          <cell r="E2275">
            <v>1</v>
          </cell>
          <cell r="F2275">
            <v>1</v>
          </cell>
        </row>
        <row r="2276">
          <cell r="A2276" t="str">
            <v>RPDNBM4B</v>
          </cell>
          <cell r="B2276">
            <v>24</v>
          </cell>
          <cell r="C2276">
            <v>6</v>
          </cell>
          <cell r="D2276" t="str">
            <v>LABOR</v>
          </cell>
          <cell r="E2276">
            <v>1</v>
          </cell>
          <cell r="F2276">
            <v>1</v>
          </cell>
        </row>
        <row r="2277">
          <cell r="A2277" t="str">
            <v>RPDNBM4B</v>
          </cell>
          <cell r="B2277">
            <v>24</v>
          </cell>
          <cell r="C2277">
            <v>10</v>
          </cell>
          <cell r="D2277" t="str">
            <v>LABOR</v>
          </cell>
          <cell r="E2277">
            <v>0</v>
          </cell>
          <cell r="F2277">
            <v>3</v>
          </cell>
        </row>
        <row r="2278">
          <cell r="A2278" t="str">
            <v>RPDNCB2B</v>
          </cell>
          <cell r="B2278">
            <v>3</v>
          </cell>
          <cell r="C2278">
            <v>2</v>
          </cell>
          <cell r="D2278" t="str">
            <v>LABOR</v>
          </cell>
          <cell r="E2278">
            <v>1</v>
          </cell>
          <cell r="F2278">
            <v>1</v>
          </cell>
        </row>
        <row r="2279">
          <cell r="A2279" t="str">
            <v>RPDNCB2B</v>
          </cell>
          <cell r="B2279">
            <v>3</v>
          </cell>
          <cell r="C2279">
            <v>3</v>
          </cell>
          <cell r="D2279" t="str">
            <v>LABOR</v>
          </cell>
          <cell r="E2279">
            <v>2</v>
          </cell>
          <cell r="F2279">
            <v>2</v>
          </cell>
        </row>
        <row r="2280">
          <cell r="A2280" t="str">
            <v>RPDNCB2B</v>
          </cell>
          <cell r="B2280">
            <v>6</v>
          </cell>
          <cell r="C2280">
            <v>4</v>
          </cell>
          <cell r="D2280" t="str">
            <v>LABOR</v>
          </cell>
          <cell r="E2280">
            <v>2</v>
          </cell>
          <cell r="F2280">
            <v>2</v>
          </cell>
        </row>
        <row r="2281">
          <cell r="A2281" t="str">
            <v>RPDNCB2B</v>
          </cell>
          <cell r="B2281">
            <v>6</v>
          </cell>
          <cell r="C2281">
            <v>6</v>
          </cell>
          <cell r="D2281" t="str">
            <v>LABOR</v>
          </cell>
          <cell r="E2281">
            <v>1</v>
          </cell>
          <cell r="F2281">
            <v>1</v>
          </cell>
        </row>
        <row r="2282">
          <cell r="A2282" t="str">
            <v>RPDNCB2B</v>
          </cell>
          <cell r="B2282">
            <v>10</v>
          </cell>
          <cell r="C2282">
            <v>2</v>
          </cell>
          <cell r="D2282" t="str">
            <v>LABOR</v>
          </cell>
          <cell r="E2282">
            <v>1</v>
          </cell>
          <cell r="F2282">
            <v>1</v>
          </cell>
        </row>
        <row r="2283">
          <cell r="A2283" t="str">
            <v>RPDNCB2B</v>
          </cell>
          <cell r="B2283">
            <v>12</v>
          </cell>
          <cell r="C2283">
            <v>12</v>
          </cell>
          <cell r="D2283" t="str">
            <v>LABOR</v>
          </cell>
          <cell r="E2283">
            <v>2</v>
          </cell>
          <cell r="F2283">
            <v>2</v>
          </cell>
        </row>
        <row r="2284">
          <cell r="A2284" t="str">
            <v>RPDNCB2B</v>
          </cell>
          <cell r="B2284">
            <v>24</v>
          </cell>
          <cell r="C2284">
            <v>10</v>
          </cell>
          <cell r="D2284" t="str">
            <v>LABOR</v>
          </cell>
          <cell r="E2284">
            <v>5</v>
          </cell>
          <cell r="F2284">
            <v>5</v>
          </cell>
        </row>
        <row r="2285">
          <cell r="A2285" t="str">
            <v>RPDNCB2B</v>
          </cell>
          <cell r="B2285">
            <v>24</v>
          </cell>
          <cell r="C2285">
            <v>14</v>
          </cell>
          <cell r="D2285" t="str">
            <v>LABOR</v>
          </cell>
          <cell r="E2285">
            <v>4</v>
          </cell>
          <cell r="F2285">
            <v>4</v>
          </cell>
        </row>
        <row r="2286">
          <cell r="A2286" t="str">
            <v>RPDNCB2B</v>
          </cell>
          <cell r="B2286">
            <v>30</v>
          </cell>
          <cell r="C2286">
            <v>2</v>
          </cell>
          <cell r="D2286" t="str">
            <v>LABOR</v>
          </cell>
          <cell r="E2286">
            <v>1</v>
          </cell>
          <cell r="F2286">
            <v>1</v>
          </cell>
        </row>
        <row r="2287">
          <cell r="A2287" t="str">
            <v>RPDNCB2B</v>
          </cell>
          <cell r="B2287">
            <v>30</v>
          </cell>
          <cell r="C2287">
            <v>3</v>
          </cell>
          <cell r="D2287" t="str">
            <v>LABOR</v>
          </cell>
          <cell r="E2287">
            <v>2</v>
          </cell>
          <cell r="F2287">
            <v>2</v>
          </cell>
        </row>
        <row r="2288">
          <cell r="A2288" t="str">
            <v>RPDNCB2B</v>
          </cell>
          <cell r="B2288">
            <v>30</v>
          </cell>
          <cell r="C2288">
            <v>4</v>
          </cell>
          <cell r="D2288" t="str">
            <v>LABOR</v>
          </cell>
          <cell r="E2288">
            <v>1</v>
          </cell>
          <cell r="F2288">
            <v>1</v>
          </cell>
        </row>
        <row r="2289">
          <cell r="A2289" t="str">
            <v>RPDNCB2B</v>
          </cell>
          <cell r="B2289">
            <v>30</v>
          </cell>
          <cell r="C2289">
            <v>12</v>
          </cell>
          <cell r="D2289" t="str">
            <v>LABOR</v>
          </cell>
          <cell r="E2289">
            <v>0</v>
          </cell>
          <cell r="F2289">
            <v>0</v>
          </cell>
        </row>
        <row r="2290">
          <cell r="A2290" t="str">
            <v>RPDNCB2B</v>
          </cell>
          <cell r="B2290">
            <v>30</v>
          </cell>
          <cell r="C2290">
            <v>14</v>
          </cell>
          <cell r="D2290" t="str">
            <v>LABOR</v>
          </cell>
          <cell r="E2290">
            <v>8</v>
          </cell>
          <cell r="F2290">
            <v>8</v>
          </cell>
        </row>
        <row r="2291">
          <cell r="A2291" t="str">
            <v>RPDNCB2B</v>
          </cell>
          <cell r="B2291">
            <v>30</v>
          </cell>
          <cell r="C2291">
            <v>24</v>
          </cell>
          <cell r="D2291" t="str">
            <v>LABOR</v>
          </cell>
          <cell r="E2291">
            <v>1</v>
          </cell>
          <cell r="F2291">
            <v>1</v>
          </cell>
        </row>
        <row r="2292">
          <cell r="A2292" t="str">
            <v>RPDNCB2B</v>
          </cell>
          <cell r="B2292">
            <v>30</v>
          </cell>
          <cell r="C2292">
            <v>30</v>
          </cell>
          <cell r="D2292" t="str">
            <v>LABOR</v>
          </cell>
          <cell r="E2292">
            <v>1</v>
          </cell>
          <cell r="F2292">
            <v>1</v>
          </cell>
        </row>
        <row r="2293">
          <cell r="A2293" t="str">
            <v>RPDNFC2L</v>
          </cell>
          <cell r="B2293">
            <v>4</v>
          </cell>
          <cell r="C2293">
            <v>2</v>
          </cell>
          <cell r="D2293" t="str">
            <v>LABOR</v>
          </cell>
          <cell r="E2293">
            <v>3</v>
          </cell>
          <cell r="F2293">
            <v>3</v>
          </cell>
        </row>
        <row r="2294">
          <cell r="A2294" t="str">
            <v>RPDNFG2B</v>
          </cell>
          <cell r="B2294">
            <v>6</v>
          </cell>
          <cell r="C2294">
            <v>2</v>
          </cell>
          <cell r="D2294" t="str">
            <v>LABOR</v>
          </cell>
          <cell r="E2294">
            <v>2</v>
          </cell>
          <cell r="F2294">
            <v>2</v>
          </cell>
        </row>
        <row r="2295">
          <cell r="A2295" t="str">
            <v>RPDNFH2B</v>
          </cell>
          <cell r="B2295">
            <v>6</v>
          </cell>
          <cell r="C2295">
            <v>2</v>
          </cell>
          <cell r="D2295" t="str">
            <v>LABOR</v>
          </cell>
          <cell r="E2295">
            <v>0</v>
          </cell>
          <cell r="F2295">
            <v>1</v>
          </cell>
        </row>
        <row r="2296">
          <cell r="A2296" t="str">
            <v>RPDNFH2B</v>
          </cell>
          <cell r="B2296">
            <v>6</v>
          </cell>
          <cell r="C2296">
            <v>3</v>
          </cell>
          <cell r="D2296" t="str">
            <v>LABOR</v>
          </cell>
          <cell r="E2296">
            <v>2</v>
          </cell>
          <cell r="F2296">
            <v>2</v>
          </cell>
        </row>
        <row r="2297">
          <cell r="A2297" t="str">
            <v>RPDNFH2B</v>
          </cell>
          <cell r="B2297">
            <v>6</v>
          </cell>
          <cell r="C2297">
            <v>6</v>
          </cell>
          <cell r="D2297" t="str">
            <v>LABOR</v>
          </cell>
          <cell r="E2297">
            <v>3</v>
          </cell>
          <cell r="F2297">
            <v>3</v>
          </cell>
        </row>
        <row r="2298">
          <cell r="A2298" t="str">
            <v>RPDNFH2B</v>
          </cell>
          <cell r="B2298">
            <v>8</v>
          </cell>
          <cell r="C2298">
            <v>2</v>
          </cell>
          <cell r="D2298" t="str">
            <v>LABOR</v>
          </cell>
          <cell r="E2298">
            <v>1</v>
          </cell>
          <cell r="F2298">
            <v>0</v>
          </cell>
        </row>
        <row r="2299">
          <cell r="A2299" t="str">
            <v>RPDNFH2B</v>
          </cell>
          <cell r="B2299">
            <v>8</v>
          </cell>
          <cell r="C2299">
            <v>3</v>
          </cell>
          <cell r="D2299" t="str">
            <v>LABOR</v>
          </cell>
          <cell r="E2299">
            <v>6</v>
          </cell>
          <cell r="F2299">
            <v>6</v>
          </cell>
        </row>
        <row r="2300">
          <cell r="A2300" t="str">
            <v>RPDNFH2B</v>
          </cell>
          <cell r="B2300">
            <v>12</v>
          </cell>
          <cell r="C2300">
            <v>2</v>
          </cell>
          <cell r="D2300" t="str">
            <v>LABOR</v>
          </cell>
          <cell r="E2300">
            <v>1</v>
          </cell>
          <cell r="F2300">
            <v>1</v>
          </cell>
        </row>
        <row r="2301">
          <cell r="A2301" t="str">
            <v>RPDNFH2B</v>
          </cell>
          <cell r="B2301">
            <v>12</v>
          </cell>
          <cell r="C2301">
            <v>4</v>
          </cell>
          <cell r="D2301" t="str">
            <v>LABOR</v>
          </cell>
          <cell r="E2301">
            <v>1</v>
          </cell>
          <cell r="F2301">
            <v>1</v>
          </cell>
        </row>
        <row r="2302">
          <cell r="A2302" t="str">
            <v>RPDNFH2B</v>
          </cell>
          <cell r="B2302">
            <v>12</v>
          </cell>
          <cell r="C2302">
            <v>6</v>
          </cell>
          <cell r="D2302" t="str">
            <v>LABOR</v>
          </cell>
          <cell r="E2302">
            <v>2</v>
          </cell>
          <cell r="F2302">
            <v>2</v>
          </cell>
        </row>
        <row r="2303">
          <cell r="A2303" t="str">
            <v>RPDNFH2B</v>
          </cell>
          <cell r="B2303">
            <v>12</v>
          </cell>
          <cell r="C2303">
            <v>8</v>
          </cell>
          <cell r="D2303" t="str">
            <v>LABOR</v>
          </cell>
          <cell r="E2303">
            <v>1</v>
          </cell>
          <cell r="F2303">
            <v>1</v>
          </cell>
        </row>
        <row r="2304">
          <cell r="A2304" t="str">
            <v>RPDNFH2B</v>
          </cell>
          <cell r="B2304">
            <v>14</v>
          </cell>
          <cell r="C2304">
            <v>2</v>
          </cell>
          <cell r="D2304" t="str">
            <v>LABOR</v>
          </cell>
          <cell r="E2304">
            <v>3</v>
          </cell>
          <cell r="F2304">
            <v>3</v>
          </cell>
        </row>
        <row r="2305">
          <cell r="A2305" t="str">
            <v>RPDNFH2B</v>
          </cell>
          <cell r="B2305">
            <v>14</v>
          </cell>
          <cell r="C2305">
            <v>4</v>
          </cell>
          <cell r="D2305" t="str">
            <v>LABOR</v>
          </cell>
          <cell r="E2305">
            <v>3</v>
          </cell>
          <cell r="F2305">
            <v>3</v>
          </cell>
        </row>
        <row r="2306">
          <cell r="A2306" t="str">
            <v>RPDNFH2B</v>
          </cell>
          <cell r="B2306">
            <v>14</v>
          </cell>
          <cell r="C2306">
            <v>8</v>
          </cell>
          <cell r="D2306" t="str">
            <v>LABOR</v>
          </cell>
          <cell r="E2306">
            <v>1</v>
          </cell>
          <cell r="F2306">
            <v>1</v>
          </cell>
        </row>
        <row r="2307">
          <cell r="A2307" t="str">
            <v>RPDNFH2B</v>
          </cell>
          <cell r="B2307">
            <v>14</v>
          </cell>
          <cell r="C2307">
            <v>10</v>
          </cell>
          <cell r="D2307" t="str">
            <v>LABOR</v>
          </cell>
          <cell r="E2307">
            <v>3</v>
          </cell>
          <cell r="F2307">
            <v>3</v>
          </cell>
        </row>
        <row r="2308">
          <cell r="A2308" t="str">
            <v>RPDNFH2B</v>
          </cell>
          <cell r="B2308">
            <v>16</v>
          </cell>
          <cell r="C2308">
            <v>4</v>
          </cell>
          <cell r="D2308" t="str">
            <v>LABOR</v>
          </cell>
          <cell r="E2308">
            <v>1</v>
          </cell>
          <cell r="F2308">
            <v>1</v>
          </cell>
        </row>
        <row r="2309">
          <cell r="A2309" t="str">
            <v>RPDNFH2B</v>
          </cell>
          <cell r="B2309">
            <v>16</v>
          </cell>
          <cell r="C2309">
            <v>12</v>
          </cell>
          <cell r="D2309" t="str">
            <v>LABOR</v>
          </cell>
          <cell r="E2309">
            <v>2</v>
          </cell>
          <cell r="F2309">
            <v>2</v>
          </cell>
        </row>
        <row r="2310">
          <cell r="A2310" t="str">
            <v>RPDNFH2B</v>
          </cell>
          <cell r="B2310">
            <v>20</v>
          </cell>
          <cell r="C2310">
            <v>2</v>
          </cell>
          <cell r="D2310" t="str">
            <v>LABOR</v>
          </cell>
          <cell r="E2310">
            <v>1</v>
          </cell>
          <cell r="F2310">
            <v>1</v>
          </cell>
        </row>
        <row r="2311">
          <cell r="A2311" t="str">
            <v>RPDNFH2B</v>
          </cell>
          <cell r="B2311">
            <v>20</v>
          </cell>
          <cell r="C2311">
            <v>12</v>
          </cell>
          <cell r="D2311" t="str">
            <v>LABOR</v>
          </cell>
          <cell r="E2311">
            <v>4</v>
          </cell>
          <cell r="F2311">
            <v>4</v>
          </cell>
        </row>
        <row r="2312">
          <cell r="A2312" t="str">
            <v>RPDNFH2B</v>
          </cell>
          <cell r="B2312">
            <v>24</v>
          </cell>
          <cell r="C2312">
            <v>2</v>
          </cell>
          <cell r="D2312" t="str">
            <v>LABOR</v>
          </cell>
          <cell r="E2312">
            <v>0</v>
          </cell>
          <cell r="F2312">
            <v>0</v>
          </cell>
        </row>
        <row r="2313">
          <cell r="A2313" t="str">
            <v>RPDNFH2B</v>
          </cell>
          <cell r="B2313">
            <v>24</v>
          </cell>
          <cell r="C2313">
            <v>4</v>
          </cell>
          <cell r="D2313" t="str">
            <v>LABOR</v>
          </cell>
          <cell r="E2313">
            <v>0</v>
          </cell>
          <cell r="F2313">
            <v>0</v>
          </cell>
        </row>
        <row r="2314">
          <cell r="A2314" t="str">
            <v>RPDNFH2B</v>
          </cell>
          <cell r="B2314">
            <v>24</v>
          </cell>
          <cell r="C2314">
            <v>8</v>
          </cell>
          <cell r="D2314" t="str">
            <v>LABOR</v>
          </cell>
          <cell r="E2314">
            <v>2</v>
          </cell>
          <cell r="F2314">
            <v>2</v>
          </cell>
        </row>
        <row r="2315">
          <cell r="A2315" t="str">
            <v>RPDNFH2B</v>
          </cell>
          <cell r="B2315">
            <v>24</v>
          </cell>
          <cell r="C2315">
            <v>16</v>
          </cell>
          <cell r="D2315" t="str">
            <v>LABOR</v>
          </cell>
          <cell r="E2315">
            <v>2</v>
          </cell>
          <cell r="F2315">
            <v>2</v>
          </cell>
        </row>
        <row r="2316">
          <cell r="A2316" t="str">
            <v>RPDNFH2B</v>
          </cell>
          <cell r="B2316">
            <v>30</v>
          </cell>
          <cell r="C2316">
            <v>2</v>
          </cell>
          <cell r="D2316" t="str">
            <v>LABOR</v>
          </cell>
          <cell r="E2316">
            <v>6</v>
          </cell>
          <cell r="F2316">
            <v>6</v>
          </cell>
        </row>
        <row r="2317">
          <cell r="A2317" t="str">
            <v>RPDNFH2B</v>
          </cell>
          <cell r="B2317">
            <v>30</v>
          </cell>
          <cell r="C2317">
            <v>3</v>
          </cell>
          <cell r="D2317" t="str">
            <v>LABOR</v>
          </cell>
          <cell r="E2317">
            <v>6</v>
          </cell>
          <cell r="F2317">
            <v>6</v>
          </cell>
        </row>
        <row r="2318">
          <cell r="A2318" t="str">
            <v>RPDNFH2B</v>
          </cell>
          <cell r="B2318">
            <v>30</v>
          </cell>
          <cell r="C2318">
            <v>4</v>
          </cell>
          <cell r="D2318" t="str">
            <v>LABOR</v>
          </cell>
          <cell r="E2318">
            <v>2</v>
          </cell>
          <cell r="F2318">
            <v>2</v>
          </cell>
        </row>
        <row r="2319">
          <cell r="A2319" t="str">
            <v>RPDNFH2B</v>
          </cell>
          <cell r="B2319">
            <v>30</v>
          </cell>
          <cell r="C2319">
            <v>6</v>
          </cell>
          <cell r="D2319" t="str">
            <v>LABOR</v>
          </cell>
          <cell r="E2319">
            <v>1</v>
          </cell>
          <cell r="F2319">
            <v>1</v>
          </cell>
        </row>
        <row r="2320">
          <cell r="A2320" t="str">
            <v>RPDNFH2B</v>
          </cell>
          <cell r="B2320">
            <v>30</v>
          </cell>
          <cell r="C2320">
            <v>8</v>
          </cell>
          <cell r="D2320" t="str">
            <v>LABOR</v>
          </cell>
          <cell r="E2320">
            <v>0</v>
          </cell>
          <cell r="F2320">
            <v>1</v>
          </cell>
        </row>
        <row r="2321">
          <cell r="A2321" t="str">
            <v>RPDNFH2B</v>
          </cell>
          <cell r="B2321">
            <v>30</v>
          </cell>
          <cell r="C2321">
            <v>12</v>
          </cell>
          <cell r="D2321" t="str">
            <v>LABOR</v>
          </cell>
          <cell r="E2321">
            <v>9</v>
          </cell>
          <cell r="F2321">
            <v>9</v>
          </cell>
        </row>
        <row r="2322">
          <cell r="A2322" t="str">
            <v>RPDNFH2B</v>
          </cell>
          <cell r="B2322">
            <v>30</v>
          </cell>
          <cell r="C2322">
            <v>14</v>
          </cell>
          <cell r="D2322" t="str">
            <v>LABOR</v>
          </cell>
          <cell r="E2322">
            <v>9</v>
          </cell>
          <cell r="F2322">
            <v>9</v>
          </cell>
        </row>
        <row r="2323">
          <cell r="A2323" t="str">
            <v>RPDNFH2B</v>
          </cell>
          <cell r="B2323">
            <v>30</v>
          </cell>
          <cell r="C2323">
            <v>20</v>
          </cell>
          <cell r="D2323" t="str">
            <v>LABOR</v>
          </cell>
          <cell r="E2323">
            <v>1</v>
          </cell>
          <cell r="F2323">
            <v>1</v>
          </cell>
        </row>
        <row r="2324">
          <cell r="A2324" t="str">
            <v>RPDNFH2B</v>
          </cell>
          <cell r="B2324">
            <v>30</v>
          </cell>
          <cell r="C2324">
            <v>24</v>
          </cell>
          <cell r="D2324" t="str">
            <v>LABOR</v>
          </cell>
          <cell r="E2324">
            <v>1</v>
          </cell>
          <cell r="F2324">
            <v>1</v>
          </cell>
        </row>
        <row r="2325">
          <cell r="A2325" t="str">
            <v>RPDNFH2B</v>
          </cell>
          <cell r="B2325">
            <v>30</v>
          </cell>
          <cell r="C2325">
            <v>30</v>
          </cell>
          <cell r="D2325" t="str">
            <v>LABOR</v>
          </cell>
          <cell r="E2325">
            <v>2</v>
          </cell>
          <cell r="F2325">
            <v>2</v>
          </cell>
        </row>
        <row r="2326">
          <cell r="A2326" t="str">
            <v>RPDNFH2B</v>
          </cell>
          <cell r="B2326">
            <v>36</v>
          </cell>
          <cell r="C2326">
            <v>6</v>
          </cell>
          <cell r="D2326" t="str">
            <v>LABOR</v>
          </cell>
          <cell r="E2326">
            <v>0</v>
          </cell>
          <cell r="F2326">
            <v>0</v>
          </cell>
        </row>
        <row r="2327">
          <cell r="A2327" t="str">
            <v>RPDNFH2B</v>
          </cell>
          <cell r="B2327">
            <v>36</v>
          </cell>
          <cell r="C2327">
            <v>18</v>
          </cell>
          <cell r="D2327" t="str">
            <v>LABOR</v>
          </cell>
          <cell r="E2327">
            <v>0</v>
          </cell>
          <cell r="F2327">
            <v>0</v>
          </cell>
        </row>
        <row r="2328">
          <cell r="A2328" t="str">
            <v>RPDNPC0B</v>
          </cell>
          <cell r="B2328">
            <v>20</v>
          </cell>
          <cell r="C2328">
            <v>3</v>
          </cell>
          <cell r="D2328" t="str">
            <v>LABOR</v>
          </cell>
          <cell r="E2328">
            <v>1</v>
          </cell>
          <cell r="F2328">
            <v>2</v>
          </cell>
        </row>
        <row r="2329">
          <cell r="A2329" t="str">
            <v>RPDNPC0B</v>
          </cell>
          <cell r="B2329">
            <v>24</v>
          </cell>
          <cell r="C2329">
            <v>2</v>
          </cell>
          <cell r="D2329" t="str">
            <v>LABOR</v>
          </cell>
          <cell r="E2329">
            <v>0</v>
          </cell>
          <cell r="F2329">
            <v>1</v>
          </cell>
        </row>
        <row r="2330">
          <cell r="A2330" t="str">
            <v>RPDNPD1B</v>
          </cell>
          <cell r="B2330">
            <v>12</v>
          </cell>
          <cell r="C2330">
            <v>4</v>
          </cell>
          <cell r="D2330" t="str">
            <v>LABOR</v>
          </cell>
          <cell r="E2330">
            <v>0</v>
          </cell>
          <cell r="F2330">
            <v>0</v>
          </cell>
        </row>
        <row r="2331">
          <cell r="A2331" t="str">
            <v>RPDNPD1B</v>
          </cell>
          <cell r="B2331">
            <v>12</v>
          </cell>
          <cell r="C2331">
            <v>6</v>
          </cell>
          <cell r="D2331" t="str">
            <v>LABOR</v>
          </cell>
          <cell r="E2331">
            <v>2</v>
          </cell>
          <cell r="F2331">
            <v>2</v>
          </cell>
        </row>
        <row r="2332">
          <cell r="A2332" t="str">
            <v>RPDNPD1B</v>
          </cell>
          <cell r="B2332">
            <v>12</v>
          </cell>
          <cell r="C2332">
            <v>8</v>
          </cell>
          <cell r="D2332" t="str">
            <v>LABOR</v>
          </cell>
          <cell r="E2332">
            <v>1</v>
          </cell>
          <cell r="F2332">
            <v>1</v>
          </cell>
        </row>
        <row r="2333">
          <cell r="A2333" t="str">
            <v>RPDNPD1B</v>
          </cell>
          <cell r="B2333">
            <v>12</v>
          </cell>
          <cell r="C2333">
            <v>10</v>
          </cell>
          <cell r="D2333" t="str">
            <v>LABOR</v>
          </cell>
          <cell r="E2333">
            <v>2</v>
          </cell>
          <cell r="F2333">
            <v>2</v>
          </cell>
        </row>
        <row r="2334">
          <cell r="A2334" t="str">
            <v>RPDNPD1B</v>
          </cell>
          <cell r="B2334">
            <v>12</v>
          </cell>
          <cell r="C2334">
            <v>12</v>
          </cell>
          <cell r="D2334" t="str">
            <v>LABOR</v>
          </cell>
          <cell r="E2334">
            <v>1</v>
          </cell>
          <cell r="F2334">
            <v>1</v>
          </cell>
        </row>
        <row r="2335">
          <cell r="A2335" t="str">
            <v>RPDNPD1B</v>
          </cell>
          <cell r="B2335">
            <v>16</v>
          </cell>
          <cell r="C2335">
            <v>2</v>
          </cell>
          <cell r="D2335" t="str">
            <v>LABOR</v>
          </cell>
          <cell r="E2335">
            <v>0</v>
          </cell>
          <cell r="F2335">
            <v>0</v>
          </cell>
        </row>
        <row r="2336">
          <cell r="A2336" t="str">
            <v>RPDNPD1B</v>
          </cell>
          <cell r="B2336">
            <v>16</v>
          </cell>
          <cell r="C2336">
            <v>12</v>
          </cell>
          <cell r="D2336" t="str">
            <v>LABOR</v>
          </cell>
          <cell r="E2336">
            <v>4</v>
          </cell>
          <cell r="F2336">
            <v>4</v>
          </cell>
        </row>
        <row r="2337">
          <cell r="A2337" t="str">
            <v>RPDNPD1B</v>
          </cell>
          <cell r="B2337">
            <v>16</v>
          </cell>
          <cell r="C2337">
            <v>16</v>
          </cell>
          <cell r="D2337" t="str">
            <v>LABOR</v>
          </cell>
          <cell r="E2337">
            <v>1</v>
          </cell>
          <cell r="F2337">
            <v>1</v>
          </cell>
        </row>
        <row r="2338">
          <cell r="A2338" t="str">
            <v>RPDNPD1B</v>
          </cell>
          <cell r="B2338">
            <v>18</v>
          </cell>
          <cell r="C2338">
            <v>10</v>
          </cell>
          <cell r="D2338" t="str">
            <v>LABOR</v>
          </cell>
          <cell r="E2338">
            <v>1</v>
          </cell>
          <cell r="F2338">
            <v>1</v>
          </cell>
        </row>
        <row r="2339">
          <cell r="A2339" t="str">
            <v>RPDNPD1B</v>
          </cell>
          <cell r="B2339">
            <v>24</v>
          </cell>
          <cell r="C2339">
            <v>2</v>
          </cell>
          <cell r="D2339" t="str">
            <v>LABOR</v>
          </cell>
          <cell r="E2339">
            <v>1</v>
          </cell>
          <cell r="F2339">
            <v>1</v>
          </cell>
        </row>
        <row r="2340">
          <cell r="A2340" t="str">
            <v>RPDNPD1B</v>
          </cell>
          <cell r="B2340">
            <v>24</v>
          </cell>
          <cell r="C2340">
            <v>3</v>
          </cell>
          <cell r="D2340" t="str">
            <v>LABOR</v>
          </cell>
          <cell r="E2340">
            <v>2</v>
          </cell>
          <cell r="F2340">
            <v>4</v>
          </cell>
        </row>
        <row r="2341">
          <cell r="A2341" t="str">
            <v>RPDNPD1B</v>
          </cell>
          <cell r="B2341">
            <v>24</v>
          </cell>
          <cell r="C2341">
            <v>6</v>
          </cell>
          <cell r="D2341" t="str">
            <v>LABOR</v>
          </cell>
          <cell r="E2341">
            <v>0</v>
          </cell>
          <cell r="F2341">
            <v>1</v>
          </cell>
        </row>
        <row r="2342">
          <cell r="A2342" t="str">
            <v>RPDNPD1B</v>
          </cell>
          <cell r="B2342">
            <v>24</v>
          </cell>
          <cell r="C2342">
            <v>8</v>
          </cell>
          <cell r="D2342" t="str">
            <v>LABOR</v>
          </cell>
          <cell r="E2342">
            <v>1</v>
          </cell>
          <cell r="F2342">
            <v>1</v>
          </cell>
        </row>
        <row r="2343">
          <cell r="A2343" t="str">
            <v>RPDNPD1B</v>
          </cell>
          <cell r="B2343">
            <v>24</v>
          </cell>
          <cell r="C2343">
            <v>10</v>
          </cell>
          <cell r="D2343" t="str">
            <v>LABOR</v>
          </cell>
          <cell r="E2343">
            <v>1</v>
          </cell>
          <cell r="F2343">
            <v>1</v>
          </cell>
        </row>
        <row r="2344">
          <cell r="A2344" t="str">
            <v>RPDNPD1B</v>
          </cell>
          <cell r="B2344">
            <v>24</v>
          </cell>
          <cell r="C2344">
            <v>12</v>
          </cell>
          <cell r="D2344" t="str">
            <v>LABOR</v>
          </cell>
          <cell r="E2344">
            <v>7</v>
          </cell>
          <cell r="F2344">
            <v>8</v>
          </cell>
        </row>
        <row r="2345">
          <cell r="A2345" t="str">
            <v>RPDNPD1B</v>
          </cell>
          <cell r="B2345">
            <v>30</v>
          </cell>
          <cell r="C2345">
            <v>3</v>
          </cell>
          <cell r="D2345" t="str">
            <v>LABOR</v>
          </cell>
          <cell r="E2345">
            <v>2</v>
          </cell>
          <cell r="F2345">
            <v>2</v>
          </cell>
        </row>
        <row r="2346">
          <cell r="A2346" t="str">
            <v>RPDNPD1B</v>
          </cell>
          <cell r="B2346">
            <v>30</v>
          </cell>
          <cell r="C2346">
            <v>6</v>
          </cell>
          <cell r="D2346" t="str">
            <v>LABOR</v>
          </cell>
          <cell r="E2346">
            <v>1</v>
          </cell>
          <cell r="F2346">
            <v>1</v>
          </cell>
        </row>
        <row r="2347">
          <cell r="A2347" t="str">
            <v>RPDNPD1B</v>
          </cell>
          <cell r="B2347">
            <v>30</v>
          </cell>
          <cell r="C2347">
            <v>8</v>
          </cell>
          <cell r="D2347" t="str">
            <v>LABOR</v>
          </cell>
          <cell r="E2347">
            <v>2</v>
          </cell>
          <cell r="F2347">
            <v>3</v>
          </cell>
        </row>
        <row r="2348">
          <cell r="A2348" t="str">
            <v>RPDNPD1B</v>
          </cell>
          <cell r="B2348">
            <v>30</v>
          </cell>
          <cell r="C2348">
            <v>10</v>
          </cell>
          <cell r="D2348" t="str">
            <v>LABOR</v>
          </cell>
          <cell r="E2348">
            <v>1</v>
          </cell>
          <cell r="F2348">
            <v>1</v>
          </cell>
        </row>
        <row r="2349">
          <cell r="A2349" t="str">
            <v>RPDNPD1B</v>
          </cell>
          <cell r="B2349">
            <v>30</v>
          </cell>
          <cell r="C2349">
            <v>12</v>
          </cell>
          <cell r="D2349" t="str">
            <v>LABOR</v>
          </cell>
          <cell r="E2349">
            <v>3</v>
          </cell>
          <cell r="F2349">
            <v>3</v>
          </cell>
        </row>
        <row r="2350">
          <cell r="A2350" t="str">
            <v>RPDNPD1B</v>
          </cell>
          <cell r="B2350">
            <v>30</v>
          </cell>
          <cell r="C2350">
            <v>18</v>
          </cell>
          <cell r="D2350" t="str">
            <v>LABOR</v>
          </cell>
          <cell r="E2350">
            <v>1</v>
          </cell>
          <cell r="F2350">
            <v>1</v>
          </cell>
        </row>
        <row r="2351">
          <cell r="A2351" t="str">
            <v>RPDNPD1B</v>
          </cell>
          <cell r="B2351">
            <v>30</v>
          </cell>
          <cell r="C2351">
            <v>24</v>
          </cell>
          <cell r="D2351" t="str">
            <v>LABOR</v>
          </cell>
          <cell r="E2351">
            <v>2</v>
          </cell>
          <cell r="F2351">
            <v>2</v>
          </cell>
        </row>
        <row r="2352">
          <cell r="A2352" t="str">
            <v>RPDPA0B</v>
          </cell>
          <cell r="B2352">
            <v>12</v>
          </cell>
          <cell r="C2352">
            <v>8</v>
          </cell>
          <cell r="D2352" t="str">
            <v>LABOR</v>
          </cell>
          <cell r="E2352">
            <v>3</v>
          </cell>
          <cell r="F2352">
            <v>3</v>
          </cell>
        </row>
        <row r="2353">
          <cell r="A2353" t="str">
            <v>RPDPB0B</v>
          </cell>
          <cell r="B2353">
            <v>6</v>
          </cell>
          <cell r="C2353">
            <v>2</v>
          </cell>
          <cell r="D2353" t="str">
            <v>LABOR</v>
          </cell>
          <cell r="E2353">
            <v>2</v>
          </cell>
          <cell r="F2353">
            <v>2</v>
          </cell>
        </row>
        <row r="2354">
          <cell r="A2354" t="str">
            <v>RPDPC0B</v>
          </cell>
          <cell r="B2354">
            <v>6</v>
          </cell>
          <cell r="C2354">
            <v>2</v>
          </cell>
          <cell r="D2354" t="str">
            <v>LABOR</v>
          </cell>
          <cell r="E2354">
            <v>0</v>
          </cell>
          <cell r="F2354">
            <v>1</v>
          </cell>
        </row>
        <row r="2355">
          <cell r="A2355" t="str">
            <v>RPDPC0B</v>
          </cell>
          <cell r="B2355">
            <v>10</v>
          </cell>
          <cell r="C2355">
            <v>2</v>
          </cell>
          <cell r="D2355" t="str">
            <v>LABOR</v>
          </cell>
          <cell r="E2355">
            <v>0</v>
          </cell>
          <cell r="F2355">
            <v>4</v>
          </cell>
        </row>
        <row r="2356">
          <cell r="A2356" t="str">
            <v>RPDPC0B</v>
          </cell>
          <cell r="B2356">
            <v>14</v>
          </cell>
          <cell r="C2356">
            <v>10</v>
          </cell>
          <cell r="D2356" t="str">
            <v>LABOR</v>
          </cell>
          <cell r="E2356">
            <v>4</v>
          </cell>
          <cell r="F2356">
            <v>4</v>
          </cell>
        </row>
        <row r="2357">
          <cell r="A2357" t="str">
            <v>RPDPC0B</v>
          </cell>
          <cell r="B2357">
            <v>16</v>
          </cell>
          <cell r="C2357">
            <v>2</v>
          </cell>
          <cell r="D2357" t="str">
            <v>LABOR</v>
          </cell>
          <cell r="E2357">
            <v>5</v>
          </cell>
          <cell r="F2357">
            <v>6</v>
          </cell>
        </row>
        <row r="2358">
          <cell r="A2358" t="str">
            <v>RPDPC0B</v>
          </cell>
          <cell r="B2358">
            <v>16</v>
          </cell>
          <cell r="C2358">
            <v>4</v>
          </cell>
          <cell r="D2358" t="str">
            <v>LABOR</v>
          </cell>
          <cell r="E2358">
            <v>1</v>
          </cell>
          <cell r="F2358">
            <v>2</v>
          </cell>
        </row>
        <row r="2359">
          <cell r="A2359" t="str">
            <v>RPDPC0B</v>
          </cell>
          <cell r="B2359">
            <v>16</v>
          </cell>
          <cell r="C2359">
            <v>10</v>
          </cell>
          <cell r="D2359" t="str">
            <v>LABOR</v>
          </cell>
          <cell r="E2359">
            <v>1</v>
          </cell>
          <cell r="F2359">
            <v>1</v>
          </cell>
        </row>
        <row r="2360">
          <cell r="A2360" t="str">
            <v>RPDPC0B</v>
          </cell>
          <cell r="B2360">
            <v>18</v>
          </cell>
          <cell r="C2360">
            <v>2</v>
          </cell>
          <cell r="D2360" t="str">
            <v>LABOR</v>
          </cell>
          <cell r="E2360">
            <v>3</v>
          </cell>
          <cell r="F2360">
            <v>3</v>
          </cell>
        </row>
        <row r="2361">
          <cell r="A2361" t="str">
            <v>RPDPC0B</v>
          </cell>
          <cell r="B2361">
            <v>18</v>
          </cell>
          <cell r="C2361">
            <v>6</v>
          </cell>
          <cell r="D2361" t="str">
            <v>LABOR</v>
          </cell>
          <cell r="E2361">
            <v>1</v>
          </cell>
          <cell r="F2361">
            <v>1</v>
          </cell>
        </row>
        <row r="2362">
          <cell r="A2362" t="str">
            <v>RPDPC0B</v>
          </cell>
          <cell r="B2362">
            <v>18</v>
          </cell>
          <cell r="C2362">
            <v>10</v>
          </cell>
          <cell r="D2362" t="str">
            <v>LABOR</v>
          </cell>
          <cell r="E2362">
            <v>4</v>
          </cell>
          <cell r="F2362">
            <v>4</v>
          </cell>
        </row>
        <row r="2363">
          <cell r="A2363" t="str">
            <v>RPDPC0B</v>
          </cell>
          <cell r="B2363">
            <v>20</v>
          </cell>
          <cell r="C2363">
            <v>2</v>
          </cell>
          <cell r="D2363" t="str">
            <v>LABOR</v>
          </cell>
          <cell r="E2363">
            <v>1</v>
          </cell>
          <cell r="F2363">
            <v>1</v>
          </cell>
        </row>
        <row r="2364">
          <cell r="A2364" t="str">
            <v>RPDPC0B</v>
          </cell>
          <cell r="B2364">
            <v>20</v>
          </cell>
          <cell r="C2364">
            <v>3</v>
          </cell>
          <cell r="D2364" t="str">
            <v>LABOR</v>
          </cell>
          <cell r="E2364">
            <v>3</v>
          </cell>
          <cell r="F2364">
            <v>3</v>
          </cell>
        </row>
        <row r="2365">
          <cell r="A2365" t="str">
            <v>RPDPC0B</v>
          </cell>
          <cell r="B2365">
            <v>20</v>
          </cell>
          <cell r="C2365">
            <v>16</v>
          </cell>
          <cell r="D2365" t="str">
            <v>LABOR</v>
          </cell>
          <cell r="E2365">
            <v>1</v>
          </cell>
          <cell r="F2365">
            <v>1</v>
          </cell>
        </row>
        <row r="2366">
          <cell r="A2366" t="str">
            <v>RPDPC0B</v>
          </cell>
          <cell r="B2366">
            <v>22</v>
          </cell>
          <cell r="C2366">
            <v>10</v>
          </cell>
          <cell r="D2366" t="str">
            <v>LABOR</v>
          </cell>
          <cell r="E2366">
            <v>4</v>
          </cell>
          <cell r="F2366">
            <v>4</v>
          </cell>
        </row>
        <row r="2367">
          <cell r="A2367" t="str">
            <v>RPDPC0B</v>
          </cell>
          <cell r="B2367">
            <v>22</v>
          </cell>
          <cell r="C2367">
            <v>20</v>
          </cell>
          <cell r="D2367" t="str">
            <v>LABOR</v>
          </cell>
          <cell r="E2367">
            <v>2</v>
          </cell>
          <cell r="F2367">
            <v>2</v>
          </cell>
        </row>
        <row r="2368">
          <cell r="A2368" t="str">
            <v>RPDPC0B</v>
          </cell>
          <cell r="B2368">
            <v>24</v>
          </cell>
          <cell r="C2368">
            <v>2</v>
          </cell>
          <cell r="D2368" t="str">
            <v>LABOR</v>
          </cell>
          <cell r="E2368">
            <v>4</v>
          </cell>
          <cell r="F2368">
            <v>5</v>
          </cell>
        </row>
        <row r="2369">
          <cell r="A2369" t="str">
            <v>RPDPC0B</v>
          </cell>
          <cell r="B2369">
            <v>24</v>
          </cell>
          <cell r="C2369">
            <v>3</v>
          </cell>
          <cell r="D2369" t="str">
            <v>LABOR</v>
          </cell>
          <cell r="E2369">
            <v>4</v>
          </cell>
          <cell r="F2369">
            <v>7</v>
          </cell>
        </row>
        <row r="2370">
          <cell r="A2370" t="str">
            <v>RPDPC0B</v>
          </cell>
          <cell r="B2370">
            <v>24</v>
          </cell>
          <cell r="C2370">
            <v>6</v>
          </cell>
          <cell r="D2370" t="str">
            <v>LABOR</v>
          </cell>
          <cell r="E2370">
            <v>1</v>
          </cell>
          <cell r="F2370">
            <v>1</v>
          </cell>
        </row>
        <row r="2371">
          <cell r="A2371" t="str">
            <v>RPDPC0B</v>
          </cell>
          <cell r="B2371">
            <v>24</v>
          </cell>
          <cell r="C2371">
            <v>14</v>
          </cell>
          <cell r="D2371" t="str">
            <v>LABOR</v>
          </cell>
          <cell r="E2371">
            <v>4</v>
          </cell>
          <cell r="F2371">
            <v>4</v>
          </cell>
        </row>
        <row r="2372">
          <cell r="A2372" t="str">
            <v>RPDPC0B</v>
          </cell>
          <cell r="B2372">
            <v>24</v>
          </cell>
          <cell r="C2372">
            <v>16</v>
          </cell>
          <cell r="D2372" t="str">
            <v>LABOR</v>
          </cell>
          <cell r="E2372">
            <v>1</v>
          </cell>
          <cell r="F2372">
            <v>1</v>
          </cell>
        </row>
        <row r="2373">
          <cell r="A2373" t="str">
            <v>RPDPC0B</v>
          </cell>
          <cell r="B2373">
            <v>24</v>
          </cell>
          <cell r="C2373">
            <v>20</v>
          </cell>
          <cell r="D2373" t="str">
            <v>LABOR</v>
          </cell>
          <cell r="E2373">
            <v>2</v>
          </cell>
          <cell r="F2373">
            <v>2</v>
          </cell>
        </row>
        <row r="2374">
          <cell r="A2374" t="str">
            <v>RPDPC0B</v>
          </cell>
          <cell r="B2374">
            <v>28</v>
          </cell>
          <cell r="C2374">
            <v>24</v>
          </cell>
          <cell r="D2374" t="str">
            <v>LABOR</v>
          </cell>
          <cell r="E2374">
            <v>0</v>
          </cell>
          <cell r="F2374">
            <v>2</v>
          </cell>
        </row>
        <row r="2375">
          <cell r="A2375" t="str">
            <v>RPDPD1B</v>
          </cell>
          <cell r="B2375">
            <v>6</v>
          </cell>
          <cell r="C2375">
            <v>3</v>
          </cell>
          <cell r="D2375" t="str">
            <v>LABOR</v>
          </cell>
          <cell r="E2375">
            <v>1</v>
          </cell>
          <cell r="F2375">
            <v>1</v>
          </cell>
        </row>
        <row r="2376">
          <cell r="A2376" t="str">
            <v>RPDPD1B</v>
          </cell>
          <cell r="B2376">
            <v>8</v>
          </cell>
          <cell r="C2376">
            <v>2</v>
          </cell>
          <cell r="D2376" t="str">
            <v>LABOR</v>
          </cell>
          <cell r="E2376">
            <v>1</v>
          </cell>
          <cell r="F2376">
            <v>1</v>
          </cell>
        </row>
        <row r="2377">
          <cell r="A2377" t="str">
            <v>RPDPD1B</v>
          </cell>
          <cell r="B2377">
            <v>8</v>
          </cell>
          <cell r="C2377">
            <v>3</v>
          </cell>
          <cell r="D2377" t="str">
            <v>LABOR</v>
          </cell>
          <cell r="E2377">
            <v>0</v>
          </cell>
          <cell r="F2377">
            <v>1</v>
          </cell>
        </row>
        <row r="2378">
          <cell r="A2378" t="str">
            <v>RPDPD1B</v>
          </cell>
          <cell r="B2378">
            <v>10</v>
          </cell>
          <cell r="C2378">
            <v>3</v>
          </cell>
          <cell r="D2378" t="str">
            <v>LABOR</v>
          </cell>
          <cell r="E2378">
            <v>0</v>
          </cell>
          <cell r="F2378">
            <v>1</v>
          </cell>
        </row>
        <row r="2379">
          <cell r="A2379" t="str">
            <v>RPDPD1B</v>
          </cell>
          <cell r="B2379">
            <v>12</v>
          </cell>
          <cell r="C2379">
            <v>2</v>
          </cell>
          <cell r="D2379" t="str">
            <v>LABOR</v>
          </cell>
          <cell r="E2379">
            <v>0</v>
          </cell>
          <cell r="F2379">
            <v>1</v>
          </cell>
        </row>
        <row r="2380">
          <cell r="A2380" t="str">
            <v>RPDPD1B</v>
          </cell>
          <cell r="B2380">
            <v>12</v>
          </cell>
          <cell r="C2380">
            <v>3</v>
          </cell>
          <cell r="D2380" t="str">
            <v>LABOR</v>
          </cell>
          <cell r="E2380">
            <v>0</v>
          </cell>
          <cell r="F2380">
            <v>3</v>
          </cell>
        </row>
        <row r="2381">
          <cell r="A2381" t="str">
            <v>RPDPD1B</v>
          </cell>
          <cell r="B2381">
            <v>12</v>
          </cell>
          <cell r="C2381">
            <v>4</v>
          </cell>
          <cell r="D2381" t="str">
            <v>LABOR</v>
          </cell>
          <cell r="E2381">
            <v>0</v>
          </cell>
          <cell r="F2381">
            <v>2</v>
          </cell>
        </row>
        <row r="2382">
          <cell r="A2382" t="str">
            <v>RPDPD1B</v>
          </cell>
          <cell r="B2382">
            <v>12</v>
          </cell>
          <cell r="C2382">
            <v>6</v>
          </cell>
          <cell r="D2382" t="str">
            <v>LABOR</v>
          </cell>
          <cell r="E2382">
            <v>0</v>
          </cell>
          <cell r="F2382">
            <v>2</v>
          </cell>
        </row>
        <row r="2383">
          <cell r="A2383" t="str">
            <v>RPDPD1B</v>
          </cell>
          <cell r="B2383">
            <v>12</v>
          </cell>
          <cell r="C2383">
            <v>8</v>
          </cell>
          <cell r="D2383" t="str">
            <v>LABOR</v>
          </cell>
          <cell r="E2383">
            <v>0</v>
          </cell>
          <cell r="F2383">
            <v>3</v>
          </cell>
        </row>
        <row r="2384">
          <cell r="A2384" t="str">
            <v>RPDPD1B</v>
          </cell>
          <cell r="B2384">
            <v>12</v>
          </cell>
          <cell r="C2384">
            <v>10</v>
          </cell>
          <cell r="D2384" t="str">
            <v>LABOR</v>
          </cell>
          <cell r="E2384">
            <v>0</v>
          </cell>
          <cell r="F2384">
            <v>3</v>
          </cell>
        </row>
        <row r="2385">
          <cell r="A2385" t="str">
            <v>RPDPD1B</v>
          </cell>
          <cell r="B2385">
            <v>12</v>
          </cell>
          <cell r="C2385">
            <v>12</v>
          </cell>
          <cell r="D2385" t="str">
            <v>LABOR</v>
          </cell>
          <cell r="E2385">
            <v>0</v>
          </cell>
          <cell r="F2385">
            <v>13</v>
          </cell>
        </row>
        <row r="2386">
          <cell r="A2386" t="str">
            <v>RPDPD1B</v>
          </cell>
          <cell r="B2386">
            <v>14</v>
          </cell>
          <cell r="C2386">
            <v>10</v>
          </cell>
          <cell r="D2386" t="str">
            <v>LABOR</v>
          </cell>
          <cell r="E2386">
            <v>2</v>
          </cell>
          <cell r="F2386">
            <v>2</v>
          </cell>
        </row>
        <row r="2387">
          <cell r="A2387" t="str">
            <v>RPDPD1B</v>
          </cell>
          <cell r="B2387">
            <v>16</v>
          </cell>
          <cell r="C2387">
            <v>2</v>
          </cell>
          <cell r="D2387" t="str">
            <v>LABOR</v>
          </cell>
          <cell r="E2387">
            <v>1</v>
          </cell>
          <cell r="F2387">
            <v>1</v>
          </cell>
        </row>
        <row r="2388">
          <cell r="A2388" t="str">
            <v>RPDPD1B</v>
          </cell>
          <cell r="B2388">
            <v>16</v>
          </cell>
          <cell r="C2388">
            <v>8</v>
          </cell>
          <cell r="D2388" t="str">
            <v>LABOR</v>
          </cell>
          <cell r="E2388">
            <v>0</v>
          </cell>
          <cell r="F2388">
            <v>1</v>
          </cell>
        </row>
        <row r="2389">
          <cell r="A2389" t="str">
            <v>RPDPD1B</v>
          </cell>
          <cell r="B2389">
            <v>16</v>
          </cell>
          <cell r="C2389">
            <v>10</v>
          </cell>
          <cell r="D2389" t="str">
            <v>LABOR</v>
          </cell>
          <cell r="E2389">
            <v>0</v>
          </cell>
          <cell r="F2389">
            <v>2</v>
          </cell>
        </row>
        <row r="2390">
          <cell r="A2390" t="str">
            <v>RPDPD1B</v>
          </cell>
          <cell r="B2390">
            <v>16</v>
          </cell>
          <cell r="C2390">
            <v>12</v>
          </cell>
          <cell r="D2390" t="str">
            <v>LABOR</v>
          </cell>
          <cell r="E2390">
            <v>1</v>
          </cell>
          <cell r="F2390">
            <v>5</v>
          </cell>
        </row>
        <row r="2391">
          <cell r="A2391" t="str">
            <v>RPDPD1B</v>
          </cell>
          <cell r="B2391">
            <v>16</v>
          </cell>
          <cell r="C2391">
            <v>16</v>
          </cell>
          <cell r="D2391" t="str">
            <v>LABOR</v>
          </cell>
          <cell r="E2391">
            <v>0</v>
          </cell>
          <cell r="F2391">
            <v>1</v>
          </cell>
        </row>
        <row r="2392">
          <cell r="A2392" t="str">
            <v>RPDPD1B</v>
          </cell>
          <cell r="B2392">
            <v>18</v>
          </cell>
          <cell r="C2392">
            <v>2</v>
          </cell>
          <cell r="D2392" t="str">
            <v>LABOR</v>
          </cell>
          <cell r="E2392">
            <v>2</v>
          </cell>
          <cell r="F2392">
            <v>3</v>
          </cell>
        </row>
        <row r="2393">
          <cell r="A2393" t="str">
            <v>RPDPD1B</v>
          </cell>
          <cell r="B2393">
            <v>18</v>
          </cell>
          <cell r="C2393">
            <v>3</v>
          </cell>
          <cell r="D2393" t="str">
            <v>LABOR</v>
          </cell>
          <cell r="E2393">
            <v>0</v>
          </cell>
          <cell r="F2393">
            <v>1</v>
          </cell>
        </row>
        <row r="2394">
          <cell r="A2394" t="str">
            <v>RPDPD1B</v>
          </cell>
          <cell r="B2394">
            <v>18</v>
          </cell>
          <cell r="C2394">
            <v>8</v>
          </cell>
          <cell r="D2394" t="str">
            <v>LABOR</v>
          </cell>
          <cell r="E2394">
            <v>1</v>
          </cell>
          <cell r="F2394">
            <v>2</v>
          </cell>
        </row>
        <row r="2395">
          <cell r="A2395" t="str">
            <v>RPDPD1B</v>
          </cell>
          <cell r="B2395">
            <v>18</v>
          </cell>
          <cell r="C2395">
            <v>10</v>
          </cell>
          <cell r="D2395" t="str">
            <v>LABOR</v>
          </cell>
          <cell r="E2395">
            <v>0</v>
          </cell>
          <cell r="F2395">
            <v>1</v>
          </cell>
        </row>
        <row r="2396">
          <cell r="A2396" t="str">
            <v>RPDPD1B</v>
          </cell>
          <cell r="B2396">
            <v>18</v>
          </cell>
          <cell r="C2396">
            <v>12</v>
          </cell>
          <cell r="D2396" t="str">
            <v>LABOR</v>
          </cell>
          <cell r="E2396">
            <v>0</v>
          </cell>
          <cell r="F2396">
            <v>1</v>
          </cell>
        </row>
        <row r="2397">
          <cell r="A2397" t="str">
            <v>RPDPD1B</v>
          </cell>
          <cell r="B2397">
            <v>20</v>
          </cell>
          <cell r="C2397">
            <v>2</v>
          </cell>
          <cell r="D2397" t="str">
            <v>LABOR</v>
          </cell>
          <cell r="E2397">
            <v>3</v>
          </cell>
          <cell r="F2397">
            <v>7</v>
          </cell>
        </row>
        <row r="2398">
          <cell r="A2398" t="str">
            <v>RPDPD1B</v>
          </cell>
          <cell r="B2398">
            <v>20</v>
          </cell>
          <cell r="C2398">
            <v>3</v>
          </cell>
          <cell r="D2398" t="str">
            <v>LABOR</v>
          </cell>
          <cell r="E2398">
            <v>1</v>
          </cell>
          <cell r="F2398">
            <v>0</v>
          </cell>
        </row>
        <row r="2399">
          <cell r="A2399" t="str">
            <v>RPDPD1B</v>
          </cell>
          <cell r="B2399">
            <v>20</v>
          </cell>
          <cell r="C2399">
            <v>12</v>
          </cell>
          <cell r="D2399" t="str">
            <v>LABOR</v>
          </cell>
          <cell r="E2399">
            <v>0</v>
          </cell>
          <cell r="F2399">
            <v>1</v>
          </cell>
        </row>
        <row r="2400">
          <cell r="A2400" t="str">
            <v>RPDPD1B</v>
          </cell>
          <cell r="B2400">
            <v>20</v>
          </cell>
          <cell r="C2400">
            <v>14</v>
          </cell>
          <cell r="D2400" t="str">
            <v>LABOR</v>
          </cell>
          <cell r="E2400">
            <v>1</v>
          </cell>
          <cell r="F2400">
            <v>0</v>
          </cell>
        </row>
        <row r="2401">
          <cell r="A2401" t="str">
            <v>RPDPD1B</v>
          </cell>
          <cell r="B2401">
            <v>20</v>
          </cell>
          <cell r="C2401">
            <v>16</v>
          </cell>
          <cell r="D2401" t="str">
            <v>LABOR</v>
          </cell>
          <cell r="E2401">
            <v>1</v>
          </cell>
          <cell r="F2401">
            <v>1</v>
          </cell>
        </row>
        <row r="2402">
          <cell r="A2402" t="str">
            <v>RPDPD1B</v>
          </cell>
          <cell r="B2402">
            <v>24</v>
          </cell>
          <cell r="C2402">
            <v>2</v>
          </cell>
          <cell r="D2402" t="str">
            <v>LABOR</v>
          </cell>
          <cell r="E2402">
            <v>1</v>
          </cell>
          <cell r="F2402">
            <v>1</v>
          </cell>
        </row>
        <row r="2403">
          <cell r="A2403" t="str">
            <v>RPDPD1B</v>
          </cell>
          <cell r="B2403">
            <v>24</v>
          </cell>
          <cell r="C2403">
            <v>3</v>
          </cell>
          <cell r="D2403" t="str">
            <v>LABOR</v>
          </cell>
          <cell r="E2403">
            <v>2</v>
          </cell>
          <cell r="F2403">
            <v>6</v>
          </cell>
        </row>
        <row r="2404">
          <cell r="A2404" t="str">
            <v>RPDPD1B</v>
          </cell>
          <cell r="B2404">
            <v>24</v>
          </cell>
          <cell r="C2404">
            <v>4</v>
          </cell>
          <cell r="D2404" t="str">
            <v>LABOR</v>
          </cell>
          <cell r="E2404">
            <v>1</v>
          </cell>
          <cell r="F2404">
            <v>1</v>
          </cell>
        </row>
        <row r="2405">
          <cell r="A2405" t="str">
            <v>RPDPD1B</v>
          </cell>
          <cell r="B2405">
            <v>24</v>
          </cell>
          <cell r="C2405">
            <v>6</v>
          </cell>
          <cell r="D2405" t="str">
            <v>LABOR</v>
          </cell>
          <cell r="E2405">
            <v>0</v>
          </cell>
          <cell r="F2405">
            <v>3</v>
          </cell>
        </row>
        <row r="2406">
          <cell r="A2406" t="str">
            <v>RPDPD1B</v>
          </cell>
          <cell r="B2406">
            <v>24</v>
          </cell>
          <cell r="C2406">
            <v>8</v>
          </cell>
          <cell r="D2406" t="str">
            <v>LABOR</v>
          </cell>
          <cell r="E2406">
            <v>1</v>
          </cell>
          <cell r="F2406">
            <v>1</v>
          </cell>
        </row>
        <row r="2407">
          <cell r="A2407" t="str">
            <v>RPDPD1B</v>
          </cell>
          <cell r="B2407">
            <v>24</v>
          </cell>
          <cell r="C2407">
            <v>10</v>
          </cell>
          <cell r="D2407" t="str">
            <v>LABOR</v>
          </cell>
          <cell r="E2407">
            <v>1</v>
          </cell>
          <cell r="F2407">
            <v>1</v>
          </cell>
        </row>
        <row r="2408">
          <cell r="A2408" t="str">
            <v>RPDPD1B</v>
          </cell>
          <cell r="B2408">
            <v>24</v>
          </cell>
          <cell r="C2408">
            <v>12</v>
          </cell>
          <cell r="D2408" t="str">
            <v>LABOR</v>
          </cell>
          <cell r="E2408">
            <v>5</v>
          </cell>
          <cell r="F2408">
            <v>13</v>
          </cell>
        </row>
        <row r="2409">
          <cell r="A2409" t="str">
            <v>RPDPD1B</v>
          </cell>
          <cell r="B2409">
            <v>24</v>
          </cell>
          <cell r="C2409">
            <v>18</v>
          </cell>
          <cell r="D2409" t="str">
            <v>LABOR</v>
          </cell>
          <cell r="E2409">
            <v>1</v>
          </cell>
          <cell r="F2409">
            <v>1</v>
          </cell>
        </row>
        <row r="2410">
          <cell r="A2410" t="str">
            <v>RPDPD1B</v>
          </cell>
          <cell r="B2410">
            <v>24</v>
          </cell>
          <cell r="C2410">
            <v>20</v>
          </cell>
          <cell r="D2410" t="str">
            <v>LABOR</v>
          </cell>
          <cell r="E2410">
            <v>1</v>
          </cell>
          <cell r="F2410">
            <v>1</v>
          </cell>
        </row>
        <row r="2411">
          <cell r="A2411" t="str">
            <v>RPDPD1B</v>
          </cell>
          <cell r="B2411">
            <v>30</v>
          </cell>
          <cell r="C2411">
            <v>8</v>
          </cell>
          <cell r="D2411" t="str">
            <v>LABOR</v>
          </cell>
          <cell r="E2411">
            <v>0</v>
          </cell>
          <cell r="F2411">
            <v>1</v>
          </cell>
        </row>
        <row r="2412">
          <cell r="A2412" t="str">
            <v>RPDPD1B</v>
          </cell>
          <cell r="B2412">
            <v>30</v>
          </cell>
          <cell r="C2412">
            <v>10</v>
          </cell>
          <cell r="D2412" t="str">
            <v>LABOR</v>
          </cell>
          <cell r="E2412">
            <v>0</v>
          </cell>
          <cell r="F2412">
            <v>1</v>
          </cell>
        </row>
        <row r="2413">
          <cell r="A2413" t="str">
            <v>RPDPD1B</v>
          </cell>
          <cell r="B2413">
            <v>30</v>
          </cell>
          <cell r="C2413">
            <v>12</v>
          </cell>
          <cell r="D2413" t="str">
            <v>LABOR</v>
          </cell>
          <cell r="E2413">
            <v>0</v>
          </cell>
          <cell r="F2413">
            <v>1</v>
          </cell>
        </row>
        <row r="2414">
          <cell r="A2414" t="str">
            <v>RPDPD1B</v>
          </cell>
          <cell r="B2414">
            <v>30</v>
          </cell>
          <cell r="C2414">
            <v>18</v>
          </cell>
          <cell r="D2414" t="str">
            <v>LABOR</v>
          </cell>
          <cell r="E2414">
            <v>0</v>
          </cell>
          <cell r="F2414">
            <v>1</v>
          </cell>
        </row>
        <row r="2415">
          <cell r="A2415" t="str">
            <v>RPDPD1B</v>
          </cell>
          <cell r="B2415">
            <v>30</v>
          </cell>
          <cell r="C2415">
            <v>24</v>
          </cell>
          <cell r="D2415" t="str">
            <v>LABOR</v>
          </cell>
          <cell r="E2415">
            <v>0</v>
          </cell>
          <cell r="F2415">
            <v>1</v>
          </cell>
        </row>
        <row r="2416">
          <cell r="A2416" t="str">
            <v>RPDPD1B</v>
          </cell>
          <cell r="B2416">
            <v>30</v>
          </cell>
          <cell r="C2416">
            <v>30</v>
          </cell>
          <cell r="D2416" t="str">
            <v>LABOR</v>
          </cell>
          <cell r="E2416">
            <v>0</v>
          </cell>
          <cell r="F2416">
            <v>1</v>
          </cell>
        </row>
        <row r="2417">
          <cell r="A2417" t="str">
            <v>RPDPD1B</v>
          </cell>
          <cell r="B2417">
            <v>36</v>
          </cell>
          <cell r="C2417">
            <v>36</v>
          </cell>
          <cell r="D2417" t="str">
            <v>LABOR</v>
          </cell>
          <cell r="E2417">
            <v>1</v>
          </cell>
          <cell r="F2417">
            <v>1</v>
          </cell>
        </row>
        <row r="2418">
          <cell r="A2418" t="str">
            <v>RPDPD1B</v>
          </cell>
          <cell r="B2418">
            <v>48</v>
          </cell>
          <cell r="C2418">
            <v>6</v>
          </cell>
          <cell r="D2418" t="str">
            <v>LABOR</v>
          </cell>
          <cell r="E2418">
            <v>1</v>
          </cell>
          <cell r="F2418">
            <v>1</v>
          </cell>
        </row>
        <row r="2419">
          <cell r="A2419" t="str">
            <v>RPDPD1B</v>
          </cell>
          <cell r="B2419">
            <v>48</v>
          </cell>
          <cell r="C2419">
            <v>24</v>
          </cell>
          <cell r="D2419" t="str">
            <v>LABOR</v>
          </cell>
          <cell r="E2419">
            <v>1</v>
          </cell>
          <cell r="F2419">
            <v>1</v>
          </cell>
        </row>
        <row r="2420">
          <cell r="A2420" t="str">
            <v>RPDPD1B</v>
          </cell>
          <cell r="B2420">
            <v>48</v>
          </cell>
          <cell r="C2420">
            <v>36</v>
          </cell>
          <cell r="D2420" t="str">
            <v>LABOR</v>
          </cell>
          <cell r="E2420">
            <v>2</v>
          </cell>
          <cell r="F2420">
            <v>2</v>
          </cell>
        </row>
        <row r="2421">
          <cell r="A2421" t="str">
            <v>RPDPD1B</v>
          </cell>
          <cell r="B2421">
            <v>54</v>
          </cell>
          <cell r="C2421">
            <v>2</v>
          </cell>
          <cell r="D2421" t="str">
            <v>LABOR</v>
          </cell>
          <cell r="E2421">
            <v>2</v>
          </cell>
          <cell r="F2421">
            <v>2</v>
          </cell>
        </row>
        <row r="2422">
          <cell r="A2422" t="str">
            <v>RPDPD1B</v>
          </cell>
          <cell r="B2422">
            <v>54</v>
          </cell>
          <cell r="C2422">
            <v>6</v>
          </cell>
          <cell r="D2422" t="str">
            <v>LABOR</v>
          </cell>
          <cell r="E2422">
            <v>1</v>
          </cell>
          <cell r="F2422">
            <v>1</v>
          </cell>
        </row>
        <row r="2423">
          <cell r="A2423" t="str">
            <v>RPDPD1B</v>
          </cell>
          <cell r="B2423">
            <v>54</v>
          </cell>
          <cell r="C2423">
            <v>10</v>
          </cell>
          <cell r="D2423" t="str">
            <v>LABOR</v>
          </cell>
          <cell r="E2423">
            <v>1</v>
          </cell>
          <cell r="F2423">
            <v>1</v>
          </cell>
        </row>
        <row r="2424">
          <cell r="A2424" t="str">
            <v>RPDPD1B</v>
          </cell>
          <cell r="B2424">
            <v>54</v>
          </cell>
          <cell r="C2424">
            <v>18</v>
          </cell>
          <cell r="D2424" t="str">
            <v>LABOR</v>
          </cell>
          <cell r="E2424">
            <v>1</v>
          </cell>
          <cell r="F2424">
            <v>1</v>
          </cell>
        </row>
        <row r="2425">
          <cell r="A2425" t="str">
            <v>RPDPD1B</v>
          </cell>
          <cell r="B2425">
            <v>54</v>
          </cell>
          <cell r="C2425">
            <v>24</v>
          </cell>
          <cell r="D2425" t="str">
            <v>LABOR</v>
          </cell>
          <cell r="E2425">
            <v>0</v>
          </cell>
          <cell r="F2425">
            <v>1</v>
          </cell>
        </row>
        <row r="2426">
          <cell r="A2426" t="str">
            <v>RPDPD1B</v>
          </cell>
          <cell r="B2426">
            <v>54</v>
          </cell>
          <cell r="C2426">
            <v>36</v>
          </cell>
          <cell r="D2426" t="str">
            <v>LABOR</v>
          </cell>
          <cell r="E2426">
            <v>2</v>
          </cell>
          <cell r="F2426">
            <v>2</v>
          </cell>
        </row>
        <row r="2427">
          <cell r="A2427" t="str">
            <v>RPDPD1B</v>
          </cell>
          <cell r="B2427">
            <v>60</v>
          </cell>
          <cell r="C2427">
            <v>6</v>
          </cell>
          <cell r="D2427" t="str">
            <v>LABOR</v>
          </cell>
          <cell r="E2427">
            <v>1</v>
          </cell>
          <cell r="F2427">
            <v>1</v>
          </cell>
        </row>
        <row r="2428">
          <cell r="A2428" t="str">
            <v>RPDPD1B</v>
          </cell>
          <cell r="B2428">
            <v>60</v>
          </cell>
          <cell r="C2428">
            <v>12</v>
          </cell>
          <cell r="D2428" t="str">
            <v>LABOR</v>
          </cell>
          <cell r="E2428">
            <v>2</v>
          </cell>
          <cell r="F2428">
            <v>2</v>
          </cell>
        </row>
        <row r="2429">
          <cell r="A2429" t="str">
            <v>RPDPD1D</v>
          </cell>
          <cell r="B2429">
            <v>4</v>
          </cell>
          <cell r="C2429">
            <v>2</v>
          </cell>
          <cell r="D2429" t="str">
            <v>LABOR</v>
          </cell>
          <cell r="E2429">
            <v>4</v>
          </cell>
          <cell r="F2429">
            <v>5</v>
          </cell>
        </row>
        <row r="2430">
          <cell r="A2430" t="str">
            <v>RPDPD1D</v>
          </cell>
          <cell r="B2430">
            <v>6</v>
          </cell>
          <cell r="C2430">
            <v>2</v>
          </cell>
          <cell r="D2430" t="str">
            <v>LABOR</v>
          </cell>
          <cell r="E2430">
            <v>2</v>
          </cell>
          <cell r="F2430">
            <v>3</v>
          </cell>
        </row>
        <row r="2431">
          <cell r="A2431" t="str">
            <v>RPDPD1D</v>
          </cell>
          <cell r="B2431">
            <v>6</v>
          </cell>
          <cell r="C2431">
            <v>3</v>
          </cell>
          <cell r="D2431" t="str">
            <v>LABOR</v>
          </cell>
          <cell r="E2431">
            <v>2</v>
          </cell>
          <cell r="F2431">
            <v>2</v>
          </cell>
        </row>
        <row r="2432">
          <cell r="A2432" t="str">
            <v>RPDPD1D</v>
          </cell>
          <cell r="B2432">
            <v>6</v>
          </cell>
          <cell r="C2432">
            <v>4</v>
          </cell>
          <cell r="D2432" t="str">
            <v>LABOR</v>
          </cell>
          <cell r="E2432">
            <v>1</v>
          </cell>
          <cell r="F2432">
            <v>1</v>
          </cell>
        </row>
        <row r="2433">
          <cell r="A2433" t="str">
            <v>RPDPD1D</v>
          </cell>
          <cell r="B2433">
            <v>8</v>
          </cell>
          <cell r="C2433">
            <v>3</v>
          </cell>
          <cell r="D2433" t="str">
            <v>LABOR</v>
          </cell>
          <cell r="E2433">
            <v>1</v>
          </cell>
          <cell r="F2433">
            <v>1</v>
          </cell>
        </row>
        <row r="2434">
          <cell r="A2434" t="str">
            <v>RPDPD1D</v>
          </cell>
          <cell r="B2434">
            <v>8</v>
          </cell>
          <cell r="C2434">
            <v>4</v>
          </cell>
          <cell r="D2434" t="str">
            <v>LABOR</v>
          </cell>
          <cell r="E2434">
            <v>2</v>
          </cell>
          <cell r="F2434">
            <v>3</v>
          </cell>
        </row>
        <row r="2435">
          <cell r="A2435" t="str">
            <v>RPDPD1D</v>
          </cell>
          <cell r="B2435">
            <v>8</v>
          </cell>
          <cell r="C2435">
            <v>6</v>
          </cell>
          <cell r="D2435" t="str">
            <v>LABOR</v>
          </cell>
          <cell r="E2435">
            <v>0</v>
          </cell>
          <cell r="F2435">
            <v>0</v>
          </cell>
        </row>
        <row r="2436">
          <cell r="A2436" t="str">
            <v>RPDPD1D</v>
          </cell>
          <cell r="B2436">
            <v>10</v>
          </cell>
          <cell r="C2436">
            <v>2</v>
          </cell>
          <cell r="D2436" t="str">
            <v>LABOR</v>
          </cell>
          <cell r="E2436">
            <v>0</v>
          </cell>
          <cell r="F2436">
            <v>1</v>
          </cell>
        </row>
        <row r="2437">
          <cell r="A2437" t="str">
            <v>RPDPD1D</v>
          </cell>
          <cell r="B2437">
            <v>10</v>
          </cell>
          <cell r="C2437">
            <v>3</v>
          </cell>
          <cell r="D2437" t="str">
            <v>LABOR</v>
          </cell>
          <cell r="E2437">
            <v>2</v>
          </cell>
          <cell r="F2437">
            <v>2</v>
          </cell>
        </row>
        <row r="2438">
          <cell r="A2438" t="str">
            <v>RPDPD1D</v>
          </cell>
          <cell r="B2438">
            <v>12</v>
          </cell>
          <cell r="C2438">
            <v>3</v>
          </cell>
          <cell r="D2438" t="str">
            <v>LABOR</v>
          </cell>
          <cell r="E2438">
            <v>1</v>
          </cell>
          <cell r="F2438">
            <v>1</v>
          </cell>
        </row>
        <row r="2439">
          <cell r="A2439" t="str">
            <v>RPDPD1D</v>
          </cell>
          <cell r="B2439">
            <v>12</v>
          </cell>
          <cell r="C2439">
            <v>4</v>
          </cell>
          <cell r="D2439" t="str">
            <v>LABOR</v>
          </cell>
          <cell r="E2439">
            <v>1</v>
          </cell>
          <cell r="F2439">
            <v>1</v>
          </cell>
        </row>
        <row r="2440">
          <cell r="A2440" t="str">
            <v>RPDPD1D</v>
          </cell>
          <cell r="B2440">
            <v>14</v>
          </cell>
          <cell r="C2440">
            <v>10</v>
          </cell>
          <cell r="D2440" t="str">
            <v>LABOR</v>
          </cell>
          <cell r="E2440">
            <v>2</v>
          </cell>
          <cell r="F2440">
            <v>2</v>
          </cell>
        </row>
        <row r="2441">
          <cell r="A2441" t="str">
            <v>RPDPD1D</v>
          </cell>
          <cell r="B2441">
            <v>24</v>
          </cell>
          <cell r="C2441">
            <v>2</v>
          </cell>
          <cell r="D2441" t="str">
            <v>LABOR</v>
          </cell>
          <cell r="E2441">
            <v>4</v>
          </cell>
          <cell r="F2441">
            <v>4</v>
          </cell>
        </row>
        <row r="2442">
          <cell r="A2442" t="str">
            <v>RPDPD1D</v>
          </cell>
          <cell r="B2442">
            <v>24</v>
          </cell>
          <cell r="C2442">
            <v>3</v>
          </cell>
          <cell r="D2442" t="str">
            <v>LABOR</v>
          </cell>
          <cell r="E2442">
            <v>1</v>
          </cell>
          <cell r="F2442">
            <v>1</v>
          </cell>
        </row>
        <row r="2443">
          <cell r="A2443" t="str">
            <v>RPDPD1D</v>
          </cell>
          <cell r="B2443">
            <v>24</v>
          </cell>
          <cell r="C2443">
            <v>4</v>
          </cell>
          <cell r="D2443" t="str">
            <v>LABOR</v>
          </cell>
          <cell r="E2443">
            <v>1</v>
          </cell>
          <cell r="F2443">
            <v>1</v>
          </cell>
        </row>
        <row r="2444">
          <cell r="A2444" t="str">
            <v>RPDPD1D</v>
          </cell>
          <cell r="B2444">
            <v>24</v>
          </cell>
          <cell r="C2444">
            <v>6</v>
          </cell>
          <cell r="D2444" t="str">
            <v>LABOR</v>
          </cell>
          <cell r="E2444">
            <v>3</v>
          </cell>
          <cell r="F2444">
            <v>3</v>
          </cell>
        </row>
        <row r="2445">
          <cell r="A2445" t="str">
            <v>RPDPD1D</v>
          </cell>
          <cell r="B2445">
            <v>24</v>
          </cell>
          <cell r="C2445">
            <v>8</v>
          </cell>
          <cell r="D2445" t="str">
            <v>LABOR</v>
          </cell>
          <cell r="E2445">
            <v>2</v>
          </cell>
          <cell r="F2445">
            <v>2</v>
          </cell>
        </row>
        <row r="2446">
          <cell r="A2446" t="str">
            <v>RPDPD1D</v>
          </cell>
          <cell r="B2446">
            <v>24</v>
          </cell>
          <cell r="C2446">
            <v>10</v>
          </cell>
          <cell r="D2446" t="str">
            <v>LABOR</v>
          </cell>
          <cell r="E2446">
            <v>1</v>
          </cell>
          <cell r="F2446">
            <v>1</v>
          </cell>
        </row>
        <row r="2447">
          <cell r="A2447" t="str">
            <v>RPDPD1D</v>
          </cell>
          <cell r="B2447">
            <v>24</v>
          </cell>
          <cell r="C2447">
            <v>12</v>
          </cell>
          <cell r="D2447" t="str">
            <v>LABOR</v>
          </cell>
          <cell r="E2447">
            <v>1</v>
          </cell>
          <cell r="F2447">
            <v>1</v>
          </cell>
        </row>
        <row r="2448">
          <cell r="A2448" t="str">
            <v>RPDPD1H</v>
          </cell>
          <cell r="B2448">
            <v>4</v>
          </cell>
          <cell r="C2448">
            <v>2</v>
          </cell>
          <cell r="D2448" t="str">
            <v>LABOR</v>
          </cell>
          <cell r="E2448">
            <v>2</v>
          </cell>
          <cell r="F2448">
            <v>2</v>
          </cell>
        </row>
        <row r="2449">
          <cell r="A2449" t="str">
            <v>RPDPD1H</v>
          </cell>
          <cell r="B2449">
            <v>4</v>
          </cell>
          <cell r="C2449">
            <v>3</v>
          </cell>
          <cell r="D2449" t="str">
            <v>LABOR</v>
          </cell>
          <cell r="E2449">
            <v>0</v>
          </cell>
          <cell r="F2449">
            <v>2</v>
          </cell>
        </row>
        <row r="2450">
          <cell r="A2450" t="str">
            <v>RPDPD1H</v>
          </cell>
          <cell r="B2450">
            <v>6</v>
          </cell>
          <cell r="C2450">
            <v>2</v>
          </cell>
          <cell r="D2450" t="str">
            <v>LABOR</v>
          </cell>
          <cell r="E2450">
            <v>3</v>
          </cell>
          <cell r="F2450">
            <v>3</v>
          </cell>
        </row>
        <row r="2451">
          <cell r="A2451" t="str">
            <v>RPDPD1H</v>
          </cell>
          <cell r="B2451">
            <v>6</v>
          </cell>
          <cell r="C2451">
            <v>3</v>
          </cell>
          <cell r="D2451" t="str">
            <v>LABOR</v>
          </cell>
          <cell r="E2451">
            <v>3</v>
          </cell>
          <cell r="F2451">
            <v>4</v>
          </cell>
        </row>
        <row r="2452">
          <cell r="A2452" t="str">
            <v>RPDPD1H</v>
          </cell>
          <cell r="B2452">
            <v>6</v>
          </cell>
          <cell r="C2452">
            <v>4</v>
          </cell>
          <cell r="D2452" t="str">
            <v>LABOR</v>
          </cell>
          <cell r="E2452">
            <v>1</v>
          </cell>
          <cell r="F2452">
            <v>1</v>
          </cell>
        </row>
        <row r="2453">
          <cell r="A2453" t="str">
            <v>RPDPD1H</v>
          </cell>
          <cell r="B2453">
            <v>8</v>
          </cell>
          <cell r="C2453">
            <v>2</v>
          </cell>
          <cell r="D2453" t="str">
            <v>LABOR</v>
          </cell>
          <cell r="E2453">
            <v>0</v>
          </cell>
          <cell r="F2453">
            <v>0</v>
          </cell>
        </row>
        <row r="2454">
          <cell r="A2454" t="str">
            <v>RPDPD1H</v>
          </cell>
          <cell r="B2454">
            <v>8</v>
          </cell>
          <cell r="C2454">
            <v>3</v>
          </cell>
          <cell r="D2454" t="str">
            <v>LABOR</v>
          </cell>
          <cell r="E2454">
            <v>0</v>
          </cell>
          <cell r="F2454">
            <v>0</v>
          </cell>
        </row>
        <row r="2455">
          <cell r="A2455" t="str">
            <v>RPDPD1H</v>
          </cell>
          <cell r="B2455">
            <v>12</v>
          </cell>
          <cell r="C2455">
            <v>2</v>
          </cell>
          <cell r="D2455" t="str">
            <v>LABOR</v>
          </cell>
          <cell r="E2455">
            <v>1</v>
          </cell>
          <cell r="F2455">
            <v>2</v>
          </cell>
        </row>
        <row r="2456">
          <cell r="A2456" t="str">
            <v>RPDPD1H</v>
          </cell>
          <cell r="B2456">
            <v>12</v>
          </cell>
          <cell r="C2456">
            <v>4</v>
          </cell>
          <cell r="D2456" t="str">
            <v>LABOR</v>
          </cell>
          <cell r="E2456">
            <v>1</v>
          </cell>
          <cell r="F2456">
            <v>1</v>
          </cell>
        </row>
        <row r="2457">
          <cell r="A2457" t="str">
            <v>RPDPD1H</v>
          </cell>
          <cell r="B2457">
            <v>12</v>
          </cell>
          <cell r="C2457">
            <v>6</v>
          </cell>
          <cell r="D2457" t="str">
            <v>LABOR</v>
          </cell>
          <cell r="E2457">
            <v>2</v>
          </cell>
          <cell r="F2457">
            <v>2</v>
          </cell>
        </row>
        <row r="2458">
          <cell r="A2458" t="str">
            <v>RPDPD1H</v>
          </cell>
          <cell r="B2458">
            <v>14</v>
          </cell>
          <cell r="C2458">
            <v>2</v>
          </cell>
          <cell r="D2458" t="str">
            <v>LABOR</v>
          </cell>
          <cell r="E2458">
            <v>0</v>
          </cell>
          <cell r="F2458">
            <v>1</v>
          </cell>
        </row>
        <row r="2459">
          <cell r="A2459" t="str">
            <v>RPDPD1H</v>
          </cell>
          <cell r="B2459">
            <v>18</v>
          </cell>
          <cell r="C2459">
            <v>3</v>
          </cell>
          <cell r="D2459" t="str">
            <v>LABOR</v>
          </cell>
          <cell r="E2459">
            <v>1</v>
          </cell>
          <cell r="F2459">
            <v>1</v>
          </cell>
        </row>
        <row r="2460">
          <cell r="A2460" t="str">
            <v>RPDPD1H</v>
          </cell>
          <cell r="B2460">
            <v>18</v>
          </cell>
          <cell r="C2460">
            <v>4</v>
          </cell>
          <cell r="D2460" t="str">
            <v>LABOR</v>
          </cell>
          <cell r="E2460">
            <v>3</v>
          </cell>
          <cell r="F2460">
            <v>3</v>
          </cell>
        </row>
        <row r="2461">
          <cell r="A2461" t="str">
            <v>RPDPD1H</v>
          </cell>
          <cell r="B2461">
            <v>24</v>
          </cell>
          <cell r="C2461">
            <v>2</v>
          </cell>
          <cell r="D2461" t="str">
            <v>LABOR</v>
          </cell>
          <cell r="E2461">
            <v>2</v>
          </cell>
          <cell r="F2461">
            <v>2</v>
          </cell>
        </row>
        <row r="2462">
          <cell r="A2462" t="str">
            <v>RPDPD1H</v>
          </cell>
          <cell r="B2462">
            <v>24</v>
          </cell>
          <cell r="C2462">
            <v>4</v>
          </cell>
          <cell r="D2462" t="str">
            <v>LABOR</v>
          </cell>
          <cell r="E2462">
            <v>1</v>
          </cell>
          <cell r="F2462">
            <v>1</v>
          </cell>
        </row>
        <row r="2463">
          <cell r="A2463" t="str">
            <v>RPDPD1H</v>
          </cell>
          <cell r="B2463">
            <v>24</v>
          </cell>
          <cell r="C2463">
            <v>6</v>
          </cell>
          <cell r="D2463" t="str">
            <v>LABOR</v>
          </cell>
          <cell r="E2463">
            <v>1</v>
          </cell>
          <cell r="F2463">
            <v>1</v>
          </cell>
        </row>
        <row r="2464">
          <cell r="A2464" t="str">
            <v>RPDPG2B</v>
          </cell>
          <cell r="B2464">
            <v>20</v>
          </cell>
          <cell r="C2464">
            <v>2</v>
          </cell>
          <cell r="D2464" t="str">
            <v>LABOR</v>
          </cell>
          <cell r="E2464">
            <v>1</v>
          </cell>
          <cell r="F2464">
            <v>2</v>
          </cell>
        </row>
        <row r="2465">
          <cell r="A2465" t="str">
            <v>RPDPG2B</v>
          </cell>
          <cell r="B2465">
            <v>20</v>
          </cell>
          <cell r="C2465">
            <v>3</v>
          </cell>
          <cell r="D2465" t="str">
            <v>LABOR</v>
          </cell>
          <cell r="E2465">
            <v>1</v>
          </cell>
          <cell r="F2465">
            <v>1</v>
          </cell>
        </row>
        <row r="2466">
          <cell r="A2466" t="str">
            <v>RPDPG2B</v>
          </cell>
          <cell r="B2466">
            <v>24</v>
          </cell>
          <cell r="C2466">
            <v>2</v>
          </cell>
          <cell r="D2466" t="str">
            <v>LABOR</v>
          </cell>
          <cell r="E2466">
            <v>1</v>
          </cell>
          <cell r="F2466">
            <v>1</v>
          </cell>
        </row>
        <row r="2467">
          <cell r="A2467" t="str">
            <v>RPDPG2B</v>
          </cell>
          <cell r="B2467">
            <v>24</v>
          </cell>
          <cell r="C2467">
            <v>8</v>
          </cell>
          <cell r="D2467" t="str">
            <v>LABOR</v>
          </cell>
          <cell r="E2467">
            <v>1</v>
          </cell>
          <cell r="F2467">
            <v>1</v>
          </cell>
        </row>
        <row r="2468">
          <cell r="A2468" t="str">
            <v>RPDPG2B</v>
          </cell>
          <cell r="B2468">
            <v>30</v>
          </cell>
          <cell r="C2468">
            <v>3</v>
          </cell>
          <cell r="D2468" t="str">
            <v>LABOR</v>
          </cell>
          <cell r="E2468">
            <v>1</v>
          </cell>
          <cell r="F2468">
            <v>1</v>
          </cell>
        </row>
        <row r="2469">
          <cell r="A2469" t="str">
            <v>RPDPG2B</v>
          </cell>
          <cell r="B2469">
            <v>30</v>
          </cell>
          <cell r="C2469">
            <v>12</v>
          </cell>
          <cell r="D2469" t="str">
            <v>LABOR</v>
          </cell>
          <cell r="E2469">
            <v>4</v>
          </cell>
          <cell r="F2469">
            <v>4</v>
          </cell>
        </row>
        <row r="2470">
          <cell r="A2470" t="str">
            <v>RPDPG2D</v>
          </cell>
          <cell r="B2470">
            <v>24</v>
          </cell>
          <cell r="C2470">
            <v>2</v>
          </cell>
          <cell r="D2470" t="str">
            <v>LABOR</v>
          </cell>
          <cell r="E2470">
            <v>7</v>
          </cell>
          <cell r="F2470">
            <v>7</v>
          </cell>
        </row>
        <row r="2471">
          <cell r="A2471" t="str">
            <v>RPDPG2D</v>
          </cell>
          <cell r="B2471">
            <v>24</v>
          </cell>
          <cell r="C2471">
            <v>8</v>
          </cell>
          <cell r="D2471" t="str">
            <v>LABOR</v>
          </cell>
          <cell r="E2471">
            <v>1</v>
          </cell>
          <cell r="F2471">
            <v>1</v>
          </cell>
        </row>
        <row r="2472">
          <cell r="A2472" t="str">
            <v>RPDPG2D</v>
          </cell>
          <cell r="B2472">
            <v>24</v>
          </cell>
          <cell r="C2472">
            <v>12</v>
          </cell>
          <cell r="D2472" t="str">
            <v>LABOR</v>
          </cell>
          <cell r="E2472">
            <v>1</v>
          </cell>
          <cell r="F2472">
            <v>1</v>
          </cell>
        </row>
        <row r="2473">
          <cell r="A2473" t="str">
            <v>RPDPG2H</v>
          </cell>
          <cell r="B2473">
            <v>24</v>
          </cell>
          <cell r="C2473">
            <v>12</v>
          </cell>
          <cell r="D2473" t="str">
            <v>LABOR</v>
          </cell>
          <cell r="E2473">
            <v>1</v>
          </cell>
          <cell r="F2473">
            <v>1</v>
          </cell>
        </row>
        <row r="2474">
          <cell r="A2474" t="str">
            <v>RPDUC2D</v>
          </cell>
          <cell r="B2474">
            <v>42</v>
          </cell>
          <cell r="C2474">
            <v>16</v>
          </cell>
          <cell r="D2474" t="str">
            <v>LABOR</v>
          </cell>
          <cell r="E2474">
            <v>1</v>
          </cell>
          <cell r="F2474">
            <v>1</v>
          </cell>
        </row>
        <row r="2475">
          <cell r="A2475" t="str">
            <v>RPDUC2D</v>
          </cell>
          <cell r="B2475">
            <v>42</v>
          </cell>
          <cell r="C2475">
            <v>30</v>
          </cell>
          <cell r="D2475" t="str">
            <v>LABOR</v>
          </cell>
          <cell r="E2475">
            <v>5</v>
          </cell>
          <cell r="F2475">
            <v>5</v>
          </cell>
        </row>
        <row r="2476">
          <cell r="A2476" t="str">
            <v>RPDXF0U</v>
          </cell>
          <cell r="B2476">
            <v>48</v>
          </cell>
          <cell r="C2476">
            <v>2</v>
          </cell>
          <cell r="D2476" t="str">
            <v>LABOR</v>
          </cell>
          <cell r="E2476">
            <v>1</v>
          </cell>
          <cell r="F2476">
            <v>5</v>
          </cell>
        </row>
        <row r="2477">
          <cell r="A2477" t="str">
            <v>RPDXF0U</v>
          </cell>
          <cell r="B2477">
            <v>48</v>
          </cell>
          <cell r="C2477">
            <v>12</v>
          </cell>
          <cell r="D2477" t="str">
            <v>LABOR</v>
          </cell>
          <cell r="E2477">
            <v>4</v>
          </cell>
          <cell r="F2477">
            <v>4</v>
          </cell>
        </row>
        <row r="2478">
          <cell r="A2478" t="str">
            <v>RPDXF0U</v>
          </cell>
          <cell r="B2478">
            <v>84</v>
          </cell>
          <cell r="C2478">
            <v>4</v>
          </cell>
          <cell r="D2478" t="str">
            <v>LABOR</v>
          </cell>
          <cell r="E2478">
            <v>2</v>
          </cell>
          <cell r="F2478">
            <v>2</v>
          </cell>
        </row>
        <row r="2479">
          <cell r="A2479" t="str">
            <v>RPDXF0U</v>
          </cell>
          <cell r="B2479">
            <v>84</v>
          </cell>
          <cell r="C2479">
            <v>6</v>
          </cell>
          <cell r="D2479" t="str">
            <v>LABOR</v>
          </cell>
          <cell r="E2479">
            <v>2</v>
          </cell>
          <cell r="F2479">
            <v>2</v>
          </cell>
        </row>
        <row r="2480">
          <cell r="A2480" t="str">
            <v>RPDXF0U</v>
          </cell>
          <cell r="B2480">
            <v>84</v>
          </cell>
          <cell r="C2480">
            <v>10</v>
          </cell>
          <cell r="D2480" t="str">
            <v>LABOR</v>
          </cell>
          <cell r="E2480">
            <v>6</v>
          </cell>
          <cell r="F2480">
            <v>6</v>
          </cell>
        </row>
        <row r="2481">
          <cell r="A2481" t="str">
            <v>RPDXF0U</v>
          </cell>
          <cell r="B2481">
            <v>84</v>
          </cell>
          <cell r="C2481">
            <v>14</v>
          </cell>
          <cell r="D2481" t="str">
            <v>LABOR</v>
          </cell>
          <cell r="E2481">
            <v>0</v>
          </cell>
          <cell r="F2481">
            <v>5</v>
          </cell>
        </row>
        <row r="2482">
          <cell r="A2482" t="str">
            <v>RPDXF0U</v>
          </cell>
          <cell r="B2482">
            <v>84</v>
          </cell>
          <cell r="C2482">
            <v>24</v>
          </cell>
          <cell r="D2482" t="str">
            <v>LABOR</v>
          </cell>
          <cell r="E2482">
            <v>2</v>
          </cell>
          <cell r="F2482">
            <v>3</v>
          </cell>
        </row>
        <row r="2483">
          <cell r="A2483" t="str">
            <v>RPDXF0U</v>
          </cell>
          <cell r="B2483">
            <v>84</v>
          </cell>
          <cell r="C2483">
            <v>36</v>
          </cell>
          <cell r="D2483" t="str">
            <v>LABOR</v>
          </cell>
          <cell r="E2483">
            <v>6</v>
          </cell>
          <cell r="F2483">
            <v>6</v>
          </cell>
        </row>
        <row r="2484">
          <cell r="A2484" t="str">
            <v>RPDXF0U</v>
          </cell>
          <cell r="B2484">
            <v>84</v>
          </cell>
          <cell r="C2484">
            <v>48</v>
          </cell>
          <cell r="D2484" t="str">
            <v>LABOR</v>
          </cell>
          <cell r="E2484">
            <v>3</v>
          </cell>
          <cell r="F2484">
            <v>3</v>
          </cell>
        </row>
        <row r="2485">
          <cell r="A2485" t="str">
            <v>RPDXH0V</v>
          </cell>
          <cell r="B2485">
            <v>48</v>
          </cell>
          <cell r="C2485">
            <v>12</v>
          </cell>
          <cell r="D2485" t="str">
            <v>LABOR</v>
          </cell>
          <cell r="E2485">
            <v>1</v>
          </cell>
          <cell r="F2485">
            <v>1</v>
          </cell>
        </row>
        <row r="2486">
          <cell r="A2486" t="str">
            <v>RPDXH0V</v>
          </cell>
          <cell r="B2486">
            <v>48</v>
          </cell>
          <cell r="C2486">
            <v>16</v>
          </cell>
          <cell r="D2486" t="str">
            <v>LABOR</v>
          </cell>
          <cell r="E2486">
            <v>1</v>
          </cell>
          <cell r="F2486">
            <v>1</v>
          </cell>
        </row>
        <row r="2487">
          <cell r="A2487" t="str">
            <v>RPDXH0V</v>
          </cell>
          <cell r="B2487">
            <v>48</v>
          </cell>
          <cell r="C2487">
            <v>30</v>
          </cell>
          <cell r="D2487" t="str">
            <v>LABOR</v>
          </cell>
          <cell r="E2487">
            <v>7</v>
          </cell>
          <cell r="F2487">
            <v>11</v>
          </cell>
        </row>
        <row r="2488">
          <cell r="A2488" t="str">
            <v>RPDXH0V</v>
          </cell>
          <cell r="B2488">
            <v>48</v>
          </cell>
          <cell r="C2488">
            <v>36</v>
          </cell>
          <cell r="D2488" t="str">
            <v>LABOR</v>
          </cell>
          <cell r="E2488">
            <v>1</v>
          </cell>
          <cell r="F2488">
            <v>2</v>
          </cell>
        </row>
        <row r="2489">
          <cell r="A2489" t="str">
            <v>RPDXH0V</v>
          </cell>
          <cell r="B2489">
            <v>60</v>
          </cell>
          <cell r="C2489">
            <v>12</v>
          </cell>
          <cell r="D2489" t="str">
            <v>LABOR</v>
          </cell>
          <cell r="E2489">
            <v>1</v>
          </cell>
          <cell r="F2489">
            <v>1</v>
          </cell>
        </row>
        <row r="2490">
          <cell r="A2490" t="str">
            <v>RPDXH0V</v>
          </cell>
          <cell r="B2490">
            <v>60</v>
          </cell>
          <cell r="C2490">
            <v>18</v>
          </cell>
          <cell r="D2490" t="str">
            <v>LABOR</v>
          </cell>
          <cell r="E2490">
            <v>2</v>
          </cell>
          <cell r="F2490">
            <v>2</v>
          </cell>
        </row>
        <row r="2491">
          <cell r="A2491" t="str">
            <v>RPDXH0V</v>
          </cell>
          <cell r="B2491">
            <v>60</v>
          </cell>
          <cell r="C2491">
            <v>30</v>
          </cell>
          <cell r="D2491" t="str">
            <v>LABOR</v>
          </cell>
          <cell r="E2491">
            <v>4</v>
          </cell>
          <cell r="F2491">
            <v>6</v>
          </cell>
        </row>
        <row r="2492">
          <cell r="A2492" t="str">
            <v>RPDXH0V</v>
          </cell>
          <cell r="B2492">
            <v>60</v>
          </cell>
          <cell r="C2492">
            <v>36</v>
          </cell>
          <cell r="D2492" t="str">
            <v>LABOR</v>
          </cell>
          <cell r="E2492">
            <v>3</v>
          </cell>
          <cell r="F2492">
            <v>4</v>
          </cell>
        </row>
        <row r="2493">
          <cell r="A2493" t="str">
            <v>RPDXH0V</v>
          </cell>
          <cell r="B2493">
            <v>66</v>
          </cell>
          <cell r="C2493">
            <v>12</v>
          </cell>
          <cell r="D2493" t="str">
            <v>LABOR</v>
          </cell>
          <cell r="E2493">
            <v>1</v>
          </cell>
          <cell r="F2493">
            <v>1</v>
          </cell>
        </row>
        <row r="2494">
          <cell r="A2494" t="str">
            <v>RPDXH0V</v>
          </cell>
          <cell r="B2494">
            <v>66</v>
          </cell>
          <cell r="C2494">
            <v>30</v>
          </cell>
          <cell r="D2494" t="str">
            <v>LABOR</v>
          </cell>
          <cell r="E2494">
            <v>5</v>
          </cell>
          <cell r="F2494">
            <v>5</v>
          </cell>
        </row>
        <row r="2495">
          <cell r="A2495" t="str">
            <v>RPDXH0V</v>
          </cell>
          <cell r="B2495">
            <v>66</v>
          </cell>
          <cell r="C2495">
            <v>36</v>
          </cell>
          <cell r="D2495" t="str">
            <v>LABOR</v>
          </cell>
          <cell r="E2495">
            <v>2</v>
          </cell>
          <cell r="F2495">
            <v>2</v>
          </cell>
        </row>
        <row r="2496">
          <cell r="A2496" t="str">
            <v>RPDXH0V</v>
          </cell>
          <cell r="B2496">
            <v>72</v>
          </cell>
          <cell r="C2496">
            <v>18</v>
          </cell>
          <cell r="D2496" t="str">
            <v>LABOR</v>
          </cell>
          <cell r="E2496">
            <v>3</v>
          </cell>
          <cell r="F2496">
            <v>3</v>
          </cell>
        </row>
        <row r="2497">
          <cell r="A2497" t="str">
            <v>SAP083</v>
          </cell>
          <cell r="B2497">
            <v>2</v>
          </cell>
          <cell r="C2497">
            <v>0.5</v>
          </cell>
          <cell r="D2497" t="str">
            <v>L602</v>
          </cell>
          <cell r="E2497">
            <v>1</v>
          </cell>
          <cell r="F2497">
            <v>0</v>
          </cell>
        </row>
        <row r="2498">
          <cell r="A2498" t="str">
            <v>SAP083</v>
          </cell>
          <cell r="B2498">
            <v>2</v>
          </cell>
          <cell r="C2498">
            <v>0.75</v>
          </cell>
          <cell r="D2498" t="str">
            <v>L602</v>
          </cell>
          <cell r="E2498">
            <v>2</v>
          </cell>
          <cell r="F2498">
            <v>0</v>
          </cell>
        </row>
        <row r="2499">
          <cell r="A2499" t="str">
            <v>SAP083</v>
          </cell>
          <cell r="B2499">
            <v>2</v>
          </cell>
          <cell r="C2499">
            <v>1</v>
          </cell>
          <cell r="D2499" t="str">
            <v>L602</v>
          </cell>
          <cell r="E2499">
            <v>1</v>
          </cell>
          <cell r="F2499">
            <v>0</v>
          </cell>
        </row>
        <row r="2500">
          <cell r="A2500" t="str">
            <v>SAP083</v>
          </cell>
          <cell r="B2500">
            <v>2</v>
          </cell>
          <cell r="C2500">
            <v>1.5</v>
          </cell>
          <cell r="D2500" t="str">
            <v>L602</v>
          </cell>
          <cell r="E2500">
            <v>1</v>
          </cell>
          <cell r="F2500">
            <v>0</v>
          </cell>
        </row>
        <row r="2501">
          <cell r="A2501" t="str">
            <v>SCCJ01</v>
          </cell>
          <cell r="B2501">
            <v>0.5</v>
          </cell>
          <cell r="C2501">
            <v>0</v>
          </cell>
          <cell r="D2501" t="str">
            <v>L403</v>
          </cell>
          <cell r="E2501">
            <v>0</v>
          </cell>
          <cell r="F2501">
            <v>2</v>
          </cell>
        </row>
        <row r="2502">
          <cell r="A2502" t="str">
            <v>SCCJ01</v>
          </cell>
          <cell r="B2502">
            <v>0.75</v>
          </cell>
          <cell r="C2502">
            <v>0</v>
          </cell>
          <cell r="D2502" t="str">
            <v>L403</v>
          </cell>
          <cell r="E2502">
            <v>4</v>
          </cell>
          <cell r="F2502">
            <v>5</v>
          </cell>
        </row>
        <row r="2503">
          <cell r="A2503" t="str">
            <v>SCCJ01</v>
          </cell>
          <cell r="B2503">
            <v>1</v>
          </cell>
          <cell r="C2503">
            <v>0</v>
          </cell>
          <cell r="D2503" t="str">
            <v>L403</v>
          </cell>
          <cell r="E2503">
            <v>6</v>
          </cell>
          <cell r="F2503">
            <v>5</v>
          </cell>
        </row>
        <row r="2504">
          <cell r="A2504" t="str">
            <v>SCCJ01</v>
          </cell>
          <cell r="B2504">
            <v>1.5</v>
          </cell>
          <cell r="C2504">
            <v>0</v>
          </cell>
          <cell r="D2504" t="str">
            <v>L403</v>
          </cell>
          <cell r="E2504">
            <v>4</v>
          </cell>
          <cell r="F2504">
            <v>4</v>
          </cell>
        </row>
        <row r="2505">
          <cell r="A2505" t="str">
            <v>SCCK01</v>
          </cell>
          <cell r="B2505">
            <v>0.75</v>
          </cell>
          <cell r="C2505">
            <v>0</v>
          </cell>
          <cell r="D2505" t="str">
            <v>L403</v>
          </cell>
          <cell r="E2505">
            <v>0</v>
          </cell>
          <cell r="F2505">
            <v>2</v>
          </cell>
        </row>
        <row r="2506">
          <cell r="A2506" t="str">
            <v>SCCK01</v>
          </cell>
          <cell r="B2506">
            <v>1</v>
          </cell>
          <cell r="C2506">
            <v>0</v>
          </cell>
          <cell r="D2506" t="str">
            <v>L403</v>
          </cell>
          <cell r="E2506">
            <v>8</v>
          </cell>
          <cell r="F2506">
            <v>15</v>
          </cell>
        </row>
        <row r="2507">
          <cell r="A2507" t="str">
            <v>SCDJ01</v>
          </cell>
          <cell r="B2507">
            <v>0.5</v>
          </cell>
          <cell r="C2507">
            <v>0</v>
          </cell>
          <cell r="D2507" t="str">
            <v>L403</v>
          </cell>
          <cell r="E2507">
            <v>0</v>
          </cell>
          <cell r="F2507">
            <v>1</v>
          </cell>
        </row>
        <row r="2508">
          <cell r="A2508" t="str">
            <v>SCDJ01</v>
          </cell>
          <cell r="B2508">
            <v>0.75</v>
          </cell>
          <cell r="C2508">
            <v>0</v>
          </cell>
          <cell r="D2508" t="str">
            <v>L403</v>
          </cell>
          <cell r="E2508">
            <v>2</v>
          </cell>
          <cell r="F2508">
            <v>6</v>
          </cell>
        </row>
        <row r="2509">
          <cell r="A2509" t="str">
            <v>SCDJ01</v>
          </cell>
          <cell r="B2509">
            <v>1</v>
          </cell>
          <cell r="C2509">
            <v>0</v>
          </cell>
          <cell r="D2509" t="str">
            <v>L403</v>
          </cell>
          <cell r="E2509">
            <v>1</v>
          </cell>
          <cell r="F2509">
            <v>3</v>
          </cell>
        </row>
        <row r="2510">
          <cell r="A2510" t="str">
            <v>SCLJ01</v>
          </cell>
          <cell r="B2510">
            <v>0.75</v>
          </cell>
          <cell r="C2510">
            <v>0</v>
          </cell>
          <cell r="D2510" t="str">
            <v>L404</v>
          </cell>
          <cell r="E2510">
            <v>0</v>
          </cell>
          <cell r="F2510">
            <v>10</v>
          </cell>
        </row>
        <row r="2511">
          <cell r="A2511" t="str">
            <v>SCLJ01</v>
          </cell>
          <cell r="B2511">
            <v>1</v>
          </cell>
          <cell r="C2511">
            <v>0</v>
          </cell>
          <cell r="D2511" t="str">
            <v>L404</v>
          </cell>
          <cell r="E2511">
            <v>1</v>
          </cell>
          <cell r="F2511">
            <v>2</v>
          </cell>
        </row>
        <row r="2512">
          <cell r="A2512" t="str">
            <v>SCSJ04</v>
          </cell>
          <cell r="B2512">
            <v>0.75</v>
          </cell>
          <cell r="C2512">
            <v>0</v>
          </cell>
          <cell r="D2512" t="str">
            <v>L405</v>
          </cell>
          <cell r="E2512">
            <v>5</v>
          </cell>
          <cell r="F2512">
            <v>10</v>
          </cell>
        </row>
        <row r="2513">
          <cell r="A2513" t="str">
            <v>SCSJ04</v>
          </cell>
          <cell r="B2513">
            <v>1</v>
          </cell>
          <cell r="C2513">
            <v>0</v>
          </cell>
          <cell r="D2513" t="str">
            <v>L405</v>
          </cell>
          <cell r="E2513">
            <v>4</v>
          </cell>
          <cell r="F2513">
            <v>4</v>
          </cell>
        </row>
        <row r="2514">
          <cell r="A2514" t="str">
            <v>SCSJ04</v>
          </cell>
          <cell r="B2514">
            <v>1.5</v>
          </cell>
          <cell r="C2514">
            <v>0</v>
          </cell>
          <cell r="D2514" t="str">
            <v>L405</v>
          </cell>
          <cell r="E2514">
            <v>1</v>
          </cell>
          <cell r="F2514">
            <v>2</v>
          </cell>
        </row>
        <row r="2515">
          <cell r="A2515" t="str">
            <v>SDCJ01</v>
          </cell>
          <cell r="B2515">
            <v>0.25</v>
          </cell>
          <cell r="C2515">
            <v>0</v>
          </cell>
          <cell r="D2515" t="str">
            <v>L403</v>
          </cell>
          <cell r="E2515">
            <v>1</v>
          </cell>
          <cell r="F2515">
            <v>2</v>
          </cell>
        </row>
        <row r="2516">
          <cell r="A2516" t="str">
            <v>SDCJ01</v>
          </cell>
          <cell r="B2516">
            <v>0.5</v>
          </cell>
          <cell r="C2516">
            <v>0</v>
          </cell>
          <cell r="D2516" t="str">
            <v>L403</v>
          </cell>
          <cell r="E2516">
            <v>12</v>
          </cell>
          <cell r="F2516">
            <v>20</v>
          </cell>
        </row>
        <row r="2517">
          <cell r="A2517" t="str">
            <v>SDCJ01</v>
          </cell>
          <cell r="B2517">
            <v>0.75</v>
          </cell>
          <cell r="C2517">
            <v>0</v>
          </cell>
          <cell r="D2517" t="str">
            <v>L403</v>
          </cell>
          <cell r="E2517">
            <v>211</v>
          </cell>
          <cell r="F2517">
            <v>214</v>
          </cell>
        </row>
        <row r="2518">
          <cell r="A2518" t="str">
            <v>SDCJ01</v>
          </cell>
          <cell r="B2518">
            <v>1</v>
          </cell>
          <cell r="C2518">
            <v>0</v>
          </cell>
          <cell r="D2518" t="str">
            <v>L403</v>
          </cell>
          <cell r="E2518">
            <v>381</v>
          </cell>
          <cell r="F2518">
            <v>386</v>
          </cell>
        </row>
        <row r="2519">
          <cell r="A2519" t="str">
            <v>SDCJ01</v>
          </cell>
          <cell r="B2519">
            <v>1.5</v>
          </cell>
          <cell r="C2519">
            <v>0</v>
          </cell>
          <cell r="D2519" t="str">
            <v>L403</v>
          </cell>
          <cell r="E2519">
            <v>262</v>
          </cell>
          <cell r="F2519">
            <v>265</v>
          </cell>
        </row>
        <row r="2520">
          <cell r="A2520" t="str">
            <v>SDCK01</v>
          </cell>
          <cell r="B2520">
            <v>0.25</v>
          </cell>
          <cell r="C2520">
            <v>0</v>
          </cell>
          <cell r="D2520" t="str">
            <v>L403</v>
          </cell>
          <cell r="E2520">
            <v>2</v>
          </cell>
          <cell r="F2520">
            <v>7</v>
          </cell>
        </row>
        <row r="2521">
          <cell r="A2521" t="str">
            <v>SDCK01</v>
          </cell>
          <cell r="B2521">
            <v>0.5</v>
          </cell>
          <cell r="C2521">
            <v>0</v>
          </cell>
          <cell r="D2521" t="str">
            <v>L403</v>
          </cell>
          <cell r="E2521">
            <v>21</v>
          </cell>
          <cell r="F2521">
            <v>22</v>
          </cell>
        </row>
        <row r="2522">
          <cell r="A2522" t="str">
            <v>SDCK01</v>
          </cell>
          <cell r="B2522">
            <v>0.75</v>
          </cell>
          <cell r="C2522">
            <v>0</v>
          </cell>
          <cell r="D2522" t="str">
            <v>L403</v>
          </cell>
          <cell r="E2522">
            <v>56</v>
          </cell>
          <cell r="F2522">
            <v>71</v>
          </cell>
        </row>
        <row r="2523">
          <cell r="A2523" t="str">
            <v>SDCK01</v>
          </cell>
          <cell r="B2523">
            <v>1</v>
          </cell>
          <cell r="C2523">
            <v>0</v>
          </cell>
          <cell r="D2523" t="str">
            <v>L403</v>
          </cell>
          <cell r="E2523">
            <v>96</v>
          </cell>
          <cell r="F2523">
            <v>99</v>
          </cell>
        </row>
        <row r="2524">
          <cell r="A2524" t="str">
            <v>SDCK01</v>
          </cell>
          <cell r="B2524">
            <v>1.5</v>
          </cell>
          <cell r="C2524">
            <v>0</v>
          </cell>
          <cell r="D2524" t="str">
            <v>L403</v>
          </cell>
          <cell r="E2524">
            <v>9</v>
          </cell>
          <cell r="F2524">
            <v>10</v>
          </cell>
        </row>
        <row r="2525">
          <cell r="A2525" t="str">
            <v>SDDJ01</v>
          </cell>
          <cell r="B2525">
            <v>0.25</v>
          </cell>
          <cell r="C2525">
            <v>0</v>
          </cell>
          <cell r="D2525" t="str">
            <v>L403</v>
          </cell>
          <cell r="E2525">
            <v>6</v>
          </cell>
          <cell r="F2525">
            <v>10</v>
          </cell>
        </row>
        <row r="2526">
          <cell r="A2526" t="str">
            <v>SDDJ01</v>
          </cell>
          <cell r="B2526">
            <v>0.5</v>
          </cell>
          <cell r="C2526">
            <v>0</v>
          </cell>
          <cell r="D2526" t="str">
            <v>L403</v>
          </cell>
          <cell r="E2526">
            <v>6</v>
          </cell>
          <cell r="F2526">
            <v>8</v>
          </cell>
        </row>
        <row r="2527">
          <cell r="A2527" t="str">
            <v>SDDJ01</v>
          </cell>
          <cell r="B2527">
            <v>0.75</v>
          </cell>
          <cell r="C2527">
            <v>0</v>
          </cell>
          <cell r="D2527" t="str">
            <v>L403</v>
          </cell>
          <cell r="E2527">
            <v>39</v>
          </cell>
          <cell r="F2527">
            <v>40</v>
          </cell>
        </row>
        <row r="2528">
          <cell r="A2528" t="str">
            <v>SDDJ01</v>
          </cell>
          <cell r="B2528">
            <v>1</v>
          </cell>
          <cell r="C2528">
            <v>0</v>
          </cell>
          <cell r="D2528" t="str">
            <v>L403</v>
          </cell>
          <cell r="E2528">
            <v>3</v>
          </cell>
          <cell r="F2528">
            <v>4</v>
          </cell>
        </row>
        <row r="2529">
          <cell r="A2529" t="str">
            <v>SDLJ01</v>
          </cell>
          <cell r="B2529">
            <v>0.75</v>
          </cell>
          <cell r="C2529">
            <v>0</v>
          </cell>
          <cell r="D2529" t="str">
            <v>L404</v>
          </cell>
          <cell r="E2529">
            <v>1</v>
          </cell>
          <cell r="F2529">
            <v>7</v>
          </cell>
        </row>
        <row r="2530">
          <cell r="A2530" t="str">
            <v>SDLJ01</v>
          </cell>
          <cell r="B2530">
            <v>1</v>
          </cell>
          <cell r="C2530">
            <v>0</v>
          </cell>
          <cell r="D2530" t="str">
            <v>L404</v>
          </cell>
          <cell r="E2530">
            <v>7</v>
          </cell>
          <cell r="F2530">
            <v>8</v>
          </cell>
        </row>
        <row r="2531">
          <cell r="A2531" t="str">
            <v>SDLJ01</v>
          </cell>
          <cell r="B2531">
            <v>1.5</v>
          </cell>
          <cell r="C2531">
            <v>0</v>
          </cell>
          <cell r="D2531" t="str">
            <v>L404</v>
          </cell>
          <cell r="E2531">
            <v>1</v>
          </cell>
          <cell r="F2531">
            <v>1</v>
          </cell>
        </row>
        <row r="2532">
          <cell r="A2532" t="str">
            <v>SDLJ01A</v>
          </cell>
          <cell r="B2532">
            <v>1</v>
          </cell>
          <cell r="C2532">
            <v>0</v>
          </cell>
          <cell r="D2532" t="str">
            <v>L404</v>
          </cell>
          <cell r="E2532">
            <v>7</v>
          </cell>
          <cell r="F2532">
            <v>7</v>
          </cell>
        </row>
        <row r="2533">
          <cell r="A2533" t="str">
            <v>SDP082</v>
          </cell>
          <cell r="B2533">
            <v>0.75</v>
          </cell>
          <cell r="C2533">
            <v>0</v>
          </cell>
          <cell r="D2533" t="str">
            <v>L602</v>
          </cell>
          <cell r="E2533">
            <v>1</v>
          </cell>
          <cell r="F2533">
            <v>0</v>
          </cell>
        </row>
        <row r="2534">
          <cell r="A2534" t="str">
            <v>SDSJ03</v>
          </cell>
          <cell r="B2534">
            <v>0.5</v>
          </cell>
          <cell r="C2534">
            <v>0</v>
          </cell>
          <cell r="D2534" t="str">
            <v>L405</v>
          </cell>
          <cell r="E2534">
            <v>0</v>
          </cell>
          <cell r="F2534">
            <v>5</v>
          </cell>
        </row>
        <row r="2535">
          <cell r="A2535" t="str">
            <v>SDSJ03</v>
          </cell>
          <cell r="B2535">
            <v>0.75</v>
          </cell>
          <cell r="C2535">
            <v>0</v>
          </cell>
          <cell r="D2535" t="str">
            <v>L405</v>
          </cell>
          <cell r="E2535">
            <v>7</v>
          </cell>
          <cell r="F2535">
            <v>9</v>
          </cell>
        </row>
        <row r="2536">
          <cell r="A2536" t="str">
            <v>SDSJ03</v>
          </cell>
          <cell r="B2536">
            <v>1</v>
          </cell>
          <cell r="C2536">
            <v>0</v>
          </cell>
          <cell r="D2536" t="str">
            <v>L405</v>
          </cell>
          <cell r="E2536">
            <v>5</v>
          </cell>
          <cell r="F2536">
            <v>7</v>
          </cell>
        </row>
        <row r="2537">
          <cell r="A2537" t="str">
            <v>SDSJ03</v>
          </cell>
          <cell r="B2537">
            <v>1.5</v>
          </cell>
          <cell r="C2537">
            <v>0</v>
          </cell>
          <cell r="D2537" t="str">
            <v>L405</v>
          </cell>
          <cell r="E2537">
            <v>7</v>
          </cell>
          <cell r="F2537">
            <v>7</v>
          </cell>
        </row>
        <row r="2538">
          <cell r="A2538" t="str">
            <v>SDSJ04</v>
          </cell>
          <cell r="B2538">
            <v>0.5</v>
          </cell>
          <cell r="C2538">
            <v>0</v>
          </cell>
          <cell r="D2538" t="str">
            <v>L405</v>
          </cell>
          <cell r="E2538">
            <v>3</v>
          </cell>
          <cell r="F2538">
            <v>12</v>
          </cell>
        </row>
        <row r="2539">
          <cell r="A2539" t="str">
            <v>SDSJ04</v>
          </cell>
          <cell r="B2539">
            <v>0.75</v>
          </cell>
          <cell r="C2539">
            <v>0</v>
          </cell>
          <cell r="D2539" t="str">
            <v>L405</v>
          </cell>
          <cell r="E2539">
            <v>105</v>
          </cell>
          <cell r="F2539">
            <v>103</v>
          </cell>
        </row>
        <row r="2540">
          <cell r="A2540" t="str">
            <v>SDSJ04</v>
          </cell>
          <cell r="B2540">
            <v>1</v>
          </cell>
          <cell r="C2540">
            <v>0</v>
          </cell>
          <cell r="D2540" t="str">
            <v>L405</v>
          </cell>
          <cell r="E2540">
            <v>42</v>
          </cell>
          <cell r="F2540">
            <v>40</v>
          </cell>
        </row>
        <row r="2541">
          <cell r="A2541" t="str">
            <v>SDSJ04</v>
          </cell>
          <cell r="B2541">
            <v>1.5</v>
          </cell>
          <cell r="C2541">
            <v>0</v>
          </cell>
          <cell r="D2541" t="str">
            <v>L405</v>
          </cell>
          <cell r="E2541">
            <v>6</v>
          </cell>
          <cell r="F2541">
            <v>8</v>
          </cell>
        </row>
        <row r="2542">
          <cell r="A2542" t="str">
            <v>SFCJ01</v>
          </cell>
          <cell r="B2542">
            <v>0.5</v>
          </cell>
          <cell r="C2542">
            <v>0</v>
          </cell>
          <cell r="D2542" t="str">
            <v>L403</v>
          </cell>
          <cell r="E2542">
            <v>3</v>
          </cell>
          <cell r="F2542">
            <v>11</v>
          </cell>
        </row>
        <row r="2543">
          <cell r="A2543" t="str">
            <v>SFCJ01</v>
          </cell>
          <cell r="B2543">
            <v>0.75</v>
          </cell>
          <cell r="C2543">
            <v>0</v>
          </cell>
          <cell r="D2543" t="str">
            <v>L403</v>
          </cell>
          <cell r="E2543">
            <v>52</v>
          </cell>
          <cell r="F2543">
            <v>68</v>
          </cell>
        </row>
        <row r="2544">
          <cell r="A2544" t="str">
            <v>SFCJ01</v>
          </cell>
          <cell r="B2544">
            <v>1</v>
          </cell>
          <cell r="C2544">
            <v>0</v>
          </cell>
          <cell r="D2544" t="str">
            <v>L403</v>
          </cell>
          <cell r="E2544">
            <v>36</v>
          </cell>
          <cell r="F2544">
            <v>94</v>
          </cell>
        </row>
        <row r="2545">
          <cell r="A2545" t="str">
            <v>SFCJ01</v>
          </cell>
          <cell r="B2545">
            <v>1.5</v>
          </cell>
          <cell r="C2545">
            <v>0</v>
          </cell>
          <cell r="D2545" t="str">
            <v>L403</v>
          </cell>
          <cell r="E2545">
            <v>58</v>
          </cell>
          <cell r="F2545">
            <v>62</v>
          </cell>
        </row>
        <row r="2546">
          <cell r="A2546" t="str">
            <v>SFCK01</v>
          </cell>
          <cell r="B2546">
            <v>0.75</v>
          </cell>
          <cell r="C2546">
            <v>0</v>
          </cell>
          <cell r="D2546" t="str">
            <v>L403</v>
          </cell>
          <cell r="E2546">
            <v>10</v>
          </cell>
          <cell r="F2546">
            <v>14</v>
          </cell>
        </row>
        <row r="2547">
          <cell r="A2547" t="str">
            <v>SFCK01</v>
          </cell>
          <cell r="B2547">
            <v>1</v>
          </cell>
          <cell r="C2547">
            <v>0</v>
          </cell>
          <cell r="D2547" t="str">
            <v>L403</v>
          </cell>
          <cell r="E2547">
            <v>11</v>
          </cell>
          <cell r="F2547">
            <v>30</v>
          </cell>
        </row>
        <row r="2548">
          <cell r="A2548" t="str">
            <v>SFCK01</v>
          </cell>
          <cell r="B2548">
            <v>1.5</v>
          </cell>
          <cell r="C2548">
            <v>0</v>
          </cell>
          <cell r="D2548" t="str">
            <v>L403</v>
          </cell>
          <cell r="E2548">
            <v>3</v>
          </cell>
          <cell r="F2548">
            <v>3</v>
          </cell>
        </row>
        <row r="2549">
          <cell r="A2549" t="str">
            <v>SFDJ01</v>
          </cell>
          <cell r="B2549">
            <v>0.75</v>
          </cell>
          <cell r="C2549">
            <v>0</v>
          </cell>
          <cell r="D2549" t="str">
            <v>L403</v>
          </cell>
          <cell r="E2549">
            <v>20</v>
          </cell>
          <cell r="F2549">
            <v>22</v>
          </cell>
        </row>
        <row r="2550">
          <cell r="A2550" t="str">
            <v>SFDJ01</v>
          </cell>
          <cell r="B2550">
            <v>1</v>
          </cell>
          <cell r="C2550">
            <v>0</v>
          </cell>
          <cell r="D2550" t="str">
            <v>L403</v>
          </cell>
          <cell r="E2550">
            <v>5</v>
          </cell>
          <cell r="F2550">
            <v>7</v>
          </cell>
        </row>
        <row r="2551">
          <cell r="A2551" t="str">
            <v>SFLJ01</v>
          </cell>
          <cell r="B2551">
            <v>0.75</v>
          </cell>
          <cell r="C2551">
            <v>0</v>
          </cell>
          <cell r="D2551" t="str">
            <v>L404</v>
          </cell>
          <cell r="E2551">
            <v>3</v>
          </cell>
          <cell r="F2551">
            <v>7</v>
          </cell>
        </row>
        <row r="2552">
          <cell r="A2552" t="str">
            <v>SFLJ01</v>
          </cell>
          <cell r="B2552">
            <v>1</v>
          </cell>
          <cell r="C2552">
            <v>0</v>
          </cell>
          <cell r="D2552" t="str">
            <v>L404</v>
          </cell>
          <cell r="E2552">
            <v>3</v>
          </cell>
          <cell r="F2552">
            <v>6</v>
          </cell>
        </row>
        <row r="2553">
          <cell r="A2553" t="str">
            <v>SFLJ01A</v>
          </cell>
          <cell r="B2553">
            <v>1</v>
          </cell>
          <cell r="C2553">
            <v>0</v>
          </cell>
          <cell r="D2553" t="str">
            <v>L404</v>
          </cell>
          <cell r="E2553">
            <v>1</v>
          </cell>
          <cell r="F2553">
            <v>3</v>
          </cell>
        </row>
        <row r="2554">
          <cell r="A2554" t="str">
            <v>SFP043</v>
          </cell>
          <cell r="B2554">
            <v>3</v>
          </cell>
          <cell r="C2554">
            <v>0</v>
          </cell>
          <cell r="D2554" t="str">
            <v>L602</v>
          </cell>
          <cell r="E2554">
            <v>2</v>
          </cell>
          <cell r="F2554">
            <v>0</v>
          </cell>
        </row>
        <row r="2555">
          <cell r="A2555" t="str">
            <v>SFP043</v>
          </cell>
          <cell r="B2555">
            <v>6</v>
          </cell>
          <cell r="C2555">
            <v>0</v>
          </cell>
          <cell r="D2555" t="str">
            <v>L602</v>
          </cell>
          <cell r="E2555">
            <v>2</v>
          </cell>
          <cell r="F2555">
            <v>0</v>
          </cell>
        </row>
        <row r="2556">
          <cell r="A2556" t="str">
            <v>SFP043</v>
          </cell>
          <cell r="B2556">
            <v>8</v>
          </cell>
          <cell r="C2556">
            <v>0</v>
          </cell>
          <cell r="D2556" t="str">
            <v>L602</v>
          </cell>
          <cell r="E2556">
            <v>2</v>
          </cell>
          <cell r="F2556">
            <v>0</v>
          </cell>
        </row>
        <row r="2557">
          <cell r="A2557" t="str">
            <v>SFP082</v>
          </cell>
          <cell r="B2557">
            <v>0.75</v>
          </cell>
          <cell r="C2557">
            <v>0</v>
          </cell>
          <cell r="D2557" t="str">
            <v>L602</v>
          </cell>
          <cell r="E2557">
            <v>2</v>
          </cell>
          <cell r="F2557">
            <v>0</v>
          </cell>
        </row>
        <row r="2558">
          <cell r="A2558" t="str">
            <v>SFP082</v>
          </cell>
          <cell r="B2558">
            <v>1</v>
          </cell>
          <cell r="C2558">
            <v>0</v>
          </cell>
          <cell r="D2558" t="str">
            <v>L602</v>
          </cell>
          <cell r="E2558">
            <v>0</v>
          </cell>
          <cell r="F2558">
            <v>0</v>
          </cell>
        </row>
        <row r="2559">
          <cell r="A2559" t="str">
            <v>SFSJ03</v>
          </cell>
          <cell r="B2559">
            <v>0.75</v>
          </cell>
          <cell r="C2559">
            <v>0</v>
          </cell>
          <cell r="D2559" t="str">
            <v>L405</v>
          </cell>
          <cell r="E2559">
            <v>3</v>
          </cell>
          <cell r="F2559">
            <v>5</v>
          </cell>
        </row>
        <row r="2560">
          <cell r="A2560" t="str">
            <v>SFSJ04</v>
          </cell>
          <cell r="B2560">
            <v>0.5</v>
          </cell>
          <cell r="C2560">
            <v>0</v>
          </cell>
          <cell r="D2560" t="str">
            <v>L405</v>
          </cell>
          <cell r="E2560">
            <v>29</v>
          </cell>
          <cell r="F2560">
            <v>29</v>
          </cell>
        </row>
        <row r="2561">
          <cell r="A2561" t="str">
            <v>SFSJ04</v>
          </cell>
          <cell r="B2561">
            <v>0.75</v>
          </cell>
          <cell r="C2561">
            <v>0</v>
          </cell>
          <cell r="D2561" t="str">
            <v>L405</v>
          </cell>
          <cell r="E2561">
            <v>43</v>
          </cell>
          <cell r="F2561">
            <v>60</v>
          </cell>
        </row>
        <row r="2562">
          <cell r="A2562" t="str">
            <v>SFSJ04</v>
          </cell>
          <cell r="B2562">
            <v>1</v>
          </cell>
          <cell r="C2562">
            <v>0</v>
          </cell>
          <cell r="D2562" t="str">
            <v>L405</v>
          </cell>
          <cell r="E2562">
            <v>27</v>
          </cell>
          <cell r="F2562">
            <v>27</v>
          </cell>
        </row>
        <row r="2563">
          <cell r="A2563" t="str">
            <v>SFSJ04</v>
          </cell>
          <cell r="B2563">
            <v>1.5</v>
          </cell>
          <cell r="C2563">
            <v>0</v>
          </cell>
          <cell r="D2563" t="str">
            <v>L405</v>
          </cell>
          <cell r="E2563">
            <v>0</v>
          </cell>
          <cell r="F2563">
            <v>8</v>
          </cell>
        </row>
        <row r="2564">
          <cell r="A2564" t="str">
            <v>SNCJ01</v>
          </cell>
          <cell r="B2564">
            <v>0.25</v>
          </cell>
          <cell r="C2564">
            <v>0</v>
          </cell>
          <cell r="D2564" t="str">
            <v>L403</v>
          </cell>
          <cell r="E2564">
            <v>9</v>
          </cell>
          <cell r="F2564">
            <v>10</v>
          </cell>
        </row>
        <row r="2565">
          <cell r="A2565" t="str">
            <v>SNCJ01</v>
          </cell>
          <cell r="B2565">
            <v>0.5</v>
          </cell>
          <cell r="C2565">
            <v>0</v>
          </cell>
          <cell r="D2565" t="str">
            <v>L403</v>
          </cell>
          <cell r="E2565">
            <v>152</v>
          </cell>
          <cell r="F2565">
            <v>156</v>
          </cell>
        </row>
        <row r="2566">
          <cell r="A2566" t="str">
            <v>SNCJ01</v>
          </cell>
          <cell r="B2566">
            <v>0.75</v>
          </cell>
          <cell r="C2566">
            <v>0</v>
          </cell>
          <cell r="D2566" t="str">
            <v>L403</v>
          </cell>
          <cell r="E2566">
            <v>2120</v>
          </cell>
          <cell r="F2566">
            <v>2120</v>
          </cell>
        </row>
        <row r="2567">
          <cell r="A2567" t="str">
            <v>SNCJ01</v>
          </cell>
          <cell r="B2567">
            <v>1</v>
          </cell>
          <cell r="C2567">
            <v>0</v>
          </cell>
          <cell r="D2567" t="str">
            <v>L403</v>
          </cell>
          <cell r="E2567">
            <v>942</v>
          </cell>
          <cell r="F2567">
            <v>946</v>
          </cell>
        </row>
        <row r="2568">
          <cell r="A2568" t="str">
            <v>SNCJ01</v>
          </cell>
          <cell r="B2568">
            <v>1.5</v>
          </cell>
          <cell r="C2568">
            <v>0</v>
          </cell>
          <cell r="D2568" t="str">
            <v>L403</v>
          </cell>
          <cell r="E2568">
            <v>939</v>
          </cell>
          <cell r="F2568">
            <v>942</v>
          </cell>
        </row>
        <row r="2569">
          <cell r="A2569" t="str">
            <v>SNCK01</v>
          </cell>
          <cell r="B2569">
            <v>0.25</v>
          </cell>
          <cell r="C2569">
            <v>0</v>
          </cell>
          <cell r="D2569" t="str">
            <v>L403</v>
          </cell>
          <cell r="E2569">
            <v>11</v>
          </cell>
          <cell r="F2569">
            <v>29</v>
          </cell>
        </row>
        <row r="2570">
          <cell r="A2570" t="str">
            <v>SNCK01</v>
          </cell>
          <cell r="B2570">
            <v>0.5</v>
          </cell>
          <cell r="C2570">
            <v>0</v>
          </cell>
          <cell r="D2570" t="str">
            <v>L403</v>
          </cell>
          <cell r="E2570">
            <v>38</v>
          </cell>
          <cell r="F2570">
            <v>44</v>
          </cell>
        </row>
        <row r="2571">
          <cell r="A2571" t="str">
            <v>SNCK01</v>
          </cell>
          <cell r="B2571">
            <v>0.75</v>
          </cell>
          <cell r="C2571">
            <v>0</v>
          </cell>
          <cell r="D2571" t="str">
            <v>L403</v>
          </cell>
          <cell r="E2571">
            <v>320</v>
          </cell>
          <cell r="F2571">
            <v>325</v>
          </cell>
        </row>
        <row r="2572">
          <cell r="A2572" t="str">
            <v>SNCK01</v>
          </cell>
          <cell r="B2572">
            <v>1</v>
          </cell>
          <cell r="C2572">
            <v>0</v>
          </cell>
          <cell r="D2572" t="str">
            <v>L403</v>
          </cell>
          <cell r="E2572">
            <v>555</v>
          </cell>
          <cell r="F2572">
            <v>640</v>
          </cell>
        </row>
        <row r="2573">
          <cell r="A2573" t="str">
            <v>SNCK01</v>
          </cell>
          <cell r="B2573">
            <v>1.5</v>
          </cell>
          <cell r="C2573">
            <v>0</v>
          </cell>
          <cell r="D2573" t="str">
            <v>L403</v>
          </cell>
          <cell r="E2573">
            <v>26</v>
          </cell>
          <cell r="F2573">
            <v>57</v>
          </cell>
        </row>
        <row r="2574">
          <cell r="A2574" t="str">
            <v>SNDJ01</v>
          </cell>
          <cell r="B2574">
            <v>0.25</v>
          </cell>
          <cell r="C2574">
            <v>0</v>
          </cell>
          <cell r="D2574" t="str">
            <v>L403</v>
          </cell>
          <cell r="E2574">
            <v>3</v>
          </cell>
          <cell r="F2574">
            <v>5</v>
          </cell>
        </row>
        <row r="2575">
          <cell r="A2575" t="str">
            <v>SNDJ01</v>
          </cell>
          <cell r="B2575">
            <v>0.5</v>
          </cell>
          <cell r="C2575">
            <v>0</v>
          </cell>
          <cell r="D2575" t="str">
            <v>L403</v>
          </cell>
          <cell r="E2575">
            <v>11</v>
          </cell>
          <cell r="F2575">
            <v>15</v>
          </cell>
        </row>
        <row r="2576">
          <cell r="A2576" t="str">
            <v>SNDJ01</v>
          </cell>
          <cell r="B2576">
            <v>0.75</v>
          </cell>
          <cell r="C2576">
            <v>0</v>
          </cell>
          <cell r="D2576" t="str">
            <v>L403</v>
          </cell>
          <cell r="E2576">
            <v>528</v>
          </cell>
          <cell r="F2576">
            <v>530</v>
          </cell>
        </row>
        <row r="2577">
          <cell r="A2577" t="str">
            <v>SNDJ01</v>
          </cell>
          <cell r="B2577">
            <v>1</v>
          </cell>
          <cell r="C2577">
            <v>0</v>
          </cell>
          <cell r="D2577" t="str">
            <v>L403</v>
          </cell>
          <cell r="E2577">
            <v>104</v>
          </cell>
          <cell r="F2577">
            <v>111</v>
          </cell>
        </row>
        <row r="2578">
          <cell r="A2578" t="str">
            <v>SNDJ01</v>
          </cell>
          <cell r="B2578">
            <v>1.5</v>
          </cell>
          <cell r="C2578">
            <v>0</v>
          </cell>
          <cell r="D2578" t="str">
            <v>L403</v>
          </cell>
          <cell r="E2578">
            <v>17</v>
          </cell>
          <cell r="F2578">
            <v>19</v>
          </cell>
        </row>
        <row r="2579">
          <cell r="A2579" t="str">
            <v>SNLJ01</v>
          </cell>
          <cell r="B2579">
            <v>0.75</v>
          </cell>
          <cell r="C2579">
            <v>0</v>
          </cell>
          <cell r="D2579" t="str">
            <v>L404</v>
          </cell>
          <cell r="E2579">
            <v>53</v>
          </cell>
          <cell r="F2579">
            <v>53</v>
          </cell>
        </row>
        <row r="2580">
          <cell r="A2580" t="str">
            <v>SNLJ01</v>
          </cell>
          <cell r="B2580">
            <v>1</v>
          </cell>
          <cell r="C2580">
            <v>0</v>
          </cell>
          <cell r="D2580" t="str">
            <v>L404</v>
          </cell>
          <cell r="E2580">
            <v>127</v>
          </cell>
          <cell r="F2580">
            <v>140</v>
          </cell>
        </row>
        <row r="2581">
          <cell r="A2581" t="str">
            <v>SNLJ01</v>
          </cell>
          <cell r="B2581">
            <v>1.5</v>
          </cell>
          <cell r="C2581">
            <v>0</v>
          </cell>
          <cell r="D2581" t="str">
            <v>L404</v>
          </cell>
          <cell r="E2581">
            <v>28</v>
          </cell>
          <cell r="F2581">
            <v>31</v>
          </cell>
        </row>
        <row r="2582">
          <cell r="A2582" t="str">
            <v>SNLJ01A</v>
          </cell>
          <cell r="B2582">
            <v>1</v>
          </cell>
          <cell r="C2582">
            <v>0</v>
          </cell>
          <cell r="D2582" t="str">
            <v>L404</v>
          </cell>
          <cell r="E2582">
            <v>24</v>
          </cell>
          <cell r="F2582">
            <v>24</v>
          </cell>
        </row>
        <row r="2583">
          <cell r="A2583" t="str">
            <v>SNLJ01A</v>
          </cell>
          <cell r="B2583">
            <v>1.5</v>
          </cell>
          <cell r="C2583">
            <v>0</v>
          </cell>
          <cell r="D2583" t="str">
            <v>L404</v>
          </cell>
          <cell r="E2583">
            <v>7</v>
          </cell>
          <cell r="F2583">
            <v>8</v>
          </cell>
        </row>
        <row r="2584">
          <cell r="A2584" t="str">
            <v>SNP043</v>
          </cell>
          <cell r="B2584">
            <v>2</v>
          </cell>
          <cell r="C2584">
            <v>0</v>
          </cell>
          <cell r="D2584" t="str">
            <v>L602</v>
          </cell>
          <cell r="E2584">
            <v>11</v>
          </cell>
          <cell r="F2584">
            <v>0</v>
          </cell>
        </row>
        <row r="2585">
          <cell r="A2585" t="str">
            <v>SNP043</v>
          </cell>
          <cell r="B2585">
            <v>3</v>
          </cell>
          <cell r="C2585">
            <v>0</v>
          </cell>
          <cell r="D2585" t="str">
            <v>L602</v>
          </cell>
          <cell r="E2585">
            <v>16</v>
          </cell>
          <cell r="F2585">
            <v>0</v>
          </cell>
        </row>
        <row r="2586">
          <cell r="A2586" t="str">
            <v>SNP043</v>
          </cell>
          <cell r="B2586">
            <v>6</v>
          </cell>
          <cell r="C2586">
            <v>0</v>
          </cell>
          <cell r="D2586" t="str">
            <v>L602</v>
          </cell>
          <cell r="E2586">
            <v>4</v>
          </cell>
          <cell r="F2586">
            <v>0</v>
          </cell>
        </row>
        <row r="2587">
          <cell r="A2587" t="str">
            <v>SNP043</v>
          </cell>
          <cell r="B2587">
            <v>8</v>
          </cell>
          <cell r="C2587">
            <v>0</v>
          </cell>
          <cell r="D2587" t="str">
            <v>L602</v>
          </cell>
          <cell r="E2587">
            <v>5</v>
          </cell>
          <cell r="F2587">
            <v>0</v>
          </cell>
        </row>
        <row r="2588">
          <cell r="A2588" t="str">
            <v>SNP082</v>
          </cell>
          <cell r="B2588">
            <v>0.5</v>
          </cell>
          <cell r="C2588">
            <v>0</v>
          </cell>
          <cell r="D2588" t="str">
            <v>L602</v>
          </cell>
          <cell r="E2588">
            <v>8</v>
          </cell>
          <cell r="F2588">
            <v>0</v>
          </cell>
        </row>
        <row r="2589">
          <cell r="A2589" t="str">
            <v>SNP082</v>
          </cell>
          <cell r="B2589">
            <v>0.75</v>
          </cell>
          <cell r="C2589">
            <v>0</v>
          </cell>
          <cell r="D2589" t="str">
            <v>L602</v>
          </cell>
          <cell r="E2589">
            <v>23</v>
          </cell>
          <cell r="F2589">
            <v>0</v>
          </cell>
        </row>
        <row r="2590">
          <cell r="A2590" t="str">
            <v>SNP082</v>
          </cell>
          <cell r="B2590">
            <v>1</v>
          </cell>
          <cell r="C2590">
            <v>0</v>
          </cell>
          <cell r="D2590" t="str">
            <v>L602</v>
          </cell>
          <cell r="E2590">
            <v>25</v>
          </cell>
          <cell r="F2590">
            <v>0</v>
          </cell>
        </row>
        <row r="2591">
          <cell r="A2591" t="str">
            <v>SNSJ03</v>
          </cell>
          <cell r="B2591">
            <v>0.25</v>
          </cell>
          <cell r="C2591">
            <v>0</v>
          </cell>
          <cell r="D2591" t="str">
            <v>L405</v>
          </cell>
          <cell r="E2591">
            <v>10</v>
          </cell>
          <cell r="F2591">
            <v>10</v>
          </cell>
        </row>
        <row r="2592">
          <cell r="A2592" t="str">
            <v>SNSJ03</v>
          </cell>
          <cell r="B2592">
            <v>0.5</v>
          </cell>
          <cell r="C2592">
            <v>0</v>
          </cell>
          <cell r="D2592" t="str">
            <v>L405</v>
          </cell>
          <cell r="E2592">
            <v>0</v>
          </cell>
          <cell r="F2592">
            <v>30</v>
          </cell>
        </row>
        <row r="2593">
          <cell r="A2593" t="str">
            <v>SNSJ03</v>
          </cell>
          <cell r="B2593">
            <v>0.75</v>
          </cell>
          <cell r="C2593">
            <v>0</v>
          </cell>
          <cell r="D2593" t="str">
            <v>L405</v>
          </cell>
          <cell r="E2593">
            <v>18</v>
          </cell>
          <cell r="F2593">
            <v>18</v>
          </cell>
        </row>
        <row r="2594">
          <cell r="A2594" t="str">
            <v>SNSJ03</v>
          </cell>
          <cell r="B2594">
            <v>1</v>
          </cell>
          <cell r="C2594">
            <v>0</v>
          </cell>
          <cell r="D2594" t="str">
            <v>L405</v>
          </cell>
          <cell r="E2594">
            <v>17</v>
          </cell>
          <cell r="F2594">
            <v>20</v>
          </cell>
        </row>
        <row r="2595">
          <cell r="A2595" t="str">
            <v>SNSJ03</v>
          </cell>
          <cell r="B2595">
            <v>1.5</v>
          </cell>
          <cell r="C2595">
            <v>0</v>
          </cell>
          <cell r="D2595" t="str">
            <v>L405</v>
          </cell>
          <cell r="E2595">
            <v>2</v>
          </cell>
          <cell r="F2595">
            <v>4</v>
          </cell>
        </row>
        <row r="2596">
          <cell r="A2596" t="str">
            <v>SNSJ04</v>
          </cell>
          <cell r="B2596">
            <v>0.25</v>
          </cell>
          <cell r="C2596">
            <v>0</v>
          </cell>
          <cell r="D2596" t="str">
            <v>L405</v>
          </cell>
          <cell r="E2596">
            <v>3</v>
          </cell>
          <cell r="F2596">
            <v>5</v>
          </cell>
        </row>
        <row r="2597">
          <cell r="A2597" t="str">
            <v>SNSJ04</v>
          </cell>
          <cell r="B2597">
            <v>0.5</v>
          </cell>
          <cell r="C2597">
            <v>0</v>
          </cell>
          <cell r="D2597" t="str">
            <v>L405</v>
          </cell>
          <cell r="E2597">
            <v>284</v>
          </cell>
          <cell r="F2597">
            <v>257</v>
          </cell>
        </row>
        <row r="2598">
          <cell r="A2598" t="str">
            <v>SNSJ04</v>
          </cell>
          <cell r="B2598">
            <v>0.75</v>
          </cell>
          <cell r="C2598">
            <v>0</v>
          </cell>
          <cell r="D2598" t="str">
            <v>L405</v>
          </cell>
          <cell r="E2598">
            <v>763</v>
          </cell>
          <cell r="F2598">
            <v>794</v>
          </cell>
        </row>
        <row r="2599">
          <cell r="A2599" t="str">
            <v>SNSJ04</v>
          </cell>
          <cell r="B2599">
            <v>1</v>
          </cell>
          <cell r="C2599">
            <v>0</v>
          </cell>
          <cell r="D2599" t="str">
            <v>L405</v>
          </cell>
          <cell r="E2599">
            <v>395</v>
          </cell>
          <cell r="F2599">
            <v>395</v>
          </cell>
        </row>
        <row r="2600">
          <cell r="A2600" t="str">
            <v>SNSJ04</v>
          </cell>
          <cell r="B2600">
            <v>1.5</v>
          </cell>
          <cell r="C2600">
            <v>0</v>
          </cell>
          <cell r="D2600" t="str">
            <v>L405</v>
          </cell>
          <cell r="E2600">
            <v>52</v>
          </cell>
          <cell r="F2600">
            <v>50</v>
          </cell>
        </row>
        <row r="2601">
          <cell r="A2601" t="str">
            <v>SRP043</v>
          </cell>
          <cell r="B2601">
            <v>3</v>
          </cell>
          <cell r="C2601">
            <v>2</v>
          </cell>
          <cell r="D2601" t="str">
            <v>L602</v>
          </cell>
          <cell r="E2601">
            <v>1</v>
          </cell>
          <cell r="F2601">
            <v>0</v>
          </cell>
        </row>
        <row r="2602">
          <cell r="A2602" t="str">
            <v>STCJ01</v>
          </cell>
          <cell r="B2602">
            <v>0.25</v>
          </cell>
          <cell r="C2602">
            <v>0</v>
          </cell>
          <cell r="D2602" t="str">
            <v>L403</v>
          </cell>
          <cell r="E2602">
            <v>7</v>
          </cell>
          <cell r="F2602">
            <v>7</v>
          </cell>
        </row>
        <row r="2603">
          <cell r="A2603" t="str">
            <v>STCJ01</v>
          </cell>
          <cell r="B2603">
            <v>0.5</v>
          </cell>
          <cell r="C2603">
            <v>0</v>
          </cell>
          <cell r="D2603" t="str">
            <v>L403</v>
          </cell>
          <cell r="E2603">
            <v>19</v>
          </cell>
          <cell r="F2603">
            <v>21</v>
          </cell>
        </row>
        <row r="2604">
          <cell r="A2604" t="str">
            <v>STCJ01</v>
          </cell>
          <cell r="B2604">
            <v>0.75</v>
          </cell>
          <cell r="C2604">
            <v>0</v>
          </cell>
          <cell r="D2604" t="str">
            <v>L403</v>
          </cell>
          <cell r="E2604">
            <v>742</v>
          </cell>
          <cell r="F2604">
            <v>742</v>
          </cell>
        </row>
        <row r="2605">
          <cell r="A2605" t="str">
            <v>STCJ01</v>
          </cell>
          <cell r="B2605">
            <v>1</v>
          </cell>
          <cell r="C2605">
            <v>0</v>
          </cell>
          <cell r="D2605" t="str">
            <v>L403</v>
          </cell>
          <cell r="E2605">
            <v>123</v>
          </cell>
          <cell r="F2605">
            <v>140</v>
          </cell>
        </row>
        <row r="2606">
          <cell r="A2606" t="str">
            <v>STCJ01</v>
          </cell>
          <cell r="B2606">
            <v>1.5</v>
          </cell>
          <cell r="C2606">
            <v>0</v>
          </cell>
          <cell r="D2606" t="str">
            <v>L403</v>
          </cell>
          <cell r="E2606">
            <v>94</v>
          </cell>
          <cell r="F2606">
            <v>94</v>
          </cell>
        </row>
        <row r="2607">
          <cell r="A2607" t="str">
            <v>STCK01</v>
          </cell>
          <cell r="B2607">
            <v>0.25</v>
          </cell>
          <cell r="C2607">
            <v>0</v>
          </cell>
          <cell r="D2607" t="str">
            <v>L403</v>
          </cell>
          <cell r="E2607">
            <v>0</v>
          </cell>
          <cell r="F2607">
            <v>5</v>
          </cell>
        </row>
        <row r="2608">
          <cell r="A2608" t="str">
            <v>STCK01</v>
          </cell>
          <cell r="B2608">
            <v>0.5</v>
          </cell>
          <cell r="C2608">
            <v>0</v>
          </cell>
          <cell r="D2608" t="str">
            <v>L403</v>
          </cell>
          <cell r="E2608">
            <v>8</v>
          </cell>
          <cell r="F2608">
            <v>13</v>
          </cell>
        </row>
        <row r="2609">
          <cell r="A2609" t="str">
            <v>STCK01</v>
          </cell>
          <cell r="B2609">
            <v>0.75</v>
          </cell>
          <cell r="C2609">
            <v>0</v>
          </cell>
          <cell r="D2609" t="str">
            <v>L403</v>
          </cell>
          <cell r="E2609">
            <v>70</v>
          </cell>
          <cell r="F2609">
            <v>72</v>
          </cell>
        </row>
        <row r="2610">
          <cell r="A2610" t="str">
            <v>STCK01</v>
          </cell>
          <cell r="B2610">
            <v>1</v>
          </cell>
          <cell r="C2610">
            <v>0</v>
          </cell>
          <cell r="D2610" t="str">
            <v>L403</v>
          </cell>
          <cell r="E2610">
            <v>127</v>
          </cell>
          <cell r="F2610">
            <v>129</v>
          </cell>
        </row>
        <row r="2611">
          <cell r="A2611" t="str">
            <v>STCK01</v>
          </cell>
          <cell r="B2611">
            <v>1.5</v>
          </cell>
          <cell r="C2611">
            <v>0</v>
          </cell>
          <cell r="D2611" t="str">
            <v>L403</v>
          </cell>
          <cell r="E2611">
            <v>0</v>
          </cell>
          <cell r="F2611">
            <v>6</v>
          </cell>
        </row>
        <row r="2612">
          <cell r="A2612" t="str">
            <v>STDJ01</v>
          </cell>
          <cell r="B2612">
            <v>0.25</v>
          </cell>
          <cell r="C2612">
            <v>0</v>
          </cell>
          <cell r="D2612" t="str">
            <v>L403</v>
          </cell>
          <cell r="E2612">
            <v>13</v>
          </cell>
          <cell r="F2612">
            <v>14</v>
          </cell>
        </row>
        <row r="2613">
          <cell r="A2613" t="str">
            <v>STDJ01</v>
          </cell>
          <cell r="B2613">
            <v>0.75</v>
          </cell>
          <cell r="C2613">
            <v>0</v>
          </cell>
          <cell r="D2613" t="str">
            <v>L403</v>
          </cell>
          <cell r="E2613">
            <v>177</v>
          </cell>
          <cell r="F2613">
            <v>177</v>
          </cell>
        </row>
        <row r="2614">
          <cell r="A2614" t="str">
            <v>STDJ01</v>
          </cell>
          <cell r="B2614">
            <v>1</v>
          </cell>
          <cell r="C2614">
            <v>0</v>
          </cell>
          <cell r="D2614" t="str">
            <v>L403</v>
          </cell>
          <cell r="E2614">
            <v>24</v>
          </cell>
          <cell r="F2614">
            <v>29</v>
          </cell>
        </row>
        <row r="2615">
          <cell r="A2615" t="str">
            <v>STDJ01</v>
          </cell>
          <cell r="B2615">
            <v>1.5</v>
          </cell>
          <cell r="C2615">
            <v>0</v>
          </cell>
          <cell r="D2615" t="str">
            <v>L403</v>
          </cell>
          <cell r="E2615">
            <v>1</v>
          </cell>
          <cell r="F2615">
            <v>2</v>
          </cell>
        </row>
        <row r="2616">
          <cell r="A2616" t="str">
            <v>STLJ01</v>
          </cell>
          <cell r="B2616">
            <v>0.75</v>
          </cell>
          <cell r="C2616">
            <v>0</v>
          </cell>
          <cell r="D2616" t="str">
            <v>L404</v>
          </cell>
          <cell r="E2616">
            <v>7</v>
          </cell>
          <cell r="F2616">
            <v>36</v>
          </cell>
        </row>
        <row r="2617">
          <cell r="A2617" t="str">
            <v>STLJ01</v>
          </cell>
          <cell r="B2617">
            <v>1</v>
          </cell>
          <cell r="C2617">
            <v>0</v>
          </cell>
          <cell r="D2617" t="str">
            <v>L404</v>
          </cell>
          <cell r="E2617">
            <v>65</v>
          </cell>
          <cell r="F2617">
            <v>65</v>
          </cell>
        </row>
        <row r="2618">
          <cell r="A2618" t="str">
            <v>STLJ01</v>
          </cell>
          <cell r="B2618">
            <v>1.5</v>
          </cell>
          <cell r="C2618">
            <v>0</v>
          </cell>
          <cell r="D2618" t="str">
            <v>L404</v>
          </cell>
          <cell r="E2618">
            <v>5</v>
          </cell>
          <cell r="F2618">
            <v>5</v>
          </cell>
        </row>
        <row r="2619">
          <cell r="A2619" t="str">
            <v>STLJ01A</v>
          </cell>
          <cell r="B2619">
            <v>1.5</v>
          </cell>
          <cell r="C2619">
            <v>0</v>
          </cell>
          <cell r="D2619" t="str">
            <v>L404</v>
          </cell>
          <cell r="E2619">
            <v>3</v>
          </cell>
          <cell r="F2619">
            <v>3</v>
          </cell>
        </row>
        <row r="2620">
          <cell r="A2620" t="str">
            <v>STP043</v>
          </cell>
          <cell r="B2620">
            <v>3</v>
          </cell>
          <cell r="C2620">
            <v>0</v>
          </cell>
          <cell r="D2620" t="str">
            <v>L602</v>
          </cell>
          <cell r="E2620">
            <v>2</v>
          </cell>
          <cell r="F2620">
            <v>0</v>
          </cell>
        </row>
        <row r="2621">
          <cell r="A2621" t="str">
            <v>STP043</v>
          </cell>
          <cell r="B2621">
            <v>8</v>
          </cell>
          <cell r="C2621">
            <v>0</v>
          </cell>
          <cell r="D2621" t="str">
            <v>L602</v>
          </cell>
          <cell r="E2621">
            <v>1</v>
          </cell>
          <cell r="F2621">
            <v>0</v>
          </cell>
        </row>
        <row r="2622">
          <cell r="A2622" t="str">
            <v>STP082</v>
          </cell>
          <cell r="B2622">
            <v>0.5</v>
          </cell>
          <cell r="C2622">
            <v>0</v>
          </cell>
          <cell r="D2622" t="str">
            <v>L602</v>
          </cell>
          <cell r="E2622">
            <v>1</v>
          </cell>
          <cell r="F2622">
            <v>0</v>
          </cell>
        </row>
        <row r="2623">
          <cell r="A2623" t="str">
            <v>STP082</v>
          </cell>
          <cell r="B2623">
            <v>0.75</v>
          </cell>
          <cell r="C2623">
            <v>0</v>
          </cell>
          <cell r="D2623" t="str">
            <v>L602</v>
          </cell>
          <cell r="E2623">
            <v>22</v>
          </cell>
          <cell r="F2623">
            <v>0</v>
          </cell>
        </row>
        <row r="2624">
          <cell r="A2624" t="str">
            <v>STP082</v>
          </cell>
          <cell r="B2624">
            <v>1</v>
          </cell>
          <cell r="C2624">
            <v>0</v>
          </cell>
          <cell r="D2624" t="str">
            <v>L602</v>
          </cell>
          <cell r="E2624">
            <v>2</v>
          </cell>
          <cell r="F2624">
            <v>0</v>
          </cell>
        </row>
        <row r="2625">
          <cell r="A2625" t="str">
            <v>STP082</v>
          </cell>
          <cell r="B2625">
            <v>2</v>
          </cell>
          <cell r="C2625">
            <v>0</v>
          </cell>
          <cell r="D2625" t="str">
            <v>L602</v>
          </cell>
          <cell r="E2625">
            <v>1</v>
          </cell>
          <cell r="F2625">
            <v>0</v>
          </cell>
        </row>
        <row r="2626">
          <cell r="A2626" t="str">
            <v>STSJ03</v>
          </cell>
          <cell r="B2626">
            <v>0.25</v>
          </cell>
          <cell r="C2626">
            <v>0</v>
          </cell>
          <cell r="D2626" t="str">
            <v>L405</v>
          </cell>
          <cell r="E2626">
            <v>3</v>
          </cell>
          <cell r="F2626">
            <v>5</v>
          </cell>
        </row>
        <row r="2627">
          <cell r="A2627" t="str">
            <v>STSJ03</v>
          </cell>
          <cell r="B2627">
            <v>0.75</v>
          </cell>
          <cell r="C2627">
            <v>0</v>
          </cell>
          <cell r="D2627" t="str">
            <v>L405</v>
          </cell>
          <cell r="E2627">
            <v>3</v>
          </cell>
          <cell r="F2627">
            <v>3</v>
          </cell>
        </row>
        <row r="2628">
          <cell r="A2628" t="str">
            <v>STSJ03</v>
          </cell>
          <cell r="B2628">
            <v>1.5</v>
          </cell>
          <cell r="C2628">
            <v>0</v>
          </cell>
          <cell r="D2628" t="str">
            <v>L405</v>
          </cell>
          <cell r="E2628">
            <v>0</v>
          </cell>
          <cell r="F2628">
            <v>2</v>
          </cell>
        </row>
        <row r="2629">
          <cell r="A2629" t="str">
            <v>STSJ04</v>
          </cell>
          <cell r="B2629">
            <v>0.25</v>
          </cell>
          <cell r="C2629">
            <v>0</v>
          </cell>
          <cell r="D2629" t="str">
            <v>L405</v>
          </cell>
          <cell r="E2629">
            <v>5</v>
          </cell>
          <cell r="F2629">
            <v>7</v>
          </cell>
        </row>
        <row r="2630">
          <cell r="A2630" t="str">
            <v>STSJ04</v>
          </cell>
          <cell r="B2630">
            <v>0.5</v>
          </cell>
          <cell r="C2630">
            <v>0</v>
          </cell>
          <cell r="D2630" t="str">
            <v>L405</v>
          </cell>
          <cell r="E2630">
            <v>101</v>
          </cell>
          <cell r="F2630">
            <v>104</v>
          </cell>
        </row>
        <row r="2631">
          <cell r="A2631" t="str">
            <v>STSJ04</v>
          </cell>
          <cell r="B2631">
            <v>0.75</v>
          </cell>
          <cell r="C2631">
            <v>0</v>
          </cell>
          <cell r="D2631" t="str">
            <v>L405</v>
          </cell>
          <cell r="E2631">
            <v>289</v>
          </cell>
          <cell r="F2631">
            <v>294</v>
          </cell>
        </row>
        <row r="2632">
          <cell r="A2632" t="str">
            <v>STSJ04</v>
          </cell>
          <cell r="B2632">
            <v>1</v>
          </cell>
          <cell r="C2632">
            <v>0</v>
          </cell>
          <cell r="D2632" t="str">
            <v>L405</v>
          </cell>
          <cell r="E2632">
            <v>62</v>
          </cell>
          <cell r="F2632">
            <v>63</v>
          </cell>
        </row>
        <row r="2633">
          <cell r="A2633" t="str">
            <v>STSJ04</v>
          </cell>
          <cell r="B2633">
            <v>1.5</v>
          </cell>
          <cell r="C2633">
            <v>0</v>
          </cell>
          <cell r="D2633" t="str">
            <v>L405</v>
          </cell>
          <cell r="E2633">
            <v>7</v>
          </cell>
          <cell r="F2633">
            <v>7</v>
          </cell>
        </row>
        <row r="2634">
          <cell r="A2634" t="str">
            <v>SUCJ01</v>
          </cell>
          <cell r="B2634">
            <v>0.5</v>
          </cell>
          <cell r="C2634">
            <v>0</v>
          </cell>
          <cell r="D2634" t="str">
            <v>L403</v>
          </cell>
          <cell r="E2634">
            <v>20</v>
          </cell>
          <cell r="F2634">
            <v>23</v>
          </cell>
        </row>
        <row r="2635">
          <cell r="A2635" t="str">
            <v>SUCJ01</v>
          </cell>
          <cell r="B2635">
            <v>0.75</v>
          </cell>
          <cell r="C2635">
            <v>0</v>
          </cell>
          <cell r="D2635" t="str">
            <v>L403</v>
          </cell>
          <cell r="E2635">
            <v>55</v>
          </cell>
          <cell r="F2635">
            <v>59</v>
          </cell>
        </row>
        <row r="2636">
          <cell r="A2636" t="str">
            <v>SUCJ01</v>
          </cell>
          <cell r="B2636">
            <v>1</v>
          </cell>
          <cell r="C2636">
            <v>0</v>
          </cell>
          <cell r="D2636" t="str">
            <v>L403</v>
          </cell>
          <cell r="E2636">
            <v>30</v>
          </cell>
          <cell r="F2636">
            <v>33</v>
          </cell>
        </row>
        <row r="2637">
          <cell r="A2637" t="str">
            <v>SUCJ01</v>
          </cell>
          <cell r="B2637">
            <v>1.5</v>
          </cell>
          <cell r="C2637">
            <v>0</v>
          </cell>
          <cell r="D2637" t="str">
            <v>L403</v>
          </cell>
          <cell r="E2637">
            <v>31</v>
          </cell>
          <cell r="F2637">
            <v>32</v>
          </cell>
        </row>
        <row r="2638">
          <cell r="A2638" t="str">
            <v>SUCJ01</v>
          </cell>
          <cell r="B2638">
            <v>2</v>
          </cell>
          <cell r="C2638">
            <v>0</v>
          </cell>
          <cell r="D2638" t="str">
            <v>L403</v>
          </cell>
          <cell r="E2638">
            <v>6</v>
          </cell>
          <cell r="F2638">
            <v>6</v>
          </cell>
        </row>
        <row r="2639">
          <cell r="A2639" t="str">
            <v>SUCK01</v>
          </cell>
          <cell r="B2639">
            <v>0.5</v>
          </cell>
          <cell r="C2639">
            <v>0</v>
          </cell>
          <cell r="D2639" t="str">
            <v>L403</v>
          </cell>
          <cell r="E2639">
            <v>2</v>
          </cell>
          <cell r="F2639">
            <v>3</v>
          </cell>
        </row>
        <row r="2640">
          <cell r="A2640" t="str">
            <v>SUCK01</v>
          </cell>
          <cell r="B2640">
            <v>1</v>
          </cell>
          <cell r="C2640">
            <v>0</v>
          </cell>
          <cell r="D2640" t="str">
            <v>L403</v>
          </cell>
          <cell r="E2640">
            <v>6</v>
          </cell>
          <cell r="F2640">
            <v>6</v>
          </cell>
        </row>
        <row r="2641">
          <cell r="A2641" t="str">
            <v>SUCK01</v>
          </cell>
          <cell r="B2641">
            <v>2</v>
          </cell>
          <cell r="C2641">
            <v>0</v>
          </cell>
          <cell r="D2641" t="str">
            <v>L403</v>
          </cell>
          <cell r="E2641">
            <v>5</v>
          </cell>
          <cell r="F2641">
            <v>5</v>
          </cell>
        </row>
        <row r="2642">
          <cell r="A2642" t="str">
            <v>SUDJ01</v>
          </cell>
          <cell r="B2642">
            <v>0.75</v>
          </cell>
          <cell r="C2642">
            <v>0</v>
          </cell>
          <cell r="D2642" t="str">
            <v>L403</v>
          </cell>
          <cell r="E2642">
            <v>2</v>
          </cell>
          <cell r="F2642">
            <v>3</v>
          </cell>
        </row>
        <row r="2643">
          <cell r="A2643" t="str">
            <v>SUDJ01</v>
          </cell>
          <cell r="B2643">
            <v>1</v>
          </cell>
          <cell r="C2643">
            <v>0</v>
          </cell>
          <cell r="D2643" t="str">
            <v>L403</v>
          </cell>
          <cell r="E2643">
            <v>0</v>
          </cell>
          <cell r="F2643">
            <v>3</v>
          </cell>
        </row>
        <row r="2644">
          <cell r="A2644" t="str">
            <v>SUDJ01</v>
          </cell>
          <cell r="B2644">
            <v>1.5</v>
          </cell>
          <cell r="C2644">
            <v>0</v>
          </cell>
          <cell r="D2644" t="str">
            <v>L403</v>
          </cell>
          <cell r="E2644">
            <v>0</v>
          </cell>
          <cell r="F2644">
            <v>2</v>
          </cell>
        </row>
        <row r="2645">
          <cell r="A2645" t="str">
            <v>SUP082</v>
          </cell>
          <cell r="B2645">
            <v>0.5</v>
          </cell>
          <cell r="C2645">
            <v>0</v>
          </cell>
          <cell r="D2645" t="str">
            <v>L602</v>
          </cell>
          <cell r="E2645">
            <v>2</v>
          </cell>
          <cell r="F2645">
            <v>0</v>
          </cell>
        </row>
        <row r="2646">
          <cell r="A2646" t="str">
            <v>SUP082</v>
          </cell>
          <cell r="B2646">
            <v>0.75</v>
          </cell>
          <cell r="C2646">
            <v>0</v>
          </cell>
          <cell r="D2646" t="str">
            <v>L602</v>
          </cell>
          <cell r="E2646">
            <v>1</v>
          </cell>
          <cell r="F2646">
            <v>0</v>
          </cell>
        </row>
        <row r="2647">
          <cell r="A2647" t="str">
            <v>SUSJ04</v>
          </cell>
          <cell r="B2647">
            <v>0.25</v>
          </cell>
          <cell r="C2647">
            <v>0</v>
          </cell>
          <cell r="D2647" t="str">
            <v>L405</v>
          </cell>
          <cell r="E2647">
            <v>2</v>
          </cell>
          <cell r="F2647">
            <v>5</v>
          </cell>
        </row>
        <row r="2648">
          <cell r="A2648" t="str">
            <v>SUSJ04</v>
          </cell>
          <cell r="B2648">
            <v>0.5</v>
          </cell>
          <cell r="C2648">
            <v>0</v>
          </cell>
          <cell r="D2648" t="str">
            <v>L405</v>
          </cell>
          <cell r="E2648">
            <v>28</v>
          </cell>
          <cell r="F2648">
            <v>29</v>
          </cell>
        </row>
        <row r="2649">
          <cell r="A2649" t="str">
            <v>SUSJ04</v>
          </cell>
          <cell r="B2649">
            <v>0.75</v>
          </cell>
          <cell r="C2649">
            <v>0</v>
          </cell>
          <cell r="D2649" t="str">
            <v>L405</v>
          </cell>
          <cell r="E2649">
            <v>4</v>
          </cell>
          <cell r="F2649">
            <v>5</v>
          </cell>
        </row>
        <row r="2650">
          <cell r="A2650" t="str">
            <v>SVCJ01</v>
          </cell>
          <cell r="B2650">
            <v>0.75</v>
          </cell>
          <cell r="C2650">
            <v>0.25</v>
          </cell>
          <cell r="D2650" t="str">
            <v>L403</v>
          </cell>
          <cell r="E2650">
            <v>1</v>
          </cell>
          <cell r="F2650">
            <v>3</v>
          </cell>
        </row>
        <row r="2651">
          <cell r="A2651" t="str">
            <v>SVCJ01</v>
          </cell>
          <cell r="B2651">
            <v>0.75</v>
          </cell>
          <cell r="C2651">
            <v>0.5</v>
          </cell>
          <cell r="D2651" t="str">
            <v>L403</v>
          </cell>
          <cell r="E2651">
            <v>3</v>
          </cell>
          <cell r="F2651">
            <v>13</v>
          </cell>
        </row>
        <row r="2652">
          <cell r="A2652" t="str">
            <v>SVCJ01</v>
          </cell>
          <cell r="B2652">
            <v>1</v>
          </cell>
          <cell r="C2652">
            <v>0.5</v>
          </cell>
          <cell r="D2652" t="str">
            <v>L403</v>
          </cell>
          <cell r="E2652">
            <v>8</v>
          </cell>
          <cell r="F2652">
            <v>8</v>
          </cell>
        </row>
        <row r="2653">
          <cell r="A2653" t="str">
            <v>SVCJ01</v>
          </cell>
          <cell r="B2653">
            <v>1</v>
          </cell>
          <cell r="C2653">
            <v>0.75</v>
          </cell>
          <cell r="D2653" t="str">
            <v>L403</v>
          </cell>
          <cell r="E2653">
            <v>57</v>
          </cell>
          <cell r="F2653">
            <v>81</v>
          </cell>
        </row>
        <row r="2654">
          <cell r="A2654" t="str">
            <v>SVCJ01</v>
          </cell>
          <cell r="B2654">
            <v>1.5</v>
          </cell>
          <cell r="C2654">
            <v>0.5</v>
          </cell>
          <cell r="D2654" t="str">
            <v>L403</v>
          </cell>
          <cell r="E2654">
            <v>4</v>
          </cell>
          <cell r="F2654">
            <v>5</v>
          </cell>
        </row>
        <row r="2655">
          <cell r="A2655" t="str">
            <v>SVCJ01</v>
          </cell>
          <cell r="B2655">
            <v>1.5</v>
          </cell>
          <cell r="C2655">
            <v>0.75</v>
          </cell>
          <cell r="D2655" t="str">
            <v>L403</v>
          </cell>
          <cell r="E2655">
            <v>40</v>
          </cell>
          <cell r="F2655">
            <v>42</v>
          </cell>
        </row>
        <row r="2656">
          <cell r="A2656" t="str">
            <v>SVCJ01</v>
          </cell>
          <cell r="B2656">
            <v>1.5</v>
          </cell>
          <cell r="C2656">
            <v>1</v>
          </cell>
          <cell r="D2656" t="str">
            <v>L403</v>
          </cell>
          <cell r="E2656">
            <v>33</v>
          </cell>
          <cell r="F2656">
            <v>31</v>
          </cell>
        </row>
        <row r="2657">
          <cell r="A2657" t="str">
            <v>SVCK01</v>
          </cell>
          <cell r="B2657">
            <v>0.75</v>
          </cell>
          <cell r="C2657">
            <v>0.5</v>
          </cell>
          <cell r="D2657" t="str">
            <v>L403</v>
          </cell>
          <cell r="E2657">
            <v>0</v>
          </cell>
          <cell r="F2657">
            <v>4</v>
          </cell>
        </row>
        <row r="2658">
          <cell r="A2658" t="str">
            <v>SVCK01</v>
          </cell>
          <cell r="B2658">
            <v>1</v>
          </cell>
          <cell r="C2658">
            <v>0.5</v>
          </cell>
          <cell r="D2658" t="str">
            <v>L403</v>
          </cell>
          <cell r="E2658">
            <v>11</v>
          </cell>
          <cell r="F2658">
            <v>13</v>
          </cell>
        </row>
        <row r="2659">
          <cell r="A2659" t="str">
            <v>SVCK01</v>
          </cell>
          <cell r="B2659">
            <v>1</v>
          </cell>
          <cell r="C2659">
            <v>0.75</v>
          </cell>
          <cell r="D2659" t="str">
            <v>L403</v>
          </cell>
          <cell r="E2659">
            <v>62</v>
          </cell>
          <cell r="F2659">
            <v>64</v>
          </cell>
        </row>
        <row r="2660">
          <cell r="A2660" t="str">
            <v>SVCK01</v>
          </cell>
          <cell r="B2660">
            <v>1.5</v>
          </cell>
          <cell r="C2660">
            <v>0.75</v>
          </cell>
          <cell r="D2660" t="str">
            <v>L403</v>
          </cell>
          <cell r="E2660">
            <v>6</v>
          </cell>
          <cell r="F2660">
            <v>8</v>
          </cell>
        </row>
        <row r="2661">
          <cell r="A2661" t="str">
            <v>SVCK01</v>
          </cell>
          <cell r="B2661">
            <v>1.5</v>
          </cell>
          <cell r="C2661">
            <v>1</v>
          </cell>
          <cell r="D2661" t="str">
            <v>L403</v>
          </cell>
          <cell r="E2661">
            <v>4</v>
          </cell>
          <cell r="F2661">
            <v>8</v>
          </cell>
        </row>
        <row r="2662">
          <cell r="A2662" t="str">
            <v>SVDJ01</v>
          </cell>
          <cell r="B2662">
            <v>0.75</v>
          </cell>
          <cell r="C2662">
            <v>0.5</v>
          </cell>
          <cell r="D2662" t="str">
            <v>L403</v>
          </cell>
          <cell r="E2662">
            <v>1</v>
          </cell>
          <cell r="F2662">
            <v>1</v>
          </cell>
        </row>
        <row r="2663">
          <cell r="A2663" t="str">
            <v>SVDJ01</v>
          </cell>
          <cell r="B2663">
            <v>1</v>
          </cell>
          <cell r="C2663">
            <v>0.75</v>
          </cell>
          <cell r="D2663" t="str">
            <v>L403</v>
          </cell>
          <cell r="E2663">
            <v>4</v>
          </cell>
          <cell r="F2663">
            <v>15</v>
          </cell>
        </row>
        <row r="2664">
          <cell r="A2664" t="str">
            <v>SVDJ01</v>
          </cell>
          <cell r="B2664">
            <v>1.5</v>
          </cell>
          <cell r="C2664">
            <v>0.75</v>
          </cell>
          <cell r="D2664" t="str">
            <v>L403</v>
          </cell>
          <cell r="E2664">
            <v>0</v>
          </cell>
          <cell r="F2664">
            <v>5</v>
          </cell>
        </row>
        <row r="2665">
          <cell r="A2665" t="str">
            <v>SVDJ01</v>
          </cell>
          <cell r="B2665">
            <v>1.5</v>
          </cell>
          <cell r="C2665">
            <v>1</v>
          </cell>
          <cell r="D2665" t="str">
            <v>L403</v>
          </cell>
          <cell r="E2665">
            <v>0</v>
          </cell>
          <cell r="F2665">
            <v>1</v>
          </cell>
        </row>
        <row r="2666">
          <cell r="A2666" t="str">
            <v>SVLJ01</v>
          </cell>
          <cell r="B2666">
            <v>1</v>
          </cell>
          <cell r="C2666">
            <v>0.75</v>
          </cell>
          <cell r="D2666" t="str">
            <v>L404</v>
          </cell>
          <cell r="E2666">
            <v>0</v>
          </cell>
          <cell r="F2666">
            <v>6</v>
          </cell>
        </row>
        <row r="2667">
          <cell r="A2667" t="str">
            <v>SVP043</v>
          </cell>
          <cell r="B2667">
            <v>2</v>
          </cell>
          <cell r="C2667">
            <v>1</v>
          </cell>
          <cell r="D2667" t="str">
            <v>L602</v>
          </cell>
          <cell r="E2667">
            <v>1</v>
          </cell>
          <cell r="F2667">
            <v>0</v>
          </cell>
        </row>
        <row r="2668">
          <cell r="A2668" t="str">
            <v>SVP043</v>
          </cell>
          <cell r="B2668">
            <v>3</v>
          </cell>
          <cell r="C2668">
            <v>2</v>
          </cell>
          <cell r="D2668" t="str">
            <v>L602</v>
          </cell>
          <cell r="E2668">
            <v>1</v>
          </cell>
          <cell r="F2668">
            <v>0</v>
          </cell>
        </row>
        <row r="2669">
          <cell r="A2669" t="str">
            <v>SVP043</v>
          </cell>
          <cell r="B2669">
            <v>8</v>
          </cell>
          <cell r="C2669">
            <v>3</v>
          </cell>
          <cell r="D2669" t="str">
            <v>L602</v>
          </cell>
          <cell r="E2669">
            <v>1</v>
          </cell>
          <cell r="F2669">
            <v>0</v>
          </cell>
        </row>
        <row r="2670">
          <cell r="A2670" t="str">
            <v>SVP043</v>
          </cell>
          <cell r="B2670">
            <v>8</v>
          </cell>
          <cell r="C2670">
            <v>6</v>
          </cell>
          <cell r="D2670" t="str">
            <v>L602</v>
          </cell>
          <cell r="E2670">
            <v>1</v>
          </cell>
          <cell r="F2670">
            <v>0</v>
          </cell>
        </row>
        <row r="2671">
          <cell r="A2671" t="str">
            <v>SVP082</v>
          </cell>
          <cell r="B2671">
            <v>1</v>
          </cell>
          <cell r="C2671">
            <v>0.75</v>
          </cell>
          <cell r="D2671" t="str">
            <v>L602</v>
          </cell>
          <cell r="E2671">
            <v>1</v>
          </cell>
          <cell r="F2671">
            <v>0</v>
          </cell>
        </row>
        <row r="2672">
          <cell r="A2672" t="str">
            <v>SVSJ03</v>
          </cell>
          <cell r="B2672">
            <v>1.5</v>
          </cell>
          <cell r="C2672">
            <v>0.75</v>
          </cell>
          <cell r="D2672" t="str">
            <v>L405</v>
          </cell>
          <cell r="E2672">
            <v>0</v>
          </cell>
          <cell r="F2672">
            <v>3</v>
          </cell>
        </row>
        <row r="2673">
          <cell r="A2673" t="str">
            <v>SVSJ04</v>
          </cell>
          <cell r="B2673">
            <v>0.75</v>
          </cell>
          <cell r="C2673">
            <v>0.5</v>
          </cell>
          <cell r="D2673" t="str">
            <v>L405</v>
          </cell>
          <cell r="E2673">
            <v>2</v>
          </cell>
          <cell r="F2673">
            <v>5</v>
          </cell>
        </row>
        <row r="2674">
          <cell r="A2674" t="str">
            <v>SVSJ04</v>
          </cell>
          <cell r="B2674">
            <v>1</v>
          </cell>
          <cell r="C2674">
            <v>0.5</v>
          </cell>
          <cell r="D2674" t="str">
            <v>L405</v>
          </cell>
          <cell r="E2674">
            <v>20</v>
          </cell>
          <cell r="F2674">
            <v>20</v>
          </cell>
        </row>
        <row r="2675">
          <cell r="A2675" t="str">
            <v>SVSJ04</v>
          </cell>
          <cell r="B2675">
            <v>1</v>
          </cell>
          <cell r="C2675">
            <v>0.75</v>
          </cell>
          <cell r="D2675" t="str">
            <v>L405</v>
          </cell>
          <cell r="E2675">
            <v>24</v>
          </cell>
          <cell r="F2675">
            <v>24</v>
          </cell>
        </row>
        <row r="2676">
          <cell r="A2676" t="str">
            <v>SVSJ04</v>
          </cell>
          <cell r="B2676">
            <v>1.5</v>
          </cell>
          <cell r="C2676">
            <v>0.75</v>
          </cell>
          <cell r="D2676" t="str">
            <v>L405</v>
          </cell>
          <cell r="E2676">
            <v>7</v>
          </cell>
          <cell r="F2676">
            <v>10</v>
          </cell>
        </row>
        <row r="2677">
          <cell r="A2677" t="str">
            <v>SVSJ04</v>
          </cell>
          <cell r="B2677">
            <v>1.5</v>
          </cell>
          <cell r="C2677">
            <v>1</v>
          </cell>
          <cell r="D2677" t="str">
            <v>L405</v>
          </cell>
          <cell r="E2677">
            <v>13</v>
          </cell>
          <cell r="F2677">
            <v>13</v>
          </cell>
        </row>
        <row r="2678">
          <cell r="A2678" t="str">
            <v>SXC073</v>
          </cell>
          <cell r="B2678">
            <v>0.75</v>
          </cell>
          <cell r="C2678">
            <v>0.25</v>
          </cell>
          <cell r="D2678" t="str">
            <v>L403</v>
          </cell>
          <cell r="E2678">
            <v>13</v>
          </cell>
          <cell r="F2678">
            <v>13</v>
          </cell>
        </row>
        <row r="2679">
          <cell r="A2679" t="str">
            <v>SXC073</v>
          </cell>
          <cell r="B2679">
            <v>0.75</v>
          </cell>
          <cell r="C2679">
            <v>0.5</v>
          </cell>
          <cell r="D2679" t="str">
            <v>L403</v>
          </cell>
          <cell r="E2679">
            <v>11</v>
          </cell>
          <cell r="F2679">
            <v>15</v>
          </cell>
        </row>
        <row r="2680">
          <cell r="A2680" t="str">
            <v>SXC073</v>
          </cell>
          <cell r="B2680">
            <v>1</v>
          </cell>
          <cell r="C2680">
            <v>0.5</v>
          </cell>
          <cell r="D2680" t="str">
            <v>L403</v>
          </cell>
          <cell r="E2680">
            <v>6</v>
          </cell>
          <cell r="F2680">
            <v>6</v>
          </cell>
        </row>
        <row r="2681">
          <cell r="A2681" t="str">
            <v>SXC073</v>
          </cell>
          <cell r="B2681">
            <v>1</v>
          </cell>
          <cell r="C2681">
            <v>0.75</v>
          </cell>
          <cell r="D2681" t="str">
            <v>L403</v>
          </cell>
          <cell r="E2681">
            <v>33</v>
          </cell>
          <cell r="F2681">
            <v>102</v>
          </cell>
        </row>
        <row r="2682">
          <cell r="A2682" t="str">
            <v>SXC073</v>
          </cell>
          <cell r="B2682">
            <v>1.5</v>
          </cell>
          <cell r="C2682">
            <v>0.75</v>
          </cell>
          <cell r="D2682" t="str">
            <v>L403</v>
          </cell>
          <cell r="E2682">
            <v>5</v>
          </cell>
          <cell r="F2682">
            <v>37</v>
          </cell>
        </row>
        <row r="2683">
          <cell r="A2683" t="str">
            <v>SXC073</v>
          </cell>
          <cell r="B2683">
            <v>1.5</v>
          </cell>
          <cell r="C2683">
            <v>1</v>
          </cell>
          <cell r="D2683" t="str">
            <v>L403</v>
          </cell>
          <cell r="E2683">
            <v>8</v>
          </cell>
          <cell r="F2683">
            <v>35</v>
          </cell>
        </row>
        <row r="2684">
          <cell r="A2684" t="str">
            <v>SXC073</v>
          </cell>
          <cell r="B2684">
            <v>2</v>
          </cell>
          <cell r="C2684">
            <v>0.25</v>
          </cell>
          <cell r="D2684" t="str">
            <v>L403</v>
          </cell>
          <cell r="E2684">
            <v>0</v>
          </cell>
          <cell r="F2684">
            <v>0</v>
          </cell>
        </row>
        <row r="2685">
          <cell r="A2685" t="str">
            <v>SXC073</v>
          </cell>
          <cell r="B2685">
            <v>2</v>
          </cell>
          <cell r="C2685">
            <v>0.75</v>
          </cell>
          <cell r="D2685" t="str">
            <v>L403</v>
          </cell>
          <cell r="E2685">
            <v>74</v>
          </cell>
          <cell r="F2685">
            <v>76</v>
          </cell>
        </row>
        <row r="2686">
          <cell r="A2686" t="str">
            <v>SXC073</v>
          </cell>
          <cell r="B2686">
            <v>2</v>
          </cell>
          <cell r="C2686">
            <v>1</v>
          </cell>
          <cell r="D2686" t="str">
            <v>L403</v>
          </cell>
          <cell r="E2686">
            <v>16</v>
          </cell>
          <cell r="F2686">
            <v>46</v>
          </cell>
        </row>
        <row r="2687">
          <cell r="A2687" t="str">
            <v>SXC073</v>
          </cell>
          <cell r="B2687">
            <v>2</v>
          </cell>
          <cell r="C2687">
            <v>1.5</v>
          </cell>
          <cell r="D2687" t="str">
            <v>L403</v>
          </cell>
          <cell r="E2687">
            <v>5</v>
          </cell>
          <cell r="F2687">
            <v>35</v>
          </cell>
        </row>
        <row r="2688">
          <cell r="A2688" t="str">
            <v>SXC073</v>
          </cell>
          <cell r="B2688">
            <v>3</v>
          </cell>
          <cell r="C2688">
            <v>0.75</v>
          </cell>
          <cell r="D2688" t="str">
            <v>L403</v>
          </cell>
          <cell r="E2688">
            <v>0</v>
          </cell>
          <cell r="F2688">
            <v>0</v>
          </cell>
        </row>
        <row r="2689">
          <cell r="A2689" t="str">
            <v>SXC073</v>
          </cell>
          <cell r="B2689">
            <v>3</v>
          </cell>
          <cell r="C2689">
            <v>1</v>
          </cell>
          <cell r="D2689" t="str">
            <v>L403</v>
          </cell>
          <cell r="E2689">
            <v>1</v>
          </cell>
          <cell r="F2689">
            <v>2</v>
          </cell>
        </row>
        <row r="2690">
          <cell r="A2690" t="str">
            <v>SXC073</v>
          </cell>
          <cell r="B2690">
            <v>3</v>
          </cell>
          <cell r="C2690">
            <v>1.5</v>
          </cell>
          <cell r="D2690" t="str">
            <v>L403</v>
          </cell>
          <cell r="E2690">
            <v>8</v>
          </cell>
          <cell r="F2690">
            <v>8</v>
          </cell>
        </row>
        <row r="2691">
          <cell r="A2691" t="str">
            <v>SXC076</v>
          </cell>
          <cell r="B2691">
            <v>2</v>
          </cell>
          <cell r="C2691">
            <v>1</v>
          </cell>
          <cell r="D2691" t="str">
            <v>L403</v>
          </cell>
          <cell r="E2691">
            <v>2</v>
          </cell>
          <cell r="F2691">
            <v>2</v>
          </cell>
        </row>
        <row r="2692">
          <cell r="A2692" t="str">
            <v>SXC093</v>
          </cell>
          <cell r="B2692">
            <v>0.75</v>
          </cell>
          <cell r="C2692">
            <v>0.25</v>
          </cell>
          <cell r="D2692" t="str">
            <v>L403</v>
          </cell>
          <cell r="E2692">
            <v>1</v>
          </cell>
          <cell r="F2692">
            <v>6</v>
          </cell>
        </row>
        <row r="2693">
          <cell r="A2693" t="str">
            <v>SXC093</v>
          </cell>
          <cell r="B2693">
            <v>0.75</v>
          </cell>
          <cell r="C2693">
            <v>0.5</v>
          </cell>
          <cell r="D2693" t="str">
            <v>L403</v>
          </cell>
          <cell r="E2693">
            <v>4</v>
          </cell>
          <cell r="F2693">
            <v>5</v>
          </cell>
        </row>
        <row r="2694">
          <cell r="A2694" t="str">
            <v>SXC093</v>
          </cell>
          <cell r="B2694">
            <v>1</v>
          </cell>
          <cell r="C2694">
            <v>0.75</v>
          </cell>
          <cell r="D2694" t="str">
            <v>L403</v>
          </cell>
          <cell r="E2694">
            <v>9</v>
          </cell>
          <cell r="F2694">
            <v>10</v>
          </cell>
        </row>
        <row r="2695">
          <cell r="A2695" t="str">
            <v>SXC093</v>
          </cell>
          <cell r="B2695">
            <v>1.5</v>
          </cell>
          <cell r="C2695">
            <v>1</v>
          </cell>
          <cell r="D2695" t="str">
            <v>L403</v>
          </cell>
          <cell r="E2695">
            <v>1</v>
          </cell>
          <cell r="F2695">
            <v>2</v>
          </cell>
        </row>
        <row r="2696">
          <cell r="A2696" t="str">
            <v>SXC093</v>
          </cell>
          <cell r="B2696">
            <v>2</v>
          </cell>
          <cell r="C2696">
            <v>1</v>
          </cell>
          <cell r="D2696" t="str">
            <v>L403</v>
          </cell>
          <cell r="E2696">
            <v>5</v>
          </cell>
          <cell r="F2696">
            <v>5</v>
          </cell>
        </row>
        <row r="2697">
          <cell r="A2697" t="str">
            <v>SXC093</v>
          </cell>
          <cell r="B2697">
            <v>2</v>
          </cell>
          <cell r="C2697">
            <v>1.5</v>
          </cell>
          <cell r="D2697" t="str">
            <v>L403</v>
          </cell>
          <cell r="E2697">
            <v>2</v>
          </cell>
          <cell r="F2697">
            <v>3</v>
          </cell>
        </row>
        <row r="2698">
          <cell r="A2698" t="str">
            <v>SXC093</v>
          </cell>
          <cell r="B2698">
            <v>3</v>
          </cell>
          <cell r="C2698">
            <v>1.5</v>
          </cell>
          <cell r="D2698" t="str">
            <v>L403</v>
          </cell>
          <cell r="E2698">
            <v>2</v>
          </cell>
          <cell r="F2698">
            <v>4</v>
          </cell>
        </row>
        <row r="2699">
          <cell r="A2699" t="str">
            <v>SXC0D1</v>
          </cell>
          <cell r="B2699">
            <v>0.75</v>
          </cell>
          <cell r="C2699">
            <v>0.25</v>
          </cell>
          <cell r="D2699" t="str">
            <v>L403</v>
          </cell>
          <cell r="E2699">
            <v>2</v>
          </cell>
          <cell r="F2699">
            <v>2</v>
          </cell>
        </row>
        <row r="2700">
          <cell r="A2700" t="str">
            <v>SXC0D1</v>
          </cell>
          <cell r="B2700">
            <v>0.75</v>
          </cell>
          <cell r="C2700">
            <v>0.5</v>
          </cell>
          <cell r="D2700" t="str">
            <v>L403</v>
          </cell>
          <cell r="E2700">
            <v>1</v>
          </cell>
          <cell r="F2700">
            <v>2</v>
          </cell>
        </row>
        <row r="2701">
          <cell r="A2701" t="str">
            <v>SXC0D1</v>
          </cell>
          <cell r="B2701">
            <v>1</v>
          </cell>
          <cell r="C2701">
            <v>0.75</v>
          </cell>
          <cell r="D2701" t="str">
            <v>L403</v>
          </cell>
          <cell r="E2701">
            <v>5</v>
          </cell>
          <cell r="F2701">
            <v>5</v>
          </cell>
        </row>
        <row r="2702">
          <cell r="A2702" t="str">
            <v>SXC0D1</v>
          </cell>
          <cell r="B2702">
            <v>1.5</v>
          </cell>
          <cell r="C2702">
            <v>0.75</v>
          </cell>
          <cell r="D2702" t="str">
            <v>L403</v>
          </cell>
          <cell r="E2702">
            <v>4</v>
          </cell>
          <cell r="F2702">
            <v>4</v>
          </cell>
        </row>
        <row r="2703">
          <cell r="A2703" t="str">
            <v>SXC0D1</v>
          </cell>
          <cell r="B2703">
            <v>1.5</v>
          </cell>
          <cell r="C2703">
            <v>1</v>
          </cell>
          <cell r="D2703" t="str">
            <v>L403</v>
          </cell>
          <cell r="E2703">
            <v>1</v>
          </cell>
          <cell r="F2703">
            <v>2</v>
          </cell>
        </row>
        <row r="2704">
          <cell r="A2704" t="str">
            <v>SXC0D1</v>
          </cell>
          <cell r="B2704">
            <v>2</v>
          </cell>
          <cell r="C2704">
            <v>0.75</v>
          </cell>
          <cell r="D2704" t="str">
            <v>L403</v>
          </cell>
          <cell r="E2704">
            <v>2</v>
          </cell>
          <cell r="F2704">
            <v>2</v>
          </cell>
        </row>
        <row r="2705">
          <cell r="A2705" t="str">
            <v>SXC0D1</v>
          </cell>
          <cell r="B2705">
            <v>2</v>
          </cell>
          <cell r="C2705">
            <v>1</v>
          </cell>
          <cell r="D2705" t="str">
            <v>L403</v>
          </cell>
          <cell r="E2705">
            <v>2</v>
          </cell>
          <cell r="F2705">
            <v>2</v>
          </cell>
        </row>
        <row r="2706">
          <cell r="A2706" t="str">
            <v>SXC0D1</v>
          </cell>
          <cell r="B2706">
            <v>2</v>
          </cell>
          <cell r="C2706">
            <v>1.5</v>
          </cell>
          <cell r="D2706" t="str">
            <v>L403</v>
          </cell>
          <cell r="E2706">
            <v>2</v>
          </cell>
          <cell r="F2706">
            <v>2</v>
          </cell>
        </row>
        <row r="2707">
          <cell r="A2707" t="str">
            <v>SXC0D1</v>
          </cell>
          <cell r="B2707">
            <v>3</v>
          </cell>
          <cell r="C2707">
            <v>1</v>
          </cell>
          <cell r="D2707" t="str">
            <v>L403</v>
          </cell>
          <cell r="E2707">
            <v>1</v>
          </cell>
          <cell r="F2707">
            <v>2</v>
          </cell>
        </row>
        <row r="2708">
          <cell r="A2708" t="str">
            <v>SXC0D3</v>
          </cell>
          <cell r="B2708">
            <v>0.5</v>
          </cell>
          <cell r="C2708">
            <v>0.25</v>
          </cell>
          <cell r="D2708" t="str">
            <v>L403</v>
          </cell>
          <cell r="E2708">
            <v>8</v>
          </cell>
          <cell r="F2708">
            <v>12</v>
          </cell>
        </row>
        <row r="2709">
          <cell r="A2709" t="str">
            <v>SXC0D3</v>
          </cell>
          <cell r="B2709">
            <v>0.75</v>
          </cell>
          <cell r="C2709">
            <v>0.25</v>
          </cell>
          <cell r="D2709" t="str">
            <v>L403</v>
          </cell>
          <cell r="E2709">
            <v>15</v>
          </cell>
          <cell r="F2709">
            <v>17</v>
          </cell>
        </row>
        <row r="2710">
          <cell r="A2710" t="str">
            <v>SXC0D3</v>
          </cell>
          <cell r="B2710">
            <v>0.75</v>
          </cell>
          <cell r="C2710">
            <v>0.5</v>
          </cell>
          <cell r="D2710" t="str">
            <v>L403</v>
          </cell>
          <cell r="E2710">
            <v>125</v>
          </cell>
          <cell r="F2710">
            <v>128</v>
          </cell>
        </row>
        <row r="2711">
          <cell r="A2711" t="str">
            <v>SXC0D3</v>
          </cell>
          <cell r="B2711">
            <v>1</v>
          </cell>
          <cell r="C2711">
            <v>0.25</v>
          </cell>
          <cell r="D2711" t="str">
            <v>L403</v>
          </cell>
          <cell r="E2711">
            <v>1</v>
          </cell>
          <cell r="F2711">
            <v>1</v>
          </cell>
        </row>
        <row r="2712">
          <cell r="A2712" t="str">
            <v>SXC0D3</v>
          </cell>
          <cell r="B2712">
            <v>1</v>
          </cell>
          <cell r="C2712">
            <v>0.5</v>
          </cell>
          <cell r="D2712" t="str">
            <v>L403</v>
          </cell>
          <cell r="E2712">
            <v>26</v>
          </cell>
          <cell r="F2712">
            <v>25</v>
          </cell>
        </row>
        <row r="2713">
          <cell r="A2713" t="str">
            <v>SXC0D3</v>
          </cell>
          <cell r="B2713">
            <v>1</v>
          </cell>
          <cell r="C2713">
            <v>0.75</v>
          </cell>
          <cell r="D2713" t="str">
            <v>L403</v>
          </cell>
          <cell r="E2713">
            <v>89</v>
          </cell>
          <cell r="F2713">
            <v>88</v>
          </cell>
        </row>
        <row r="2714">
          <cell r="A2714" t="str">
            <v>SXC0D3</v>
          </cell>
          <cell r="B2714">
            <v>1.25</v>
          </cell>
          <cell r="C2714">
            <v>1</v>
          </cell>
          <cell r="D2714" t="str">
            <v>L403</v>
          </cell>
          <cell r="E2714">
            <v>0</v>
          </cell>
          <cell r="F2714">
            <v>8</v>
          </cell>
        </row>
        <row r="2715">
          <cell r="A2715" t="str">
            <v>SXC0D3</v>
          </cell>
          <cell r="B2715">
            <v>1.5</v>
          </cell>
          <cell r="C2715">
            <v>0.5</v>
          </cell>
          <cell r="D2715" t="str">
            <v>L403</v>
          </cell>
          <cell r="E2715">
            <v>7</v>
          </cell>
          <cell r="F2715">
            <v>10</v>
          </cell>
        </row>
        <row r="2716">
          <cell r="A2716" t="str">
            <v>SXC0D3</v>
          </cell>
          <cell r="B2716">
            <v>1.5</v>
          </cell>
          <cell r="C2716">
            <v>0.75</v>
          </cell>
          <cell r="D2716" t="str">
            <v>L403</v>
          </cell>
          <cell r="E2716">
            <v>68</v>
          </cell>
          <cell r="F2716">
            <v>70</v>
          </cell>
        </row>
        <row r="2717">
          <cell r="A2717" t="str">
            <v>SXC0D3</v>
          </cell>
          <cell r="B2717">
            <v>1.5</v>
          </cell>
          <cell r="C2717">
            <v>1</v>
          </cell>
          <cell r="D2717" t="str">
            <v>L403</v>
          </cell>
          <cell r="E2717">
            <v>62</v>
          </cell>
          <cell r="F2717">
            <v>64</v>
          </cell>
        </row>
        <row r="2718">
          <cell r="A2718" t="str">
            <v>SXC0D3</v>
          </cell>
          <cell r="B2718">
            <v>2</v>
          </cell>
          <cell r="C2718">
            <v>0.5</v>
          </cell>
          <cell r="D2718" t="str">
            <v>L403</v>
          </cell>
          <cell r="E2718">
            <v>2</v>
          </cell>
          <cell r="F2718">
            <v>3</v>
          </cell>
        </row>
        <row r="2719">
          <cell r="A2719" t="str">
            <v>SXC0D3</v>
          </cell>
          <cell r="B2719">
            <v>2</v>
          </cell>
          <cell r="C2719">
            <v>0.75</v>
          </cell>
          <cell r="D2719" t="str">
            <v>L403</v>
          </cell>
          <cell r="E2719">
            <v>22</v>
          </cell>
          <cell r="F2719">
            <v>30</v>
          </cell>
        </row>
        <row r="2720">
          <cell r="A2720" t="str">
            <v>SXC0D3</v>
          </cell>
          <cell r="B2720">
            <v>2</v>
          </cell>
          <cell r="C2720">
            <v>1</v>
          </cell>
          <cell r="D2720" t="str">
            <v>L403</v>
          </cell>
          <cell r="E2720">
            <v>62</v>
          </cell>
          <cell r="F2720">
            <v>62</v>
          </cell>
        </row>
        <row r="2721">
          <cell r="A2721" t="str">
            <v>SXC0D3</v>
          </cell>
          <cell r="B2721">
            <v>2</v>
          </cell>
          <cell r="C2721">
            <v>1.5</v>
          </cell>
          <cell r="D2721" t="str">
            <v>L403</v>
          </cell>
          <cell r="E2721">
            <v>20</v>
          </cell>
          <cell r="F2721">
            <v>21</v>
          </cell>
        </row>
        <row r="2722">
          <cell r="A2722" t="str">
            <v>SXC0D3</v>
          </cell>
          <cell r="B2722">
            <v>3</v>
          </cell>
          <cell r="C2722">
            <v>1.5</v>
          </cell>
          <cell r="D2722" t="str">
            <v>L403</v>
          </cell>
          <cell r="E2722">
            <v>18</v>
          </cell>
          <cell r="F2722">
            <v>19</v>
          </cell>
        </row>
        <row r="2723">
          <cell r="A2723" t="str">
            <v>SXD0712</v>
          </cell>
          <cell r="B2723">
            <v>0.5</v>
          </cell>
          <cell r="C2723">
            <v>0.25</v>
          </cell>
          <cell r="D2723" t="str">
            <v>L403</v>
          </cell>
          <cell r="E2723">
            <v>1</v>
          </cell>
          <cell r="F2723">
            <v>2</v>
          </cell>
        </row>
        <row r="2724">
          <cell r="A2724" t="str">
            <v>SXD0712</v>
          </cell>
          <cell r="B2724">
            <v>0.75</v>
          </cell>
          <cell r="C2724">
            <v>0.25</v>
          </cell>
          <cell r="D2724" t="str">
            <v>L403</v>
          </cell>
          <cell r="E2724">
            <v>8</v>
          </cell>
          <cell r="F2724">
            <v>9</v>
          </cell>
        </row>
        <row r="2725">
          <cell r="A2725" t="str">
            <v>SXD0712</v>
          </cell>
          <cell r="B2725">
            <v>0.75</v>
          </cell>
          <cell r="C2725">
            <v>0.5</v>
          </cell>
          <cell r="D2725" t="str">
            <v>L403</v>
          </cell>
          <cell r="E2725">
            <v>38</v>
          </cell>
          <cell r="F2725">
            <v>39</v>
          </cell>
        </row>
        <row r="2726">
          <cell r="A2726" t="str">
            <v>SXD0712</v>
          </cell>
          <cell r="B2726">
            <v>1</v>
          </cell>
          <cell r="C2726">
            <v>0.75</v>
          </cell>
          <cell r="D2726" t="str">
            <v>L403</v>
          </cell>
          <cell r="E2726">
            <v>26</v>
          </cell>
          <cell r="F2726">
            <v>27</v>
          </cell>
        </row>
        <row r="2727">
          <cell r="A2727" t="str">
            <v>SXD0712</v>
          </cell>
          <cell r="B2727">
            <v>1.5</v>
          </cell>
          <cell r="C2727">
            <v>1</v>
          </cell>
          <cell r="D2727" t="str">
            <v>L403</v>
          </cell>
          <cell r="E2727">
            <v>1</v>
          </cell>
          <cell r="F2727">
            <v>1</v>
          </cell>
        </row>
        <row r="2728">
          <cell r="A2728" t="str">
            <v>SXD0712</v>
          </cell>
          <cell r="B2728">
            <v>2</v>
          </cell>
          <cell r="C2728">
            <v>0.25</v>
          </cell>
          <cell r="D2728" t="str">
            <v>L403</v>
          </cell>
          <cell r="E2728">
            <v>6</v>
          </cell>
          <cell r="F2728">
            <v>8</v>
          </cell>
        </row>
        <row r="2729">
          <cell r="A2729" t="str">
            <v>SXD0712</v>
          </cell>
          <cell r="B2729">
            <v>2</v>
          </cell>
          <cell r="C2729">
            <v>0.5</v>
          </cell>
          <cell r="D2729" t="str">
            <v>L403</v>
          </cell>
          <cell r="E2729">
            <v>2</v>
          </cell>
          <cell r="F2729">
            <v>0</v>
          </cell>
        </row>
        <row r="2730">
          <cell r="A2730" t="str">
            <v>SXD0712</v>
          </cell>
          <cell r="B2730">
            <v>2</v>
          </cell>
          <cell r="C2730">
            <v>0.75</v>
          </cell>
          <cell r="D2730" t="str">
            <v>L403</v>
          </cell>
          <cell r="E2730">
            <v>52</v>
          </cell>
          <cell r="F2730">
            <v>56</v>
          </cell>
        </row>
        <row r="2731">
          <cell r="A2731" t="str">
            <v>SXD0712</v>
          </cell>
          <cell r="B2731">
            <v>2</v>
          </cell>
          <cell r="C2731">
            <v>1</v>
          </cell>
          <cell r="D2731" t="str">
            <v>L403</v>
          </cell>
          <cell r="E2731">
            <v>14</v>
          </cell>
          <cell r="F2731">
            <v>14</v>
          </cell>
        </row>
        <row r="2732">
          <cell r="A2732" t="str">
            <v>SXD0712</v>
          </cell>
          <cell r="B2732">
            <v>2</v>
          </cell>
          <cell r="C2732">
            <v>1.5</v>
          </cell>
          <cell r="D2732" t="str">
            <v>L403</v>
          </cell>
          <cell r="E2732">
            <v>7</v>
          </cell>
          <cell r="F2732">
            <v>10</v>
          </cell>
        </row>
        <row r="2733">
          <cell r="A2733" t="str">
            <v>SXD0712</v>
          </cell>
          <cell r="B2733">
            <v>3</v>
          </cell>
          <cell r="C2733">
            <v>1.5</v>
          </cell>
          <cell r="D2733" t="str">
            <v>L403</v>
          </cell>
          <cell r="E2733">
            <v>2</v>
          </cell>
          <cell r="F2733">
            <v>2</v>
          </cell>
        </row>
        <row r="2734">
          <cell r="A2734" t="str">
            <v>SXD072</v>
          </cell>
          <cell r="B2734">
            <v>2</v>
          </cell>
          <cell r="C2734">
            <v>0.75</v>
          </cell>
          <cell r="D2734" t="str">
            <v>L403</v>
          </cell>
          <cell r="E2734">
            <v>1</v>
          </cell>
          <cell r="F2734">
            <v>2</v>
          </cell>
        </row>
        <row r="2735">
          <cell r="A2735" t="str">
            <v>SXD0D2</v>
          </cell>
          <cell r="B2735">
            <v>0.5</v>
          </cell>
          <cell r="C2735">
            <v>0.25</v>
          </cell>
          <cell r="D2735" t="str">
            <v>L403</v>
          </cell>
          <cell r="E2735">
            <v>1</v>
          </cell>
          <cell r="F2735">
            <v>1</v>
          </cell>
        </row>
        <row r="2736">
          <cell r="A2736" t="str">
            <v>SXD0D2</v>
          </cell>
          <cell r="B2736">
            <v>0.75</v>
          </cell>
          <cell r="C2736">
            <v>0.25</v>
          </cell>
          <cell r="D2736" t="str">
            <v>L403</v>
          </cell>
          <cell r="E2736">
            <v>14</v>
          </cell>
          <cell r="F2736">
            <v>15</v>
          </cell>
        </row>
        <row r="2737">
          <cell r="A2737" t="str">
            <v>SXD0D2</v>
          </cell>
          <cell r="B2737">
            <v>0.75</v>
          </cell>
          <cell r="C2737">
            <v>0.5</v>
          </cell>
          <cell r="D2737" t="str">
            <v>L403</v>
          </cell>
          <cell r="E2737">
            <v>6</v>
          </cell>
          <cell r="F2737">
            <v>8</v>
          </cell>
        </row>
        <row r="2738">
          <cell r="A2738" t="str">
            <v>SXD0D2</v>
          </cell>
          <cell r="B2738">
            <v>2</v>
          </cell>
          <cell r="C2738">
            <v>0.5</v>
          </cell>
          <cell r="D2738" t="str">
            <v>L403</v>
          </cell>
          <cell r="E2738">
            <v>0</v>
          </cell>
          <cell r="F2738">
            <v>3</v>
          </cell>
        </row>
        <row r="2739">
          <cell r="A2739" t="str">
            <v>SXD0D2</v>
          </cell>
          <cell r="B2739">
            <v>2</v>
          </cell>
          <cell r="C2739">
            <v>1</v>
          </cell>
          <cell r="D2739" t="str">
            <v>L403</v>
          </cell>
          <cell r="E2739">
            <v>7</v>
          </cell>
          <cell r="F2739">
            <v>11</v>
          </cell>
        </row>
        <row r="2740">
          <cell r="A2740" t="str">
            <v>SXD0D2</v>
          </cell>
          <cell r="B2740">
            <v>2</v>
          </cell>
          <cell r="C2740">
            <v>1.5</v>
          </cell>
          <cell r="D2740" t="str">
            <v>L403</v>
          </cell>
          <cell r="E2740">
            <v>15</v>
          </cell>
          <cell r="F2740">
            <v>15</v>
          </cell>
        </row>
        <row r="2741">
          <cell r="A2741" t="str">
            <v>SXD0D2</v>
          </cell>
          <cell r="B2741">
            <v>3</v>
          </cell>
          <cell r="C2741">
            <v>1.5</v>
          </cell>
          <cell r="D2741" t="str">
            <v>L403</v>
          </cell>
          <cell r="E2741">
            <v>6</v>
          </cell>
          <cell r="F2741">
            <v>10</v>
          </cell>
        </row>
        <row r="2742">
          <cell r="A2742" t="str">
            <v>SXL0712</v>
          </cell>
          <cell r="B2742">
            <v>0.75</v>
          </cell>
          <cell r="C2742">
            <v>0.5</v>
          </cell>
          <cell r="D2742" t="str">
            <v>L404</v>
          </cell>
          <cell r="E2742">
            <v>1</v>
          </cell>
          <cell r="F2742">
            <v>5</v>
          </cell>
        </row>
        <row r="2743">
          <cell r="A2743" t="str">
            <v>SXL0712</v>
          </cell>
          <cell r="B2743">
            <v>1</v>
          </cell>
          <cell r="C2743">
            <v>0.5</v>
          </cell>
          <cell r="D2743" t="str">
            <v>L404</v>
          </cell>
          <cell r="E2743">
            <v>0</v>
          </cell>
          <cell r="F2743">
            <v>2</v>
          </cell>
        </row>
        <row r="2744">
          <cell r="A2744" t="str">
            <v>SXL0712</v>
          </cell>
          <cell r="B2744">
            <v>1</v>
          </cell>
          <cell r="C2744">
            <v>0.75</v>
          </cell>
          <cell r="D2744" t="str">
            <v>L404</v>
          </cell>
          <cell r="E2744">
            <v>26</v>
          </cell>
          <cell r="F2744">
            <v>29</v>
          </cell>
        </row>
        <row r="2745">
          <cell r="A2745" t="str">
            <v>SXL0712</v>
          </cell>
          <cell r="B2745">
            <v>1.5</v>
          </cell>
          <cell r="C2745">
            <v>0.75</v>
          </cell>
          <cell r="D2745" t="str">
            <v>L404</v>
          </cell>
          <cell r="E2745">
            <v>6</v>
          </cell>
          <cell r="F2745">
            <v>6</v>
          </cell>
        </row>
        <row r="2746">
          <cell r="A2746" t="str">
            <v>SXL0712</v>
          </cell>
          <cell r="B2746">
            <v>2</v>
          </cell>
          <cell r="C2746">
            <v>0.75</v>
          </cell>
          <cell r="D2746" t="str">
            <v>L404</v>
          </cell>
          <cell r="E2746">
            <v>3</v>
          </cell>
          <cell r="F2746">
            <v>4</v>
          </cell>
        </row>
        <row r="2747">
          <cell r="A2747" t="str">
            <v>SXL0712</v>
          </cell>
          <cell r="B2747">
            <v>2</v>
          </cell>
          <cell r="C2747">
            <v>1</v>
          </cell>
          <cell r="D2747" t="str">
            <v>L404</v>
          </cell>
          <cell r="E2747">
            <v>8</v>
          </cell>
          <cell r="F2747">
            <v>7</v>
          </cell>
        </row>
        <row r="2748">
          <cell r="A2748" t="str">
            <v>SXL0712</v>
          </cell>
          <cell r="B2748">
            <v>2</v>
          </cell>
          <cell r="C2748">
            <v>1.5</v>
          </cell>
          <cell r="D2748" t="str">
            <v>L404</v>
          </cell>
          <cell r="E2748">
            <v>1</v>
          </cell>
          <cell r="F2748">
            <v>3</v>
          </cell>
        </row>
        <row r="2749">
          <cell r="A2749" t="str">
            <v>SXL071A</v>
          </cell>
          <cell r="B2749">
            <v>1.5</v>
          </cell>
          <cell r="C2749">
            <v>0.75</v>
          </cell>
          <cell r="D2749" t="str">
            <v>L404</v>
          </cell>
          <cell r="E2749">
            <v>3</v>
          </cell>
          <cell r="F2749">
            <v>3</v>
          </cell>
        </row>
        <row r="2750">
          <cell r="A2750" t="str">
            <v>SXS0J32</v>
          </cell>
          <cell r="B2750">
            <v>0.5</v>
          </cell>
          <cell r="C2750">
            <v>0.25</v>
          </cell>
          <cell r="D2750" t="str">
            <v>L405</v>
          </cell>
          <cell r="E2750">
            <v>0</v>
          </cell>
          <cell r="F2750">
            <v>5</v>
          </cell>
        </row>
        <row r="2751">
          <cell r="A2751" t="str">
            <v>SXS0J32</v>
          </cell>
          <cell r="B2751">
            <v>0.75</v>
          </cell>
          <cell r="C2751">
            <v>0.25</v>
          </cell>
          <cell r="D2751" t="str">
            <v>L405</v>
          </cell>
          <cell r="E2751">
            <v>7</v>
          </cell>
          <cell r="F2751">
            <v>5</v>
          </cell>
        </row>
        <row r="2752">
          <cell r="A2752" t="str">
            <v>SXS0J32</v>
          </cell>
          <cell r="B2752">
            <v>0.75</v>
          </cell>
          <cell r="C2752">
            <v>0.5</v>
          </cell>
          <cell r="D2752" t="str">
            <v>L405</v>
          </cell>
          <cell r="E2752">
            <v>2</v>
          </cell>
          <cell r="F2752">
            <v>7</v>
          </cell>
        </row>
        <row r="2753">
          <cell r="A2753" t="str">
            <v>SXS0J32</v>
          </cell>
          <cell r="B2753">
            <v>1.5</v>
          </cell>
          <cell r="C2753">
            <v>1</v>
          </cell>
          <cell r="D2753" t="str">
            <v>L405</v>
          </cell>
          <cell r="E2753">
            <v>0</v>
          </cell>
          <cell r="F2753">
            <v>3</v>
          </cell>
        </row>
        <row r="2754">
          <cell r="A2754" t="str">
            <v>SXS0J32</v>
          </cell>
          <cell r="B2754">
            <v>2</v>
          </cell>
          <cell r="C2754">
            <v>0.75</v>
          </cell>
          <cell r="D2754" t="str">
            <v>L405</v>
          </cell>
          <cell r="E2754">
            <v>5</v>
          </cell>
          <cell r="F2754">
            <v>6</v>
          </cell>
        </row>
        <row r="2755">
          <cell r="A2755" t="str">
            <v>SXS0J32</v>
          </cell>
          <cell r="B2755">
            <v>2</v>
          </cell>
          <cell r="C2755">
            <v>1</v>
          </cell>
          <cell r="D2755" t="str">
            <v>L405</v>
          </cell>
          <cell r="E2755">
            <v>8</v>
          </cell>
          <cell r="F2755">
            <v>9</v>
          </cell>
        </row>
        <row r="2756">
          <cell r="A2756" t="str">
            <v>SXS0J32</v>
          </cell>
          <cell r="B2756">
            <v>3</v>
          </cell>
          <cell r="C2756">
            <v>1.5</v>
          </cell>
          <cell r="D2756" t="str">
            <v>L405</v>
          </cell>
          <cell r="E2756">
            <v>2</v>
          </cell>
          <cell r="F2756">
            <v>5</v>
          </cell>
        </row>
        <row r="2757">
          <cell r="A2757" t="str">
            <v>SXS0J42</v>
          </cell>
          <cell r="B2757">
            <v>0.5</v>
          </cell>
          <cell r="C2757">
            <v>0.25</v>
          </cell>
          <cell r="D2757" t="str">
            <v>L405</v>
          </cell>
          <cell r="E2757">
            <v>3</v>
          </cell>
          <cell r="F2757">
            <v>5</v>
          </cell>
        </row>
        <row r="2758">
          <cell r="A2758" t="str">
            <v>SXS0J42</v>
          </cell>
          <cell r="B2758">
            <v>0.75</v>
          </cell>
          <cell r="C2758">
            <v>0.25</v>
          </cell>
          <cell r="D2758" t="str">
            <v>L405</v>
          </cell>
          <cell r="E2758">
            <v>7</v>
          </cell>
          <cell r="F2758">
            <v>8</v>
          </cell>
        </row>
        <row r="2759">
          <cell r="A2759" t="str">
            <v>SXS0J42</v>
          </cell>
          <cell r="B2759">
            <v>0.75</v>
          </cell>
          <cell r="C2759">
            <v>0.5</v>
          </cell>
          <cell r="D2759" t="str">
            <v>L405</v>
          </cell>
          <cell r="E2759">
            <v>20</v>
          </cell>
          <cell r="F2759">
            <v>17</v>
          </cell>
        </row>
        <row r="2760">
          <cell r="A2760" t="str">
            <v>SXS0J42</v>
          </cell>
          <cell r="B2760">
            <v>1</v>
          </cell>
          <cell r="C2760">
            <v>0.25</v>
          </cell>
          <cell r="D2760" t="str">
            <v>L405</v>
          </cell>
          <cell r="E2760">
            <v>1</v>
          </cell>
          <cell r="F2760">
            <v>1</v>
          </cell>
        </row>
        <row r="2761">
          <cell r="A2761" t="str">
            <v>SXS0J42</v>
          </cell>
          <cell r="B2761">
            <v>1</v>
          </cell>
          <cell r="C2761">
            <v>0.75</v>
          </cell>
          <cell r="D2761" t="str">
            <v>L405</v>
          </cell>
          <cell r="E2761">
            <v>18</v>
          </cell>
          <cell r="F2761">
            <v>18</v>
          </cell>
        </row>
        <row r="2762">
          <cell r="A2762" t="str">
            <v>SXS0J42</v>
          </cell>
          <cell r="B2762">
            <v>1.5</v>
          </cell>
          <cell r="C2762">
            <v>0.75</v>
          </cell>
          <cell r="D2762" t="str">
            <v>L405</v>
          </cell>
          <cell r="E2762">
            <v>0</v>
          </cell>
          <cell r="F2762">
            <v>3</v>
          </cell>
        </row>
        <row r="2763">
          <cell r="A2763" t="str">
            <v>SXS0J42</v>
          </cell>
          <cell r="B2763">
            <v>1.5</v>
          </cell>
          <cell r="C2763">
            <v>1</v>
          </cell>
          <cell r="D2763" t="str">
            <v>L405</v>
          </cell>
          <cell r="E2763">
            <v>3</v>
          </cell>
          <cell r="F2763">
            <v>3</v>
          </cell>
        </row>
        <row r="2764">
          <cell r="A2764" t="str">
            <v>SXS0J42</v>
          </cell>
          <cell r="B2764">
            <v>2</v>
          </cell>
          <cell r="C2764">
            <v>0.5</v>
          </cell>
          <cell r="D2764" t="str">
            <v>L405</v>
          </cell>
          <cell r="E2764">
            <v>4</v>
          </cell>
          <cell r="F2764">
            <v>5</v>
          </cell>
        </row>
        <row r="2765">
          <cell r="A2765" t="str">
            <v>SXS0J42</v>
          </cell>
          <cell r="B2765">
            <v>2</v>
          </cell>
          <cell r="C2765">
            <v>0.75</v>
          </cell>
          <cell r="D2765" t="str">
            <v>L405</v>
          </cell>
          <cell r="E2765">
            <v>6</v>
          </cell>
          <cell r="F2765">
            <v>7</v>
          </cell>
        </row>
        <row r="2766">
          <cell r="A2766" t="str">
            <v>SXS0J42</v>
          </cell>
          <cell r="B2766">
            <v>2</v>
          </cell>
          <cell r="C2766">
            <v>1</v>
          </cell>
          <cell r="D2766" t="str">
            <v>L405</v>
          </cell>
          <cell r="E2766">
            <v>13</v>
          </cell>
          <cell r="F2766">
            <v>15</v>
          </cell>
        </row>
        <row r="2767">
          <cell r="A2767" t="str">
            <v>SXS0J42</v>
          </cell>
          <cell r="B2767">
            <v>2</v>
          </cell>
          <cell r="C2767">
            <v>1.5</v>
          </cell>
          <cell r="D2767" t="str">
            <v>L405</v>
          </cell>
          <cell r="E2767">
            <v>8</v>
          </cell>
          <cell r="F2767">
            <v>8</v>
          </cell>
        </row>
        <row r="2768">
          <cell r="A2768" t="str">
            <v>SXS0J42</v>
          </cell>
          <cell r="B2768">
            <v>3</v>
          </cell>
          <cell r="C2768">
            <v>1</v>
          </cell>
          <cell r="D2768" t="str">
            <v>L405</v>
          </cell>
          <cell r="E2768">
            <v>0</v>
          </cell>
          <cell r="F2768">
            <v>2</v>
          </cell>
        </row>
        <row r="2769">
          <cell r="A2769" t="str">
            <v>SXS0K42</v>
          </cell>
          <cell r="B2769">
            <v>0.5</v>
          </cell>
          <cell r="C2769">
            <v>0.25</v>
          </cell>
          <cell r="D2769" t="str">
            <v>L405</v>
          </cell>
          <cell r="E2769">
            <v>1</v>
          </cell>
          <cell r="F2769">
            <v>5</v>
          </cell>
        </row>
        <row r="2770">
          <cell r="A2770" t="str">
            <v>SXS0K42</v>
          </cell>
          <cell r="B2770">
            <v>0.75</v>
          </cell>
          <cell r="C2770">
            <v>0.25</v>
          </cell>
          <cell r="D2770" t="str">
            <v>L405</v>
          </cell>
          <cell r="E2770">
            <v>18</v>
          </cell>
          <cell r="F2770">
            <v>25</v>
          </cell>
        </row>
        <row r="2771">
          <cell r="A2771" t="str">
            <v>SXS0K42</v>
          </cell>
          <cell r="B2771">
            <v>0.75</v>
          </cell>
          <cell r="C2771">
            <v>0.5</v>
          </cell>
          <cell r="D2771" t="str">
            <v>L405</v>
          </cell>
          <cell r="E2771">
            <v>18</v>
          </cell>
          <cell r="F2771">
            <v>60</v>
          </cell>
        </row>
        <row r="2772">
          <cell r="A2772" t="str">
            <v>SXS0K42</v>
          </cell>
          <cell r="B2772">
            <v>1</v>
          </cell>
          <cell r="C2772">
            <v>0.5</v>
          </cell>
          <cell r="D2772" t="str">
            <v>L405</v>
          </cell>
          <cell r="E2772">
            <v>13</v>
          </cell>
          <cell r="F2772">
            <v>13</v>
          </cell>
        </row>
        <row r="2773">
          <cell r="A2773" t="str">
            <v>SXS0K42</v>
          </cell>
          <cell r="B2773">
            <v>1</v>
          </cell>
          <cell r="C2773">
            <v>0.75</v>
          </cell>
          <cell r="D2773" t="str">
            <v>L405</v>
          </cell>
          <cell r="E2773">
            <v>25</v>
          </cell>
          <cell r="F2773">
            <v>29</v>
          </cell>
        </row>
        <row r="2774">
          <cell r="A2774" t="str">
            <v>SXS0K42</v>
          </cell>
          <cell r="B2774">
            <v>1.5</v>
          </cell>
          <cell r="C2774">
            <v>0.5</v>
          </cell>
          <cell r="D2774" t="str">
            <v>L405</v>
          </cell>
          <cell r="E2774">
            <v>2</v>
          </cell>
          <cell r="F2774">
            <v>2</v>
          </cell>
        </row>
        <row r="2775">
          <cell r="A2775" t="str">
            <v>SXS0K42</v>
          </cell>
          <cell r="B2775">
            <v>1.5</v>
          </cell>
          <cell r="C2775">
            <v>0.75</v>
          </cell>
          <cell r="D2775" t="str">
            <v>L405</v>
          </cell>
          <cell r="E2775">
            <v>6</v>
          </cell>
          <cell r="F2775">
            <v>6</v>
          </cell>
        </row>
        <row r="2776">
          <cell r="A2776" t="str">
            <v>SXS0K42</v>
          </cell>
          <cell r="B2776">
            <v>1.5</v>
          </cell>
          <cell r="C2776">
            <v>1</v>
          </cell>
          <cell r="D2776" t="str">
            <v>L405</v>
          </cell>
          <cell r="E2776">
            <v>3</v>
          </cell>
          <cell r="F2776">
            <v>3</v>
          </cell>
        </row>
        <row r="2777">
          <cell r="A2777" t="str">
            <v>SXS0K42</v>
          </cell>
          <cell r="B2777">
            <v>2</v>
          </cell>
          <cell r="C2777">
            <v>0.5</v>
          </cell>
          <cell r="D2777" t="str">
            <v>L405</v>
          </cell>
          <cell r="E2777">
            <v>4</v>
          </cell>
          <cell r="F2777">
            <v>4</v>
          </cell>
        </row>
        <row r="2778">
          <cell r="A2778" t="str">
            <v>SXS0K42</v>
          </cell>
          <cell r="B2778">
            <v>2</v>
          </cell>
          <cell r="C2778">
            <v>0.75</v>
          </cell>
          <cell r="D2778" t="str">
            <v>L405</v>
          </cell>
          <cell r="E2778">
            <v>26</v>
          </cell>
          <cell r="F2778">
            <v>27</v>
          </cell>
        </row>
        <row r="2779">
          <cell r="A2779" t="str">
            <v>SXS0K42</v>
          </cell>
          <cell r="B2779">
            <v>2</v>
          </cell>
          <cell r="C2779">
            <v>1</v>
          </cell>
          <cell r="D2779" t="str">
            <v>L405</v>
          </cell>
          <cell r="E2779">
            <v>9</v>
          </cell>
          <cell r="F2779">
            <v>16</v>
          </cell>
        </row>
        <row r="2780">
          <cell r="A2780" t="str">
            <v>SXS0K42</v>
          </cell>
          <cell r="B2780">
            <v>2</v>
          </cell>
          <cell r="C2780">
            <v>1.5</v>
          </cell>
          <cell r="D2780" t="str">
            <v>L405</v>
          </cell>
          <cell r="E2780">
            <v>4</v>
          </cell>
          <cell r="F2780">
            <v>12</v>
          </cell>
        </row>
        <row r="2781">
          <cell r="A2781" t="str">
            <v>TAJ301G</v>
          </cell>
          <cell r="B2781">
            <v>0.75</v>
          </cell>
          <cell r="C2781">
            <v>0.5</v>
          </cell>
          <cell r="D2781" t="str">
            <v>L401</v>
          </cell>
          <cell r="E2781">
            <v>14</v>
          </cell>
          <cell r="F2781">
            <v>15</v>
          </cell>
        </row>
        <row r="2782">
          <cell r="A2782" t="str">
            <v>TCCJ01</v>
          </cell>
          <cell r="B2782">
            <v>0.25</v>
          </cell>
          <cell r="C2782">
            <v>0</v>
          </cell>
          <cell r="D2782" t="str">
            <v>L403</v>
          </cell>
          <cell r="E2782">
            <v>29</v>
          </cell>
          <cell r="F2782">
            <v>30</v>
          </cell>
        </row>
        <row r="2783">
          <cell r="A2783" t="str">
            <v>TCCJ01</v>
          </cell>
          <cell r="B2783">
            <v>0.5</v>
          </cell>
          <cell r="C2783">
            <v>0</v>
          </cell>
          <cell r="D2783" t="str">
            <v>L403</v>
          </cell>
          <cell r="E2783">
            <v>3</v>
          </cell>
          <cell r="F2783">
            <v>3</v>
          </cell>
        </row>
        <row r="2784">
          <cell r="A2784" t="str">
            <v>TCCJ01</v>
          </cell>
          <cell r="B2784">
            <v>0.75</v>
          </cell>
          <cell r="C2784">
            <v>0</v>
          </cell>
          <cell r="D2784" t="str">
            <v>L403</v>
          </cell>
          <cell r="E2784">
            <v>30</v>
          </cell>
          <cell r="F2784">
            <v>30</v>
          </cell>
        </row>
        <row r="2785">
          <cell r="A2785" t="str">
            <v>TCCJ01</v>
          </cell>
          <cell r="B2785">
            <v>1</v>
          </cell>
          <cell r="C2785">
            <v>0</v>
          </cell>
          <cell r="D2785" t="str">
            <v>L403</v>
          </cell>
          <cell r="E2785">
            <v>28</v>
          </cell>
          <cell r="F2785">
            <v>30</v>
          </cell>
        </row>
        <row r="2786">
          <cell r="A2786" t="str">
            <v>TCCJ01</v>
          </cell>
          <cell r="B2786">
            <v>1.5</v>
          </cell>
          <cell r="C2786">
            <v>0</v>
          </cell>
          <cell r="D2786" t="str">
            <v>L403</v>
          </cell>
          <cell r="E2786">
            <v>8</v>
          </cell>
          <cell r="F2786">
            <v>11</v>
          </cell>
        </row>
        <row r="2787">
          <cell r="A2787" t="str">
            <v>TCCK01</v>
          </cell>
          <cell r="B2787">
            <v>0.25</v>
          </cell>
          <cell r="C2787">
            <v>0</v>
          </cell>
          <cell r="D2787" t="str">
            <v>L403</v>
          </cell>
          <cell r="E2787">
            <v>0</v>
          </cell>
          <cell r="F2787">
            <v>5</v>
          </cell>
        </row>
        <row r="2788">
          <cell r="A2788" t="str">
            <v>TCCK01</v>
          </cell>
          <cell r="B2788">
            <v>0.5</v>
          </cell>
          <cell r="C2788">
            <v>0</v>
          </cell>
          <cell r="D2788" t="str">
            <v>L403</v>
          </cell>
          <cell r="E2788">
            <v>4</v>
          </cell>
          <cell r="F2788">
            <v>5</v>
          </cell>
        </row>
        <row r="2789">
          <cell r="A2789" t="str">
            <v>TCCK01</v>
          </cell>
          <cell r="B2789">
            <v>0.75</v>
          </cell>
          <cell r="C2789">
            <v>0</v>
          </cell>
          <cell r="D2789" t="str">
            <v>L403</v>
          </cell>
          <cell r="E2789">
            <v>85</v>
          </cell>
          <cell r="F2789">
            <v>86</v>
          </cell>
        </row>
        <row r="2790">
          <cell r="A2790" t="str">
            <v>TCCK01</v>
          </cell>
          <cell r="B2790">
            <v>1</v>
          </cell>
          <cell r="C2790">
            <v>0</v>
          </cell>
          <cell r="D2790" t="str">
            <v>L403</v>
          </cell>
          <cell r="E2790">
            <v>26</v>
          </cell>
          <cell r="F2790">
            <v>26</v>
          </cell>
        </row>
        <row r="2791">
          <cell r="A2791" t="str">
            <v>TCCK02</v>
          </cell>
          <cell r="B2791">
            <v>0.75</v>
          </cell>
          <cell r="C2791">
            <v>0</v>
          </cell>
          <cell r="D2791" t="str">
            <v>L403</v>
          </cell>
          <cell r="E2791">
            <v>7</v>
          </cell>
          <cell r="F2791">
            <v>7</v>
          </cell>
        </row>
        <row r="2792">
          <cell r="A2792" t="str">
            <v>TCDJ01</v>
          </cell>
          <cell r="B2792">
            <v>0.25</v>
          </cell>
          <cell r="C2792">
            <v>0</v>
          </cell>
          <cell r="D2792" t="str">
            <v>L403</v>
          </cell>
          <cell r="E2792">
            <v>19</v>
          </cell>
          <cell r="F2792">
            <v>21</v>
          </cell>
        </row>
        <row r="2793">
          <cell r="A2793" t="str">
            <v>TCDJ01</v>
          </cell>
          <cell r="B2793">
            <v>0.75</v>
          </cell>
          <cell r="C2793">
            <v>0</v>
          </cell>
          <cell r="D2793" t="str">
            <v>L403</v>
          </cell>
          <cell r="E2793">
            <v>20</v>
          </cell>
          <cell r="F2793">
            <v>21</v>
          </cell>
        </row>
        <row r="2794">
          <cell r="A2794" t="str">
            <v>TCDJ01</v>
          </cell>
          <cell r="B2794">
            <v>1</v>
          </cell>
          <cell r="C2794">
            <v>0</v>
          </cell>
          <cell r="D2794" t="str">
            <v>L403</v>
          </cell>
          <cell r="E2794">
            <v>28</v>
          </cell>
          <cell r="F2794">
            <v>28</v>
          </cell>
        </row>
        <row r="2795">
          <cell r="A2795" t="str">
            <v>TCDJ01</v>
          </cell>
          <cell r="B2795">
            <v>1.5</v>
          </cell>
          <cell r="C2795">
            <v>0</v>
          </cell>
          <cell r="D2795" t="str">
            <v>L403</v>
          </cell>
          <cell r="E2795">
            <v>1</v>
          </cell>
          <cell r="F2795">
            <v>1</v>
          </cell>
        </row>
        <row r="2796">
          <cell r="A2796" t="str">
            <v>TCJ301G</v>
          </cell>
          <cell r="B2796">
            <v>0.75</v>
          </cell>
          <cell r="C2796">
            <v>0</v>
          </cell>
          <cell r="D2796" t="str">
            <v>L401</v>
          </cell>
          <cell r="E2796">
            <v>100</v>
          </cell>
          <cell r="F2796">
            <v>101</v>
          </cell>
        </row>
        <row r="2797">
          <cell r="A2797" t="str">
            <v>TCJ301G</v>
          </cell>
          <cell r="B2797">
            <v>1</v>
          </cell>
          <cell r="C2797">
            <v>0</v>
          </cell>
          <cell r="D2797" t="str">
            <v>L401</v>
          </cell>
          <cell r="E2797">
            <v>7</v>
          </cell>
          <cell r="F2797">
            <v>22</v>
          </cell>
        </row>
        <row r="2798">
          <cell r="A2798" t="str">
            <v>TCJ301G</v>
          </cell>
          <cell r="B2798">
            <v>1.5</v>
          </cell>
          <cell r="C2798">
            <v>0</v>
          </cell>
          <cell r="D2798" t="str">
            <v>L401</v>
          </cell>
          <cell r="E2798">
            <v>50</v>
          </cell>
          <cell r="F2798">
            <v>50</v>
          </cell>
        </row>
        <row r="2799">
          <cell r="A2799" t="str">
            <v>TCJ301G</v>
          </cell>
          <cell r="B2799">
            <v>2</v>
          </cell>
          <cell r="C2799">
            <v>0</v>
          </cell>
          <cell r="D2799" t="str">
            <v>L401</v>
          </cell>
          <cell r="E2799">
            <v>39</v>
          </cell>
          <cell r="F2799">
            <v>41</v>
          </cell>
        </row>
        <row r="2800">
          <cell r="A2800" t="str">
            <v>TCLJ01</v>
          </cell>
          <cell r="B2800">
            <v>0.75</v>
          </cell>
          <cell r="C2800">
            <v>0</v>
          </cell>
          <cell r="D2800" t="str">
            <v>L404</v>
          </cell>
          <cell r="E2800">
            <v>84</v>
          </cell>
          <cell r="F2800">
            <v>84</v>
          </cell>
        </row>
        <row r="2801">
          <cell r="A2801" t="str">
            <v>TCLJ01</v>
          </cell>
          <cell r="B2801">
            <v>1</v>
          </cell>
          <cell r="C2801">
            <v>0</v>
          </cell>
          <cell r="D2801" t="str">
            <v>L404</v>
          </cell>
          <cell r="E2801">
            <v>16</v>
          </cell>
          <cell r="F2801">
            <v>16</v>
          </cell>
        </row>
        <row r="2802">
          <cell r="A2802" t="str">
            <v>TCLJ01</v>
          </cell>
          <cell r="B2802">
            <v>1.5</v>
          </cell>
          <cell r="C2802">
            <v>0</v>
          </cell>
          <cell r="D2802" t="str">
            <v>L404</v>
          </cell>
          <cell r="E2802">
            <v>1</v>
          </cell>
          <cell r="F2802">
            <v>7</v>
          </cell>
        </row>
        <row r="2803">
          <cell r="A2803" t="str">
            <v>TCLK01A</v>
          </cell>
          <cell r="B2803">
            <v>0.75</v>
          </cell>
          <cell r="C2803">
            <v>0</v>
          </cell>
          <cell r="D2803" t="str">
            <v>L404</v>
          </cell>
          <cell r="E2803">
            <v>14</v>
          </cell>
          <cell r="F2803">
            <v>15</v>
          </cell>
        </row>
        <row r="2804">
          <cell r="A2804" t="str">
            <v>TCSJ03</v>
          </cell>
          <cell r="B2804">
            <v>0.25</v>
          </cell>
          <cell r="C2804">
            <v>0</v>
          </cell>
          <cell r="D2804" t="str">
            <v>L405</v>
          </cell>
          <cell r="E2804">
            <v>4</v>
          </cell>
          <cell r="F2804">
            <v>4</v>
          </cell>
        </row>
        <row r="2805">
          <cell r="A2805" t="str">
            <v>TCSJ03</v>
          </cell>
          <cell r="B2805">
            <v>0.75</v>
          </cell>
          <cell r="C2805">
            <v>0</v>
          </cell>
          <cell r="D2805" t="str">
            <v>L405</v>
          </cell>
          <cell r="E2805">
            <v>3</v>
          </cell>
          <cell r="F2805">
            <v>3</v>
          </cell>
        </row>
        <row r="2806">
          <cell r="A2806" t="str">
            <v>TCSJ03</v>
          </cell>
          <cell r="B2806">
            <v>1</v>
          </cell>
          <cell r="C2806">
            <v>0</v>
          </cell>
          <cell r="D2806" t="str">
            <v>L405</v>
          </cell>
          <cell r="E2806">
            <v>2</v>
          </cell>
          <cell r="F2806">
            <v>2</v>
          </cell>
        </row>
        <row r="2807">
          <cell r="A2807" t="str">
            <v>TCSJ04</v>
          </cell>
          <cell r="B2807">
            <v>0.25</v>
          </cell>
          <cell r="C2807">
            <v>0</v>
          </cell>
          <cell r="D2807" t="str">
            <v>L405</v>
          </cell>
          <cell r="E2807">
            <v>29</v>
          </cell>
          <cell r="F2807">
            <v>30</v>
          </cell>
        </row>
        <row r="2808">
          <cell r="A2808" t="str">
            <v>TCSJ04</v>
          </cell>
          <cell r="B2808">
            <v>0.5</v>
          </cell>
          <cell r="C2808">
            <v>0</v>
          </cell>
          <cell r="D2808" t="str">
            <v>L405</v>
          </cell>
          <cell r="E2808">
            <v>38</v>
          </cell>
          <cell r="F2808">
            <v>38</v>
          </cell>
        </row>
        <row r="2809">
          <cell r="A2809" t="str">
            <v>TCSJ04</v>
          </cell>
          <cell r="B2809">
            <v>0.75</v>
          </cell>
          <cell r="C2809">
            <v>0</v>
          </cell>
          <cell r="D2809" t="str">
            <v>L405</v>
          </cell>
          <cell r="E2809">
            <v>363</v>
          </cell>
          <cell r="F2809">
            <v>363</v>
          </cell>
        </row>
        <row r="2810">
          <cell r="A2810" t="str">
            <v>TCSJ04</v>
          </cell>
          <cell r="B2810">
            <v>1</v>
          </cell>
          <cell r="C2810">
            <v>0</v>
          </cell>
          <cell r="D2810" t="str">
            <v>L405</v>
          </cell>
          <cell r="E2810">
            <v>29</v>
          </cell>
          <cell r="F2810">
            <v>29</v>
          </cell>
        </row>
        <row r="2811">
          <cell r="A2811" t="str">
            <v>TCSJ04</v>
          </cell>
          <cell r="B2811">
            <v>1.5</v>
          </cell>
          <cell r="C2811">
            <v>0</v>
          </cell>
          <cell r="D2811" t="str">
            <v>L405</v>
          </cell>
          <cell r="E2811">
            <v>2</v>
          </cell>
          <cell r="F2811">
            <v>6</v>
          </cell>
        </row>
        <row r="2812">
          <cell r="A2812" t="str">
            <v>TDBD01</v>
          </cell>
          <cell r="B2812">
            <v>0.75</v>
          </cell>
          <cell r="C2812">
            <v>0</v>
          </cell>
          <cell r="D2812" t="str">
            <v>L402</v>
          </cell>
          <cell r="E2812">
            <v>28</v>
          </cell>
          <cell r="F2812">
            <v>60</v>
          </cell>
        </row>
        <row r="2813">
          <cell r="A2813" t="str">
            <v>TDCJ01</v>
          </cell>
          <cell r="B2813">
            <v>0.5</v>
          </cell>
          <cell r="C2813">
            <v>0</v>
          </cell>
          <cell r="D2813" t="str">
            <v>L403</v>
          </cell>
          <cell r="E2813">
            <v>4</v>
          </cell>
          <cell r="F2813">
            <v>8</v>
          </cell>
        </row>
        <row r="2814">
          <cell r="A2814" t="str">
            <v>TDCJ01</v>
          </cell>
          <cell r="B2814">
            <v>0.75</v>
          </cell>
          <cell r="C2814">
            <v>0</v>
          </cell>
          <cell r="D2814" t="str">
            <v>L403</v>
          </cell>
          <cell r="E2814">
            <v>38</v>
          </cell>
          <cell r="F2814">
            <v>38</v>
          </cell>
        </row>
        <row r="2815">
          <cell r="A2815" t="str">
            <v>TDCJ01</v>
          </cell>
          <cell r="B2815">
            <v>1</v>
          </cell>
          <cell r="C2815">
            <v>0</v>
          </cell>
          <cell r="D2815" t="str">
            <v>L403</v>
          </cell>
          <cell r="E2815">
            <v>3</v>
          </cell>
          <cell r="F2815">
            <v>5</v>
          </cell>
        </row>
        <row r="2816">
          <cell r="A2816" t="str">
            <v>TDCJ01</v>
          </cell>
          <cell r="B2816">
            <v>1.5</v>
          </cell>
          <cell r="C2816">
            <v>0</v>
          </cell>
          <cell r="D2816" t="str">
            <v>L403</v>
          </cell>
          <cell r="E2816">
            <v>76</v>
          </cell>
          <cell r="F2816">
            <v>76</v>
          </cell>
        </row>
        <row r="2817">
          <cell r="A2817" t="str">
            <v>TDCK01</v>
          </cell>
          <cell r="B2817">
            <v>0.5</v>
          </cell>
          <cell r="C2817">
            <v>0</v>
          </cell>
          <cell r="D2817" t="str">
            <v>L403</v>
          </cell>
          <cell r="E2817">
            <v>14</v>
          </cell>
          <cell r="F2817">
            <v>17</v>
          </cell>
        </row>
        <row r="2818">
          <cell r="A2818" t="str">
            <v>TDCK01</v>
          </cell>
          <cell r="B2818">
            <v>0.75</v>
          </cell>
          <cell r="C2818">
            <v>0</v>
          </cell>
          <cell r="D2818" t="str">
            <v>L403</v>
          </cell>
          <cell r="E2818">
            <v>36</v>
          </cell>
          <cell r="F2818">
            <v>36</v>
          </cell>
        </row>
        <row r="2819">
          <cell r="A2819" t="str">
            <v>TDCK01</v>
          </cell>
          <cell r="B2819">
            <v>1</v>
          </cell>
          <cell r="C2819">
            <v>0</v>
          </cell>
          <cell r="D2819" t="str">
            <v>L403</v>
          </cell>
          <cell r="E2819">
            <v>1</v>
          </cell>
          <cell r="F2819">
            <v>5</v>
          </cell>
        </row>
        <row r="2820">
          <cell r="A2820" t="str">
            <v>TDCK02</v>
          </cell>
          <cell r="B2820">
            <v>0.75</v>
          </cell>
          <cell r="C2820">
            <v>0</v>
          </cell>
          <cell r="D2820" t="str">
            <v>L403</v>
          </cell>
          <cell r="E2820">
            <v>6</v>
          </cell>
          <cell r="F2820">
            <v>6</v>
          </cell>
        </row>
        <row r="2821">
          <cell r="A2821" t="str">
            <v>TDJ301G</v>
          </cell>
          <cell r="B2821">
            <v>0.5</v>
          </cell>
          <cell r="C2821">
            <v>0</v>
          </cell>
          <cell r="D2821" t="str">
            <v>L401</v>
          </cell>
          <cell r="E2821">
            <v>25</v>
          </cell>
          <cell r="F2821">
            <v>27</v>
          </cell>
        </row>
        <row r="2822">
          <cell r="A2822" t="str">
            <v>TDJ301G</v>
          </cell>
          <cell r="B2822">
            <v>0.75</v>
          </cell>
          <cell r="C2822">
            <v>0</v>
          </cell>
          <cell r="D2822" t="str">
            <v>L401</v>
          </cell>
          <cell r="E2822">
            <v>49</v>
          </cell>
          <cell r="F2822">
            <v>81</v>
          </cell>
        </row>
        <row r="2823">
          <cell r="A2823" t="str">
            <v>TDJ301G</v>
          </cell>
          <cell r="B2823">
            <v>1</v>
          </cell>
          <cell r="C2823">
            <v>0</v>
          </cell>
          <cell r="D2823" t="str">
            <v>L401</v>
          </cell>
          <cell r="E2823">
            <v>19</v>
          </cell>
          <cell r="F2823">
            <v>40</v>
          </cell>
        </row>
        <row r="2824">
          <cell r="A2824" t="str">
            <v>TDJ301G</v>
          </cell>
          <cell r="B2824">
            <v>1.5</v>
          </cell>
          <cell r="C2824">
            <v>0</v>
          </cell>
          <cell r="D2824" t="str">
            <v>L401</v>
          </cell>
          <cell r="E2824">
            <v>38</v>
          </cell>
          <cell r="F2824">
            <v>42</v>
          </cell>
        </row>
        <row r="2825">
          <cell r="A2825" t="str">
            <v>TDJ301G</v>
          </cell>
          <cell r="B2825">
            <v>2</v>
          </cell>
          <cell r="C2825">
            <v>0</v>
          </cell>
          <cell r="D2825" t="str">
            <v>L401</v>
          </cell>
          <cell r="E2825">
            <v>155</v>
          </cell>
          <cell r="F2825">
            <v>165</v>
          </cell>
        </row>
        <row r="2826">
          <cell r="A2826" t="str">
            <v>TDLJ01</v>
          </cell>
          <cell r="B2826">
            <v>0.75</v>
          </cell>
          <cell r="C2826">
            <v>0</v>
          </cell>
          <cell r="D2826" t="str">
            <v>L404</v>
          </cell>
          <cell r="E2826">
            <v>11</v>
          </cell>
          <cell r="F2826">
            <v>11</v>
          </cell>
        </row>
        <row r="2827">
          <cell r="A2827" t="str">
            <v>TDLJ01A</v>
          </cell>
          <cell r="B2827">
            <v>0.75</v>
          </cell>
          <cell r="C2827">
            <v>0</v>
          </cell>
          <cell r="D2827" t="str">
            <v>L404</v>
          </cell>
          <cell r="E2827">
            <v>6</v>
          </cell>
          <cell r="F2827">
            <v>6</v>
          </cell>
        </row>
        <row r="2828">
          <cell r="A2828" t="str">
            <v>TDSJ04</v>
          </cell>
          <cell r="B2828">
            <v>0.5</v>
          </cell>
          <cell r="C2828">
            <v>0</v>
          </cell>
          <cell r="D2828" t="str">
            <v>L405</v>
          </cell>
          <cell r="E2828">
            <v>49</v>
          </cell>
          <cell r="F2828">
            <v>49</v>
          </cell>
        </row>
        <row r="2829">
          <cell r="A2829" t="str">
            <v>TDSJ04</v>
          </cell>
          <cell r="B2829">
            <v>0.75</v>
          </cell>
          <cell r="C2829">
            <v>0</v>
          </cell>
          <cell r="D2829" t="str">
            <v>L405</v>
          </cell>
          <cell r="E2829">
            <v>83</v>
          </cell>
          <cell r="F2829">
            <v>84</v>
          </cell>
        </row>
        <row r="2830">
          <cell r="A2830" t="str">
            <v>TDSJ04</v>
          </cell>
          <cell r="B2830">
            <v>1</v>
          </cell>
          <cell r="C2830">
            <v>0</v>
          </cell>
          <cell r="D2830" t="str">
            <v>L405</v>
          </cell>
          <cell r="E2830">
            <v>1</v>
          </cell>
          <cell r="F2830">
            <v>1</v>
          </cell>
        </row>
        <row r="2831">
          <cell r="A2831" t="str">
            <v>TFCJ01</v>
          </cell>
          <cell r="B2831">
            <v>0.75</v>
          </cell>
          <cell r="C2831">
            <v>0</v>
          </cell>
          <cell r="D2831" t="str">
            <v>L403</v>
          </cell>
          <cell r="E2831">
            <v>1</v>
          </cell>
          <cell r="F2831">
            <v>3</v>
          </cell>
        </row>
        <row r="2832">
          <cell r="A2832" t="str">
            <v>TFCJ01</v>
          </cell>
          <cell r="B2832">
            <v>1.5</v>
          </cell>
          <cell r="C2832">
            <v>0</v>
          </cell>
          <cell r="D2832" t="str">
            <v>L403</v>
          </cell>
          <cell r="E2832">
            <v>8</v>
          </cell>
          <cell r="F2832">
            <v>9</v>
          </cell>
        </row>
        <row r="2833">
          <cell r="A2833" t="str">
            <v>TFJ301G</v>
          </cell>
          <cell r="B2833">
            <v>0.5</v>
          </cell>
          <cell r="C2833">
            <v>0</v>
          </cell>
          <cell r="D2833" t="str">
            <v>L401</v>
          </cell>
          <cell r="E2833">
            <v>1</v>
          </cell>
          <cell r="F2833">
            <v>2</v>
          </cell>
        </row>
        <row r="2834">
          <cell r="A2834" t="str">
            <v>TFJ301G</v>
          </cell>
          <cell r="B2834">
            <v>0.75</v>
          </cell>
          <cell r="C2834">
            <v>0</v>
          </cell>
          <cell r="D2834" t="str">
            <v>L401</v>
          </cell>
          <cell r="E2834">
            <v>33</v>
          </cell>
          <cell r="F2834">
            <v>36</v>
          </cell>
        </row>
        <row r="2835">
          <cell r="A2835" t="str">
            <v>TFJ301G</v>
          </cell>
          <cell r="B2835">
            <v>1</v>
          </cell>
          <cell r="C2835">
            <v>0</v>
          </cell>
          <cell r="D2835" t="str">
            <v>L401</v>
          </cell>
          <cell r="E2835">
            <v>15</v>
          </cell>
          <cell r="F2835">
            <v>16</v>
          </cell>
        </row>
        <row r="2836">
          <cell r="A2836" t="str">
            <v>TFJ301G</v>
          </cell>
          <cell r="B2836">
            <v>1.5</v>
          </cell>
          <cell r="C2836">
            <v>0</v>
          </cell>
          <cell r="D2836" t="str">
            <v>L401</v>
          </cell>
          <cell r="E2836">
            <v>3</v>
          </cell>
          <cell r="F2836">
            <v>5</v>
          </cell>
        </row>
        <row r="2837">
          <cell r="A2837" t="str">
            <v>TFJ301G</v>
          </cell>
          <cell r="B2837">
            <v>2</v>
          </cell>
          <cell r="C2837">
            <v>0</v>
          </cell>
          <cell r="D2837" t="str">
            <v>L401</v>
          </cell>
          <cell r="E2837">
            <v>19</v>
          </cell>
          <cell r="F2837">
            <v>19</v>
          </cell>
        </row>
        <row r="2838">
          <cell r="A2838" t="str">
            <v>TGBD01</v>
          </cell>
          <cell r="B2838">
            <v>0.5</v>
          </cell>
          <cell r="C2838">
            <v>0</v>
          </cell>
          <cell r="D2838" t="str">
            <v>L402</v>
          </cell>
          <cell r="E2838">
            <v>6</v>
          </cell>
          <cell r="F2838">
            <v>15</v>
          </cell>
        </row>
        <row r="2839">
          <cell r="A2839" t="str">
            <v>TGBD01</v>
          </cell>
          <cell r="B2839">
            <v>0.75</v>
          </cell>
          <cell r="C2839">
            <v>0</v>
          </cell>
          <cell r="D2839" t="str">
            <v>L402</v>
          </cell>
          <cell r="E2839">
            <v>171</v>
          </cell>
          <cell r="F2839">
            <v>100</v>
          </cell>
        </row>
        <row r="2840">
          <cell r="A2840" t="str">
            <v>TGBD01</v>
          </cell>
          <cell r="B2840">
            <v>1</v>
          </cell>
          <cell r="C2840">
            <v>0</v>
          </cell>
          <cell r="D2840" t="str">
            <v>L402</v>
          </cell>
          <cell r="E2840">
            <v>7</v>
          </cell>
          <cell r="F2840">
            <v>10</v>
          </cell>
        </row>
        <row r="2841">
          <cell r="A2841" t="str">
            <v>TGBD01</v>
          </cell>
          <cell r="B2841">
            <v>1.5</v>
          </cell>
          <cell r="C2841">
            <v>0</v>
          </cell>
          <cell r="D2841" t="str">
            <v>L402</v>
          </cell>
          <cell r="E2841">
            <v>6</v>
          </cell>
          <cell r="F2841">
            <v>10</v>
          </cell>
        </row>
        <row r="2842">
          <cell r="A2842" t="str">
            <v>TGC001</v>
          </cell>
          <cell r="B2842">
            <v>0.5</v>
          </cell>
          <cell r="C2842">
            <v>0</v>
          </cell>
          <cell r="D2842" t="str">
            <v>L403</v>
          </cell>
          <cell r="E2842">
            <v>16</v>
          </cell>
          <cell r="F2842">
            <v>17</v>
          </cell>
        </row>
        <row r="2843">
          <cell r="A2843" t="str">
            <v>TGC001</v>
          </cell>
          <cell r="B2843">
            <v>0.75</v>
          </cell>
          <cell r="C2843">
            <v>0</v>
          </cell>
          <cell r="D2843" t="str">
            <v>L403</v>
          </cell>
          <cell r="E2843">
            <v>1548</v>
          </cell>
          <cell r="F2843">
            <v>1550</v>
          </cell>
        </row>
        <row r="2844">
          <cell r="A2844" t="str">
            <v>TGC001</v>
          </cell>
          <cell r="B2844">
            <v>1</v>
          </cell>
          <cell r="C2844">
            <v>0</v>
          </cell>
          <cell r="D2844" t="str">
            <v>L403</v>
          </cell>
          <cell r="E2844">
            <v>25</v>
          </cell>
          <cell r="F2844">
            <v>25</v>
          </cell>
        </row>
        <row r="2845">
          <cell r="A2845" t="str">
            <v>TGC001</v>
          </cell>
          <cell r="B2845">
            <v>1.5</v>
          </cell>
          <cell r="C2845">
            <v>0</v>
          </cell>
          <cell r="D2845" t="str">
            <v>L403</v>
          </cell>
          <cell r="E2845">
            <v>18</v>
          </cell>
          <cell r="F2845">
            <v>27</v>
          </cell>
        </row>
        <row r="2846">
          <cell r="A2846" t="str">
            <v>TGC001G</v>
          </cell>
          <cell r="B2846">
            <v>0.5</v>
          </cell>
          <cell r="C2846">
            <v>0</v>
          </cell>
          <cell r="D2846" t="str">
            <v>L403</v>
          </cell>
          <cell r="E2846">
            <v>3</v>
          </cell>
          <cell r="F2846">
            <v>4</v>
          </cell>
        </row>
        <row r="2847">
          <cell r="A2847" t="str">
            <v>TGC001G</v>
          </cell>
          <cell r="B2847">
            <v>0.75</v>
          </cell>
          <cell r="C2847">
            <v>0</v>
          </cell>
          <cell r="D2847" t="str">
            <v>L403</v>
          </cell>
          <cell r="E2847">
            <v>111</v>
          </cell>
          <cell r="F2847">
            <v>117</v>
          </cell>
        </row>
        <row r="2848">
          <cell r="A2848" t="str">
            <v>TGC001G</v>
          </cell>
          <cell r="B2848">
            <v>1</v>
          </cell>
          <cell r="C2848">
            <v>0</v>
          </cell>
          <cell r="D2848" t="str">
            <v>L403</v>
          </cell>
          <cell r="E2848">
            <v>44</v>
          </cell>
          <cell r="F2848">
            <v>45</v>
          </cell>
        </row>
        <row r="2849">
          <cell r="A2849" t="str">
            <v>TGC001G</v>
          </cell>
          <cell r="B2849">
            <v>2</v>
          </cell>
          <cell r="C2849">
            <v>0</v>
          </cell>
          <cell r="D2849" t="str">
            <v>L403</v>
          </cell>
          <cell r="E2849">
            <v>3</v>
          </cell>
          <cell r="F2849">
            <v>5</v>
          </cell>
        </row>
        <row r="2850">
          <cell r="A2850" t="str">
            <v>TGD001</v>
          </cell>
          <cell r="B2850">
            <v>0.75</v>
          </cell>
          <cell r="C2850">
            <v>0</v>
          </cell>
          <cell r="D2850" t="str">
            <v>L403</v>
          </cell>
          <cell r="E2850">
            <v>500</v>
          </cell>
          <cell r="F2850">
            <v>502</v>
          </cell>
        </row>
        <row r="2851">
          <cell r="A2851" t="str">
            <v>TGD001</v>
          </cell>
          <cell r="B2851">
            <v>1</v>
          </cell>
          <cell r="C2851">
            <v>0</v>
          </cell>
          <cell r="D2851" t="str">
            <v>L403</v>
          </cell>
          <cell r="E2851">
            <v>19</v>
          </cell>
          <cell r="F2851">
            <v>21</v>
          </cell>
        </row>
        <row r="2852">
          <cell r="A2852" t="str">
            <v>TGD001</v>
          </cell>
          <cell r="B2852">
            <v>1.5</v>
          </cell>
          <cell r="C2852">
            <v>0</v>
          </cell>
          <cell r="D2852" t="str">
            <v>L403</v>
          </cell>
          <cell r="E2852">
            <v>4</v>
          </cell>
          <cell r="F2852">
            <v>5</v>
          </cell>
        </row>
        <row r="2853">
          <cell r="A2853" t="str">
            <v>TGL001</v>
          </cell>
          <cell r="B2853">
            <v>0.75</v>
          </cell>
          <cell r="C2853">
            <v>0</v>
          </cell>
          <cell r="D2853" t="str">
            <v>L404</v>
          </cell>
          <cell r="E2853">
            <v>2</v>
          </cell>
          <cell r="F2853">
            <v>6</v>
          </cell>
        </row>
        <row r="2854">
          <cell r="A2854" t="str">
            <v>TGL001</v>
          </cell>
          <cell r="B2854">
            <v>1</v>
          </cell>
          <cell r="C2854">
            <v>0</v>
          </cell>
          <cell r="D2854" t="str">
            <v>L404</v>
          </cell>
          <cell r="E2854">
            <v>0</v>
          </cell>
          <cell r="F2854">
            <v>3</v>
          </cell>
        </row>
        <row r="2855">
          <cell r="A2855" t="str">
            <v>TGS003</v>
          </cell>
          <cell r="B2855">
            <v>0.75</v>
          </cell>
          <cell r="C2855">
            <v>0</v>
          </cell>
          <cell r="D2855" t="str">
            <v>L405</v>
          </cell>
          <cell r="E2855">
            <v>33</v>
          </cell>
          <cell r="F2855">
            <v>36</v>
          </cell>
        </row>
        <row r="2856">
          <cell r="A2856" t="str">
            <v>TGS004</v>
          </cell>
          <cell r="B2856">
            <v>0.5</v>
          </cell>
          <cell r="C2856">
            <v>0</v>
          </cell>
          <cell r="D2856" t="str">
            <v>L405</v>
          </cell>
          <cell r="E2856">
            <v>3</v>
          </cell>
          <cell r="F2856">
            <v>4</v>
          </cell>
        </row>
        <row r="2857">
          <cell r="A2857" t="str">
            <v>TGS004</v>
          </cell>
          <cell r="B2857">
            <v>0.75</v>
          </cell>
          <cell r="C2857">
            <v>0</v>
          </cell>
          <cell r="D2857" t="str">
            <v>L405</v>
          </cell>
          <cell r="E2857">
            <v>72</v>
          </cell>
          <cell r="F2857">
            <v>72</v>
          </cell>
        </row>
        <row r="2858">
          <cell r="A2858" t="str">
            <v>TNBD01</v>
          </cell>
          <cell r="B2858">
            <v>0.5</v>
          </cell>
          <cell r="C2858">
            <v>0</v>
          </cell>
          <cell r="D2858" t="str">
            <v>L402</v>
          </cell>
          <cell r="E2858">
            <v>2</v>
          </cell>
          <cell r="F2858">
            <v>15</v>
          </cell>
        </row>
        <row r="2859">
          <cell r="A2859" t="str">
            <v>TNBD01</v>
          </cell>
          <cell r="B2859">
            <v>0.75</v>
          </cell>
          <cell r="C2859">
            <v>0</v>
          </cell>
          <cell r="D2859" t="str">
            <v>L402</v>
          </cell>
          <cell r="E2859">
            <v>0</v>
          </cell>
          <cell r="F2859">
            <v>5</v>
          </cell>
        </row>
        <row r="2860">
          <cell r="A2860" t="str">
            <v>TNCJ01</v>
          </cell>
          <cell r="B2860">
            <v>0.5</v>
          </cell>
          <cell r="C2860">
            <v>0</v>
          </cell>
          <cell r="D2860" t="str">
            <v>L403</v>
          </cell>
          <cell r="E2860">
            <v>8</v>
          </cell>
          <cell r="F2860">
            <v>20</v>
          </cell>
        </row>
        <row r="2861">
          <cell r="A2861" t="str">
            <v>TNCJ01</v>
          </cell>
          <cell r="B2861">
            <v>0.75</v>
          </cell>
          <cell r="C2861">
            <v>0</v>
          </cell>
          <cell r="D2861" t="str">
            <v>L403</v>
          </cell>
          <cell r="E2861">
            <v>344</v>
          </cell>
          <cell r="F2861">
            <v>348</v>
          </cell>
        </row>
        <row r="2862">
          <cell r="A2862" t="str">
            <v>TNCJ01</v>
          </cell>
          <cell r="B2862">
            <v>1</v>
          </cell>
          <cell r="C2862">
            <v>0</v>
          </cell>
          <cell r="D2862" t="str">
            <v>L403</v>
          </cell>
          <cell r="E2862">
            <v>25</v>
          </cell>
          <cell r="F2862">
            <v>42</v>
          </cell>
        </row>
        <row r="2863">
          <cell r="A2863" t="str">
            <v>TNCJ01</v>
          </cell>
          <cell r="B2863">
            <v>1.5</v>
          </cell>
          <cell r="C2863">
            <v>0</v>
          </cell>
          <cell r="D2863" t="str">
            <v>L403</v>
          </cell>
          <cell r="E2863">
            <v>577</v>
          </cell>
          <cell r="F2863">
            <v>581</v>
          </cell>
        </row>
        <row r="2864">
          <cell r="A2864" t="str">
            <v>TNJ301G</v>
          </cell>
          <cell r="B2864">
            <v>0.5</v>
          </cell>
          <cell r="C2864">
            <v>0</v>
          </cell>
          <cell r="D2864" t="str">
            <v>L401</v>
          </cell>
          <cell r="E2864">
            <v>19</v>
          </cell>
          <cell r="F2864">
            <v>20</v>
          </cell>
        </row>
        <row r="2865">
          <cell r="A2865" t="str">
            <v>TNJ301G</v>
          </cell>
          <cell r="B2865">
            <v>0.75</v>
          </cell>
          <cell r="C2865">
            <v>0</v>
          </cell>
          <cell r="D2865" t="str">
            <v>L401</v>
          </cell>
          <cell r="E2865">
            <v>398</v>
          </cell>
          <cell r="F2865">
            <v>411</v>
          </cell>
        </row>
        <row r="2866">
          <cell r="A2866" t="str">
            <v>TNJ301G</v>
          </cell>
          <cell r="B2866">
            <v>1</v>
          </cell>
          <cell r="C2866">
            <v>0</v>
          </cell>
          <cell r="D2866" t="str">
            <v>L401</v>
          </cell>
          <cell r="E2866">
            <v>2380</v>
          </cell>
          <cell r="F2866">
            <v>2401</v>
          </cell>
        </row>
        <row r="2867">
          <cell r="A2867" t="str">
            <v>TNJ301G</v>
          </cell>
          <cell r="B2867">
            <v>1.25</v>
          </cell>
          <cell r="C2867">
            <v>0</v>
          </cell>
          <cell r="D2867" t="str">
            <v>L401</v>
          </cell>
          <cell r="E2867">
            <v>8</v>
          </cell>
          <cell r="F2867">
            <v>10</v>
          </cell>
        </row>
        <row r="2868">
          <cell r="A2868" t="str">
            <v>TNJ301G</v>
          </cell>
          <cell r="B2868">
            <v>1.5</v>
          </cell>
          <cell r="C2868">
            <v>0</v>
          </cell>
          <cell r="D2868" t="str">
            <v>L401</v>
          </cell>
          <cell r="E2868">
            <v>196</v>
          </cell>
          <cell r="F2868">
            <v>200</v>
          </cell>
        </row>
        <row r="2869">
          <cell r="A2869" t="str">
            <v>TNJ301G</v>
          </cell>
          <cell r="B2869">
            <v>2</v>
          </cell>
          <cell r="C2869">
            <v>0</v>
          </cell>
          <cell r="D2869" t="str">
            <v>L401</v>
          </cell>
          <cell r="E2869">
            <v>223</v>
          </cell>
          <cell r="F2869">
            <v>224</v>
          </cell>
        </row>
        <row r="2870">
          <cell r="A2870" t="str">
            <v>TRJ301G</v>
          </cell>
          <cell r="B2870">
            <v>0.75</v>
          </cell>
          <cell r="C2870">
            <v>0.5</v>
          </cell>
          <cell r="D2870" t="str">
            <v>L401</v>
          </cell>
          <cell r="E2870">
            <v>4</v>
          </cell>
          <cell r="F2870">
            <v>4</v>
          </cell>
        </row>
        <row r="2871">
          <cell r="A2871" t="str">
            <v>TRJ301G</v>
          </cell>
          <cell r="B2871">
            <v>1.5</v>
          </cell>
          <cell r="C2871">
            <v>1</v>
          </cell>
          <cell r="D2871" t="str">
            <v>L401</v>
          </cell>
          <cell r="E2871">
            <v>0</v>
          </cell>
          <cell r="F2871">
            <v>20</v>
          </cell>
        </row>
        <row r="2872">
          <cell r="A2872" t="str">
            <v>TRJ301G</v>
          </cell>
          <cell r="B2872">
            <v>2</v>
          </cell>
          <cell r="C2872">
            <v>1</v>
          </cell>
          <cell r="D2872" t="str">
            <v>L401</v>
          </cell>
          <cell r="E2872">
            <v>0</v>
          </cell>
          <cell r="F2872">
            <v>2</v>
          </cell>
        </row>
        <row r="2873">
          <cell r="A2873" t="str">
            <v>TSJ301G</v>
          </cell>
          <cell r="B2873">
            <v>2</v>
          </cell>
          <cell r="C2873">
            <v>1.5</v>
          </cell>
          <cell r="D2873" t="str">
            <v>L401</v>
          </cell>
          <cell r="E2873">
            <v>1</v>
          </cell>
          <cell r="F2873">
            <v>2</v>
          </cell>
        </row>
        <row r="2874">
          <cell r="A2874" t="str">
            <v>TTBD01</v>
          </cell>
          <cell r="B2874">
            <v>0.5</v>
          </cell>
          <cell r="C2874">
            <v>0</v>
          </cell>
          <cell r="D2874" t="str">
            <v>L402</v>
          </cell>
          <cell r="E2874">
            <v>0</v>
          </cell>
          <cell r="F2874">
            <v>5</v>
          </cell>
        </row>
        <row r="2875">
          <cell r="A2875" t="str">
            <v>TTBD01</v>
          </cell>
          <cell r="B2875">
            <v>0.75</v>
          </cell>
          <cell r="C2875">
            <v>0</v>
          </cell>
          <cell r="D2875" t="str">
            <v>L402</v>
          </cell>
          <cell r="E2875">
            <v>0</v>
          </cell>
          <cell r="F2875">
            <v>5</v>
          </cell>
        </row>
        <row r="2876">
          <cell r="A2876" t="str">
            <v>TTCJ01</v>
          </cell>
          <cell r="B2876">
            <v>0.75</v>
          </cell>
          <cell r="C2876">
            <v>0</v>
          </cell>
          <cell r="D2876" t="str">
            <v>L403</v>
          </cell>
          <cell r="E2876">
            <v>23</v>
          </cell>
          <cell r="F2876">
            <v>23</v>
          </cell>
        </row>
        <row r="2877">
          <cell r="A2877" t="str">
            <v>TTCJ01</v>
          </cell>
          <cell r="B2877">
            <v>1.5</v>
          </cell>
          <cell r="C2877">
            <v>0</v>
          </cell>
          <cell r="D2877" t="str">
            <v>L403</v>
          </cell>
          <cell r="E2877">
            <v>58</v>
          </cell>
          <cell r="F2877">
            <v>76</v>
          </cell>
        </row>
        <row r="2878">
          <cell r="A2878" t="str">
            <v>TTJ301G</v>
          </cell>
          <cell r="B2878">
            <v>0.5</v>
          </cell>
          <cell r="C2878">
            <v>0</v>
          </cell>
          <cell r="D2878" t="str">
            <v>L401</v>
          </cell>
          <cell r="E2878">
            <v>3</v>
          </cell>
          <cell r="F2878">
            <v>4</v>
          </cell>
        </row>
        <row r="2879">
          <cell r="A2879" t="str">
            <v>TTJ301G</v>
          </cell>
          <cell r="B2879">
            <v>0.75</v>
          </cell>
          <cell r="C2879">
            <v>0</v>
          </cell>
          <cell r="D2879" t="str">
            <v>L401</v>
          </cell>
          <cell r="E2879">
            <v>136</v>
          </cell>
          <cell r="F2879">
            <v>140</v>
          </cell>
        </row>
        <row r="2880">
          <cell r="A2880" t="str">
            <v>TTJ301G</v>
          </cell>
          <cell r="B2880">
            <v>1</v>
          </cell>
          <cell r="C2880">
            <v>0</v>
          </cell>
          <cell r="D2880" t="str">
            <v>L401</v>
          </cell>
          <cell r="E2880">
            <v>95</v>
          </cell>
          <cell r="F2880">
            <v>104</v>
          </cell>
        </row>
        <row r="2881">
          <cell r="A2881" t="str">
            <v>TTJ301G</v>
          </cell>
          <cell r="B2881">
            <v>1.5</v>
          </cell>
          <cell r="C2881">
            <v>0</v>
          </cell>
          <cell r="D2881" t="str">
            <v>L401</v>
          </cell>
          <cell r="E2881">
            <v>18</v>
          </cell>
          <cell r="F2881">
            <v>47</v>
          </cell>
        </row>
        <row r="2882">
          <cell r="A2882" t="str">
            <v>TTJ301G</v>
          </cell>
          <cell r="B2882">
            <v>2</v>
          </cell>
          <cell r="C2882">
            <v>0</v>
          </cell>
          <cell r="D2882" t="str">
            <v>L401</v>
          </cell>
          <cell r="E2882">
            <v>40</v>
          </cell>
          <cell r="F2882">
            <v>40</v>
          </cell>
        </row>
        <row r="2883">
          <cell r="A2883" t="str">
            <v>TUBD01</v>
          </cell>
          <cell r="B2883">
            <v>0.5</v>
          </cell>
          <cell r="C2883">
            <v>0</v>
          </cell>
          <cell r="D2883" t="str">
            <v>L402</v>
          </cell>
          <cell r="E2883">
            <v>0</v>
          </cell>
          <cell r="F2883">
            <v>5</v>
          </cell>
        </row>
        <row r="2884">
          <cell r="A2884" t="str">
            <v>TUBD01</v>
          </cell>
          <cell r="B2884">
            <v>0.75</v>
          </cell>
          <cell r="C2884">
            <v>0</v>
          </cell>
          <cell r="D2884" t="str">
            <v>L402</v>
          </cell>
          <cell r="E2884">
            <v>0</v>
          </cell>
          <cell r="F2884">
            <v>0</v>
          </cell>
        </row>
        <row r="2885">
          <cell r="A2885" t="str">
            <v>TUCJ01</v>
          </cell>
          <cell r="B2885">
            <v>0.5</v>
          </cell>
          <cell r="C2885">
            <v>0</v>
          </cell>
          <cell r="D2885" t="str">
            <v>L403</v>
          </cell>
          <cell r="E2885">
            <v>9</v>
          </cell>
          <cell r="F2885">
            <v>11</v>
          </cell>
        </row>
        <row r="2886">
          <cell r="A2886" t="str">
            <v>TUCJ01</v>
          </cell>
          <cell r="B2886">
            <v>0.75</v>
          </cell>
          <cell r="C2886">
            <v>0</v>
          </cell>
          <cell r="D2886" t="str">
            <v>L403</v>
          </cell>
          <cell r="E2886">
            <v>122</v>
          </cell>
          <cell r="F2886">
            <v>122</v>
          </cell>
        </row>
        <row r="2887">
          <cell r="A2887" t="str">
            <v>TUCJ01</v>
          </cell>
          <cell r="B2887">
            <v>1</v>
          </cell>
          <cell r="C2887">
            <v>0</v>
          </cell>
          <cell r="D2887" t="str">
            <v>L403</v>
          </cell>
          <cell r="E2887">
            <v>0</v>
          </cell>
          <cell r="F2887">
            <v>2</v>
          </cell>
        </row>
        <row r="2888">
          <cell r="A2888" t="str">
            <v>TUCJ01</v>
          </cell>
          <cell r="B2888">
            <v>1.5</v>
          </cell>
          <cell r="C2888">
            <v>0</v>
          </cell>
          <cell r="D2888" t="str">
            <v>L403</v>
          </cell>
          <cell r="E2888">
            <v>96</v>
          </cell>
          <cell r="F2888">
            <v>96</v>
          </cell>
        </row>
        <row r="2889">
          <cell r="A2889" t="str">
            <v>TUJ301G</v>
          </cell>
          <cell r="B2889">
            <v>0.5</v>
          </cell>
          <cell r="C2889">
            <v>0</v>
          </cell>
          <cell r="D2889" t="str">
            <v>L401</v>
          </cell>
          <cell r="E2889">
            <v>4</v>
          </cell>
          <cell r="F2889">
            <v>4</v>
          </cell>
        </row>
        <row r="2890">
          <cell r="A2890" t="str">
            <v>TUJ301G</v>
          </cell>
          <cell r="B2890">
            <v>0.75</v>
          </cell>
          <cell r="C2890">
            <v>0</v>
          </cell>
          <cell r="D2890" t="str">
            <v>L401</v>
          </cell>
          <cell r="E2890">
            <v>19</v>
          </cell>
          <cell r="F2890">
            <v>36</v>
          </cell>
        </row>
        <row r="2891">
          <cell r="A2891" t="str">
            <v>TUJ301G</v>
          </cell>
          <cell r="B2891">
            <v>1</v>
          </cell>
          <cell r="C2891">
            <v>0</v>
          </cell>
          <cell r="D2891" t="str">
            <v>L401</v>
          </cell>
          <cell r="E2891">
            <v>6</v>
          </cell>
          <cell r="F2891">
            <v>6</v>
          </cell>
        </row>
        <row r="2892">
          <cell r="A2892" t="str">
            <v>TUJ301G</v>
          </cell>
          <cell r="B2892">
            <v>1.25</v>
          </cell>
          <cell r="C2892">
            <v>0</v>
          </cell>
          <cell r="D2892" t="str">
            <v>L401</v>
          </cell>
          <cell r="E2892">
            <v>4</v>
          </cell>
          <cell r="F2892">
            <v>5</v>
          </cell>
        </row>
        <row r="2893">
          <cell r="A2893" t="str">
            <v>TUJ301G</v>
          </cell>
          <cell r="B2893">
            <v>1.5</v>
          </cell>
          <cell r="C2893">
            <v>0</v>
          </cell>
          <cell r="D2893" t="str">
            <v>L401</v>
          </cell>
          <cell r="E2893">
            <v>18</v>
          </cell>
          <cell r="F2893">
            <v>114</v>
          </cell>
        </row>
        <row r="2894">
          <cell r="A2894" t="str">
            <v>TVCJ01</v>
          </cell>
          <cell r="B2894">
            <v>0.75</v>
          </cell>
          <cell r="C2894">
            <v>0.5</v>
          </cell>
          <cell r="D2894" t="str">
            <v>L403</v>
          </cell>
          <cell r="E2894">
            <v>3</v>
          </cell>
          <cell r="F2894">
            <v>5</v>
          </cell>
        </row>
        <row r="2895">
          <cell r="A2895" t="str">
            <v>TVCJ01</v>
          </cell>
          <cell r="B2895">
            <v>1</v>
          </cell>
          <cell r="C2895">
            <v>0.75</v>
          </cell>
          <cell r="D2895" t="str">
            <v>L403</v>
          </cell>
          <cell r="E2895">
            <v>1</v>
          </cell>
          <cell r="F2895">
            <v>2</v>
          </cell>
        </row>
        <row r="2896">
          <cell r="A2896" t="str">
            <v>TVCJ01</v>
          </cell>
          <cell r="B2896">
            <v>1.5</v>
          </cell>
          <cell r="C2896">
            <v>0.75</v>
          </cell>
          <cell r="D2896" t="str">
            <v>L403</v>
          </cell>
          <cell r="E2896">
            <v>50</v>
          </cell>
          <cell r="F2896">
            <v>50</v>
          </cell>
        </row>
        <row r="2897">
          <cell r="A2897" t="str">
            <v>TVCJ01</v>
          </cell>
          <cell r="B2897">
            <v>1.5</v>
          </cell>
          <cell r="C2897">
            <v>1</v>
          </cell>
          <cell r="D2897" t="str">
            <v>L403</v>
          </cell>
          <cell r="E2897">
            <v>0</v>
          </cell>
          <cell r="F2897">
            <v>0</v>
          </cell>
        </row>
        <row r="2898">
          <cell r="A2898" t="str">
            <v>TVJ301G</v>
          </cell>
          <cell r="B2898">
            <v>0.75</v>
          </cell>
          <cell r="C2898">
            <v>0.5</v>
          </cell>
          <cell r="D2898" t="str">
            <v>L401</v>
          </cell>
          <cell r="E2898">
            <v>233</v>
          </cell>
          <cell r="F2898">
            <v>242</v>
          </cell>
        </row>
        <row r="2899">
          <cell r="A2899" t="str">
            <v>TVJ301G</v>
          </cell>
          <cell r="B2899">
            <v>1</v>
          </cell>
          <cell r="C2899">
            <v>0.5</v>
          </cell>
          <cell r="D2899" t="str">
            <v>L401</v>
          </cell>
          <cell r="E2899">
            <v>2</v>
          </cell>
          <cell r="F2899">
            <v>2</v>
          </cell>
        </row>
        <row r="2900">
          <cell r="A2900" t="str">
            <v>TVJ301G</v>
          </cell>
          <cell r="B2900">
            <v>1</v>
          </cell>
          <cell r="C2900">
            <v>0.75</v>
          </cell>
          <cell r="D2900" t="str">
            <v>L401</v>
          </cell>
          <cell r="E2900">
            <v>2</v>
          </cell>
          <cell r="F2900">
            <v>2</v>
          </cell>
        </row>
        <row r="2901">
          <cell r="A2901" t="str">
            <v>TVJ301G</v>
          </cell>
          <cell r="B2901">
            <v>1.5</v>
          </cell>
          <cell r="C2901">
            <v>0.5</v>
          </cell>
          <cell r="D2901" t="str">
            <v>L401</v>
          </cell>
          <cell r="E2901">
            <v>0</v>
          </cell>
          <cell r="F2901">
            <v>2</v>
          </cell>
        </row>
        <row r="2902">
          <cell r="A2902" t="str">
            <v>TVJ301G</v>
          </cell>
          <cell r="B2902">
            <v>1.5</v>
          </cell>
          <cell r="C2902">
            <v>0.75</v>
          </cell>
          <cell r="D2902" t="str">
            <v>L401</v>
          </cell>
          <cell r="E2902">
            <v>14</v>
          </cell>
          <cell r="F2902">
            <v>14</v>
          </cell>
        </row>
        <row r="2903">
          <cell r="A2903" t="str">
            <v>TVJ301G</v>
          </cell>
          <cell r="B2903">
            <v>1.5</v>
          </cell>
          <cell r="C2903">
            <v>1</v>
          </cell>
          <cell r="D2903" t="str">
            <v>L401</v>
          </cell>
          <cell r="E2903">
            <v>196</v>
          </cell>
          <cell r="F2903">
            <v>197</v>
          </cell>
        </row>
        <row r="2904">
          <cell r="A2904" t="str">
            <v>TVJ301G</v>
          </cell>
          <cell r="B2904">
            <v>2</v>
          </cell>
          <cell r="C2904">
            <v>0.5</v>
          </cell>
          <cell r="D2904" t="str">
            <v>L401</v>
          </cell>
          <cell r="E2904">
            <v>1</v>
          </cell>
          <cell r="F2904">
            <v>2</v>
          </cell>
        </row>
        <row r="2905">
          <cell r="A2905" t="str">
            <v>TVJ301G</v>
          </cell>
          <cell r="B2905">
            <v>2</v>
          </cell>
          <cell r="C2905">
            <v>0.75</v>
          </cell>
          <cell r="D2905" t="str">
            <v>L401</v>
          </cell>
          <cell r="E2905">
            <v>27</v>
          </cell>
          <cell r="F2905">
            <v>30</v>
          </cell>
        </row>
        <row r="2906">
          <cell r="A2906" t="str">
            <v>TVJ301G</v>
          </cell>
          <cell r="B2906">
            <v>2</v>
          </cell>
          <cell r="C2906">
            <v>1</v>
          </cell>
          <cell r="D2906" t="str">
            <v>L401</v>
          </cell>
          <cell r="E2906">
            <v>316</v>
          </cell>
          <cell r="F2906">
            <v>322</v>
          </cell>
        </row>
        <row r="2907">
          <cell r="A2907" t="str">
            <v>TVJ301G</v>
          </cell>
          <cell r="B2907">
            <v>2</v>
          </cell>
          <cell r="C2907">
            <v>1.5</v>
          </cell>
          <cell r="D2907" t="str">
            <v>L401</v>
          </cell>
          <cell r="E2907">
            <v>6</v>
          </cell>
          <cell r="F2907">
            <v>8</v>
          </cell>
        </row>
        <row r="2908">
          <cell r="A2908" t="str">
            <v>TXB051</v>
          </cell>
          <cell r="B2908">
            <v>0.5</v>
          </cell>
          <cell r="C2908">
            <v>0.375</v>
          </cell>
          <cell r="D2908" t="str">
            <v>L402</v>
          </cell>
          <cell r="E2908">
            <v>0</v>
          </cell>
          <cell r="F2908">
            <v>2</v>
          </cell>
        </row>
        <row r="2909">
          <cell r="A2909" t="str">
            <v>TXB051</v>
          </cell>
          <cell r="B2909">
            <v>1</v>
          </cell>
          <cell r="C2909">
            <v>0.75</v>
          </cell>
          <cell r="D2909" t="str">
            <v>L402</v>
          </cell>
          <cell r="E2909">
            <v>0</v>
          </cell>
          <cell r="F2909">
            <v>2</v>
          </cell>
        </row>
        <row r="2910">
          <cell r="A2910" t="str">
            <v>TXC071</v>
          </cell>
          <cell r="B2910">
            <v>0.75</v>
          </cell>
          <cell r="C2910">
            <v>0.25</v>
          </cell>
          <cell r="D2910" t="str">
            <v>L403</v>
          </cell>
          <cell r="E2910">
            <v>4</v>
          </cell>
          <cell r="F2910">
            <v>5</v>
          </cell>
        </row>
        <row r="2911">
          <cell r="A2911" t="str">
            <v>TXC071</v>
          </cell>
          <cell r="B2911">
            <v>0.75</v>
          </cell>
          <cell r="C2911">
            <v>0.5</v>
          </cell>
          <cell r="D2911" t="str">
            <v>L403</v>
          </cell>
          <cell r="E2911">
            <v>31</v>
          </cell>
          <cell r="F2911">
            <v>32</v>
          </cell>
        </row>
        <row r="2912">
          <cell r="A2912" t="str">
            <v>TXC071</v>
          </cell>
          <cell r="B2912">
            <v>1</v>
          </cell>
          <cell r="C2912">
            <v>0.5</v>
          </cell>
          <cell r="D2912" t="str">
            <v>L403</v>
          </cell>
          <cell r="E2912">
            <v>1</v>
          </cell>
          <cell r="F2912">
            <v>4</v>
          </cell>
        </row>
        <row r="2913">
          <cell r="A2913" t="str">
            <v>TXC071</v>
          </cell>
          <cell r="B2913">
            <v>1</v>
          </cell>
          <cell r="C2913">
            <v>0.75</v>
          </cell>
          <cell r="D2913" t="str">
            <v>L403</v>
          </cell>
          <cell r="E2913">
            <v>100</v>
          </cell>
          <cell r="F2913">
            <v>101</v>
          </cell>
        </row>
        <row r="2914">
          <cell r="A2914" t="str">
            <v>TXC071</v>
          </cell>
          <cell r="B2914">
            <v>1.5</v>
          </cell>
          <cell r="C2914">
            <v>0.75</v>
          </cell>
          <cell r="D2914" t="str">
            <v>L403</v>
          </cell>
          <cell r="E2914">
            <v>56</v>
          </cell>
          <cell r="F2914">
            <v>57</v>
          </cell>
        </row>
        <row r="2915">
          <cell r="A2915" t="str">
            <v>TXC071</v>
          </cell>
          <cell r="B2915">
            <v>1.5</v>
          </cell>
          <cell r="C2915">
            <v>1</v>
          </cell>
          <cell r="D2915" t="str">
            <v>L403</v>
          </cell>
          <cell r="E2915">
            <v>13</v>
          </cell>
          <cell r="F2915">
            <v>14</v>
          </cell>
        </row>
        <row r="2916">
          <cell r="A2916" t="str">
            <v>TXC071</v>
          </cell>
          <cell r="B2916">
            <v>1.5</v>
          </cell>
          <cell r="C2916">
            <v>1.25</v>
          </cell>
          <cell r="D2916" t="str">
            <v>L403</v>
          </cell>
          <cell r="E2916">
            <v>5</v>
          </cell>
          <cell r="F2916">
            <v>5</v>
          </cell>
        </row>
        <row r="2917">
          <cell r="A2917" t="str">
            <v>TXC071</v>
          </cell>
          <cell r="B2917">
            <v>2</v>
          </cell>
          <cell r="C2917">
            <v>0.5</v>
          </cell>
          <cell r="D2917" t="str">
            <v>L403</v>
          </cell>
          <cell r="E2917">
            <v>1</v>
          </cell>
          <cell r="F2917">
            <v>3</v>
          </cell>
        </row>
        <row r="2918">
          <cell r="A2918" t="str">
            <v>TXC071</v>
          </cell>
          <cell r="B2918">
            <v>2</v>
          </cell>
          <cell r="C2918">
            <v>0.75</v>
          </cell>
          <cell r="D2918" t="str">
            <v>L403</v>
          </cell>
          <cell r="E2918">
            <v>4</v>
          </cell>
          <cell r="F2918">
            <v>4</v>
          </cell>
        </row>
        <row r="2919">
          <cell r="A2919" t="str">
            <v>TXC071</v>
          </cell>
          <cell r="B2919">
            <v>2</v>
          </cell>
          <cell r="C2919">
            <v>1</v>
          </cell>
          <cell r="D2919" t="str">
            <v>L403</v>
          </cell>
          <cell r="E2919">
            <v>4</v>
          </cell>
          <cell r="F2919">
            <v>4</v>
          </cell>
        </row>
        <row r="2920">
          <cell r="A2920" t="str">
            <v>TXC071</v>
          </cell>
          <cell r="B2920">
            <v>2</v>
          </cell>
          <cell r="C2920">
            <v>1.5</v>
          </cell>
          <cell r="D2920" t="str">
            <v>L403</v>
          </cell>
          <cell r="E2920">
            <v>7</v>
          </cell>
          <cell r="F2920">
            <v>8</v>
          </cell>
        </row>
        <row r="2921">
          <cell r="A2921" t="str">
            <v>TXC071G</v>
          </cell>
          <cell r="B2921">
            <v>0.75</v>
          </cell>
          <cell r="C2921">
            <v>0.25</v>
          </cell>
          <cell r="D2921" t="str">
            <v>L403</v>
          </cell>
          <cell r="E2921">
            <v>2</v>
          </cell>
          <cell r="F2921">
            <v>2</v>
          </cell>
        </row>
        <row r="2922">
          <cell r="A2922" t="str">
            <v>TXC071G</v>
          </cell>
          <cell r="B2922">
            <v>0.75</v>
          </cell>
          <cell r="C2922">
            <v>0.5</v>
          </cell>
          <cell r="D2922" t="str">
            <v>L403</v>
          </cell>
          <cell r="E2922">
            <v>26</v>
          </cell>
          <cell r="F2922">
            <v>32</v>
          </cell>
        </row>
        <row r="2923">
          <cell r="A2923" t="str">
            <v>TXC071G</v>
          </cell>
          <cell r="B2923">
            <v>1</v>
          </cell>
          <cell r="C2923">
            <v>0.75</v>
          </cell>
          <cell r="D2923" t="str">
            <v>L403</v>
          </cell>
          <cell r="E2923">
            <v>5</v>
          </cell>
          <cell r="F2923">
            <v>5</v>
          </cell>
        </row>
        <row r="2924">
          <cell r="A2924" t="str">
            <v>TXC071G</v>
          </cell>
          <cell r="B2924">
            <v>2</v>
          </cell>
          <cell r="C2924">
            <v>0.75</v>
          </cell>
          <cell r="D2924" t="str">
            <v>L403</v>
          </cell>
          <cell r="E2924">
            <v>2</v>
          </cell>
          <cell r="F2924">
            <v>4</v>
          </cell>
        </row>
        <row r="2925">
          <cell r="A2925" t="str">
            <v>TXC071G</v>
          </cell>
          <cell r="B2925">
            <v>2</v>
          </cell>
          <cell r="C2925">
            <v>1.5</v>
          </cell>
          <cell r="D2925" t="str">
            <v>L403</v>
          </cell>
          <cell r="E2925">
            <v>9</v>
          </cell>
          <cell r="F2925">
            <v>10</v>
          </cell>
        </row>
        <row r="2926">
          <cell r="A2926" t="str">
            <v>TXC073</v>
          </cell>
          <cell r="B2926">
            <v>0.5</v>
          </cell>
          <cell r="C2926">
            <v>0.25</v>
          </cell>
          <cell r="D2926" t="str">
            <v>L403</v>
          </cell>
          <cell r="E2926">
            <v>8</v>
          </cell>
          <cell r="F2926">
            <v>15</v>
          </cell>
        </row>
        <row r="2927">
          <cell r="A2927" t="str">
            <v>TXC073</v>
          </cell>
          <cell r="B2927">
            <v>1</v>
          </cell>
          <cell r="C2927">
            <v>0.5</v>
          </cell>
          <cell r="D2927" t="str">
            <v>L403</v>
          </cell>
          <cell r="E2927">
            <v>8</v>
          </cell>
          <cell r="F2927">
            <v>8</v>
          </cell>
        </row>
        <row r="2928">
          <cell r="A2928" t="str">
            <v>TXC073</v>
          </cell>
          <cell r="B2928">
            <v>1</v>
          </cell>
          <cell r="C2928">
            <v>0.75</v>
          </cell>
          <cell r="D2928" t="str">
            <v>L403</v>
          </cell>
          <cell r="E2928">
            <v>0</v>
          </cell>
          <cell r="F2928">
            <v>18</v>
          </cell>
        </row>
        <row r="2929">
          <cell r="A2929" t="str">
            <v>TXC073</v>
          </cell>
          <cell r="B2929">
            <v>1.5</v>
          </cell>
          <cell r="C2929">
            <v>0.75</v>
          </cell>
          <cell r="D2929" t="str">
            <v>L403</v>
          </cell>
          <cell r="E2929">
            <v>0</v>
          </cell>
          <cell r="F2929">
            <v>0</v>
          </cell>
        </row>
        <row r="2930">
          <cell r="A2930" t="str">
            <v>TXC073</v>
          </cell>
          <cell r="B2930">
            <v>1.5</v>
          </cell>
          <cell r="C2930">
            <v>1</v>
          </cell>
          <cell r="D2930" t="str">
            <v>L403</v>
          </cell>
          <cell r="E2930">
            <v>1</v>
          </cell>
          <cell r="F2930">
            <v>5</v>
          </cell>
        </row>
        <row r="2931">
          <cell r="A2931" t="str">
            <v>TXC073</v>
          </cell>
          <cell r="B2931">
            <v>1.5</v>
          </cell>
          <cell r="C2931">
            <v>1.25</v>
          </cell>
          <cell r="D2931" t="str">
            <v>L403</v>
          </cell>
          <cell r="E2931">
            <v>1</v>
          </cell>
          <cell r="F2931">
            <v>5</v>
          </cell>
        </row>
        <row r="2932">
          <cell r="A2932" t="str">
            <v>TXC073</v>
          </cell>
          <cell r="B2932">
            <v>2</v>
          </cell>
          <cell r="C2932">
            <v>0.5</v>
          </cell>
          <cell r="D2932" t="str">
            <v>L403</v>
          </cell>
          <cell r="E2932">
            <v>1</v>
          </cell>
          <cell r="F2932">
            <v>1</v>
          </cell>
        </row>
        <row r="2933">
          <cell r="A2933" t="str">
            <v>TXC073</v>
          </cell>
          <cell r="B2933">
            <v>2</v>
          </cell>
          <cell r="C2933">
            <v>0.75</v>
          </cell>
          <cell r="D2933" t="str">
            <v>L403</v>
          </cell>
          <cell r="E2933">
            <v>4</v>
          </cell>
          <cell r="F2933">
            <v>3</v>
          </cell>
        </row>
        <row r="2934">
          <cell r="A2934" t="str">
            <v>TXC073</v>
          </cell>
          <cell r="B2934">
            <v>2</v>
          </cell>
          <cell r="C2934">
            <v>1</v>
          </cell>
          <cell r="D2934" t="str">
            <v>L403</v>
          </cell>
          <cell r="E2934">
            <v>55</v>
          </cell>
          <cell r="F2934">
            <v>55</v>
          </cell>
        </row>
        <row r="2935">
          <cell r="A2935" t="str">
            <v>TXC073</v>
          </cell>
          <cell r="B2935">
            <v>2</v>
          </cell>
          <cell r="C2935">
            <v>1.5</v>
          </cell>
          <cell r="D2935" t="str">
            <v>L403</v>
          </cell>
          <cell r="E2935">
            <v>3</v>
          </cell>
          <cell r="F2935">
            <v>4</v>
          </cell>
        </row>
        <row r="2936">
          <cell r="A2936" t="str">
            <v>TXC073</v>
          </cell>
          <cell r="B2936">
            <v>3</v>
          </cell>
          <cell r="C2936">
            <v>1</v>
          </cell>
          <cell r="D2936" t="str">
            <v>L403</v>
          </cell>
          <cell r="E2936">
            <v>4</v>
          </cell>
          <cell r="F2936">
            <v>5</v>
          </cell>
        </row>
        <row r="2937">
          <cell r="A2937" t="str">
            <v>TXC073</v>
          </cell>
          <cell r="B2937">
            <v>3</v>
          </cell>
          <cell r="C2937">
            <v>2</v>
          </cell>
          <cell r="D2937" t="str">
            <v>L403</v>
          </cell>
          <cell r="E2937">
            <v>0</v>
          </cell>
          <cell r="F2937">
            <v>0</v>
          </cell>
        </row>
        <row r="2938">
          <cell r="A2938" t="str">
            <v>TXC093</v>
          </cell>
          <cell r="B2938">
            <v>0.75</v>
          </cell>
          <cell r="C2938">
            <v>0.25</v>
          </cell>
          <cell r="D2938" t="str">
            <v>L403</v>
          </cell>
          <cell r="E2938">
            <v>0</v>
          </cell>
          <cell r="F2938">
            <v>8</v>
          </cell>
        </row>
        <row r="2939">
          <cell r="A2939" t="str">
            <v>TXC093</v>
          </cell>
          <cell r="B2939">
            <v>0.75</v>
          </cell>
          <cell r="C2939">
            <v>0.5</v>
          </cell>
          <cell r="D2939" t="str">
            <v>L403</v>
          </cell>
          <cell r="E2939">
            <v>4</v>
          </cell>
          <cell r="F2939">
            <v>6</v>
          </cell>
        </row>
        <row r="2940">
          <cell r="A2940" t="str">
            <v>TXC0D3</v>
          </cell>
          <cell r="B2940">
            <v>0.5</v>
          </cell>
          <cell r="C2940">
            <v>0.25</v>
          </cell>
          <cell r="D2940" t="str">
            <v>L403</v>
          </cell>
          <cell r="E2940">
            <v>3</v>
          </cell>
          <cell r="F2940">
            <v>5</v>
          </cell>
        </row>
        <row r="2941">
          <cell r="A2941" t="str">
            <v>TXC0D3</v>
          </cell>
          <cell r="B2941">
            <v>0.75</v>
          </cell>
          <cell r="C2941">
            <v>0.25</v>
          </cell>
          <cell r="D2941" t="str">
            <v>L403</v>
          </cell>
          <cell r="E2941">
            <v>0</v>
          </cell>
          <cell r="F2941">
            <v>0</v>
          </cell>
        </row>
        <row r="2942">
          <cell r="A2942" t="str">
            <v>TXC0D3</v>
          </cell>
          <cell r="B2942">
            <v>0.75</v>
          </cell>
          <cell r="C2942">
            <v>0.5</v>
          </cell>
          <cell r="D2942" t="str">
            <v>L403</v>
          </cell>
          <cell r="E2942">
            <v>65</v>
          </cell>
          <cell r="F2942">
            <v>107</v>
          </cell>
        </row>
        <row r="2943">
          <cell r="A2943" t="str">
            <v>TXC0D3</v>
          </cell>
          <cell r="B2943">
            <v>1</v>
          </cell>
          <cell r="C2943">
            <v>0.5</v>
          </cell>
          <cell r="D2943" t="str">
            <v>L403</v>
          </cell>
          <cell r="E2943">
            <v>7</v>
          </cell>
          <cell r="F2943">
            <v>17</v>
          </cell>
        </row>
        <row r="2944">
          <cell r="A2944" t="str">
            <v>TXC0D3</v>
          </cell>
          <cell r="B2944">
            <v>1</v>
          </cell>
          <cell r="C2944">
            <v>0.75</v>
          </cell>
          <cell r="D2944" t="str">
            <v>L403</v>
          </cell>
          <cell r="E2944">
            <v>22</v>
          </cell>
          <cell r="F2944">
            <v>50</v>
          </cell>
        </row>
        <row r="2945">
          <cell r="A2945" t="str">
            <v>TXC0D3</v>
          </cell>
          <cell r="B2945">
            <v>1.25</v>
          </cell>
          <cell r="C2945">
            <v>1</v>
          </cell>
          <cell r="D2945" t="str">
            <v>L403</v>
          </cell>
          <cell r="E2945">
            <v>0</v>
          </cell>
          <cell r="F2945">
            <v>3</v>
          </cell>
        </row>
        <row r="2946">
          <cell r="A2946" t="str">
            <v>TXC0D3</v>
          </cell>
          <cell r="B2946">
            <v>1.5</v>
          </cell>
          <cell r="C2946">
            <v>0.5</v>
          </cell>
          <cell r="D2946" t="str">
            <v>L403</v>
          </cell>
          <cell r="E2946">
            <v>1</v>
          </cell>
          <cell r="F2946">
            <v>2</v>
          </cell>
        </row>
        <row r="2947">
          <cell r="A2947" t="str">
            <v>TXC0D3</v>
          </cell>
          <cell r="B2947">
            <v>1.5</v>
          </cell>
          <cell r="C2947">
            <v>0.75</v>
          </cell>
          <cell r="D2947" t="str">
            <v>L403</v>
          </cell>
          <cell r="E2947">
            <v>65</v>
          </cell>
          <cell r="F2947">
            <v>65</v>
          </cell>
        </row>
        <row r="2948">
          <cell r="A2948" t="str">
            <v>TXC0D3</v>
          </cell>
          <cell r="B2948">
            <v>1.5</v>
          </cell>
          <cell r="C2948">
            <v>1</v>
          </cell>
          <cell r="D2948" t="str">
            <v>L403</v>
          </cell>
          <cell r="E2948">
            <v>2</v>
          </cell>
          <cell r="F2948">
            <v>21</v>
          </cell>
        </row>
        <row r="2949">
          <cell r="A2949" t="str">
            <v>TXC0D3</v>
          </cell>
          <cell r="B2949">
            <v>2</v>
          </cell>
          <cell r="C2949">
            <v>0.5</v>
          </cell>
          <cell r="D2949" t="str">
            <v>L403</v>
          </cell>
          <cell r="E2949">
            <v>0</v>
          </cell>
          <cell r="F2949">
            <v>0</v>
          </cell>
        </row>
        <row r="2950">
          <cell r="A2950" t="str">
            <v>TXC0D3</v>
          </cell>
          <cell r="B2950">
            <v>2</v>
          </cell>
          <cell r="C2950">
            <v>0.75</v>
          </cell>
          <cell r="D2950" t="str">
            <v>L403</v>
          </cell>
          <cell r="E2950">
            <v>0</v>
          </cell>
          <cell r="F2950">
            <v>28</v>
          </cell>
        </row>
        <row r="2951">
          <cell r="A2951" t="str">
            <v>TXC0D3</v>
          </cell>
          <cell r="B2951">
            <v>2</v>
          </cell>
          <cell r="C2951">
            <v>1</v>
          </cell>
          <cell r="D2951" t="str">
            <v>L403</v>
          </cell>
          <cell r="E2951">
            <v>6</v>
          </cell>
          <cell r="F2951">
            <v>12</v>
          </cell>
        </row>
        <row r="2952">
          <cell r="A2952" t="str">
            <v>TXC0D3</v>
          </cell>
          <cell r="B2952">
            <v>2</v>
          </cell>
          <cell r="C2952">
            <v>1.5</v>
          </cell>
          <cell r="D2952" t="str">
            <v>L403</v>
          </cell>
          <cell r="E2952">
            <v>0</v>
          </cell>
          <cell r="F2952">
            <v>5</v>
          </cell>
        </row>
        <row r="2953">
          <cell r="A2953" t="str">
            <v>TXC0D3</v>
          </cell>
          <cell r="B2953">
            <v>3</v>
          </cell>
          <cell r="C2953">
            <v>1</v>
          </cell>
          <cell r="D2953" t="str">
            <v>L403</v>
          </cell>
          <cell r="E2953">
            <v>3</v>
          </cell>
          <cell r="F2953">
            <v>3</v>
          </cell>
        </row>
        <row r="2954">
          <cell r="A2954" t="str">
            <v>TXC0D3</v>
          </cell>
          <cell r="B2954">
            <v>3</v>
          </cell>
          <cell r="C2954">
            <v>1.5</v>
          </cell>
          <cell r="D2954" t="str">
            <v>L403</v>
          </cell>
          <cell r="E2954">
            <v>0</v>
          </cell>
          <cell r="F2954">
            <v>3</v>
          </cell>
        </row>
        <row r="2955">
          <cell r="A2955" t="str">
            <v>TXD073</v>
          </cell>
          <cell r="B2955">
            <v>0.75</v>
          </cell>
          <cell r="C2955">
            <v>0.5</v>
          </cell>
          <cell r="D2955" t="str">
            <v>L403</v>
          </cell>
          <cell r="E2955">
            <v>8</v>
          </cell>
          <cell r="F2955">
            <v>9</v>
          </cell>
        </row>
        <row r="2956">
          <cell r="A2956" t="str">
            <v>TXD0D2</v>
          </cell>
          <cell r="B2956">
            <v>2</v>
          </cell>
          <cell r="C2956">
            <v>1</v>
          </cell>
          <cell r="D2956" t="str">
            <v>L403</v>
          </cell>
          <cell r="E2956">
            <v>1</v>
          </cell>
          <cell r="F2956">
            <v>1</v>
          </cell>
        </row>
        <row r="2957">
          <cell r="A2957" t="str">
            <v>TXL0D12</v>
          </cell>
          <cell r="B2957">
            <v>0.75</v>
          </cell>
          <cell r="C2957">
            <v>0.5</v>
          </cell>
          <cell r="D2957" t="str">
            <v>L404</v>
          </cell>
          <cell r="E2957">
            <v>0</v>
          </cell>
          <cell r="F2957">
            <v>3</v>
          </cell>
        </row>
        <row r="2958">
          <cell r="A2958" t="str">
            <v>TXL0D12</v>
          </cell>
          <cell r="B2958">
            <v>1</v>
          </cell>
          <cell r="C2958">
            <v>0.5</v>
          </cell>
          <cell r="D2958" t="str">
            <v>L404</v>
          </cell>
          <cell r="E2958">
            <v>0</v>
          </cell>
          <cell r="F2958">
            <v>5</v>
          </cell>
        </row>
        <row r="2959">
          <cell r="A2959" t="str">
            <v>TXL0D12</v>
          </cell>
          <cell r="B2959">
            <v>1</v>
          </cell>
          <cell r="C2959">
            <v>0.75</v>
          </cell>
          <cell r="D2959" t="str">
            <v>L404</v>
          </cell>
          <cell r="E2959">
            <v>0</v>
          </cell>
          <cell r="F2959">
            <v>6</v>
          </cell>
        </row>
        <row r="2960">
          <cell r="A2960" t="str">
            <v>TXS0K32</v>
          </cell>
          <cell r="B2960">
            <v>0.75</v>
          </cell>
          <cell r="C2960">
            <v>0.5</v>
          </cell>
          <cell r="D2960" t="str">
            <v>L405</v>
          </cell>
          <cell r="E2960">
            <v>6</v>
          </cell>
          <cell r="F2960">
            <v>6</v>
          </cell>
        </row>
        <row r="2961">
          <cell r="A2961" t="str">
            <v>TXS0K32</v>
          </cell>
          <cell r="B2961">
            <v>1.5</v>
          </cell>
          <cell r="C2961">
            <v>0.75</v>
          </cell>
          <cell r="D2961" t="str">
            <v>L405</v>
          </cell>
          <cell r="E2961">
            <v>1</v>
          </cell>
          <cell r="F2961">
            <v>1</v>
          </cell>
        </row>
        <row r="2962">
          <cell r="A2962" t="str">
            <v>TXS0K32</v>
          </cell>
          <cell r="B2962">
            <v>2</v>
          </cell>
          <cell r="C2962">
            <v>0.75</v>
          </cell>
          <cell r="D2962" t="str">
            <v>L405</v>
          </cell>
          <cell r="E2962">
            <v>0</v>
          </cell>
          <cell r="F2962">
            <v>3</v>
          </cell>
        </row>
        <row r="2963">
          <cell r="A2963" t="str">
            <v>TXS0K32</v>
          </cell>
          <cell r="B2963">
            <v>2</v>
          </cell>
          <cell r="C2963">
            <v>1</v>
          </cell>
          <cell r="D2963" t="str">
            <v>L405</v>
          </cell>
          <cell r="E2963">
            <v>1</v>
          </cell>
          <cell r="F2963">
            <v>1</v>
          </cell>
        </row>
        <row r="2964">
          <cell r="A2964" t="str">
            <v>TXS0K42</v>
          </cell>
          <cell r="B2964">
            <v>0.5</v>
          </cell>
          <cell r="C2964">
            <v>0.25</v>
          </cell>
          <cell r="D2964" t="str">
            <v>L405</v>
          </cell>
          <cell r="E2964">
            <v>28</v>
          </cell>
          <cell r="F2964">
            <v>28</v>
          </cell>
        </row>
        <row r="2965">
          <cell r="A2965" t="str">
            <v>TXS0K42</v>
          </cell>
          <cell r="B2965">
            <v>0.75</v>
          </cell>
          <cell r="C2965">
            <v>0.25</v>
          </cell>
          <cell r="D2965" t="str">
            <v>L405</v>
          </cell>
          <cell r="E2965">
            <v>2</v>
          </cell>
          <cell r="F2965">
            <v>2</v>
          </cell>
        </row>
        <row r="2966">
          <cell r="A2966" t="str">
            <v>TXS0K42</v>
          </cell>
          <cell r="B2966">
            <v>0.75</v>
          </cell>
          <cell r="C2966">
            <v>0.5</v>
          </cell>
          <cell r="D2966" t="str">
            <v>L405</v>
          </cell>
          <cell r="E2966">
            <v>9</v>
          </cell>
          <cell r="F2966">
            <v>9</v>
          </cell>
        </row>
        <row r="2967">
          <cell r="A2967" t="str">
            <v>TXS0K42</v>
          </cell>
          <cell r="B2967">
            <v>1</v>
          </cell>
          <cell r="C2967">
            <v>0.75</v>
          </cell>
          <cell r="D2967" t="str">
            <v>L405</v>
          </cell>
          <cell r="E2967">
            <v>0</v>
          </cell>
          <cell r="F2967">
            <v>3</v>
          </cell>
        </row>
        <row r="2968">
          <cell r="A2968" t="str">
            <v>TXS0K42</v>
          </cell>
          <cell r="B2968">
            <v>1.5</v>
          </cell>
          <cell r="C2968">
            <v>1</v>
          </cell>
          <cell r="D2968" t="str">
            <v>L405</v>
          </cell>
          <cell r="E2968">
            <v>0</v>
          </cell>
          <cell r="F2968">
            <v>4</v>
          </cell>
        </row>
        <row r="2969">
          <cell r="A2969" t="str">
            <v>TXS0K42</v>
          </cell>
          <cell r="B2969">
            <v>2</v>
          </cell>
          <cell r="C2969">
            <v>0.75</v>
          </cell>
          <cell r="D2969" t="str">
            <v>L405</v>
          </cell>
          <cell r="E2969">
            <v>4</v>
          </cell>
          <cell r="F2969">
            <v>20</v>
          </cell>
        </row>
        <row r="2970">
          <cell r="A2970" t="str">
            <v>TXS0K42</v>
          </cell>
          <cell r="B2970">
            <v>2</v>
          </cell>
          <cell r="C2970">
            <v>1</v>
          </cell>
          <cell r="D2970" t="str">
            <v>L405</v>
          </cell>
          <cell r="E2970">
            <v>1</v>
          </cell>
          <cell r="F2970">
            <v>2</v>
          </cell>
        </row>
        <row r="2971">
          <cell r="A2971" t="str">
            <v>VBC301GK</v>
          </cell>
          <cell r="B2971">
            <v>30</v>
          </cell>
          <cell r="C2971">
            <v>0</v>
          </cell>
          <cell r="D2971" t="str">
            <v>L233</v>
          </cell>
          <cell r="E2971">
            <v>3</v>
          </cell>
          <cell r="F2971">
            <v>3</v>
          </cell>
        </row>
        <row r="2972">
          <cell r="A2972" t="str">
            <v>VBP101</v>
          </cell>
          <cell r="B2972">
            <v>0.75</v>
          </cell>
          <cell r="C2972">
            <v>0</v>
          </cell>
          <cell r="D2972" t="str">
            <v>L602</v>
          </cell>
          <cell r="E2972">
            <v>3</v>
          </cell>
          <cell r="F2972">
            <v>0</v>
          </cell>
        </row>
        <row r="2973">
          <cell r="A2973" t="str">
            <v>VBP101</v>
          </cell>
          <cell r="B2973">
            <v>1</v>
          </cell>
          <cell r="C2973">
            <v>0</v>
          </cell>
          <cell r="D2973" t="str">
            <v>L602</v>
          </cell>
          <cell r="E2973">
            <v>89</v>
          </cell>
          <cell r="F2973">
            <v>0</v>
          </cell>
        </row>
        <row r="2974">
          <cell r="A2974" t="str">
            <v>VBS101</v>
          </cell>
          <cell r="B2974">
            <v>6</v>
          </cell>
          <cell r="C2974">
            <v>0</v>
          </cell>
          <cell r="D2974" t="str">
            <v>L231</v>
          </cell>
          <cell r="E2974">
            <v>2</v>
          </cell>
          <cell r="F2974">
            <v>3</v>
          </cell>
        </row>
        <row r="2975">
          <cell r="A2975" t="str">
            <v>VBS101</v>
          </cell>
          <cell r="B2975">
            <v>8</v>
          </cell>
          <cell r="C2975">
            <v>0</v>
          </cell>
          <cell r="D2975" t="str">
            <v>L231</v>
          </cell>
          <cell r="E2975">
            <v>2</v>
          </cell>
          <cell r="F2975">
            <v>2</v>
          </cell>
        </row>
        <row r="2976">
          <cell r="A2976" t="str">
            <v>VBS101</v>
          </cell>
          <cell r="B2976">
            <v>10</v>
          </cell>
          <cell r="C2976">
            <v>0</v>
          </cell>
          <cell r="D2976" t="str">
            <v>L231</v>
          </cell>
          <cell r="E2976">
            <v>2</v>
          </cell>
          <cell r="F2976">
            <v>2</v>
          </cell>
        </row>
        <row r="2977">
          <cell r="A2977" t="str">
            <v>VBS301</v>
          </cell>
          <cell r="B2977">
            <v>0.75</v>
          </cell>
          <cell r="C2977">
            <v>0</v>
          </cell>
          <cell r="D2977" t="str">
            <v>L231</v>
          </cell>
          <cell r="E2977">
            <v>80</v>
          </cell>
          <cell r="F2977">
            <v>89</v>
          </cell>
        </row>
        <row r="2978">
          <cell r="A2978" t="str">
            <v>VBS301</v>
          </cell>
          <cell r="B2978">
            <v>1</v>
          </cell>
          <cell r="C2978">
            <v>0</v>
          </cell>
          <cell r="D2978" t="str">
            <v>L231</v>
          </cell>
          <cell r="E2978">
            <v>52</v>
          </cell>
          <cell r="F2978">
            <v>58</v>
          </cell>
        </row>
        <row r="2979">
          <cell r="A2979" t="str">
            <v>VBS301</v>
          </cell>
          <cell r="B2979">
            <v>1.5</v>
          </cell>
          <cell r="C2979">
            <v>0</v>
          </cell>
          <cell r="D2979" t="str">
            <v>L231</v>
          </cell>
          <cell r="E2979">
            <v>1</v>
          </cell>
          <cell r="F2979">
            <v>1</v>
          </cell>
        </row>
        <row r="2980">
          <cell r="A2980" t="str">
            <v>VBS301</v>
          </cell>
          <cell r="B2980">
            <v>2</v>
          </cell>
          <cell r="C2980">
            <v>0</v>
          </cell>
          <cell r="D2980" t="str">
            <v>L231</v>
          </cell>
          <cell r="E2980">
            <v>0</v>
          </cell>
          <cell r="F2980">
            <v>2</v>
          </cell>
        </row>
        <row r="2981">
          <cell r="A2981" t="str">
            <v>VBS301</v>
          </cell>
          <cell r="B2981">
            <v>3</v>
          </cell>
          <cell r="C2981">
            <v>0</v>
          </cell>
          <cell r="D2981" t="str">
            <v>L231</v>
          </cell>
          <cell r="E2981">
            <v>2</v>
          </cell>
          <cell r="F2981">
            <v>2</v>
          </cell>
        </row>
        <row r="2982">
          <cell r="A2982" t="str">
            <v>VBS604C</v>
          </cell>
          <cell r="B2982">
            <v>0.75</v>
          </cell>
          <cell r="C2982">
            <v>0</v>
          </cell>
          <cell r="D2982" t="str">
            <v>L231</v>
          </cell>
          <cell r="E2982">
            <v>35</v>
          </cell>
          <cell r="F2982">
            <v>35</v>
          </cell>
        </row>
        <row r="2983">
          <cell r="A2983" t="str">
            <v>VBS604C</v>
          </cell>
          <cell r="B2983">
            <v>1</v>
          </cell>
          <cell r="C2983">
            <v>0</v>
          </cell>
          <cell r="D2983" t="str">
            <v>L231</v>
          </cell>
          <cell r="E2983">
            <v>1</v>
          </cell>
          <cell r="F2983">
            <v>2</v>
          </cell>
        </row>
        <row r="2984">
          <cell r="A2984" t="str">
            <v>VBS604C</v>
          </cell>
          <cell r="B2984">
            <v>2</v>
          </cell>
          <cell r="C2984">
            <v>0</v>
          </cell>
          <cell r="D2984" t="str">
            <v>L231</v>
          </cell>
          <cell r="E2984">
            <v>1</v>
          </cell>
          <cell r="F2984">
            <v>1</v>
          </cell>
        </row>
        <row r="2985">
          <cell r="A2985" t="str">
            <v>VCB201</v>
          </cell>
          <cell r="B2985">
            <v>0.5</v>
          </cell>
          <cell r="C2985">
            <v>0</v>
          </cell>
          <cell r="D2985" t="str">
            <v>L261</v>
          </cell>
          <cell r="E2985">
            <v>1</v>
          </cell>
          <cell r="F2985">
            <v>2</v>
          </cell>
        </row>
        <row r="2986">
          <cell r="A2986" t="str">
            <v>VCB201</v>
          </cell>
          <cell r="B2986">
            <v>0.75</v>
          </cell>
          <cell r="C2986">
            <v>0</v>
          </cell>
          <cell r="D2986" t="str">
            <v>L261</v>
          </cell>
          <cell r="E2986">
            <v>0</v>
          </cell>
          <cell r="F2986">
            <v>5</v>
          </cell>
        </row>
        <row r="2987">
          <cell r="A2987" t="str">
            <v>VCB201</v>
          </cell>
          <cell r="B2987">
            <v>1</v>
          </cell>
          <cell r="C2987">
            <v>0</v>
          </cell>
          <cell r="D2987" t="str">
            <v>L261</v>
          </cell>
          <cell r="E2987">
            <v>93</v>
          </cell>
          <cell r="F2987">
            <v>98</v>
          </cell>
        </row>
        <row r="2988">
          <cell r="A2988" t="str">
            <v>VCB201</v>
          </cell>
          <cell r="B2988">
            <v>1.5</v>
          </cell>
          <cell r="C2988">
            <v>0</v>
          </cell>
          <cell r="D2988" t="str">
            <v>L261</v>
          </cell>
          <cell r="E2988">
            <v>0</v>
          </cell>
          <cell r="F2988">
            <v>1</v>
          </cell>
        </row>
        <row r="2989">
          <cell r="A2989" t="str">
            <v>VCB201</v>
          </cell>
          <cell r="B2989">
            <v>2</v>
          </cell>
          <cell r="C2989">
            <v>0</v>
          </cell>
          <cell r="D2989" t="str">
            <v>L261</v>
          </cell>
          <cell r="E2989">
            <v>1</v>
          </cell>
          <cell r="F2989">
            <v>7</v>
          </cell>
        </row>
        <row r="2990">
          <cell r="A2990" t="str">
            <v>VCC101</v>
          </cell>
          <cell r="B2990">
            <v>2</v>
          </cell>
          <cell r="C2990">
            <v>0</v>
          </cell>
          <cell r="D2990" t="str">
            <v>L211</v>
          </cell>
          <cell r="E2990">
            <v>4</v>
          </cell>
          <cell r="F2990">
            <v>6</v>
          </cell>
        </row>
        <row r="2991">
          <cell r="A2991" t="str">
            <v>VCC101</v>
          </cell>
          <cell r="B2991">
            <v>3</v>
          </cell>
          <cell r="C2991">
            <v>0</v>
          </cell>
          <cell r="D2991" t="str">
            <v>L211</v>
          </cell>
          <cell r="E2991">
            <v>5</v>
          </cell>
          <cell r="F2991">
            <v>6</v>
          </cell>
        </row>
        <row r="2992">
          <cell r="A2992" t="str">
            <v>VCC101SR</v>
          </cell>
          <cell r="B2992">
            <v>2</v>
          </cell>
          <cell r="C2992">
            <v>0</v>
          </cell>
          <cell r="D2992" t="str">
            <v>L211</v>
          </cell>
          <cell r="E2992">
            <v>1</v>
          </cell>
          <cell r="F2992">
            <v>1</v>
          </cell>
        </row>
        <row r="2993">
          <cell r="A2993" t="str">
            <v>VCC104</v>
          </cell>
          <cell r="B2993">
            <v>2</v>
          </cell>
          <cell r="C2993">
            <v>0</v>
          </cell>
          <cell r="D2993" t="str">
            <v>L211</v>
          </cell>
          <cell r="E2993">
            <v>1</v>
          </cell>
          <cell r="F2993">
            <v>1</v>
          </cell>
        </row>
        <row r="2994">
          <cell r="A2994" t="str">
            <v>VCC104SR</v>
          </cell>
          <cell r="B2994">
            <v>2</v>
          </cell>
          <cell r="C2994">
            <v>0</v>
          </cell>
          <cell r="D2994" t="str">
            <v>L211</v>
          </cell>
          <cell r="E2994">
            <v>3</v>
          </cell>
          <cell r="F2994">
            <v>3</v>
          </cell>
        </row>
        <row r="2995">
          <cell r="A2995" t="str">
            <v>VCC104SR</v>
          </cell>
          <cell r="B2995">
            <v>3</v>
          </cell>
          <cell r="C2995">
            <v>0</v>
          </cell>
          <cell r="D2995" t="str">
            <v>L211</v>
          </cell>
          <cell r="E2995">
            <v>2</v>
          </cell>
          <cell r="F2995">
            <v>2</v>
          </cell>
        </row>
        <row r="2996">
          <cell r="A2996" t="str">
            <v>VCC301</v>
          </cell>
          <cell r="B2996">
            <v>2</v>
          </cell>
          <cell r="C2996">
            <v>0</v>
          </cell>
          <cell r="D2996" t="str">
            <v>L211</v>
          </cell>
          <cell r="E2996">
            <v>3</v>
          </cell>
          <cell r="F2996">
            <v>3</v>
          </cell>
        </row>
        <row r="2997">
          <cell r="A2997" t="str">
            <v>VCC301</v>
          </cell>
          <cell r="B2997">
            <v>3</v>
          </cell>
          <cell r="C2997">
            <v>0</v>
          </cell>
          <cell r="D2997" t="str">
            <v>L211</v>
          </cell>
          <cell r="E2997">
            <v>2</v>
          </cell>
          <cell r="F2997">
            <v>3</v>
          </cell>
        </row>
        <row r="2998">
          <cell r="A2998" t="str">
            <v>VCC304</v>
          </cell>
          <cell r="B2998">
            <v>2</v>
          </cell>
          <cell r="C2998">
            <v>0</v>
          </cell>
          <cell r="D2998" t="str">
            <v>L211</v>
          </cell>
          <cell r="E2998">
            <v>5</v>
          </cell>
          <cell r="F2998">
            <v>5</v>
          </cell>
        </row>
        <row r="2999">
          <cell r="A2999" t="str">
            <v>VCC604SRD</v>
          </cell>
          <cell r="B2999">
            <v>14</v>
          </cell>
          <cell r="C2999">
            <v>0</v>
          </cell>
          <cell r="D2999" t="str">
            <v>L216</v>
          </cell>
          <cell r="E2999">
            <v>3</v>
          </cell>
          <cell r="F2999">
            <v>3</v>
          </cell>
        </row>
        <row r="3000">
          <cell r="A3000" t="str">
            <v>VCC801</v>
          </cell>
          <cell r="B3000">
            <v>0.5</v>
          </cell>
          <cell r="C3000">
            <v>0</v>
          </cell>
          <cell r="D3000" t="str">
            <v>L221</v>
          </cell>
          <cell r="E3000">
            <v>2</v>
          </cell>
          <cell r="F3000">
            <v>3</v>
          </cell>
        </row>
        <row r="3001">
          <cell r="A3001" t="str">
            <v>VCC801</v>
          </cell>
          <cell r="B3001">
            <v>0.75</v>
          </cell>
          <cell r="C3001">
            <v>0</v>
          </cell>
          <cell r="D3001" t="str">
            <v>L221</v>
          </cell>
          <cell r="E3001">
            <v>7</v>
          </cell>
          <cell r="F3001">
            <v>8</v>
          </cell>
        </row>
        <row r="3002">
          <cell r="A3002" t="str">
            <v>VCC801</v>
          </cell>
          <cell r="B3002">
            <v>1</v>
          </cell>
          <cell r="C3002">
            <v>0</v>
          </cell>
          <cell r="D3002" t="str">
            <v>L221</v>
          </cell>
          <cell r="E3002">
            <v>104</v>
          </cell>
          <cell r="F3002">
            <v>104</v>
          </cell>
        </row>
        <row r="3003">
          <cell r="A3003" t="str">
            <v>VCC801</v>
          </cell>
          <cell r="B3003">
            <v>1.5</v>
          </cell>
          <cell r="C3003">
            <v>0</v>
          </cell>
          <cell r="D3003" t="str">
            <v>L221</v>
          </cell>
          <cell r="E3003">
            <v>9</v>
          </cell>
          <cell r="F3003">
            <v>9</v>
          </cell>
        </row>
        <row r="3004">
          <cell r="A3004" t="str">
            <v>VCC803SR</v>
          </cell>
          <cell r="B3004">
            <v>0.75</v>
          </cell>
          <cell r="C3004">
            <v>0</v>
          </cell>
          <cell r="D3004" t="str">
            <v>L221</v>
          </cell>
          <cell r="E3004">
            <v>1</v>
          </cell>
          <cell r="F3004">
            <v>1</v>
          </cell>
        </row>
        <row r="3005">
          <cell r="A3005" t="str">
            <v>VCC803SR</v>
          </cell>
          <cell r="B3005">
            <v>1.5</v>
          </cell>
          <cell r="C3005">
            <v>0</v>
          </cell>
          <cell r="D3005" t="str">
            <v>L221</v>
          </cell>
          <cell r="E3005">
            <v>1</v>
          </cell>
          <cell r="F3005">
            <v>1</v>
          </cell>
        </row>
        <row r="3006">
          <cell r="A3006" t="str">
            <v>VCC804</v>
          </cell>
          <cell r="B3006">
            <v>1</v>
          </cell>
          <cell r="C3006">
            <v>0</v>
          </cell>
          <cell r="D3006" t="str">
            <v>L221</v>
          </cell>
          <cell r="E3006">
            <v>3</v>
          </cell>
          <cell r="F3006">
            <v>3</v>
          </cell>
        </row>
        <row r="3007">
          <cell r="A3007" t="str">
            <v>VCC804</v>
          </cell>
          <cell r="B3007">
            <v>1.5</v>
          </cell>
          <cell r="C3007">
            <v>0</v>
          </cell>
          <cell r="D3007" t="str">
            <v>L221</v>
          </cell>
          <cell r="E3007">
            <v>1</v>
          </cell>
          <cell r="F3007">
            <v>1</v>
          </cell>
        </row>
        <row r="3008">
          <cell r="A3008" t="str">
            <v>VCC972T</v>
          </cell>
          <cell r="B3008">
            <v>4</v>
          </cell>
          <cell r="C3008">
            <v>0</v>
          </cell>
          <cell r="D3008" t="str">
            <v>L211</v>
          </cell>
          <cell r="E3008">
            <v>6</v>
          </cell>
          <cell r="F3008">
            <v>6</v>
          </cell>
        </row>
        <row r="3009">
          <cell r="A3009" t="str">
            <v>VCCA02</v>
          </cell>
          <cell r="B3009">
            <v>0.5</v>
          </cell>
          <cell r="C3009">
            <v>0</v>
          </cell>
          <cell r="D3009" t="str">
            <v>L221</v>
          </cell>
          <cell r="E3009">
            <v>6</v>
          </cell>
          <cell r="F3009">
            <v>12</v>
          </cell>
        </row>
        <row r="3010">
          <cell r="A3010" t="str">
            <v>VCCA02</v>
          </cell>
          <cell r="B3010">
            <v>1</v>
          </cell>
          <cell r="C3010">
            <v>0</v>
          </cell>
          <cell r="D3010" t="str">
            <v>L221</v>
          </cell>
          <cell r="E3010">
            <v>2</v>
          </cell>
          <cell r="F3010">
            <v>2</v>
          </cell>
        </row>
        <row r="3011">
          <cell r="A3011" t="str">
            <v>VCD102</v>
          </cell>
          <cell r="B3011">
            <v>2</v>
          </cell>
          <cell r="C3011">
            <v>0</v>
          </cell>
          <cell r="D3011" t="str">
            <v>L212</v>
          </cell>
          <cell r="E3011">
            <v>3</v>
          </cell>
          <cell r="F3011">
            <v>3</v>
          </cell>
        </row>
        <row r="3012">
          <cell r="A3012" t="str">
            <v>VCD102</v>
          </cell>
          <cell r="B3012">
            <v>3</v>
          </cell>
          <cell r="C3012">
            <v>0</v>
          </cell>
          <cell r="D3012" t="str">
            <v>L212</v>
          </cell>
          <cell r="E3012">
            <v>1</v>
          </cell>
          <cell r="F3012">
            <v>2</v>
          </cell>
        </row>
        <row r="3013">
          <cell r="A3013" t="str">
            <v>VCD301</v>
          </cell>
          <cell r="B3013">
            <v>2</v>
          </cell>
          <cell r="C3013">
            <v>0</v>
          </cell>
          <cell r="D3013" t="str">
            <v>L212</v>
          </cell>
          <cell r="E3013">
            <v>2</v>
          </cell>
          <cell r="F3013">
            <v>2</v>
          </cell>
        </row>
        <row r="3014">
          <cell r="A3014" t="str">
            <v>VCD602S</v>
          </cell>
          <cell r="B3014">
            <v>0.75</v>
          </cell>
          <cell r="C3014">
            <v>0</v>
          </cell>
          <cell r="D3014" t="str">
            <v>L222</v>
          </cell>
          <cell r="E3014">
            <v>2</v>
          </cell>
          <cell r="F3014">
            <v>2</v>
          </cell>
        </row>
        <row r="3015">
          <cell r="A3015" t="str">
            <v>VCD602S</v>
          </cell>
          <cell r="B3015">
            <v>1.5</v>
          </cell>
          <cell r="C3015">
            <v>0</v>
          </cell>
          <cell r="D3015" t="str">
            <v>L222</v>
          </cell>
          <cell r="E3015">
            <v>1</v>
          </cell>
          <cell r="F3015">
            <v>1</v>
          </cell>
        </row>
        <row r="3016">
          <cell r="A3016" t="str">
            <v>VCJD02</v>
          </cell>
          <cell r="B3016">
            <v>3</v>
          </cell>
          <cell r="C3016">
            <v>0</v>
          </cell>
          <cell r="D3016" t="str">
            <v>L201</v>
          </cell>
          <cell r="E3016">
            <v>3</v>
          </cell>
          <cell r="F3016">
            <v>3</v>
          </cell>
        </row>
        <row r="3017">
          <cell r="A3017" t="str">
            <v>VCJD02U</v>
          </cell>
          <cell r="B3017">
            <v>3</v>
          </cell>
          <cell r="C3017">
            <v>0</v>
          </cell>
          <cell r="D3017" t="str">
            <v>L201</v>
          </cell>
          <cell r="E3017">
            <v>3</v>
          </cell>
          <cell r="F3017">
            <v>6</v>
          </cell>
        </row>
        <row r="3018">
          <cell r="A3018" t="str">
            <v>VCJD02U</v>
          </cell>
          <cell r="B3018">
            <v>4</v>
          </cell>
          <cell r="C3018">
            <v>0</v>
          </cell>
          <cell r="D3018" t="str">
            <v>L201</v>
          </cell>
          <cell r="E3018">
            <v>3</v>
          </cell>
          <cell r="F3018">
            <v>4</v>
          </cell>
        </row>
        <row r="3019">
          <cell r="A3019" t="str">
            <v>VCJD02U</v>
          </cell>
          <cell r="B3019">
            <v>6</v>
          </cell>
          <cell r="C3019">
            <v>0</v>
          </cell>
          <cell r="D3019" t="str">
            <v>L201</v>
          </cell>
          <cell r="E3019">
            <v>0</v>
          </cell>
          <cell r="F3019">
            <v>1</v>
          </cell>
        </row>
        <row r="3020">
          <cell r="A3020" t="str">
            <v>VCJD02U</v>
          </cell>
          <cell r="B3020">
            <v>8</v>
          </cell>
          <cell r="C3020">
            <v>0</v>
          </cell>
          <cell r="D3020" t="str">
            <v>L201</v>
          </cell>
          <cell r="E3020">
            <v>0</v>
          </cell>
          <cell r="F3020">
            <v>1</v>
          </cell>
        </row>
        <row r="3021">
          <cell r="A3021" t="str">
            <v>VCJD02U</v>
          </cell>
          <cell r="B3021">
            <v>10</v>
          </cell>
          <cell r="C3021">
            <v>0</v>
          </cell>
          <cell r="D3021" t="str">
            <v>L201</v>
          </cell>
          <cell r="E3021">
            <v>0</v>
          </cell>
          <cell r="F3021">
            <v>2</v>
          </cell>
        </row>
        <row r="3022">
          <cell r="A3022" t="str">
            <v>VCS102</v>
          </cell>
          <cell r="B3022">
            <v>0.5</v>
          </cell>
          <cell r="C3022">
            <v>0</v>
          </cell>
          <cell r="D3022" t="str">
            <v>L225</v>
          </cell>
          <cell r="E3022">
            <v>14</v>
          </cell>
          <cell r="F3022">
            <v>15</v>
          </cell>
        </row>
        <row r="3023">
          <cell r="A3023" t="str">
            <v>VCS102</v>
          </cell>
          <cell r="B3023">
            <v>0.75</v>
          </cell>
          <cell r="C3023">
            <v>0</v>
          </cell>
          <cell r="D3023" t="str">
            <v>L225</v>
          </cell>
          <cell r="E3023">
            <v>4</v>
          </cell>
          <cell r="F3023">
            <v>5</v>
          </cell>
        </row>
        <row r="3024">
          <cell r="A3024" t="str">
            <v>VCS102</v>
          </cell>
          <cell r="B3024">
            <v>1</v>
          </cell>
          <cell r="C3024">
            <v>0</v>
          </cell>
          <cell r="D3024" t="str">
            <v>L225</v>
          </cell>
          <cell r="E3024">
            <v>5</v>
          </cell>
          <cell r="F3024">
            <v>5</v>
          </cell>
        </row>
        <row r="3025">
          <cell r="A3025" t="str">
            <v>VCS102</v>
          </cell>
          <cell r="B3025">
            <v>1.5</v>
          </cell>
          <cell r="C3025">
            <v>0</v>
          </cell>
          <cell r="D3025" t="str">
            <v>L225</v>
          </cell>
          <cell r="E3025">
            <v>1</v>
          </cell>
          <cell r="F3025">
            <v>1</v>
          </cell>
        </row>
        <row r="3026">
          <cell r="A3026" t="str">
            <v>VCS302</v>
          </cell>
          <cell r="B3026">
            <v>0.75</v>
          </cell>
          <cell r="C3026">
            <v>0</v>
          </cell>
          <cell r="D3026" t="str">
            <v>L225</v>
          </cell>
          <cell r="E3026">
            <v>1</v>
          </cell>
          <cell r="F3026">
            <v>1</v>
          </cell>
        </row>
        <row r="3027">
          <cell r="A3027" t="str">
            <v>VCS302</v>
          </cell>
          <cell r="B3027">
            <v>1</v>
          </cell>
          <cell r="C3027">
            <v>0</v>
          </cell>
          <cell r="D3027" t="str">
            <v>L225</v>
          </cell>
          <cell r="E3027">
            <v>1</v>
          </cell>
          <cell r="F3027">
            <v>1</v>
          </cell>
        </row>
        <row r="3028">
          <cell r="A3028" t="str">
            <v>VCS602</v>
          </cell>
          <cell r="B3028">
            <v>0.5</v>
          </cell>
          <cell r="C3028">
            <v>0</v>
          </cell>
          <cell r="D3028" t="str">
            <v>L225</v>
          </cell>
          <cell r="E3028">
            <v>6</v>
          </cell>
          <cell r="F3028">
            <v>5</v>
          </cell>
        </row>
        <row r="3029">
          <cell r="A3029" t="str">
            <v>VCS602</v>
          </cell>
          <cell r="B3029">
            <v>0.75</v>
          </cell>
          <cell r="C3029">
            <v>0</v>
          </cell>
          <cell r="D3029" t="str">
            <v>L225</v>
          </cell>
          <cell r="E3029">
            <v>3</v>
          </cell>
          <cell r="F3029">
            <v>4</v>
          </cell>
        </row>
        <row r="3030">
          <cell r="A3030" t="str">
            <v>VFC103</v>
          </cell>
          <cell r="B3030">
            <v>6</v>
          </cell>
          <cell r="C3030">
            <v>0</v>
          </cell>
          <cell r="D3030" t="str">
            <v>L243</v>
          </cell>
          <cell r="E3030">
            <v>3</v>
          </cell>
          <cell r="F3030">
            <v>3</v>
          </cell>
        </row>
        <row r="3031">
          <cell r="A3031" t="str">
            <v>VFC103SRG</v>
          </cell>
          <cell r="B3031">
            <v>16</v>
          </cell>
          <cell r="C3031">
            <v>0</v>
          </cell>
          <cell r="D3031" t="str">
            <v>L243</v>
          </cell>
          <cell r="E3031">
            <v>6</v>
          </cell>
          <cell r="F3031">
            <v>6</v>
          </cell>
        </row>
        <row r="3032">
          <cell r="A3032" t="str">
            <v>VFC103SRG</v>
          </cell>
          <cell r="B3032">
            <v>24</v>
          </cell>
          <cell r="C3032">
            <v>0</v>
          </cell>
          <cell r="D3032" t="str">
            <v>L243</v>
          </cell>
          <cell r="E3032">
            <v>3</v>
          </cell>
          <cell r="F3032">
            <v>3</v>
          </cell>
        </row>
        <row r="3033">
          <cell r="A3033" t="str">
            <v>VFD103</v>
          </cell>
          <cell r="B3033">
            <v>6</v>
          </cell>
          <cell r="C3033">
            <v>0</v>
          </cell>
          <cell r="D3033" t="str">
            <v>L244</v>
          </cell>
          <cell r="E3033">
            <v>0</v>
          </cell>
          <cell r="F3033">
            <v>1</v>
          </cell>
        </row>
        <row r="3034">
          <cell r="A3034" t="str">
            <v>VFD103G</v>
          </cell>
          <cell r="B3034">
            <v>8</v>
          </cell>
          <cell r="C3034">
            <v>0</v>
          </cell>
          <cell r="D3034" t="str">
            <v>L244</v>
          </cell>
          <cell r="E3034">
            <v>0</v>
          </cell>
          <cell r="F3034">
            <v>1</v>
          </cell>
        </row>
        <row r="3035">
          <cell r="A3035" t="str">
            <v>VFD103G</v>
          </cell>
          <cell r="B3035">
            <v>14</v>
          </cell>
          <cell r="C3035">
            <v>0</v>
          </cell>
          <cell r="D3035" t="str">
            <v>L244</v>
          </cell>
          <cell r="E3035">
            <v>1</v>
          </cell>
          <cell r="F3035">
            <v>1</v>
          </cell>
        </row>
        <row r="3036">
          <cell r="A3036" t="str">
            <v>VFD303G</v>
          </cell>
          <cell r="B3036">
            <v>20</v>
          </cell>
          <cell r="C3036">
            <v>0</v>
          </cell>
          <cell r="D3036" t="str">
            <v>L244</v>
          </cell>
          <cell r="E3036">
            <v>1</v>
          </cell>
          <cell r="F3036">
            <v>1</v>
          </cell>
        </row>
        <row r="3037">
          <cell r="A3037" t="str">
            <v>VFJD02</v>
          </cell>
          <cell r="B3037">
            <v>4</v>
          </cell>
          <cell r="C3037">
            <v>0</v>
          </cell>
          <cell r="D3037" t="str">
            <v>L241</v>
          </cell>
          <cell r="E3037">
            <v>3</v>
          </cell>
          <cell r="F3037">
            <v>3</v>
          </cell>
        </row>
        <row r="3038">
          <cell r="A3038" t="str">
            <v>VFJD05</v>
          </cell>
          <cell r="B3038">
            <v>2</v>
          </cell>
          <cell r="C3038">
            <v>0</v>
          </cell>
          <cell r="D3038" t="str">
            <v>L241</v>
          </cell>
          <cell r="E3038">
            <v>110</v>
          </cell>
          <cell r="F3038">
            <v>114</v>
          </cell>
        </row>
        <row r="3039">
          <cell r="A3039" t="str">
            <v>VFJD05</v>
          </cell>
          <cell r="B3039">
            <v>3</v>
          </cell>
          <cell r="C3039">
            <v>0</v>
          </cell>
          <cell r="D3039" t="str">
            <v>L241</v>
          </cell>
          <cell r="E3039">
            <v>41</v>
          </cell>
          <cell r="F3039">
            <v>42</v>
          </cell>
        </row>
        <row r="3040">
          <cell r="A3040" t="str">
            <v>VFJD05</v>
          </cell>
          <cell r="B3040">
            <v>4</v>
          </cell>
          <cell r="C3040">
            <v>0</v>
          </cell>
          <cell r="D3040" t="str">
            <v>L241</v>
          </cell>
          <cell r="E3040">
            <v>59</v>
          </cell>
          <cell r="F3040">
            <v>59</v>
          </cell>
        </row>
        <row r="3041">
          <cell r="A3041" t="str">
            <v>VFJD05</v>
          </cell>
          <cell r="B3041">
            <v>6</v>
          </cell>
          <cell r="C3041">
            <v>0</v>
          </cell>
          <cell r="D3041" t="str">
            <v>L241</v>
          </cell>
          <cell r="E3041">
            <v>38</v>
          </cell>
          <cell r="F3041">
            <v>38</v>
          </cell>
        </row>
        <row r="3042">
          <cell r="A3042" t="str">
            <v>VFJD05</v>
          </cell>
          <cell r="B3042">
            <v>8</v>
          </cell>
          <cell r="C3042">
            <v>0</v>
          </cell>
          <cell r="D3042" t="str">
            <v>L241</v>
          </cell>
          <cell r="E3042">
            <v>5</v>
          </cell>
          <cell r="F3042">
            <v>5</v>
          </cell>
        </row>
        <row r="3043">
          <cell r="A3043" t="str">
            <v>VFJD05F</v>
          </cell>
          <cell r="B3043">
            <v>24</v>
          </cell>
          <cell r="C3043">
            <v>0</v>
          </cell>
          <cell r="D3043" t="str">
            <v>L241</v>
          </cell>
          <cell r="E3043">
            <v>2</v>
          </cell>
          <cell r="F3043">
            <v>2</v>
          </cell>
        </row>
        <row r="3044">
          <cell r="A3044" t="str">
            <v>VFJD05FW</v>
          </cell>
          <cell r="B3044">
            <v>30</v>
          </cell>
          <cell r="C3044">
            <v>0</v>
          </cell>
          <cell r="D3044" t="str">
            <v>L241</v>
          </cell>
          <cell r="E3044">
            <v>24</v>
          </cell>
          <cell r="F3044">
            <v>24</v>
          </cell>
        </row>
        <row r="3045">
          <cell r="A3045" t="str">
            <v>VFJD05FW</v>
          </cell>
          <cell r="B3045">
            <v>48</v>
          </cell>
          <cell r="C3045">
            <v>0</v>
          </cell>
          <cell r="D3045" t="str">
            <v>L241</v>
          </cell>
          <cell r="E3045">
            <v>3</v>
          </cell>
          <cell r="F3045">
            <v>3</v>
          </cell>
        </row>
        <row r="3046">
          <cell r="A3046" t="str">
            <v>VFJD05FW</v>
          </cell>
          <cell r="B3046">
            <v>84</v>
          </cell>
          <cell r="C3046">
            <v>0</v>
          </cell>
          <cell r="D3046" t="str">
            <v>L241</v>
          </cell>
          <cell r="E3046">
            <v>2</v>
          </cell>
          <cell r="F3046">
            <v>2</v>
          </cell>
        </row>
        <row r="3047">
          <cell r="A3047" t="str">
            <v>VFJD05G</v>
          </cell>
          <cell r="B3047">
            <v>10</v>
          </cell>
          <cell r="C3047">
            <v>0</v>
          </cell>
          <cell r="D3047" t="str">
            <v>L241</v>
          </cell>
          <cell r="E3047">
            <v>2</v>
          </cell>
          <cell r="F3047">
            <v>2</v>
          </cell>
        </row>
        <row r="3048">
          <cell r="A3048" t="str">
            <v>VFJD05G</v>
          </cell>
          <cell r="B3048">
            <v>12</v>
          </cell>
          <cell r="C3048">
            <v>0</v>
          </cell>
          <cell r="D3048" t="str">
            <v>L241</v>
          </cell>
          <cell r="E3048">
            <v>10</v>
          </cell>
          <cell r="F3048">
            <v>10</v>
          </cell>
        </row>
        <row r="3049">
          <cell r="A3049" t="str">
            <v>VFJD05G</v>
          </cell>
          <cell r="B3049">
            <v>14</v>
          </cell>
          <cell r="C3049">
            <v>0</v>
          </cell>
          <cell r="D3049" t="str">
            <v>L241</v>
          </cell>
          <cell r="E3049">
            <v>6</v>
          </cell>
          <cell r="F3049">
            <v>6</v>
          </cell>
        </row>
        <row r="3050">
          <cell r="A3050" t="str">
            <v>VFJD05G</v>
          </cell>
          <cell r="B3050">
            <v>16</v>
          </cell>
          <cell r="C3050">
            <v>0</v>
          </cell>
          <cell r="D3050" t="str">
            <v>L241</v>
          </cell>
          <cell r="E3050">
            <v>4</v>
          </cell>
          <cell r="F3050">
            <v>5</v>
          </cell>
        </row>
        <row r="3051">
          <cell r="A3051" t="str">
            <v>VFJD05G</v>
          </cell>
          <cell r="B3051">
            <v>18</v>
          </cell>
          <cell r="C3051">
            <v>0</v>
          </cell>
          <cell r="D3051" t="str">
            <v>L241</v>
          </cell>
          <cell r="E3051">
            <v>8</v>
          </cell>
          <cell r="F3051">
            <v>14</v>
          </cell>
        </row>
        <row r="3052">
          <cell r="A3052" t="str">
            <v>VFJD09F</v>
          </cell>
          <cell r="B3052">
            <v>24</v>
          </cell>
          <cell r="C3052">
            <v>0</v>
          </cell>
          <cell r="D3052" t="str">
            <v>L241</v>
          </cell>
          <cell r="E3052">
            <v>7</v>
          </cell>
          <cell r="F3052">
            <v>7</v>
          </cell>
        </row>
        <row r="3053">
          <cell r="A3053" t="str">
            <v>VFJD09G</v>
          </cell>
          <cell r="B3053">
            <v>16</v>
          </cell>
          <cell r="C3053">
            <v>0</v>
          </cell>
          <cell r="D3053" t="str">
            <v>L241</v>
          </cell>
          <cell r="E3053">
            <v>0</v>
          </cell>
          <cell r="F3053">
            <v>3</v>
          </cell>
        </row>
        <row r="3054">
          <cell r="A3054" t="str">
            <v>VFJD09G</v>
          </cell>
          <cell r="B3054">
            <v>20</v>
          </cell>
          <cell r="C3054">
            <v>0</v>
          </cell>
          <cell r="D3054" t="str">
            <v>L241</v>
          </cell>
          <cell r="E3054">
            <v>4</v>
          </cell>
          <cell r="F3054">
            <v>4</v>
          </cell>
        </row>
        <row r="3055">
          <cell r="A3055" t="str">
            <v>VFJD09G</v>
          </cell>
          <cell r="B3055">
            <v>24</v>
          </cell>
          <cell r="C3055">
            <v>0</v>
          </cell>
          <cell r="D3055" t="str">
            <v>L241</v>
          </cell>
          <cell r="E3055">
            <v>6</v>
          </cell>
          <cell r="F3055">
            <v>6</v>
          </cell>
        </row>
        <row r="3056">
          <cell r="A3056" t="str">
            <v>VFJD09GW</v>
          </cell>
          <cell r="B3056">
            <v>30</v>
          </cell>
          <cell r="C3056">
            <v>0</v>
          </cell>
          <cell r="D3056" t="str">
            <v>L241</v>
          </cell>
          <cell r="E3056">
            <v>3</v>
          </cell>
          <cell r="F3056">
            <v>3</v>
          </cell>
        </row>
        <row r="3057">
          <cell r="A3057" t="str">
            <v>VFJD09U</v>
          </cell>
          <cell r="B3057">
            <v>14</v>
          </cell>
          <cell r="C3057">
            <v>0</v>
          </cell>
          <cell r="D3057" t="str">
            <v>L241</v>
          </cell>
          <cell r="E3057">
            <v>2</v>
          </cell>
          <cell r="F3057">
            <v>2</v>
          </cell>
        </row>
        <row r="3058">
          <cell r="A3058" t="str">
            <v>VFJD09U</v>
          </cell>
          <cell r="B3058">
            <v>16</v>
          </cell>
          <cell r="C3058">
            <v>0</v>
          </cell>
          <cell r="D3058" t="str">
            <v>L241</v>
          </cell>
          <cell r="E3058">
            <v>1</v>
          </cell>
          <cell r="F3058">
            <v>1</v>
          </cell>
        </row>
        <row r="3059">
          <cell r="A3059" t="str">
            <v>VFS102</v>
          </cell>
          <cell r="B3059">
            <v>6</v>
          </cell>
          <cell r="C3059">
            <v>0</v>
          </cell>
          <cell r="D3059" t="str">
            <v>L245</v>
          </cell>
          <cell r="E3059">
            <v>1</v>
          </cell>
          <cell r="F3059">
            <v>1</v>
          </cell>
        </row>
        <row r="3060">
          <cell r="A3060" t="str">
            <v>VFS102G</v>
          </cell>
          <cell r="B3060">
            <v>10</v>
          </cell>
          <cell r="C3060">
            <v>0</v>
          </cell>
          <cell r="D3060" t="str">
            <v>L245</v>
          </cell>
          <cell r="E3060">
            <v>5</v>
          </cell>
          <cell r="F3060">
            <v>5</v>
          </cell>
        </row>
        <row r="3061">
          <cell r="A3061" t="str">
            <v>VFS102G</v>
          </cell>
          <cell r="B3061">
            <v>16</v>
          </cell>
          <cell r="C3061">
            <v>0</v>
          </cell>
          <cell r="D3061" t="str">
            <v>L245</v>
          </cell>
          <cell r="E3061">
            <v>1</v>
          </cell>
          <cell r="F3061">
            <v>1</v>
          </cell>
        </row>
        <row r="3062">
          <cell r="A3062" t="str">
            <v>VFS102G</v>
          </cell>
          <cell r="B3062">
            <v>18</v>
          </cell>
          <cell r="C3062">
            <v>0</v>
          </cell>
          <cell r="D3062" t="str">
            <v>L245</v>
          </cell>
          <cell r="E3062">
            <v>0</v>
          </cell>
          <cell r="F3062">
            <v>1</v>
          </cell>
        </row>
        <row r="3063">
          <cell r="A3063" t="str">
            <v>VFS102G</v>
          </cell>
          <cell r="B3063">
            <v>20</v>
          </cell>
          <cell r="C3063">
            <v>0</v>
          </cell>
          <cell r="D3063" t="str">
            <v>L245</v>
          </cell>
          <cell r="E3063">
            <v>4</v>
          </cell>
          <cell r="F3063">
            <v>4</v>
          </cell>
        </row>
        <row r="3064">
          <cell r="A3064" t="str">
            <v>VFS102G</v>
          </cell>
          <cell r="B3064">
            <v>24</v>
          </cell>
          <cell r="C3064">
            <v>0</v>
          </cell>
          <cell r="D3064" t="str">
            <v>L245</v>
          </cell>
          <cell r="E3064">
            <v>0</v>
          </cell>
          <cell r="F3064">
            <v>2</v>
          </cell>
        </row>
        <row r="3065">
          <cell r="A3065" t="str">
            <v>VFS302G</v>
          </cell>
          <cell r="B3065">
            <v>10</v>
          </cell>
          <cell r="C3065">
            <v>0</v>
          </cell>
          <cell r="D3065" t="str">
            <v>L245</v>
          </cell>
          <cell r="E3065">
            <v>1</v>
          </cell>
          <cell r="F3065">
            <v>1</v>
          </cell>
        </row>
        <row r="3066">
          <cell r="A3066" t="str">
            <v>VFS302G</v>
          </cell>
          <cell r="B3066">
            <v>12</v>
          </cell>
          <cell r="C3066">
            <v>0</v>
          </cell>
          <cell r="D3066" t="str">
            <v>L245</v>
          </cell>
          <cell r="E3066">
            <v>0</v>
          </cell>
          <cell r="F3066">
            <v>1</v>
          </cell>
        </row>
        <row r="3067">
          <cell r="A3067" t="str">
            <v>VGB101</v>
          </cell>
          <cell r="B3067">
            <v>0.5</v>
          </cell>
          <cell r="C3067">
            <v>0</v>
          </cell>
          <cell r="D3067" t="str">
            <v>L261</v>
          </cell>
          <cell r="E3067">
            <v>0</v>
          </cell>
          <cell r="F3067">
            <v>2</v>
          </cell>
        </row>
        <row r="3068">
          <cell r="A3068" t="str">
            <v>VGB101</v>
          </cell>
          <cell r="B3068">
            <v>0.75</v>
          </cell>
          <cell r="C3068">
            <v>0</v>
          </cell>
          <cell r="D3068" t="str">
            <v>L261</v>
          </cell>
          <cell r="E3068">
            <v>41</v>
          </cell>
          <cell r="F3068">
            <v>45</v>
          </cell>
        </row>
        <row r="3069">
          <cell r="A3069" t="str">
            <v>VGB101</v>
          </cell>
          <cell r="B3069">
            <v>1.5</v>
          </cell>
          <cell r="C3069">
            <v>0</v>
          </cell>
          <cell r="D3069" t="str">
            <v>L261</v>
          </cell>
          <cell r="E3069">
            <v>6</v>
          </cell>
          <cell r="F3069">
            <v>6</v>
          </cell>
        </row>
        <row r="3070">
          <cell r="A3070" t="str">
            <v>VGB201</v>
          </cell>
          <cell r="B3070">
            <v>0.5</v>
          </cell>
          <cell r="C3070">
            <v>0</v>
          </cell>
          <cell r="D3070" t="str">
            <v>L261</v>
          </cell>
          <cell r="E3070">
            <v>39</v>
          </cell>
          <cell r="F3070">
            <v>39</v>
          </cell>
        </row>
        <row r="3071">
          <cell r="A3071" t="str">
            <v>VGB201</v>
          </cell>
          <cell r="B3071">
            <v>0.75</v>
          </cell>
          <cell r="C3071">
            <v>0</v>
          </cell>
          <cell r="D3071" t="str">
            <v>L261</v>
          </cell>
          <cell r="E3071">
            <v>572</v>
          </cell>
          <cell r="F3071">
            <v>573</v>
          </cell>
        </row>
        <row r="3072">
          <cell r="A3072" t="str">
            <v>VGB201</v>
          </cell>
          <cell r="B3072">
            <v>1</v>
          </cell>
          <cell r="C3072">
            <v>0</v>
          </cell>
          <cell r="D3072" t="str">
            <v>L261</v>
          </cell>
          <cell r="E3072">
            <v>247</v>
          </cell>
          <cell r="F3072">
            <v>260</v>
          </cell>
        </row>
        <row r="3073">
          <cell r="A3073" t="str">
            <v>VGB201</v>
          </cell>
          <cell r="B3073">
            <v>1.5</v>
          </cell>
          <cell r="C3073">
            <v>0</v>
          </cell>
          <cell r="D3073" t="str">
            <v>L261</v>
          </cell>
          <cell r="E3073">
            <v>26</v>
          </cell>
          <cell r="F3073">
            <v>33</v>
          </cell>
        </row>
        <row r="3074">
          <cell r="A3074" t="str">
            <v>VGB201</v>
          </cell>
          <cell r="B3074">
            <v>2</v>
          </cell>
          <cell r="C3074">
            <v>0</v>
          </cell>
          <cell r="D3074" t="str">
            <v>L261</v>
          </cell>
          <cell r="E3074">
            <v>27</v>
          </cell>
          <cell r="F3074">
            <v>30</v>
          </cell>
        </row>
        <row r="3075">
          <cell r="A3075" t="str">
            <v>VGC101</v>
          </cell>
          <cell r="B3075">
            <v>2</v>
          </cell>
          <cell r="C3075">
            <v>0</v>
          </cell>
          <cell r="D3075" t="str">
            <v>L211</v>
          </cell>
          <cell r="E3075">
            <v>57</v>
          </cell>
          <cell r="F3075">
            <v>90</v>
          </cell>
        </row>
        <row r="3076">
          <cell r="A3076" t="str">
            <v>VGC101</v>
          </cell>
          <cell r="B3076">
            <v>3</v>
          </cell>
          <cell r="C3076">
            <v>0</v>
          </cell>
          <cell r="D3076" t="str">
            <v>L211</v>
          </cell>
          <cell r="E3076">
            <v>66</v>
          </cell>
          <cell r="F3076">
            <v>68</v>
          </cell>
        </row>
        <row r="3077">
          <cell r="A3077" t="str">
            <v>VGC101</v>
          </cell>
          <cell r="B3077">
            <v>4</v>
          </cell>
          <cell r="C3077">
            <v>0</v>
          </cell>
          <cell r="D3077" t="str">
            <v>L211</v>
          </cell>
          <cell r="E3077">
            <v>46</v>
          </cell>
          <cell r="F3077">
            <v>46</v>
          </cell>
        </row>
        <row r="3078">
          <cell r="A3078" t="str">
            <v>VGC101</v>
          </cell>
          <cell r="B3078">
            <v>6</v>
          </cell>
          <cell r="C3078">
            <v>0</v>
          </cell>
          <cell r="D3078" t="str">
            <v>L211</v>
          </cell>
          <cell r="E3078">
            <v>66</v>
          </cell>
          <cell r="F3078">
            <v>74</v>
          </cell>
        </row>
        <row r="3079">
          <cell r="A3079" t="str">
            <v>VGC101</v>
          </cell>
          <cell r="B3079">
            <v>8</v>
          </cell>
          <cell r="C3079">
            <v>0</v>
          </cell>
          <cell r="D3079" t="str">
            <v>L211</v>
          </cell>
          <cell r="E3079">
            <v>30</v>
          </cell>
          <cell r="F3079">
            <v>32</v>
          </cell>
        </row>
        <row r="3080">
          <cell r="A3080" t="str">
            <v>VGC101</v>
          </cell>
          <cell r="B3080">
            <v>10</v>
          </cell>
          <cell r="C3080">
            <v>0</v>
          </cell>
          <cell r="D3080" t="str">
            <v>L211</v>
          </cell>
          <cell r="E3080">
            <v>33</v>
          </cell>
          <cell r="F3080">
            <v>39</v>
          </cell>
        </row>
        <row r="3081">
          <cell r="A3081" t="str">
            <v>VGC101</v>
          </cell>
          <cell r="B3081">
            <v>12</v>
          </cell>
          <cell r="C3081">
            <v>0</v>
          </cell>
          <cell r="D3081" t="str">
            <v>L211</v>
          </cell>
          <cell r="E3081">
            <v>14</v>
          </cell>
          <cell r="F3081">
            <v>17</v>
          </cell>
        </row>
        <row r="3082">
          <cell r="A3082" t="str">
            <v>VGC101G</v>
          </cell>
          <cell r="B3082">
            <v>14</v>
          </cell>
          <cell r="C3082">
            <v>0</v>
          </cell>
          <cell r="D3082" t="str">
            <v>L211</v>
          </cell>
          <cell r="E3082">
            <v>14</v>
          </cell>
          <cell r="F3082">
            <v>16</v>
          </cell>
        </row>
        <row r="3083">
          <cell r="A3083" t="str">
            <v>VGC101G</v>
          </cell>
          <cell r="B3083">
            <v>16</v>
          </cell>
          <cell r="C3083">
            <v>0</v>
          </cell>
          <cell r="D3083" t="str">
            <v>L211</v>
          </cell>
          <cell r="E3083">
            <v>13</v>
          </cell>
          <cell r="F3083">
            <v>13</v>
          </cell>
        </row>
        <row r="3084">
          <cell r="A3084" t="str">
            <v>VGC101G</v>
          </cell>
          <cell r="B3084">
            <v>18</v>
          </cell>
          <cell r="C3084">
            <v>0</v>
          </cell>
          <cell r="D3084" t="str">
            <v>L211</v>
          </cell>
          <cell r="E3084">
            <v>3</v>
          </cell>
          <cell r="F3084">
            <v>3</v>
          </cell>
        </row>
        <row r="3085">
          <cell r="A3085" t="str">
            <v>VGC101G</v>
          </cell>
          <cell r="B3085">
            <v>20</v>
          </cell>
          <cell r="C3085">
            <v>0</v>
          </cell>
          <cell r="D3085" t="str">
            <v>L211</v>
          </cell>
          <cell r="E3085">
            <v>6</v>
          </cell>
          <cell r="F3085">
            <v>6</v>
          </cell>
        </row>
        <row r="3086">
          <cell r="A3086" t="str">
            <v>VGC101G</v>
          </cell>
          <cell r="B3086">
            <v>24</v>
          </cell>
          <cell r="C3086">
            <v>0</v>
          </cell>
          <cell r="D3086" t="str">
            <v>L211</v>
          </cell>
          <cell r="E3086">
            <v>6</v>
          </cell>
          <cell r="F3086">
            <v>6</v>
          </cell>
        </row>
        <row r="3087">
          <cell r="A3087" t="str">
            <v>VGC101SR</v>
          </cell>
          <cell r="B3087">
            <v>2</v>
          </cell>
          <cell r="C3087">
            <v>0</v>
          </cell>
          <cell r="D3087" t="str">
            <v>L211</v>
          </cell>
          <cell r="E3087">
            <v>14</v>
          </cell>
          <cell r="F3087">
            <v>27</v>
          </cell>
        </row>
        <row r="3088">
          <cell r="A3088" t="str">
            <v>VGC101SR</v>
          </cell>
          <cell r="B3088">
            <v>3</v>
          </cell>
          <cell r="C3088">
            <v>0</v>
          </cell>
          <cell r="D3088" t="str">
            <v>L211</v>
          </cell>
          <cell r="E3088">
            <v>3</v>
          </cell>
          <cell r="F3088">
            <v>4</v>
          </cell>
        </row>
        <row r="3089">
          <cell r="A3089" t="str">
            <v>VGC101SR</v>
          </cell>
          <cell r="B3089">
            <v>4</v>
          </cell>
          <cell r="C3089">
            <v>0</v>
          </cell>
          <cell r="D3089" t="str">
            <v>L211</v>
          </cell>
          <cell r="E3089">
            <v>5</v>
          </cell>
          <cell r="F3089">
            <v>7</v>
          </cell>
        </row>
        <row r="3090">
          <cell r="A3090" t="str">
            <v>VGC101SR</v>
          </cell>
          <cell r="B3090">
            <v>6</v>
          </cell>
          <cell r="C3090">
            <v>0</v>
          </cell>
          <cell r="D3090" t="str">
            <v>L211</v>
          </cell>
          <cell r="E3090">
            <v>17</v>
          </cell>
          <cell r="F3090">
            <v>18</v>
          </cell>
        </row>
        <row r="3091">
          <cell r="A3091" t="str">
            <v>VGC101SRG</v>
          </cell>
          <cell r="B3091">
            <v>16</v>
          </cell>
          <cell r="C3091">
            <v>0</v>
          </cell>
          <cell r="D3091" t="str">
            <v>L211</v>
          </cell>
          <cell r="E3091">
            <v>2</v>
          </cell>
          <cell r="F3091">
            <v>2</v>
          </cell>
        </row>
        <row r="3092">
          <cell r="A3092" t="str">
            <v>VGC101SRG</v>
          </cell>
          <cell r="B3092">
            <v>20</v>
          </cell>
          <cell r="C3092">
            <v>0</v>
          </cell>
          <cell r="D3092" t="str">
            <v>L211</v>
          </cell>
          <cell r="E3092">
            <v>1</v>
          </cell>
          <cell r="F3092">
            <v>1</v>
          </cell>
        </row>
        <row r="3093">
          <cell r="A3093" t="str">
            <v>VGC101V</v>
          </cell>
          <cell r="B3093">
            <v>2</v>
          </cell>
          <cell r="C3093">
            <v>0</v>
          </cell>
          <cell r="D3093" t="str">
            <v>L211</v>
          </cell>
          <cell r="E3093">
            <v>6</v>
          </cell>
          <cell r="F3093">
            <v>6</v>
          </cell>
        </row>
        <row r="3094">
          <cell r="A3094" t="str">
            <v>VGC101V</v>
          </cell>
          <cell r="B3094">
            <v>10</v>
          </cell>
          <cell r="C3094">
            <v>0</v>
          </cell>
          <cell r="D3094" t="str">
            <v>L211</v>
          </cell>
          <cell r="E3094">
            <v>6</v>
          </cell>
          <cell r="F3094">
            <v>6</v>
          </cell>
        </row>
        <row r="3095">
          <cell r="A3095" t="str">
            <v>VGC104</v>
          </cell>
          <cell r="B3095">
            <v>2</v>
          </cell>
          <cell r="C3095">
            <v>0</v>
          </cell>
          <cell r="D3095" t="str">
            <v>L211</v>
          </cell>
          <cell r="E3095">
            <v>1</v>
          </cell>
          <cell r="F3095">
            <v>1</v>
          </cell>
        </row>
        <row r="3096">
          <cell r="A3096" t="str">
            <v>VGC104</v>
          </cell>
          <cell r="B3096">
            <v>12</v>
          </cell>
          <cell r="C3096">
            <v>0</v>
          </cell>
          <cell r="D3096" t="str">
            <v>L211</v>
          </cell>
          <cell r="E3096">
            <v>2</v>
          </cell>
          <cell r="F3096">
            <v>2</v>
          </cell>
        </row>
        <row r="3097">
          <cell r="A3097" t="str">
            <v>VGC104G</v>
          </cell>
          <cell r="B3097">
            <v>16</v>
          </cell>
          <cell r="C3097">
            <v>0</v>
          </cell>
          <cell r="D3097" t="str">
            <v>L211</v>
          </cell>
          <cell r="E3097">
            <v>1</v>
          </cell>
          <cell r="F3097">
            <v>1</v>
          </cell>
        </row>
        <row r="3098">
          <cell r="A3098" t="str">
            <v>VGC104SGK</v>
          </cell>
          <cell r="B3098">
            <v>30</v>
          </cell>
          <cell r="C3098">
            <v>0</v>
          </cell>
          <cell r="D3098" t="str">
            <v>L211</v>
          </cell>
          <cell r="E3098">
            <v>2</v>
          </cell>
          <cell r="F3098">
            <v>2</v>
          </cell>
        </row>
        <row r="3099">
          <cell r="A3099" t="str">
            <v>VGC104SGM</v>
          </cell>
          <cell r="B3099">
            <v>30</v>
          </cell>
          <cell r="C3099">
            <v>0</v>
          </cell>
          <cell r="D3099" t="str">
            <v>L211</v>
          </cell>
          <cell r="E3099">
            <v>5</v>
          </cell>
          <cell r="F3099">
            <v>5</v>
          </cell>
        </row>
        <row r="3100">
          <cell r="A3100" t="str">
            <v>VGC104SR</v>
          </cell>
          <cell r="B3100">
            <v>2</v>
          </cell>
          <cell r="C3100">
            <v>0</v>
          </cell>
          <cell r="D3100" t="str">
            <v>L211</v>
          </cell>
          <cell r="E3100">
            <v>32</v>
          </cell>
          <cell r="F3100">
            <v>37</v>
          </cell>
        </row>
        <row r="3101">
          <cell r="A3101" t="str">
            <v>VGC104SR</v>
          </cell>
          <cell r="B3101">
            <v>2.5</v>
          </cell>
          <cell r="C3101">
            <v>0</v>
          </cell>
          <cell r="D3101" t="str">
            <v>L211</v>
          </cell>
          <cell r="E3101">
            <v>4</v>
          </cell>
          <cell r="F3101">
            <v>4</v>
          </cell>
        </row>
        <row r="3102">
          <cell r="A3102" t="str">
            <v>VGC104SR</v>
          </cell>
          <cell r="B3102">
            <v>3</v>
          </cell>
          <cell r="C3102">
            <v>0</v>
          </cell>
          <cell r="D3102" t="str">
            <v>L211</v>
          </cell>
          <cell r="E3102">
            <v>13</v>
          </cell>
          <cell r="F3102">
            <v>16</v>
          </cell>
        </row>
        <row r="3103">
          <cell r="A3103" t="str">
            <v>VGC104SR</v>
          </cell>
          <cell r="B3103">
            <v>4</v>
          </cell>
          <cell r="C3103">
            <v>0</v>
          </cell>
          <cell r="D3103" t="str">
            <v>L211</v>
          </cell>
          <cell r="E3103">
            <v>7</v>
          </cell>
          <cell r="F3103">
            <v>7</v>
          </cell>
        </row>
        <row r="3104">
          <cell r="A3104" t="str">
            <v>VGC104SR</v>
          </cell>
          <cell r="B3104">
            <v>6</v>
          </cell>
          <cell r="C3104">
            <v>0</v>
          </cell>
          <cell r="D3104" t="str">
            <v>L211</v>
          </cell>
          <cell r="E3104">
            <v>13</v>
          </cell>
          <cell r="F3104">
            <v>13</v>
          </cell>
        </row>
        <row r="3105">
          <cell r="A3105" t="str">
            <v>VGC104SR</v>
          </cell>
          <cell r="B3105">
            <v>8</v>
          </cell>
          <cell r="C3105">
            <v>0</v>
          </cell>
          <cell r="D3105" t="str">
            <v>L211</v>
          </cell>
          <cell r="E3105">
            <v>18</v>
          </cell>
          <cell r="F3105">
            <v>18</v>
          </cell>
        </row>
        <row r="3106">
          <cell r="A3106" t="str">
            <v>VGC104SR</v>
          </cell>
          <cell r="B3106">
            <v>10</v>
          </cell>
          <cell r="C3106">
            <v>0</v>
          </cell>
          <cell r="D3106" t="str">
            <v>L211</v>
          </cell>
          <cell r="E3106">
            <v>9</v>
          </cell>
          <cell r="F3106">
            <v>9</v>
          </cell>
        </row>
        <row r="3107">
          <cell r="A3107" t="str">
            <v>VGC104SR</v>
          </cell>
          <cell r="B3107">
            <v>12</v>
          </cell>
          <cell r="C3107">
            <v>0</v>
          </cell>
          <cell r="D3107" t="str">
            <v>L211</v>
          </cell>
          <cell r="E3107">
            <v>3</v>
          </cell>
          <cell r="F3107">
            <v>3</v>
          </cell>
        </row>
        <row r="3108">
          <cell r="A3108" t="str">
            <v>VGC104SRG</v>
          </cell>
          <cell r="B3108">
            <v>16</v>
          </cell>
          <cell r="C3108">
            <v>0</v>
          </cell>
          <cell r="D3108" t="str">
            <v>L211</v>
          </cell>
          <cell r="E3108">
            <v>2</v>
          </cell>
          <cell r="F3108">
            <v>2</v>
          </cell>
        </row>
        <row r="3109">
          <cell r="A3109" t="str">
            <v>VGC104SRG</v>
          </cell>
          <cell r="B3109">
            <v>20</v>
          </cell>
          <cell r="C3109">
            <v>0</v>
          </cell>
          <cell r="D3109" t="str">
            <v>L211</v>
          </cell>
          <cell r="E3109">
            <v>2</v>
          </cell>
          <cell r="F3109">
            <v>2</v>
          </cell>
        </row>
        <row r="3110">
          <cell r="A3110" t="str">
            <v>VGC104SRG</v>
          </cell>
          <cell r="B3110">
            <v>24</v>
          </cell>
          <cell r="C3110">
            <v>0</v>
          </cell>
          <cell r="D3110" t="str">
            <v>L211</v>
          </cell>
          <cell r="E3110">
            <v>3</v>
          </cell>
          <cell r="F3110">
            <v>3</v>
          </cell>
        </row>
        <row r="3111">
          <cell r="A3111" t="str">
            <v>VGC301</v>
          </cell>
          <cell r="B3111">
            <v>2</v>
          </cell>
          <cell r="C3111">
            <v>0</v>
          </cell>
          <cell r="D3111" t="str">
            <v>L211</v>
          </cell>
          <cell r="E3111">
            <v>83</v>
          </cell>
          <cell r="F3111">
            <v>80</v>
          </cell>
        </row>
        <row r="3112">
          <cell r="A3112" t="str">
            <v>VGC301</v>
          </cell>
          <cell r="B3112">
            <v>3</v>
          </cell>
          <cell r="C3112">
            <v>0</v>
          </cell>
          <cell r="D3112" t="str">
            <v>L211</v>
          </cell>
          <cell r="E3112">
            <v>17</v>
          </cell>
          <cell r="F3112">
            <v>17</v>
          </cell>
        </row>
        <row r="3113">
          <cell r="A3113" t="str">
            <v>VGC301</v>
          </cell>
          <cell r="B3113">
            <v>4</v>
          </cell>
          <cell r="C3113">
            <v>0</v>
          </cell>
          <cell r="D3113" t="str">
            <v>L211</v>
          </cell>
          <cell r="E3113">
            <v>9</v>
          </cell>
          <cell r="F3113">
            <v>9</v>
          </cell>
        </row>
        <row r="3114">
          <cell r="A3114" t="str">
            <v>VGC301</v>
          </cell>
          <cell r="B3114">
            <v>6</v>
          </cell>
          <cell r="C3114">
            <v>0</v>
          </cell>
          <cell r="D3114" t="str">
            <v>L211</v>
          </cell>
          <cell r="E3114">
            <v>5</v>
          </cell>
          <cell r="F3114">
            <v>5</v>
          </cell>
        </row>
        <row r="3115">
          <cell r="A3115" t="str">
            <v>VGC301</v>
          </cell>
          <cell r="B3115">
            <v>8</v>
          </cell>
          <cell r="C3115">
            <v>0</v>
          </cell>
          <cell r="D3115" t="str">
            <v>L211</v>
          </cell>
          <cell r="E3115">
            <v>10</v>
          </cell>
          <cell r="F3115">
            <v>10</v>
          </cell>
        </row>
        <row r="3116">
          <cell r="A3116" t="str">
            <v>VGC301</v>
          </cell>
          <cell r="B3116">
            <v>10</v>
          </cell>
          <cell r="C3116">
            <v>0</v>
          </cell>
          <cell r="D3116" t="str">
            <v>L211</v>
          </cell>
          <cell r="E3116">
            <v>9</v>
          </cell>
          <cell r="F3116">
            <v>9</v>
          </cell>
        </row>
        <row r="3117">
          <cell r="A3117" t="str">
            <v>VGC301</v>
          </cell>
          <cell r="B3117">
            <v>12</v>
          </cell>
          <cell r="C3117">
            <v>0</v>
          </cell>
          <cell r="D3117" t="str">
            <v>L211</v>
          </cell>
          <cell r="E3117">
            <v>13</v>
          </cell>
          <cell r="F3117">
            <v>15</v>
          </cell>
        </row>
        <row r="3118">
          <cell r="A3118" t="str">
            <v>VGC301G</v>
          </cell>
          <cell r="B3118">
            <v>18</v>
          </cell>
          <cell r="C3118">
            <v>0</v>
          </cell>
          <cell r="D3118" t="str">
            <v>L211</v>
          </cell>
          <cell r="E3118">
            <v>6</v>
          </cell>
          <cell r="F3118">
            <v>6</v>
          </cell>
        </row>
        <row r="3119">
          <cell r="A3119" t="str">
            <v>VGC301G</v>
          </cell>
          <cell r="B3119">
            <v>20</v>
          </cell>
          <cell r="C3119">
            <v>0</v>
          </cell>
          <cell r="D3119" t="str">
            <v>L211</v>
          </cell>
          <cell r="E3119">
            <v>2</v>
          </cell>
          <cell r="F3119">
            <v>2</v>
          </cell>
        </row>
        <row r="3120">
          <cell r="A3120" t="str">
            <v>VGC301GK</v>
          </cell>
          <cell r="B3120">
            <v>30</v>
          </cell>
          <cell r="C3120">
            <v>0</v>
          </cell>
          <cell r="D3120" t="str">
            <v>L211</v>
          </cell>
          <cell r="E3120">
            <v>4</v>
          </cell>
          <cell r="F3120">
            <v>4</v>
          </cell>
        </row>
        <row r="3121">
          <cell r="A3121" t="str">
            <v>VGC301SR</v>
          </cell>
          <cell r="B3121">
            <v>2</v>
          </cell>
          <cell r="C3121">
            <v>0</v>
          </cell>
          <cell r="D3121" t="str">
            <v>L211</v>
          </cell>
          <cell r="E3121">
            <v>23</v>
          </cell>
          <cell r="F3121">
            <v>28</v>
          </cell>
        </row>
        <row r="3122">
          <cell r="A3122" t="str">
            <v>VGC301SR</v>
          </cell>
          <cell r="B3122">
            <v>3</v>
          </cell>
          <cell r="C3122">
            <v>0</v>
          </cell>
          <cell r="D3122" t="str">
            <v>L211</v>
          </cell>
          <cell r="E3122">
            <v>4</v>
          </cell>
          <cell r="F3122">
            <v>4</v>
          </cell>
        </row>
        <row r="3123">
          <cell r="A3123" t="str">
            <v>VGC301SR</v>
          </cell>
          <cell r="B3123">
            <v>6</v>
          </cell>
          <cell r="C3123">
            <v>0</v>
          </cell>
          <cell r="D3123" t="str">
            <v>L211</v>
          </cell>
          <cell r="E3123">
            <v>4</v>
          </cell>
          <cell r="F3123">
            <v>4</v>
          </cell>
        </row>
        <row r="3124">
          <cell r="A3124" t="str">
            <v>VGC301SR</v>
          </cell>
          <cell r="B3124">
            <v>8</v>
          </cell>
          <cell r="C3124">
            <v>0</v>
          </cell>
          <cell r="D3124" t="str">
            <v>L211</v>
          </cell>
          <cell r="E3124">
            <v>1</v>
          </cell>
          <cell r="F3124">
            <v>1</v>
          </cell>
        </row>
        <row r="3125">
          <cell r="A3125" t="str">
            <v>VGC301SRG</v>
          </cell>
          <cell r="B3125">
            <v>24</v>
          </cell>
          <cell r="C3125">
            <v>0</v>
          </cell>
          <cell r="D3125" t="str">
            <v>L211</v>
          </cell>
          <cell r="E3125">
            <v>2</v>
          </cell>
          <cell r="F3125">
            <v>2</v>
          </cell>
        </row>
        <row r="3126">
          <cell r="A3126" t="str">
            <v>VGC304</v>
          </cell>
          <cell r="B3126">
            <v>2</v>
          </cell>
          <cell r="C3126">
            <v>0</v>
          </cell>
          <cell r="D3126" t="str">
            <v>L211</v>
          </cell>
          <cell r="E3126">
            <v>65</v>
          </cell>
          <cell r="F3126">
            <v>66</v>
          </cell>
        </row>
        <row r="3127">
          <cell r="A3127" t="str">
            <v>VGC304</v>
          </cell>
          <cell r="B3127">
            <v>3</v>
          </cell>
          <cell r="C3127">
            <v>0</v>
          </cell>
          <cell r="D3127" t="str">
            <v>L211</v>
          </cell>
          <cell r="E3127">
            <v>9</v>
          </cell>
          <cell r="F3127">
            <v>12</v>
          </cell>
        </row>
        <row r="3128">
          <cell r="A3128" t="str">
            <v>VGC304</v>
          </cell>
          <cell r="B3128">
            <v>4</v>
          </cell>
          <cell r="C3128">
            <v>0</v>
          </cell>
          <cell r="D3128" t="str">
            <v>L211</v>
          </cell>
          <cell r="E3128">
            <v>6</v>
          </cell>
          <cell r="F3128">
            <v>6</v>
          </cell>
        </row>
        <row r="3129">
          <cell r="A3129" t="str">
            <v>VGC304</v>
          </cell>
          <cell r="B3129">
            <v>6</v>
          </cell>
          <cell r="C3129">
            <v>0</v>
          </cell>
          <cell r="D3129" t="str">
            <v>L211</v>
          </cell>
          <cell r="E3129">
            <v>3</v>
          </cell>
          <cell r="F3129">
            <v>3</v>
          </cell>
        </row>
        <row r="3130">
          <cell r="A3130" t="str">
            <v>VGC304</v>
          </cell>
          <cell r="B3130">
            <v>8</v>
          </cell>
          <cell r="C3130">
            <v>0</v>
          </cell>
          <cell r="D3130" t="str">
            <v>L211</v>
          </cell>
          <cell r="E3130">
            <v>8</v>
          </cell>
          <cell r="F3130">
            <v>8</v>
          </cell>
        </row>
        <row r="3131">
          <cell r="A3131" t="str">
            <v>VGC304</v>
          </cell>
          <cell r="B3131">
            <v>10</v>
          </cell>
          <cell r="C3131">
            <v>0</v>
          </cell>
          <cell r="D3131" t="str">
            <v>L211</v>
          </cell>
          <cell r="E3131">
            <v>3</v>
          </cell>
          <cell r="F3131">
            <v>4</v>
          </cell>
        </row>
        <row r="3132">
          <cell r="A3132" t="str">
            <v>VGC304G</v>
          </cell>
          <cell r="B3132">
            <v>14</v>
          </cell>
          <cell r="C3132">
            <v>0</v>
          </cell>
          <cell r="D3132" t="str">
            <v>L211</v>
          </cell>
          <cell r="E3132">
            <v>1</v>
          </cell>
          <cell r="F3132">
            <v>1</v>
          </cell>
        </row>
        <row r="3133">
          <cell r="A3133" t="str">
            <v>VGC304G</v>
          </cell>
          <cell r="B3133">
            <v>24</v>
          </cell>
          <cell r="C3133">
            <v>0</v>
          </cell>
          <cell r="D3133" t="str">
            <v>L211</v>
          </cell>
          <cell r="E3133">
            <v>2</v>
          </cell>
          <cell r="F3133">
            <v>2</v>
          </cell>
        </row>
        <row r="3134">
          <cell r="A3134" t="str">
            <v>VGC304GK</v>
          </cell>
          <cell r="B3134">
            <v>30</v>
          </cell>
          <cell r="C3134">
            <v>0</v>
          </cell>
          <cell r="D3134" t="str">
            <v>L211</v>
          </cell>
          <cell r="E3134">
            <v>7</v>
          </cell>
          <cell r="F3134">
            <v>7</v>
          </cell>
        </row>
        <row r="3135">
          <cell r="A3135" t="str">
            <v>VGC601</v>
          </cell>
          <cell r="B3135">
            <v>2</v>
          </cell>
          <cell r="C3135">
            <v>0</v>
          </cell>
          <cell r="D3135" t="str">
            <v>L211</v>
          </cell>
          <cell r="E3135">
            <v>27</v>
          </cell>
          <cell r="F3135">
            <v>30</v>
          </cell>
        </row>
        <row r="3136">
          <cell r="A3136" t="str">
            <v>VGC601</v>
          </cell>
          <cell r="B3136">
            <v>3</v>
          </cell>
          <cell r="C3136">
            <v>0</v>
          </cell>
          <cell r="D3136" t="str">
            <v>L211</v>
          </cell>
          <cell r="E3136">
            <v>3</v>
          </cell>
          <cell r="F3136">
            <v>4</v>
          </cell>
        </row>
        <row r="3137">
          <cell r="A3137" t="str">
            <v>VGC601</v>
          </cell>
          <cell r="B3137">
            <v>4</v>
          </cell>
          <cell r="C3137">
            <v>0</v>
          </cell>
          <cell r="D3137" t="str">
            <v>L211</v>
          </cell>
          <cell r="E3137">
            <v>1</v>
          </cell>
          <cell r="F3137">
            <v>1</v>
          </cell>
        </row>
        <row r="3138">
          <cell r="A3138" t="str">
            <v>VGC601</v>
          </cell>
          <cell r="B3138">
            <v>6</v>
          </cell>
          <cell r="C3138">
            <v>0</v>
          </cell>
          <cell r="D3138" t="str">
            <v>L211</v>
          </cell>
          <cell r="E3138">
            <v>1</v>
          </cell>
          <cell r="F3138">
            <v>1</v>
          </cell>
        </row>
        <row r="3139">
          <cell r="A3139" t="str">
            <v>VGC601G</v>
          </cell>
          <cell r="B3139">
            <v>8</v>
          </cell>
          <cell r="C3139">
            <v>0</v>
          </cell>
          <cell r="D3139" t="str">
            <v>L211</v>
          </cell>
          <cell r="E3139">
            <v>2</v>
          </cell>
          <cell r="F3139">
            <v>2</v>
          </cell>
        </row>
        <row r="3140">
          <cell r="A3140" t="str">
            <v>VGC601G</v>
          </cell>
          <cell r="B3140">
            <v>10</v>
          </cell>
          <cell r="C3140">
            <v>0</v>
          </cell>
          <cell r="D3140" t="str">
            <v>L211</v>
          </cell>
          <cell r="E3140">
            <v>7</v>
          </cell>
          <cell r="F3140">
            <v>9</v>
          </cell>
        </row>
        <row r="3141">
          <cell r="A3141" t="str">
            <v>VGC601G</v>
          </cell>
          <cell r="B3141">
            <v>20</v>
          </cell>
          <cell r="C3141">
            <v>0</v>
          </cell>
          <cell r="D3141" t="str">
            <v>L211</v>
          </cell>
          <cell r="E3141">
            <v>0</v>
          </cell>
          <cell r="F3141">
            <v>3</v>
          </cell>
        </row>
        <row r="3142">
          <cell r="A3142" t="str">
            <v>VGC601SR</v>
          </cell>
          <cell r="B3142">
            <v>2</v>
          </cell>
          <cell r="C3142">
            <v>0</v>
          </cell>
          <cell r="D3142" t="str">
            <v>L211</v>
          </cell>
          <cell r="E3142">
            <v>3</v>
          </cell>
          <cell r="F3142">
            <v>3</v>
          </cell>
        </row>
        <row r="3143">
          <cell r="A3143" t="str">
            <v>VGC601SR</v>
          </cell>
          <cell r="B3143">
            <v>6</v>
          </cell>
          <cell r="C3143">
            <v>0</v>
          </cell>
          <cell r="D3143" t="str">
            <v>L211</v>
          </cell>
          <cell r="E3143">
            <v>1</v>
          </cell>
          <cell r="F3143">
            <v>1</v>
          </cell>
        </row>
        <row r="3144">
          <cell r="A3144" t="str">
            <v>VGC601SRG</v>
          </cell>
          <cell r="B3144">
            <v>8</v>
          </cell>
          <cell r="C3144">
            <v>0</v>
          </cell>
          <cell r="D3144" t="str">
            <v>L211</v>
          </cell>
          <cell r="E3144">
            <v>3</v>
          </cell>
          <cell r="F3144">
            <v>3</v>
          </cell>
        </row>
        <row r="3145">
          <cell r="A3145" t="str">
            <v>VGC601SRG</v>
          </cell>
          <cell r="B3145">
            <v>14</v>
          </cell>
          <cell r="C3145">
            <v>0</v>
          </cell>
          <cell r="D3145" t="str">
            <v>L211</v>
          </cell>
          <cell r="E3145">
            <v>3</v>
          </cell>
          <cell r="F3145">
            <v>3</v>
          </cell>
        </row>
        <row r="3146">
          <cell r="A3146" t="str">
            <v>VGC601SRG</v>
          </cell>
          <cell r="B3146">
            <v>20</v>
          </cell>
          <cell r="C3146">
            <v>0</v>
          </cell>
          <cell r="D3146" t="str">
            <v>L211</v>
          </cell>
          <cell r="E3146">
            <v>5</v>
          </cell>
          <cell r="F3146">
            <v>5</v>
          </cell>
        </row>
        <row r="3147">
          <cell r="A3147" t="str">
            <v>VGC601SRG</v>
          </cell>
          <cell r="B3147">
            <v>24</v>
          </cell>
          <cell r="C3147">
            <v>0</v>
          </cell>
          <cell r="D3147" t="str">
            <v>L211</v>
          </cell>
          <cell r="E3147">
            <v>4</v>
          </cell>
          <cell r="F3147">
            <v>4</v>
          </cell>
        </row>
        <row r="3148">
          <cell r="A3148" t="str">
            <v>VGC604</v>
          </cell>
          <cell r="B3148">
            <v>2</v>
          </cell>
          <cell r="C3148">
            <v>0</v>
          </cell>
          <cell r="D3148" t="str">
            <v>L211</v>
          </cell>
          <cell r="E3148">
            <v>27</v>
          </cell>
          <cell r="F3148">
            <v>35</v>
          </cell>
        </row>
        <row r="3149">
          <cell r="A3149" t="str">
            <v>VGC604</v>
          </cell>
          <cell r="B3149">
            <v>3</v>
          </cell>
          <cell r="C3149">
            <v>0</v>
          </cell>
          <cell r="D3149" t="str">
            <v>L211</v>
          </cell>
          <cell r="E3149">
            <v>2</v>
          </cell>
          <cell r="F3149">
            <v>2</v>
          </cell>
        </row>
        <row r="3150">
          <cell r="A3150" t="str">
            <v>VGC604</v>
          </cell>
          <cell r="B3150">
            <v>4</v>
          </cell>
          <cell r="C3150">
            <v>0</v>
          </cell>
          <cell r="D3150" t="str">
            <v>L211</v>
          </cell>
          <cell r="E3150">
            <v>1</v>
          </cell>
          <cell r="F3150">
            <v>1</v>
          </cell>
        </row>
        <row r="3151">
          <cell r="A3151" t="str">
            <v>VGC604G</v>
          </cell>
          <cell r="B3151">
            <v>8</v>
          </cell>
          <cell r="C3151">
            <v>0</v>
          </cell>
          <cell r="D3151" t="str">
            <v>L211</v>
          </cell>
          <cell r="E3151">
            <v>3</v>
          </cell>
          <cell r="F3151">
            <v>3</v>
          </cell>
        </row>
        <row r="3152">
          <cell r="A3152" t="str">
            <v>VGC604G</v>
          </cell>
          <cell r="B3152">
            <v>10</v>
          </cell>
          <cell r="C3152">
            <v>0</v>
          </cell>
          <cell r="D3152" t="str">
            <v>L211</v>
          </cell>
          <cell r="E3152">
            <v>1</v>
          </cell>
          <cell r="F3152">
            <v>1</v>
          </cell>
        </row>
        <row r="3153">
          <cell r="A3153" t="str">
            <v>VGC604G</v>
          </cell>
          <cell r="B3153">
            <v>12</v>
          </cell>
          <cell r="C3153">
            <v>0</v>
          </cell>
          <cell r="D3153" t="str">
            <v>L211</v>
          </cell>
          <cell r="E3153">
            <v>2</v>
          </cell>
          <cell r="F3153">
            <v>2</v>
          </cell>
        </row>
        <row r="3154">
          <cell r="A3154" t="str">
            <v>VGC803A</v>
          </cell>
          <cell r="B3154">
            <v>0.25</v>
          </cell>
          <cell r="C3154">
            <v>0</v>
          </cell>
          <cell r="D3154" t="str">
            <v>L221</v>
          </cell>
          <cell r="E3154">
            <v>0</v>
          </cell>
          <cell r="F3154">
            <v>1</v>
          </cell>
        </row>
        <row r="3155">
          <cell r="A3155" t="str">
            <v>VGC803A</v>
          </cell>
          <cell r="B3155">
            <v>0.5</v>
          </cell>
          <cell r="C3155">
            <v>0</v>
          </cell>
          <cell r="D3155" t="str">
            <v>L221</v>
          </cell>
          <cell r="E3155">
            <v>29</v>
          </cell>
          <cell r="F3155">
            <v>37</v>
          </cell>
        </row>
        <row r="3156">
          <cell r="A3156" t="str">
            <v>VGC803A</v>
          </cell>
          <cell r="B3156">
            <v>0.75</v>
          </cell>
          <cell r="C3156">
            <v>0</v>
          </cell>
          <cell r="D3156" t="str">
            <v>L221</v>
          </cell>
          <cell r="E3156">
            <v>519</v>
          </cell>
          <cell r="F3156">
            <v>532</v>
          </cell>
        </row>
        <row r="3157">
          <cell r="A3157" t="str">
            <v>VGC803A</v>
          </cell>
          <cell r="B3157">
            <v>1</v>
          </cell>
          <cell r="C3157">
            <v>0</v>
          </cell>
          <cell r="D3157" t="str">
            <v>L221</v>
          </cell>
          <cell r="E3157">
            <v>194</v>
          </cell>
          <cell r="F3157">
            <v>199</v>
          </cell>
        </row>
        <row r="3158">
          <cell r="A3158" t="str">
            <v>VGC803A</v>
          </cell>
          <cell r="B3158">
            <v>1.5</v>
          </cell>
          <cell r="C3158">
            <v>0</v>
          </cell>
          <cell r="D3158" t="str">
            <v>L221</v>
          </cell>
          <cell r="E3158">
            <v>104</v>
          </cell>
          <cell r="F3158">
            <v>104</v>
          </cell>
        </row>
        <row r="3159">
          <cell r="A3159" t="str">
            <v>VGC803AV</v>
          </cell>
          <cell r="B3159">
            <v>0.75</v>
          </cell>
          <cell r="C3159">
            <v>0</v>
          </cell>
          <cell r="D3159" t="str">
            <v>L221</v>
          </cell>
          <cell r="E3159">
            <v>0</v>
          </cell>
          <cell r="F3159">
            <v>2</v>
          </cell>
        </row>
        <row r="3160">
          <cell r="A3160" t="str">
            <v>VGC803AV</v>
          </cell>
          <cell r="B3160">
            <v>1</v>
          </cell>
          <cell r="C3160">
            <v>0</v>
          </cell>
          <cell r="D3160" t="str">
            <v>L221</v>
          </cell>
          <cell r="E3160">
            <v>6</v>
          </cell>
          <cell r="F3160">
            <v>6</v>
          </cell>
        </row>
        <row r="3161">
          <cell r="A3161" t="str">
            <v>VGC803SR</v>
          </cell>
          <cell r="B3161">
            <v>0.5</v>
          </cell>
          <cell r="C3161">
            <v>0</v>
          </cell>
          <cell r="D3161" t="str">
            <v>L221</v>
          </cell>
          <cell r="E3161">
            <v>0</v>
          </cell>
          <cell r="F3161">
            <v>2</v>
          </cell>
        </row>
        <row r="3162">
          <cell r="A3162" t="str">
            <v>VGC803SR</v>
          </cell>
          <cell r="B3162">
            <v>0.75</v>
          </cell>
          <cell r="C3162">
            <v>0</v>
          </cell>
          <cell r="D3162" t="str">
            <v>L221</v>
          </cell>
          <cell r="E3162">
            <v>46</v>
          </cell>
          <cell r="F3162">
            <v>80</v>
          </cell>
        </row>
        <row r="3163">
          <cell r="A3163" t="str">
            <v>VGC803SR</v>
          </cell>
          <cell r="B3163">
            <v>1</v>
          </cell>
          <cell r="C3163">
            <v>0</v>
          </cell>
          <cell r="D3163" t="str">
            <v>L221</v>
          </cell>
          <cell r="E3163">
            <v>29</v>
          </cell>
          <cell r="F3163">
            <v>45</v>
          </cell>
        </row>
        <row r="3164">
          <cell r="A3164" t="str">
            <v>VGC803SR</v>
          </cell>
          <cell r="B3164">
            <v>1.5</v>
          </cell>
          <cell r="C3164">
            <v>0</v>
          </cell>
          <cell r="D3164" t="str">
            <v>L221</v>
          </cell>
          <cell r="E3164">
            <v>3</v>
          </cell>
          <cell r="F3164">
            <v>5</v>
          </cell>
        </row>
        <row r="3165">
          <cell r="A3165" t="str">
            <v>VGC803SRQ</v>
          </cell>
          <cell r="B3165">
            <v>0.5</v>
          </cell>
          <cell r="C3165">
            <v>0</v>
          </cell>
          <cell r="D3165" t="str">
            <v>L221</v>
          </cell>
          <cell r="E3165">
            <v>13</v>
          </cell>
          <cell r="F3165">
            <v>12</v>
          </cell>
        </row>
        <row r="3166">
          <cell r="A3166" t="str">
            <v>VGC803SRQ</v>
          </cell>
          <cell r="B3166">
            <v>0.75</v>
          </cell>
          <cell r="C3166">
            <v>0</v>
          </cell>
          <cell r="D3166" t="str">
            <v>L221</v>
          </cell>
          <cell r="E3166">
            <v>106</v>
          </cell>
          <cell r="F3166">
            <v>76</v>
          </cell>
        </row>
        <row r="3167">
          <cell r="A3167" t="str">
            <v>VGC803SRQ</v>
          </cell>
          <cell r="B3167">
            <v>1</v>
          </cell>
          <cell r="C3167">
            <v>0</v>
          </cell>
          <cell r="D3167" t="str">
            <v>L221</v>
          </cell>
          <cell r="E3167">
            <v>3</v>
          </cell>
          <cell r="F3167">
            <v>3</v>
          </cell>
        </row>
        <row r="3168">
          <cell r="A3168" t="str">
            <v>VGC803SRQ</v>
          </cell>
          <cell r="B3168">
            <v>2</v>
          </cell>
          <cell r="C3168">
            <v>0</v>
          </cell>
          <cell r="D3168" t="str">
            <v>L221</v>
          </cell>
          <cell r="E3168">
            <v>0</v>
          </cell>
          <cell r="F3168">
            <v>1</v>
          </cell>
        </row>
        <row r="3169">
          <cell r="A3169" t="str">
            <v>VGC803X</v>
          </cell>
          <cell r="B3169">
            <v>0.5</v>
          </cell>
          <cell r="C3169">
            <v>0</v>
          </cell>
          <cell r="D3169" t="str">
            <v>L221</v>
          </cell>
          <cell r="E3169">
            <v>96</v>
          </cell>
          <cell r="F3169">
            <v>94</v>
          </cell>
        </row>
        <row r="3170">
          <cell r="A3170" t="str">
            <v>VGC803X</v>
          </cell>
          <cell r="B3170">
            <v>0.75</v>
          </cell>
          <cell r="C3170">
            <v>0</v>
          </cell>
          <cell r="D3170" t="str">
            <v>L221</v>
          </cell>
          <cell r="E3170">
            <v>1302</v>
          </cell>
          <cell r="F3170">
            <v>1240</v>
          </cell>
        </row>
        <row r="3171">
          <cell r="A3171" t="str">
            <v>VGC803X</v>
          </cell>
          <cell r="B3171">
            <v>1</v>
          </cell>
          <cell r="C3171">
            <v>0</v>
          </cell>
          <cell r="D3171" t="str">
            <v>L221</v>
          </cell>
          <cell r="E3171">
            <v>17</v>
          </cell>
          <cell r="F3171">
            <v>22</v>
          </cell>
        </row>
        <row r="3172">
          <cell r="A3172" t="str">
            <v>VGC803X</v>
          </cell>
          <cell r="B3172">
            <v>1.5</v>
          </cell>
          <cell r="C3172">
            <v>0</v>
          </cell>
          <cell r="D3172" t="str">
            <v>L221</v>
          </cell>
          <cell r="E3172">
            <v>18</v>
          </cell>
          <cell r="F3172">
            <v>19</v>
          </cell>
        </row>
        <row r="3173">
          <cell r="A3173" t="str">
            <v>VGC804</v>
          </cell>
          <cell r="B3173">
            <v>0.75</v>
          </cell>
          <cell r="C3173">
            <v>0</v>
          </cell>
          <cell r="D3173" t="str">
            <v>L221</v>
          </cell>
          <cell r="E3173">
            <v>0</v>
          </cell>
          <cell r="F3173">
            <v>74</v>
          </cell>
        </row>
        <row r="3174">
          <cell r="A3174" t="str">
            <v>VGC804</v>
          </cell>
          <cell r="B3174">
            <v>1</v>
          </cell>
          <cell r="C3174">
            <v>0</v>
          </cell>
          <cell r="D3174" t="str">
            <v>L221</v>
          </cell>
          <cell r="E3174">
            <v>0</v>
          </cell>
          <cell r="F3174">
            <v>7</v>
          </cell>
        </row>
        <row r="3175">
          <cell r="A3175" t="str">
            <v>VGC804</v>
          </cell>
          <cell r="B3175">
            <v>1.5</v>
          </cell>
          <cell r="C3175">
            <v>0</v>
          </cell>
          <cell r="D3175" t="str">
            <v>L221</v>
          </cell>
          <cell r="E3175">
            <v>0</v>
          </cell>
          <cell r="F3175">
            <v>20</v>
          </cell>
        </row>
        <row r="3176">
          <cell r="A3176" t="str">
            <v>VGC804</v>
          </cell>
          <cell r="B3176">
            <v>2</v>
          </cell>
          <cell r="C3176">
            <v>0</v>
          </cell>
          <cell r="D3176" t="str">
            <v>L221</v>
          </cell>
          <cell r="E3176">
            <v>0</v>
          </cell>
          <cell r="F3176">
            <v>2</v>
          </cell>
        </row>
        <row r="3177">
          <cell r="A3177" t="str">
            <v>VGC808B</v>
          </cell>
          <cell r="B3177">
            <v>0.5</v>
          </cell>
          <cell r="C3177">
            <v>0</v>
          </cell>
          <cell r="D3177" t="str">
            <v>L221</v>
          </cell>
          <cell r="E3177">
            <v>0</v>
          </cell>
          <cell r="F3177">
            <v>2</v>
          </cell>
        </row>
        <row r="3178">
          <cell r="A3178" t="str">
            <v>VGC808B</v>
          </cell>
          <cell r="B3178">
            <v>0.75</v>
          </cell>
          <cell r="C3178">
            <v>0</v>
          </cell>
          <cell r="D3178" t="str">
            <v>L221</v>
          </cell>
          <cell r="E3178">
            <v>41</v>
          </cell>
          <cell r="F3178">
            <v>69</v>
          </cell>
        </row>
        <row r="3179">
          <cell r="A3179" t="str">
            <v>VGC808B</v>
          </cell>
          <cell r="B3179">
            <v>1</v>
          </cell>
          <cell r="C3179">
            <v>0</v>
          </cell>
          <cell r="D3179" t="str">
            <v>L221</v>
          </cell>
          <cell r="E3179">
            <v>33</v>
          </cell>
          <cell r="F3179">
            <v>35</v>
          </cell>
        </row>
        <row r="3180">
          <cell r="A3180" t="str">
            <v>VGC808B</v>
          </cell>
          <cell r="B3180">
            <v>1.5</v>
          </cell>
          <cell r="C3180">
            <v>0</v>
          </cell>
          <cell r="D3180" t="str">
            <v>L221</v>
          </cell>
          <cell r="E3180">
            <v>4</v>
          </cell>
          <cell r="F3180">
            <v>4</v>
          </cell>
        </row>
        <row r="3181">
          <cell r="A3181" t="str">
            <v>VGC808SR</v>
          </cell>
          <cell r="B3181">
            <v>0.5</v>
          </cell>
          <cell r="C3181">
            <v>0</v>
          </cell>
          <cell r="D3181" t="str">
            <v>L221</v>
          </cell>
          <cell r="E3181">
            <v>2</v>
          </cell>
          <cell r="F3181">
            <v>0</v>
          </cell>
        </row>
        <row r="3182">
          <cell r="A3182" t="str">
            <v>VGC808SR</v>
          </cell>
          <cell r="B3182">
            <v>0.75</v>
          </cell>
          <cell r="C3182">
            <v>0</v>
          </cell>
          <cell r="D3182" t="str">
            <v>L221</v>
          </cell>
          <cell r="E3182">
            <v>40</v>
          </cell>
          <cell r="F3182">
            <v>117</v>
          </cell>
        </row>
        <row r="3183">
          <cell r="A3183" t="str">
            <v>VGC808SR</v>
          </cell>
          <cell r="B3183">
            <v>1</v>
          </cell>
          <cell r="C3183">
            <v>0</v>
          </cell>
          <cell r="D3183" t="str">
            <v>L221</v>
          </cell>
          <cell r="E3183">
            <v>17</v>
          </cell>
          <cell r="F3183">
            <v>21</v>
          </cell>
        </row>
        <row r="3184">
          <cell r="A3184" t="str">
            <v>VGC808SR</v>
          </cell>
          <cell r="B3184">
            <v>1.5</v>
          </cell>
          <cell r="C3184">
            <v>0</v>
          </cell>
          <cell r="D3184" t="str">
            <v>L221</v>
          </cell>
          <cell r="E3184">
            <v>4</v>
          </cell>
          <cell r="F3184">
            <v>6</v>
          </cell>
        </row>
        <row r="3185">
          <cell r="A3185" t="str">
            <v>VGC808SRQ</v>
          </cell>
          <cell r="B3185">
            <v>0.5</v>
          </cell>
          <cell r="C3185">
            <v>0</v>
          </cell>
          <cell r="D3185" t="str">
            <v>L221</v>
          </cell>
          <cell r="E3185">
            <v>8</v>
          </cell>
          <cell r="F3185">
            <v>14</v>
          </cell>
        </row>
        <row r="3186">
          <cell r="A3186" t="str">
            <v>VGC808SRQ</v>
          </cell>
          <cell r="B3186">
            <v>0.75</v>
          </cell>
          <cell r="C3186">
            <v>0</v>
          </cell>
          <cell r="D3186" t="str">
            <v>L221</v>
          </cell>
          <cell r="E3186">
            <v>142</v>
          </cell>
          <cell r="F3186">
            <v>115</v>
          </cell>
        </row>
        <row r="3187">
          <cell r="A3187" t="str">
            <v>VGC808SRQ</v>
          </cell>
          <cell r="B3187">
            <v>1</v>
          </cell>
          <cell r="C3187">
            <v>0</v>
          </cell>
          <cell r="D3187" t="str">
            <v>L221</v>
          </cell>
          <cell r="E3187">
            <v>5</v>
          </cell>
          <cell r="F3187">
            <v>9</v>
          </cell>
        </row>
        <row r="3188">
          <cell r="A3188" t="str">
            <v>VGC808X</v>
          </cell>
          <cell r="B3188">
            <v>0.5</v>
          </cell>
          <cell r="C3188">
            <v>0</v>
          </cell>
          <cell r="D3188" t="str">
            <v>L221</v>
          </cell>
          <cell r="E3188">
            <v>20</v>
          </cell>
          <cell r="F3188">
            <v>37</v>
          </cell>
        </row>
        <row r="3189">
          <cell r="A3189" t="str">
            <v>VGC808X</v>
          </cell>
          <cell r="B3189">
            <v>0.75</v>
          </cell>
          <cell r="C3189">
            <v>0</v>
          </cell>
          <cell r="D3189" t="str">
            <v>L221</v>
          </cell>
          <cell r="E3189">
            <v>191</v>
          </cell>
          <cell r="F3189">
            <v>160</v>
          </cell>
        </row>
        <row r="3190">
          <cell r="A3190" t="str">
            <v>VGC808X</v>
          </cell>
          <cell r="B3190">
            <v>1</v>
          </cell>
          <cell r="C3190">
            <v>0</v>
          </cell>
          <cell r="D3190" t="str">
            <v>L221</v>
          </cell>
          <cell r="E3190">
            <v>4</v>
          </cell>
          <cell r="F3190">
            <v>6</v>
          </cell>
        </row>
        <row r="3191">
          <cell r="A3191" t="str">
            <v>VGC808X</v>
          </cell>
          <cell r="B3191">
            <v>1.5</v>
          </cell>
          <cell r="C3191">
            <v>0</v>
          </cell>
          <cell r="D3191" t="str">
            <v>L221</v>
          </cell>
          <cell r="E3191">
            <v>0</v>
          </cell>
          <cell r="F3191">
            <v>2</v>
          </cell>
        </row>
        <row r="3192">
          <cell r="A3192" t="str">
            <v>VGC982P</v>
          </cell>
          <cell r="B3192">
            <v>3</v>
          </cell>
          <cell r="C3192">
            <v>0</v>
          </cell>
          <cell r="D3192" t="str">
            <v>L211</v>
          </cell>
          <cell r="E3192">
            <v>3</v>
          </cell>
          <cell r="F3192">
            <v>3</v>
          </cell>
        </row>
        <row r="3193">
          <cell r="A3193" t="str">
            <v>VGC982P</v>
          </cell>
          <cell r="B3193">
            <v>4</v>
          </cell>
          <cell r="C3193">
            <v>0</v>
          </cell>
          <cell r="D3193" t="str">
            <v>L211</v>
          </cell>
          <cell r="E3193">
            <v>6</v>
          </cell>
          <cell r="F3193">
            <v>6</v>
          </cell>
        </row>
        <row r="3194">
          <cell r="A3194" t="str">
            <v>VGC9A2G</v>
          </cell>
          <cell r="B3194">
            <v>8</v>
          </cell>
          <cell r="C3194">
            <v>0</v>
          </cell>
          <cell r="D3194" t="str">
            <v>L211</v>
          </cell>
          <cell r="E3194">
            <v>1</v>
          </cell>
          <cell r="F3194">
            <v>1</v>
          </cell>
        </row>
        <row r="3195">
          <cell r="A3195" t="str">
            <v>VGC9A2G</v>
          </cell>
          <cell r="B3195">
            <v>10</v>
          </cell>
          <cell r="C3195">
            <v>0</v>
          </cell>
          <cell r="D3195" t="str">
            <v>L211</v>
          </cell>
          <cell r="E3195">
            <v>8</v>
          </cell>
          <cell r="F3195">
            <v>8</v>
          </cell>
        </row>
        <row r="3196">
          <cell r="A3196" t="str">
            <v>VGCA82P</v>
          </cell>
          <cell r="B3196">
            <v>2</v>
          </cell>
          <cell r="C3196">
            <v>0</v>
          </cell>
          <cell r="D3196" t="str">
            <v>L211</v>
          </cell>
          <cell r="E3196">
            <v>1</v>
          </cell>
          <cell r="F3196">
            <v>1</v>
          </cell>
        </row>
        <row r="3197">
          <cell r="A3197" t="str">
            <v>VGCADPG</v>
          </cell>
          <cell r="B3197">
            <v>10</v>
          </cell>
          <cell r="C3197">
            <v>0</v>
          </cell>
          <cell r="D3197" t="str">
            <v>L211</v>
          </cell>
          <cell r="E3197">
            <v>3</v>
          </cell>
          <cell r="F3197">
            <v>3</v>
          </cell>
        </row>
        <row r="3198">
          <cell r="A3198" t="str">
            <v>VGD101</v>
          </cell>
          <cell r="B3198">
            <v>2</v>
          </cell>
          <cell r="C3198">
            <v>0</v>
          </cell>
          <cell r="D3198" t="str">
            <v>L212</v>
          </cell>
          <cell r="E3198">
            <v>43</v>
          </cell>
          <cell r="F3198">
            <v>62</v>
          </cell>
        </row>
        <row r="3199">
          <cell r="A3199" t="str">
            <v>VGD101</v>
          </cell>
          <cell r="B3199">
            <v>3</v>
          </cell>
          <cell r="C3199">
            <v>0</v>
          </cell>
          <cell r="D3199" t="str">
            <v>L212</v>
          </cell>
          <cell r="E3199">
            <v>16</v>
          </cell>
          <cell r="F3199">
            <v>16</v>
          </cell>
        </row>
        <row r="3200">
          <cell r="A3200" t="str">
            <v>VGD101</v>
          </cell>
          <cell r="B3200">
            <v>4</v>
          </cell>
          <cell r="C3200">
            <v>0</v>
          </cell>
          <cell r="D3200" t="str">
            <v>L212</v>
          </cell>
          <cell r="E3200">
            <v>23</v>
          </cell>
          <cell r="F3200">
            <v>28</v>
          </cell>
        </row>
        <row r="3201">
          <cell r="A3201" t="str">
            <v>VGD101</v>
          </cell>
          <cell r="B3201">
            <v>6</v>
          </cell>
          <cell r="C3201">
            <v>0</v>
          </cell>
          <cell r="D3201" t="str">
            <v>L212</v>
          </cell>
          <cell r="E3201">
            <v>19</v>
          </cell>
          <cell r="F3201">
            <v>23</v>
          </cell>
        </row>
        <row r="3202">
          <cell r="A3202" t="str">
            <v>VGD101</v>
          </cell>
          <cell r="B3202">
            <v>8</v>
          </cell>
          <cell r="C3202">
            <v>0</v>
          </cell>
          <cell r="D3202" t="str">
            <v>L212</v>
          </cell>
          <cell r="E3202">
            <v>9</v>
          </cell>
          <cell r="F3202">
            <v>9</v>
          </cell>
        </row>
        <row r="3203">
          <cell r="A3203" t="str">
            <v>VGD101</v>
          </cell>
          <cell r="B3203">
            <v>10</v>
          </cell>
          <cell r="C3203">
            <v>0</v>
          </cell>
          <cell r="D3203" t="str">
            <v>L212</v>
          </cell>
          <cell r="E3203">
            <v>15</v>
          </cell>
          <cell r="F3203">
            <v>16</v>
          </cell>
        </row>
        <row r="3204">
          <cell r="A3204" t="str">
            <v>VGD101</v>
          </cell>
          <cell r="B3204">
            <v>12</v>
          </cell>
          <cell r="C3204">
            <v>0</v>
          </cell>
          <cell r="D3204" t="str">
            <v>L212</v>
          </cell>
          <cell r="E3204">
            <v>22</v>
          </cell>
          <cell r="F3204">
            <v>22</v>
          </cell>
        </row>
        <row r="3205">
          <cell r="A3205" t="str">
            <v>VGD101G</v>
          </cell>
          <cell r="B3205">
            <v>14</v>
          </cell>
          <cell r="C3205">
            <v>0</v>
          </cell>
          <cell r="D3205" t="str">
            <v>L212</v>
          </cell>
          <cell r="E3205">
            <v>2</v>
          </cell>
          <cell r="F3205">
            <v>3</v>
          </cell>
        </row>
        <row r="3206">
          <cell r="A3206" t="str">
            <v>VGD101G</v>
          </cell>
          <cell r="B3206">
            <v>16</v>
          </cell>
          <cell r="C3206">
            <v>0</v>
          </cell>
          <cell r="D3206" t="str">
            <v>L212</v>
          </cell>
          <cell r="E3206">
            <v>2</v>
          </cell>
          <cell r="F3206">
            <v>2</v>
          </cell>
        </row>
        <row r="3207">
          <cell r="A3207" t="str">
            <v>VGD101G</v>
          </cell>
          <cell r="B3207">
            <v>18</v>
          </cell>
          <cell r="C3207">
            <v>0</v>
          </cell>
          <cell r="D3207" t="str">
            <v>L212</v>
          </cell>
          <cell r="E3207">
            <v>2</v>
          </cell>
          <cell r="F3207">
            <v>2</v>
          </cell>
        </row>
        <row r="3208">
          <cell r="A3208" t="str">
            <v>VGD101G</v>
          </cell>
          <cell r="B3208">
            <v>20</v>
          </cell>
          <cell r="C3208">
            <v>0</v>
          </cell>
          <cell r="D3208" t="str">
            <v>L212</v>
          </cell>
          <cell r="E3208">
            <v>2</v>
          </cell>
          <cell r="F3208">
            <v>2</v>
          </cell>
        </row>
        <row r="3209">
          <cell r="A3209" t="str">
            <v>VGD301</v>
          </cell>
          <cell r="B3209">
            <v>2</v>
          </cell>
          <cell r="C3209">
            <v>0</v>
          </cell>
          <cell r="D3209" t="str">
            <v>L212</v>
          </cell>
          <cell r="E3209">
            <v>173</v>
          </cell>
          <cell r="F3209">
            <v>173</v>
          </cell>
        </row>
        <row r="3210">
          <cell r="A3210" t="str">
            <v>VGD301</v>
          </cell>
          <cell r="B3210">
            <v>2.5</v>
          </cell>
          <cell r="C3210">
            <v>0</v>
          </cell>
          <cell r="D3210" t="str">
            <v>L212</v>
          </cell>
          <cell r="E3210">
            <v>0</v>
          </cell>
          <cell r="F3210">
            <v>2</v>
          </cell>
        </row>
        <row r="3211">
          <cell r="A3211" t="str">
            <v>VGD301</v>
          </cell>
          <cell r="B3211">
            <v>3</v>
          </cell>
          <cell r="C3211">
            <v>0</v>
          </cell>
          <cell r="D3211" t="str">
            <v>L212</v>
          </cell>
          <cell r="E3211">
            <v>22</v>
          </cell>
          <cell r="F3211">
            <v>22</v>
          </cell>
        </row>
        <row r="3212">
          <cell r="A3212" t="str">
            <v>VGD301</v>
          </cell>
          <cell r="B3212">
            <v>4</v>
          </cell>
          <cell r="C3212">
            <v>0</v>
          </cell>
          <cell r="D3212" t="str">
            <v>L212</v>
          </cell>
          <cell r="E3212">
            <v>15</v>
          </cell>
          <cell r="F3212">
            <v>16</v>
          </cell>
        </row>
        <row r="3213">
          <cell r="A3213" t="str">
            <v>VGD301</v>
          </cell>
          <cell r="B3213">
            <v>6</v>
          </cell>
          <cell r="C3213">
            <v>0</v>
          </cell>
          <cell r="D3213" t="str">
            <v>L212</v>
          </cell>
          <cell r="E3213">
            <v>26</v>
          </cell>
          <cell r="F3213">
            <v>26</v>
          </cell>
        </row>
        <row r="3214">
          <cell r="A3214" t="str">
            <v>VGD301</v>
          </cell>
          <cell r="B3214">
            <v>8</v>
          </cell>
          <cell r="C3214">
            <v>0</v>
          </cell>
          <cell r="D3214" t="str">
            <v>L212</v>
          </cell>
          <cell r="E3214">
            <v>10</v>
          </cell>
          <cell r="F3214">
            <v>11</v>
          </cell>
        </row>
        <row r="3215">
          <cell r="A3215" t="str">
            <v>VGD301</v>
          </cell>
          <cell r="B3215">
            <v>10</v>
          </cell>
          <cell r="C3215">
            <v>0</v>
          </cell>
          <cell r="D3215" t="str">
            <v>L212</v>
          </cell>
          <cell r="E3215">
            <v>3</v>
          </cell>
          <cell r="F3215">
            <v>3</v>
          </cell>
        </row>
        <row r="3216">
          <cell r="A3216" t="str">
            <v>VGD301G</v>
          </cell>
          <cell r="B3216">
            <v>14</v>
          </cell>
          <cell r="C3216">
            <v>0</v>
          </cell>
          <cell r="D3216" t="str">
            <v>L212</v>
          </cell>
          <cell r="E3216">
            <v>7</v>
          </cell>
          <cell r="F3216">
            <v>7</v>
          </cell>
        </row>
        <row r="3217">
          <cell r="A3217" t="str">
            <v>VGD301G</v>
          </cell>
          <cell r="B3217">
            <v>24</v>
          </cell>
          <cell r="C3217">
            <v>0</v>
          </cell>
          <cell r="D3217" t="str">
            <v>L212</v>
          </cell>
          <cell r="E3217">
            <v>11</v>
          </cell>
          <cell r="F3217">
            <v>11</v>
          </cell>
        </row>
        <row r="3218">
          <cell r="A3218" t="str">
            <v>VGD301GK</v>
          </cell>
          <cell r="B3218">
            <v>30</v>
          </cell>
          <cell r="C3218">
            <v>0</v>
          </cell>
          <cell r="D3218" t="str">
            <v>L212</v>
          </cell>
          <cell r="E3218">
            <v>12</v>
          </cell>
          <cell r="F3218">
            <v>12</v>
          </cell>
        </row>
        <row r="3219">
          <cell r="A3219" t="str">
            <v>VGD602</v>
          </cell>
          <cell r="B3219">
            <v>2</v>
          </cell>
          <cell r="C3219">
            <v>0</v>
          </cell>
          <cell r="D3219" t="str">
            <v>L212</v>
          </cell>
          <cell r="E3219">
            <v>17</v>
          </cell>
          <cell r="F3219">
            <v>17</v>
          </cell>
        </row>
        <row r="3220">
          <cell r="A3220" t="str">
            <v>VGD602</v>
          </cell>
          <cell r="B3220">
            <v>3</v>
          </cell>
          <cell r="C3220">
            <v>0</v>
          </cell>
          <cell r="D3220" t="str">
            <v>L212</v>
          </cell>
          <cell r="E3220">
            <v>14</v>
          </cell>
          <cell r="F3220">
            <v>14</v>
          </cell>
        </row>
        <row r="3221">
          <cell r="A3221" t="str">
            <v>VGD602</v>
          </cell>
          <cell r="B3221">
            <v>4</v>
          </cell>
          <cell r="C3221">
            <v>0</v>
          </cell>
          <cell r="D3221" t="str">
            <v>L212</v>
          </cell>
          <cell r="E3221">
            <v>14</v>
          </cell>
          <cell r="F3221">
            <v>15</v>
          </cell>
        </row>
        <row r="3222">
          <cell r="A3222" t="str">
            <v>VGD602</v>
          </cell>
          <cell r="B3222">
            <v>6</v>
          </cell>
          <cell r="C3222">
            <v>0</v>
          </cell>
          <cell r="D3222" t="str">
            <v>L212</v>
          </cell>
          <cell r="E3222">
            <v>8</v>
          </cell>
          <cell r="F3222">
            <v>8</v>
          </cell>
        </row>
        <row r="3223">
          <cell r="A3223" t="str">
            <v>VGD602G</v>
          </cell>
          <cell r="B3223">
            <v>8</v>
          </cell>
          <cell r="C3223">
            <v>0</v>
          </cell>
          <cell r="D3223" t="str">
            <v>L212</v>
          </cell>
          <cell r="E3223">
            <v>3</v>
          </cell>
          <cell r="F3223">
            <v>3</v>
          </cell>
        </row>
        <row r="3224">
          <cell r="A3224" t="str">
            <v>VGD602G</v>
          </cell>
          <cell r="B3224">
            <v>10</v>
          </cell>
          <cell r="C3224">
            <v>0</v>
          </cell>
          <cell r="D3224" t="str">
            <v>L212</v>
          </cell>
          <cell r="E3224">
            <v>5</v>
          </cell>
          <cell r="F3224">
            <v>7</v>
          </cell>
        </row>
        <row r="3225">
          <cell r="A3225" t="str">
            <v>VGD602S</v>
          </cell>
          <cell r="B3225">
            <v>0.5</v>
          </cell>
          <cell r="C3225">
            <v>0</v>
          </cell>
          <cell r="D3225" t="str">
            <v>L222</v>
          </cell>
          <cell r="E3225">
            <v>6</v>
          </cell>
          <cell r="F3225">
            <v>5</v>
          </cell>
        </row>
        <row r="3226">
          <cell r="A3226" t="str">
            <v>VGD602S</v>
          </cell>
          <cell r="B3226">
            <v>0.75</v>
          </cell>
          <cell r="C3226">
            <v>0</v>
          </cell>
          <cell r="D3226" t="str">
            <v>L222</v>
          </cell>
          <cell r="E3226">
            <v>193</v>
          </cell>
          <cell r="F3226">
            <v>206</v>
          </cell>
        </row>
        <row r="3227">
          <cell r="A3227" t="str">
            <v>VGD602S</v>
          </cell>
          <cell r="B3227">
            <v>1</v>
          </cell>
          <cell r="C3227">
            <v>0</v>
          </cell>
          <cell r="D3227" t="str">
            <v>L222</v>
          </cell>
          <cell r="E3227">
            <v>72</v>
          </cell>
          <cell r="F3227">
            <v>63</v>
          </cell>
        </row>
        <row r="3228">
          <cell r="A3228" t="str">
            <v>VGD602S</v>
          </cell>
          <cell r="B3228">
            <v>1.5</v>
          </cell>
          <cell r="C3228">
            <v>0</v>
          </cell>
          <cell r="D3228" t="str">
            <v>L222</v>
          </cell>
          <cell r="E3228">
            <v>4</v>
          </cell>
          <cell r="F3228">
            <v>11</v>
          </cell>
        </row>
        <row r="3229">
          <cell r="A3229" t="str">
            <v>VGD602X</v>
          </cell>
          <cell r="B3229">
            <v>0.5</v>
          </cell>
          <cell r="C3229">
            <v>0</v>
          </cell>
          <cell r="D3229" t="str">
            <v>L222</v>
          </cell>
          <cell r="E3229">
            <v>46</v>
          </cell>
          <cell r="F3229">
            <v>48</v>
          </cell>
        </row>
        <row r="3230">
          <cell r="A3230" t="str">
            <v>VGD602X</v>
          </cell>
          <cell r="B3230">
            <v>0.75</v>
          </cell>
          <cell r="C3230">
            <v>0</v>
          </cell>
          <cell r="D3230" t="str">
            <v>L222</v>
          </cell>
          <cell r="E3230">
            <v>576</v>
          </cell>
          <cell r="F3230">
            <v>563</v>
          </cell>
        </row>
        <row r="3231">
          <cell r="A3231" t="str">
            <v>VGD602X</v>
          </cell>
          <cell r="B3231">
            <v>1</v>
          </cell>
          <cell r="C3231">
            <v>0</v>
          </cell>
          <cell r="D3231" t="str">
            <v>L222</v>
          </cell>
          <cell r="E3231">
            <v>17</v>
          </cell>
          <cell r="F3231">
            <v>49</v>
          </cell>
        </row>
        <row r="3232">
          <cell r="A3232" t="str">
            <v>VGD602X</v>
          </cell>
          <cell r="B3232">
            <v>1.5</v>
          </cell>
          <cell r="C3232">
            <v>0</v>
          </cell>
          <cell r="D3232" t="str">
            <v>L222</v>
          </cell>
          <cell r="E3232">
            <v>5</v>
          </cell>
          <cell r="F3232">
            <v>5</v>
          </cell>
        </row>
        <row r="3233">
          <cell r="A3233" t="str">
            <v>VGJD02</v>
          </cell>
          <cell r="B3233">
            <v>2</v>
          </cell>
          <cell r="C3233">
            <v>0</v>
          </cell>
          <cell r="D3233" t="str">
            <v>L201</v>
          </cell>
          <cell r="E3233">
            <v>43</v>
          </cell>
          <cell r="F3233">
            <v>47</v>
          </cell>
        </row>
        <row r="3234">
          <cell r="A3234" t="str">
            <v>VGJD02</v>
          </cell>
          <cell r="B3234">
            <v>3</v>
          </cell>
          <cell r="C3234">
            <v>0</v>
          </cell>
          <cell r="D3234" t="str">
            <v>L201</v>
          </cell>
          <cell r="E3234">
            <v>4</v>
          </cell>
          <cell r="F3234">
            <v>5</v>
          </cell>
        </row>
        <row r="3235">
          <cell r="A3235" t="str">
            <v>VGJD02</v>
          </cell>
          <cell r="B3235">
            <v>4</v>
          </cell>
          <cell r="C3235">
            <v>0</v>
          </cell>
          <cell r="D3235" t="str">
            <v>L201</v>
          </cell>
          <cell r="E3235">
            <v>5</v>
          </cell>
          <cell r="F3235">
            <v>6</v>
          </cell>
        </row>
        <row r="3236">
          <cell r="A3236" t="str">
            <v>VGJD02</v>
          </cell>
          <cell r="B3236">
            <v>6</v>
          </cell>
          <cell r="C3236">
            <v>0</v>
          </cell>
          <cell r="D3236" t="str">
            <v>L201</v>
          </cell>
          <cell r="E3236">
            <v>1</v>
          </cell>
          <cell r="F3236">
            <v>1</v>
          </cell>
        </row>
        <row r="3237">
          <cell r="A3237" t="str">
            <v>VGJD02</v>
          </cell>
          <cell r="B3237">
            <v>8</v>
          </cell>
          <cell r="C3237">
            <v>0</v>
          </cell>
          <cell r="D3237" t="str">
            <v>L201</v>
          </cell>
          <cell r="E3237">
            <v>1</v>
          </cell>
          <cell r="F3237">
            <v>1</v>
          </cell>
        </row>
        <row r="3238">
          <cell r="A3238" t="str">
            <v>VGJD02U</v>
          </cell>
          <cell r="B3238">
            <v>3</v>
          </cell>
          <cell r="C3238">
            <v>0</v>
          </cell>
          <cell r="D3238" t="str">
            <v>L201</v>
          </cell>
          <cell r="E3238">
            <v>30</v>
          </cell>
          <cell r="F3238">
            <v>33</v>
          </cell>
        </row>
        <row r="3239">
          <cell r="A3239" t="str">
            <v>VGJD02U</v>
          </cell>
          <cell r="B3239">
            <v>4</v>
          </cell>
          <cell r="C3239">
            <v>0</v>
          </cell>
          <cell r="D3239" t="str">
            <v>L201</v>
          </cell>
          <cell r="E3239">
            <v>15</v>
          </cell>
          <cell r="F3239">
            <v>17</v>
          </cell>
        </row>
        <row r="3240">
          <cell r="A3240" t="str">
            <v>VGJD02U</v>
          </cell>
          <cell r="B3240">
            <v>6</v>
          </cell>
          <cell r="C3240">
            <v>0</v>
          </cell>
          <cell r="D3240" t="str">
            <v>L201</v>
          </cell>
          <cell r="E3240">
            <v>13</v>
          </cell>
          <cell r="F3240">
            <v>13</v>
          </cell>
        </row>
        <row r="3241">
          <cell r="A3241" t="str">
            <v>VGJD02U</v>
          </cell>
          <cell r="B3241">
            <v>8</v>
          </cell>
          <cell r="C3241">
            <v>0</v>
          </cell>
          <cell r="D3241" t="str">
            <v>L201</v>
          </cell>
          <cell r="E3241">
            <v>7</v>
          </cell>
          <cell r="F3241">
            <v>7</v>
          </cell>
        </row>
        <row r="3242">
          <cell r="A3242" t="str">
            <v>VGJD02U</v>
          </cell>
          <cell r="B3242">
            <v>10</v>
          </cell>
          <cell r="C3242">
            <v>0</v>
          </cell>
          <cell r="D3242" t="str">
            <v>L201</v>
          </cell>
          <cell r="E3242">
            <v>4</v>
          </cell>
          <cell r="F3242">
            <v>4</v>
          </cell>
        </row>
        <row r="3243">
          <cell r="A3243" t="str">
            <v>VGJD02U</v>
          </cell>
          <cell r="B3243">
            <v>12</v>
          </cell>
          <cell r="C3243">
            <v>0</v>
          </cell>
          <cell r="D3243" t="str">
            <v>L201</v>
          </cell>
          <cell r="E3243">
            <v>1</v>
          </cell>
          <cell r="F3243">
            <v>1</v>
          </cell>
        </row>
        <row r="3244">
          <cell r="A3244" t="str">
            <v>VGJD09U</v>
          </cell>
          <cell r="B3244">
            <v>4</v>
          </cell>
          <cell r="C3244">
            <v>0</v>
          </cell>
          <cell r="D3244" t="str">
            <v>L202</v>
          </cell>
          <cell r="E3244">
            <v>4</v>
          </cell>
          <cell r="F3244">
            <v>4</v>
          </cell>
        </row>
        <row r="3245">
          <cell r="A3245" t="str">
            <v>VGJD09U</v>
          </cell>
          <cell r="B3245">
            <v>6</v>
          </cell>
          <cell r="C3245">
            <v>0</v>
          </cell>
          <cell r="D3245" t="str">
            <v>L202</v>
          </cell>
          <cell r="E3245">
            <v>4</v>
          </cell>
          <cell r="F3245">
            <v>15</v>
          </cell>
        </row>
        <row r="3246">
          <cell r="A3246" t="str">
            <v>VGJD09U</v>
          </cell>
          <cell r="B3246">
            <v>8</v>
          </cell>
          <cell r="C3246">
            <v>0</v>
          </cell>
          <cell r="D3246" t="str">
            <v>L202</v>
          </cell>
          <cell r="E3246">
            <v>0</v>
          </cell>
          <cell r="F3246">
            <v>1</v>
          </cell>
        </row>
        <row r="3247">
          <cell r="A3247" t="str">
            <v>VGJD09U</v>
          </cell>
          <cell r="B3247">
            <v>10</v>
          </cell>
          <cell r="C3247">
            <v>0</v>
          </cell>
          <cell r="D3247" t="str">
            <v>L202</v>
          </cell>
          <cell r="E3247">
            <v>3</v>
          </cell>
          <cell r="F3247">
            <v>3</v>
          </cell>
        </row>
        <row r="3248">
          <cell r="A3248" t="str">
            <v>VGJD09U</v>
          </cell>
          <cell r="B3248">
            <v>12</v>
          </cell>
          <cell r="C3248">
            <v>0</v>
          </cell>
          <cell r="D3248" t="str">
            <v>L202</v>
          </cell>
          <cell r="E3248">
            <v>8</v>
          </cell>
          <cell r="F3248">
            <v>11</v>
          </cell>
        </row>
        <row r="3249">
          <cell r="A3249" t="str">
            <v>VGL67P</v>
          </cell>
          <cell r="B3249">
            <v>2</v>
          </cell>
          <cell r="C3249">
            <v>0</v>
          </cell>
          <cell r="D3249" t="str">
            <v>L213</v>
          </cell>
          <cell r="E3249">
            <v>13</v>
          </cell>
          <cell r="F3249">
            <v>14</v>
          </cell>
        </row>
        <row r="3250">
          <cell r="A3250" t="str">
            <v>VGL67P</v>
          </cell>
          <cell r="B3250">
            <v>3</v>
          </cell>
          <cell r="C3250">
            <v>0</v>
          </cell>
          <cell r="D3250" t="str">
            <v>L213</v>
          </cell>
          <cell r="E3250">
            <v>3</v>
          </cell>
          <cell r="F3250">
            <v>3</v>
          </cell>
        </row>
        <row r="3251">
          <cell r="A3251" t="str">
            <v>VGL67P</v>
          </cell>
          <cell r="B3251">
            <v>4</v>
          </cell>
          <cell r="C3251">
            <v>0</v>
          </cell>
          <cell r="D3251" t="str">
            <v>L213</v>
          </cell>
          <cell r="E3251">
            <v>1</v>
          </cell>
          <cell r="F3251">
            <v>1</v>
          </cell>
        </row>
        <row r="3252">
          <cell r="A3252" t="str">
            <v>VGL67P</v>
          </cell>
          <cell r="B3252">
            <v>6</v>
          </cell>
          <cell r="C3252">
            <v>0</v>
          </cell>
          <cell r="D3252" t="str">
            <v>L213</v>
          </cell>
          <cell r="E3252">
            <v>2</v>
          </cell>
          <cell r="F3252">
            <v>2</v>
          </cell>
        </row>
        <row r="3253">
          <cell r="A3253" t="str">
            <v>VGL68PG</v>
          </cell>
          <cell r="B3253">
            <v>8</v>
          </cell>
          <cell r="C3253">
            <v>0</v>
          </cell>
          <cell r="D3253" t="str">
            <v>L213</v>
          </cell>
          <cell r="E3253">
            <v>1</v>
          </cell>
          <cell r="F3253">
            <v>1</v>
          </cell>
        </row>
        <row r="3254">
          <cell r="A3254" t="str">
            <v>VGL68PG</v>
          </cell>
          <cell r="B3254">
            <v>10</v>
          </cell>
          <cell r="C3254">
            <v>0</v>
          </cell>
          <cell r="D3254" t="str">
            <v>L213</v>
          </cell>
          <cell r="E3254">
            <v>3</v>
          </cell>
          <cell r="F3254">
            <v>4</v>
          </cell>
        </row>
        <row r="3255">
          <cell r="A3255" t="str">
            <v>VGL68PG</v>
          </cell>
          <cell r="B3255">
            <v>12</v>
          </cell>
          <cell r="C3255">
            <v>0</v>
          </cell>
          <cell r="D3255" t="str">
            <v>L213</v>
          </cell>
          <cell r="E3255">
            <v>1</v>
          </cell>
          <cell r="F3255">
            <v>1</v>
          </cell>
        </row>
        <row r="3256">
          <cell r="A3256" t="str">
            <v>VGL68PG</v>
          </cell>
          <cell r="B3256">
            <v>20</v>
          </cell>
          <cell r="C3256">
            <v>0</v>
          </cell>
          <cell r="D3256" t="str">
            <v>L213</v>
          </cell>
          <cell r="E3256">
            <v>3</v>
          </cell>
          <cell r="F3256">
            <v>3</v>
          </cell>
        </row>
        <row r="3257">
          <cell r="A3257" t="str">
            <v>VGL68PG</v>
          </cell>
          <cell r="B3257">
            <v>24</v>
          </cell>
          <cell r="C3257">
            <v>0</v>
          </cell>
          <cell r="D3257" t="str">
            <v>L213</v>
          </cell>
          <cell r="E3257">
            <v>2</v>
          </cell>
          <cell r="F3257">
            <v>2</v>
          </cell>
        </row>
        <row r="3258">
          <cell r="A3258" t="str">
            <v>VGL9APG</v>
          </cell>
          <cell r="B3258">
            <v>20</v>
          </cell>
          <cell r="C3258">
            <v>0</v>
          </cell>
          <cell r="D3258" t="str">
            <v>L213</v>
          </cell>
          <cell r="E3258">
            <v>3</v>
          </cell>
          <cell r="F3258">
            <v>3</v>
          </cell>
        </row>
        <row r="3259">
          <cell r="A3259" t="str">
            <v>VGP101</v>
          </cell>
          <cell r="B3259">
            <v>0.5</v>
          </cell>
          <cell r="C3259">
            <v>0</v>
          </cell>
          <cell r="D3259" t="str">
            <v>L602</v>
          </cell>
          <cell r="E3259">
            <v>2</v>
          </cell>
          <cell r="F3259">
            <v>0</v>
          </cell>
        </row>
        <row r="3260">
          <cell r="A3260" t="str">
            <v>VGP101</v>
          </cell>
          <cell r="B3260">
            <v>1</v>
          </cell>
          <cell r="C3260">
            <v>0</v>
          </cell>
          <cell r="D3260" t="str">
            <v>L602</v>
          </cell>
          <cell r="E3260">
            <v>1</v>
          </cell>
          <cell r="F3260">
            <v>0</v>
          </cell>
        </row>
        <row r="3261">
          <cell r="A3261" t="str">
            <v>VGP102</v>
          </cell>
          <cell r="B3261">
            <v>2</v>
          </cell>
          <cell r="C3261">
            <v>0</v>
          </cell>
          <cell r="D3261" t="str">
            <v>L602</v>
          </cell>
          <cell r="E3261">
            <v>4</v>
          </cell>
          <cell r="F3261">
            <v>0</v>
          </cell>
        </row>
        <row r="3262">
          <cell r="A3262" t="str">
            <v>VGP102</v>
          </cell>
          <cell r="B3262">
            <v>3</v>
          </cell>
          <cell r="C3262">
            <v>0</v>
          </cell>
          <cell r="D3262" t="str">
            <v>L602</v>
          </cell>
          <cell r="E3262">
            <v>2</v>
          </cell>
          <cell r="F3262">
            <v>0</v>
          </cell>
        </row>
        <row r="3263">
          <cell r="A3263" t="str">
            <v>VGP102</v>
          </cell>
          <cell r="B3263">
            <v>6</v>
          </cell>
          <cell r="C3263">
            <v>0</v>
          </cell>
          <cell r="D3263" t="str">
            <v>L602</v>
          </cell>
          <cell r="E3263">
            <v>1</v>
          </cell>
          <cell r="F3263">
            <v>0</v>
          </cell>
        </row>
        <row r="3264">
          <cell r="A3264" t="str">
            <v>VGP102</v>
          </cell>
          <cell r="B3264">
            <v>8</v>
          </cell>
          <cell r="C3264">
            <v>0</v>
          </cell>
          <cell r="D3264" t="str">
            <v>L602</v>
          </cell>
          <cell r="E3264">
            <v>3</v>
          </cell>
          <cell r="F3264">
            <v>0</v>
          </cell>
        </row>
        <row r="3265">
          <cell r="A3265" t="str">
            <v>VGS101</v>
          </cell>
          <cell r="B3265">
            <v>0.75</v>
          </cell>
          <cell r="C3265">
            <v>0</v>
          </cell>
          <cell r="D3265" t="str">
            <v>L224</v>
          </cell>
          <cell r="E3265">
            <v>5</v>
          </cell>
          <cell r="F3265">
            <v>15</v>
          </cell>
        </row>
        <row r="3266">
          <cell r="A3266" t="str">
            <v>VGS101</v>
          </cell>
          <cell r="B3266">
            <v>1</v>
          </cell>
          <cell r="C3266">
            <v>0</v>
          </cell>
          <cell r="D3266" t="str">
            <v>L224</v>
          </cell>
          <cell r="E3266">
            <v>2</v>
          </cell>
          <cell r="F3266">
            <v>5</v>
          </cell>
        </row>
        <row r="3267">
          <cell r="A3267" t="str">
            <v>VGS101</v>
          </cell>
          <cell r="B3267">
            <v>1.5</v>
          </cell>
          <cell r="C3267">
            <v>0</v>
          </cell>
          <cell r="D3267" t="str">
            <v>L224</v>
          </cell>
          <cell r="E3267">
            <v>1</v>
          </cell>
          <cell r="F3267">
            <v>1</v>
          </cell>
        </row>
        <row r="3268">
          <cell r="A3268" t="str">
            <v>VGS101C</v>
          </cell>
          <cell r="B3268">
            <v>1</v>
          </cell>
          <cell r="C3268">
            <v>0</v>
          </cell>
          <cell r="D3268" t="str">
            <v>L224</v>
          </cell>
          <cell r="E3268">
            <v>1</v>
          </cell>
          <cell r="F3268">
            <v>2</v>
          </cell>
        </row>
        <row r="3269">
          <cell r="A3269" t="str">
            <v>VGS101D</v>
          </cell>
          <cell r="B3269">
            <v>2</v>
          </cell>
          <cell r="C3269">
            <v>0</v>
          </cell>
          <cell r="D3269" t="str">
            <v>L214</v>
          </cell>
          <cell r="E3269">
            <v>11</v>
          </cell>
          <cell r="F3269">
            <v>18</v>
          </cell>
        </row>
        <row r="3270">
          <cell r="A3270" t="str">
            <v>VGS101D</v>
          </cell>
          <cell r="B3270">
            <v>3</v>
          </cell>
          <cell r="C3270">
            <v>0</v>
          </cell>
          <cell r="D3270" t="str">
            <v>L214</v>
          </cell>
          <cell r="E3270">
            <v>2</v>
          </cell>
          <cell r="F3270">
            <v>2</v>
          </cell>
        </row>
        <row r="3271">
          <cell r="A3271" t="str">
            <v>VGS101D</v>
          </cell>
          <cell r="B3271">
            <v>6</v>
          </cell>
          <cell r="C3271">
            <v>0</v>
          </cell>
          <cell r="D3271" t="str">
            <v>L214</v>
          </cell>
          <cell r="E3271">
            <v>2</v>
          </cell>
          <cell r="F3271">
            <v>2</v>
          </cell>
        </row>
        <row r="3272">
          <cell r="A3272" t="str">
            <v>VGS101D</v>
          </cell>
          <cell r="B3272">
            <v>12</v>
          </cell>
          <cell r="C3272">
            <v>0</v>
          </cell>
          <cell r="D3272" t="str">
            <v>L214</v>
          </cell>
          <cell r="E3272">
            <v>4</v>
          </cell>
          <cell r="F3272">
            <v>4</v>
          </cell>
        </row>
        <row r="3273">
          <cell r="A3273" t="str">
            <v>VGS101E</v>
          </cell>
          <cell r="B3273">
            <v>20</v>
          </cell>
          <cell r="C3273">
            <v>0</v>
          </cell>
          <cell r="D3273" t="str">
            <v>L214</v>
          </cell>
          <cell r="E3273">
            <v>3</v>
          </cell>
          <cell r="F3273">
            <v>3</v>
          </cell>
        </row>
        <row r="3274">
          <cell r="A3274" t="str">
            <v>VGS101E</v>
          </cell>
          <cell r="B3274">
            <v>24</v>
          </cell>
          <cell r="C3274">
            <v>0</v>
          </cell>
          <cell r="D3274" t="str">
            <v>L214</v>
          </cell>
          <cell r="E3274">
            <v>3</v>
          </cell>
          <cell r="F3274">
            <v>3</v>
          </cell>
        </row>
        <row r="3275">
          <cell r="A3275" t="str">
            <v>VGS101EK</v>
          </cell>
          <cell r="B3275">
            <v>30</v>
          </cell>
          <cell r="C3275">
            <v>0</v>
          </cell>
          <cell r="D3275" t="str">
            <v>L214</v>
          </cell>
          <cell r="E3275">
            <v>1</v>
          </cell>
          <cell r="F3275">
            <v>1</v>
          </cell>
        </row>
        <row r="3276">
          <cell r="A3276" t="str">
            <v>VGS101X</v>
          </cell>
          <cell r="B3276">
            <v>0.75</v>
          </cell>
          <cell r="C3276">
            <v>0</v>
          </cell>
          <cell r="D3276" t="str">
            <v>L224</v>
          </cell>
          <cell r="E3276">
            <v>10</v>
          </cell>
          <cell r="F3276">
            <v>10</v>
          </cell>
        </row>
        <row r="3277">
          <cell r="A3277" t="str">
            <v>VGS101Z</v>
          </cell>
          <cell r="B3277">
            <v>0.75</v>
          </cell>
          <cell r="C3277">
            <v>0</v>
          </cell>
          <cell r="D3277" t="str">
            <v>L224</v>
          </cell>
          <cell r="E3277">
            <v>23</v>
          </cell>
          <cell r="F3277">
            <v>15</v>
          </cell>
        </row>
        <row r="3278">
          <cell r="A3278" t="str">
            <v>VGS103</v>
          </cell>
          <cell r="B3278">
            <v>4</v>
          </cell>
          <cell r="C3278">
            <v>0</v>
          </cell>
          <cell r="D3278" t="str">
            <v>L215</v>
          </cell>
          <cell r="E3278">
            <v>2</v>
          </cell>
          <cell r="F3278">
            <v>3</v>
          </cell>
        </row>
        <row r="3279">
          <cell r="A3279" t="str">
            <v>VGS103</v>
          </cell>
          <cell r="B3279">
            <v>6</v>
          </cell>
          <cell r="C3279">
            <v>0</v>
          </cell>
          <cell r="D3279" t="str">
            <v>L215</v>
          </cell>
          <cell r="E3279">
            <v>9</v>
          </cell>
          <cell r="F3279">
            <v>9</v>
          </cell>
        </row>
        <row r="3280">
          <cell r="A3280" t="str">
            <v>VGS103</v>
          </cell>
          <cell r="B3280">
            <v>8</v>
          </cell>
          <cell r="C3280">
            <v>0</v>
          </cell>
          <cell r="D3280" t="str">
            <v>L215</v>
          </cell>
          <cell r="E3280">
            <v>11</v>
          </cell>
          <cell r="F3280">
            <v>12</v>
          </cell>
        </row>
        <row r="3281">
          <cell r="A3281" t="str">
            <v>VGS103</v>
          </cell>
          <cell r="B3281">
            <v>10</v>
          </cell>
          <cell r="C3281">
            <v>0</v>
          </cell>
          <cell r="D3281" t="str">
            <v>L215</v>
          </cell>
          <cell r="E3281">
            <v>8</v>
          </cell>
          <cell r="F3281">
            <v>8</v>
          </cell>
        </row>
        <row r="3282">
          <cell r="A3282" t="str">
            <v>VGS103</v>
          </cell>
          <cell r="B3282">
            <v>12</v>
          </cell>
          <cell r="C3282">
            <v>0</v>
          </cell>
          <cell r="D3282" t="str">
            <v>L215</v>
          </cell>
          <cell r="E3282">
            <v>20</v>
          </cell>
          <cell r="F3282">
            <v>20</v>
          </cell>
        </row>
        <row r="3283">
          <cell r="A3283" t="str">
            <v>VGS103G</v>
          </cell>
          <cell r="B3283">
            <v>16</v>
          </cell>
          <cell r="C3283">
            <v>0</v>
          </cell>
          <cell r="D3283" t="str">
            <v>L215</v>
          </cell>
          <cell r="E3283">
            <v>1</v>
          </cell>
          <cell r="F3283">
            <v>1</v>
          </cell>
        </row>
        <row r="3284">
          <cell r="A3284" t="str">
            <v>VGS103G</v>
          </cell>
          <cell r="B3284">
            <v>18</v>
          </cell>
          <cell r="C3284">
            <v>0</v>
          </cell>
          <cell r="D3284" t="str">
            <v>L215</v>
          </cell>
          <cell r="E3284">
            <v>2</v>
          </cell>
          <cell r="F3284">
            <v>3</v>
          </cell>
        </row>
        <row r="3285">
          <cell r="A3285" t="str">
            <v>VGS103G</v>
          </cell>
          <cell r="B3285">
            <v>24</v>
          </cell>
          <cell r="C3285">
            <v>0</v>
          </cell>
          <cell r="D3285" t="str">
            <v>L215</v>
          </cell>
          <cell r="E3285">
            <v>1</v>
          </cell>
          <cell r="F3285">
            <v>1</v>
          </cell>
        </row>
        <row r="3286">
          <cell r="A3286" t="str">
            <v>VGS143</v>
          </cell>
          <cell r="B3286">
            <v>2</v>
          </cell>
          <cell r="C3286">
            <v>0</v>
          </cell>
          <cell r="D3286" t="str">
            <v>L215</v>
          </cell>
          <cell r="E3286">
            <v>5</v>
          </cell>
          <cell r="F3286">
            <v>6</v>
          </cell>
        </row>
        <row r="3287">
          <cell r="A3287" t="str">
            <v>VGS143</v>
          </cell>
          <cell r="B3287">
            <v>6</v>
          </cell>
          <cell r="C3287">
            <v>0</v>
          </cell>
          <cell r="D3287" t="str">
            <v>L215</v>
          </cell>
          <cell r="E3287">
            <v>1</v>
          </cell>
          <cell r="F3287">
            <v>1</v>
          </cell>
        </row>
        <row r="3288">
          <cell r="A3288" t="str">
            <v>VGS1P3</v>
          </cell>
          <cell r="B3288">
            <v>8</v>
          </cell>
          <cell r="C3288">
            <v>0</v>
          </cell>
          <cell r="D3288" t="str">
            <v>L215</v>
          </cell>
          <cell r="E3288">
            <v>0</v>
          </cell>
          <cell r="F3288">
            <v>1</v>
          </cell>
        </row>
        <row r="3289">
          <cell r="A3289" t="str">
            <v>VGS301C</v>
          </cell>
          <cell r="B3289">
            <v>0.75</v>
          </cell>
          <cell r="C3289">
            <v>0</v>
          </cell>
          <cell r="D3289" t="str">
            <v>L224</v>
          </cell>
          <cell r="E3289">
            <v>10</v>
          </cell>
          <cell r="F3289">
            <v>17</v>
          </cell>
        </row>
        <row r="3290">
          <cell r="A3290" t="str">
            <v>VGS301C</v>
          </cell>
          <cell r="B3290">
            <v>1</v>
          </cell>
          <cell r="C3290">
            <v>0</v>
          </cell>
          <cell r="D3290" t="str">
            <v>L224</v>
          </cell>
          <cell r="E3290">
            <v>1</v>
          </cell>
          <cell r="F3290">
            <v>1</v>
          </cell>
        </row>
        <row r="3291">
          <cell r="A3291" t="str">
            <v>VGS301D</v>
          </cell>
          <cell r="B3291">
            <v>2</v>
          </cell>
          <cell r="C3291">
            <v>0</v>
          </cell>
          <cell r="D3291" t="str">
            <v>L214</v>
          </cell>
          <cell r="E3291">
            <v>13</v>
          </cell>
          <cell r="F3291">
            <v>14</v>
          </cell>
        </row>
        <row r="3292">
          <cell r="A3292" t="str">
            <v>VGS301D</v>
          </cell>
          <cell r="B3292">
            <v>24</v>
          </cell>
          <cell r="C3292">
            <v>0</v>
          </cell>
          <cell r="D3292" t="str">
            <v>L214</v>
          </cell>
          <cell r="E3292">
            <v>4</v>
          </cell>
          <cell r="F3292">
            <v>4</v>
          </cell>
        </row>
        <row r="3293">
          <cell r="A3293" t="str">
            <v>VGS301G</v>
          </cell>
          <cell r="B3293">
            <v>16</v>
          </cell>
          <cell r="C3293">
            <v>0</v>
          </cell>
          <cell r="D3293" t="str">
            <v>L215</v>
          </cell>
          <cell r="E3293">
            <v>1</v>
          </cell>
          <cell r="F3293">
            <v>1</v>
          </cell>
        </row>
        <row r="3294">
          <cell r="A3294" t="str">
            <v>VGS301R</v>
          </cell>
          <cell r="B3294">
            <v>2</v>
          </cell>
          <cell r="C3294">
            <v>0</v>
          </cell>
          <cell r="D3294" t="str">
            <v>L215</v>
          </cell>
          <cell r="E3294">
            <v>78</v>
          </cell>
          <cell r="F3294">
            <v>99</v>
          </cell>
        </row>
        <row r="3295">
          <cell r="A3295" t="str">
            <v>VGS301R</v>
          </cell>
          <cell r="B3295">
            <v>3</v>
          </cell>
          <cell r="C3295">
            <v>0</v>
          </cell>
          <cell r="D3295" t="str">
            <v>L215</v>
          </cell>
          <cell r="E3295">
            <v>16</v>
          </cell>
          <cell r="F3295">
            <v>31</v>
          </cell>
        </row>
        <row r="3296">
          <cell r="A3296" t="str">
            <v>VGS301R</v>
          </cell>
          <cell r="B3296">
            <v>4</v>
          </cell>
          <cell r="C3296">
            <v>0</v>
          </cell>
          <cell r="D3296" t="str">
            <v>L215</v>
          </cell>
          <cell r="E3296">
            <v>16</v>
          </cell>
          <cell r="F3296">
            <v>17</v>
          </cell>
        </row>
        <row r="3297">
          <cell r="A3297" t="str">
            <v>VGS301R</v>
          </cell>
          <cell r="B3297">
            <v>6</v>
          </cell>
          <cell r="C3297">
            <v>0</v>
          </cell>
          <cell r="D3297" t="str">
            <v>L215</v>
          </cell>
          <cell r="E3297">
            <v>7</v>
          </cell>
          <cell r="F3297">
            <v>8</v>
          </cell>
        </row>
        <row r="3298">
          <cell r="A3298" t="str">
            <v>VGS301R</v>
          </cell>
          <cell r="B3298">
            <v>8</v>
          </cell>
          <cell r="C3298">
            <v>0</v>
          </cell>
          <cell r="D3298" t="str">
            <v>L215</v>
          </cell>
          <cell r="E3298">
            <v>6</v>
          </cell>
          <cell r="F3298">
            <v>6</v>
          </cell>
        </row>
        <row r="3299">
          <cell r="A3299" t="str">
            <v>VGS301R</v>
          </cell>
          <cell r="B3299">
            <v>10</v>
          </cell>
          <cell r="C3299">
            <v>0</v>
          </cell>
          <cell r="D3299" t="str">
            <v>L215</v>
          </cell>
          <cell r="E3299">
            <v>2</v>
          </cell>
          <cell r="F3299">
            <v>2</v>
          </cell>
        </row>
        <row r="3300">
          <cell r="A3300" t="str">
            <v>VGS301R</v>
          </cell>
          <cell r="B3300">
            <v>12</v>
          </cell>
          <cell r="C3300">
            <v>0</v>
          </cell>
          <cell r="D3300" t="str">
            <v>L215</v>
          </cell>
          <cell r="E3300">
            <v>3</v>
          </cell>
          <cell r="F3300">
            <v>3</v>
          </cell>
        </row>
        <row r="3301">
          <cell r="A3301" t="str">
            <v>VGS301X</v>
          </cell>
          <cell r="B3301">
            <v>0.5</v>
          </cell>
          <cell r="C3301">
            <v>0</v>
          </cell>
          <cell r="D3301" t="str">
            <v>L224</v>
          </cell>
          <cell r="E3301">
            <v>0</v>
          </cell>
          <cell r="F3301">
            <v>2</v>
          </cell>
        </row>
        <row r="3302">
          <cell r="A3302" t="str">
            <v>VGS301X</v>
          </cell>
          <cell r="B3302">
            <v>0.75</v>
          </cell>
          <cell r="C3302">
            <v>0</v>
          </cell>
          <cell r="D3302" t="str">
            <v>L224</v>
          </cell>
          <cell r="E3302">
            <v>12</v>
          </cell>
          <cell r="F3302">
            <v>18</v>
          </cell>
        </row>
        <row r="3303">
          <cell r="A3303" t="str">
            <v>VGS601C</v>
          </cell>
          <cell r="B3303">
            <v>2</v>
          </cell>
          <cell r="C3303">
            <v>0</v>
          </cell>
          <cell r="D3303" t="str">
            <v>L214</v>
          </cell>
          <cell r="E3303">
            <v>2</v>
          </cell>
          <cell r="F3303">
            <v>2</v>
          </cell>
        </row>
        <row r="3304">
          <cell r="A3304" t="str">
            <v>VGS601CG</v>
          </cell>
          <cell r="B3304">
            <v>24</v>
          </cell>
          <cell r="C3304">
            <v>0</v>
          </cell>
          <cell r="D3304" t="str">
            <v>L214</v>
          </cell>
          <cell r="E3304">
            <v>2</v>
          </cell>
          <cell r="F3304">
            <v>2</v>
          </cell>
        </row>
        <row r="3305">
          <cell r="A3305" t="str">
            <v>VGS601X</v>
          </cell>
          <cell r="B3305">
            <v>0.75</v>
          </cell>
          <cell r="C3305">
            <v>0</v>
          </cell>
          <cell r="D3305" t="str">
            <v>L225</v>
          </cell>
          <cell r="E3305">
            <v>2</v>
          </cell>
          <cell r="F3305">
            <v>2</v>
          </cell>
        </row>
        <row r="3306">
          <cell r="A3306" t="str">
            <v>VGS601X</v>
          </cell>
          <cell r="B3306">
            <v>1.5</v>
          </cell>
          <cell r="C3306">
            <v>0</v>
          </cell>
          <cell r="D3306" t="str">
            <v>L225</v>
          </cell>
          <cell r="E3306">
            <v>0</v>
          </cell>
          <cell r="F3306">
            <v>2</v>
          </cell>
        </row>
        <row r="3307">
          <cell r="A3307" t="str">
            <v>VGS641</v>
          </cell>
          <cell r="B3307">
            <v>2</v>
          </cell>
          <cell r="C3307">
            <v>0</v>
          </cell>
          <cell r="D3307" t="str">
            <v>L215</v>
          </cell>
          <cell r="E3307">
            <v>29</v>
          </cell>
          <cell r="F3307">
            <v>35</v>
          </cell>
        </row>
        <row r="3308">
          <cell r="A3308" t="str">
            <v>VGS641</v>
          </cell>
          <cell r="B3308">
            <v>3</v>
          </cell>
          <cell r="C3308">
            <v>0</v>
          </cell>
          <cell r="D3308" t="str">
            <v>L215</v>
          </cell>
          <cell r="E3308">
            <v>14</v>
          </cell>
          <cell r="F3308">
            <v>14</v>
          </cell>
        </row>
        <row r="3309">
          <cell r="A3309" t="str">
            <v>VGS641</v>
          </cell>
          <cell r="B3309">
            <v>4</v>
          </cell>
          <cell r="C3309">
            <v>0</v>
          </cell>
          <cell r="D3309" t="str">
            <v>L215</v>
          </cell>
          <cell r="E3309">
            <v>16</v>
          </cell>
          <cell r="F3309">
            <v>17</v>
          </cell>
        </row>
        <row r="3310">
          <cell r="A3310" t="str">
            <v>VGS641</v>
          </cell>
          <cell r="B3310">
            <v>6</v>
          </cell>
          <cell r="C3310">
            <v>0</v>
          </cell>
          <cell r="D3310" t="str">
            <v>L215</v>
          </cell>
          <cell r="E3310">
            <v>15</v>
          </cell>
          <cell r="F3310">
            <v>18</v>
          </cell>
        </row>
        <row r="3311">
          <cell r="A3311" t="str">
            <v>VGS641G</v>
          </cell>
          <cell r="B3311">
            <v>8</v>
          </cell>
          <cell r="C3311">
            <v>0</v>
          </cell>
          <cell r="D3311" t="str">
            <v>L215</v>
          </cell>
          <cell r="E3311">
            <v>2</v>
          </cell>
          <cell r="F3311">
            <v>2</v>
          </cell>
        </row>
        <row r="3312">
          <cell r="A3312" t="str">
            <v>VGS6N1G</v>
          </cell>
          <cell r="B3312">
            <v>24</v>
          </cell>
          <cell r="C3312">
            <v>0</v>
          </cell>
          <cell r="D3312" t="str">
            <v>L215</v>
          </cell>
          <cell r="E3312">
            <v>1</v>
          </cell>
          <cell r="F3312">
            <v>1</v>
          </cell>
        </row>
        <row r="3313">
          <cell r="A3313" t="str">
            <v>VGS6S1G</v>
          </cell>
          <cell r="B3313">
            <v>18</v>
          </cell>
          <cell r="C3313">
            <v>0</v>
          </cell>
          <cell r="D3313" t="str">
            <v>L215</v>
          </cell>
          <cell r="E3313">
            <v>4</v>
          </cell>
          <cell r="F3313">
            <v>4</v>
          </cell>
        </row>
        <row r="3314">
          <cell r="A3314" t="str">
            <v>VLB201</v>
          </cell>
          <cell r="B3314">
            <v>0.5</v>
          </cell>
          <cell r="C3314">
            <v>0</v>
          </cell>
          <cell r="D3314" t="str">
            <v>L261</v>
          </cell>
          <cell r="E3314">
            <v>5</v>
          </cell>
          <cell r="F3314">
            <v>5</v>
          </cell>
        </row>
        <row r="3315">
          <cell r="A3315" t="str">
            <v>VLB201</v>
          </cell>
          <cell r="B3315">
            <v>0.75</v>
          </cell>
          <cell r="C3315">
            <v>0</v>
          </cell>
          <cell r="D3315" t="str">
            <v>L261</v>
          </cell>
          <cell r="E3315">
            <v>1</v>
          </cell>
          <cell r="F3315">
            <v>1</v>
          </cell>
        </row>
        <row r="3316">
          <cell r="A3316" t="str">
            <v>VLB201</v>
          </cell>
          <cell r="B3316">
            <v>1.5</v>
          </cell>
          <cell r="C3316">
            <v>0</v>
          </cell>
          <cell r="D3316" t="str">
            <v>L261</v>
          </cell>
          <cell r="E3316">
            <v>41</v>
          </cell>
          <cell r="F3316">
            <v>43</v>
          </cell>
        </row>
        <row r="3317">
          <cell r="A3317" t="str">
            <v>VLC101</v>
          </cell>
          <cell r="B3317">
            <v>2</v>
          </cell>
          <cell r="C3317">
            <v>0</v>
          </cell>
          <cell r="D3317" t="str">
            <v>L211</v>
          </cell>
          <cell r="E3317">
            <v>10</v>
          </cell>
          <cell r="F3317">
            <v>10</v>
          </cell>
        </row>
        <row r="3318">
          <cell r="A3318" t="str">
            <v>VLC101</v>
          </cell>
          <cell r="B3318">
            <v>3</v>
          </cell>
          <cell r="C3318">
            <v>0</v>
          </cell>
          <cell r="D3318" t="str">
            <v>L211</v>
          </cell>
          <cell r="E3318">
            <v>11</v>
          </cell>
          <cell r="F3318">
            <v>11</v>
          </cell>
        </row>
        <row r="3319">
          <cell r="A3319" t="str">
            <v>VLC101</v>
          </cell>
          <cell r="B3319">
            <v>4</v>
          </cell>
          <cell r="C3319">
            <v>0</v>
          </cell>
          <cell r="D3319" t="str">
            <v>L211</v>
          </cell>
          <cell r="E3319">
            <v>4</v>
          </cell>
          <cell r="F3319">
            <v>7</v>
          </cell>
        </row>
        <row r="3320">
          <cell r="A3320" t="str">
            <v>VLC101G</v>
          </cell>
          <cell r="B3320">
            <v>6</v>
          </cell>
          <cell r="C3320">
            <v>0</v>
          </cell>
          <cell r="D3320" t="str">
            <v>L211</v>
          </cell>
          <cell r="E3320">
            <v>11</v>
          </cell>
          <cell r="F3320">
            <v>11</v>
          </cell>
        </row>
        <row r="3321">
          <cell r="A3321" t="str">
            <v>VLC101G</v>
          </cell>
          <cell r="B3321">
            <v>8</v>
          </cell>
          <cell r="C3321">
            <v>0</v>
          </cell>
          <cell r="D3321" t="str">
            <v>L211</v>
          </cell>
          <cell r="E3321">
            <v>3</v>
          </cell>
          <cell r="F3321">
            <v>3</v>
          </cell>
        </row>
        <row r="3322">
          <cell r="A3322" t="str">
            <v>VLC101G</v>
          </cell>
          <cell r="B3322">
            <v>10</v>
          </cell>
          <cell r="C3322">
            <v>0</v>
          </cell>
          <cell r="D3322" t="str">
            <v>L211</v>
          </cell>
          <cell r="E3322">
            <v>4</v>
          </cell>
          <cell r="F3322">
            <v>4</v>
          </cell>
        </row>
        <row r="3323">
          <cell r="A3323" t="str">
            <v>VLC101G</v>
          </cell>
          <cell r="B3323">
            <v>12</v>
          </cell>
          <cell r="C3323">
            <v>0</v>
          </cell>
          <cell r="D3323" t="str">
            <v>L211</v>
          </cell>
          <cell r="E3323">
            <v>1</v>
          </cell>
          <cell r="F3323">
            <v>1</v>
          </cell>
        </row>
        <row r="3324">
          <cell r="A3324" t="str">
            <v>VLC101SR</v>
          </cell>
          <cell r="B3324">
            <v>2</v>
          </cell>
          <cell r="C3324">
            <v>0</v>
          </cell>
          <cell r="D3324" t="str">
            <v>L211</v>
          </cell>
          <cell r="E3324">
            <v>1</v>
          </cell>
          <cell r="F3324">
            <v>1</v>
          </cell>
        </row>
        <row r="3325">
          <cell r="A3325" t="str">
            <v>VLC101SR</v>
          </cell>
          <cell r="B3325">
            <v>4</v>
          </cell>
          <cell r="C3325">
            <v>0</v>
          </cell>
          <cell r="D3325" t="str">
            <v>L211</v>
          </cell>
          <cell r="E3325">
            <v>1</v>
          </cell>
          <cell r="F3325">
            <v>1</v>
          </cell>
        </row>
        <row r="3326">
          <cell r="A3326" t="str">
            <v>VLC104SR</v>
          </cell>
          <cell r="B3326">
            <v>2</v>
          </cell>
          <cell r="C3326">
            <v>0</v>
          </cell>
          <cell r="D3326" t="str">
            <v>L211</v>
          </cell>
          <cell r="E3326">
            <v>1</v>
          </cell>
          <cell r="F3326">
            <v>2</v>
          </cell>
        </row>
        <row r="3327">
          <cell r="A3327" t="str">
            <v>VLC104SR</v>
          </cell>
          <cell r="B3327">
            <v>3</v>
          </cell>
          <cell r="C3327">
            <v>0</v>
          </cell>
          <cell r="D3327" t="str">
            <v>L211</v>
          </cell>
          <cell r="E3327">
            <v>1</v>
          </cell>
          <cell r="F3327">
            <v>1</v>
          </cell>
        </row>
        <row r="3328">
          <cell r="A3328" t="str">
            <v>VLC104SRG</v>
          </cell>
          <cell r="B3328">
            <v>8</v>
          </cell>
          <cell r="C3328">
            <v>0</v>
          </cell>
          <cell r="D3328" t="str">
            <v>L211</v>
          </cell>
          <cell r="E3328">
            <v>1</v>
          </cell>
          <cell r="F3328">
            <v>1</v>
          </cell>
        </row>
        <row r="3329">
          <cell r="A3329" t="str">
            <v>VLC301</v>
          </cell>
          <cell r="B3329">
            <v>2</v>
          </cell>
          <cell r="C3329">
            <v>0</v>
          </cell>
          <cell r="D3329" t="str">
            <v>L211</v>
          </cell>
          <cell r="E3329">
            <v>13</v>
          </cell>
          <cell r="F3329">
            <v>16</v>
          </cell>
        </row>
        <row r="3330">
          <cell r="A3330" t="str">
            <v>VLC301</v>
          </cell>
          <cell r="B3330">
            <v>3</v>
          </cell>
          <cell r="C3330">
            <v>0</v>
          </cell>
          <cell r="D3330" t="str">
            <v>L211</v>
          </cell>
          <cell r="E3330">
            <v>4</v>
          </cell>
          <cell r="F3330">
            <v>4</v>
          </cell>
        </row>
        <row r="3331">
          <cell r="A3331" t="str">
            <v>VLC301</v>
          </cell>
          <cell r="B3331">
            <v>4</v>
          </cell>
          <cell r="C3331">
            <v>0</v>
          </cell>
          <cell r="D3331" t="str">
            <v>L211</v>
          </cell>
          <cell r="E3331">
            <v>3</v>
          </cell>
          <cell r="F3331">
            <v>3</v>
          </cell>
        </row>
        <row r="3332">
          <cell r="A3332" t="str">
            <v>VLC301G</v>
          </cell>
          <cell r="B3332">
            <v>6</v>
          </cell>
          <cell r="C3332">
            <v>0</v>
          </cell>
          <cell r="D3332" t="str">
            <v>L211</v>
          </cell>
          <cell r="E3332">
            <v>0</v>
          </cell>
          <cell r="F3332">
            <v>1</v>
          </cell>
        </row>
        <row r="3333">
          <cell r="A3333" t="str">
            <v>VLC301G</v>
          </cell>
          <cell r="B3333">
            <v>8</v>
          </cell>
          <cell r="C3333">
            <v>0</v>
          </cell>
          <cell r="D3333" t="str">
            <v>L211</v>
          </cell>
          <cell r="E3333">
            <v>1</v>
          </cell>
          <cell r="F3333">
            <v>1</v>
          </cell>
        </row>
        <row r="3334">
          <cell r="A3334" t="str">
            <v>VLC301G</v>
          </cell>
          <cell r="B3334">
            <v>10</v>
          </cell>
          <cell r="C3334">
            <v>0</v>
          </cell>
          <cell r="D3334" t="str">
            <v>L211</v>
          </cell>
          <cell r="E3334">
            <v>1</v>
          </cell>
          <cell r="F3334">
            <v>1</v>
          </cell>
        </row>
        <row r="3335">
          <cell r="A3335" t="str">
            <v>VLC304</v>
          </cell>
          <cell r="B3335">
            <v>2</v>
          </cell>
          <cell r="C3335">
            <v>0</v>
          </cell>
          <cell r="D3335" t="str">
            <v>L211</v>
          </cell>
          <cell r="E3335">
            <v>11</v>
          </cell>
          <cell r="F3335">
            <v>11</v>
          </cell>
        </row>
        <row r="3336">
          <cell r="A3336" t="str">
            <v>VLC304G</v>
          </cell>
          <cell r="B3336">
            <v>6</v>
          </cell>
          <cell r="C3336">
            <v>0</v>
          </cell>
          <cell r="D3336" t="str">
            <v>L211</v>
          </cell>
          <cell r="E3336">
            <v>2</v>
          </cell>
          <cell r="F3336">
            <v>2</v>
          </cell>
        </row>
        <row r="3337">
          <cell r="A3337" t="str">
            <v>VLC304G</v>
          </cell>
          <cell r="B3337">
            <v>8</v>
          </cell>
          <cell r="C3337">
            <v>0</v>
          </cell>
          <cell r="D3337" t="str">
            <v>L211</v>
          </cell>
          <cell r="E3337">
            <v>0</v>
          </cell>
          <cell r="F3337">
            <v>1</v>
          </cell>
        </row>
        <row r="3338">
          <cell r="A3338" t="str">
            <v>VLC601</v>
          </cell>
          <cell r="B3338">
            <v>2</v>
          </cell>
          <cell r="C3338">
            <v>0</v>
          </cell>
          <cell r="D3338" t="str">
            <v>L211</v>
          </cell>
          <cell r="E3338">
            <v>3</v>
          </cell>
          <cell r="F3338">
            <v>3</v>
          </cell>
        </row>
        <row r="3339">
          <cell r="A3339" t="str">
            <v>VLC601</v>
          </cell>
          <cell r="B3339">
            <v>4</v>
          </cell>
          <cell r="C3339">
            <v>0</v>
          </cell>
          <cell r="D3339" t="str">
            <v>L211</v>
          </cell>
          <cell r="E3339">
            <v>1</v>
          </cell>
          <cell r="F3339">
            <v>1</v>
          </cell>
        </row>
        <row r="3340">
          <cell r="A3340" t="str">
            <v>VLC601G</v>
          </cell>
          <cell r="B3340">
            <v>6</v>
          </cell>
          <cell r="C3340">
            <v>0</v>
          </cell>
          <cell r="D3340" t="str">
            <v>L211</v>
          </cell>
          <cell r="E3340">
            <v>1</v>
          </cell>
          <cell r="F3340">
            <v>1</v>
          </cell>
        </row>
        <row r="3341">
          <cell r="A3341" t="str">
            <v>VLC601SRG</v>
          </cell>
          <cell r="B3341">
            <v>8</v>
          </cell>
          <cell r="C3341">
            <v>0</v>
          </cell>
          <cell r="D3341" t="str">
            <v>L211</v>
          </cell>
          <cell r="E3341">
            <v>1</v>
          </cell>
          <cell r="F3341">
            <v>1</v>
          </cell>
        </row>
        <row r="3342">
          <cell r="A3342" t="str">
            <v>VLC604</v>
          </cell>
          <cell r="B3342">
            <v>2</v>
          </cell>
          <cell r="C3342">
            <v>0</v>
          </cell>
          <cell r="D3342" t="str">
            <v>L211</v>
          </cell>
          <cell r="E3342">
            <v>1</v>
          </cell>
          <cell r="F3342">
            <v>1</v>
          </cell>
        </row>
        <row r="3343">
          <cell r="A3343" t="str">
            <v>VLC604</v>
          </cell>
          <cell r="B3343">
            <v>4</v>
          </cell>
          <cell r="C3343">
            <v>0</v>
          </cell>
          <cell r="D3343" t="str">
            <v>L211</v>
          </cell>
          <cell r="E3343">
            <v>1</v>
          </cell>
          <cell r="F3343">
            <v>1</v>
          </cell>
        </row>
        <row r="3344">
          <cell r="A3344" t="str">
            <v>VLC801Z</v>
          </cell>
          <cell r="B3344">
            <v>0.25</v>
          </cell>
          <cell r="C3344">
            <v>0</v>
          </cell>
          <cell r="D3344" t="str">
            <v>L221</v>
          </cell>
          <cell r="E3344">
            <v>40</v>
          </cell>
          <cell r="F3344">
            <v>46</v>
          </cell>
        </row>
        <row r="3345">
          <cell r="A3345" t="str">
            <v>VLC802Z</v>
          </cell>
          <cell r="B3345">
            <v>0.25</v>
          </cell>
          <cell r="C3345">
            <v>0</v>
          </cell>
          <cell r="D3345" t="str">
            <v>L221</v>
          </cell>
          <cell r="E3345">
            <v>0</v>
          </cell>
          <cell r="F3345">
            <v>14</v>
          </cell>
        </row>
        <row r="3346">
          <cell r="A3346" t="str">
            <v>VLC803SR</v>
          </cell>
          <cell r="B3346">
            <v>0.25</v>
          </cell>
          <cell r="C3346">
            <v>0</v>
          </cell>
          <cell r="D3346" t="str">
            <v>L221</v>
          </cell>
          <cell r="E3346">
            <v>0</v>
          </cell>
          <cell r="F3346">
            <v>1</v>
          </cell>
        </row>
        <row r="3347">
          <cell r="A3347" t="str">
            <v>VLC803SR</v>
          </cell>
          <cell r="B3347">
            <v>0.5</v>
          </cell>
          <cell r="C3347">
            <v>0</v>
          </cell>
          <cell r="D3347" t="str">
            <v>L221</v>
          </cell>
          <cell r="E3347">
            <v>0</v>
          </cell>
          <cell r="F3347">
            <v>1</v>
          </cell>
        </row>
        <row r="3348">
          <cell r="A3348" t="str">
            <v>VLC803SR</v>
          </cell>
          <cell r="B3348">
            <v>0.75</v>
          </cell>
          <cell r="C3348">
            <v>0</v>
          </cell>
          <cell r="D3348" t="str">
            <v>L221</v>
          </cell>
          <cell r="E3348">
            <v>0</v>
          </cell>
          <cell r="F3348">
            <v>1</v>
          </cell>
        </row>
        <row r="3349">
          <cell r="A3349" t="str">
            <v>VLC803SR</v>
          </cell>
          <cell r="B3349">
            <v>1.5</v>
          </cell>
          <cell r="C3349">
            <v>0</v>
          </cell>
          <cell r="D3349" t="str">
            <v>L221</v>
          </cell>
          <cell r="E3349">
            <v>1</v>
          </cell>
          <cell r="F3349">
            <v>1</v>
          </cell>
        </row>
        <row r="3350">
          <cell r="A3350" t="str">
            <v>VLC803SRZ</v>
          </cell>
          <cell r="B3350">
            <v>0.25</v>
          </cell>
          <cell r="C3350">
            <v>0</v>
          </cell>
          <cell r="D3350" t="str">
            <v>L221</v>
          </cell>
          <cell r="E3350">
            <v>3</v>
          </cell>
          <cell r="F3350">
            <v>3</v>
          </cell>
        </row>
        <row r="3351">
          <cell r="A3351" t="str">
            <v>VLC803Z</v>
          </cell>
          <cell r="B3351">
            <v>0.25</v>
          </cell>
          <cell r="C3351">
            <v>0</v>
          </cell>
          <cell r="D3351" t="str">
            <v>L221</v>
          </cell>
          <cell r="E3351">
            <v>2</v>
          </cell>
          <cell r="F3351">
            <v>2</v>
          </cell>
        </row>
        <row r="3352">
          <cell r="A3352" t="str">
            <v>VLC804R</v>
          </cell>
          <cell r="B3352">
            <v>0.75</v>
          </cell>
          <cell r="C3352">
            <v>0</v>
          </cell>
          <cell r="D3352" t="str">
            <v>L221</v>
          </cell>
          <cell r="E3352">
            <v>4</v>
          </cell>
          <cell r="F3352">
            <v>6</v>
          </cell>
        </row>
        <row r="3353">
          <cell r="A3353" t="str">
            <v>VLC804R</v>
          </cell>
          <cell r="B3353">
            <v>1</v>
          </cell>
          <cell r="C3353">
            <v>0</v>
          </cell>
          <cell r="D3353" t="str">
            <v>L221</v>
          </cell>
          <cell r="E3353">
            <v>5</v>
          </cell>
          <cell r="F3353">
            <v>5</v>
          </cell>
        </row>
        <row r="3354">
          <cell r="A3354" t="str">
            <v>VLC804R</v>
          </cell>
          <cell r="B3354">
            <v>1.5</v>
          </cell>
          <cell r="C3354">
            <v>0</v>
          </cell>
          <cell r="D3354" t="str">
            <v>L221</v>
          </cell>
          <cell r="E3354">
            <v>10</v>
          </cell>
          <cell r="F3354">
            <v>10</v>
          </cell>
        </row>
        <row r="3355">
          <cell r="A3355" t="str">
            <v>VLC804SRZ</v>
          </cell>
          <cell r="B3355">
            <v>0.25</v>
          </cell>
          <cell r="C3355">
            <v>0</v>
          </cell>
          <cell r="D3355" t="str">
            <v>L221</v>
          </cell>
          <cell r="E3355">
            <v>1</v>
          </cell>
          <cell r="F3355">
            <v>5</v>
          </cell>
        </row>
        <row r="3356">
          <cell r="A3356" t="str">
            <v>VLC808SR</v>
          </cell>
          <cell r="B3356">
            <v>0.75</v>
          </cell>
          <cell r="C3356">
            <v>0</v>
          </cell>
          <cell r="D3356" t="str">
            <v>L221</v>
          </cell>
          <cell r="E3356">
            <v>0</v>
          </cell>
          <cell r="F3356">
            <v>3</v>
          </cell>
        </row>
        <row r="3357">
          <cell r="A3357" t="str">
            <v>VLC808SR</v>
          </cell>
          <cell r="B3357">
            <v>1</v>
          </cell>
          <cell r="C3357">
            <v>0</v>
          </cell>
          <cell r="D3357" t="str">
            <v>L221</v>
          </cell>
          <cell r="E3357">
            <v>0</v>
          </cell>
          <cell r="F3357">
            <v>1</v>
          </cell>
        </row>
        <row r="3358">
          <cell r="A3358" t="str">
            <v>VLC809A</v>
          </cell>
          <cell r="B3358">
            <v>0.25</v>
          </cell>
          <cell r="C3358">
            <v>0</v>
          </cell>
          <cell r="D3358" t="str">
            <v>L221</v>
          </cell>
          <cell r="E3358">
            <v>1</v>
          </cell>
          <cell r="F3358">
            <v>1</v>
          </cell>
        </row>
        <row r="3359">
          <cell r="A3359" t="str">
            <v>VLC809A</v>
          </cell>
          <cell r="B3359">
            <v>0.5</v>
          </cell>
          <cell r="C3359">
            <v>0</v>
          </cell>
          <cell r="D3359" t="str">
            <v>L221</v>
          </cell>
          <cell r="E3359">
            <v>4</v>
          </cell>
          <cell r="F3359">
            <v>9</v>
          </cell>
        </row>
        <row r="3360">
          <cell r="A3360" t="str">
            <v>VLC809A</v>
          </cell>
          <cell r="B3360">
            <v>0.75</v>
          </cell>
          <cell r="C3360">
            <v>0</v>
          </cell>
          <cell r="D3360" t="str">
            <v>L221</v>
          </cell>
          <cell r="E3360">
            <v>141</v>
          </cell>
          <cell r="F3360">
            <v>139</v>
          </cell>
        </row>
        <row r="3361">
          <cell r="A3361" t="str">
            <v>VLC809A</v>
          </cell>
          <cell r="B3361">
            <v>1</v>
          </cell>
          <cell r="C3361">
            <v>0</v>
          </cell>
          <cell r="D3361" t="str">
            <v>L221</v>
          </cell>
          <cell r="E3361">
            <v>15</v>
          </cell>
          <cell r="F3361">
            <v>19</v>
          </cell>
        </row>
        <row r="3362">
          <cell r="A3362" t="str">
            <v>VLC809A</v>
          </cell>
          <cell r="B3362">
            <v>1.5</v>
          </cell>
          <cell r="C3362">
            <v>0</v>
          </cell>
          <cell r="D3362" t="str">
            <v>L221</v>
          </cell>
          <cell r="E3362">
            <v>13</v>
          </cell>
          <cell r="F3362">
            <v>14</v>
          </cell>
        </row>
        <row r="3363">
          <cell r="A3363" t="str">
            <v>VLCA02</v>
          </cell>
          <cell r="B3363">
            <v>0.5</v>
          </cell>
          <cell r="C3363">
            <v>0</v>
          </cell>
          <cell r="D3363" t="str">
            <v>L221</v>
          </cell>
          <cell r="E3363">
            <v>16</v>
          </cell>
          <cell r="F3363">
            <v>16</v>
          </cell>
        </row>
        <row r="3364">
          <cell r="A3364" t="str">
            <v>VLCA02</v>
          </cell>
          <cell r="B3364">
            <v>0.75</v>
          </cell>
          <cell r="C3364">
            <v>0</v>
          </cell>
          <cell r="D3364" t="str">
            <v>L221</v>
          </cell>
          <cell r="E3364">
            <v>144</v>
          </cell>
          <cell r="F3364">
            <v>144</v>
          </cell>
        </row>
        <row r="3365">
          <cell r="A3365" t="str">
            <v>VLCA02</v>
          </cell>
          <cell r="B3365">
            <v>1</v>
          </cell>
          <cell r="C3365">
            <v>0</v>
          </cell>
          <cell r="D3365" t="str">
            <v>L221</v>
          </cell>
          <cell r="E3365">
            <v>83</v>
          </cell>
          <cell r="F3365">
            <v>83</v>
          </cell>
        </row>
        <row r="3366">
          <cell r="A3366" t="str">
            <v>VLCA02A</v>
          </cell>
          <cell r="B3366">
            <v>0.75</v>
          </cell>
          <cell r="C3366">
            <v>0</v>
          </cell>
          <cell r="D3366" t="str">
            <v>L221</v>
          </cell>
          <cell r="E3366">
            <v>12</v>
          </cell>
          <cell r="F3366">
            <v>12</v>
          </cell>
        </row>
        <row r="3367">
          <cell r="A3367" t="str">
            <v>VLCA02C</v>
          </cell>
          <cell r="B3367">
            <v>0.25</v>
          </cell>
          <cell r="C3367">
            <v>0</v>
          </cell>
          <cell r="D3367" t="str">
            <v>L221</v>
          </cell>
          <cell r="E3367">
            <v>10</v>
          </cell>
          <cell r="F3367">
            <v>19</v>
          </cell>
        </row>
        <row r="3368">
          <cell r="A3368" t="str">
            <v>VLCADPG</v>
          </cell>
          <cell r="B3368">
            <v>6</v>
          </cell>
          <cell r="C3368">
            <v>0</v>
          </cell>
          <cell r="D3368" t="str">
            <v>L211</v>
          </cell>
          <cell r="E3368">
            <v>3</v>
          </cell>
          <cell r="F3368">
            <v>3</v>
          </cell>
        </row>
        <row r="3369">
          <cell r="A3369" t="str">
            <v>VLD102</v>
          </cell>
          <cell r="B3369">
            <v>2</v>
          </cell>
          <cell r="C3369">
            <v>0</v>
          </cell>
          <cell r="D3369" t="str">
            <v>L212</v>
          </cell>
          <cell r="E3369">
            <v>15</v>
          </cell>
          <cell r="F3369">
            <v>27</v>
          </cell>
        </row>
        <row r="3370">
          <cell r="A3370" t="str">
            <v>VLD102</v>
          </cell>
          <cell r="B3370">
            <v>3</v>
          </cell>
          <cell r="C3370">
            <v>0</v>
          </cell>
          <cell r="D3370" t="str">
            <v>L212</v>
          </cell>
          <cell r="E3370">
            <v>2</v>
          </cell>
          <cell r="F3370">
            <v>3</v>
          </cell>
        </row>
        <row r="3371">
          <cell r="A3371" t="str">
            <v>VLD102</v>
          </cell>
          <cell r="B3371">
            <v>4</v>
          </cell>
          <cell r="C3371">
            <v>0</v>
          </cell>
          <cell r="D3371" t="str">
            <v>L212</v>
          </cell>
          <cell r="E3371">
            <v>4</v>
          </cell>
          <cell r="F3371">
            <v>4</v>
          </cell>
        </row>
        <row r="3372">
          <cell r="A3372" t="str">
            <v>VLD102G</v>
          </cell>
          <cell r="B3372">
            <v>6</v>
          </cell>
          <cell r="C3372">
            <v>0</v>
          </cell>
          <cell r="D3372" t="str">
            <v>L212</v>
          </cell>
          <cell r="E3372">
            <v>5</v>
          </cell>
          <cell r="F3372">
            <v>5</v>
          </cell>
        </row>
        <row r="3373">
          <cell r="A3373" t="str">
            <v>VLD102G</v>
          </cell>
          <cell r="B3373">
            <v>8</v>
          </cell>
          <cell r="C3373">
            <v>0</v>
          </cell>
          <cell r="D3373" t="str">
            <v>L212</v>
          </cell>
          <cell r="E3373">
            <v>1</v>
          </cell>
          <cell r="F3373">
            <v>1</v>
          </cell>
        </row>
        <row r="3374">
          <cell r="A3374" t="str">
            <v>VLD102G</v>
          </cell>
          <cell r="B3374">
            <v>10</v>
          </cell>
          <cell r="C3374">
            <v>0</v>
          </cell>
          <cell r="D3374" t="str">
            <v>L212</v>
          </cell>
          <cell r="E3374">
            <v>1</v>
          </cell>
          <cell r="F3374">
            <v>1</v>
          </cell>
        </row>
        <row r="3375">
          <cell r="A3375" t="str">
            <v>VLD102G</v>
          </cell>
          <cell r="B3375">
            <v>12</v>
          </cell>
          <cell r="C3375">
            <v>0</v>
          </cell>
          <cell r="D3375" t="str">
            <v>L212</v>
          </cell>
          <cell r="E3375">
            <v>1</v>
          </cell>
          <cell r="F3375">
            <v>1</v>
          </cell>
        </row>
        <row r="3376">
          <cell r="A3376" t="str">
            <v>VLD102G</v>
          </cell>
          <cell r="B3376">
            <v>16</v>
          </cell>
          <cell r="C3376">
            <v>0</v>
          </cell>
          <cell r="D3376" t="str">
            <v>L212</v>
          </cell>
          <cell r="E3376">
            <v>1</v>
          </cell>
          <cell r="F3376">
            <v>1</v>
          </cell>
        </row>
        <row r="3377">
          <cell r="A3377" t="str">
            <v>VLD301</v>
          </cell>
          <cell r="B3377">
            <v>2</v>
          </cell>
          <cell r="C3377">
            <v>0</v>
          </cell>
          <cell r="D3377" t="str">
            <v>L212</v>
          </cell>
          <cell r="E3377">
            <v>9</v>
          </cell>
          <cell r="F3377">
            <v>15</v>
          </cell>
        </row>
        <row r="3378">
          <cell r="A3378" t="str">
            <v>VLD301</v>
          </cell>
          <cell r="B3378">
            <v>3</v>
          </cell>
          <cell r="C3378">
            <v>0</v>
          </cell>
          <cell r="D3378" t="str">
            <v>L212</v>
          </cell>
          <cell r="E3378">
            <v>5</v>
          </cell>
          <cell r="F3378">
            <v>5</v>
          </cell>
        </row>
        <row r="3379">
          <cell r="A3379" t="str">
            <v>VLD301</v>
          </cell>
          <cell r="B3379">
            <v>4</v>
          </cell>
          <cell r="C3379">
            <v>0</v>
          </cell>
          <cell r="D3379" t="str">
            <v>L212</v>
          </cell>
          <cell r="E3379">
            <v>2</v>
          </cell>
          <cell r="F3379">
            <v>2</v>
          </cell>
        </row>
        <row r="3380">
          <cell r="A3380" t="str">
            <v>VLD301G</v>
          </cell>
          <cell r="B3380">
            <v>6</v>
          </cell>
          <cell r="C3380">
            <v>0</v>
          </cell>
          <cell r="D3380" t="str">
            <v>L212</v>
          </cell>
          <cell r="E3380">
            <v>4</v>
          </cell>
          <cell r="F3380">
            <v>4</v>
          </cell>
        </row>
        <row r="3381">
          <cell r="A3381" t="str">
            <v>VLD301G</v>
          </cell>
          <cell r="B3381">
            <v>8</v>
          </cell>
          <cell r="C3381">
            <v>0</v>
          </cell>
          <cell r="D3381" t="str">
            <v>L212</v>
          </cell>
          <cell r="E3381">
            <v>1</v>
          </cell>
          <cell r="F3381">
            <v>1</v>
          </cell>
        </row>
        <row r="3382">
          <cell r="A3382" t="str">
            <v>VLD602</v>
          </cell>
          <cell r="B3382">
            <v>2</v>
          </cell>
          <cell r="C3382">
            <v>0</v>
          </cell>
          <cell r="D3382" t="str">
            <v>L212</v>
          </cell>
          <cell r="E3382">
            <v>3</v>
          </cell>
          <cell r="F3382">
            <v>3</v>
          </cell>
        </row>
        <row r="3383">
          <cell r="A3383" t="str">
            <v>VLD602</v>
          </cell>
          <cell r="B3383">
            <v>3</v>
          </cell>
          <cell r="C3383">
            <v>0</v>
          </cell>
          <cell r="D3383" t="str">
            <v>L212</v>
          </cell>
          <cell r="E3383">
            <v>0</v>
          </cell>
          <cell r="F3383">
            <v>2</v>
          </cell>
        </row>
        <row r="3384">
          <cell r="A3384" t="str">
            <v>VLD602G</v>
          </cell>
          <cell r="B3384">
            <v>6</v>
          </cell>
          <cell r="C3384">
            <v>0</v>
          </cell>
          <cell r="D3384" t="str">
            <v>L212</v>
          </cell>
          <cell r="E3384">
            <v>1</v>
          </cell>
          <cell r="F3384">
            <v>1</v>
          </cell>
        </row>
        <row r="3385">
          <cell r="A3385" t="str">
            <v>VLD602S</v>
          </cell>
          <cell r="B3385">
            <v>0.75</v>
          </cell>
          <cell r="C3385">
            <v>0</v>
          </cell>
          <cell r="D3385" t="str">
            <v>L222</v>
          </cell>
          <cell r="E3385">
            <v>21</v>
          </cell>
          <cell r="F3385">
            <v>28</v>
          </cell>
        </row>
        <row r="3386">
          <cell r="A3386" t="str">
            <v>VLD602S</v>
          </cell>
          <cell r="B3386">
            <v>1</v>
          </cell>
          <cell r="C3386">
            <v>0</v>
          </cell>
          <cell r="D3386" t="str">
            <v>L222</v>
          </cell>
          <cell r="E3386">
            <v>18</v>
          </cell>
          <cell r="F3386">
            <v>23</v>
          </cell>
        </row>
        <row r="3387">
          <cell r="A3387" t="str">
            <v>VLD602S</v>
          </cell>
          <cell r="B3387">
            <v>1.5</v>
          </cell>
          <cell r="C3387">
            <v>0</v>
          </cell>
          <cell r="D3387" t="str">
            <v>L222</v>
          </cell>
          <cell r="E3387">
            <v>9</v>
          </cell>
          <cell r="F3387">
            <v>11</v>
          </cell>
        </row>
        <row r="3388">
          <cell r="A3388" t="str">
            <v>VLD603</v>
          </cell>
          <cell r="B3388">
            <v>0.25</v>
          </cell>
          <cell r="C3388">
            <v>0</v>
          </cell>
          <cell r="D3388" t="str">
            <v>L222</v>
          </cell>
          <cell r="E3388">
            <v>20</v>
          </cell>
          <cell r="F3388">
            <v>21</v>
          </cell>
        </row>
        <row r="3389">
          <cell r="A3389" t="str">
            <v>VLD802</v>
          </cell>
          <cell r="B3389">
            <v>0.25</v>
          </cell>
          <cell r="C3389">
            <v>0</v>
          </cell>
          <cell r="D3389" t="str">
            <v>L222</v>
          </cell>
          <cell r="E3389">
            <v>24</v>
          </cell>
          <cell r="F3389">
            <v>24</v>
          </cell>
        </row>
        <row r="3390">
          <cell r="A3390" t="str">
            <v>VLJD02</v>
          </cell>
          <cell r="B3390">
            <v>2</v>
          </cell>
          <cell r="C3390">
            <v>0</v>
          </cell>
          <cell r="D3390" t="str">
            <v>L201</v>
          </cell>
          <cell r="E3390">
            <v>2</v>
          </cell>
          <cell r="F3390">
            <v>2</v>
          </cell>
        </row>
        <row r="3391">
          <cell r="A3391" t="str">
            <v>VLL67P</v>
          </cell>
          <cell r="B3391">
            <v>2</v>
          </cell>
          <cell r="C3391">
            <v>0</v>
          </cell>
          <cell r="D3391" t="str">
            <v>L213</v>
          </cell>
          <cell r="E3391">
            <v>6</v>
          </cell>
          <cell r="F3391">
            <v>9</v>
          </cell>
        </row>
        <row r="3392">
          <cell r="A3392" t="str">
            <v>VLL67P</v>
          </cell>
          <cell r="B3392">
            <v>3</v>
          </cell>
          <cell r="C3392">
            <v>0</v>
          </cell>
          <cell r="D3392" t="str">
            <v>L213</v>
          </cell>
          <cell r="E3392">
            <v>4</v>
          </cell>
          <cell r="F3392">
            <v>4</v>
          </cell>
        </row>
        <row r="3393">
          <cell r="A3393" t="str">
            <v>VLL67P</v>
          </cell>
          <cell r="B3393">
            <v>4</v>
          </cell>
          <cell r="C3393">
            <v>0</v>
          </cell>
          <cell r="D3393" t="str">
            <v>L213</v>
          </cell>
          <cell r="E3393">
            <v>1</v>
          </cell>
          <cell r="F3393">
            <v>1</v>
          </cell>
        </row>
        <row r="3394">
          <cell r="A3394" t="str">
            <v>VLL801</v>
          </cell>
          <cell r="B3394">
            <v>0.75</v>
          </cell>
          <cell r="C3394">
            <v>0</v>
          </cell>
          <cell r="D3394" t="str">
            <v>L223</v>
          </cell>
          <cell r="E3394">
            <v>107</v>
          </cell>
          <cell r="F3394">
            <v>107</v>
          </cell>
        </row>
        <row r="3395">
          <cell r="A3395" t="str">
            <v>VLL801</v>
          </cell>
          <cell r="B3395">
            <v>1</v>
          </cell>
          <cell r="C3395">
            <v>0</v>
          </cell>
          <cell r="D3395" t="str">
            <v>L223</v>
          </cell>
          <cell r="E3395">
            <v>122</v>
          </cell>
          <cell r="F3395">
            <v>123</v>
          </cell>
        </row>
        <row r="3396">
          <cell r="A3396" t="str">
            <v>VLL801</v>
          </cell>
          <cell r="B3396">
            <v>1.5</v>
          </cell>
          <cell r="C3396">
            <v>0</v>
          </cell>
          <cell r="D3396" t="str">
            <v>L223</v>
          </cell>
          <cell r="E3396">
            <v>6</v>
          </cell>
          <cell r="F3396">
            <v>6</v>
          </cell>
        </row>
        <row r="3397">
          <cell r="A3397" t="str">
            <v>VLL801</v>
          </cell>
          <cell r="B3397">
            <v>2</v>
          </cell>
          <cell r="C3397">
            <v>0</v>
          </cell>
          <cell r="D3397" t="str">
            <v>L223</v>
          </cell>
          <cell r="E3397">
            <v>1</v>
          </cell>
          <cell r="F3397">
            <v>1</v>
          </cell>
        </row>
        <row r="3398">
          <cell r="A3398" t="str">
            <v>VLLA03</v>
          </cell>
          <cell r="B3398">
            <v>0.75</v>
          </cell>
          <cell r="C3398">
            <v>0</v>
          </cell>
          <cell r="D3398" t="str">
            <v>L223</v>
          </cell>
          <cell r="E3398">
            <v>18</v>
          </cell>
          <cell r="F3398">
            <v>18</v>
          </cell>
        </row>
        <row r="3399">
          <cell r="A3399" t="str">
            <v>VLLA03</v>
          </cell>
          <cell r="B3399">
            <v>1</v>
          </cell>
          <cell r="C3399">
            <v>0</v>
          </cell>
          <cell r="D3399" t="str">
            <v>L223</v>
          </cell>
          <cell r="E3399">
            <v>3</v>
          </cell>
          <cell r="F3399">
            <v>5</v>
          </cell>
        </row>
        <row r="3400">
          <cell r="A3400" t="str">
            <v>VLLA03</v>
          </cell>
          <cell r="B3400">
            <v>1.5</v>
          </cell>
          <cell r="C3400">
            <v>0</v>
          </cell>
          <cell r="D3400" t="str">
            <v>L223</v>
          </cell>
          <cell r="E3400">
            <v>3</v>
          </cell>
          <cell r="F3400">
            <v>3</v>
          </cell>
        </row>
        <row r="3401">
          <cell r="A3401" t="str">
            <v>VLP102</v>
          </cell>
          <cell r="B3401">
            <v>0.75</v>
          </cell>
          <cell r="C3401">
            <v>0</v>
          </cell>
          <cell r="D3401" t="str">
            <v>L602</v>
          </cell>
          <cell r="E3401">
            <v>0</v>
          </cell>
          <cell r="F3401">
            <v>0</v>
          </cell>
        </row>
        <row r="3402">
          <cell r="A3402" t="str">
            <v>VLP102</v>
          </cell>
          <cell r="B3402">
            <v>1</v>
          </cell>
          <cell r="C3402">
            <v>0</v>
          </cell>
          <cell r="D3402" t="str">
            <v>L602</v>
          </cell>
          <cell r="E3402">
            <v>8</v>
          </cell>
          <cell r="F3402">
            <v>0</v>
          </cell>
        </row>
        <row r="3403">
          <cell r="A3403" t="str">
            <v>VLP102</v>
          </cell>
          <cell r="B3403">
            <v>1.5</v>
          </cell>
          <cell r="C3403">
            <v>0</v>
          </cell>
          <cell r="D3403" t="str">
            <v>L602</v>
          </cell>
          <cell r="E3403">
            <v>4</v>
          </cell>
          <cell r="F3403">
            <v>0</v>
          </cell>
        </row>
        <row r="3404">
          <cell r="A3404" t="str">
            <v>VLP102</v>
          </cell>
          <cell r="B3404">
            <v>2</v>
          </cell>
          <cell r="C3404">
            <v>0</v>
          </cell>
          <cell r="D3404" t="str">
            <v>L602</v>
          </cell>
          <cell r="E3404">
            <v>6</v>
          </cell>
          <cell r="F3404">
            <v>0</v>
          </cell>
        </row>
        <row r="3405">
          <cell r="A3405" t="str">
            <v>VLS101V</v>
          </cell>
          <cell r="B3405">
            <v>0.25</v>
          </cell>
          <cell r="C3405">
            <v>0</v>
          </cell>
          <cell r="D3405" t="str">
            <v>L225</v>
          </cell>
          <cell r="E3405">
            <v>1</v>
          </cell>
          <cell r="F3405">
            <v>1</v>
          </cell>
        </row>
        <row r="3406">
          <cell r="A3406" t="str">
            <v>VLS101V</v>
          </cell>
          <cell r="B3406">
            <v>0.5</v>
          </cell>
          <cell r="C3406">
            <v>0</v>
          </cell>
          <cell r="D3406" t="str">
            <v>L225</v>
          </cell>
          <cell r="E3406">
            <v>70</v>
          </cell>
          <cell r="F3406">
            <v>71</v>
          </cell>
        </row>
        <row r="3407">
          <cell r="A3407" t="str">
            <v>VLS101V</v>
          </cell>
          <cell r="B3407">
            <v>0.75</v>
          </cell>
          <cell r="C3407">
            <v>0</v>
          </cell>
          <cell r="D3407" t="str">
            <v>L225</v>
          </cell>
          <cell r="E3407">
            <v>248</v>
          </cell>
          <cell r="F3407">
            <v>143</v>
          </cell>
        </row>
        <row r="3408">
          <cell r="A3408" t="str">
            <v>VLS101V</v>
          </cell>
          <cell r="B3408">
            <v>1</v>
          </cell>
          <cell r="C3408">
            <v>0</v>
          </cell>
          <cell r="D3408" t="str">
            <v>L225</v>
          </cell>
          <cell r="E3408">
            <v>53</v>
          </cell>
          <cell r="F3408">
            <v>46</v>
          </cell>
        </row>
        <row r="3409">
          <cell r="A3409" t="str">
            <v>VLS101V</v>
          </cell>
          <cell r="B3409">
            <v>1.5</v>
          </cell>
          <cell r="C3409">
            <v>0</v>
          </cell>
          <cell r="D3409" t="str">
            <v>L225</v>
          </cell>
          <cell r="E3409">
            <v>8</v>
          </cell>
          <cell r="F3409">
            <v>16</v>
          </cell>
        </row>
        <row r="3410">
          <cell r="A3410" t="str">
            <v>VLS101X</v>
          </cell>
          <cell r="B3410">
            <v>0.5</v>
          </cell>
          <cell r="C3410">
            <v>0</v>
          </cell>
          <cell r="D3410" t="str">
            <v>L225</v>
          </cell>
          <cell r="E3410">
            <v>10</v>
          </cell>
          <cell r="F3410">
            <v>3</v>
          </cell>
        </row>
        <row r="3411">
          <cell r="A3411" t="str">
            <v>VLS101X</v>
          </cell>
          <cell r="B3411">
            <v>0.75</v>
          </cell>
          <cell r="C3411">
            <v>0</v>
          </cell>
          <cell r="D3411" t="str">
            <v>L225</v>
          </cell>
          <cell r="E3411">
            <v>12</v>
          </cell>
          <cell r="F3411">
            <v>118</v>
          </cell>
        </row>
        <row r="3412">
          <cell r="A3412" t="str">
            <v>VLS101X</v>
          </cell>
          <cell r="B3412">
            <v>1</v>
          </cell>
          <cell r="C3412">
            <v>0</v>
          </cell>
          <cell r="D3412" t="str">
            <v>L225</v>
          </cell>
          <cell r="E3412">
            <v>0</v>
          </cell>
          <cell r="F3412">
            <v>10</v>
          </cell>
        </row>
        <row r="3413">
          <cell r="A3413" t="str">
            <v>VLS101X</v>
          </cell>
          <cell r="B3413">
            <v>1.5</v>
          </cell>
          <cell r="C3413">
            <v>0</v>
          </cell>
          <cell r="D3413" t="str">
            <v>L225</v>
          </cell>
          <cell r="E3413">
            <v>0</v>
          </cell>
          <cell r="F3413">
            <v>3</v>
          </cell>
        </row>
        <row r="3414">
          <cell r="A3414" t="str">
            <v>VLS102</v>
          </cell>
          <cell r="B3414">
            <v>0.25</v>
          </cell>
          <cell r="C3414">
            <v>0</v>
          </cell>
          <cell r="D3414" t="str">
            <v>L225</v>
          </cell>
          <cell r="E3414">
            <v>15</v>
          </cell>
          <cell r="F3414">
            <v>17</v>
          </cell>
        </row>
        <row r="3415">
          <cell r="A3415" t="str">
            <v>VLS102</v>
          </cell>
          <cell r="B3415">
            <v>0.75</v>
          </cell>
          <cell r="C3415">
            <v>0</v>
          </cell>
          <cell r="D3415" t="str">
            <v>L225</v>
          </cell>
          <cell r="E3415">
            <v>1</v>
          </cell>
          <cell r="F3415">
            <v>1</v>
          </cell>
        </row>
        <row r="3416">
          <cell r="A3416" t="str">
            <v>VLS103</v>
          </cell>
          <cell r="B3416">
            <v>2</v>
          </cell>
          <cell r="C3416">
            <v>0</v>
          </cell>
          <cell r="D3416" t="str">
            <v>L215</v>
          </cell>
          <cell r="E3416">
            <v>6</v>
          </cell>
          <cell r="F3416">
            <v>9</v>
          </cell>
        </row>
        <row r="3417">
          <cell r="A3417" t="str">
            <v>VLS103</v>
          </cell>
          <cell r="B3417">
            <v>3</v>
          </cell>
          <cell r="C3417">
            <v>0</v>
          </cell>
          <cell r="D3417" t="str">
            <v>L215</v>
          </cell>
          <cell r="E3417">
            <v>4</v>
          </cell>
          <cell r="F3417">
            <v>5</v>
          </cell>
        </row>
        <row r="3418">
          <cell r="A3418" t="str">
            <v>VLS103</v>
          </cell>
          <cell r="B3418">
            <v>4</v>
          </cell>
          <cell r="C3418">
            <v>0</v>
          </cell>
          <cell r="D3418" t="str">
            <v>L215</v>
          </cell>
          <cell r="E3418">
            <v>2</v>
          </cell>
          <cell r="F3418">
            <v>2</v>
          </cell>
        </row>
        <row r="3419">
          <cell r="A3419" t="str">
            <v>VLS103G</v>
          </cell>
          <cell r="B3419">
            <v>6</v>
          </cell>
          <cell r="C3419">
            <v>0</v>
          </cell>
          <cell r="D3419" t="str">
            <v>L215</v>
          </cell>
          <cell r="E3419">
            <v>1</v>
          </cell>
          <cell r="F3419">
            <v>2</v>
          </cell>
        </row>
        <row r="3420">
          <cell r="A3420" t="str">
            <v>VLS104</v>
          </cell>
          <cell r="B3420">
            <v>0.25</v>
          </cell>
          <cell r="C3420">
            <v>0</v>
          </cell>
          <cell r="D3420" t="str">
            <v>L224</v>
          </cell>
          <cell r="E3420">
            <v>8</v>
          </cell>
          <cell r="F3420">
            <v>6</v>
          </cell>
        </row>
        <row r="3421">
          <cell r="A3421" t="str">
            <v>VLS143</v>
          </cell>
          <cell r="B3421">
            <v>2</v>
          </cell>
          <cell r="C3421">
            <v>0</v>
          </cell>
          <cell r="D3421" t="str">
            <v>L215</v>
          </cell>
          <cell r="E3421">
            <v>2</v>
          </cell>
          <cell r="F3421">
            <v>2</v>
          </cell>
        </row>
        <row r="3422">
          <cell r="A3422" t="str">
            <v>VLS143G</v>
          </cell>
          <cell r="B3422">
            <v>8</v>
          </cell>
          <cell r="C3422">
            <v>0</v>
          </cell>
          <cell r="D3422" t="str">
            <v>L215</v>
          </cell>
          <cell r="E3422">
            <v>1</v>
          </cell>
          <cell r="F3422">
            <v>2</v>
          </cell>
        </row>
        <row r="3423">
          <cell r="A3423" t="str">
            <v>VLS301B</v>
          </cell>
          <cell r="B3423">
            <v>1</v>
          </cell>
          <cell r="C3423">
            <v>0</v>
          </cell>
          <cell r="D3423" t="str">
            <v>L224</v>
          </cell>
          <cell r="E3423">
            <v>2</v>
          </cell>
          <cell r="F3423">
            <v>2</v>
          </cell>
        </row>
        <row r="3424">
          <cell r="A3424" t="str">
            <v>VLS301D</v>
          </cell>
          <cell r="B3424">
            <v>8</v>
          </cell>
          <cell r="C3424">
            <v>0</v>
          </cell>
          <cell r="D3424" t="str">
            <v>L214</v>
          </cell>
          <cell r="E3424">
            <v>1</v>
          </cell>
          <cell r="F3424">
            <v>1</v>
          </cell>
        </row>
        <row r="3425">
          <cell r="A3425" t="str">
            <v>VLS301V</v>
          </cell>
          <cell r="B3425">
            <v>0.5</v>
          </cell>
          <cell r="C3425">
            <v>0</v>
          </cell>
          <cell r="D3425" t="str">
            <v>L225</v>
          </cell>
          <cell r="E3425">
            <v>20</v>
          </cell>
          <cell r="F3425">
            <v>18</v>
          </cell>
        </row>
        <row r="3426">
          <cell r="A3426" t="str">
            <v>VLS301V</v>
          </cell>
          <cell r="B3426">
            <v>0.75</v>
          </cell>
          <cell r="C3426">
            <v>0</v>
          </cell>
          <cell r="D3426" t="str">
            <v>L225</v>
          </cell>
          <cell r="E3426">
            <v>162</v>
          </cell>
          <cell r="F3426">
            <v>89</v>
          </cell>
        </row>
        <row r="3427">
          <cell r="A3427" t="str">
            <v>VLS301V</v>
          </cell>
          <cell r="B3427">
            <v>1</v>
          </cell>
          <cell r="C3427">
            <v>0</v>
          </cell>
          <cell r="D3427" t="str">
            <v>L225</v>
          </cell>
          <cell r="E3427">
            <v>7</v>
          </cell>
          <cell r="F3427">
            <v>10</v>
          </cell>
        </row>
        <row r="3428">
          <cell r="A3428" t="str">
            <v>VLS301V</v>
          </cell>
          <cell r="B3428">
            <v>1.5</v>
          </cell>
          <cell r="C3428">
            <v>0</v>
          </cell>
          <cell r="D3428" t="str">
            <v>L225</v>
          </cell>
          <cell r="E3428">
            <v>6</v>
          </cell>
          <cell r="F3428">
            <v>9</v>
          </cell>
        </row>
        <row r="3429">
          <cell r="A3429" t="str">
            <v>VLS301X</v>
          </cell>
          <cell r="B3429">
            <v>0.5</v>
          </cell>
          <cell r="C3429">
            <v>0</v>
          </cell>
          <cell r="D3429" t="str">
            <v>L225</v>
          </cell>
          <cell r="E3429">
            <v>2</v>
          </cell>
          <cell r="F3429">
            <v>11</v>
          </cell>
        </row>
        <row r="3430">
          <cell r="A3430" t="str">
            <v>VLS301X</v>
          </cell>
          <cell r="B3430">
            <v>0.75</v>
          </cell>
          <cell r="C3430">
            <v>0</v>
          </cell>
          <cell r="D3430" t="str">
            <v>L225</v>
          </cell>
          <cell r="E3430">
            <v>20</v>
          </cell>
          <cell r="F3430">
            <v>92</v>
          </cell>
        </row>
        <row r="3431">
          <cell r="A3431" t="str">
            <v>VLS301X</v>
          </cell>
          <cell r="B3431">
            <v>1.5</v>
          </cell>
          <cell r="C3431">
            <v>0</v>
          </cell>
          <cell r="D3431" t="str">
            <v>L225</v>
          </cell>
          <cell r="E3431">
            <v>0</v>
          </cell>
          <cell r="F3431">
            <v>1</v>
          </cell>
        </row>
        <row r="3432">
          <cell r="A3432" t="str">
            <v>VLS302</v>
          </cell>
          <cell r="B3432">
            <v>0.25</v>
          </cell>
          <cell r="C3432">
            <v>0</v>
          </cell>
          <cell r="D3432" t="str">
            <v>L225</v>
          </cell>
          <cell r="E3432">
            <v>6</v>
          </cell>
          <cell r="F3432">
            <v>7</v>
          </cell>
        </row>
        <row r="3433">
          <cell r="A3433" t="str">
            <v>VLS303</v>
          </cell>
          <cell r="B3433">
            <v>2</v>
          </cell>
          <cell r="C3433">
            <v>0</v>
          </cell>
          <cell r="D3433" t="str">
            <v>L215</v>
          </cell>
          <cell r="E3433">
            <v>20</v>
          </cell>
          <cell r="F3433">
            <v>24</v>
          </cell>
        </row>
        <row r="3434">
          <cell r="A3434" t="str">
            <v>VLS303</v>
          </cell>
          <cell r="B3434">
            <v>3</v>
          </cell>
          <cell r="C3434">
            <v>0</v>
          </cell>
          <cell r="D3434" t="str">
            <v>L215</v>
          </cell>
          <cell r="E3434">
            <v>5</v>
          </cell>
          <cell r="F3434">
            <v>6</v>
          </cell>
        </row>
        <row r="3435">
          <cell r="A3435" t="str">
            <v>VLS303</v>
          </cell>
          <cell r="B3435">
            <v>4</v>
          </cell>
          <cell r="C3435">
            <v>0</v>
          </cell>
          <cell r="D3435" t="str">
            <v>L215</v>
          </cell>
          <cell r="E3435">
            <v>1</v>
          </cell>
          <cell r="F3435">
            <v>3</v>
          </cell>
        </row>
        <row r="3436">
          <cell r="A3436" t="str">
            <v>VLS303G</v>
          </cell>
          <cell r="B3436">
            <v>6</v>
          </cell>
          <cell r="C3436">
            <v>0</v>
          </cell>
          <cell r="D3436" t="str">
            <v>L215</v>
          </cell>
          <cell r="E3436">
            <v>1</v>
          </cell>
          <cell r="F3436">
            <v>1</v>
          </cell>
        </row>
        <row r="3437">
          <cell r="A3437" t="str">
            <v>VLS303G</v>
          </cell>
          <cell r="B3437">
            <v>8</v>
          </cell>
          <cell r="C3437">
            <v>0</v>
          </cell>
          <cell r="D3437" t="str">
            <v>L215</v>
          </cell>
          <cell r="E3437">
            <v>1</v>
          </cell>
          <cell r="F3437">
            <v>1</v>
          </cell>
        </row>
        <row r="3438">
          <cell r="A3438" t="str">
            <v>VLS304</v>
          </cell>
          <cell r="B3438">
            <v>0.25</v>
          </cell>
          <cell r="C3438">
            <v>0</v>
          </cell>
          <cell r="D3438" t="str">
            <v>L224</v>
          </cell>
          <cell r="E3438">
            <v>0</v>
          </cell>
          <cell r="F3438">
            <v>8</v>
          </cell>
        </row>
        <row r="3439">
          <cell r="A3439" t="str">
            <v>VLS601B</v>
          </cell>
          <cell r="B3439">
            <v>0.75</v>
          </cell>
          <cell r="C3439">
            <v>0</v>
          </cell>
          <cell r="D3439" t="str">
            <v>L224</v>
          </cell>
          <cell r="E3439">
            <v>2</v>
          </cell>
          <cell r="F3439">
            <v>2</v>
          </cell>
        </row>
        <row r="3440">
          <cell r="A3440" t="str">
            <v>VLS601B</v>
          </cell>
          <cell r="B3440">
            <v>1</v>
          </cell>
          <cell r="C3440">
            <v>0</v>
          </cell>
          <cell r="D3440" t="str">
            <v>L224</v>
          </cell>
          <cell r="E3440">
            <v>2</v>
          </cell>
          <cell r="F3440">
            <v>2</v>
          </cell>
        </row>
        <row r="3441">
          <cell r="A3441" t="str">
            <v>VLS601T</v>
          </cell>
          <cell r="B3441">
            <v>0.25</v>
          </cell>
          <cell r="C3441">
            <v>0</v>
          </cell>
          <cell r="D3441" t="str">
            <v>L225</v>
          </cell>
          <cell r="E3441">
            <v>3</v>
          </cell>
          <cell r="F3441">
            <v>6</v>
          </cell>
        </row>
        <row r="3442">
          <cell r="A3442" t="str">
            <v>VLS601T</v>
          </cell>
          <cell r="B3442">
            <v>0.5</v>
          </cell>
          <cell r="C3442">
            <v>0</v>
          </cell>
          <cell r="D3442" t="str">
            <v>L225</v>
          </cell>
          <cell r="E3442">
            <v>48</v>
          </cell>
          <cell r="F3442">
            <v>48</v>
          </cell>
        </row>
        <row r="3443">
          <cell r="A3443" t="str">
            <v>VLS601T</v>
          </cell>
          <cell r="B3443">
            <v>0.75</v>
          </cell>
          <cell r="C3443">
            <v>0</v>
          </cell>
          <cell r="D3443" t="str">
            <v>L225</v>
          </cell>
          <cell r="E3443">
            <v>176</v>
          </cell>
          <cell r="F3443">
            <v>127</v>
          </cell>
        </row>
        <row r="3444">
          <cell r="A3444" t="str">
            <v>VLS601T</v>
          </cell>
          <cell r="B3444">
            <v>1</v>
          </cell>
          <cell r="C3444">
            <v>0</v>
          </cell>
          <cell r="D3444" t="str">
            <v>L225</v>
          </cell>
          <cell r="E3444">
            <v>19</v>
          </cell>
          <cell r="F3444">
            <v>21</v>
          </cell>
        </row>
        <row r="3445">
          <cell r="A3445" t="str">
            <v>VLS601T</v>
          </cell>
          <cell r="B3445">
            <v>1.5</v>
          </cell>
          <cell r="C3445">
            <v>0</v>
          </cell>
          <cell r="D3445" t="str">
            <v>L225</v>
          </cell>
          <cell r="E3445">
            <v>5</v>
          </cell>
          <cell r="F3445">
            <v>9</v>
          </cell>
        </row>
        <row r="3446">
          <cell r="A3446" t="str">
            <v>VLS601X</v>
          </cell>
          <cell r="B3446">
            <v>0.5</v>
          </cell>
          <cell r="C3446">
            <v>0</v>
          </cell>
          <cell r="D3446" t="str">
            <v>L225</v>
          </cell>
          <cell r="E3446">
            <v>2</v>
          </cell>
          <cell r="F3446">
            <v>3</v>
          </cell>
        </row>
        <row r="3447">
          <cell r="A3447" t="str">
            <v>VLS601X</v>
          </cell>
          <cell r="B3447">
            <v>0.75</v>
          </cell>
          <cell r="C3447">
            <v>0</v>
          </cell>
          <cell r="D3447" t="str">
            <v>L225</v>
          </cell>
          <cell r="E3447">
            <v>21</v>
          </cell>
          <cell r="F3447">
            <v>70</v>
          </cell>
        </row>
        <row r="3448">
          <cell r="A3448" t="str">
            <v>VLS601X</v>
          </cell>
          <cell r="B3448">
            <v>1</v>
          </cell>
          <cell r="C3448">
            <v>0</v>
          </cell>
          <cell r="D3448" t="str">
            <v>L225</v>
          </cell>
          <cell r="E3448">
            <v>0</v>
          </cell>
          <cell r="F3448">
            <v>1</v>
          </cell>
        </row>
        <row r="3449">
          <cell r="A3449" t="str">
            <v>VLS602</v>
          </cell>
          <cell r="B3449">
            <v>0.25</v>
          </cell>
          <cell r="C3449">
            <v>0</v>
          </cell>
          <cell r="D3449" t="str">
            <v>L225</v>
          </cell>
          <cell r="E3449">
            <v>12</v>
          </cell>
          <cell r="F3449">
            <v>12</v>
          </cell>
        </row>
        <row r="3450">
          <cell r="A3450" t="str">
            <v>VLS602</v>
          </cell>
          <cell r="B3450">
            <v>0.75</v>
          </cell>
          <cell r="C3450">
            <v>0</v>
          </cell>
          <cell r="D3450" t="str">
            <v>L225</v>
          </cell>
          <cell r="E3450">
            <v>1</v>
          </cell>
          <cell r="F3450">
            <v>1</v>
          </cell>
        </row>
        <row r="3451">
          <cell r="A3451" t="str">
            <v>VLS643</v>
          </cell>
          <cell r="B3451">
            <v>2</v>
          </cell>
          <cell r="C3451">
            <v>0</v>
          </cell>
          <cell r="D3451" t="str">
            <v>L215</v>
          </cell>
          <cell r="E3451">
            <v>8</v>
          </cell>
          <cell r="F3451">
            <v>10</v>
          </cell>
        </row>
        <row r="3452">
          <cell r="A3452" t="str">
            <v>VLS643</v>
          </cell>
          <cell r="B3452">
            <v>3</v>
          </cell>
          <cell r="C3452">
            <v>0</v>
          </cell>
          <cell r="D3452" t="str">
            <v>L215</v>
          </cell>
          <cell r="E3452">
            <v>1</v>
          </cell>
          <cell r="F3452">
            <v>1</v>
          </cell>
        </row>
        <row r="3453">
          <cell r="A3453" t="str">
            <v>VLS643</v>
          </cell>
          <cell r="B3453">
            <v>4</v>
          </cell>
          <cell r="C3453">
            <v>0</v>
          </cell>
          <cell r="D3453" t="str">
            <v>L215</v>
          </cell>
          <cell r="E3453">
            <v>2</v>
          </cell>
          <cell r="F3453">
            <v>2</v>
          </cell>
        </row>
        <row r="3454">
          <cell r="A3454" t="str">
            <v>VLS643G</v>
          </cell>
          <cell r="B3454">
            <v>6</v>
          </cell>
          <cell r="C3454">
            <v>0</v>
          </cell>
          <cell r="D3454" t="str">
            <v>L215</v>
          </cell>
          <cell r="E3454">
            <v>1</v>
          </cell>
          <cell r="F3454">
            <v>1</v>
          </cell>
        </row>
        <row r="3455">
          <cell r="A3455" t="str">
            <v>VWC101C</v>
          </cell>
          <cell r="B3455">
            <v>4</v>
          </cell>
          <cell r="C3455">
            <v>0</v>
          </cell>
          <cell r="D3455" t="str">
            <v>L252</v>
          </cell>
          <cell r="E3455">
            <v>10</v>
          </cell>
          <cell r="F3455">
            <v>12</v>
          </cell>
        </row>
        <row r="3456">
          <cell r="A3456" t="str">
            <v>VWC101C</v>
          </cell>
          <cell r="B3456">
            <v>6</v>
          </cell>
          <cell r="C3456">
            <v>0</v>
          </cell>
          <cell r="D3456" t="str">
            <v>L252</v>
          </cell>
          <cell r="E3456">
            <v>14</v>
          </cell>
          <cell r="F3456">
            <v>16</v>
          </cell>
        </row>
        <row r="3457">
          <cell r="A3457" t="str">
            <v>VWC101C</v>
          </cell>
          <cell r="B3457">
            <v>8</v>
          </cell>
          <cell r="C3457">
            <v>0</v>
          </cell>
          <cell r="D3457" t="str">
            <v>L252</v>
          </cell>
          <cell r="E3457">
            <v>3</v>
          </cell>
          <cell r="F3457">
            <v>3</v>
          </cell>
        </row>
        <row r="3458">
          <cell r="A3458" t="str">
            <v>VWC101C</v>
          </cell>
          <cell r="B3458">
            <v>10</v>
          </cell>
          <cell r="C3458">
            <v>0</v>
          </cell>
          <cell r="D3458" t="str">
            <v>L252</v>
          </cell>
          <cell r="E3458">
            <v>1</v>
          </cell>
          <cell r="F3458">
            <v>1</v>
          </cell>
        </row>
        <row r="3459">
          <cell r="A3459" t="str">
            <v>VWC101C</v>
          </cell>
          <cell r="B3459">
            <v>12</v>
          </cell>
          <cell r="C3459">
            <v>0</v>
          </cell>
          <cell r="D3459" t="str">
            <v>L252</v>
          </cell>
          <cell r="E3459">
            <v>2</v>
          </cell>
          <cell r="F3459">
            <v>2</v>
          </cell>
        </row>
        <row r="3460">
          <cell r="A3460" t="str">
            <v>VWC101C</v>
          </cell>
          <cell r="B3460">
            <v>14</v>
          </cell>
          <cell r="C3460">
            <v>0</v>
          </cell>
          <cell r="D3460" t="str">
            <v>L252</v>
          </cell>
          <cell r="E3460">
            <v>1</v>
          </cell>
          <cell r="F3460">
            <v>1</v>
          </cell>
        </row>
        <row r="3461">
          <cell r="A3461" t="str">
            <v>VWC101SRB</v>
          </cell>
          <cell r="B3461">
            <v>4</v>
          </cell>
          <cell r="C3461">
            <v>0</v>
          </cell>
          <cell r="D3461" t="str">
            <v>L252</v>
          </cell>
          <cell r="E3461">
            <v>1</v>
          </cell>
          <cell r="F3461">
            <v>1</v>
          </cell>
        </row>
        <row r="3462">
          <cell r="A3462" t="str">
            <v>VWC101SRB</v>
          </cell>
          <cell r="B3462">
            <v>6</v>
          </cell>
          <cell r="C3462">
            <v>0</v>
          </cell>
          <cell r="D3462" t="str">
            <v>L252</v>
          </cell>
          <cell r="E3462">
            <v>0</v>
          </cell>
          <cell r="F3462">
            <v>1</v>
          </cell>
        </row>
        <row r="3463">
          <cell r="A3463" t="str">
            <v>VWC104B</v>
          </cell>
          <cell r="B3463">
            <v>4</v>
          </cell>
          <cell r="C3463">
            <v>0</v>
          </cell>
          <cell r="D3463" t="str">
            <v>L252</v>
          </cell>
          <cell r="E3463">
            <v>1</v>
          </cell>
          <cell r="F3463">
            <v>1</v>
          </cell>
        </row>
        <row r="3464">
          <cell r="A3464" t="str">
            <v>VWC104SRB</v>
          </cell>
          <cell r="B3464">
            <v>10</v>
          </cell>
          <cell r="C3464">
            <v>0</v>
          </cell>
          <cell r="D3464" t="str">
            <v>L252</v>
          </cell>
          <cell r="E3464">
            <v>2</v>
          </cell>
          <cell r="F3464">
            <v>2</v>
          </cell>
        </row>
        <row r="3465">
          <cell r="A3465" t="str">
            <v>VWC104SRB</v>
          </cell>
          <cell r="B3465">
            <v>20</v>
          </cell>
          <cell r="C3465">
            <v>0</v>
          </cell>
          <cell r="D3465" t="str">
            <v>L252</v>
          </cell>
          <cell r="E3465">
            <v>2</v>
          </cell>
          <cell r="F3465">
            <v>2</v>
          </cell>
        </row>
        <row r="3466">
          <cell r="A3466" t="str">
            <v>VWC105K</v>
          </cell>
          <cell r="B3466">
            <v>30</v>
          </cell>
          <cell r="C3466">
            <v>0</v>
          </cell>
          <cell r="D3466" t="str">
            <v>L252</v>
          </cell>
          <cell r="E3466">
            <v>2</v>
          </cell>
          <cell r="F3466">
            <v>2</v>
          </cell>
        </row>
        <row r="3467">
          <cell r="A3467" t="str">
            <v>VWC301C</v>
          </cell>
          <cell r="B3467">
            <v>4</v>
          </cell>
          <cell r="C3467">
            <v>0</v>
          </cell>
          <cell r="D3467" t="str">
            <v>L252</v>
          </cell>
          <cell r="E3467">
            <v>1</v>
          </cell>
          <cell r="F3467">
            <v>1</v>
          </cell>
        </row>
        <row r="3468">
          <cell r="A3468" t="str">
            <v>VWC301C</v>
          </cell>
          <cell r="B3468">
            <v>6</v>
          </cell>
          <cell r="C3468">
            <v>0</v>
          </cell>
          <cell r="D3468" t="str">
            <v>L252</v>
          </cell>
          <cell r="E3468">
            <v>1</v>
          </cell>
          <cell r="F3468">
            <v>1</v>
          </cell>
        </row>
        <row r="3469">
          <cell r="A3469" t="str">
            <v>VWC301C</v>
          </cell>
          <cell r="B3469">
            <v>8</v>
          </cell>
          <cell r="C3469">
            <v>0</v>
          </cell>
          <cell r="D3469" t="str">
            <v>L252</v>
          </cell>
          <cell r="E3469">
            <v>1</v>
          </cell>
          <cell r="F3469">
            <v>1</v>
          </cell>
        </row>
        <row r="3470">
          <cell r="A3470" t="str">
            <v>VWC301C</v>
          </cell>
          <cell r="B3470">
            <v>10</v>
          </cell>
          <cell r="C3470">
            <v>0</v>
          </cell>
          <cell r="D3470" t="str">
            <v>L252</v>
          </cell>
          <cell r="E3470">
            <v>2</v>
          </cell>
          <cell r="F3470">
            <v>2</v>
          </cell>
        </row>
        <row r="3471">
          <cell r="A3471" t="str">
            <v>VWC301CK</v>
          </cell>
          <cell r="B3471">
            <v>42</v>
          </cell>
          <cell r="C3471">
            <v>0</v>
          </cell>
          <cell r="D3471" t="str">
            <v>L252</v>
          </cell>
          <cell r="E3471">
            <v>2</v>
          </cell>
          <cell r="F3471">
            <v>2</v>
          </cell>
        </row>
        <row r="3472">
          <cell r="A3472" t="str">
            <v>VWC304B</v>
          </cell>
          <cell r="B3472">
            <v>4</v>
          </cell>
          <cell r="C3472">
            <v>0</v>
          </cell>
          <cell r="D3472" t="str">
            <v>L252</v>
          </cell>
          <cell r="E3472">
            <v>2</v>
          </cell>
          <cell r="F3472">
            <v>2</v>
          </cell>
        </row>
        <row r="3473">
          <cell r="A3473" t="str">
            <v>VWC603</v>
          </cell>
          <cell r="B3473">
            <v>8</v>
          </cell>
          <cell r="C3473">
            <v>0</v>
          </cell>
          <cell r="D3473" t="str">
            <v>L252</v>
          </cell>
          <cell r="E3473">
            <v>2</v>
          </cell>
          <cell r="F3473">
            <v>2</v>
          </cell>
        </row>
        <row r="3474">
          <cell r="A3474" t="str">
            <v>VWC603SR</v>
          </cell>
          <cell r="B3474">
            <v>8</v>
          </cell>
          <cell r="C3474">
            <v>0</v>
          </cell>
          <cell r="D3474" t="str">
            <v>L252</v>
          </cell>
          <cell r="E3474">
            <v>3</v>
          </cell>
          <cell r="F3474">
            <v>3</v>
          </cell>
        </row>
        <row r="3475">
          <cell r="A3475" t="str">
            <v>VWC603SR</v>
          </cell>
          <cell r="B3475">
            <v>20</v>
          </cell>
          <cell r="C3475">
            <v>0</v>
          </cell>
          <cell r="D3475" t="str">
            <v>L252</v>
          </cell>
          <cell r="E3475">
            <v>1</v>
          </cell>
          <cell r="F3475">
            <v>1</v>
          </cell>
        </row>
        <row r="3476">
          <cell r="A3476" t="str">
            <v>VWC604B</v>
          </cell>
          <cell r="B3476">
            <v>2</v>
          </cell>
          <cell r="C3476">
            <v>0</v>
          </cell>
          <cell r="D3476" t="str">
            <v>L252</v>
          </cell>
          <cell r="E3476">
            <v>1</v>
          </cell>
          <cell r="F3476">
            <v>1</v>
          </cell>
        </row>
        <row r="3477">
          <cell r="A3477" t="str">
            <v>VWC604B</v>
          </cell>
          <cell r="B3477">
            <v>8</v>
          </cell>
          <cell r="C3477">
            <v>0</v>
          </cell>
          <cell r="D3477" t="str">
            <v>L252</v>
          </cell>
          <cell r="E3477">
            <v>2</v>
          </cell>
          <cell r="F3477">
            <v>3</v>
          </cell>
        </row>
        <row r="3478">
          <cell r="A3478" t="str">
            <v>VWD101</v>
          </cell>
          <cell r="B3478">
            <v>4</v>
          </cell>
          <cell r="C3478">
            <v>0</v>
          </cell>
          <cell r="D3478" t="str">
            <v>L253</v>
          </cell>
          <cell r="E3478">
            <v>6</v>
          </cell>
          <cell r="F3478">
            <v>6</v>
          </cell>
        </row>
        <row r="3479">
          <cell r="A3479" t="str">
            <v>VWD101</v>
          </cell>
          <cell r="B3479">
            <v>6</v>
          </cell>
          <cell r="C3479">
            <v>0</v>
          </cell>
          <cell r="D3479" t="str">
            <v>L253</v>
          </cell>
          <cell r="E3479">
            <v>4</v>
          </cell>
          <cell r="F3479">
            <v>4</v>
          </cell>
        </row>
        <row r="3480">
          <cell r="A3480" t="str">
            <v>VWD101</v>
          </cell>
          <cell r="B3480">
            <v>10</v>
          </cell>
          <cell r="C3480">
            <v>0</v>
          </cell>
          <cell r="D3480" t="str">
            <v>L253</v>
          </cell>
          <cell r="E3480">
            <v>0</v>
          </cell>
          <cell r="F3480">
            <v>1</v>
          </cell>
        </row>
        <row r="3481">
          <cell r="A3481" t="str">
            <v>VWD101K</v>
          </cell>
          <cell r="B3481">
            <v>48</v>
          </cell>
          <cell r="C3481">
            <v>0</v>
          </cell>
          <cell r="D3481" t="str">
            <v>L253</v>
          </cell>
          <cell r="E3481">
            <v>1</v>
          </cell>
          <cell r="F3481">
            <v>1</v>
          </cell>
        </row>
        <row r="3482">
          <cell r="A3482" t="str">
            <v>VWD102</v>
          </cell>
          <cell r="B3482">
            <v>66</v>
          </cell>
          <cell r="C3482">
            <v>0</v>
          </cell>
          <cell r="D3482" t="str">
            <v>L253</v>
          </cell>
          <cell r="E3482">
            <v>1</v>
          </cell>
          <cell r="F3482">
            <v>1</v>
          </cell>
        </row>
        <row r="3483">
          <cell r="A3483" t="str">
            <v>VWD301</v>
          </cell>
          <cell r="B3483">
            <v>4</v>
          </cell>
          <cell r="C3483">
            <v>0</v>
          </cell>
          <cell r="D3483" t="str">
            <v>L253</v>
          </cell>
          <cell r="E3483">
            <v>2</v>
          </cell>
          <cell r="F3483">
            <v>2</v>
          </cell>
        </row>
        <row r="3484">
          <cell r="A3484" t="str">
            <v>VWD301</v>
          </cell>
          <cell r="B3484">
            <v>6</v>
          </cell>
          <cell r="C3484">
            <v>0</v>
          </cell>
          <cell r="D3484" t="str">
            <v>L253</v>
          </cell>
          <cell r="E3484">
            <v>6</v>
          </cell>
          <cell r="F3484">
            <v>6</v>
          </cell>
        </row>
        <row r="3485">
          <cell r="A3485" t="str">
            <v>VWD301</v>
          </cell>
          <cell r="B3485">
            <v>12</v>
          </cell>
          <cell r="C3485">
            <v>0</v>
          </cell>
          <cell r="D3485" t="str">
            <v>L253</v>
          </cell>
          <cell r="E3485">
            <v>1</v>
          </cell>
          <cell r="F3485">
            <v>1</v>
          </cell>
        </row>
        <row r="3486">
          <cell r="A3486" t="str">
            <v>VWD602</v>
          </cell>
          <cell r="B3486">
            <v>2</v>
          </cell>
          <cell r="C3486">
            <v>0</v>
          </cell>
          <cell r="D3486" t="str">
            <v>L253</v>
          </cell>
          <cell r="E3486">
            <v>8</v>
          </cell>
          <cell r="F3486">
            <v>8</v>
          </cell>
        </row>
        <row r="3487">
          <cell r="A3487" t="str">
            <v>VWD602</v>
          </cell>
          <cell r="B3487">
            <v>3</v>
          </cell>
          <cell r="C3487">
            <v>0</v>
          </cell>
          <cell r="D3487" t="str">
            <v>L253</v>
          </cell>
          <cell r="E3487">
            <v>2</v>
          </cell>
          <cell r="F3487">
            <v>2</v>
          </cell>
        </row>
        <row r="3488">
          <cell r="A3488" t="str">
            <v>VWD602</v>
          </cell>
          <cell r="B3488">
            <v>4</v>
          </cell>
          <cell r="C3488">
            <v>0</v>
          </cell>
          <cell r="D3488" t="str">
            <v>L253</v>
          </cell>
          <cell r="E3488">
            <v>1</v>
          </cell>
          <cell r="F3488">
            <v>1</v>
          </cell>
        </row>
        <row r="3489">
          <cell r="A3489" t="str">
            <v>VWD602</v>
          </cell>
          <cell r="B3489">
            <v>6</v>
          </cell>
          <cell r="C3489">
            <v>0</v>
          </cell>
          <cell r="D3489" t="str">
            <v>L253</v>
          </cell>
          <cell r="E3489">
            <v>6</v>
          </cell>
          <cell r="F3489">
            <v>6</v>
          </cell>
        </row>
        <row r="3490">
          <cell r="A3490" t="str">
            <v>VWD602</v>
          </cell>
          <cell r="B3490">
            <v>8</v>
          </cell>
          <cell r="C3490">
            <v>0</v>
          </cell>
          <cell r="D3490" t="str">
            <v>L253</v>
          </cell>
          <cell r="E3490">
            <v>2</v>
          </cell>
          <cell r="F3490">
            <v>2</v>
          </cell>
        </row>
        <row r="3491">
          <cell r="A3491" t="str">
            <v>VWD602K</v>
          </cell>
          <cell r="B3491">
            <v>30</v>
          </cell>
          <cell r="C3491">
            <v>0</v>
          </cell>
          <cell r="D3491" t="str">
            <v>L253</v>
          </cell>
          <cell r="E3491">
            <v>1</v>
          </cell>
          <cell r="F3491">
            <v>1</v>
          </cell>
        </row>
        <row r="3492">
          <cell r="A3492" t="str">
            <v>VWJD01</v>
          </cell>
          <cell r="B3492">
            <v>4</v>
          </cell>
          <cell r="C3492">
            <v>0</v>
          </cell>
          <cell r="D3492" t="str">
            <v>L251</v>
          </cell>
          <cell r="E3492">
            <v>1</v>
          </cell>
          <cell r="F3492">
            <v>1</v>
          </cell>
        </row>
        <row r="3493">
          <cell r="A3493" t="str">
            <v>VWJD01</v>
          </cell>
          <cell r="B3493">
            <v>8</v>
          </cell>
          <cell r="C3493">
            <v>0</v>
          </cell>
          <cell r="D3493" t="str">
            <v>L251</v>
          </cell>
          <cell r="E3493">
            <v>1</v>
          </cell>
          <cell r="F3493">
            <v>1</v>
          </cell>
        </row>
        <row r="3494">
          <cell r="A3494" t="str">
            <v>VWJD02</v>
          </cell>
          <cell r="B3494">
            <v>2</v>
          </cell>
          <cell r="C3494">
            <v>0</v>
          </cell>
          <cell r="D3494" t="str">
            <v>L251</v>
          </cell>
          <cell r="E3494">
            <v>0</v>
          </cell>
          <cell r="F3494">
            <v>2</v>
          </cell>
        </row>
        <row r="3495">
          <cell r="A3495" t="str">
            <v>VWJD02</v>
          </cell>
          <cell r="B3495">
            <v>12</v>
          </cell>
          <cell r="C3495">
            <v>0</v>
          </cell>
          <cell r="D3495" t="str">
            <v>L251</v>
          </cell>
          <cell r="E3495">
            <v>1</v>
          </cell>
          <cell r="F3495">
            <v>1</v>
          </cell>
        </row>
        <row r="3496">
          <cell r="A3496" t="str">
            <v>VWS102</v>
          </cell>
          <cell r="B3496">
            <v>2</v>
          </cell>
          <cell r="C3496">
            <v>0</v>
          </cell>
          <cell r="D3496" t="str">
            <v>L254</v>
          </cell>
          <cell r="E3496">
            <v>1</v>
          </cell>
          <cell r="F3496">
            <v>2</v>
          </cell>
        </row>
        <row r="3497">
          <cell r="A3497" t="str">
            <v>VWS103</v>
          </cell>
          <cell r="B3497">
            <v>4</v>
          </cell>
          <cell r="C3497">
            <v>0</v>
          </cell>
          <cell r="D3497" t="str">
            <v>L255</v>
          </cell>
          <cell r="E3497">
            <v>1</v>
          </cell>
          <cell r="F3497">
            <v>1</v>
          </cell>
        </row>
        <row r="3498">
          <cell r="A3498" t="str">
            <v>VWS103</v>
          </cell>
          <cell r="B3498">
            <v>6</v>
          </cell>
          <cell r="C3498">
            <v>0</v>
          </cell>
          <cell r="D3498" t="str">
            <v>L255</v>
          </cell>
          <cell r="E3498">
            <v>6</v>
          </cell>
          <cell r="F3498">
            <v>6</v>
          </cell>
        </row>
        <row r="3499">
          <cell r="A3499" t="str">
            <v>VWS103</v>
          </cell>
          <cell r="B3499">
            <v>8</v>
          </cell>
          <cell r="C3499">
            <v>0</v>
          </cell>
          <cell r="D3499" t="str">
            <v>L255</v>
          </cell>
          <cell r="E3499">
            <v>2</v>
          </cell>
          <cell r="F3499">
            <v>2</v>
          </cell>
        </row>
        <row r="3500">
          <cell r="A3500" t="str">
            <v>VWS103</v>
          </cell>
          <cell r="B3500">
            <v>10</v>
          </cell>
          <cell r="C3500">
            <v>0</v>
          </cell>
          <cell r="D3500" t="str">
            <v>L255</v>
          </cell>
          <cell r="E3500">
            <v>5</v>
          </cell>
          <cell r="F3500">
            <v>5</v>
          </cell>
        </row>
        <row r="3501">
          <cell r="A3501" t="str">
            <v>VWS103</v>
          </cell>
          <cell r="B3501">
            <v>12</v>
          </cell>
          <cell r="C3501">
            <v>0</v>
          </cell>
          <cell r="D3501" t="str">
            <v>L255</v>
          </cell>
          <cell r="E3501">
            <v>4</v>
          </cell>
          <cell r="F3501">
            <v>4</v>
          </cell>
        </row>
        <row r="3502">
          <cell r="A3502" t="str">
            <v>VWS103</v>
          </cell>
          <cell r="B3502">
            <v>16</v>
          </cell>
          <cell r="C3502">
            <v>0</v>
          </cell>
          <cell r="D3502" t="str">
            <v>L255</v>
          </cell>
          <cell r="E3502">
            <v>1</v>
          </cell>
          <cell r="F3502">
            <v>1</v>
          </cell>
        </row>
        <row r="3503">
          <cell r="A3503" t="str">
            <v>VWS103</v>
          </cell>
          <cell r="B3503">
            <v>24</v>
          </cell>
          <cell r="C3503">
            <v>0</v>
          </cell>
          <cell r="D3503" t="str">
            <v>L255</v>
          </cell>
          <cell r="E3503">
            <v>1</v>
          </cell>
          <cell r="F3503">
            <v>2</v>
          </cell>
        </row>
        <row r="3504">
          <cell r="A3504" t="str">
            <v>VWS302</v>
          </cell>
          <cell r="B3504">
            <v>2</v>
          </cell>
          <cell r="C3504">
            <v>0</v>
          </cell>
          <cell r="D3504" t="str">
            <v>L255</v>
          </cell>
          <cell r="E3504">
            <v>2</v>
          </cell>
          <cell r="F3504">
            <v>2</v>
          </cell>
        </row>
        <row r="3505">
          <cell r="A3505" t="str">
            <v>VWS302</v>
          </cell>
          <cell r="B3505">
            <v>4</v>
          </cell>
          <cell r="C3505">
            <v>0</v>
          </cell>
          <cell r="D3505" t="str">
            <v>L255</v>
          </cell>
          <cell r="E3505">
            <v>6</v>
          </cell>
          <cell r="F3505">
            <v>6</v>
          </cell>
        </row>
        <row r="3506">
          <cell r="A3506" t="str">
            <v>VWS302</v>
          </cell>
          <cell r="B3506">
            <v>6</v>
          </cell>
          <cell r="C3506">
            <v>0</v>
          </cell>
          <cell r="D3506" t="str">
            <v>L255</v>
          </cell>
          <cell r="E3506">
            <v>2</v>
          </cell>
          <cell r="F3506">
            <v>2</v>
          </cell>
        </row>
        <row r="3507">
          <cell r="A3507" t="str">
            <v>VWS302</v>
          </cell>
          <cell r="B3507">
            <v>8</v>
          </cell>
          <cell r="C3507">
            <v>0</v>
          </cell>
          <cell r="D3507" t="str">
            <v>L255</v>
          </cell>
          <cell r="E3507">
            <v>1</v>
          </cell>
          <cell r="F3507">
            <v>1</v>
          </cell>
        </row>
        <row r="3508">
          <cell r="A3508" t="str">
            <v>VWS302</v>
          </cell>
          <cell r="B3508">
            <v>12</v>
          </cell>
          <cell r="C3508">
            <v>0</v>
          </cell>
          <cell r="D3508" t="str">
            <v>L255</v>
          </cell>
          <cell r="E3508">
            <v>1</v>
          </cell>
          <cell r="F3508">
            <v>1</v>
          </cell>
        </row>
        <row r="3509">
          <cell r="A3509" t="str">
            <v>VWS302</v>
          </cell>
          <cell r="B3509">
            <v>24</v>
          </cell>
          <cell r="C3509">
            <v>0</v>
          </cell>
          <cell r="D3509" t="str">
            <v>L255</v>
          </cell>
          <cell r="E3509">
            <v>1</v>
          </cell>
          <cell r="F3509">
            <v>1</v>
          </cell>
        </row>
        <row r="3510">
          <cell r="A3510" t="str">
            <v>VWS602</v>
          </cell>
          <cell r="B3510">
            <v>2</v>
          </cell>
          <cell r="C3510">
            <v>0</v>
          </cell>
          <cell r="D3510" t="str">
            <v>L255</v>
          </cell>
          <cell r="E3510">
            <v>2</v>
          </cell>
          <cell r="F3510">
            <v>2</v>
          </cell>
        </row>
        <row r="3511">
          <cell r="A3511" t="str">
            <v>VWS602</v>
          </cell>
          <cell r="B3511">
            <v>3</v>
          </cell>
          <cell r="C3511">
            <v>0</v>
          </cell>
          <cell r="D3511" t="str">
            <v>L255</v>
          </cell>
          <cell r="E3511">
            <v>6</v>
          </cell>
          <cell r="F3511">
            <v>6</v>
          </cell>
        </row>
        <row r="3512">
          <cell r="A3512" t="str">
            <v>VWS602</v>
          </cell>
          <cell r="B3512">
            <v>4</v>
          </cell>
          <cell r="C3512">
            <v>0</v>
          </cell>
          <cell r="D3512" t="str">
            <v>L255</v>
          </cell>
          <cell r="E3512">
            <v>5</v>
          </cell>
          <cell r="F3512">
            <v>5</v>
          </cell>
        </row>
        <row r="3513">
          <cell r="A3513" t="str">
            <v>VWS602</v>
          </cell>
          <cell r="B3513">
            <v>6</v>
          </cell>
          <cell r="C3513">
            <v>0</v>
          </cell>
          <cell r="D3513" t="str">
            <v>L255</v>
          </cell>
          <cell r="E3513">
            <v>3</v>
          </cell>
          <cell r="F3513">
            <v>4</v>
          </cell>
        </row>
        <row r="3514">
          <cell r="A3514" t="str">
            <v>VWS602</v>
          </cell>
          <cell r="B3514">
            <v>12</v>
          </cell>
          <cell r="C3514">
            <v>0</v>
          </cell>
          <cell r="D3514" t="str">
            <v>L255</v>
          </cell>
          <cell r="E3514">
            <v>1</v>
          </cell>
          <cell r="F3514">
            <v>1</v>
          </cell>
        </row>
        <row r="3515">
          <cell r="A3515" t="str">
            <v>VWS602</v>
          </cell>
          <cell r="B3515">
            <v>18</v>
          </cell>
          <cell r="C3515">
            <v>0</v>
          </cell>
          <cell r="D3515" t="str">
            <v>L255</v>
          </cell>
          <cell r="E3515">
            <v>1</v>
          </cell>
          <cell r="F3515">
            <v>1</v>
          </cell>
        </row>
        <row r="3516">
          <cell r="A3516" t="str">
            <v>WAC0S1</v>
          </cell>
          <cell r="B3516">
            <v>84</v>
          </cell>
          <cell r="C3516">
            <v>48</v>
          </cell>
          <cell r="D3516" t="str">
            <v>L406</v>
          </cell>
          <cell r="E3516">
            <v>1</v>
          </cell>
          <cell r="F3516">
            <v>1</v>
          </cell>
        </row>
        <row r="3517">
          <cell r="A3517" t="str">
            <v>WBC0S1</v>
          </cell>
          <cell r="B3517">
            <v>48</v>
          </cell>
          <cell r="C3517">
            <v>18</v>
          </cell>
          <cell r="D3517" t="str">
            <v>L406</v>
          </cell>
          <cell r="E3517">
            <v>0</v>
          </cell>
          <cell r="F3517">
            <v>1</v>
          </cell>
        </row>
        <row r="3518">
          <cell r="A3518" t="str">
            <v>WCC031</v>
          </cell>
          <cell r="B3518">
            <v>30</v>
          </cell>
          <cell r="C3518">
            <v>0</v>
          </cell>
          <cell r="D3518" t="str">
            <v>L406</v>
          </cell>
          <cell r="E3518">
            <v>1</v>
          </cell>
          <cell r="F3518">
            <v>1</v>
          </cell>
        </row>
        <row r="3519">
          <cell r="A3519" t="str">
            <v>WCC051</v>
          </cell>
          <cell r="B3519">
            <v>2</v>
          </cell>
          <cell r="C3519">
            <v>0</v>
          </cell>
          <cell r="D3519" t="str">
            <v>L406</v>
          </cell>
          <cell r="E3519">
            <v>61</v>
          </cell>
          <cell r="F3519">
            <v>64</v>
          </cell>
        </row>
        <row r="3520">
          <cell r="A3520" t="str">
            <v>WCC051</v>
          </cell>
          <cell r="B3520">
            <v>3</v>
          </cell>
          <cell r="C3520">
            <v>0</v>
          </cell>
          <cell r="D3520" t="str">
            <v>L406</v>
          </cell>
          <cell r="E3520">
            <v>68</v>
          </cell>
          <cell r="F3520">
            <v>69</v>
          </cell>
        </row>
        <row r="3521">
          <cell r="A3521" t="str">
            <v>WCC051</v>
          </cell>
          <cell r="B3521">
            <v>4</v>
          </cell>
          <cell r="C3521">
            <v>0</v>
          </cell>
          <cell r="D3521" t="str">
            <v>L406</v>
          </cell>
          <cell r="E3521">
            <v>22</v>
          </cell>
          <cell r="F3521">
            <v>24</v>
          </cell>
        </row>
        <row r="3522">
          <cell r="A3522" t="str">
            <v>WCC051</v>
          </cell>
          <cell r="B3522">
            <v>6</v>
          </cell>
          <cell r="C3522">
            <v>0</v>
          </cell>
          <cell r="D3522" t="str">
            <v>L406</v>
          </cell>
          <cell r="E3522">
            <v>7</v>
          </cell>
          <cell r="F3522">
            <v>18</v>
          </cell>
        </row>
        <row r="3523">
          <cell r="A3523" t="str">
            <v>WCC051</v>
          </cell>
          <cell r="B3523">
            <v>8</v>
          </cell>
          <cell r="C3523">
            <v>0</v>
          </cell>
          <cell r="D3523" t="str">
            <v>L406</v>
          </cell>
          <cell r="E3523">
            <v>54</v>
          </cell>
          <cell r="F3523">
            <v>56</v>
          </cell>
        </row>
        <row r="3524">
          <cell r="A3524" t="str">
            <v>WCC051</v>
          </cell>
          <cell r="B3524">
            <v>10</v>
          </cell>
          <cell r="C3524">
            <v>0</v>
          </cell>
          <cell r="D3524" t="str">
            <v>L406</v>
          </cell>
          <cell r="E3524">
            <v>32</v>
          </cell>
          <cell r="F3524">
            <v>33</v>
          </cell>
        </row>
        <row r="3525">
          <cell r="A3525" t="str">
            <v>WCC051</v>
          </cell>
          <cell r="B3525">
            <v>12</v>
          </cell>
          <cell r="C3525">
            <v>0</v>
          </cell>
          <cell r="D3525" t="str">
            <v>L406</v>
          </cell>
          <cell r="E3525">
            <v>18</v>
          </cell>
          <cell r="F3525">
            <v>18</v>
          </cell>
        </row>
        <row r="3526">
          <cell r="A3526" t="str">
            <v>WCC051</v>
          </cell>
          <cell r="B3526">
            <v>14</v>
          </cell>
          <cell r="C3526">
            <v>0</v>
          </cell>
          <cell r="D3526" t="str">
            <v>L406</v>
          </cell>
          <cell r="E3526">
            <v>0</v>
          </cell>
          <cell r="F3526">
            <v>1</v>
          </cell>
        </row>
        <row r="3527">
          <cell r="A3527" t="str">
            <v>WCC051</v>
          </cell>
          <cell r="B3527">
            <v>16</v>
          </cell>
          <cell r="C3527">
            <v>0</v>
          </cell>
          <cell r="D3527" t="str">
            <v>L406</v>
          </cell>
          <cell r="E3527">
            <v>5</v>
          </cell>
          <cell r="F3527">
            <v>8</v>
          </cell>
        </row>
        <row r="3528">
          <cell r="A3528" t="str">
            <v>WCC051</v>
          </cell>
          <cell r="B3528">
            <v>18</v>
          </cell>
          <cell r="C3528">
            <v>0</v>
          </cell>
          <cell r="D3528" t="str">
            <v>L406</v>
          </cell>
          <cell r="E3528">
            <v>5</v>
          </cell>
          <cell r="F3528">
            <v>6</v>
          </cell>
        </row>
        <row r="3529">
          <cell r="A3529" t="str">
            <v>WCC051</v>
          </cell>
          <cell r="B3529">
            <v>20</v>
          </cell>
          <cell r="C3529">
            <v>0</v>
          </cell>
          <cell r="D3529" t="str">
            <v>L406</v>
          </cell>
          <cell r="E3529">
            <v>11</v>
          </cell>
          <cell r="F3529">
            <v>11</v>
          </cell>
        </row>
        <row r="3530">
          <cell r="A3530" t="str">
            <v>WCC051</v>
          </cell>
          <cell r="B3530">
            <v>24</v>
          </cell>
          <cell r="C3530">
            <v>0</v>
          </cell>
          <cell r="D3530" t="str">
            <v>L406</v>
          </cell>
          <cell r="E3530">
            <v>2</v>
          </cell>
          <cell r="F3530">
            <v>3</v>
          </cell>
        </row>
        <row r="3531">
          <cell r="A3531" t="str">
            <v>WCC051</v>
          </cell>
          <cell r="B3531">
            <v>30</v>
          </cell>
          <cell r="C3531">
            <v>0</v>
          </cell>
          <cell r="D3531" t="str">
            <v>L406</v>
          </cell>
          <cell r="E3531">
            <v>2</v>
          </cell>
          <cell r="F3531">
            <v>3</v>
          </cell>
        </row>
        <row r="3532">
          <cell r="A3532" t="str">
            <v>WCC051</v>
          </cell>
          <cell r="B3532">
            <v>36</v>
          </cell>
          <cell r="C3532">
            <v>0</v>
          </cell>
          <cell r="D3532" t="str">
            <v>L406</v>
          </cell>
          <cell r="E3532">
            <v>2</v>
          </cell>
          <cell r="F3532">
            <v>2</v>
          </cell>
        </row>
        <row r="3533">
          <cell r="A3533" t="str">
            <v>WCC051G</v>
          </cell>
          <cell r="B3533">
            <v>3</v>
          </cell>
          <cell r="C3533">
            <v>0</v>
          </cell>
          <cell r="D3533" t="str">
            <v>L406</v>
          </cell>
          <cell r="E3533">
            <v>2</v>
          </cell>
          <cell r="F3533">
            <v>3</v>
          </cell>
        </row>
        <row r="3534">
          <cell r="A3534" t="str">
            <v>WCC071</v>
          </cell>
          <cell r="B3534">
            <v>2</v>
          </cell>
          <cell r="C3534">
            <v>0</v>
          </cell>
          <cell r="D3534" t="str">
            <v>L406</v>
          </cell>
          <cell r="E3534">
            <v>4</v>
          </cell>
          <cell r="F3534">
            <v>4</v>
          </cell>
        </row>
        <row r="3535">
          <cell r="A3535" t="str">
            <v>WCC071</v>
          </cell>
          <cell r="B3535">
            <v>3</v>
          </cell>
          <cell r="C3535">
            <v>0</v>
          </cell>
          <cell r="D3535" t="str">
            <v>L406</v>
          </cell>
          <cell r="E3535">
            <v>1</v>
          </cell>
          <cell r="F3535">
            <v>1</v>
          </cell>
        </row>
        <row r="3536">
          <cell r="A3536" t="str">
            <v>WCC071</v>
          </cell>
          <cell r="B3536">
            <v>4</v>
          </cell>
          <cell r="C3536">
            <v>0</v>
          </cell>
          <cell r="D3536" t="str">
            <v>L406</v>
          </cell>
          <cell r="E3536">
            <v>4</v>
          </cell>
          <cell r="F3536">
            <v>5</v>
          </cell>
        </row>
        <row r="3537">
          <cell r="A3537" t="str">
            <v>WCC071</v>
          </cell>
          <cell r="B3537">
            <v>8</v>
          </cell>
          <cell r="C3537">
            <v>0</v>
          </cell>
          <cell r="D3537" t="str">
            <v>L406</v>
          </cell>
          <cell r="E3537">
            <v>0</v>
          </cell>
          <cell r="F3537">
            <v>2</v>
          </cell>
        </row>
        <row r="3538">
          <cell r="A3538" t="str">
            <v>WCC071</v>
          </cell>
          <cell r="B3538">
            <v>10</v>
          </cell>
          <cell r="C3538">
            <v>0</v>
          </cell>
          <cell r="D3538" t="str">
            <v>L406</v>
          </cell>
          <cell r="E3538">
            <v>2</v>
          </cell>
          <cell r="F3538">
            <v>3</v>
          </cell>
        </row>
        <row r="3539">
          <cell r="A3539" t="str">
            <v>WCC071</v>
          </cell>
          <cell r="B3539">
            <v>16</v>
          </cell>
          <cell r="C3539">
            <v>0</v>
          </cell>
          <cell r="D3539" t="str">
            <v>L406</v>
          </cell>
          <cell r="E3539">
            <v>1</v>
          </cell>
          <cell r="F3539">
            <v>2</v>
          </cell>
        </row>
        <row r="3540">
          <cell r="A3540" t="str">
            <v>WCC071</v>
          </cell>
          <cell r="B3540">
            <v>24</v>
          </cell>
          <cell r="C3540">
            <v>0</v>
          </cell>
          <cell r="D3540" t="str">
            <v>L406</v>
          </cell>
          <cell r="E3540">
            <v>3</v>
          </cell>
          <cell r="F3540">
            <v>6</v>
          </cell>
        </row>
        <row r="3541">
          <cell r="A3541" t="str">
            <v>WCC071</v>
          </cell>
          <cell r="B3541">
            <v>30</v>
          </cell>
          <cell r="C3541">
            <v>0</v>
          </cell>
          <cell r="D3541" t="str">
            <v>L406</v>
          </cell>
          <cell r="E3541">
            <v>6</v>
          </cell>
          <cell r="F3541">
            <v>6</v>
          </cell>
        </row>
        <row r="3542">
          <cell r="A3542" t="str">
            <v>WCC071</v>
          </cell>
          <cell r="B3542">
            <v>36</v>
          </cell>
          <cell r="C3542">
            <v>0</v>
          </cell>
          <cell r="D3542" t="str">
            <v>L406</v>
          </cell>
          <cell r="E3542">
            <v>2</v>
          </cell>
          <cell r="F3542">
            <v>2</v>
          </cell>
        </row>
        <row r="3543">
          <cell r="A3543" t="str">
            <v>WCC071</v>
          </cell>
          <cell r="B3543">
            <v>48</v>
          </cell>
          <cell r="C3543">
            <v>0</v>
          </cell>
          <cell r="D3543" t="str">
            <v>L406</v>
          </cell>
          <cell r="E3543">
            <v>2</v>
          </cell>
          <cell r="F3543">
            <v>2</v>
          </cell>
        </row>
        <row r="3544">
          <cell r="A3544" t="str">
            <v>WCC0A1</v>
          </cell>
          <cell r="B3544">
            <v>20</v>
          </cell>
          <cell r="C3544">
            <v>0</v>
          </cell>
          <cell r="D3544" t="str">
            <v>L406</v>
          </cell>
          <cell r="E3544">
            <v>1</v>
          </cell>
          <cell r="F3544">
            <v>1</v>
          </cell>
        </row>
        <row r="3545">
          <cell r="A3545" t="str">
            <v>WCC0B1</v>
          </cell>
          <cell r="B3545">
            <v>6</v>
          </cell>
          <cell r="C3545">
            <v>0</v>
          </cell>
          <cell r="D3545" t="str">
            <v>L406</v>
          </cell>
          <cell r="E3545">
            <v>1</v>
          </cell>
          <cell r="F3545">
            <v>2</v>
          </cell>
        </row>
        <row r="3546">
          <cell r="A3546" t="str">
            <v>WCC0T1</v>
          </cell>
          <cell r="B3546">
            <v>42</v>
          </cell>
          <cell r="C3546">
            <v>0</v>
          </cell>
          <cell r="D3546" t="str">
            <v>L406</v>
          </cell>
          <cell r="E3546">
            <v>5</v>
          </cell>
          <cell r="F3546">
            <v>5</v>
          </cell>
        </row>
        <row r="3547">
          <cell r="A3547" t="str">
            <v>WCC0U1</v>
          </cell>
          <cell r="B3547">
            <v>42</v>
          </cell>
          <cell r="C3547">
            <v>0</v>
          </cell>
          <cell r="D3547" t="str">
            <v>L406</v>
          </cell>
          <cell r="E3547">
            <v>2</v>
          </cell>
          <cell r="F3547">
            <v>2</v>
          </cell>
        </row>
        <row r="3548">
          <cell r="A3548" t="str">
            <v>WCD031</v>
          </cell>
          <cell r="B3548">
            <v>30</v>
          </cell>
          <cell r="C3548">
            <v>0</v>
          </cell>
          <cell r="D3548" t="str">
            <v>L406</v>
          </cell>
          <cell r="E3548">
            <v>1</v>
          </cell>
          <cell r="F3548">
            <v>1</v>
          </cell>
        </row>
        <row r="3549">
          <cell r="A3549" t="str">
            <v>WCD051</v>
          </cell>
          <cell r="B3549">
            <v>2</v>
          </cell>
          <cell r="C3549">
            <v>0</v>
          </cell>
          <cell r="D3549" t="str">
            <v>L406</v>
          </cell>
          <cell r="E3549">
            <v>6</v>
          </cell>
          <cell r="F3549">
            <v>6</v>
          </cell>
        </row>
        <row r="3550">
          <cell r="A3550" t="str">
            <v>WCD051</v>
          </cell>
          <cell r="B3550">
            <v>3</v>
          </cell>
          <cell r="C3550">
            <v>0</v>
          </cell>
          <cell r="D3550" t="str">
            <v>L406</v>
          </cell>
          <cell r="E3550">
            <v>5</v>
          </cell>
          <cell r="F3550">
            <v>5</v>
          </cell>
        </row>
        <row r="3551">
          <cell r="A3551" t="str">
            <v>WCD051</v>
          </cell>
          <cell r="B3551">
            <v>4</v>
          </cell>
          <cell r="C3551">
            <v>0</v>
          </cell>
          <cell r="D3551" t="str">
            <v>L406</v>
          </cell>
          <cell r="E3551">
            <v>0</v>
          </cell>
          <cell r="F3551">
            <v>6</v>
          </cell>
        </row>
        <row r="3552">
          <cell r="A3552" t="str">
            <v>WCD051</v>
          </cell>
          <cell r="B3552">
            <v>6</v>
          </cell>
          <cell r="C3552">
            <v>0</v>
          </cell>
          <cell r="D3552" t="str">
            <v>L406</v>
          </cell>
          <cell r="E3552">
            <v>4</v>
          </cell>
          <cell r="F3552">
            <v>5</v>
          </cell>
        </row>
        <row r="3553">
          <cell r="A3553" t="str">
            <v>WCD051</v>
          </cell>
          <cell r="B3553">
            <v>10</v>
          </cell>
          <cell r="C3553">
            <v>0</v>
          </cell>
          <cell r="D3553" t="str">
            <v>L406</v>
          </cell>
          <cell r="E3553">
            <v>4</v>
          </cell>
          <cell r="F3553">
            <v>6</v>
          </cell>
        </row>
        <row r="3554">
          <cell r="A3554" t="str">
            <v>WCD051</v>
          </cell>
          <cell r="B3554">
            <v>12</v>
          </cell>
          <cell r="C3554">
            <v>0</v>
          </cell>
          <cell r="D3554" t="str">
            <v>L406</v>
          </cell>
          <cell r="E3554">
            <v>3</v>
          </cell>
          <cell r="F3554">
            <v>3</v>
          </cell>
        </row>
        <row r="3555">
          <cell r="A3555" t="str">
            <v>WCD051</v>
          </cell>
          <cell r="B3555">
            <v>14</v>
          </cell>
          <cell r="C3555">
            <v>0</v>
          </cell>
          <cell r="D3555" t="str">
            <v>L406</v>
          </cell>
          <cell r="E3555">
            <v>6</v>
          </cell>
          <cell r="F3555">
            <v>9</v>
          </cell>
        </row>
        <row r="3556">
          <cell r="A3556" t="str">
            <v>WCD051</v>
          </cell>
          <cell r="B3556">
            <v>16</v>
          </cell>
          <cell r="C3556">
            <v>0</v>
          </cell>
          <cell r="D3556" t="str">
            <v>L406</v>
          </cell>
          <cell r="E3556">
            <v>3</v>
          </cell>
          <cell r="F3556">
            <v>4</v>
          </cell>
        </row>
        <row r="3557">
          <cell r="A3557" t="str">
            <v>WCD051</v>
          </cell>
          <cell r="B3557">
            <v>18</v>
          </cell>
          <cell r="C3557">
            <v>0</v>
          </cell>
          <cell r="D3557" t="str">
            <v>L406</v>
          </cell>
          <cell r="E3557">
            <v>1</v>
          </cell>
          <cell r="F3557">
            <v>1</v>
          </cell>
        </row>
        <row r="3558">
          <cell r="A3558" t="str">
            <v>WCD051</v>
          </cell>
          <cell r="B3558">
            <v>20</v>
          </cell>
          <cell r="C3558">
            <v>0</v>
          </cell>
          <cell r="D3558" t="str">
            <v>L406</v>
          </cell>
          <cell r="E3558">
            <v>4</v>
          </cell>
          <cell r="F3558">
            <v>4</v>
          </cell>
        </row>
        <row r="3559">
          <cell r="A3559" t="str">
            <v>WCD051</v>
          </cell>
          <cell r="B3559">
            <v>24</v>
          </cell>
          <cell r="C3559">
            <v>0</v>
          </cell>
          <cell r="D3559" t="str">
            <v>L406</v>
          </cell>
          <cell r="E3559">
            <v>6</v>
          </cell>
          <cell r="F3559">
            <v>6</v>
          </cell>
        </row>
        <row r="3560">
          <cell r="A3560" t="str">
            <v>WCD051</v>
          </cell>
          <cell r="B3560">
            <v>30</v>
          </cell>
          <cell r="C3560">
            <v>0</v>
          </cell>
          <cell r="D3560" t="str">
            <v>L406</v>
          </cell>
          <cell r="E3560">
            <v>0</v>
          </cell>
          <cell r="F3560">
            <v>1</v>
          </cell>
        </row>
        <row r="3561">
          <cell r="A3561" t="str">
            <v>WCD051</v>
          </cell>
          <cell r="B3561">
            <v>32</v>
          </cell>
          <cell r="C3561">
            <v>0</v>
          </cell>
          <cell r="D3561" t="str">
            <v>L406</v>
          </cell>
          <cell r="E3561">
            <v>1</v>
          </cell>
          <cell r="F3561">
            <v>2</v>
          </cell>
        </row>
        <row r="3562">
          <cell r="A3562" t="str">
            <v>WCD051</v>
          </cell>
          <cell r="B3562">
            <v>36</v>
          </cell>
          <cell r="C3562">
            <v>0</v>
          </cell>
          <cell r="D3562" t="str">
            <v>L406</v>
          </cell>
          <cell r="E3562">
            <v>1</v>
          </cell>
          <cell r="F3562">
            <v>1</v>
          </cell>
        </row>
        <row r="3563">
          <cell r="A3563" t="str">
            <v>WCD071</v>
          </cell>
          <cell r="B3563">
            <v>48</v>
          </cell>
          <cell r="C3563">
            <v>0</v>
          </cell>
          <cell r="D3563" t="str">
            <v>L406</v>
          </cell>
          <cell r="E3563">
            <v>1</v>
          </cell>
          <cell r="F3563">
            <v>1</v>
          </cell>
        </row>
        <row r="3564">
          <cell r="A3564" t="str">
            <v>WCD0N1</v>
          </cell>
          <cell r="B3564">
            <v>30</v>
          </cell>
          <cell r="C3564">
            <v>0</v>
          </cell>
          <cell r="D3564" t="str">
            <v>L406</v>
          </cell>
          <cell r="E3564">
            <v>2</v>
          </cell>
          <cell r="F3564">
            <v>3</v>
          </cell>
        </row>
        <row r="3565">
          <cell r="A3565" t="str">
            <v>WCD0S1</v>
          </cell>
          <cell r="B3565">
            <v>66</v>
          </cell>
          <cell r="C3565">
            <v>0</v>
          </cell>
          <cell r="D3565" t="str">
            <v>L406</v>
          </cell>
          <cell r="E3565">
            <v>0</v>
          </cell>
          <cell r="F3565">
            <v>1</v>
          </cell>
        </row>
        <row r="3566">
          <cell r="A3566" t="str">
            <v>WCD0W1</v>
          </cell>
          <cell r="B3566">
            <v>30</v>
          </cell>
          <cell r="C3566">
            <v>0</v>
          </cell>
          <cell r="D3566" t="str">
            <v>L406</v>
          </cell>
          <cell r="E3566">
            <v>1</v>
          </cell>
          <cell r="F3566">
            <v>1</v>
          </cell>
        </row>
        <row r="3567">
          <cell r="A3567" t="str">
            <v>WCF002</v>
          </cell>
          <cell r="B3567">
            <v>8</v>
          </cell>
          <cell r="C3567">
            <v>0</v>
          </cell>
          <cell r="D3567" t="str">
            <v>L601</v>
          </cell>
          <cell r="E3567">
            <v>6</v>
          </cell>
          <cell r="F3567">
            <v>0</v>
          </cell>
        </row>
        <row r="3568">
          <cell r="A3568" t="str">
            <v>WCF002</v>
          </cell>
          <cell r="B3568">
            <v>14</v>
          </cell>
          <cell r="C3568">
            <v>0</v>
          </cell>
          <cell r="D3568" t="str">
            <v>L601</v>
          </cell>
          <cell r="E3568">
            <v>2</v>
          </cell>
          <cell r="F3568">
            <v>0</v>
          </cell>
        </row>
        <row r="3569">
          <cell r="A3569" t="str">
            <v>WCF002</v>
          </cell>
          <cell r="B3569">
            <v>30</v>
          </cell>
          <cell r="C3569">
            <v>0</v>
          </cell>
          <cell r="D3569" t="str">
            <v>L601</v>
          </cell>
          <cell r="E3569">
            <v>2</v>
          </cell>
          <cell r="F3569">
            <v>0</v>
          </cell>
        </row>
        <row r="3570">
          <cell r="A3570" t="str">
            <v>WCF002</v>
          </cell>
          <cell r="B3570">
            <v>36</v>
          </cell>
          <cell r="C3570">
            <v>0</v>
          </cell>
          <cell r="D3570" t="str">
            <v>L601</v>
          </cell>
          <cell r="E3570">
            <v>6</v>
          </cell>
          <cell r="F3570">
            <v>6</v>
          </cell>
        </row>
        <row r="3571">
          <cell r="A3571" t="str">
            <v>WCL071</v>
          </cell>
          <cell r="B3571">
            <v>2</v>
          </cell>
          <cell r="C3571">
            <v>0</v>
          </cell>
          <cell r="D3571" t="str">
            <v>L407</v>
          </cell>
          <cell r="E3571">
            <v>0</v>
          </cell>
          <cell r="F3571">
            <v>2</v>
          </cell>
        </row>
        <row r="3572">
          <cell r="A3572" t="str">
            <v>WCL071</v>
          </cell>
          <cell r="B3572">
            <v>8</v>
          </cell>
          <cell r="C3572">
            <v>0</v>
          </cell>
          <cell r="D3572" t="str">
            <v>L407</v>
          </cell>
          <cell r="E3572">
            <v>3</v>
          </cell>
          <cell r="F3572">
            <v>4</v>
          </cell>
        </row>
        <row r="3573">
          <cell r="A3573" t="str">
            <v>WCL081</v>
          </cell>
          <cell r="B3573">
            <v>10</v>
          </cell>
          <cell r="C3573">
            <v>0</v>
          </cell>
          <cell r="D3573" t="str">
            <v>L407</v>
          </cell>
          <cell r="E3573">
            <v>0</v>
          </cell>
          <cell r="F3573">
            <v>2</v>
          </cell>
        </row>
        <row r="3574">
          <cell r="A3574" t="str">
            <v>WCL081</v>
          </cell>
          <cell r="B3574">
            <v>12</v>
          </cell>
          <cell r="C3574">
            <v>0</v>
          </cell>
          <cell r="D3574" t="str">
            <v>L407</v>
          </cell>
          <cell r="E3574">
            <v>8</v>
          </cell>
          <cell r="F3574">
            <v>8</v>
          </cell>
        </row>
        <row r="3575">
          <cell r="A3575" t="str">
            <v>WCL081</v>
          </cell>
          <cell r="B3575">
            <v>18</v>
          </cell>
          <cell r="C3575">
            <v>0</v>
          </cell>
          <cell r="D3575" t="str">
            <v>L407</v>
          </cell>
          <cell r="E3575">
            <v>1</v>
          </cell>
          <cell r="F3575">
            <v>1</v>
          </cell>
        </row>
        <row r="3576">
          <cell r="A3576" t="str">
            <v>WCS0H4C</v>
          </cell>
          <cell r="B3576">
            <v>18</v>
          </cell>
          <cell r="C3576">
            <v>0</v>
          </cell>
          <cell r="D3576" t="str">
            <v>L408</v>
          </cell>
          <cell r="E3576">
            <v>1</v>
          </cell>
          <cell r="F3576">
            <v>1</v>
          </cell>
        </row>
        <row r="3577">
          <cell r="A3577" t="str">
            <v>WCS0H4C</v>
          </cell>
          <cell r="B3577">
            <v>24</v>
          </cell>
          <cell r="C3577">
            <v>0</v>
          </cell>
          <cell r="D3577" t="str">
            <v>L408</v>
          </cell>
          <cell r="E3577">
            <v>3</v>
          </cell>
          <cell r="F3577">
            <v>3</v>
          </cell>
        </row>
        <row r="3578">
          <cell r="A3578" t="str">
            <v>WCS0J4</v>
          </cell>
          <cell r="B3578">
            <v>6</v>
          </cell>
          <cell r="C3578">
            <v>0</v>
          </cell>
          <cell r="D3578" t="str">
            <v>L408</v>
          </cell>
          <cell r="E3578">
            <v>1</v>
          </cell>
          <cell r="F3578">
            <v>2</v>
          </cell>
        </row>
        <row r="3579">
          <cell r="A3579" t="str">
            <v>WCS0J4C</v>
          </cell>
          <cell r="B3579">
            <v>2</v>
          </cell>
          <cell r="C3579">
            <v>0</v>
          </cell>
          <cell r="D3579" t="str">
            <v>L408</v>
          </cell>
          <cell r="E3579">
            <v>5</v>
          </cell>
          <cell r="F3579">
            <v>5</v>
          </cell>
        </row>
        <row r="3580">
          <cell r="A3580" t="str">
            <v>WCS0J4C</v>
          </cell>
          <cell r="B3580">
            <v>3</v>
          </cell>
          <cell r="C3580">
            <v>0</v>
          </cell>
          <cell r="D3580" t="str">
            <v>L408</v>
          </cell>
          <cell r="E3580">
            <v>0</v>
          </cell>
          <cell r="F3580">
            <v>2</v>
          </cell>
        </row>
        <row r="3581">
          <cell r="A3581" t="str">
            <v>WCS0J4C</v>
          </cell>
          <cell r="B3581">
            <v>6</v>
          </cell>
          <cell r="C3581">
            <v>0</v>
          </cell>
          <cell r="D3581" t="str">
            <v>L408</v>
          </cell>
          <cell r="E3581">
            <v>5</v>
          </cell>
          <cell r="F3581">
            <v>5</v>
          </cell>
        </row>
        <row r="3582">
          <cell r="A3582" t="str">
            <v>WCS0P3</v>
          </cell>
          <cell r="B3582">
            <v>30</v>
          </cell>
          <cell r="C3582">
            <v>0</v>
          </cell>
          <cell r="D3582" t="str">
            <v>L408</v>
          </cell>
          <cell r="E3582">
            <v>1</v>
          </cell>
          <cell r="F3582">
            <v>1</v>
          </cell>
        </row>
        <row r="3583">
          <cell r="A3583" t="str">
            <v>WCS0P4C</v>
          </cell>
          <cell r="B3583">
            <v>12</v>
          </cell>
          <cell r="C3583">
            <v>0</v>
          </cell>
          <cell r="D3583" t="str">
            <v>L408</v>
          </cell>
          <cell r="E3583">
            <v>2</v>
          </cell>
          <cell r="F3583">
            <v>3</v>
          </cell>
        </row>
        <row r="3584">
          <cell r="A3584" t="str">
            <v>WCS0P4C</v>
          </cell>
          <cell r="B3584">
            <v>16</v>
          </cell>
          <cell r="C3584">
            <v>0</v>
          </cell>
          <cell r="D3584" t="str">
            <v>L408</v>
          </cell>
          <cell r="E3584">
            <v>1</v>
          </cell>
          <cell r="F3584">
            <v>1</v>
          </cell>
        </row>
        <row r="3585">
          <cell r="A3585" t="str">
            <v>WCS0P4C</v>
          </cell>
          <cell r="B3585">
            <v>18</v>
          </cell>
          <cell r="C3585">
            <v>0</v>
          </cell>
          <cell r="D3585" t="str">
            <v>L408</v>
          </cell>
          <cell r="E3585">
            <v>2</v>
          </cell>
          <cell r="F3585">
            <v>2</v>
          </cell>
        </row>
        <row r="3586">
          <cell r="A3586" t="str">
            <v>WCS0P4C</v>
          </cell>
          <cell r="B3586">
            <v>20</v>
          </cell>
          <cell r="C3586">
            <v>0</v>
          </cell>
          <cell r="D3586" t="str">
            <v>L408</v>
          </cell>
          <cell r="E3586">
            <v>1</v>
          </cell>
          <cell r="F3586">
            <v>1</v>
          </cell>
        </row>
        <row r="3587">
          <cell r="A3587" t="str">
            <v>WCS0P4C</v>
          </cell>
          <cell r="B3587">
            <v>24</v>
          </cell>
          <cell r="C3587">
            <v>0</v>
          </cell>
          <cell r="D3587" t="str">
            <v>L408</v>
          </cell>
          <cell r="E3587">
            <v>4</v>
          </cell>
          <cell r="F3587">
            <v>4</v>
          </cell>
        </row>
        <row r="3588">
          <cell r="A3588" t="str">
            <v>WCS0P4C</v>
          </cell>
          <cell r="B3588">
            <v>30</v>
          </cell>
          <cell r="C3588">
            <v>0</v>
          </cell>
          <cell r="D3588" t="str">
            <v>L408</v>
          </cell>
          <cell r="E3588">
            <v>1</v>
          </cell>
          <cell r="F3588">
            <v>2</v>
          </cell>
        </row>
        <row r="3589">
          <cell r="A3589" t="str">
            <v>WCS0P4C</v>
          </cell>
          <cell r="B3589">
            <v>36</v>
          </cell>
          <cell r="C3589">
            <v>0</v>
          </cell>
          <cell r="D3589" t="str">
            <v>L408</v>
          </cell>
          <cell r="E3589">
            <v>0</v>
          </cell>
          <cell r="F3589">
            <v>1</v>
          </cell>
        </row>
        <row r="3590">
          <cell r="A3590" t="str">
            <v>WCS0P4C</v>
          </cell>
          <cell r="B3590">
            <v>48</v>
          </cell>
          <cell r="C3590">
            <v>0</v>
          </cell>
          <cell r="D3590" t="str">
            <v>L408</v>
          </cell>
          <cell r="E3590">
            <v>2</v>
          </cell>
          <cell r="F3590">
            <v>2</v>
          </cell>
        </row>
        <row r="3591">
          <cell r="A3591" t="str">
            <v>WCS0Q4C</v>
          </cell>
          <cell r="B3591">
            <v>14</v>
          </cell>
          <cell r="C3591">
            <v>0</v>
          </cell>
          <cell r="D3591" t="str">
            <v>L408</v>
          </cell>
          <cell r="E3591">
            <v>2</v>
          </cell>
          <cell r="F3591">
            <v>2</v>
          </cell>
        </row>
        <row r="3592">
          <cell r="A3592" t="str">
            <v>WCS0T4C</v>
          </cell>
          <cell r="B3592">
            <v>30</v>
          </cell>
          <cell r="C3592">
            <v>0</v>
          </cell>
          <cell r="D3592" t="str">
            <v>L408</v>
          </cell>
          <cell r="E3592">
            <v>1</v>
          </cell>
          <cell r="F3592">
            <v>1</v>
          </cell>
        </row>
        <row r="3593">
          <cell r="A3593" t="str">
            <v>WDC0S1</v>
          </cell>
          <cell r="B3593">
            <v>48</v>
          </cell>
          <cell r="C3593">
            <v>0</v>
          </cell>
          <cell r="D3593" t="str">
            <v>L406</v>
          </cell>
          <cell r="E3593">
            <v>2</v>
          </cell>
          <cell r="F3593">
            <v>2</v>
          </cell>
        </row>
        <row r="3594">
          <cell r="A3594" t="str">
            <v>WDC0S1</v>
          </cell>
          <cell r="B3594">
            <v>84</v>
          </cell>
          <cell r="C3594">
            <v>0</v>
          </cell>
          <cell r="D3594" t="str">
            <v>L406</v>
          </cell>
          <cell r="E3594">
            <v>0</v>
          </cell>
          <cell r="F3594">
            <v>2</v>
          </cell>
        </row>
        <row r="3595">
          <cell r="A3595" t="str">
            <v>WDD051</v>
          </cell>
          <cell r="B3595">
            <v>30</v>
          </cell>
          <cell r="C3595">
            <v>0</v>
          </cell>
          <cell r="D3595" t="str">
            <v>L406</v>
          </cell>
          <cell r="E3595">
            <v>0</v>
          </cell>
          <cell r="F3595">
            <v>1</v>
          </cell>
        </row>
        <row r="3596">
          <cell r="A3596" t="str">
            <v>WDD051</v>
          </cell>
          <cell r="B3596">
            <v>32</v>
          </cell>
          <cell r="C3596">
            <v>0</v>
          </cell>
          <cell r="D3596" t="str">
            <v>L406</v>
          </cell>
          <cell r="E3596">
            <v>0</v>
          </cell>
          <cell r="F3596">
            <v>1</v>
          </cell>
        </row>
        <row r="3597">
          <cell r="A3597" t="str">
            <v>WFC021</v>
          </cell>
          <cell r="B3597">
            <v>14</v>
          </cell>
          <cell r="C3597">
            <v>0</v>
          </cell>
          <cell r="D3597" t="str">
            <v>L406</v>
          </cell>
          <cell r="E3597">
            <v>1</v>
          </cell>
          <cell r="F3597">
            <v>5</v>
          </cell>
        </row>
        <row r="3598">
          <cell r="A3598" t="str">
            <v>WFC021</v>
          </cell>
          <cell r="B3598">
            <v>16</v>
          </cell>
          <cell r="C3598">
            <v>0</v>
          </cell>
          <cell r="D3598" t="str">
            <v>L406</v>
          </cell>
          <cell r="E3598">
            <v>0</v>
          </cell>
          <cell r="F3598">
            <v>8</v>
          </cell>
        </row>
        <row r="3599">
          <cell r="A3599" t="str">
            <v>WFC021</v>
          </cell>
          <cell r="B3599">
            <v>18</v>
          </cell>
          <cell r="C3599">
            <v>0</v>
          </cell>
          <cell r="D3599" t="str">
            <v>L406</v>
          </cell>
          <cell r="E3599">
            <v>0</v>
          </cell>
          <cell r="F3599">
            <v>4</v>
          </cell>
        </row>
        <row r="3600">
          <cell r="A3600" t="str">
            <v>WFC021</v>
          </cell>
          <cell r="B3600">
            <v>20</v>
          </cell>
          <cell r="C3600">
            <v>0</v>
          </cell>
          <cell r="D3600" t="str">
            <v>L406</v>
          </cell>
          <cell r="E3600">
            <v>4</v>
          </cell>
          <cell r="F3600">
            <v>4</v>
          </cell>
        </row>
        <row r="3601">
          <cell r="A3601" t="str">
            <v>WFC031</v>
          </cell>
          <cell r="B3601">
            <v>10</v>
          </cell>
          <cell r="C3601">
            <v>0</v>
          </cell>
          <cell r="D3601" t="str">
            <v>L406</v>
          </cell>
          <cell r="E3601">
            <v>0</v>
          </cell>
          <cell r="F3601">
            <v>1</v>
          </cell>
        </row>
        <row r="3602">
          <cell r="A3602" t="str">
            <v>WFC031</v>
          </cell>
          <cell r="B3602">
            <v>12</v>
          </cell>
          <cell r="C3602">
            <v>0</v>
          </cell>
          <cell r="D3602" t="str">
            <v>L406</v>
          </cell>
          <cell r="E3602">
            <v>0</v>
          </cell>
          <cell r="F3602">
            <v>2</v>
          </cell>
        </row>
        <row r="3603">
          <cell r="A3603" t="str">
            <v>WFC031</v>
          </cell>
          <cell r="B3603">
            <v>24</v>
          </cell>
          <cell r="C3603">
            <v>0</v>
          </cell>
          <cell r="D3603" t="str">
            <v>L406</v>
          </cell>
          <cell r="E3603">
            <v>0</v>
          </cell>
          <cell r="F3603">
            <v>1</v>
          </cell>
        </row>
        <row r="3604">
          <cell r="A3604" t="str">
            <v>WFC031G</v>
          </cell>
          <cell r="B3604">
            <v>8</v>
          </cell>
          <cell r="C3604">
            <v>0</v>
          </cell>
          <cell r="D3604" t="str">
            <v>L406</v>
          </cell>
          <cell r="E3604">
            <v>1</v>
          </cell>
          <cell r="F3604">
            <v>1</v>
          </cell>
        </row>
        <row r="3605">
          <cell r="A3605" t="str">
            <v>WFC031G</v>
          </cell>
          <cell r="B3605">
            <v>10</v>
          </cell>
          <cell r="C3605">
            <v>0</v>
          </cell>
          <cell r="D3605" t="str">
            <v>L406</v>
          </cell>
          <cell r="E3605">
            <v>6</v>
          </cell>
          <cell r="F3605">
            <v>4</v>
          </cell>
        </row>
        <row r="3606">
          <cell r="A3606" t="str">
            <v>WFC041</v>
          </cell>
          <cell r="B3606">
            <v>14</v>
          </cell>
          <cell r="C3606">
            <v>0</v>
          </cell>
          <cell r="D3606" t="str">
            <v>L406</v>
          </cell>
          <cell r="E3606">
            <v>0</v>
          </cell>
          <cell r="F3606">
            <v>5</v>
          </cell>
        </row>
        <row r="3607">
          <cell r="A3607" t="str">
            <v>WFC041</v>
          </cell>
          <cell r="B3607">
            <v>18</v>
          </cell>
          <cell r="C3607">
            <v>0</v>
          </cell>
          <cell r="D3607" t="str">
            <v>L406</v>
          </cell>
          <cell r="E3607">
            <v>0</v>
          </cell>
          <cell r="F3607">
            <v>2</v>
          </cell>
        </row>
        <row r="3608">
          <cell r="A3608" t="str">
            <v>WFC041</v>
          </cell>
          <cell r="B3608">
            <v>20</v>
          </cell>
          <cell r="C3608">
            <v>0</v>
          </cell>
          <cell r="D3608" t="str">
            <v>L406</v>
          </cell>
          <cell r="E3608">
            <v>3</v>
          </cell>
          <cell r="F3608">
            <v>3</v>
          </cell>
        </row>
        <row r="3609">
          <cell r="A3609" t="str">
            <v>WFC041</v>
          </cell>
          <cell r="B3609">
            <v>24</v>
          </cell>
          <cell r="C3609">
            <v>0</v>
          </cell>
          <cell r="D3609" t="str">
            <v>L406</v>
          </cell>
          <cell r="E3609">
            <v>2</v>
          </cell>
          <cell r="F3609">
            <v>3</v>
          </cell>
        </row>
        <row r="3610">
          <cell r="A3610" t="str">
            <v>WFC051</v>
          </cell>
          <cell r="B3610">
            <v>2</v>
          </cell>
          <cell r="C3610">
            <v>0</v>
          </cell>
          <cell r="D3610" t="str">
            <v>L406</v>
          </cell>
          <cell r="E3610">
            <v>100</v>
          </cell>
          <cell r="F3610">
            <v>81</v>
          </cell>
        </row>
        <row r="3611">
          <cell r="A3611" t="str">
            <v>WFC051</v>
          </cell>
          <cell r="B3611">
            <v>3</v>
          </cell>
          <cell r="C3611">
            <v>0</v>
          </cell>
          <cell r="D3611" t="str">
            <v>L406</v>
          </cell>
          <cell r="E3611">
            <v>63</v>
          </cell>
          <cell r="F3611">
            <v>65</v>
          </cell>
        </row>
        <row r="3612">
          <cell r="A3612" t="str">
            <v>WFC051</v>
          </cell>
          <cell r="B3612">
            <v>4</v>
          </cell>
          <cell r="C3612">
            <v>0</v>
          </cell>
          <cell r="D3612" t="str">
            <v>L406</v>
          </cell>
          <cell r="E3612">
            <v>59</v>
          </cell>
          <cell r="F3612">
            <v>83</v>
          </cell>
        </row>
        <row r="3613">
          <cell r="A3613" t="str">
            <v>WFC051</v>
          </cell>
          <cell r="B3613">
            <v>6</v>
          </cell>
          <cell r="C3613">
            <v>0</v>
          </cell>
          <cell r="D3613" t="str">
            <v>L406</v>
          </cell>
          <cell r="E3613">
            <v>96</v>
          </cell>
          <cell r="F3613">
            <v>116</v>
          </cell>
        </row>
        <row r="3614">
          <cell r="A3614" t="str">
            <v>WFC051</v>
          </cell>
          <cell r="B3614">
            <v>8</v>
          </cell>
          <cell r="C3614">
            <v>0</v>
          </cell>
          <cell r="D3614" t="str">
            <v>L406</v>
          </cell>
          <cell r="E3614">
            <v>41</v>
          </cell>
          <cell r="F3614">
            <v>58</v>
          </cell>
        </row>
        <row r="3615">
          <cell r="A3615" t="str">
            <v>WFC051</v>
          </cell>
          <cell r="B3615">
            <v>10</v>
          </cell>
          <cell r="C3615">
            <v>0</v>
          </cell>
          <cell r="D3615" t="str">
            <v>L406</v>
          </cell>
          <cell r="E3615">
            <v>29</v>
          </cell>
          <cell r="F3615">
            <v>29</v>
          </cell>
        </row>
        <row r="3616">
          <cell r="A3616" t="str">
            <v>WFC051</v>
          </cell>
          <cell r="B3616">
            <v>12</v>
          </cell>
          <cell r="C3616">
            <v>0</v>
          </cell>
          <cell r="D3616" t="str">
            <v>L406</v>
          </cell>
          <cell r="E3616">
            <v>40</v>
          </cell>
          <cell r="F3616">
            <v>52</v>
          </cell>
        </row>
        <row r="3617">
          <cell r="A3617" t="str">
            <v>WFC051</v>
          </cell>
          <cell r="B3617">
            <v>14</v>
          </cell>
          <cell r="C3617">
            <v>0</v>
          </cell>
          <cell r="D3617" t="str">
            <v>L406</v>
          </cell>
          <cell r="E3617">
            <v>12</v>
          </cell>
          <cell r="F3617">
            <v>19</v>
          </cell>
        </row>
        <row r="3618">
          <cell r="A3618" t="str">
            <v>WFC051</v>
          </cell>
          <cell r="B3618">
            <v>16</v>
          </cell>
          <cell r="C3618">
            <v>0</v>
          </cell>
          <cell r="D3618" t="str">
            <v>L406</v>
          </cell>
          <cell r="E3618">
            <v>16</v>
          </cell>
          <cell r="F3618">
            <v>17</v>
          </cell>
        </row>
        <row r="3619">
          <cell r="A3619" t="str">
            <v>WFC051</v>
          </cell>
          <cell r="B3619">
            <v>18</v>
          </cell>
          <cell r="C3619">
            <v>0</v>
          </cell>
          <cell r="D3619" t="str">
            <v>L406</v>
          </cell>
          <cell r="E3619">
            <v>3</v>
          </cell>
          <cell r="F3619">
            <v>6</v>
          </cell>
        </row>
        <row r="3620">
          <cell r="A3620" t="str">
            <v>WFC051</v>
          </cell>
          <cell r="B3620">
            <v>20</v>
          </cell>
          <cell r="C3620">
            <v>0</v>
          </cell>
          <cell r="D3620" t="str">
            <v>L406</v>
          </cell>
          <cell r="E3620">
            <v>34</v>
          </cell>
          <cell r="F3620">
            <v>36</v>
          </cell>
        </row>
        <row r="3621">
          <cell r="A3621" t="str">
            <v>WFC051</v>
          </cell>
          <cell r="B3621">
            <v>24</v>
          </cell>
          <cell r="C3621">
            <v>0</v>
          </cell>
          <cell r="D3621" t="str">
            <v>L406</v>
          </cell>
          <cell r="E3621">
            <v>24</v>
          </cell>
          <cell r="F3621">
            <v>25</v>
          </cell>
        </row>
        <row r="3622">
          <cell r="A3622" t="str">
            <v>WFC051</v>
          </cell>
          <cell r="B3622">
            <v>30</v>
          </cell>
          <cell r="C3622">
            <v>0</v>
          </cell>
          <cell r="D3622" t="str">
            <v>L406</v>
          </cell>
          <cell r="E3622">
            <v>17</v>
          </cell>
          <cell r="F3622">
            <v>17</v>
          </cell>
        </row>
        <row r="3623">
          <cell r="A3623" t="str">
            <v>WFC051</v>
          </cell>
          <cell r="B3623">
            <v>36</v>
          </cell>
          <cell r="C3623">
            <v>0</v>
          </cell>
          <cell r="D3623" t="str">
            <v>L406</v>
          </cell>
          <cell r="E3623">
            <v>1</v>
          </cell>
          <cell r="F3623">
            <v>1</v>
          </cell>
        </row>
        <row r="3624">
          <cell r="A3624" t="str">
            <v>WFC051G</v>
          </cell>
          <cell r="B3624">
            <v>3</v>
          </cell>
          <cell r="C3624">
            <v>0</v>
          </cell>
          <cell r="D3624" t="str">
            <v>L406</v>
          </cell>
          <cell r="E3624">
            <v>32</v>
          </cell>
          <cell r="F3624">
            <v>32</v>
          </cell>
        </row>
        <row r="3625">
          <cell r="A3625" t="str">
            <v>WFC051G</v>
          </cell>
          <cell r="B3625">
            <v>4</v>
          </cell>
          <cell r="C3625">
            <v>0</v>
          </cell>
          <cell r="D3625" t="str">
            <v>L406</v>
          </cell>
          <cell r="E3625">
            <v>11</v>
          </cell>
          <cell r="F3625">
            <v>9</v>
          </cell>
        </row>
        <row r="3626">
          <cell r="A3626" t="str">
            <v>WFC051G</v>
          </cell>
          <cell r="B3626">
            <v>6</v>
          </cell>
          <cell r="C3626">
            <v>0</v>
          </cell>
          <cell r="D3626" t="str">
            <v>L406</v>
          </cell>
          <cell r="E3626">
            <v>4</v>
          </cell>
          <cell r="F3626">
            <v>3</v>
          </cell>
        </row>
        <row r="3627">
          <cell r="A3627" t="str">
            <v>WFC051G</v>
          </cell>
          <cell r="B3627">
            <v>8</v>
          </cell>
          <cell r="C3627">
            <v>0</v>
          </cell>
          <cell r="D3627" t="str">
            <v>L406</v>
          </cell>
          <cell r="E3627">
            <v>0</v>
          </cell>
          <cell r="F3627">
            <v>1</v>
          </cell>
        </row>
        <row r="3628">
          <cell r="A3628" t="str">
            <v>WFC061</v>
          </cell>
          <cell r="B3628">
            <v>20</v>
          </cell>
          <cell r="C3628">
            <v>0</v>
          </cell>
          <cell r="D3628" t="str">
            <v>L406</v>
          </cell>
          <cell r="E3628">
            <v>4</v>
          </cell>
          <cell r="F3628">
            <v>4</v>
          </cell>
        </row>
        <row r="3629">
          <cell r="A3629" t="str">
            <v>WFC071</v>
          </cell>
          <cell r="B3629">
            <v>2</v>
          </cell>
          <cell r="C3629">
            <v>0</v>
          </cell>
          <cell r="D3629" t="str">
            <v>L406</v>
          </cell>
          <cell r="E3629">
            <v>21</v>
          </cell>
          <cell r="F3629">
            <v>48</v>
          </cell>
        </row>
        <row r="3630">
          <cell r="A3630" t="str">
            <v>WFC071</v>
          </cell>
          <cell r="B3630">
            <v>3</v>
          </cell>
          <cell r="C3630">
            <v>0</v>
          </cell>
          <cell r="D3630" t="str">
            <v>L406</v>
          </cell>
          <cell r="E3630">
            <v>1</v>
          </cell>
          <cell r="F3630">
            <v>2</v>
          </cell>
        </row>
        <row r="3631">
          <cell r="A3631" t="str">
            <v>WFC071</v>
          </cell>
          <cell r="B3631">
            <v>4</v>
          </cell>
          <cell r="C3631">
            <v>0</v>
          </cell>
          <cell r="D3631" t="str">
            <v>L406</v>
          </cell>
          <cell r="E3631">
            <v>3</v>
          </cell>
          <cell r="F3631">
            <v>4</v>
          </cell>
        </row>
        <row r="3632">
          <cell r="A3632" t="str">
            <v>WFC071</v>
          </cell>
          <cell r="B3632">
            <v>10</v>
          </cell>
          <cell r="C3632">
            <v>0</v>
          </cell>
          <cell r="D3632" t="str">
            <v>L406</v>
          </cell>
          <cell r="E3632">
            <v>2</v>
          </cell>
          <cell r="F3632">
            <v>4</v>
          </cell>
        </row>
        <row r="3633">
          <cell r="A3633" t="str">
            <v>WFC071</v>
          </cell>
          <cell r="B3633">
            <v>12</v>
          </cell>
          <cell r="C3633">
            <v>0</v>
          </cell>
          <cell r="D3633" t="str">
            <v>L406</v>
          </cell>
          <cell r="E3633">
            <v>0</v>
          </cell>
          <cell r="F3633">
            <v>1</v>
          </cell>
        </row>
        <row r="3634">
          <cell r="A3634" t="str">
            <v>WFC071</v>
          </cell>
          <cell r="B3634">
            <v>14</v>
          </cell>
          <cell r="C3634">
            <v>0</v>
          </cell>
          <cell r="D3634" t="str">
            <v>L406</v>
          </cell>
          <cell r="E3634">
            <v>10</v>
          </cell>
          <cell r="F3634">
            <v>7</v>
          </cell>
        </row>
        <row r="3635">
          <cell r="A3635" t="str">
            <v>WFC071</v>
          </cell>
          <cell r="B3635">
            <v>16</v>
          </cell>
          <cell r="C3635">
            <v>0</v>
          </cell>
          <cell r="D3635" t="str">
            <v>L406</v>
          </cell>
          <cell r="E3635">
            <v>27</v>
          </cell>
          <cell r="F3635">
            <v>32</v>
          </cell>
        </row>
        <row r="3636">
          <cell r="A3636" t="str">
            <v>WFC071</v>
          </cell>
          <cell r="B3636">
            <v>18</v>
          </cell>
          <cell r="C3636">
            <v>0</v>
          </cell>
          <cell r="D3636" t="str">
            <v>L406</v>
          </cell>
          <cell r="E3636">
            <v>0</v>
          </cell>
          <cell r="F3636">
            <v>1</v>
          </cell>
        </row>
        <row r="3637">
          <cell r="A3637" t="str">
            <v>WFC071</v>
          </cell>
          <cell r="B3637">
            <v>20</v>
          </cell>
          <cell r="C3637">
            <v>0</v>
          </cell>
          <cell r="D3637" t="str">
            <v>L406</v>
          </cell>
          <cell r="E3637">
            <v>4</v>
          </cell>
          <cell r="F3637">
            <v>4</v>
          </cell>
        </row>
        <row r="3638">
          <cell r="A3638" t="str">
            <v>WFC071</v>
          </cell>
          <cell r="B3638">
            <v>24</v>
          </cell>
          <cell r="C3638">
            <v>0</v>
          </cell>
          <cell r="D3638" t="str">
            <v>L406</v>
          </cell>
          <cell r="E3638">
            <v>2</v>
          </cell>
          <cell r="F3638">
            <v>2</v>
          </cell>
        </row>
        <row r="3639">
          <cell r="A3639" t="str">
            <v>WFC071</v>
          </cell>
          <cell r="B3639">
            <v>30</v>
          </cell>
          <cell r="C3639">
            <v>0</v>
          </cell>
          <cell r="D3639" t="str">
            <v>L406</v>
          </cell>
          <cell r="E3639">
            <v>7</v>
          </cell>
          <cell r="F3639">
            <v>6</v>
          </cell>
        </row>
        <row r="3640">
          <cell r="A3640" t="str">
            <v>WFC071</v>
          </cell>
          <cell r="B3640">
            <v>36</v>
          </cell>
          <cell r="C3640">
            <v>0</v>
          </cell>
          <cell r="D3640" t="str">
            <v>L406</v>
          </cell>
          <cell r="E3640">
            <v>0</v>
          </cell>
          <cell r="F3640">
            <v>4</v>
          </cell>
        </row>
        <row r="3641">
          <cell r="A3641" t="str">
            <v>WFC0A1</v>
          </cell>
          <cell r="B3641">
            <v>8</v>
          </cell>
          <cell r="C3641">
            <v>0</v>
          </cell>
          <cell r="D3641" t="str">
            <v>L406</v>
          </cell>
          <cell r="E3641">
            <v>2</v>
          </cell>
          <cell r="F3641">
            <v>2</v>
          </cell>
        </row>
        <row r="3642">
          <cell r="A3642" t="str">
            <v>WFC0A1</v>
          </cell>
          <cell r="B3642">
            <v>10</v>
          </cell>
          <cell r="C3642">
            <v>0</v>
          </cell>
          <cell r="D3642" t="str">
            <v>L406</v>
          </cell>
          <cell r="E3642">
            <v>5</v>
          </cell>
          <cell r="F3642">
            <v>5</v>
          </cell>
        </row>
        <row r="3643">
          <cell r="A3643" t="str">
            <v>WFC0A1</v>
          </cell>
          <cell r="B3643">
            <v>12</v>
          </cell>
          <cell r="C3643">
            <v>0</v>
          </cell>
          <cell r="D3643" t="str">
            <v>L406</v>
          </cell>
          <cell r="E3643">
            <v>3</v>
          </cell>
          <cell r="F3643">
            <v>3</v>
          </cell>
        </row>
        <row r="3644">
          <cell r="A3644" t="str">
            <v>WFC0A1</v>
          </cell>
          <cell r="B3644">
            <v>16</v>
          </cell>
          <cell r="C3644">
            <v>0</v>
          </cell>
          <cell r="D3644" t="str">
            <v>L406</v>
          </cell>
          <cell r="E3644">
            <v>2</v>
          </cell>
          <cell r="F3644">
            <v>2</v>
          </cell>
        </row>
        <row r="3645">
          <cell r="A3645" t="str">
            <v>WFC0T1</v>
          </cell>
          <cell r="B3645">
            <v>30</v>
          </cell>
          <cell r="C3645">
            <v>0</v>
          </cell>
          <cell r="D3645" t="str">
            <v>L406</v>
          </cell>
          <cell r="E3645">
            <v>4</v>
          </cell>
          <cell r="F3645">
            <v>8</v>
          </cell>
        </row>
        <row r="3646">
          <cell r="A3646" t="str">
            <v>WFC0T1</v>
          </cell>
          <cell r="B3646">
            <v>42</v>
          </cell>
          <cell r="C3646">
            <v>0</v>
          </cell>
          <cell r="D3646" t="str">
            <v>L406</v>
          </cell>
          <cell r="E3646">
            <v>3</v>
          </cell>
          <cell r="F3646">
            <v>4</v>
          </cell>
        </row>
        <row r="3647">
          <cell r="A3647" t="str">
            <v>WFC0W1</v>
          </cell>
          <cell r="B3647">
            <v>30</v>
          </cell>
          <cell r="C3647">
            <v>0</v>
          </cell>
          <cell r="D3647" t="str">
            <v>L406</v>
          </cell>
          <cell r="E3647">
            <v>5</v>
          </cell>
          <cell r="F3647">
            <v>5</v>
          </cell>
        </row>
        <row r="3648">
          <cell r="A3648" t="str">
            <v>WFD031</v>
          </cell>
          <cell r="B3648">
            <v>24</v>
          </cell>
          <cell r="C3648">
            <v>0</v>
          </cell>
          <cell r="D3648" t="str">
            <v>L406</v>
          </cell>
          <cell r="E3648">
            <v>1</v>
          </cell>
          <cell r="F3648">
            <v>1</v>
          </cell>
        </row>
        <row r="3649">
          <cell r="A3649" t="str">
            <v>WFD031</v>
          </cell>
          <cell r="B3649">
            <v>30</v>
          </cell>
          <cell r="C3649">
            <v>0</v>
          </cell>
          <cell r="D3649" t="str">
            <v>L406</v>
          </cell>
          <cell r="E3649">
            <v>1</v>
          </cell>
          <cell r="F3649">
            <v>1</v>
          </cell>
        </row>
        <row r="3650">
          <cell r="A3650" t="str">
            <v>WFD041</v>
          </cell>
          <cell r="B3650">
            <v>24</v>
          </cell>
          <cell r="C3650">
            <v>0</v>
          </cell>
          <cell r="D3650" t="str">
            <v>L406</v>
          </cell>
          <cell r="E3650">
            <v>2</v>
          </cell>
          <cell r="F3650">
            <v>2</v>
          </cell>
        </row>
        <row r="3651">
          <cell r="A3651" t="str">
            <v>WFD051</v>
          </cell>
          <cell r="B3651">
            <v>2</v>
          </cell>
          <cell r="C3651">
            <v>0</v>
          </cell>
          <cell r="D3651" t="str">
            <v>L406</v>
          </cell>
          <cell r="E3651">
            <v>36</v>
          </cell>
          <cell r="F3651">
            <v>36</v>
          </cell>
        </row>
        <row r="3652">
          <cell r="A3652" t="str">
            <v>WFD051</v>
          </cell>
          <cell r="B3652">
            <v>3</v>
          </cell>
          <cell r="C3652">
            <v>0</v>
          </cell>
          <cell r="D3652" t="str">
            <v>L406</v>
          </cell>
          <cell r="E3652">
            <v>19</v>
          </cell>
          <cell r="F3652">
            <v>20</v>
          </cell>
        </row>
        <row r="3653">
          <cell r="A3653" t="str">
            <v>WFD051</v>
          </cell>
          <cell r="B3653">
            <v>4</v>
          </cell>
          <cell r="C3653">
            <v>0</v>
          </cell>
          <cell r="D3653" t="str">
            <v>L406</v>
          </cell>
          <cell r="E3653">
            <v>50</v>
          </cell>
          <cell r="F3653">
            <v>53</v>
          </cell>
        </row>
        <row r="3654">
          <cell r="A3654" t="str">
            <v>WFD051</v>
          </cell>
          <cell r="B3654">
            <v>6</v>
          </cell>
          <cell r="C3654">
            <v>0</v>
          </cell>
          <cell r="D3654" t="str">
            <v>L406</v>
          </cell>
          <cell r="E3654">
            <v>24</v>
          </cell>
          <cell r="F3654">
            <v>30</v>
          </cell>
        </row>
        <row r="3655">
          <cell r="A3655" t="str">
            <v>WFD051</v>
          </cell>
          <cell r="B3655">
            <v>8</v>
          </cell>
          <cell r="C3655">
            <v>0</v>
          </cell>
          <cell r="D3655" t="str">
            <v>L406</v>
          </cell>
          <cell r="E3655">
            <v>10</v>
          </cell>
          <cell r="F3655">
            <v>13</v>
          </cell>
        </row>
        <row r="3656">
          <cell r="A3656" t="str">
            <v>WFD051</v>
          </cell>
          <cell r="B3656">
            <v>10</v>
          </cell>
          <cell r="C3656">
            <v>0</v>
          </cell>
          <cell r="D3656" t="str">
            <v>L406</v>
          </cell>
          <cell r="E3656">
            <v>15</v>
          </cell>
          <cell r="F3656">
            <v>15</v>
          </cell>
        </row>
        <row r="3657">
          <cell r="A3657" t="str">
            <v>WFD051</v>
          </cell>
          <cell r="B3657">
            <v>12</v>
          </cell>
          <cell r="C3657">
            <v>0</v>
          </cell>
          <cell r="D3657" t="str">
            <v>L406</v>
          </cell>
          <cell r="E3657">
            <v>9</v>
          </cell>
          <cell r="F3657">
            <v>10</v>
          </cell>
        </row>
        <row r="3658">
          <cell r="A3658" t="str">
            <v>WFD051</v>
          </cell>
          <cell r="B3658">
            <v>14</v>
          </cell>
          <cell r="C3658">
            <v>0</v>
          </cell>
          <cell r="D3658" t="str">
            <v>L406</v>
          </cell>
          <cell r="E3658">
            <v>13</v>
          </cell>
          <cell r="F3658">
            <v>13</v>
          </cell>
        </row>
        <row r="3659">
          <cell r="A3659" t="str">
            <v>WFD051</v>
          </cell>
          <cell r="B3659">
            <v>16</v>
          </cell>
          <cell r="C3659">
            <v>0</v>
          </cell>
          <cell r="D3659" t="str">
            <v>L406</v>
          </cell>
          <cell r="E3659">
            <v>12</v>
          </cell>
          <cell r="F3659">
            <v>13</v>
          </cell>
        </row>
        <row r="3660">
          <cell r="A3660" t="str">
            <v>WFD051</v>
          </cell>
          <cell r="B3660">
            <v>18</v>
          </cell>
          <cell r="C3660">
            <v>0</v>
          </cell>
          <cell r="D3660" t="str">
            <v>L406</v>
          </cell>
          <cell r="E3660">
            <v>4</v>
          </cell>
          <cell r="F3660">
            <v>5</v>
          </cell>
        </row>
        <row r="3661">
          <cell r="A3661" t="str">
            <v>WFD051</v>
          </cell>
          <cell r="B3661">
            <v>20</v>
          </cell>
          <cell r="C3661">
            <v>0</v>
          </cell>
          <cell r="D3661" t="str">
            <v>L406</v>
          </cell>
          <cell r="E3661">
            <v>6</v>
          </cell>
          <cell r="F3661">
            <v>8</v>
          </cell>
        </row>
        <row r="3662">
          <cell r="A3662" t="str">
            <v>WFD051</v>
          </cell>
          <cell r="B3662">
            <v>24</v>
          </cell>
          <cell r="C3662">
            <v>0</v>
          </cell>
          <cell r="D3662" t="str">
            <v>L406</v>
          </cell>
          <cell r="E3662">
            <v>6</v>
          </cell>
          <cell r="F3662">
            <v>7</v>
          </cell>
        </row>
        <row r="3663">
          <cell r="A3663" t="str">
            <v>WFD051</v>
          </cell>
          <cell r="B3663">
            <v>30</v>
          </cell>
          <cell r="C3663">
            <v>0</v>
          </cell>
          <cell r="D3663" t="str">
            <v>L406</v>
          </cell>
          <cell r="E3663">
            <v>0</v>
          </cell>
          <cell r="F3663">
            <v>1</v>
          </cell>
        </row>
        <row r="3664">
          <cell r="A3664" t="str">
            <v>WFD051</v>
          </cell>
          <cell r="B3664">
            <v>36</v>
          </cell>
          <cell r="C3664">
            <v>0</v>
          </cell>
          <cell r="D3664" t="str">
            <v>L406</v>
          </cell>
          <cell r="E3664">
            <v>1</v>
          </cell>
          <cell r="F3664">
            <v>2</v>
          </cell>
        </row>
        <row r="3665">
          <cell r="A3665" t="str">
            <v>WFD071</v>
          </cell>
          <cell r="B3665">
            <v>42</v>
          </cell>
          <cell r="C3665">
            <v>0</v>
          </cell>
          <cell r="D3665" t="str">
            <v>L406</v>
          </cell>
          <cell r="E3665">
            <v>1</v>
          </cell>
          <cell r="F3665">
            <v>1</v>
          </cell>
        </row>
        <row r="3666">
          <cell r="A3666" t="str">
            <v>WFD0N1</v>
          </cell>
          <cell r="B3666">
            <v>30</v>
          </cell>
          <cell r="C3666">
            <v>0</v>
          </cell>
          <cell r="D3666" t="str">
            <v>L406</v>
          </cell>
          <cell r="E3666">
            <v>12</v>
          </cell>
          <cell r="F3666">
            <v>12</v>
          </cell>
        </row>
        <row r="3667">
          <cell r="A3667" t="str">
            <v>WFD0S1</v>
          </cell>
          <cell r="B3667">
            <v>60</v>
          </cell>
          <cell r="C3667">
            <v>0</v>
          </cell>
          <cell r="D3667" t="str">
            <v>L406</v>
          </cell>
          <cell r="E3667">
            <v>1</v>
          </cell>
          <cell r="F3667">
            <v>1</v>
          </cell>
        </row>
        <row r="3668">
          <cell r="A3668" t="str">
            <v>WFD0W1</v>
          </cell>
          <cell r="B3668">
            <v>30</v>
          </cell>
          <cell r="C3668">
            <v>0</v>
          </cell>
          <cell r="D3668" t="str">
            <v>L406</v>
          </cell>
          <cell r="E3668">
            <v>4</v>
          </cell>
          <cell r="F3668">
            <v>4</v>
          </cell>
        </row>
        <row r="3669">
          <cell r="A3669" t="str">
            <v>WFF002</v>
          </cell>
          <cell r="B3669">
            <v>3</v>
          </cell>
          <cell r="C3669">
            <v>0</v>
          </cell>
          <cell r="D3669" t="str">
            <v>L601</v>
          </cell>
          <cell r="E3669">
            <v>3</v>
          </cell>
          <cell r="F3669">
            <v>3</v>
          </cell>
        </row>
        <row r="3670">
          <cell r="A3670" t="str">
            <v>WFF002</v>
          </cell>
          <cell r="B3670">
            <v>4</v>
          </cell>
          <cell r="C3670">
            <v>0</v>
          </cell>
          <cell r="D3670" t="str">
            <v>L601</v>
          </cell>
          <cell r="E3670">
            <v>1</v>
          </cell>
          <cell r="F3670">
            <v>0</v>
          </cell>
        </row>
        <row r="3671">
          <cell r="A3671" t="str">
            <v>WFF002</v>
          </cell>
          <cell r="B3671">
            <v>8</v>
          </cell>
          <cell r="C3671">
            <v>0</v>
          </cell>
          <cell r="D3671" t="str">
            <v>L601</v>
          </cell>
          <cell r="E3671">
            <v>1</v>
          </cell>
          <cell r="F3671">
            <v>3</v>
          </cell>
        </row>
        <row r="3672">
          <cell r="A3672" t="str">
            <v>WFF002</v>
          </cell>
          <cell r="B3672">
            <v>10</v>
          </cell>
          <cell r="C3672">
            <v>0</v>
          </cell>
          <cell r="D3672" t="str">
            <v>L601</v>
          </cell>
          <cell r="E3672">
            <v>0</v>
          </cell>
          <cell r="F3672">
            <v>9</v>
          </cell>
        </row>
        <row r="3673">
          <cell r="A3673" t="str">
            <v>WFF002</v>
          </cell>
          <cell r="B3673">
            <v>12</v>
          </cell>
          <cell r="C3673">
            <v>0</v>
          </cell>
          <cell r="D3673" t="str">
            <v>L601</v>
          </cell>
          <cell r="E3673">
            <v>2</v>
          </cell>
          <cell r="F3673">
            <v>1</v>
          </cell>
        </row>
        <row r="3674">
          <cell r="A3674" t="str">
            <v>WFF002</v>
          </cell>
          <cell r="B3674">
            <v>14</v>
          </cell>
          <cell r="C3674">
            <v>0</v>
          </cell>
          <cell r="D3674" t="str">
            <v>L601</v>
          </cell>
          <cell r="E3674">
            <v>2</v>
          </cell>
          <cell r="F3674">
            <v>0</v>
          </cell>
        </row>
        <row r="3675">
          <cell r="A3675" t="str">
            <v>WFF002</v>
          </cell>
          <cell r="B3675">
            <v>16</v>
          </cell>
          <cell r="C3675">
            <v>0</v>
          </cell>
          <cell r="D3675" t="str">
            <v>L601</v>
          </cell>
          <cell r="E3675">
            <v>7</v>
          </cell>
          <cell r="F3675">
            <v>7</v>
          </cell>
        </row>
        <row r="3676">
          <cell r="A3676" t="str">
            <v>WFF002</v>
          </cell>
          <cell r="B3676">
            <v>18</v>
          </cell>
          <cell r="C3676">
            <v>0</v>
          </cell>
          <cell r="D3676" t="str">
            <v>L601</v>
          </cell>
          <cell r="E3676">
            <v>6</v>
          </cell>
          <cell r="F3676">
            <v>6</v>
          </cell>
        </row>
        <row r="3677">
          <cell r="A3677" t="str">
            <v>WFF002</v>
          </cell>
          <cell r="B3677">
            <v>24</v>
          </cell>
          <cell r="C3677">
            <v>0</v>
          </cell>
          <cell r="D3677" t="str">
            <v>L601</v>
          </cell>
          <cell r="E3677">
            <v>4</v>
          </cell>
          <cell r="F3677">
            <v>6</v>
          </cell>
        </row>
        <row r="3678">
          <cell r="A3678" t="str">
            <v>WFF002</v>
          </cell>
          <cell r="B3678">
            <v>30</v>
          </cell>
          <cell r="C3678">
            <v>0</v>
          </cell>
          <cell r="D3678" t="str">
            <v>L601</v>
          </cell>
          <cell r="E3678">
            <v>23</v>
          </cell>
          <cell r="F3678">
            <v>20</v>
          </cell>
        </row>
        <row r="3679">
          <cell r="A3679" t="str">
            <v>WFL071</v>
          </cell>
          <cell r="B3679">
            <v>2</v>
          </cell>
          <cell r="C3679">
            <v>0</v>
          </cell>
          <cell r="D3679" t="str">
            <v>L407</v>
          </cell>
          <cell r="E3679">
            <v>5</v>
          </cell>
          <cell r="F3679">
            <v>5</v>
          </cell>
        </row>
        <row r="3680">
          <cell r="A3680" t="str">
            <v>WFL071</v>
          </cell>
          <cell r="B3680">
            <v>3</v>
          </cell>
          <cell r="C3680">
            <v>0</v>
          </cell>
          <cell r="D3680" t="str">
            <v>L407</v>
          </cell>
          <cell r="E3680">
            <v>0</v>
          </cell>
          <cell r="F3680">
            <v>3</v>
          </cell>
        </row>
        <row r="3681">
          <cell r="A3681" t="str">
            <v>WFL071</v>
          </cell>
          <cell r="B3681">
            <v>4</v>
          </cell>
          <cell r="C3681">
            <v>0</v>
          </cell>
          <cell r="D3681" t="str">
            <v>L407</v>
          </cell>
          <cell r="E3681">
            <v>0</v>
          </cell>
          <cell r="F3681">
            <v>2</v>
          </cell>
        </row>
        <row r="3682">
          <cell r="A3682" t="str">
            <v>WFL071</v>
          </cell>
          <cell r="B3682">
            <v>6</v>
          </cell>
          <cell r="C3682">
            <v>0</v>
          </cell>
          <cell r="D3682" t="str">
            <v>L407</v>
          </cell>
          <cell r="E3682">
            <v>0</v>
          </cell>
          <cell r="F3682">
            <v>2</v>
          </cell>
        </row>
        <row r="3683">
          <cell r="A3683" t="str">
            <v>WFL071</v>
          </cell>
          <cell r="B3683">
            <v>8</v>
          </cell>
          <cell r="C3683">
            <v>0</v>
          </cell>
          <cell r="D3683" t="str">
            <v>L407</v>
          </cell>
          <cell r="E3683">
            <v>2</v>
          </cell>
          <cell r="F3683">
            <v>2</v>
          </cell>
        </row>
        <row r="3684">
          <cell r="A3684" t="str">
            <v>WFL081</v>
          </cell>
          <cell r="B3684">
            <v>12</v>
          </cell>
          <cell r="C3684">
            <v>0</v>
          </cell>
          <cell r="D3684" t="str">
            <v>L407</v>
          </cell>
          <cell r="E3684">
            <v>7</v>
          </cell>
          <cell r="F3684">
            <v>8</v>
          </cell>
        </row>
        <row r="3685">
          <cell r="A3685" t="str">
            <v>WFL081</v>
          </cell>
          <cell r="B3685">
            <v>20</v>
          </cell>
          <cell r="C3685">
            <v>0</v>
          </cell>
          <cell r="D3685" t="str">
            <v>L407</v>
          </cell>
          <cell r="E3685">
            <v>4</v>
          </cell>
          <cell r="F3685">
            <v>4</v>
          </cell>
        </row>
        <row r="3686">
          <cell r="A3686" t="str">
            <v>WFL081</v>
          </cell>
          <cell r="B3686">
            <v>24</v>
          </cell>
          <cell r="C3686">
            <v>0</v>
          </cell>
          <cell r="D3686" t="str">
            <v>L407</v>
          </cell>
          <cell r="E3686">
            <v>11</v>
          </cell>
          <cell r="F3686">
            <v>11</v>
          </cell>
        </row>
        <row r="3687">
          <cell r="A3687" t="str">
            <v>WFL0A1A</v>
          </cell>
          <cell r="B3687">
            <v>20</v>
          </cell>
          <cell r="C3687">
            <v>0</v>
          </cell>
          <cell r="D3687" t="str">
            <v>L407</v>
          </cell>
          <cell r="E3687">
            <v>2</v>
          </cell>
          <cell r="F3687">
            <v>2</v>
          </cell>
        </row>
        <row r="3688">
          <cell r="A3688" t="str">
            <v>WFS0H3</v>
          </cell>
          <cell r="B3688">
            <v>24</v>
          </cell>
          <cell r="C3688">
            <v>0</v>
          </cell>
          <cell r="D3688" t="str">
            <v>L408</v>
          </cell>
          <cell r="E3688">
            <v>3</v>
          </cell>
          <cell r="F3688">
            <v>3</v>
          </cell>
        </row>
        <row r="3689">
          <cell r="A3689" t="str">
            <v>WFS0H4</v>
          </cell>
          <cell r="B3689">
            <v>8</v>
          </cell>
          <cell r="C3689">
            <v>0</v>
          </cell>
          <cell r="D3689" t="str">
            <v>L408</v>
          </cell>
          <cell r="E3689">
            <v>3</v>
          </cell>
          <cell r="F3689">
            <v>4</v>
          </cell>
        </row>
        <row r="3690">
          <cell r="A3690" t="str">
            <v>WFS0H4</v>
          </cell>
          <cell r="B3690">
            <v>12</v>
          </cell>
          <cell r="C3690">
            <v>0</v>
          </cell>
          <cell r="D3690" t="str">
            <v>L408</v>
          </cell>
          <cell r="E3690">
            <v>5</v>
          </cell>
          <cell r="F3690">
            <v>6</v>
          </cell>
        </row>
        <row r="3691">
          <cell r="A3691" t="str">
            <v>WFS0H4C</v>
          </cell>
          <cell r="B3691">
            <v>10</v>
          </cell>
          <cell r="C3691">
            <v>0</v>
          </cell>
          <cell r="D3691" t="str">
            <v>L408</v>
          </cell>
          <cell r="E3691">
            <v>0</v>
          </cell>
          <cell r="F3691">
            <v>2</v>
          </cell>
        </row>
        <row r="3692">
          <cell r="A3692" t="str">
            <v>WFS0H4C</v>
          </cell>
          <cell r="B3692">
            <v>16</v>
          </cell>
          <cell r="C3692">
            <v>0</v>
          </cell>
          <cell r="D3692" t="str">
            <v>L408</v>
          </cell>
          <cell r="E3692">
            <v>2</v>
          </cell>
          <cell r="F3692">
            <v>2</v>
          </cell>
        </row>
        <row r="3693">
          <cell r="A3693" t="str">
            <v>WFS0H4C</v>
          </cell>
          <cell r="B3693">
            <v>20</v>
          </cell>
          <cell r="C3693">
            <v>0</v>
          </cell>
          <cell r="D3693" t="str">
            <v>L408</v>
          </cell>
          <cell r="E3693">
            <v>1</v>
          </cell>
          <cell r="F3693">
            <v>2</v>
          </cell>
        </row>
        <row r="3694">
          <cell r="A3694" t="str">
            <v>WFS0H4C</v>
          </cell>
          <cell r="B3694">
            <v>24</v>
          </cell>
          <cell r="C3694">
            <v>0</v>
          </cell>
          <cell r="D3694" t="str">
            <v>L408</v>
          </cell>
          <cell r="E3694">
            <v>4</v>
          </cell>
          <cell r="F3694">
            <v>4</v>
          </cell>
        </row>
        <row r="3695">
          <cell r="A3695" t="str">
            <v>WFS0J3</v>
          </cell>
          <cell r="B3695">
            <v>2</v>
          </cell>
          <cell r="C3695">
            <v>0</v>
          </cell>
          <cell r="D3695" t="str">
            <v>L408</v>
          </cell>
          <cell r="E3695">
            <v>0</v>
          </cell>
          <cell r="F3695">
            <v>3</v>
          </cell>
        </row>
        <row r="3696">
          <cell r="A3696" t="str">
            <v>WFS0J4</v>
          </cell>
          <cell r="B3696">
            <v>0.75</v>
          </cell>
          <cell r="C3696">
            <v>0</v>
          </cell>
          <cell r="D3696" t="str">
            <v>L408</v>
          </cell>
          <cell r="E3696">
            <v>0</v>
          </cell>
          <cell r="F3696">
            <v>6</v>
          </cell>
        </row>
        <row r="3697">
          <cell r="A3697" t="str">
            <v>WFS0J4</v>
          </cell>
          <cell r="B3697">
            <v>1</v>
          </cell>
          <cell r="C3697">
            <v>0</v>
          </cell>
          <cell r="D3697" t="str">
            <v>L408</v>
          </cell>
          <cell r="E3697">
            <v>8</v>
          </cell>
          <cell r="F3697">
            <v>11</v>
          </cell>
        </row>
        <row r="3698">
          <cell r="A3698" t="str">
            <v>WFS0J4</v>
          </cell>
          <cell r="B3698">
            <v>1.5</v>
          </cell>
          <cell r="C3698">
            <v>0</v>
          </cell>
          <cell r="D3698" t="str">
            <v>L408</v>
          </cell>
          <cell r="E3698">
            <v>1</v>
          </cell>
          <cell r="F3698">
            <v>3</v>
          </cell>
        </row>
        <row r="3699">
          <cell r="A3699" t="str">
            <v>WFS0J4</v>
          </cell>
          <cell r="B3699">
            <v>2</v>
          </cell>
          <cell r="C3699">
            <v>0</v>
          </cell>
          <cell r="D3699" t="str">
            <v>L408</v>
          </cell>
          <cell r="E3699">
            <v>10</v>
          </cell>
          <cell r="F3699">
            <v>10</v>
          </cell>
        </row>
        <row r="3700">
          <cell r="A3700" t="str">
            <v>WFS0J4</v>
          </cell>
          <cell r="B3700">
            <v>3</v>
          </cell>
          <cell r="C3700">
            <v>0</v>
          </cell>
          <cell r="D3700" t="str">
            <v>L408</v>
          </cell>
          <cell r="E3700">
            <v>6</v>
          </cell>
          <cell r="F3700">
            <v>6</v>
          </cell>
        </row>
        <row r="3701">
          <cell r="A3701" t="str">
            <v>WFS0J4</v>
          </cell>
          <cell r="B3701">
            <v>4</v>
          </cell>
          <cell r="C3701">
            <v>0</v>
          </cell>
          <cell r="D3701" t="str">
            <v>L408</v>
          </cell>
          <cell r="E3701">
            <v>4</v>
          </cell>
          <cell r="F3701">
            <v>4</v>
          </cell>
        </row>
        <row r="3702">
          <cell r="A3702" t="str">
            <v>WFS0J4</v>
          </cell>
          <cell r="B3702">
            <v>6</v>
          </cell>
          <cell r="C3702">
            <v>0</v>
          </cell>
          <cell r="D3702" t="str">
            <v>L408</v>
          </cell>
          <cell r="E3702">
            <v>2</v>
          </cell>
          <cell r="F3702">
            <v>3</v>
          </cell>
        </row>
        <row r="3703">
          <cell r="A3703" t="str">
            <v>WFS0J4C</v>
          </cell>
          <cell r="B3703">
            <v>2</v>
          </cell>
          <cell r="C3703">
            <v>0</v>
          </cell>
          <cell r="D3703" t="str">
            <v>L408</v>
          </cell>
          <cell r="E3703">
            <v>50</v>
          </cell>
          <cell r="F3703">
            <v>30</v>
          </cell>
        </row>
        <row r="3704">
          <cell r="A3704" t="str">
            <v>WFS0J4C</v>
          </cell>
          <cell r="B3704">
            <v>3</v>
          </cell>
          <cell r="C3704">
            <v>0</v>
          </cell>
          <cell r="D3704" t="str">
            <v>L408</v>
          </cell>
          <cell r="E3704">
            <v>14</v>
          </cell>
          <cell r="F3704">
            <v>21</v>
          </cell>
        </row>
        <row r="3705">
          <cell r="A3705" t="str">
            <v>WFS0J4C</v>
          </cell>
          <cell r="B3705">
            <v>4</v>
          </cell>
          <cell r="C3705">
            <v>0</v>
          </cell>
          <cell r="D3705" t="str">
            <v>L408</v>
          </cell>
          <cell r="E3705">
            <v>47</v>
          </cell>
          <cell r="F3705">
            <v>44</v>
          </cell>
        </row>
        <row r="3706">
          <cell r="A3706" t="str">
            <v>WFS0J4C</v>
          </cell>
          <cell r="B3706">
            <v>6</v>
          </cell>
          <cell r="C3706">
            <v>0</v>
          </cell>
          <cell r="D3706" t="str">
            <v>L408</v>
          </cell>
          <cell r="E3706">
            <v>5</v>
          </cell>
          <cell r="F3706">
            <v>11</v>
          </cell>
        </row>
        <row r="3707">
          <cell r="A3707" t="str">
            <v>WFS0J4C</v>
          </cell>
          <cell r="B3707">
            <v>8</v>
          </cell>
          <cell r="C3707">
            <v>0</v>
          </cell>
          <cell r="D3707" t="str">
            <v>L408</v>
          </cell>
          <cell r="E3707">
            <v>6</v>
          </cell>
          <cell r="F3707">
            <v>5</v>
          </cell>
        </row>
        <row r="3708">
          <cell r="A3708" t="str">
            <v>WFS0J4C</v>
          </cell>
          <cell r="B3708">
            <v>10</v>
          </cell>
          <cell r="C3708">
            <v>0</v>
          </cell>
          <cell r="D3708" t="str">
            <v>L408</v>
          </cell>
          <cell r="E3708">
            <v>1</v>
          </cell>
          <cell r="F3708">
            <v>1</v>
          </cell>
        </row>
        <row r="3709">
          <cell r="A3709" t="str">
            <v>WFS0N4C</v>
          </cell>
          <cell r="B3709">
            <v>24</v>
          </cell>
          <cell r="C3709">
            <v>0</v>
          </cell>
          <cell r="D3709" t="str">
            <v>L408</v>
          </cell>
          <cell r="E3709">
            <v>3</v>
          </cell>
          <cell r="F3709">
            <v>3</v>
          </cell>
        </row>
        <row r="3710">
          <cell r="A3710" t="str">
            <v>WFS0P3</v>
          </cell>
          <cell r="B3710">
            <v>30</v>
          </cell>
          <cell r="C3710">
            <v>0</v>
          </cell>
          <cell r="D3710" t="str">
            <v>L408</v>
          </cell>
          <cell r="E3710">
            <v>1</v>
          </cell>
          <cell r="F3710">
            <v>1</v>
          </cell>
        </row>
        <row r="3711">
          <cell r="A3711" t="str">
            <v>WFS0P4C</v>
          </cell>
          <cell r="B3711">
            <v>8</v>
          </cell>
          <cell r="C3711">
            <v>0</v>
          </cell>
          <cell r="D3711" t="str">
            <v>L408</v>
          </cell>
          <cell r="E3711">
            <v>10</v>
          </cell>
          <cell r="F3711">
            <v>13</v>
          </cell>
        </row>
        <row r="3712">
          <cell r="A3712" t="str">
            <v>WFS0P4C</v>
          </cell>
          <cell r="B3712">
            <v>10</v>
          </cell>
          <cell r="C3712">
            <v>0</v>
          </cell>
          <cell r="D3712" t="str">
            <v>L408</v>
          </cell>
          <cell r="E3712">
            <v>10</v>
          </cell>
          <cell r="F3712">
            <v>10</v>
          </cell>
        </row>
        <row r="3713">
          <cell r="A3713" t="str">
            <v>WFS0P4C</v>
          </cell>
          <cell r="B3713">
            <v>12</v>
          </cell>
          <cell r="C3713">
            <v>0</v>
          </cell>
          <cell r="D3713" t="str">
            <v>L408</v>
          </cell>
          <cell r="E3713">
            <v>16</v>
          </cell>
          <cell r="F3713">
            <v>16</v>
          </cell>
        </row>
        <row r="3714">
          <cell r="A3714" t="str">
            <v>WFS0P4C</v>
          </cell>
          <cell r="B3714">
            <v>14</v>
          </cell>
          <cell r="C3714">
            <v>0</v>
          </cell>
          <cell r="D3714" t="str">
            <v>L408</v>
          </cell>
          <cell r="E3714">
            <v>1</v>
          </cell>
          <cell r="F3714">
            <v>6</v>
          </cell>
        </row>
        <row r="3715">
          <cell r="A3715" t="str">
            <v>WFS0P4C</v>
          </cell>
          <cell r="B3715">
            <v>16</v>
          </cell>
          <cell r="C3715">
            <v>0</v>
          </cell>
          <cell r="D3715" t="str">
            <v>L408</v>
          </cell>
          <cell r="E3715">
            <v>2</v>
          </cell>
          <cell r="F3715">
            <v>2</v>
          </cell>
        </row>
        <row r="3716">
          <cell r="A3716" t="str">
            <v>WFS0P4C</v>
          </cell>
          <cell r="B3716">
            <v>18</v>
          </cell>
          <cell r="C3716">
            <v>0</v>
          </cell>
          <cell r="D3716" t="str">
            <v>L408</v>
          </cell>
          <cell r="E3716">
            <v>1</v>
          </cell>
          <cell r="F3716">
            <v>3</v>
          </cell>
        </row>
        <row r="3717">
          <cell r="A3717" t="str">
            <v>WFS0P4C</v>
          </cell>
          <cell r="B3717">
            <v>20</v>
          </cell>
          <cell r="C3717">
            <v>0</v>
          </cell>
          <cell r="D3717" t="str">
            <v>L408</v>
          </cell>
          <cell r="E3717">
            <v>3</v>
          </cell>
          <cell r="F3717">
            <v>3</v>
          </cell>
        </row>
        <row r="3718">
          <cell r="A3718" t="str">
            <v>WFS0P4C</v>
          </cell>
          <cell r="B3718">
            <v>24</v>
          </cell>
          <cell r="C3718">
            <v>0</v>
          </cell>
          <cell r="D3718" t="str">
            <v>L408</v>
          </cell>
          <cell r="E3718">
            <v>5</v>
          </cell>
          <cell r="F3718">
            <v>5</v>
          </cell>
        </row>
        <row r="3719">
          <cell r="A3719" t="str">
            <v>WFS0P4C</v>
          </cell>
          <cell r="B3719">
            <v>30</v>
          </cell>
          <cell r="C3719">
            <v>0</v>
          </cell>
          <cell r="D3719" t="str">
            <v>L408</v>
          </cell>
          <cell r="E3719">
            <v>2</v>
          </cell>
          <cell r="F3719">
            <v>2</v>
          </cell>
        </row>
        <row r="3720">
          <cell r="A3720" t="str">
            <v>WFS0P4C</v>
          </cell>
          <cell r="B3720">
            <v>48</v>
          </cell>
          <cell r="C3720">
            <v>0</v>
          </cell>
          <cell r="D3720" t="str">
            <v>L408</v>
          </cell>
          <cell r="E3720">
            <v>7</v>
          </cell>
          <cell r="F3720">
            <v>7</v>
          </cell>
        </row>
        <row r="3721">
          <cell r="A3721" t="str">
            <v>WFS0Q4C</v>
          </cell>
          <cell r="B3721">
            <v>12</v>
          </cell>
          <cell r="C3721">
            <v>0</v>
          </cell>
          <cell r="D3721" t="str">
            <v>L408</v>
          </cell>
          <cell r="E3721">
            <v>2</v>
          </cell>
          <cell r="F3721">
            <v>2</v>
          </cell>
        </row>
        <row r="3722">
          <cell r="A3722" t="str">
            <v>WFS0R3</v>
          </cell>
          <cell r="B3722">
            <v>14</v>
          </cell>
          <cell r="C3722">
            <v>0</v>
          </cell>
          <cell r="D3722" t="str">
            <v>L408</v>
          </cell>
          <cell r="E3722">
            <v>2</v>
          </cell>
          <cell r="F3722">
            <v>2</v>
          </cell>
        </row>
        <row r="3723">
          <cell r="A3723" t="str">
            <v>WFS0R3</v>
          </cell>
          <cell r="B3723">
            <v>24</v>
          </cell>
          <cell r="C3723">
            <v>0</v>
          </cell>
          <cell r="D3723" t="str">
            <v>L408</v>
          </cell>
          <cell r="E3723">
            <v>1</v>
          </cell>
          <cell r="F3723">
            <v>1</v>
          </cell>
        </row>
        <row r="3724">
          <cell r="A3724" t="str">
            <v>WFS0S4C</v>
          </cell>
          <cell r="B3724">
            <v>12</v>
          </cell>
          <cell r="C3724">
            <v>0</v>
          </cell>
          <cell r="D3724" t="str">
            <v>L408</v>
          </cell>
          <cell r="E3724">
            <v>1</v>
          </cell>
          <cell r="F3724">
            <v>1</v>
          </cell>
        </row>
        <row r="3725">
          <cell r="A3725" t="str">
            <v>WFS0S4C</v>
          </cell>
          <cell r="B3725">
            <v>18</v>
          </cell>
          <cell r="C3725">
            <v>0</v>
          </cell>
          <cell r="D3725" t="str">
            <v>L408</v>
          </cell>
          <cell r="E3725">
            <v>2</v>
          </cell>
          <cell r="F3725">
            <v>2</v>
          </cell>
        </row>
        <row r="3726">
          <cell r="A3726" t="str">
            <v>WFS0Y4C</v>
          </cell>
          <cell r="B3726">
            <v>20</v>
          </cell>
          <cell r="C3726">
            <v>0</v>
          </cell>
          <cell r="D3726" t="str">
            <v>L408</v>
          </cell>
          <cell r="E3726">
            <v>1</v>
          </cell>
          <cell r="F3726">
            <v>1</v>
          </cell>
        </row>
        <row r="3727">
          <cell r="A3727" t="str">
            <v>WFS0Y4C</v>
          </cell>
          <cell r="B3727">
            <v>24</v>
          </cell>
          <cell r="C3727">
            <v>0</v>
          </cell>
          <cell r="D3727" t="str">
            <v>L408</v>
          </cell>
          <cell r="E3727">
            <v>5</v>
          </cell>
          <cell r="F3727">
            <v>5</v>
          </cell>
        </row>
        <row r="3728">
          <cell r="A3728" t="str">
            <v>WGC0S1</v>
          </cell>
          <cell r="B3728">
            <v>48</v>
          </cell>
          <cell r="C3728">
            <v>0</v>
          </cell>
          <cell r="D3728" t="str">
            <v>L406</v>
          </cell>
          <cell r="E3728">
            <v>1</v>
          </cell>
          <cell r="F3728">
            <v>1</v>
          </cell>
        </row>
        <row r="3729">
          <cell r="A3729" t="str">
            <v>WMC0S1</v>
          </cell>
          <cell r="B3729">
            <v>48</v>
          </cell>
          <cell r="C3729">
            <v>0</v>
          </cell>
          <cell r="D3729" t="str">
            <v>L406</v>
          </cell>
          <cell r="E3729">
            <v>1</v>
          </cell>
          <cell r="F3729">
            <v>1</v>
          </cell>
        </row>
        <row r="3730">
          <cell r="A3730" t="str">
            <v>WMC0S1</v>
          </cell>
          <cell r="B3730">
            <v>84</v>
          </cell>
          <cell r="C3730">
            <v>0</v>
          </cell>
          <cell r="D3730" t="str">
            <v>L406</v>
          </cell>
          <cell r="E3730">
            <v>2</v>
          </cell>
          <cell r="F3730">
            <v>2</v>
          </cell>
        </row>
        <row r="3731">
          <cell r="A3731" t="str">
            <v>WNC021</v>
          </cell>
          <cell r="B3731">
            <v>16</v>
          </cell>
          <cell r="C3731">
            <v>0</v>
          </cell>
          <cell r="D3731" t="str">
            <v>L406</v>
          </cell>
          <cell r="E3731">
            <v>0</v>
          </cell>
          <cell r="F3731">
            <v>12</v>
          </cell>
        </row>
        <row r="3732">
          <cell r="A3732" t="str">
            <v>WNC021</v>
          </cell>
          <cell r="B3732">
            <v>18</v>
          </cell>
          <cell r="C3732">
            <v>0</v>
          </cell>
          <cell r="D3732" t="str">
            <v>L406</v>
          </cell>
          <cell r="E3732">
            <v>0</v>
          </cell>
          <cell r="F3732">
            <v>4</v>
          </cell>
        </row>
        <row r="3733">
          <cell r="A3733" t="str">
            <v>WNC021</v>
          </cell>
          <cell r="B3733">
            <v>20</v>
          </cell>
          <cell r="C3733">
            <v>0</v>
          </cell>
          <cell r="D3733" t="str">
            <v>L406</v>
          </cell>
          <cell r="E3733">
            <v>4</v>
          </cell>
          <cell r="F3733">
            <v>4</v>
          </cell>
        </row>
        <row r="3734">
          <cell r="A3734" t="str">
            <v>WNC031</v>
          </cell>
          <cell r="B3734">
            <v>10</v>
          </cell>
          <cell r="C3734">
            <v>0</v>
          </cell>
          <cell r="D3734" t="str">
            <v>L406</v>
          </cell>
          <cell r="E3734">
            <v>0</v>
          </cell>
          <cell r="F3734">
            <v>3</v>
          </cell>
        </row>
        <row r="3735">
          <cell r="A3735" t="str">
            <v>WNC031</v>
          </cell>
          <cell r="B3735">
            <v>24</v>
          </cell>
          <cell r="C3735">
            <v>0</v>
          </cell>
          <cell r="D3735" t="str">
            <v>L406</v>
          </cell>
          <cell r="E3735">
            <v>6</v>
          </cell>
          <cell r="F3735">
            <v>6</v>
          </cell>
        </row>
        <row r="3736">
          <cell r="A3736" t="str">
            <v>WNC031</v>
          </cell>
          <cell r="B3736">
            <v>30</v>
          </cell>
          <cell r="C3736">
            <v>0</v>
          </cell>
          <cell r="D3736" t="str">
            <v>L406</v>
          </cell>
          <cell r="E3736">
            <v>4</v>
          </cell>
          <cell r="F3736">
            <v>4</v>
          </cell>
        </row>
        <row r="3737">
          <cell r="A3737" t="str">
            <v>WNC031G</v>
          </cell>
          <cell r="B3737">
            <v>8</v>
          </cell>
          <cell r="C3737">
            <v>0</v>
          </cell>
          <cell r="D3737" t="str">
            <v>L406</v>
          </cell>
          <cell r="E3737">
            <v>25</v>
          </cell>
          <cell r="F3737">
            <v>27</v>
          </cell>
        </row>
        <row r="3738">
          <cell r="A3738" t="str">
            <v>WNC031G</v>
          </cell>
          <cell r="B3738">
            <v>10</v>
          </cell>
          <cell r="C3738">
            <v>0</v>
          </cell>
          <cell r="D3738" t="str">
            <v>L406</v>
          </cell>
          <cell r="E3738">
            <v>6</v>
          </cell>
          <cell r="F3738">
            <v>5</v>
          </cell>
        </row>
        <row r="3739">
          <cell r="A3739" t="str">
            <v>WNC031S</v>
          </cell>
          <cell r="B3739">
            <v>24</v>
          </cell>
          <cell r="C3739">
            <v>0</v>
          </cell>
          <cell r="D3739" t="str">
            <v>L406</v>
          </cell>
          <cell r="E3739">
            <v>0</v>
          </cell>
          <cell r="F3739">
            <v>1</v>
          </cell>
        </row>
        <row r="3740">
          <cell r="A3740" t="str">
            <v>WNC041</v>
          </cell>
          <cell r="B3740">
            <v>14</v>
          </cell>
          <cell r="C3740">
            <v>0</v>
          </cell>
          <cell r="D3740" t="str">
            <v>L406</v>
          </cell>
          <cell r="E3740">
            <v>0</v>
          </cell>
          <cell r="F3740">
            <v>6</v>
          </cell>
        </row>
        <row r="3741">
          <cell r="A3741" t="str">
            <v>WNC041</v>
          </cell>
          <cell r="B3741">
            <v>18</v>
          </cell>
          <cell r="C3741">
            <v>0</v>
          </cell>
          <cell r="D3741" t="str">
            <v>L406</v>
          </cell>
          <cell r="E3741">
            <v>2</v>
          </cell>
          <cell r="F3741">
            <v>3</v>
          </cell>
        </row>
        <row r="3742">
          <cell r="A3742" t="str">
            <v>WNC041</v>
          </cell>
          <cell r="B3742">
            <v>20</v>
          </cell>
          <cell r="C3742">
            <v>0</v>
          </cell>
          <cell r="D3742" t="str">
            <v>L406</v>
          </cell>
          <cell r="E3742">
            <v>3</v>
          </cell>
          <cell r="F3742">
            <v>3</v>
          </cell>
        </row>
        <row r="3743">
          <cell r="A3743" t="str">
            <v>WNC041</v>
          </cell>
          <cell r="B3743">
            <v>24</v>
          </cell>
          <cell r="C3743">
            <v>0</v>
          </cell>
          <cell r="D3743" t="str">
            <v>L406</v>
          </cell>
          <cell r="E3743">
            <v>4</v>
          </cell>
          <cell r="F3743">
            <v>6</v>
          </cell>
        </row>
        <row r="3744">
          <cell r="A3744" t="str">
            <v>WNC051</v>
          </cell>
          <cell r="B3744">
            <v>2</v>
          </cell>
          <cell r="C3744">
            <v>0</v>
          </cell>
          <cell r="D3744" t="str">
            <v>L406</v>
          </cell>
          <cell r="E3744">
            <v>1218</v>
          </cell>
          <cell r="F3744">
            <v>1353</v>
          </cell>
        </row>
        <row r="3745">
          <cell r="A3745" t="str">
            <v>WNC051</v>
          </cell>
          <cell r="B3745">
            <v>3</v>
          </cell>
          <cell r="C3745">
            <v>0</v>
          </cell>
          <cell r="D3745" t="str">
            <v>L406</v>
          </cell>
          <cell r="E3745">
            <v>741</v>
          </cell>
          <cell r="F3745">
            <v>736</v>
          </cell>
        </row>
        <row r="3746">
          <cell r="A3746" t="str">
            <v>WNC051</v>
          </cell>
          <cell r="B3746">
            <v>4</v>
          </cell>
          <cell r="C3746">
            <v>0</v>
          </cell>
          <cell r="D3746" t="str">
            <v>L406</v>
          </cell>
          <cell r="E3746">
            <v>783</v>
          </cell>
          <cell r="F3746">
            <v>802</v>
          </cell>
        </row>
        <row r="3747">
          <cell r="A3747" t="str">
            <v>WNC051</v>
          </cell>
          <cell r="B3747">
            <v>6</v>
          </cell>
          <cell r="C3747">
            <v>0</v>
          </cell>
          <cell r="D3747" t="str">
            <v>L406</v>
          </cell>
          <cell r="E3747">
            <v>686</v>
          </cell>
          <cell r="F3747">
            <v>694</v>
          </cell>
        </row>
        <row r="3748">
          <cell r="A3748" t="str">
            <v>WNC051</v>
          </cell>
          <cell r="B3748">
            <v>8</v>
          </cell>
          <cell r="C3748">
            <v>0</v>
          </cell>
          <cell r="D3748" t="str">
            <v>L406</v>
          </cell>
          <cell r="E3748">
            <v>459</v>
          </cell>
          <cell r="F3748">
            <v>445</v>
          </cell>
        </row>
        <row r="3749">
          <cell r="A3749" t="str">
            <v>WNC051</v>
          </cell>
          <cell r="B3749">
            <v>10</v>
          </cell>
          <cell r="C3749">
            <v>0</v>
          </cell>
          <cell r="D3749" t="str">
            <v>L406</v>
          </cell>
          <cell r="E3749">
            <v>197</v>
          </cell>
          <cell r="F3749">
            <v>197</v>
          </cell>
        </row>
        <row r="3750">
          <cell r="A3750" t="str">
            <v>WNC051</v>
          </cell>
          <cell r="B3750">
            <v>12</v>
          </cell>
          <cell r="C3750">
            <v>0</v>
          </cell>
          <cell r="D3750" t="str">
            <v>L406</v>
          </cell>
          <cell r="E3750">
            <v>138</v>
          </cell>
          <cell r="F3750">
            <v>151</v>
          </cell>
        </row>
        <row r="3751">
          <cell r="A3751" t="str">
            <v>WNC051</v>
          </cell>
          <cell r="B3751">
            <v>14</v>
          </cell>
          <cell r="C3751">
            <v>0</v>
          </cell>
          <cell r="D3751" t="str">
            <v>L406</v>
          </cell>
          <cell r="E3751">
            <v>47</v>
          </cell>
          <cell r="F3751">
            <v>67</v>
          </cell>
        </row>
        <row r="3752">
          <cell r="A3752" t="str">
            <v>WNC051</v>
          </cell>
          <cell r="B3752">
            <v>16</v>
          </cell>
          <cell r="C3752">
            <v>0</v>
          </cell>
          <cell r="D3752" t="str">
            <v>L406</v>
          </cell>
          <cell r="E3752">
            <v>109</v>
          </cell>
          <cell r="F3752">
            <v>109</v>
          </cell>
        </row>
        <row r="3753">
          <cell r="A3753" t="str">
            <v>WNC051</v>
          </cell>
          <cell r="B3753">
            <v>18</v>
          </cell>
          <cell r="C3753">
            <v>0</v>
          </cell>
          <cell r="D3753" t="str">
            <v>L406</v>
          </cell>
          <cell r="E3753">
            <v>30</v>
          </cell>
          <cell r="F3753">
            <v>32</v>
          </cell>
        </row>
        <row r="3754">
          <cell r="A3754" t="str">
            <v>WNC051</v>
          </cell>
          <cell r="B3754">
            <v>20</v>
          </cell>
          <cell r="C3754">
            <v>0</v>
          </cell>
          <cell r="D3754" t="str">
            <v>L406</v>
          </cell>
          <cell r="E3754">
            <v>107</v>
          </cell>
          <cell r="F3754">
            <v>107</v>
          </cell>
        </row>
        <row r="3755">
          <cell r="A3755" t="str">
            <v>WNC051</v>
          </cell>
          <cell r="B3755">
            <v>24</v>
          </cell>
          <cell r="C3755">
            <v>0</v>
          </cell>
          <cell r="D3755" t="str">
            <v>L406</v>
          </cell>
          <cell r="E3755">
            <v>95</v>
          </cell>
          <cell r="F3755">
            <v>88</v>
          </cell>
        </row>
        <row r="3756">
          <cell r="A3756" t="str">
            <v>WNC051</v>
          </cell>
          <cell r="B3756">
            <v>30</v>
          </cell>
          <cell r="C3756">
            <v>0</v>
          </cell>
          <cell r="D3756" t="str">
            <v>L406</v>
          </cell>
          <cell r="E3756">
            <v>50</v>
          </cell>
          <cell r="F3756">
            <v>49</v>
          </cell>
        </row>
        <row r="3757">
          <cell r="A3757" t="str">
            <v>WNC051</v>
          </cell>
          <cell r="B3757">
            <v>36</v>
          </cell>
          <cell r="C3757">
            <v>0</v>
          </cell>
          <cell r="D3757" t="str">
            <v>L406</v>
          </cell>
          <cell r="E3757">
            <v>8</v>
          </cell>
          <cell r="F3757">
            <v>10</v>
          </cell>
        </row>
        <row r="3758">
          <cell r="A3758" t="str">
            <v>WNC051G</v>
          </cell>
          <cell r="B3758">
            <v>3</v>
          </cell>
          <cell r="C3758">
            <v>0</v>
          </cell>
          <cell r="D3758" t="str">
            <v>L406</v>
          </cell>
          <cell r="E3758">
            <v>121</v>
          </cell>
          <cell r="F3758">
            <v>121</v>
          </cell>
        </row>
        <row r="3759">
          <cell r="A3759" t="str">
            <v>WNC051G</v>
          </cell>
          <cell r="B3759">
            <v>4</v>
          </cell>
          <cell r="C3759">
            <v>0</v>
          </cell>
          <cell r="D3759" t="str">
            <v>L406</v>
          </cell>
          <cell r="E3759">
            <v>39</v>
          </cell>
          <cell r="F3759">
            <v>54</v>
          </cell>
        </row>
        <row r="3760">
          <cell r="A3760" t="str">
            <v>WNC051G</v>
          </cell>
          <cell r="B3760">
            <v>6</v>
          </cell>
          <cell r="C3760">
            <v>0</v>
          </cell>
          <cell r="D3760" t="str">
            <v>L406</v>
          </cell>
          <cell r="E3760">
            <v>30</v>
          </cell>
          <cell r="F3760">
            <v>31</v>
          </cell>
        </row>
        <row r="3761">
          <cell r="A3761" t="str">
            <v>WNC051G</v>
          </cell>
          <cell r="B3761">
            <v>8</v>
          </cell>
          <cell r="C3761">
            <v>0</v>
          </cell>
          <cell r="D3761" t="str">
            <v>L406</v>
          </cell>
          <cell r="E3761">
            <v>0</v>
          </cell>
          <cell r="F3761">
            <v>13</v>
          </cell>
        </row>
        <row r="3762">
          <cell r="A3762" t="str">
            <v>WNC051S</v>
          </cell>
          <cell r="B3762">
            <v>14</v>
          </cell>
          <cell r="C3762">
            <v>0</v>
          </cell>
          <cell r="D3762" t="str">
            <v>L406</v>
          </cell>
          <cell r="E3762">
            <v>0</v>
          </cell>
          <cell r="F3762">
            <v>2</v>
          </cell>
        </row>
        <row r="3763">
          <cell r="A3763" t="str">
            <v>WNC051S</v>
          </cell>
          <cell r="B3763">
            <v>24</v>
          </cell>
          <cell r="C3763">
            <v>0</v>
          </cell>
          <cell r="D3763" t="str">
            <v>L406</v>
          </cell>
          <cell r="E3763">
            <v>0</v>
          </cell>
          <cell r="F3763">
            <v>2</v>
          </cell>
        </row>
        <row r="3764">
          <cell r="A3764" t="str">
            <v>WNC051S</v>
          </cell>
          <cell r="B3764">
            <v>30</v>
          </cell>
          <cell r="C3764">
            <v>0</v>
          </cell>
          <cell r="D3764" t="str">
            <v>L406</v>
          </cell>
          <cell r="E3764">
            <v>1</v>
          </cell>
          <cell r="F3764">
            <v>1</v>
          </cell>
        </row>
        <row r="3765">
          <cell r="A3765" t="str">
            <v>WNC061</v>
          </cell>
          <cell r="B3765">
            <v>20</v>
          </cell>
          <cell r="C3765">
            <v>0</v>
          </cell>
          <cell r="D3765" t="str">
            <v>L406</v>
          </cell>
          <cell r="E3765">
            <v>10</v>
          </cell>
          <cell r="F3765">
            <v>10</v>
          </cell>
        </row>
        <row r="3766">
          <cell r="A3766" t="str">
            <v>WNC071</v>
          </cell>
          <cell r="B3766">
            <v>2</v>
          </cell>
          <cell r="C3766">
            <v>0</v>
          </cell>
          <cell r="D3766" t="str">
            <v>L406</v>
          </cell>
          <cell r="E3766">
            <v>204</v>
          </cell>
          <cell r="F3766">
            <v>205</v>
          </cell>
        </row>
        <row r="3767">
          <cell r="A3767" t="str">
            <v>WNC071</v>
          </cell>
          <cell r="B3767">
            <v>2.5</v>
          </cell>
          <cell r="C3767">
            <v>0</v>
          </cell>
          <cell r="D3767" t="str">
            <v>L406</v>
          </cell>
          <cell r="E3767">
            <v>0</v>
          </cell>
          <cell r="F3767">
            <v>1</v>
          </cell>
        </row>
        <row r="3768">
          <cell r="A3768" t="str">
            <v>WNC071</v>
          </cell>
          <cell r="B3768">
            <v>3</v>
          </cell>
          <cell r="C3768">
            <v>0</v>
          </cell>
          <cell r="D3768" t="str">
            <v>L406</v>
          </cell>
          <cell r="E3768">
            <v>11</v>
          </cell>
          <cell r="F3768">
            <v>15</v>
          </cell>
        </row>
        <row r="3769">
          <cell r="A3769" t="str">
            <v>WNC071</v>
          </cell>
          <cell r="B3769">
            <v>4</v>
          </cell>
          <cell r="C3769">
            <v>0</v>
          </cell>
          <cell r="D3769" t="str">
            <v>L406</v>
          </cell>
          <cell r="E3769">
            <v>112</v>
          </cell>
          <cell r="F3769">
            <v>119</v>
          </cell>
        </row>
        <row r="3770">
          <cell r="A3770" t="str">
            <v>WNC071</v>
          </cell>
          <cell r="B3770">
            <v>6</v>
          </cell>
          <cell r="C3770">
            <v>0</v>
          </cell>
          <cell r="D3770" t="str">
            <v>L406</v>
          </cell>
          <cell r="E3770">
            <v>3</v>
          </cell>
          <cell r="F3770">
            <v>8</v>
          </cell>
        </row>
        <row r="3771">
          <cell r="A3771" t="str">
            <v>WNC071</v>
          </cell>
          <cell r="B3771">
            <v>8</v>
          </cell>
          <cell r="C3771">
            <v>0</v>
          </cell>
          <cell r="D3771" t="str">
            <v>L406</v>
          </cell>
          <cell r="E3771">
            <v>16</v>
          </cell>
          <cell r="F3771">
            <v>25</v>
          </cell>
        </row>
        <row r="3772">
          <cell r="A3772" t="str">
            <v>WNC071</v>
          </cell>
          <cell r="B3772">
            <v>10</v>
          </cell>
          <cell r="C3772">
            <v>0</v>
          </cell>
          <cell r="D3772" t="str">
            <v>L406</v>
          </cell>
          <cell r="E3772">
            <v>13</v>
          </cell>
          <cell r="F3772">
            <v>14</v>
          </cell>
        </row>
        <row r="3773">
          <cell r="A3773" t="str">
            <v>WNC071</v>
          </cell>
          <cell r="B3773">
            <v>12</v>
          </cell>
          <cell r="C3773">
            <v>0</v>
          </cell>
          <cell r="D3773" t="str">
            <v>L406</v>
          </cell>
          <cell r="E3773">
            <v>0</v>
          </cell>
          <cell r="F3773">
            <v>22</v>
          </cell>
        </row>
        <row r="3774">
          <cell r="A3774" t="str">
            <v>WNC071</v>
          </cell>
          <cell r="B3774">
            <v>14</v>
          </cell>
          <cell r="C3774">
            <v>0</v>
          </cell>
          <cell r="D3774" t="str">
            <v>L406</v>
          </cell>
          <cell r="E3774">
            <v>28</v>
          </cell>
          <cell r="F3774">
            <v>31</v>
          </cell>
        </row>
        <row r="3775">
          <cell r="A3775" t="str">
            <v>WNC071</v>
          </cell>
          <cell r="B3775">
            <v>16</v>
          </cell>
          <cell r="C3775">
            <v>0</v>
          </cell>
          <cell r="D3775" t="str">
            <v>L406</v>
          </cell>
          <cell r="E3775">
            <v>69</v>
          </cell>
          <cell r="F3775">
            <v>69</v>
          </cell>
        </row>
        <row r="3776">
          <cell r="A3776" t="str">
            <v>WNC071</v>
          </cell>
          <cell r="B3776">
            <v>18</v>
          </cell>
          <cell r="C3776">
            <v>0</v>
          </cell>
          <cell r="D3776" t="str">
            <v>L406</v>
          </cell>
          <cell r="E3776">
            <v>0</v>
          </cell>
          <cell r="F3776">
            <v>2</v>
          </cell>
        </row>
        <row r="3777">
          <cell r="A3777" t="str">
            <v>WNC071</v>
          </cell>
          <cell r="B3777">
            <v>20</v>
          </cell>
          <cell r="C3777">
            <v>0</v>
          </cell>
          <cell r="D3777" t="str">
            <v>L406</v>
          </cell>
          <cell r="E3777">
            <v>4</v>
          </cell>
          <cell r="F3777">
            <v>5</v>
          </cell>
        </row>
        <row r="3778">
          <cell r="A3778" t="str">
            <v>WNC071</v>
          </cell>
          <cell r="B3778">
            <v>24</v>
          </cell>
          <cell r="C3778">
            <v>0</v>
          </cell>
          <cell r="D3778" t="str">
            <v>L406</v>
          </cell>
          <cell r="E3778">
            <v>19</v>
          </cell>
          <cell r="F3778">
            <v>25</v>
          </cell>
        </row>
        <row r="3779">
          <cell r="A3779" t="str">
            <v>WNC071</v>
          </cell>
          <cell r="B3779">
            <v>30</v>
          </cell>
          <cell r="C3779">
            <v>0</v>
          </cell>
          <cell r="D3779" t="str">
            <v>L406</v>
          </cell>
          <cell r="E3779">
            <v>5</v>
          </cell>
          <cell r="F3779">
            <v>4</v>
          </cell>
        </row>
        <row r="3780">
          <cell r="A3780" t="str">
            <v>WNC071</v>
          </cell>
          <cell r="B3780">
            <v>36</v>
          </cell>
          <cell r="C3780">
            <v>0</v>
          </cell>
          <cell r="D3780" t="str">
            <v>L406</v>
          </cell>
          <cell r="E3780">
            <v>4</v>
          </cell>
          <cell r="F3780">
            <v>4</v>
          </cell>
        </row>
        <row r="3781">
          <cell r="A3781" t="str">
            <v>WNC071</v>
          </cell>
          <cell r="B3781">
            <v>48</v>
          </cell>
          <cell r="C3781">
            <v>0</v>
          </cell>
          <cell r="D3781" t="str">
            <v>L406</v>
          </cell>
          <cell r="E3781">
            <v>4</v>
          </cell>
          <cell r="F3781">
            <v>4</v>
          </cell>
        </row>
        <row r="3782">
          <cell r="A3782" t="str">
            <v>WNC071S</v>
          </cell>
          <cell r="B3782">
            <v>30</v>
          </cell>
          <cell r="C3782">
            <v>0</v>
          </cell>
          <cell r="D3782" t="str">
            <v>L406</v>
          </cell>
          <cell r="E3782">
            <v>4</v>
          </cell>
          <cell r="F3782">
            <v>5</v>
          </cell>
        </row>
        <row r="3783">
          <cell r="A3783" t="str">
            <v>WNC0A1</v>
          </cell>
          <cell r="B3783">
            <v>8</v>
          </cell>
          <cell r="C3783">
            <v>0</v>
          </cell>
          <cell r="D3783" t="str">
            <v>L406</v>
          </cell>
          <cell r="E3783">
            <v>4</v>
          </cell>
          <cell r="F3783">
            <v>8</v>
          </cell>
        </row>
        <row r="3784">
          <cell r="A3784" t="str">
            <v>WNC0A1</v>
          </cell>
          <cell r="B3784">
            <v>10</v>
          </cell>
          <cell r="C3784">
            <v>0</v>
          </cell>
          <cell r="D3784" t="str">
            <v>L406</v>
          </cell>
          <cell r="E3784">
            <v>26</v>
          </cell>
          <cell r="F3784">
            <v>26</v>
          </cell>
        </row>
        <row r="3785">
          <cell r="A3785" t="str">
            <v>WNC0A1</v>
          </cell>
          <cell r="B3785">
            <v>12</v>
          </cell>
          <cell r="C3785">
            <v>0</v>
          </cell>
          <cell r="D3785" t="str">
            <v>L406</v>
          </cell>
          <cell r="E3785">
            <v>21</v>
          </cell>
          <cell r="F3785">
            <v>25</v>
          </cell>
        </row>
        <row r="3786">
          <cell r="A3786" t="str">
            <v>WNC0A1</v>
          </cell>
          <cell r="B3786">
            <v>16</v>
          </cell>
          <cell r="C3786">
            <v>0</v>
          </cell>
          <cell r="D3786" t="str">
            <v>L406</v>
          </cell>
          <cell r="E3786">
            <v>6</v>
          </cell>
          <cell r="F3786">
            <v>6</v>
          </cell>
        </row>
        <row r="3787">
          <cell r="A3787" t="str">
            <v>WNC0B1</v>
          </cell>
          <cell r="B3787">
            <v>6</v>
          </cell>
          <cell r="C3787">
            <v>0</v>
          </cell>
          <cell r="D3787" t="str">
            <v>L406</v>
          </cell>
          <cell r="E3787">
            <v>1</v>
          </cell>
          <cell r="F3787">
            <v>2</v>
          </cell>
        </row>
        <row r="3788">
          <cell r="A3788" t="str">
            <v>WNC0D1</v>
          </cell>
          <cell r="B3788">
            <v>2</v>
          </cell>
          <cell r="C3788">
            <v>0</v>
          </cell>
          <cell r="D3788" t="str">
            <v>L406</v>
          </cell>
          <cell r="E3788">
            <v>30</v>
          </cell>
          <cell r="F3788">
            <v>30</v>
          </cell>
        </row>
        <row r="3789">
          <cell r="A3789" t="str">
            <v>WNC0D1</v>
          </cell>
          <cell r="B3789">
            <v>3</v>
          </cell>
          <cell r="C3789">
            <v>0</v>
          </cell>
          <cell r="D3789" t="str">
            <v>L406</v>
          </cell>
          <cell r="E3789">
            <v>9</v>
          </cell>
          <cell r="F3789">
            <v>10</v>
          </cell>
        </row>
        <row r="3790">
          <cell r="A3790" t="str">
            <v>WNC0D2</v>
          </cell>
          <cell r="B3790">
            <v>6</v>
          </cell>
          <cell r="C3790">
            <v>0</v>
          </cell>
          <cell r="D3790" t="str">
            <v>L406</v>
          </cell>
          <cell r="E3790">
            <v>12</v>
          </cell>
          <cell r="F3790">
            <v>13</v>
          </cell>
        </row>
        <row r="3791">
          <cell r="A3791" t="str">
            <v>WNC0D2</v>
          </cell>
          <cell r="B3791">
            <v>8</v>
          </cell>
          <cell r="C3791">
            <v>0</v>
          </cell>
          <cell r="D3791" t="str">
            <v>L406</v>
          </cell>
          <cell r="E3791">
            <v>9</v>
          </cell>
          <cell r="F3791">
            <v>9</v>
          </cell>
        </row>
        <row r="3792">
          <cell r="A3792" t="str">
            <v>WNC0D2</v>
          </cell>
          <cell r="B3792">
            <v>10</v>
          </cell>
          <cell r="C3792">
            <v>0</v>
          </cell>
          <cell r="D3792" t="str">
            <v>L406</v>
          </cell>
          <cell r="E3792">
            <v>14</v>
          </cell>
          <cell r="F3792">
            <v>18</v>
          </cell>
        </row>
        <row r="3793">
          <cell r="A3793" t="str">
            <v>WNC0N1</v>
          </cell>
          <cell r="B3793">
            <v>30</v>
          </cell>
          <cell r="C3793">
            <v>0</v>
          </cell>
          <cell r="D3793" t="str">
            <v>L406</v>
          </cell>
          <cell r="E3793">
            <v>6</v>
          </cell>
          <cell r="F3793">
            <v>6</v>
          </cell>
        </row>
        <row r="3794">
          <cell r="A3794" t="str">
            <v>WNC0P1</v>
          </cell>
          <cell r="B3794">
            <v>12</v>
          </cell>
          <cell r="C3794">
            <v>0</v>
          </cell>
          <cell r="D3794" t="str">
            <v>L406</v>
          </cell>
          <cell r="E3794">
            <v>1</v>
          </cell>
          <cell r="F3794">
            <v>1</v>
          </cell>
        </row>
        <row r="3795">
          <cell r="A3795" t="str">
            <v>WNC0T1</v>
          </cell>
          <cell r="B3795">
            <v>26</v>
          </cell>
          <cell r="C3795">
            <v>0</v>
          </cell>
          <cell r="D3795" t="str">
            <v>L406</v>
          </cell>
          <cell r="E3795">
            <v>0</v>
          </cell>
          <cell r="F3795">
            <v>2</v>
          </cell>
        </row>
        <row r="3796">
          <cell r="A3796" t="str">
            <v>WNC0T1</v>
          </cell>
          <cell r="B3796">
            <v>30</v>
          </cell>
          <cell r="C3796">
            <v>0</v>
          </cell>
          <cell r="D3796" t="str">
            <v>L406</v>
          </cell>
          <cell r="E3796">
            <v>30</v>
          </cell>
          <cell r="F3796">
            <v>36</v>
          </cell>
        </row>
        <row r="3797">
          <cell r="A3797" t="str">
            <v>WNC0T1</v>
          </cell>
          <cell r="B3797">
            <v>42</v>
          </cell>
          <cell r="C3797">
            <v>0</v>
          </cell>
          <cell r="D3797" t="str">
            <v>L406</v>
          </cell>
          <cell r="E3797">
            <v>16</v>
          </cell>
          <cell r="F3797">
            <v>16</v>
          </cell>
        </row>
        <row r="3798">
          <cell r="A3798" t="str">
            <v>WNC0T2</v>
          </cell>
          <cell r="B3798">
            <v>30</v>
          </cell>
          <cell r="C3798">
            <v>0</v>
          </cell>
          <cell r="D3798" t="str">
            <v>L406</v>
          </cell>
          <cell r="E3798">
            <v>1</v>
          </cell>
          <cell r="F3798">
            <v>1</v>
          </cell>
        </row>
        <row r="3799">
          <cell r="A3799" t="str">
            <v>WNC0T2</v>
          </cell>
          <cell r="B3799">
            <v>42</v>
          </cell>
          <cell r="C3799">
            <v>0</v>
          </cell>
          <cell r="D3799" t="str">
            <v>L406</v>
          </cell>
          <cell r="E3799">
            <v>1</v>
          </cell>
          <cell r="F3799">
            <v>1</v>
          </cell>
        </row>
        <row r="3800">
          <cell r="A3800" t="str">
            <v>WNC0U1</v>
          </cell>
          <cell r="B3800">
            <v>42</v>
          </cell>
          <cell r="C3800">
            <v>0</v>
          </cell>
          <cell r="D3800" t="str">
            <v>L406</v>
          </cell>
          <cell r="E3800">
            <v>1</v>
          </cell>
          <cell r="F3800">
            <v>1</v>
          </cell>
        </row>
        <row r="3801">
          <cell r="A3801" t="str">
            <v>WNC0W1</v>
          </cell>
          <cell r="B3801">
            <v>30</v>
          </cell>
          <cell r="C3801">
            <v>0</v>
          </cell>
          <cell r="D3801" t="str">
            <v>L406</v>
          </cell>
          <cell r="E3801">
            <v>4</v>
          </cell>
          <cell r="F3801">
            <v>4</v>
          </cell>
        </row>
        <row r="3802">
          <cell r="A3802" t="str">
            <v>WND031</v>
          </cell>
          <cell r="B3802">
            <v>24</v>
          </cell>
          <cell r="C3802">
            <v>0</v>
          </cell>
          <cell r="D3802" t="str">
            <v>L406</v>
          </cell>
          <cell r="E3802">
            <v>18</v>
          </cell>
          <cell r="F3802">
            <v>18</v>
          </cell>
        </row>
        <row r="3803">
          <cell r="A3803" t="str">
            <v>WND031</v>
          </cell>
          <cell r="B3803">
            <v>30</v>
          </cell>
          <cell r="C3803">
            <v>0</v>
          </cell>
          <cell r="D3803" t="str">
            <v>L406</v>
          </cell>
          <cell r="E3803">
            <v>5</v>
          </cell>
          <cell r="F3803">
            <v>5</v>
          </cell>
        </row>
        <row r="3804">
          <cell r="A3804" t="str">
            <v>WND032</v>
          </cell>
          <cell r="B3804">
            <v>24</v>
          </cell>
          <cell r="C3804">
            <v>0</v>
          </cell>
          <cell r="D3804" t="str">
            <v>L406</v>
          </cell>
          <cell r="E3804">
            <v>0</v>
          </cell>
          <cell r="F3804">
            <v>1</v>
          </cell>
        </row>
        <row r="3805">
          <cell r="A3805" t="str">
            <v>WND041</v>
          </cell>
          <cell r="B3805">
            <v>24</v>
          </cell>
          <cell r="C3805">
            <v>0</v>
          </cell>
          <cell r="D3805" t="str">
            <v>L406</v>
          </cell>
          <cell r="E3805">
            <v>2</v>
          </cell>
          <cell r="F3805">
            <v>2</v>
          </cell>
        </row>
        <row r="3806">
          <cell r="A3806" t="str">
            <v>WND051</v>
          </cell>
          <cell r="B3806">
            <v>2</v>
          </cell>
          <cell r="C3806">
            <v>0</v>
          </cell>
          <cell r="D3806" t="str">
            <v>L406</v>
          </cell>
          <cell r="E3806">
            <v>347</v>
          </cell>
          <cell r="F3806">
            <v>348</v>
          </cell>
        </row>
        <row r="3807">
          <cell r="A3807" t="str">
            <v>WND051</v>
          </cell>
          <cell r="B3807">
            <v>3</v>
          </cell>
          <cell r="C3807">
            <v>0</v>
          </cell>
          <cell r="D3807" t="str">
            <v>L406</v>
          </cell>
          <cell r="E3807">
            <v>228</v>
          </cell>
          <cell r="F3807">
            <v>228</v>
          </cell>
        </row>
        <row r="3808">
          <cell r="A3808" t="str">
            <v>WND051</v>
          </cell>
          <cell r="B3808">
            <v>4</v>
          </cell>
          <cell r="C3808">
            <v>0</v>
          </cell>
          <cell r="D3808" t="str">
            <v>L406</v>
          </cell>
          <cell r="E3808">
            <v>378</v>
          </cell>
          <cell r="F3808">
            <v>378</v>
          </cell>
        </row>
        <row r="3809">
          <cell r="A3809" t="str">
            <v>WND051</v>
          </cell>
          <cell r="B3809">
            <v>6</v>
          </cell>
          <cell r="C3809">
            <v>0</v>
          </cell>
          <cell r="D3809" t="str">
            <v>L406</v>
          </cell>
          <cell r="E3809">
            <v>258</v>
          </cell>
          <cell r="F3809">
            <v>258</v>
          </cell>
        </row>
        <row r="3810">
          <cell r="A3810" t="str">
            <v>WND051</v>
          </cell>
          <cell r="B3810">
            <v>8</v>
          </cell>
          <cell r="C3810">
            <v>0</v>
          </cell>
          <cell r="D3810" t="str">
            <v>L406</v>
          </cell>
          <cell r="E3810">
            <v>107</v>
          </cell>
          <cell r="F3810">
            <v>115</v>
          </cell>
        </row>
        <row r="3811">
          <cell r="A3811" t="str">
            <v>WND051</v>
          </cell>
          <cell r="B3811">
            <v>10</v>
          </cell>
          <cell r="C3811">
            <v>0</v>
          </cell>
          <cell r="D3811" t="str">
            <v>L406</v>
          </cell>
          <cell r="E3811">
            <v>74</v>
          </cell>
          <cell r="F3811">
            <v>74</v>
          </cell>
        </row>
        <row r="3812">
          <cell r="A3812" t="str">
            <v>WND051</v>
          </cell>
          <cell r="B3812">
            <v>12</v>
          </cell>
          <cell r="C3812">
            <v>0</v>
          </cell>
          <cell r="D3812" t="str">
            <v>L406</v>
          </cell>
          <cell r="E3812">
            <v>55</v>
          </cell>
          <cell r="F3812">
            <v>55</v>
          </cell>
        </row>
        <row r="3813">
          <cell r="A3813" t="str">
            <v>WND051</v>
          </cell>
          <cell r="B3813">
            <v>14</v>
          </cell>
          <cell r="C3813">
            <v>0</v>
          </cell>
          <cell r="D3813" t="str">
            <v>L406</v>
          </cell>
          <cell r="E3813">
            <v>55</v>
          </cell>
          <cell r="F3813">
            <v>55</v>
          </cell>
        </row>
        <row r="3814">
          <cell r="A3814" t="str">
            <v>WND051</v>
          </cell>
          <cell r="B3814">
            <v>16</v>
          </cell>
          <cell r="C3814">
            <v>0</v>
          </cell>
          <cell r="D3814" t="str">
            <v>L406</v>
          </cell>
          <cell r="E3814">
            <v>17</v>
          </cell>
          <cell r="F3814">
            <v>22</v>
          </cell>
        </row>
        <row r="3815">
          <cell r="A3815" t="str">
            <v>WND051</v>
          </cell>
          <cell r="B3815">
            <v>18</v>
          </cell>
          <cell r="C3815">
            <v>0</v>
          </cell>
          <cell r="D3815" t="str">
            <v>L406</v>
          </cell>
          <cell r="E3815">
            <v>7</v>
          </cell>
          <cell r="F3815">
            <v>7</v>
          </cell>
        </row>
        <row r="3816">
          <cell r="A3816" t="str">
            <v>WND051</v>
          </cell>
          <cell r="B3816">
            <v>20</v>
          </cell>
          <cell r="C3816">
            <v>0</v>
          </cell>
          <cell r="D3816" t="str">
            <v>L406</v>
          </cell>
          <cell r="E3816">
            <v>16</v>
          </cell>
          <cell r="F3816">
            <v>19</v>
          </cell>
        </row>
        <row r="3817">
          <cell r="A3817" t="str">
            <v>WND051</v>
          </cell>
          <cell r="B3817">
            <v>24</v>
          </cell>
          <cell r="C3817">
            <v>0</v>
          </cell>
          <cell r="D3817" t="str">
            <v>L406</v>
          </cell>
          <cell r="E3817">
            <v>16</v>
          </cell>
          <cell r="F3817">
            <v>25</v>
          </cell>
        </row>
        <row r="3818">
          <cell r="A3818" t="str">
            <v>WND051</v>
          </cell>
          <cell r="B3818">
            <v>30</v>
          </cell>
          <cell r="C3818">
            <v>0</v>
          </cell>
          <cell r="D3818" t="str">
            <v>L406</v>
          </cell>
          <cell r="E3818">
            <v>7</v>
          </cell>
          <cell r="F3818">
            <v>10</v>
          </cell>
        </row>
        <row r="3819">
          <cell r="A3819" t="str">
            <v>WND051</v>
          </cell>
          <cell r="B3819">
            <v>32</v>
          </cell>
          <cell r="C3819">
            <v>0</v>
          </cell>
          <cell r="D3819" t="str">
            <v>L406</v>
          </cell>
          <cell r="E3819">
            <v>0</v>
          </cell>
          <cell r="F3819">
            <v>1</v>
          </cell>
        </row>
        <row r="3820">
          <cell r="A3820" t="str">
            <v>WND051</v>
          </cell>
          <cell r="B3820">
            <v>36</v>
          </cell>
          <cell r="C3820">
            <v>0</v>
          </cell>
          <cell r="D3820" t="str">
            <v>L406</v>
          </cell>
          <cell r="E3820">
            <v>4</v>
          </cell>
          <cell r="F3820">
            <v>4</v>
          </cell>
        </row>
        <row r="3821">
          <cell r="A3821" t="str">
            <v>WND052</v>
          </cell>
          <cell r="B3821">
            <v>20</v>
          </cell>
          <cell r="C3821">
            <v>0</v>
          </cell>
          <cell r="D3821" t="str">
            <v>L406</v>
          </cell>
          <cell r="E3821">
            <v>1</v>
          </cell>
          <cell r="F3821">
            <v>1</v>
          </cell>
        </row>
        <row r="3822">
          <cell r="A3822" t="str">
            <v>WND071</v>
          </cell>
          <cell r="B3822">
            <v>42</v>
          </cell>
          <cell r="C3822">
            <v>0</v>
          </cell>
          <cell r="D3822" t="str">
            <v>L406</v>
          </cell>
          <cell r="E3822">
            <v>1</v>
          </cell>
          <cell r="F3822">
            <v>1</v>
          </cell>
        </row>
        <row r="3823">
          <cell r="A3823" t="str">
            <v>WND071</v>
          </cell>
          <cell r="B3823">
            <v>48</v>
          </cell>
          <cell r="C3823">
            <v>0</v>
          </cell>
          <cell r="D3823" t="str">
            <v>L406</v>
          </cell>
          <cell r="E3823">
            <v>5</v>
          </cell>
          <cell r="F3823">
            <v>5</v>
          </cell>
        </row>
        <row r="3824">
          <cell r="A3824" t="str">
            <v>WND0N1</v>
          </cell>
          <cell r="B3824">
            <v>30</v>
          </cell>
          <cell r="C3824">
            <v>0</v>
          </cell>
          <cell r="D3824" t="str">
            <v>L406</v>
          </cell>
          <cell r="E3824">
            <v>49</v>
          </cell>
          <cell r="F3824">
            <v>49</v>
          </cell>
        </row>
        <row r="3825">
          <cell r="A3825" t="str">
            <v>WND0N2</v>
          </cell>
          <cell r="B3825">
            <v>30</v>
          </cell>
          <cell r="C3825">
            <v>0</v>
          </cell>
          <cell r="D3825" t="str">
            <v>L406</v>
          </cell>
          <cell r="E3825">
            <v>1</v>
          </cell>
          <cell r="F3825">
            <v>1</v>
          </cell>
        </row>
        <row r="3826">
          <cell r="A3826" t="str">
            <v>WND0S1</v>
          </cell>
          <cell r="B3826">
            <v>66</v>
          </cell>
          <cell r="C3826">
            <v>0</v>
          </cell>
          <cell r="D3826" t="str">
            <v>L406</v>
          </cell>
          <cell r="E3826">
            <v>4</v>
          </cell>
          <cell r="F3826">
            <v>4</v>
          </cell>
        </row>
        <row r="3827">
          <cell r="A3827" t="str">
            <v>WND0S2</v>
          </cell>
          <cell r="B3827">
            <v>60</v>
          </cell>
          <cell r="C3827">
            <v>0</v>
          </cell>
          <cell r="D3827" t="str">
            <v>L406</v>
          </cell>
          <cell r="E3827">
            <v>1</v>
          </cell>
          <cell r="F3827">
            <v>1</v>
          </cell>
        </row>
        <row r="3828">
          <cell r="A3828" t="str">
            <v>WND0W1</v>
          </cell>
          <cell r="B3828">
            <v>30</v>
          </cell>
          <cell r="C3828">
            <v>0</v>
          </cell>
          <cell r="D3828" t="str">
            <v>L406</v>
          </cell>
          <cell r="E3828">
            <v>5</v>
          </cell>
          <cell r="F3828">
            <v>5</v>
          </cell>
        </row>
        <row r="3829">
          <cell r="A3829" t="str">
            <v>WNF002</v>
          </cell>
          <cell r="B3829">
            <v>2</v>
          </cell>
          <cell r="C3829">
            <v>0</v>
          </cell>
          <cell r="D3829" t="str">
            <v>L601</v>
          </cell>
          <cell r="E3829">
            <v>26</v>
          </cell>
          <cell r="F3829">
            <v>3</v>
          </cell>
        </row>
        <row r="3830">
          <cell r="A3830" t="str">
            <v>WNF002</v>
          </cell>
          <cell r="B3830">
            <v>3</v>
          </cell>
          <cell r="C3830">
            <v>0</v>
          </cell>
          <cell r="D3830" t="str">
            <v>L601</v>
          </cell>
          <cell r="E3830">
            <v>18</v>
          </cell>
          <cell r="F3830">
            <v>5</v>
          </cell>
        </row>
        <row r="3831">
          <cell r="A3831" t="str">
            <v>WNF002</v>
          </cell>
          <cell r="B3831">
            <v>4</v>
          </cell>
          <cell r="C3831">
            <v>0</v>
          </cell>
          <cell r="D3831" t="str">
            <v>L601</v>
          </cell>
          <cell r="E3831">
            <v>7</v>
          </cell>
          <cell r="F3831">
            <v>0</v>
          </cell>
        </row>
        <row r="3832">
          <cell r="A3832" t="str">
            <v>WNF002</v>
          </cell>
          <cell r="B3832">
            <v>6</v>
          </cell>
          <cell r="C3832">
            <v>0</v>
          </cell>
          <cell r="D3832" t="str">
            <v>L601</v>
          </cell>
          <cell r="E3832">
            <v>0</v>
          </cell>
          <cell r="F3832">
            <v>5</v>
          </cell>
        </row>
        <row r="3833">
          <cell r="A3833" t="str">
            <v>WNF002</v>
          </cell>
          <cell r="B3833">
            <v>8</v>
          </cell>
          <cell r="C3833">
            <v>0</v>
          </cell>
          <cell r="D3833" t="str">
            <v>L601</v>
          </cell>
          <cell r="E3833">
            <v>3</v>
          </cell>
          <cell r="F3833">
            <v>10</v>
          </cell>
        </row>
        <row r="3834">
          <cell r="A3834" t="str">
            <v>WNF002</v>
          </cell>
          <cell r="B3834">
            <v>10</v>
          </cell>
          <cell r="C3834">
            <v>0</v>
          </cell>
          <cell r="D3834" t="str">
            <v>L601</v>
          </cell>
          <cell r="E3834">
            <v>12</v>
          </cell>
          <cell r="F3834">
            <v>9</v>
          </cell>
        </row>
        <row r="3835">
          <cell r="A3835" t="str">
            <v>WNF002</v>
          </cell>
          <cell r="B3835">
            <v>12</v>
          </cell>
          <cell r="C3835">
            <v>0</v>
          </cell>
          <cell r="D3835" t="str">
            <v>L601</v>
          </cell>
          <cell r="E3835">
            <v>9</v>
          </cell>
          <cell r="F3835">
            <v>10</v>
          </cell>
        </row>
        <row r="3836">
          <cell r="A3836" t="str">
            <v>WNF002</v>
          </cell>
          <cell r="B3836">
            <v>14</v>
          </cell>
          <cell r="C3836">
            <v>0</v>
          </cell>
          <cell r="D3836" t="str">
            <v>L601</v>
          </cell>
          <cell r="E3836">
            <v>1</v>
          </cell>
          <cell r="F3836">
            <v>0</v>
          </cell>
        </row>
        <row r="3837">
          <cell r="A3837" t="str">
            <v>WNF002</v>
          </cell>
          <cell r="B3837">
            <v>16</v>
          </cell>
          <cell r="C3837">
            <v>0</v>
          </cell>
          <cell r="D3837" t="str">
            <v>L601</v>
          </cell>
          <cell r="E3837">
            <v>8</v>
          </cell>
          <cell r="F3837">
            <v>12</v>
          </cell>
        </row>
        <row r="3838">
          <cell r="A3838" t="str">
            <v>WNF002</v>
          </cell>
          <cell r="B3838">
            <v>18</v>
          </cell>
          <cell r="C3838">
            <v>0</v>
          </cell>
          <cell r="D3838" t="str">
            <v>L601</v>
          </cell>
          <cell r="E3838">
            <v>12</v>
          </cell>
          <cell r="F3838">
            <v>9</v>
          </cell>
        </row>
        <row r="3839">
          <cell r="A3839" t="str">
            <v>WNF002</v>
          </cell>
          <cell r="B3839">
            <v>24</v>
          </cell>
          <cell r="C3839">
            <v>0</v>
          </cell>
          <cell r="D3839" t="str">
            <v>L601</v>
          </cell>
          <cell r="E3839">
            <v>1</v>
          </cell>
          <cell r="F3839">
            <v>2</v>
          </cell>
        </row>
        <row r="3840">
          <cell r="A3840" t="str">
            <v>WNF002</v>
          </cell>
          <cell r="B3840">
            <v>30</v>
          </cell>
          <cell r="C3840">
            <v>0</v>
          </cell>
          <cell r="D3840" t="str">
            <v>L601</v>
          </cell>
          <cell r="E3840">
            <v>31</v>
          </cell>
          <cell r="F3840">
            <v>33</v>
          </cell>
        </row>
        <row r="3841">
          <cell r="A3841" t="str">
            <v>WNF002</v>
          </cell>
          <cell r="B3841">
            <v>36</v>
          </cell>
          <cell r="C3841">
            <v>0</v>
          </cell>
          <cell r="D3841" t="str">
            <v>L601</v>
          </cell>
          <cell r="E3841">
            <v>3</v>
          </cell>
          <cell r="F3841">
            <v>3</v>
          </cell>
        </row>
        <row r="3842">
          <cell r="A3842" t="str">
            <v>WNL071</v>
          </cell>
          <cell r="B3842">
            <v>2</v>
          </cell>
          <cell r="C3842">
            <v>0</v>
          </cell>
          <cell r="D3842" t="str">
            <v>L407</v>
          </cell>
          <cell r="E3842">
            <v>43</v>
          </cell>
          <cell r="F3842">
            <v>43</v>
          </cell>
        </row>
        <row r="3843">
          <cell r="A3843" t="str">
            <v>WNL071</v>
          </cell>
          <cell r="B3843">
            <v>3</v>
          </cell>
          <cell r="C3843">
            <v>0</v>
          </cell>
          <cell r="D3843" t="str">
            <v>L407</v>
          </cell>
          <cell r="E3843">
            <v>13</v>
          </cell>
          <cell r="F3843">
            <v>15</v>
          </cell>
        </row>
        <row r="3844">
          <cell r="A3844" t="str">
            <v>WNL071</v>
          </cell>
          <cell r="B3844">
            <v>4</v>
          </cell>
          <cell r="C3844">
            <v>0</v>
          </cell>
          <cell r="D3844" t="str">
            <v>L407</v>
          </cell>
          <cell r="E3844">
            <v>3</v>
          </cell>
          <cell r="F3844">
            <v>3</v>
          </cell>
        </row>
        <row r="3845">
          <cell r="A3845" t="str">
            <v>WNL071</v>
          </cell>
          <cell r="B3845">
            <v>6</v>
          </cell>
          <cell r="C3845">
            <v>0</v>
          </cell>
          <cell r="D3845" t="str">
            <v>L407</v>
          </cell>
          <cell r="E3845">
            <v>2</v>
          </cell>
          <cell r="F3845">
            <v>9</v>
          </cell>
        </row>
        <row r="3846">
          <cell r="A3846" t="str">
            <v>WNL071</v>
          </cell>
          <cell r="B3846">
            <v>8</v>
          </cell>
          <cell r="C3846">
            <v>0</v>
          </cell>
          <cell r="D3846" t="str">
            <v>L407</v>
          </cell>
          <cell r="E3846">
            <v>31</v>
          </cell>
          <cell r="F3846">
            <v>31</v>
          </cell>
        </row>
        <row r="3847">
          <cell r="A3847" t="str">
            <v>WNL081</v>
          </cell>
          <cell r="B3847">
            <v>10</v>
          </cell>
          <cell r="C3847">
            <v>0</v>
          </cell>
          <cell r="D3847" t="str">
            <v>L407</v>
          </cell>
          <cell r="E3847">
            <v>12</v>
          </cell>
          <cell r="F3847">
            <v>16</v>
          </cell>
        </row>
        <row r="3848">
          <cell r="A3848" t="str">
            <v>WNL081</v>
          </cell>
          <cell r="B3848">
            <v>12</v>
          </cell>
          <cell r="C3848">
            <v>0</v>
          </cell>
          <cell r="D3848" t="str">
            <v>L407</v>
          </cell>
          <cell r="E3848">
            <v>22</v>
          </cell>
          <cell r="F3848">
            <v>22</v>
          </cell>
        </row>
        <row r="3849">
          <cell r="A3849" t="str">
            <v>WNL081</v>
          </cell>
          <cell r="B3849">
            <v>20</v>
          </cell>
          <cell r="C3849">
            <v>0</v>
          </cell>
          <cell r="D3849" t="str">
            <v>L407</v>
          </cell>
          <cell r="E3849">
            <v>2</v>
          </cell>
          <cell r="F3849">
            <v>8</v>
          </cell>
        </row>
        <row r="3850">
          <cell r="A3850" t="str">
            <v>WNL081</v>
          </cell>
          <cell r="B3850">
            <v>24</v>
          </cell>
          <cell r="C3850">
            <v>0</v>
          </cell>
          <cell r="D3850" t="str">
            <v>L407</v>
          </cell>
          <cell r="E3850">
            <v>32</v>
          </cell>
          <cell r="F3850">
            <v>32</v>
          </cell>
        </row>
        <row r="3851">
          <cell r="A3851" t="str">
            <v>WNL082</v>
          </cell>
          <cell r="B3851">
            <v>20</v>
          </cell>
          <cell r="C3851">
            <v>0</v>
          </cell>
          <cell r="D3851" t="str">
            <v>L407</v>
          </cell>
          <cell r="E3851">
            <v>1</v>
          </cell>
          <cell r="F3851">
            <v>1</v>
          </cell>
        </row>
        <row r="3852">
          <cell r="A3852" t="str">
            <v>WNL0A1A</v>
          </cell>
          <cell r="B3852">
            <v>16</v>
          </cell>
          <cell r="C3852">
            <v>0</v>
          </cell>
          <cell r="D3852" t="str">
            <v>L407</v>
          </cell>
          <cell r="E3852">
            <v>0</v>
          </cell>
          <cell r="F3852">
            <v>4</v>
          </cell>
        </row>
        <row r="3853">
          <cell r="A3853" t="str">
            <v>WNL0A1A</v>
          </cell>
          <cell r="B3853">
            <v>20</v>
          </cell>
          <cell r="C3853">
            <v>0</v>
          </cell>
          <cell r="D3853" t="str">
            <v>L407</v>
          </cell>
          <cell r="E3853">
            <v>24</v>
          </cell>
          <cell r="F3853">
            <v>24</v>
          </cell>
        </row>
        <row r="3854">
          <cell r="A3854" t="str">
            <v>WNS0H3</v>
          </cell>
          <cell r="B3854">
            <v>8</v>
          </cell>
          <cell r="C3854">
            <v>0</v>
          </cell>
          <cell r="D3854" t="str">
            <v>L408</v>
          </cell>
          <cell r="E3854">
            <v>1</v>
          </cell>
          <cell r="F3854">
            <v>2</v>
          </cell>
        </row>
        <row r="3855">
          <cell r="A3855" t="str">
            <v>WNS0H3</v>
          </cell>
          <cell r="B3855">
            <v>18</v>
          </cell>
          <cell r="C3855">
            <v>0</v>
          </cell>
          <cell r="D3855" t="str">
            <v>L408</v>
          </cell>
          <cell r="E3855">
            <v>3</v>
          </cell>
          <cell r="F3855">
            <v>4</v>
          </cell>
        </row>
        <row r="3856">
          <cell r="A3856" t="str">
            <v>WNS0H3</v>
          </cell>
          <cell r="B3856">
            <v>20</v>
          </cell>
          <cell r="C3856">
            <v>0</v>
          </cell>
          <cell r="D3856" t="str">
            <v>L408</v>
          </cell>
          <cell r="E3856">
            <v>6</v>
          </cell>
          <cell r="F3856">
            <v>6</v>
          </cell>
        </row>
        <row r="3857">
          <cell r="A3857" t="str">
            <v>WNS0H3</v>
          </cell>
          <cell r="B3857">
            <v>24</v>
          </cell>
          <cell r="C3857">
            <v>0</v>
          </cell>
          <cell r="D3857" t="str">
            <v>L408</v>
          </cell>
          <cell r="E3857">
            <v>9</v>
          </cell>
          <cell r="F3857">
            <v>9</v>
          </cell>
        </row>
        <row r="3858">
          <cell r="A3858" t="str">
            <v>WNS0H4</v>
          </cell>
          <cell r="B3858">
            <v>8</v>
          </cell>
          <cell r="C3858">
            <v>0</v>
          </cell>
          <cell r="D3858" t="str">
            <v>L408</v>
          </cell>
          <cell r="E3858">
            <v>3</v>
          </cell>
          <cell r="F3858">
            <v>4</v>
          </cell>
        </row>
        <row r="3859">
          <cell r="A3859" t="str">
            <v>WNS0H4</v>
          </cell>
          <cell r="B3859">
            <v>12</v>
          </cell>
          <cell r="C3859">
            <v>0</v>
          </cell>
          <cell r="D3859" t="str">
            <v>L408</v>
          </cell>
          <cell r="E3859">
            <v>9</v>
          </cell>
          <cell r="F3859">
            <v>9</v>
          </cell>
        </row>
        <row r="3860">
          <cell r="A3860" t="str">
            <v>WNS0H4C</v>
          </cell>
          <cell r="B3860">
            <v>10</v>
          </cell>
          <cell r="C3860">
            <v>0</v>
          </cell>
          <cell r="D3860" t="str">
            <v>L408</v>
          </cell>
          <cell r="E3860">
            <v>12</v>
          </cell>
          <cell r="F3860">
            <v>29</v>
          </cell>
        </row>
        <row r="3861">
          <cell r="A3861" t="str">
            <v>WNS0H4C</v>
          </cell>
          <cell r="B3861">
            <v>14</v>
          </cell>
          <cell r="C3861">
            <v>0</v>
          </cell>
          <cell r="D3861" t="str">
            <v>L408</v>
          </cell>
          <cell r="E3861">
            <v>12</v>
          </cell>
          <cell r="F3861">
            <v>12</v>
          </cell>
        </row>
        <row r="3862">
          <cell r="A3862" t="str">
            <v>WNS0H4C</v>
          </cell>
          <cell r="B3862">
            <v>16</v>
          </cell>
          <cell r="C3862">
            <v>0</v>
          </cell>
          <cell r="D3862" t="str">
            <v>L408</v>
          </cell>
          <cell r="E3862">
            <v>11</v>
          </cell>
          <cell r="F3862">
            <v>11</v>
          </cell>
        </row>
        <row r="3863">
          <cell r="A3863" t="str">
            <v>WNS0H4C</v>
          </cell>
          <cell r="B3863">
            <v>18</v>
          </cell>
          <cell r="C3863">
            <v>0</v>
          </cell>
          <cell r="D3863" t="str">
            <v>L408</v>
          </cell>
          <cell r="E3863">
            <v>6</v>
          </cell>
          <cell r="F3863">
            <v>7</v>
          </cell>
        </row>
        <row r="3864">
          <cell r="A3864" t="str">
            <v>WNS0H4C</v>
          </cell>
          <cell r="B3864">
            <v>20</v>
          </cell>
          <cell r="C3864">
            <v>0</v>
          </cell>
          <cell r="D3864" t="str">
            <v>L408</v>
          </cell>
          <cell r="E3864">
            <v>24</v>
          </cell>
          <cell r="F3864">
            <v>24</v>
          </cell>
        </row>
        <row r="3865">
          <cell r="A3865" t="str">
            <v>WNS0H4C</v>
          </cell>
          <cell r="B3865">
            <v>24</v>
          </cell>
          <cell r="C3865">
            <v>0</v>
          </cell>
          <cell r="D3865" t="str">
            <v>L408</v>
          </cell>
          <cell r="E3865">
            <v>34</v>
          </cell>
          <cell r="F3865">
            <v>41</v>
          </cell>
        </row>
        <row r="3866">
          <cell r="A3866" t="str">
            <v>WNS0J3</v>
          </cell>
          <cell r="B3866">
            <v>2</v>
          </cell>
          <cell r="C3866">
            <v>0</v>
          </cell>
          <cell r="D3866" t="str">
            <v>L408</v>
          </cell>
          <cell r="E3866">
            <v>20</v>
          </cell>
          <cell r="F3866">
            <v>36</v>
          </cell>
        </row>
        <row r="3867">
          <cell r="A3867" t="str">
            <v>WNS0J3</v>
          </cell>
          <cell r="B3867">
            <v>3</v>
          </cell>
          <cell r="C3867">
            <v>0</v>
          </cell>
          <cell r="D3867" t="str">
            <v>L408</v>
          </cell>
          <cell r="E3867">
            <v>2</v>
          </cell>
          <cell r="F3867">
            <v>4</v>
          </cell>
        </row>
        <row r="3868">
          <cell r="A3868" t="str">
            <v>WNS0J3</v>
          </cell>
          <cell r="B3868">
            <v>8</v>
          </cell>
          <cell r="C3868">
            <v>0</v>
          </cell>
          <cell r="D3868" t="str">
            <v>L408</v>
          </cell>
          <cell r="E3868">
            <v>2</v>
          </cell>
          <cell r="F3868">
            <v>3</v>
          </cell>
        </row>
        <row r="3869">
          <cell r="A3869" t="str">
            <v>WNS0J3</v>
          </cell>
          <cell r="B3869">
            <v>12</v>
          </cell>
          <cell r="C3869">
            <v>0</v>
          </cell>
          <cell r="D3869" t="str">
            <v>L408</v>
          </cell>
          <cell r="E3869">
            <v>2</v>
          </cell>
          <cell r="F3869">
            <v>2</v>
          </cell>
        </row>
        <row r="3870">
          <cell r="A3870" t="str">
            <v>WNS0J4</v>
          </cell>
          <cell r="B3870">
            <v>0.5</v>
          </cell>
          <cell r="C3870">
            <v>0</v>
          </cell>
          <cell r="D3870" t="str">
            <v>L408</v>
          </cell>
          <cell r="E3870">
            <v>8</v>
          </cell>
          <cell r="F3870">
            <v>8</v>
          </cell>
        </row>
        <row r="3871">
          <cell r="A3871" t="str">
            <v>WNS0J4</v>
          </cell>
          <cell r="B3871">
            <v>0.75</v>
          </cell>
          <cell r="C3871">
            <v>0</v>
          </cell>
          <cell r="D3871" t="str">
            <v>L408</v>
          </cell>
          <cell r="E3871">
            <v>50</v>
          </cell>
          <cell r="F3871">
            <v>50</v>
          </cell>
        </row>
        <row r="3872">
          <cell r="A3872" t="str">
            <v>WNS0J4</v>
          </cell>
          <cell r="B3872">
            <v>1</v>
          </cell>
          <cell r="C3872">
            <v>0</v>
          </cell>
          <cell r="D3872" t="str">
            <v>L408</v>
          </cell>
          <cell r="E3872">
            <v>173</v>
          </cell>
          <cell r="F3872">
            <v>174</v>
          </cell>
        </row>
        <row r="3873">
          <cell r="A3873" t="str">
            <v>WNS0J4</v>
          </cell>
          <cell r="B3873">
            <v>1.5</v>
          </cell>
          <cell r="C3873">
            <v>0</v>
          </cell>
          <cell r="D3873" t="str">
            <v>L408</v>
          </cell>
          <cell r="E3873">
            <v>63</v>
          </cell>
          <cell r="F3873">
            <v>76</v>
          </cell>
        </row>
        <row r="3874">
          <cell r="A3874" t="str">
            <v>WNS0J4</v>
          </cell>
          <cell r="B3874">
            <v>2</v>
          </cell>
          <cell r="C3874">
            <v>0</v>
          </cell>
          <cell r="D3874" t="str">
            <v>L408</v>
          </cell>
          <cell r="E3874">
            <v>126</v>
          </cell>
          <cell r="F3874">
            <v>126</v>
          </cell>
        </row>
        <row r="3875">
          <cell r="A3875" t="str">
            <v>WNS0J4</v>
          </cell>
          <cell r="B3875">
            <v>3</v>
          </cell>
          <cell r="C3875">
            <v>0</v>
          </cell>
          <cell r="D3875" t="str">
            <v>L408</v>
          </cell>
          <cell r="E3875">
            <v>40</v>
          </cell>
          <cell r="F3875">
            <v>51</v>
          </cell>
        </row>
        <row r="3876">
          <cell r="A3876" t="str">
            <v>WNS0J4</v>
          </cell>
          <cell r="B3876">
            <v>4</v>
          </cell>
          <cell r="C3876">
            <v>0</v>
          </cell>
          <cell r="D3876" t="str">
            <v>L408</v>
          </cell>
          <cell r="E3876">
            <v>50</v>
          </cell>
          <cell r="F3876">
            <v>54</v>
          </cell>
        </row>
        <row r="3877">
          <cell r="A3877" t="str">
            <v>WNS0J4</v>
          </cell>
          <cell r="B3877">
            <v>6</v>
          </cell>
          <cell r="C3877">
            <v>0</v>
          </cell>
          <cell r="D3877" t="str">
            <v>L408</v>
          </cell>
          <cell r="E3877">
            <v>26</v>
          </cell>
          <cell r="F3877">
            <v>26</v>
          </cell>
        </row>
        <row r="3878">
          <cell r="A3878" t="str">
            <v>WNS0J4C</v>
          </cell>
          <cell r="B3878">
            <v>2</v>
          </cell>
          <cell r="C3878">
            <v>0</v>
          </cell>
          <cell r="D3878" t="str">
            <v>L408</v>
          </cell>
          <cell r="E3878">
            <v>422</v>
          </cell>
          <cell r="F3878">
            <v>425</v>
          </cell>
        </row>
        <row r="3879">
          <cell r="A3879" t="str">
            <v>WNS0J4C</v>
          </cell>
          <cell r="B3879">
            <v>3</v>
          </cell>
          <cell r="C3879">
            <v>0</v>
          </cell>
          <cell r="D3879" t="str">
            <v>L408</v>
          </cell>
          <cell r="E3879">
            <v>154</v>
          </cell>
          <cell r="F3879">
            <v>161</v>
          </cell>
        </row>
        <row r="3880">
          <cell r="A3880" t="str">
            <v>WNS0J4C</v>
          </cell>
          <cell r="B3880">
            <v>4</v>
          </cell>
          <cell r="C3880">
            <v>0</v>
          </cell>
          <cell r="D3880" t="str">
            <v>L408</v>
          </cell>
          <cell r="E3880">
            <v>353</v>
          </cell>
          <cell r="F3880">
            <v>355</v>
          </cell>
        </row>
        <row r="3881">
          <cell r="A3881" t="str">
            <v>WNS0J4C</v>
          </cell>
          <cell r="B3881">
            <v>6</v>
          </cell>
          <cell r="C3881">
            <v>0</v>
          </cell>
          <cell r="D3881" t="str">
            <v>L408</v>
          </cell>
          <cell r="E3881">
            <v>132</v>
          </cell>
          <cell r="F3881">
            <v>132</v>
          </cell>
        </row>
        <row r="3882">
          <cell r="A3882" t="str">
            <v>WNS0J4C</v>
          </cell>
          <cell r="B3882">
            <v>8</v>
          </cell>
          <cell r="C3882">
            <v>0</v>
          </cell>
          <cell r="D3882" t="str">
            <v>L408</v>
          </cell>
          <cell r="E3882">
            <v>22</v>
          </cell>
          <cell r="F3882">
            <v>22</v>
          </cell>
        </row>
        <row r="3883">
          <cell r="A3883" t="str">
            <v>WNS0J4C</v>
          </cell>
          <cell r="B3883">
            <v>10</v>
          </cell>
          <cell r="C3883">
            <v>0</v>
          </cell>
          <cell r="D3883" t="str">
            <v>L408</v>
          </cell>
          <cell r="E3883">
            <v>7</v>
          </cell>
          <cell r="F3883">
            <v>7</v>
          </cell>
        </row>
        <row r="3884">
          <cell r="A3884" t="str">
            <v>WNS0N3</v>
          </cell>
          <cell r="B3884">
            <v>24</v>
          </cell>
          <cell r="C3884">
            <v>0</v>
          </cell>
          <cell r="D3884" t="str">
            <v>L408</v>
          </cell>
          <cell r="E3884">
            <v>1</v>
          </cell>
          <cell r="F3884">
            <v>1</v>
          </cell>
        </row>
        <row r="3885">
          <cell r="A3885" t="str">
            <v>WNS0N4C</v>
          </cell>
          <cell r="B3885">
            <v>24</v>
          </cell>
          <cell r="C3885">
            <v>0</v>
          </cell>
          <cell r="D3885" t="str">
            <v>L408</v>
          </cell>
          <cell r="E3885">
            <v>6</v>
          </cell>
          <cell r="F3885">
            <v>6</v>
          </cell>
        </row>
        <row r="3886">
          <cell r="A3886" t="str">
            <v>WNS0P3</v>
          </cell>
          <cell r="B3886">
            <v>30</v>
          </cell>
          <cell r="C3886">
            <v>0</v>
          </cell>
          <cell r="D3886" t="str">
            <v>L408</v>
          </cell>
          <cell r="E3886">
            <v>3</v>
          </cell>
          <cell r="F3886">
            <v>3</v>
          </cell>
        </row>
        <row r="3887">
          <cell r="A3887" t="str">
            <v>WNS0P3S</v>
          </cell>
          <cell r="B3887">
            <v>30</v>
          </cell>
          <cell r="C3887">
            <v>0</v>
          </cell>
          <cell r="D3887" t="str">
            <v>L408</v>
          </cell>
          <cell r="E3887">
            <v>1</v>
          </cell>
          <cell r="F3887">
            <v>1</v>
          </cell>
        </row>
        <row r="3888">
          <cell r="A3888" t="str">
            <v>WNS0P4C</v>
          </cell>
          <cell r="B3888">
            <v>8</v>
          </cell>
          <cell r="C3888">
            <v>0</v>
          </cell>
          <cell r="D3888" t="str">
            <v>L408</v>
          </cell>
          <cell r="E3888">
            <v>90</v>
          </cell>
          <cell r="F3888">
            <v>95</v>
          </cell>
        </row>
        <row r="3889">
          <cell r="A3889" t="str">
            <v>WNS0P4C</v>
          </cell>
          <cell r="B3889">
            <v>10</v>
          </cell>
          <cell r="C3889">
            <v>0</v>
          </cell>
          <cell r="D3889" t="str">
            <v>L408</v>
          </cell>
          <cell r="E3889">
            <v>66</v>
          </cell>
          <cell r="F3889">
            <v>65</v>
          </cell>
        </row>
        <row r="3890">
          <cell r="A3890" t="str">
            <v>WNS0P4C</v>
          </cell>
          <cell r="B3890">
            <v>12</v>
          </cell>
          <cell r="C3890">
            <v>0</v>
          </cell>
          <cell r="D3890" t="str">
            <v>L408</v>
          </cell>
          <cell r="E3890">
            <v>73</v>
          </cell>
          <cell r="F3890">
            <v>73</v>
          </cell>
        </row>
        <row r="3891">
          <cell r="A3891" t="str">
            <v>WNS0P4C</v>
          </cell>
          <cell r="B3891">
            <v>14</v>
          </cell>
          <cell r="C3891">
            <v>0</v>
          </cell>
          <cell r="D3891" t="str">
            <v>L408</v>
          </cell>
          <cell r="E3891">
            <v>6</v>
          </cell>
          <cell r="F3891">
            <v>6</v>
          </cell>
        </row>
        <row r="3892">
          <cell r="A3892" t="str">
            <v>WNS0P4C</v>
          </cell>
          <cell r="B3892">
            <v>16</v>
          </cell>
          <cell r="C3892">
            <v>0</v>
          </cell>
          <cell r="D3892" t="str">
            <v>L408</v>
          </cell>
          <cell r="E3892">
            <v>26</v>
          </cell>
          <cell r="F3892">
            <v>26</v>
          </cell>
        </row>
        <row r="3893">
          <cell r="A3893" t="str">
            <v>WNS0P4C</v>
          </cell>
          <cell r="B3893">
            <v>18</v>
          </cell>
          <cell r="C3893">
            <v>0</v>
          </cell>
          <cell r="D3893" t="str">
            <v>L408</v>
          </cell>
          <cell r="E3893">
            <v>6</v>
          </cell>
          <cell r="F3893">
            <v>15</v>
          </cell>
        </row>
        <row r="3894">
          <cell r="A3894" t="str">
            <v>WNS0P4C</v>
          </cell>
          <cell r="B3894">
            <v>20</v>
          </cell>
          <cell r="C3894">
            <v>0</v>
          </cell>
          <cell r="D3894" t="str">
            <v>L408</v>
          </cell>
          <cell r="E3894">
            <v>9</v>
          </cell>
          <cell r="F3894">
            <v>9</v>
          </cell>
        </row>
        <row r="3895">
          <cell r="A3895" t="str">
            <v>WNS0P4C</v>
          </cell>
          <cell r="B3895">
            <v>24</v>
          </cell>
          <cell r="C3895">
            <v>0</v>
          </cell>
          <cell r="D3895" t="str">
            <v>L408</v>
          </cell>
          <cell r="E3895">
            <v>13</v>
          </cell>
          <cell r="F3895">
            <v>14</v>
          </cell>
        </row>
        <row r="3896">
          <cell r="A3896" t="str">
            <v>WNS0P4C</v>
          </cell>
          <cell r="B3896">
            <v>30</v>
          </cell>
          <cell r="C3896">
            <v>0</v>
          </cell>
          <cell r="D3896" t="str">
            <v>L408</v>
          </cell>
          <cell r="E3896">
            <v>8</v>
          </cell>
          <cell r="F3896">
            <v>9</v>
          </cell>
        </row>
        <row r="3897">
          <cell r="A3897" t="str">
            <v>WNS0P4C</v>
          </cell>
          <cell r="B3897">
            <v>36</v>
          </cell>
          <cell r="C3897">
            <v>0</v>
          </cell>
          <cell r="D3897" t="str">
            <v>L408</v>
          </cell>
          <cell r="E3897">
            <v>2</v>
          </cell>
          <cell r="F3897">
            <v>2</v>
          </cell>
        </row>
        <row r="3898">
          <cell r="A3898" t="str">
            <v>WNS0P4C</v>
          </cell>
          <cell r="B3898">
            <v>48</v>
          </cell>
          <cell r="C3898">
            <v>0</v>
          </cell>
          <cell r="D3898" t="str">
            <v>L408</v>
          </cell>
          <cell r="E3898">
            <v>22</v>
          </cell>
          <cell r="F3898">
            <v>22</v>
          </cell>
        </row>
        <row r="3899">
          <cell r="A3899" t="str">
            <v>WNS0Q4C</v>
          </cell>
          <cell r="B3899">
            <v>12</v>
          </cell>
          <cell r="C3899">
            <v>0</v>
          </cell>
          <cell r="D3899" t="str">
            <v>L408</v>
          </cell>
          <cell r="E3899">
            <v>5</v>
          </cell>
          <cell r="F3899">
            <v>5</v>
          </cell>
        </row>
        <row r="3900">
          <cell r="A3900" t="str">
            <v>WNS0Q4C</v>
          </cell>
          <cell r="B3900">
            <v>14</v>
          </cell>
          <cell r="C3900">
            <v>0</v>
          </cell>
          <cell r="D3900" t="str">
            <v>L408</v>
          </cell>
          <cell r="E3900">
            <v>3</v>
          </cell>
          <cell r="F3900">
            <v>3</v>
          </cell>
        </row>
        <row r="3901">
          <cell r="A3901" t="str">
            <v>WNS0R3</v>
          </cell>
          <cell r="B3901">
            <v>24</v>
          </cell>
          <cell r="C3901">
            <v>0</v>
          </cell>
          <cell r="D3901" t="str">
            <v>L408</v>
          </cell>
          <cell r="E3901">
            <v>10</v>
          </cell>
          <cell r="F3901">
            <v>12</v>
          </cell>
        </row>
        <row r="3902">
          <cell r="A3902" t="str">
            <v>WNS0R3S</v>
          </cell>
          <cell r="B3902">
            <v>14</v>
          </cell>
          <cell r="C3902">
            <v>0</v>
          </cell>
          <cell r="D3902" t="str">
            <v>L408</v>
          </cell>
          <cell r="E3902">
            <v>2</v>
          </cell>
          <cell r="F3902">
            <v>2</v>
          </cell>
        </row>
        <row r="3903">
          <cell r="A3903" t="str">
            <v>WNS0R4C</v>
          </cell>
          <cell r="B3903">
            <v>54</v>
          </cell>
          <cell r="C3903">
            <v>0</v>
          </cell>
          <cell r="D3903" t="str">
            <v>L408</v>
          </cell>
          <cell r="E3903">
            <v>3</v>
          </cell>
          <cell r="F3903">
            <v>3</v>
          </cell>
        </row>
        <row r="3904">
          <cell r="A3904" t="str">
            <v>WNS0R4CS</v>
          </cell>
          <cell r="B3904">
            <v>54</v>
          </cell>
          <cell r="C3904">
            <v>0</v>
          </cell>
          <cell r="D3904" t="str">
            <v>L408</v>
          </cell>
          <cell r="E3904">
            <v>3</v>
          </cell>
          <cell r="F3904">
            <v>3</v>
          </cell>
        </row>
        <row r="3905">
          <cell r="A3905" t="str">
            <v>WNS0S4C</v>
          </cell>
          <cell r="B3905">
            <v>12</v>
          </cell>
          <cell r="C3905">
            <v>0</v>
          </cell>
          <cell r="D3905" t="str">
            <v>L408</v>
          </cell>
          <cell r="E3905">
            <v>8</v>
          </cell>
          <cell r="F3905">
            <v>8</v>
          </cell>
        </row>
        <row r="3906">
          <cell r="A3906" t="str">
            <v>WNS0S4C</v>
          </cell>
          <cell r="B3906">
            <v>14</v>
          </cell>
          <cell r="C3906">
            <v>0</v>
          </cell>
          <cell r="D3906" t="str">
            <v>L408</v>
          </cell>
          <cell r="E3906">
            <v>5</v>
          </cell>
          <cell r="F3906">
            <v>5</v>
          </cell>
        </row>
        <row r="3907">
          <cell r="A3907" t="str">
            <v>WNS0S4C</v>
          </cell>
          <cell r="B3907">
            <v>18</v>
          </cell>
          <cell r="C3907">
            <v>0</v>
          </cell>
          <cell r="D3907" t="str">
            <v>L408</v>
          </cell>
          <cell r="E3907">
            <v>4</v>
          </cell>
          <cell r="F3907">
            <v>5</v>
          </cell>
        </row>
        <row r="3908">
          <cell r="A3908" t="str">
            <v>WNS0S4C</v>
          </cell>
          <cell r="B3908">
            <v>20</v>
          </cell>
          <cell r="C3908">
            <v>0</v>
          </cell>
          <cell r="D3908" t="str">
            <v>L408</v>
          </cell>
          <cell r="E3908">
            <v>0</v>
          </cell>
          <cell r="F3908">
            <v>1</v>
          </cell>
        </row>
        <row r="3909">
          <cell r="A3909" t="str">
            <v>WNS0T4C</v>
          </cell>
          <cell r="B3909">
            <v>30</v>
          </cell>
          <cell r="C3909">
            <v>0</v>
          </cell>
          <cell r="D3909" t="str">
            <v>L408</v>
          </cell>
          <cell r="E3909">
            <v>1</v>
          </cell>
          <cell r="F3909">
            <v>1</v>
          </cell>
        </row>
        <row r="3910">
          <cell r="A3910" t="str">
            <v>WNS0V4C</v>
          </cell>
          <cell r="B3910">
            <v>30</v>
          </cell>
          <cell r="C3910">
            <v>0</v>
          </cell>
          <cell r="D3910" t="str">
            <v>L408</v>
          </cell>
          <cell r="E3910">
            <v>6</v>
          </cell>
          <cell r="F3910">
            <v>6</v>
          </cell>
        </row>
        <row r="3911">
          <cell r="A3911" t="str">
            <v>WNS0V4CS</v>
          </cell>
          <cell r="B3911">
            <v>30</v>
          </cell>
          <cell r="C3911">
            <v>0</v>
          </cell>
          <cell r="D3911" t="str">
            <v>L408</v>
          </cell>
          <cell r="E3911">
            <v>1</v>
          </cell>
          <cell r="F3911">
            <v>1</v>
          </cell>
        </row>
        <row r="3912">
          <cell r="A3912" t="str">
            <v>WNS0Y4C</v>
          </cell>
          <cell r="B3912">
            <v>16</v>
          </cell>
          <cell r="C3912">
            <v>0</v>
          </cell>
          <cell r="D3912" t="str">
            <v>L408</v>
          </cell>
          <cell r="E3912">
            <v>2</v>
          </cell>
          <cell r="F3912">
            <v>3</v>
          </cell>
        </row>
        <row r="3913">
          <cell r="A3913" t="str">
            <v>WNS0Y4C</v>
          </cell>
          <cell r="B3913">
            <v>20</v>
          </cell>
          <cell r="C3913">
            <v>0</v>
          </cell>
          <cell r="D3913" t="str">
            <v>L408</v>
          </cell>
          <cell r="E3913">
            <v>2</v>
          </cell>
          <cell r="F3913">
            <v>2</v>
          </cell>
        </row>
        <row r="3914">
          <cell r="A3914" t="str">
            <v>WNS0Y4C</v>
          </cell>
          <cell r="B3914">
            <v>24</v>
          </cell>
          <cell r="C3914">
            <v>0</v>
          </cell>
          <cell r="D3914" t="str">
            <v>L408</v>
          </cell>
          <cell r="E3914">
            <v>19</v>
          </cell>
          <cell r="F3914">
            <v>19</v>
          </cell>
        </row>
        <row r="3915">
          <cell r="A3915" t="str">
            <v>WNS0Y4CS</v>
          </cell>
          <cell r="B3915">
            <v>24</v>
          </cell>
          <cell r="C3915">
            <v>0</v>
          </cell>
          <cell r="D3915" t="str">
            <v>L408</v>
          </cell>
          <cell r="E3915">
            <v>1</v>
          </cell>
          <cell r="F3915">
            <v>1</v>
          </cell>
        </row>
        <row r="3916">
          <cell r="A3916" t="str">
            <v>WRC031</v>
          </cell>
          <cell r="B3916">
            <v>24</v>
          </cell>
          <cell r="C3916">
            <v>20</v>
          </cell>
          <cell r="D3916" t="str">
            <v>L406</v>
          </cell>
          <cell r="E3916">
            <v>1</v>
          </cell>
          <cell r="F3916">
            <v>1</v>
          </cell>
        </row>
        <row r="3917">
          <cell r="A3917" t="str">
            <v>WRC031G</v>
          </cell>
          <cell r="B3917">
            <v>8</v>
          </cell>
          <cell r="C3917">
            <v>6</v>
          </cell>
          <cell r="D3917" t="str">
            <v>L406</v>
          </cell>
          <cell r="E3917">
            <v>5</v>
          </cell>
          <cell r="F3917">
            <v>6</v>
          </cell>
        </row>
        <row r="3918">
          <cell r="A3918" t="str">
            <v>WRC041</v>
          </cell>
          <cell r="B3918">
            <v>14</v>
          </cell>
          <cell r="C3918">
            <v>8</v>
          </cell>
          <cell r="D3918" t="str">
            <v>L406</v>
          </cell>
          <cell r="E3918">
            <v>0</v>
          </cell>
          <cell r="F3918">
            <v>2</v>
          </cell>
        </row>
        <row r="3919">
          <cell r="A3919" t="str">
            <v>WRC041</v>
          </cell>
          <cell r="B3919">
            <v>20</v>
          </cell>
          <cell r="C3919">
            <v>12</v>
          </cell>
          <cell r="D3919" t="str">
            <v>L406</v>
          </cell>
          <cell r="E3919">
            <v>0</v>
          </cell>
          <cell r="F3919">
            <v>1</v>
          </cell>
        </row>
        <row r="3920">
          <cell r="A3920" t="str">
            <v>WRC051</v>
          </cell>
          <cell r="B3920">
            <v>2</v>
          </cell>
          <cell r="C3920">
            <v>1</v>
          </cell>
          <cell r="D3920" t="str">
            <v>L406</v>
          </cell>
          <cell r="E3920">
            <v>0</v>
          </cell>
          <cell r="F3920">
            <v>41</v>
          </cell>
        </row>
        <row r="3921">
          <cell r="A3921" t="str">
            <v>WRC051</v>
          </cell>
          <cell r="B3921">
            <v>2</v>
          </cell>
          <cell r="C3921">
            <v>1.5</v>
          </cell>
          <cell r="D3921" t="str">
            <v>L406</v>
          </cell>
          <cell r="E3921">
            <v>0</v>
          </cell>
          <cell r="F3921">
            <v>15</v>
          </cell>
        </row>
        <row r="3922">
          <cell r="A3922" t="str">
            <v>WRC051</v>
          </cell>
          <cell r="B3922">
            <v>3</v>
          </cell>
          <cell r="C3922">
            <v>1.5</v>
          </cell>
          <cell r="D3922" t="str">
            <v>L406</v>
          </cell>
          <cell r="E3922">
            <v>0</v>
          </cell>
          <cell r="F3922">
            <v>2</v>
          </cell>
        </row>
        <row r="3923">
          <cell r="A3923" t="str">
            <v>WRC051</v>
          </cell>
          <cell r="B3923">
            <v>3</v>
          </cell>
          <cell r="C3923">
            <v>2</v>
          </cell>
          <cell r="D3923" t="str">
            <v>L406</v>
          </cell>
          <cell r="E3923">
            <v>47</v>
          </cell>
          <cell r="F3923">
            <v>48</v>
          </cell>
        </row>
        <row r="3924">
          <cell r="A3924" t="str">
            <v>WRC051</v>
          </cell>
          <cell r="B3924">
            <v>3</v>
          </cell>
          <cell r="C3924">
            <v>2.5</v>
          </cell>
          <cell r="D3924" t="str">
            <v>L406</v>
          </cell>
          <cell r="E3924">
            <v>9</v>
          </cell>
          <cell r="F3924">
            <v>15</v>
          </cell>
        </row>
        <row r="3925">
          <cell r="A3925" t="str">
            <v>WRC051</v>
          </cell>
          <cell r="B3925">
            <v>4</v>
          </cell>
          <cell r="C3925">
            <v>1.5</v>
          </cell>
          <cell r="D3925" t="str">
            <v>L406</v>
          </cell>
          <cell r="E3925">
            <v>0</v>
          </cell>
          <cell r="F3925">
            <v>2</v>
          </cell>
        </row>
        <row r="3926">
          <cell r="A3926" t="str">
            <v>WRC051</v>
          </cell>
          <cell r="B3926">
            <v>4</v>
          </cell>
          <cell r="C3926">
            <v>2</v>
          </cell>
          <cell r="D3926" t="str">
            <v>L406</v>
          </cell>
          <cell r="E3926">
            <v>33</v>
          </cell>
          <cell r="F3926">
            <v>37</v>
          </cell>
        </row>
        <row r="3927">
          <cell r="A3927" t="str">
            <v>WRC051</v>
          </cell>
          <cell r="B3927">
            <v>4</v>
          </cell>
          <cell r="C3927">
            <v>3</v>
          </cell>
          <cell r="D3927" t="str">
            <v>L406</v>
          </cell>
          <cell r="E3927">
            <v>44</v>
          </cell>
          <cell r="F3927">
            <v>43</v>
          </cell>
        </row>
        <row r="3928">
          <cell r="A3928" t="str">
            <v>WRC051</v>
          </cell>
          <cell r="B3928">
            <v>6</v>
          </cell>
          <cell r="C3928">
            <v>2.5</v>
          </cell>
          <cell r="D3928" t="str">
            <v>L406</v>
          </cell>
          <cell r="E3928">
            <v>0</v>
          </cell>
          <cell r="F3928">
            <v>2</v>
          </cell>
        </row>
        <row r="3929">
          <cell r="A3929" t="str">
            <v>WRC051</v>
          </cell>
          <cell r="B3929">
            <v>6</v>
          </cell>
          <cell r="C3929">
            <v>3</v>
          </cell>
          <cell r="D3929" t="str">
            <v>L406</v>
          </cell>
          <cell r="E3929">
            <v>24</v>
          </cell>
          <cell r="F3929">
            <v>27</v>
          </cell>
        </row>
        <row r="3930">
          <cell r="A3930" t="str">
            <v>WRC051</v>
          </cell>
          <cell r="B3930">
            <v>6</v>
          </cell>
          <cell r="C3930">
            <v>4</v>
          </cell>
          <cell r="D3930" t="str">
            <v>L406</v>
          </cell>
          <cell r="E3930">
            <v>71</v>
          </cell>
          <cell r="F3930">
            <v>95</v>
          </cell>
        </row>
        <row r="3931">
          <cell r="A3931" t="str">
            <v>WRC051</v>
          </cell>
          <cell r="B3931">
            <v>8</v>
          </cell>
          <cell r="C3931">
            <v>4</v>
          </cell>
          <cell r="D3931" t="str">
            <v>L406</v>
          </cell>
          <cell r="E3931">
            <v>26</v>
          </cell>
          <cell r="F3931">
            <v>40</v>
          </cell>
        </row>
        <row r="3932">
          <cell r="A3932" t="str">
            <v>WRC051</v>
          </cell>
          <cell r="B3932">
            <v>8</v>
          </cell>
          <cell r="C3932">
            <v>6</v>
          </cell>
          <cell r="D3932" t="str">
            <v>L406</v>
          </cell>
          <cell r="E3932">
            <v>35</v>
          </cell>
          <cell r="F3932">
            <v>37</v>
          </cell>
        </row>
        <row r="3933">
          <cell r="A3933" t="str">
            <v>WRC051</v>
          </cell>
          <cell r="B3933">
            <v>10</v>
          </cell>
          <cell r="C3933">
            <v>6</v>
          </cell>
          <cell r="D3933" t="str">
            <v>L406</v>
          </cell>
          <cell r="E3933">
            <v>17</v>
          </cell>
          <cell r="F3933">
            <v>17</v>
          </cell>
        </row>
        <row r="3934">
          <cell r="A3934" t="str">
            <v>WRC051</v>
          </cell>
          <cell r="B3934">
            <v>10</v>
          </cell>
          <cell r="C3934">
            <v>8</v>
          </cell>
          <cell r="D3934" t="str">
            <v>L406</v>
          </cell>
          <cell r="E3934">
            <v>12</v>
          </cell>
          <cell r="F3934">
            <v>20</v>
          </cell>
        </row>
        <row r="3935">
          <cell r="A3935" t="str">
            <v>WRC051</v>
          </cell>
          <cell r="B3935">
            <v>12</v>
          </cell>
          <cell r="C3935">
            <v>6</v>
          </cell>
          <cell r="D3935" t="str">
            <v>L406</v>
          </cell>
          <cell r="E3935">
            <v>3</v>
          </cell>
          <cell r="F3935">
            <v>3</v>
          </cell>
        </row>
        <row r="3936">
          <cell r="A3936" t="str">
            <v>WRC051</v>
          </cell>
          <cell r="B3936">
            <v>12</v>
          </cell>
          <cell r="C3936">
            <v>8</v>
          </cell>
          <cell r="D3936" t="str">
            <v>L406</v>
          </cell>
          <cell r="E3936">
            <v>22</v>
          </cell>
          <cell r="F3936">
            <v>27</v>
          </cell>
        </row>
        <row r="3937">
          <cell r="A3937" t="str">
            <v>WRC051</v>
          </cell>
          <cell r="B3937">
            <v>12</v>
          </cell>
          <cell r="C3937">
            <v>10</v>
          </cell>
          <cell r="D3937" t="str">
            <v>L406</v>
          </cell>
          <cell r="E3937">
            <v>10</v>
          </cell>
          <cell r="F3937">
            <v>10</v>
          </cell>
        </row>
        <row r="3938">
          <cell r="A3938" t="str">
            <v>WRC051</v>
          </cell>
          <cell r="B3938">
            <v>14</v>
          </cell>
          <cell r="C3938">
            <v>8</v>
          </cell>
          <cell r="D3938" t="str">
            <v>L406</v>
          </cell>
          <cell r="E3938">
            <v>0</v>
          </cell>
          <cell r="F3938">
            <v>5</v>
          </cell>
        </row>
        <row r="3939">
          <cell r="A3939" t="str">
            <v>WRC051</v>
          </cell>
          <cell r="B3939">
            <v>14</v>
          </cell>
          <cell r="C3939">
            <v>10</v>
          </cell>
          <cell r="D3939" t="str">
            <v>L406</v>
          </cell>
          <cell r="E3939">
            <v>18</v>
          </cell>
          <cell r="F3939">
            <v>21</v>
          </cell>
        </row>
        <row r="3940">
          <cell r="A3940" t="str">
            <v>WRC051</v>
          </cell>
          <cell r="B3940">
            <v>14</v>
          </cell>
          <cell r="C3940">
            <v>12</v>
          </cell>
          <cell r="D3940" t="str">
            <v>L406</v>
          </cell>
          <cell r="E3940">
            <v>6</v>
          </cell>
          <cell r="F3940">
            <v>6</v>
          </cell>
        </row>
        <row r="3941">
          <cell r="A3941" t="str">
            <v>WRC051</v>
          </cell>
          <cell r="B3941">
            <v>16</v>
          </cell>
          <cell r="C3941">
            <v>8</v>
          </cell>
          <cell r="D3941" t="str">
            <v>L406</v>
          </cell>
          <cell r="E3941">
            <v>3</v>
          </cell>
          <cell r="F3941">
            <v>3</v>
          </cell>
        </row>
        <row r="3942">
          <cell r="A3942" t="str">
            <v>WRC051</v>
          </cell>
          <cell r="B3942">
            <v>16</v>
          </cell>
          <cell r="C3942">
            <v>10</v>
          </cell>
          <cell r="D3942" t="str">
            <v>L406</v>
          </cell>
          <cell r="E3942">
            <v>13</v>
          </cell>
          <cell r="F3942">
            <v>13</v>
          </cell>
        </row>
        <row r="3943">
          <cell r="A3943" t="str">
            <v>WRC051</v>
          </cell>
          <cell r="B3943">
            <v>16</v>
          </cell>
          <cell r="C3943">
            <v>12</v>
          </cell>
          <cell r="D3943" t="str">
            <v>L406</v>
          </cell>
          <cell r="E3943">
            <v>5</v>
          </cell>
          <cell r="F3943">
            <v>7</v>
          </cell>
        </row>
        <row r="3944">
          <cell r="A3944" t="str">
            <v>WRC051</v>
          </cell>
          <cell r="B3944">
            <v>16</v>
          </cell>
          <cell r="C3944">
            <v>14</v>
          </cell>
          <cell r="D3944" t="str">
            <v>L406</v>
          </cell>
          <cell r="E3944">
            <v>0</v>
          </cell>
          <cell r="F3944">
            <v>1</v>
          </cell>
        </row>
        <row r="3945">
          <cell r="A3945" t="str">
            <v>WRC051</v>
          </cell>
          <cell r="B3945">
            <v>18</v>
          </cell>
          <cell r="C3945">
            <v>10</v>
          </cell>
          <cell r="D3945" t="str">
            <v>L406</v>
          </cell>
          <cell r="E3945">
            <v>2</v>
          </cell>
          <cell r="F3945">
            <v>2</v>
          </cell>
        </row>
        <row r="3946">
          <cell r="A3946" t="str">
            <v>WRC051</v>
          </cell>
          <cell r="B3946">
            <v>18</v>
          </cell>
          <cell r="C3946">
            <v>12</v>
          </cell>
          <cell r="D3946" t="str">
            <v>L406</v>
          </cell>
          <cell r="E3946">
            <v>0</v>
          </cell>
          <cell r="F3946">
            <v>1</v>
          </cell>
        </row>
        <row r="3947">
          <cell r="A3947" t="str">
            <v>WRC051</v>
          </cell>
          <cell r="B3947">
            <v>18</v>
          </cell>
          <cell r="C3947">
            <v>16</v>
          </cell>
          <cell r="D3947" t="str">
            <v>L406</v>
          </cell>
          <cell r="E3947">
            <v>1</v>
          </cell>
          <cell r="F3947">
            <v>1</v>
          </cell>
        </row>
        <row r="3948">
          <cell r="A3948" t="str">
            <v>WRC051</v>
          </cell>
          <cell r="B3948">
            <v>20</v>
          </cell>
          <cell r="C3948">
            <v>12</v>
          </cell>
          <cell r="D3948" t="str">
            <v>L406</v>
          </cell>
          <cell r="E3948">
            <v>1</v>
          </cell>
          <cell r="F3948">
            <v>2</v>
          </cell>
        </row>
        <row r="3949">
          <cell r="A3949" t="str">
            <v>WRC051</v>
          </cell>
          <cell r="B3949">
            <v>20</v>
          </cell>
          <cell r="C3949">
            <v>16</v>
          </cell>
          <cell r="D3949" t="str">
            <v>L406</v>
          </cell>
          <cell r="E3949">
            <v>10</v>
          </cell>
          <cell r="F3949">
            <v>11</v>
          </cell>
        </row>
        <row r="3950">
          <cell r="A3950" t="str">
            <v>WRC051</v>
          </cell>
          <cell r="B3950">
            <v>20</v>
          </cell>
          <cell r="C3950">
            <v>18</v>
          </cell>
          <cell r="D3950" t="str">
            <v>L406</v>
          </cell>
          <cell r="E3950">
            <v>1</v>
          </cell>
          <cell r="F3950">
            <v>4</v>
          </cell>
        </row>
        <row r="3951">
          <cell r="A3951" t="str">
            <v>WRC051</v>
          </cell>
          <cell r="B3951">
            <v>24</v>
          </cell>
          <cell r="C3951">
            <v>12</v>
          </cell>
          <cell r="D3951" t="str">
            <v>L406</v>
          </cell>
          <cell r="E3951">
            <v>2</v>
          </cell>
          <cell r="F3951">
            <v>2</v>
          </cell>
        </row>
        <row r="3952">
          <cell r="A3952" t="str">
            <v>WRC051</v>
          </cell>
          <cell r="B3952">
            <v>24</v>
          </cell>
          <cell r="C3952">
            <v>16</v>
          </cell>
          <cell r="D3952" t="str">
            <v>L406</v>
          </cell>
          <cell r="E3952">
            <v>0</v>
          </cell>
          <cell r="F3952">
            <v>1</v>
          </cell>
        </row>
        <row r="3953">
          <cell r="A3953" t="str">
            <v>WRC051</v>
          </cell>
          <cell r="B3953">
            <v>24</v>
          </cell>
          <cell r="C3953">
            <v>18</v>
          </cell>
          <cell r="D3953" t="str">
            <v>L406</v>
          </cell>
          <cell r="E3953">
            <v>6</v>
          </cell>
          <cell r="F3953">
            <v>6</v>
          </cell>
        </row>
        <row r="3954">
          <cell r="A3954" t="str">
            <v>WRC051</v>
          </cell>
          <cell r="B3954">
            <v>24</v>
          </cell>
          <cell r="C3954">
            <v>20</v>
          </cell>
          <cell r="D3954" t="str">
            <v>L406</v>
          </cell>
          <cell r="E3954">
            <v>0</v>
          </cell>
          <cell r="F3954">
            <v>1</v>
          </cell>
        </row>
        <row r="3955">
          <cell r="A3955" t="str">
            <v>WRC051</v>
          </cell>
          <cell r="B3955">
            <v>30</v>
          </cell>
          <cell r="C3955">
            <v>16</v>
          </cell>
          <cell r="D3955" t="str">
            <v>L406</v>
          </cell>
          <cell r="E3955">
            <v>0</v>
          </cell>
          <cell r="F3955">
            <v>1</v>
          </cell>
        </row>
        <row r="3956">
          <cell r="A3956" t="str">
            <v>WRC051</v>
          </cell>
          <cell r="B3956">
            <v>30</v>
          </cell>
          <cell r="C3956">
            <v>20</v>
          </cell>
          <cell r="D3956" t="str">
            <v>L406</v>
          </cell>
          <cell r="E3956">
            <v>3</v>
          </cell>
          <cell r="F3956">
            <v>6</v>
          </cell>
        </row>
        <row r="3957">
          <cell r="A3957" t="str">
            <v>WRC051</v>
          </cell>
          <cell r="B3957">
            <v>30</v>
          </cell>
          <cell r="C3957">
            <v>24</v>
          </cell>
          <cell r="D3957" t="str">
            <v>L406</v>
          </cell>
          <cell r="E3957">
            <v>4</v>
          </cell>
          <cell r="F3957">
            <v>5</v>
          </cell>
        </row>
        <row r="3958">
          <cell r="A3958" t="str">
            <v>WRC051</v>
          </cell>
          <cell r="B3958">
            <v>36</v>
          </cell>
          <cell r="C3958">
            <v>30</v>
          </cell>
          <cell r="D3958" t="str">
            <v>L406</v>
          </cell>
          <cell r="E3958">
            <v>2</v>
          </cell>
          <cell r="F3958">
            <v>3</v>
          </cell>
        </row>
        <row r="3959">
          <cell r="A3959" t="str">
            <v>WRC051G</v>
          </cell>
          <cell r="B3959">
            <v>3</v>
          </cell>
          <cell r="C3959">
            <v>1</v>
          </cell>
          <cell r="D3959" t="str">
            <v>L406</v>
          </cell>
          <cell r="E3959">
            <v>0</v>
          </cell>
          <cell r="F3959">
            <v>1</v>
          </cell>
        </row>
        <row r="3960">
          <cell r="A3960" t="str">
            <v>WRC051G</v>
          </cell>
          <cell r="B3960">
            <v>3</v>
          </cell>
          <cell r="C3960">
            <v>1.5</v>
          </cell>
          <cell r="D3960" t="str">
            <v>L406</v>
          </cell>
          <cell r="E3960">
            <v>0</v>
          </cell>
          <cell r="F3960">
            <v>2</v>
          </cell>
        </row>
        <row r="3961">
          <cell r="A3961" t="str">
            <v>WRC051G</v>
          </cell>
          <cell r="B3961">
            <v>3</v>
          </cell>
          <cell r="C3961">
            <v>2</v>
          </cell>
          <cell r="D3961" t="str">
            <v>L406</v>
          </cell>
          <cell r="E3961">
            <v>7</v>
          </cell>
          <cell r="F3961">
            <v>5</v>
          </cell>
        </row>
        <row r="3962">
          <cell r="A3962" t="str">
            <v>WRC051G</v>
          </cell>
          <cell r="B3962">
            <v>4</v>
          </cell>
          <cell r="C3962">
            <v>2</v>
          </cell>
          <cell r="D3962" t="str">
            <v>L406</v>
          </cell>
          <cell r="E3962">
            <v>4</v>
          </cell>
          <cell r="F3962">
            <v>2</v>
          </cell>
        </row>
        <row r="3963">
          <cell r="A3963" t="str">
            <v>WRC051G</v>
          </cell>
          <cell r="B3963">
            <v>4</v>
          </cell>
          <cell r="C3963">
            <v>3</v>
          </cell>
          <cell r="D3963" t="str">
            <v>L406</v>
          </cell>
          <cell r="E3963">
            <v>12</v>
          </cell>
          <cell r="F3963">
            <v>12</v>
          </cell>
        </row>
        <row r="3964">
          <cell r="A3964" t="str">
            <v>WRC051G</v>
          </cell>
          <cell r="B3964">
            <v>6</v>
          </cell>
          <cell r="C3964">
            <v>3</v>
          </cell>
          <cell r="D3964" t="str">
            <v>L406</v>
          </cell>
          <cell r="E3964">
            <v>6</v>
          </cell>
          <cell r="F3964">
            <v>6</v>
          </cell>
        </row>
        <row r="3965">
          <cell r="A3965" t="str">
            <v>WRC051G</v>
          </cell>
          <cell r="B3965">
            <v>6</v>
          </cell>
          <cell r="C3965">
            <v>4</v>
          </cell>
          <cell r="D3965" t="str">
            <v>L406</v>
          </cell>
          <cell r="E3965">
            <v>4</v>
          </cell>
          <cell r="F3965">
            <v>4</v>
          </cell>
        </row>
        <row r="3966">
          <cell r="A3966" t="str">
            <v>WRC051G</v>
          </cell>
          <cell r="B3966">
            <v>8</v>
          </cell>
          <cell r="C3966">
            <v>3</v>
          </cell>
          <cell r="D3966" t="str">
            <v>L406</v>
          </cell>
          <cell r="E3966">
            <v>0</v>
          </cell>
          <cell r="F3966">
            <v>1</v>
          </cell>
        </row>
        <row r="3967">
          <cell r="A3967" t="str">
            <v>WRC051G</v>
          </cell>
          <cell r="B3967">
            <v>8</v>
          </cell>
          <cell r="C3967">
            <v>6</v>
          </cell>
          <cell r="D3967" t="str">
            <v>L406</v>
          </cell>
          <cell r="E3967">
            <v>0</v>
          </cell>
          <cell r="F3967">
            <v>3</v>
          </cell>
        </row>
        <row r="3968">
          <cell r="A3968" t="str">
            <v>WRC061</v>
          </cell>
          <cell r="B3968">
            <v>16</v>
          </cell>
          <cell r="C3968">
            <v>8</v>
          </cell>
          <cell r="D3968" t="str">
            <v>L406</v>
          </cell>
          <cell r="E3968">
            <v>1</v>
          </cell>
          <cell r="F3968">
            <v>1</v>
          </cell>
        </row>
        <row r="3969">
          <cell r="A3969" t="str">
            <v>WRC061</v>
          </cell>
          <cell r="B3969">
            <v>18</v>
          </cell>
          <cell r="C3969">
            <v>16</v>
          </cell>
          <cell r="D3969" t="str">
            <v>L406</v>
          </cell>
          <cell r="E3969">
            <v>0</v>
          </cell>
          <cell r="F3969">
            <v>1</v>
          </cell>
        </row>
        <row r="3970">
          <cell r="A3970" t="str">
            <v>WRC071</v>
          </cell>
          <cell r="B3970">
            <v>2</v>
          </cell>
          <cell r="C3970">
            <v>1</v>
          </cell>
          <cell r="D3970" t="str">
            <v>L406</v>
          </cell>
          <cell r="E3970">
            <v>0</v>
          </cell>
          <cell r="F3970">
            <v>6</v>
          </cell>
        </row>
        <row r="3971">
          <cell r="A3971" t="str">
            <v>WRC071</v>
          </cell>
          <cell r="B3971">
            <v>3</v>
          </cell>
          <cell r="C3971">
            <v>2</v>
          </cell>
          <cell r="D3971" t="str">
            <v>L406</v>
          </cell>
          <cell r="E3971">
            <v>0</v>
          </cell>
          <cell r="F3971">
            <v>6</v>
          </cell>
        </row>
        <row r="3972">
          <cell r="A3972" t="str">
            <v>WRC071</v>
          </cell>
          <cell r="B3972">
            <v>4</v>
          </cell>
          <cell r="C3972">
            <v>2</v>
          </cell>
          <cell r="D3972" t="str">
            <v>L406</v>
          </cell>
          <cell r="E3972">
            <v>9</v>
          </cell>
          <cell r="F3972">
            <v>10</v>
          </cell>
        </row>
        <row r="3973">
          <cell r="A3973" t="str">
            <v>WRC071</v>
          </cell>
          <cell r="B3973">
            <v>4</v>
          </cell>
          <cell r="C3973">
            <v>3</v>
          </cell>
          <cell r="D3973" t="str">
            <v>L406</v>
          </cell>
          <cell r="E3973">
            <v>6</v>
          </cell>
          <cell r="F3973">
            <v>7</v>
          </cell>
        </row>
        <row r="3974">
          <cell r="A3974" t="str">
            <v>WRC071</v>
          </cell>
          <cell r="B3974">
            <v>6</v>
          </cell>
          <cell r="C3974">
            <v>3</v>
          </cell>
          <cell r="D3974" t="str">
            <v>L406</v>
          </cell>
          <cell r="E3974">
            <v>0</v>
          </cell>
          <cell r="F3974">
            <v>0</v>
          </cell>
        </row>
        <row r="3975">
          <cell r="A3975" t="str">
            <v>WRC071</v>
          </cell>
          <cell r="B3975">
            <v>6</v>
          </cell>
          <cell r="C3975">
            <v>4</v>
          </cell>
          <cell r="D3975" t="str">
            <v>L406</v>
          </cell>
          <cell r="E3975">
            <v>0</v>
          </cell>
          <cell r="F3975">
            <v>2</v>
          </cell>
        </row>
        <row r="3976">
          <cell r="A3976" t="str">
            <v>WRC071</v>
          </cell>
          <cell r="B3976">
            <v>8</v>
          </cell>
          <cell r="C3976">
            <v>4</v>
          </cell>
          <cell r="D3976" t="str">
            <v>L406</v>
          </cell>
          <cell r="E3976">
            <v>2</v>
          </cell>
          <cell r="F3976">
            <v>2</v>
          </cell>
        </row>
        <row r="3977">
          <cell r="A3977" t="str">
            <v>WRC071</v>
          </cell>
          <cell r="B3977">
            <v>8</v>
          </cell>
          <cell r="C3977">
            <v>6</v>
          </cell>
          <cell r="D3977" t="str">
            <v>L406</v>
          </cell>
          <cell r="E3977">
            <v>0</v>
          </cell>
          <cell r="F3977">
            <v>3</v>
          </cell>
        </row>
        <row r="3978">
          <cell r="A3978" t="str">
            <v>WRC071</v>
          </cell>
          <cell r="B3978">
            <v>10</v>
          </cell>
          <cell r="C3978">
            <v>6</v>
          </cell>
          <cell r="D3978" t="str">
            <v>L406</v>
          </cell>
          <cell r="E3978">
            <v>5</v>
          </cell>
          <cell r="F3978">
            <v>5</v>
          </cell>
        </row>
        <row r="3979">
          <cell r="A3979" t="str">
            <v>WRC071</v>
          </cell>
          <cell r="B3979">
            <v>10</v>
          </cell>
          <cell r="C3979">
            <v>8</v>
          </cell>
          <cell r="D3979" t="str">
            <v>L406</v>
          </cell>
          <cell r="E3979">
            <v>0</v>
          </cell>
          <cell r="F3979">
            <v>4</v>
          </cell>
        </row>
        <row r="3980">
          <cell r="A3980" t="str">
            <v>WRC071</v>
          </cell>
          <cell r="B3980">
            <v>12</v>
          </cell>
          <cell r="C3980">
            <v>8</v>
          </cell>
          <cell r="D3980" t="str">
            <v>L406</v>
          </cell>
          <cell r="E3980">
            <v>0</v>
          </cell>
          <cell r="F3980">
            <v>3</v>
          </cell>
        </row>
        <row r="3981">
          <cell r="A3981" t="str">
            <v>WRC071</v>
          </cell>
          <cell r="B3981">
            <v>14</v>
          </cell>
          <cell r="C3981">
            <v>8</v>
          </cell>
          <cell r="D3981" t="str">
            <v>L406</v>
          </cell>
          <cell r="E3981">
            <v>3</v>
          </cell>
          <cell r="F3981">
            <v>4</v>
          </cell>
        </row>
        <row r="3982">
          <cell r="A3982" t="str">
            <v>WRC071</v>
          </cell>
          <cell r="B3982">
            <v>14</v>
          </cell>
          <cell r="C3982">
            <v>10</v>
          </cell>
          <cell r="D3982" t="str">
            <v>L406</v>
          </cell>
          <cell r="E3982">
            <v>8</v>
          </cell>
          <cell r="F3982">
            <v>8</v>
          </cell>
        </row>
        <row r="3983">
          <cell r="A3983" t="str">
            <v>WRC071</v>
          </cell>
          <cell r="B3983">
            <v>16</v>
          </cell>
          <cell r="C3983">
            <v>10</v>
          </cell>
          <cell r="D3983" t="str">
            <v>L406</v>
          </cell>
          <cell r="E3983">
            <v>2</v>
          </cell>
          <cell r="F3983">
            <v>2</v>
          </cell>
        </row>
        <row r="3984">
          <cell r="A3984" t="str">
            <v>WRC071</v>
          </cell>
          <cell r="B3984">
            <v>16</v>
          </cell>
          <cell r="C3984">
            <v>14</v>
          </cell>
          <cell r="D3984" t="str">
            <v>L406</v>
          </cell>
          <cell r="E3984">
            <v>1</v>
          </cell>
          <cell r="F3984">
            <v>1</v>
          </cell>
        </row>
        <row r="3985">
          <cell r="A3985" t="str">
            <v>WRC071</v>
          </cell>
          <cell r="B3985">
            <v>20</v>
          </cell>
          <cell r="C3985">
            <v>16</v>
          </cell>
          <cell r="D3985" t="str">
            <v>L406</v>
          </cell>
          <cell r="E3985">
            <v>1</v>
          </cell>
          <cell r="F3985">
            <v>3</v>
          </cell>
        </row>
        <row r="3986">
          <cell r="A3986" t="str">
            <v>WRC071</v>
          </cell>
          <cell r="B3986">
            <v>24</v>
          </cell>
          <cell r="C3986">
            <v>20</v>
          </cell>
          <cell r="D3986" t="str">
            <v>L406</v>
          </cell>
          <cell r="E3986">
            <v>0</v>
          </cell>
          <cell r="F3986">
            <v>2</v>
          </cell>
        </row>
        <row r="3987">
          <cell r="A3987" t="str">
            <v>WRC071</v>
          </cell>
          <cell r="B3987">
            <v>30</v>
          </cell>
          <cell r="C3987">
            <v>20</v>
          </cell>
          <cell r="D3987" t="str">
            <v>L406</v>
          </cell>
          <cell r="E3987">
            <v>0</v>
          </cell>
          <cell r="F3987">
            <v>1</v>
          </cell>
        </row>
        <row r="3988">
          <cell r="A3988" t="str">
            <v>WRC071</v>
          </cell>
          <cell r="B3988">
            <v>30</v>
          </cell>
          <cell r="C3988">
            <v>24</v>
          </cell>
          <cell r="D3988" t="str">
            <v>L406</v>
          </cell>
          <cell r="E3988">
            <v>1</v>
          </cell>
          <cell r="F3988">
            <v>1</v>
          </cell>
        </row>
        <row r="3989">
          <cell r="A3989" t="str">
            <v>WRC071</v>
          </cell>
          <cell r="B3989">
            <v>36</v>
          </cell>
          <cell r="C3989">
            <v>30</v>
          </cell>
          <cell r="D3989" t="str">
            <v>L406</v>
          </cell>
          <cell r="E3989">
            <v>3</v>
          </cell>
          <cell r="F3989">
            <v>3</v>
          </cell>
        </row>
        <row r="3990">
          <cell r="A3990" t="str">
            <v>WRC071</v>
          </cell>
          <cell r="B3990">
            <v>48</v>
          </cell>
          <cell r="C3990">
            <v>30</v>
          </cell>
          <cell r="D3990" t="str">
            <v>L406</v>
          </cell>
          <cell r="E3990">
            <v>1</v>
          </cell>
          <cell r="F3990">
            <v>1</v>
          </cell>
        </row>
        <row r="3991">
          <cell r="A3991" t="str">
            <v>WRC0A1</v>
          </cell>
          <cell r="B3991">
            <v>8</v>
          </cell>
          <cell r="C3991">
            <v>4</v>
          </cell>
          <cell r="D3991" t="str">
            <v>L406</v>
          </cell>
          <cell r="E3991">
            <v>0</v>
          </cell>
          <cell r="F3991">
            <v>1</v>
          </cell>
        </row>
        <row r="3992">
          <cell r="A3992" t="str">
            <v>WRC0A1</v>
          </cell>
          <cell r="B3992">
            <v>8</v>
          </cell>
          <cell r="C3992">
            <v>6</v>
          </cell>
          <cell r="D3992" t="str">
            <v>L406</v>
          </cell>
          <cell r="E3992">
            <v>1</v>
          </cell>
          <cell r="F3992">
            <v>2</v>
          </cell>
        </row>
        <row r="3993">
          <cell r="A3993" t="str">
            <v>WRC0A1</v>
          </cell>
          <cell r="B3993">
            <v>10</v>
          </cell>
          <cell r="C3993">
            <v>6</v>
          </cell>
          <cell r="D3993" t="str">
            <v>L406</v>
          </cell>
          <cell r="E3993">
            <v>8</v>
          </cell>
          <cell r="F3993">
            <v>9</v>
          </cell>
        </row>
        <row r="3994">
          <cell r="A3994" t="str">
            <v>WRC0A1</v>
          </cell>
          <cell r="B3994">
            <v>10</v>
          </cell>
          <cell r="C3994">
            <v>8</v>
          </cell>
          <cell r="D3994" t="str">
            <v>L406</v>
          </cell>
          <cell r="E3994">
            <v>4</v>
          </cell>
          <cell r="F3994">
            <v>4</v>
          </cell>
        </row>
        <row r="3995">
          <cell r="A3995" t="str">
            <v>WRC0A1</v>
          </cell>
          <cell r="B3995">
            <v>12</v>
          </cell>
          <cell r="C3995">
            <v>10</v>
          </cell>
          <cell r="D3995" t="str">
            <v>L406</v>
          </cell>
          <cell r="E3995">
            <v>6</v>
          </cell>
          <cell r="F3995">
            <v>6</v>
          </cell>
        </row>
        <row r="3996">
          <cell r="A3996" t="str">
            <v>WRC0D1</v>
          </cell>
          <cell r="B3996">
            <v>3</v>
          </cell>
          <cell r="C3996">
            <v>2</v>
          </cell>
          <cell r="D3996" t="str">
            <v>L406</v>
          </cell>
          <cell r="E3996">
            <v>3</v>
          </cell>
          <cell r="F3996">
            <v>4</v>
          </cell>
        </row>
        <row r="3997">
          <cell r="A3997" t="str">
            <v>WRC0N1</v>
          </cell>
          <cell r="B3997">
            <v>30</v>
          </cell>
          <cell r="C3997">
            <v>20</v>
          </cell>
          <cell r="D3997" t="str">
            <v>L406</v>
          </cell>
          <cell r="E3997">
            <v>3</v>
          </cell>
          <cell r="F3997">
            <v>4</v>
          </cell>
        </row>
        <row r="3998">
          <cell r="A3998" t="str">
            <v>WRC0T1</v>
          </cell>
          <cell r="B3998">
            <v>30</v>
          </cell>
          <cell r="C3998">
            <v>20</v>
          </cell>
          <cell r="D3998" t="str">
            <v>L406</v>
          </cell>
          <cell r="E3998">
            <v>0</v>
          </cell>
          <cell r="F3998">
            <v>4</v>
          </cell>
        </row>
        <row r="3999">
          <cell r="A3999" t="str">
            <v>WRC0T1</v>
          </cell>
          <cell r="B3999">
            <v>30</v>
          </cell>
          <cell r="C3999">
            <v>24</v>
          </cell>
          <cell r="D3999" t="str">
            <v>L406</v>
          </cell>
          <cell r="E3999">
            <v>2</v>
          </cell>
          <cell r="F3999">
            <v>3</v>
          </cell>
        </row>
        <row r="4000">
          <cell r="A4000" t="str">
            <v>WRC0T1</v>
          </cell>
          <cell r="B4000">
            <v>42</v>
          </cell>
          <cell r="C4000">
            <v>30</v>
          </cell>
          <cell r="D4000" t="str">
            <v>L406</v>
          </cell>
          <cell r="E4000">
            <v>3</v>
          </cell>
          <cell r="F4000">
            <v>3</v>
          </cell>
        </row>
        <row r="4001">
          <cell r="A4001" t="str">
            <v>WRC0U1</v>
          </cell>
          <cell r="B4001">
            <v>42</v>
          </cell>
          <cell r="C4001">
            <v>30</v>
          </cell>
          <cell r="D4001" t="str">
            <v>L406</v>
          </cell>
          <cell r="E4001">
            <v>1</v>
          </cell>
          <cell r="F4001">
            <v>1</v>
          </cell>
        </row>
        <row r="4002">
          <cell r="A4002" t="str">
            <v>WRC0W1</v>
          </cell>
          <cell r="B4002">
            <v>30</v>
          </cell>
          <cell r="C4002">
            <v>20</v>
          </cell>
          <cell r="D4002" t="str">
            <v>L406</v>
          </cell>
          <cell r="E4002">
            <v>1</v>
          </cell>
          <cell r="F4002">
            <v>1</v>
          </cell>
        </row>
        <row r="4003">
          <cell r="A4003" t="str">
            <v>WRD051</v>
          </cell>
          <cell r="B4003">
            <v>2</v>
          </cell>
          <cell r="C4003">
            <v>1</v>
          </cell>
          <cell r="D4003" t="str">
            <v>L406</v>
          </cell>
          <cell r="E4003">
            <v>0</v>
          </cell>
          <cell r="F4003">
            <v>11</v>
          </cell>
        </row>
        <row r="4004">
          <cell r="A4004" t="str">
            <v>WRD051</v>
          </cell>
          <cell r="B4004">
            <v>2</v>
          </cell>
          <cell r="C4004">
            <v>1.5</v>
          </cell>
          <cell r="D4004" t="str">
            <v>L406</v>
          </cell>
          <cell r="E4004">
            <v>0</v>
          </cell>
          <cell r="F4004">
            <v>5</v>
          </cell>
        </row>
        <row r="4005">
          <cell r="A4005" t="str">
            <v>WRD051</v>
          </cell>
          <cell r="B4005">
            <v>3</v>
          </cell>
          <cell r="C4005">
            <v>1.5</v>
          </cell>
          <cell r="D4005" t="str">
            <v>L406</v>
          </cell>
          <cell r="E4005">
            <v>0</v>
          </cell>
          <cell r="F4005">
            <v>4</v>
          </cell>
        </row>
        <row r="4006">
          <cell r="A4006" t="str">
            <v>WRD051</v>
          </cell>
          <cell r="B4006">
            <v>3</v>
          </cell>
          <cell r="C4006">
            <v>2</v>
          </cell>
          <cell r="D4006" t="str">
            <v>L406</v>
          </cell>
          <cell r="E4006">
            <v>13</v>
          </cell>
          <cell r="F4006">
            <v>22</v>
          </cell>
        </row>
        <row r="4007">
          <cell r="A4007" t="str">
            <v>WRD051</v>
          </cell>
          <cell r="B4007">
            <v>3</v>
          </cell>
          <cell r="C4007">
            <v>2.5</v>
          </cell>
          <cell r="D4007" t="str">
            <v>L406</v>
          </cell>
          <cell r="E4007">
            <v>2</v>
          </cell>
          <cell r="F4007">
            <v>5</v>
          </cell>
        </row>
        <row r="4008">
          <cell r="A4008" t="str">
            <v>WRD051</v>
          </cell>
          <cell r="B4008">
            <v>4</v>
          </cell>
          <cell r="C4008">
            <v>2</v>
          </cell>
          <cell r="D4008" t="str">
            <v>L406</v>
          </cell>
          <cell r="E4008">
            <v>21</v>
          </cell>
          <cell r="F4008">
            <v>22</v>
          </cell>
        </row>
        <row r="4009">
          <cell r="A4009" t="str">
            <v>WRD051</v>
          </cell>
          <cell r="B4009">
            <v>4</v>
          </cell>
          <cell r="C4009">
            <v>2.5</v>
          </cell>
          <cell r="D4009" t="str">
            <v>L406</v>
          </cell>
          <cell r="E4009">
            <v>2</v>
          </cell>
          <cell r="F4009">
            <v>4</v>
          </cell>
        </row>
        <row r="4010">
          <cell r="A4010" t="str">
            <v>WRD051</v>
          </cell>
          <cell r="B4010">
            <v>4</v>
          </cell>
          <cell r="C4010">
            <v>3</v>
          </cell>
          <cell r="D4010" t="str">
            <v>L406</v>
          </cell>
          <cell r="E4010">
            <v>12</v>
          </cell>
          <cell r="F4010">
            <v>18</v>
          </cell>
        </row>
        <row r="4011">
          <cell r="A4011" t="str">
            <v>WRD051</v>
          </cell>
          <cell r="B4011">
            <v>6</v>
          </cell>
          <cell r="C4011">
            <v>3</v>
          </cell>
          <cell r="D4011" t="str">
            <v>L406</v>
          </cell>
          <cell r="E4011">
            <v>11</v>
          </cell>
          <cell r="F4011">
            <v>23</v>
          </cell>
        </row>
        <row r="4012">
          <cell r="A4012" t="str">
            <v>WRD051</v>
          </cell>
          <cell r="B4012">
            <v>6</v>
          </cell>
          <cell r="C4012">
            <v>4</v>
          </cell>
          <cell r="D4012" t="str">
            <v>L406</v>
          </cell>
          <cell r="E4012">
            <v>17</v>
          </cell>
          <cell r="F4012">
            <v>22</v>
          </cell>
        </row>
        <row r="4013">
          <cell r="A4013" t="str">
            <v>WRD051</v>
          </cell>
          <cell r="B4013">
            <v>8</v>
          </cell>
          <cell r="C4013">
            <v>4</v>
          </cell>
          <cell r="D4013" t="str">
            <v>L406</v>
          </cell>
          <cell r="E4013">
            <v>4</v>
          </cell>
          <cell r="F4013">
            <v>5</v>
          </cell>
        </row>
        <row r="4014">
          <cell r="A4014" t="str">
            <v>WRD051</v>
          </cell>
          <cell r="B4014">
            <v>8</v>
          </cell>
          <cell r="C4014">
            <v>6</v>
          </cell>
          <cell r="D4014" t="str">
            <v>L406</v>
          </cell>
          <cell r="E4014">
            <v>15</v>
          </cell>
          <cell r="F4014">
            <v>21</v>
          </cell>
        </row>
        <row r="4015">
          <cell r="A4015" t="str">
            <v>WRD051</v>
          </cell>
          <cell r="B4015">
            <v>10</v>
          </cell>
          <cell r="C4015">
            <v>6</v>
          </cell>
          <cell r="D4015" t="str">
            <v>L406</v>
          </cell>
          <cell r="E4015">
            <v>6</v>
          </cell>
          <cell r="F4015">
            <v>10</v>
          </cell>
        </row>
        <row r="4016">
          <cell r="A4016" t="str">
            <v>WRD051</v>
          </cell>
          <cell r="B4016">
            <v>10</v>
          </cell>
          <cell r="C4016">
            <v>8</v>
          </cell>
          <cell r="D4016" t="str">
            <v>L406</v>
          </cell>
          <cell r="E4016">
            <v>5</v>
          </cell>
          <cell r="F4016">
            <v>14</v>
          </cell>
        </row>
        <row r="4017">
          <cell r="A4017" t="str">
            <v>WRD051</v>
          </cell>
          <cell r="B4017">
            <v>12</v>
          </cell>
          <cell r="C4017">
            <v>6</v>
          </cell>
          <cell r="D4017" t="str">
            <v>L406</v>
          </cell>
          <cell r="E4017">
            <v>1</v>
          </cell>
          <cell r="F4017">
            <v>3</v>
          </cell>
        </row>
        <row r="4018">
          <cell r="A4018" t="str">
            <v>WRD051</v>
          </cell>
          <cell r="B4018">
            <v>12</v>
          </cell>
          <cell r="C4018">
            <v>8</v>
          </cell>
          <cell r="D4018" t="str">
            <v>L406</v>
          </cell>
          <cell r="E4018">
            <v>11</v>
          </cell>
          <cell r="F4018">
            <v>11</v>
          </cell>
        </row>
        <row r="4019">
          <cell r="A4019" t="str">
            <v>WRD051</v>
          </cell>
          <cell r="B4019">
            <v>12</v>
          </cell>
          <cell r="C4019">
            <v>10</v>
          </cell>
          <cell r="D4019" t="str">
            <v>L406</v>
          </cell>
          <cell r="E4019">
            <v>15</v>
          </cell>
          <cell r="F4019">
            <v>15</v>
          </cell>
        </row>
        <row r="4020">
          <cell r="A4020" t="str">
            <v>WRD051</v>
          </cell>
          <cell r="B4020">
            <v>14</v>
          </cell>
          <cell r="C4020">
            <v>8</v>
          </cell>
          <cell r="D4020" t="str">
            <v>L406</v>
          </cell>
          <cell r="E4020">
            <v>1</v>
          </cell>
          <cell r="F4020">
            <v>1</v>
          </cell>
        </row>
        <row r="4021">
          <cell r="A4021" t="str">
            <v>WRD051</v>
          </cell>
          <cell r="B4021">
            <v>14</v>
          </cell>
          <cell r="C4021">
            <v>10</v>
          </cell>
          <cell r="D4021" t="str">
            <v>L406</v>
          </cell>
          <cell r="E4021">
            <v>1</v>
          </cell>
          <cell r="F4021">
            <v>2</v>
          </cell>
        </row>
        <row r="4022">
          <cell r="A4022" t="str">
            <v>WRD051</v>
          </cell>
          <cell r="B4022">
            <v>14</v>
          </cell>
          <cell r="C4022">
            <v>12</v>
          </cell>
          <cell r="D4022" t="str">
            <v>L406</v>
          </cell>
          <cell r="E4022">
            <v>4</v>
          </cell>
          <cell r="F4022">
            <v>4</v>
          </cell>
        </row>
        <row r="4023">
          <cell r="A4023" t="str">
            <v>WRD051</v>
          </cell>
          <cell r="B4023">
            <v>16</v>
          </cell>
          <cell r="C4023">
            <v>10</v>
          </cell>
          <cell r="D4023" t="str">
            <v>L406</v>
          </cell>
          <cell r="E4023">
            <v>1</v>
          </cell>
          <cell r="F4023">
            <v>1</v>
          </cell>
        </row>
        <row r="4024">
          <cell r="A4024" t="str">
            <v>WRD051</v>
          </cell>
          <cell r="B4024">
            <v>16</v>
          </cell>
          <cell r="C4024">
            <v>12</v>
          </cell>
          <cell r="D4024" t="str">
            <v>L406</v>
          </cell>
          <cell r="E4024">
            <v>5</v>
          </cell>
          <cell r="F4024">
            <v>5</v>
          </cell>
        </row>
        <row r="4025">
          <cell r="A4025" t="str">
            <v>WRD051</v>
          </cell>
          <cell r="B4025">
            <v>18</v>
          </cell>
          <cell r="C4025">
            <v>10</v>
          </cell>
          <cell r="D4025" t="str">
            <v>L406</v>
          </cell>
          <cell r="E4025">
            <v>1</v>
          </cell>
          <cell r="F4025">
            <v>1</v>
          </cell>
        </row>
        <row r="4026">
          <cell r="A4026" t="str">
            <v>WRD051</v>
          </cell>
          <cell r="B4026">
            <v>18</v>
          </cell>
          <cell r="C4026">
            <v>14</v>
          </cell>
          <cell r="D4026" t="str">
            <v>L406</v>
          </cell>
          <cell r="E4026">
            <v>0</v>
          </cell>
          <cell r="F4026">
            <v>2</v>
          </cell>
        </row>
        <row r="4027">
          <cell r="A4027" t="str">
            <v>WRD051</v>
          </cell>
          <cell r="B4027">
            <v>20</v>
          </cell>
          <cell r="C4027">
            <v>10</v>
          </cell>
          <cell r="D4027" t="str">
            <v>L406</v>
          </cell>
          <cell r="E4027">
            <v>0</v>
          </cell>
          <cell r="F4027">
            <v>1</v>
          </cell>
        </row>
        <row r="4028">
          <cell r="A4028" t="str">
            <v>WRD051</v>
          </cell>
          <cell r="B4028">
            <v>20</v>
          </cell>
          <cell r="C4028">
            <v>12</v>
          </cell>
          <cell r="D4028" t="str">
            <v>L406</v>
          </cell>
          <cell r="E4028">
            <v>1</v>
          </cell>
          <cell r="F4028">
            <v>1</v>
          </cell>
        </row>
        <row r="4029">
          <cell r="A4029" t="str">
            <v>WRD051</v>
          </cell>
          <cell r="B4029">
            <v>20</v>
          </cell>
          <cell r="C4029">
            <v>14</v>
          </cell>
          <cell r="D4029" t="str">
            <v>L406</v>
          </cell>
          <cell r="E4029">
            <v>0</v>
          </cell>
          <cell r="F4029">
            <v>1</v>
          </cell>
        </row>
        <row r="4030">
          <cell r="A4030" t="str">
            <v>WRD051</v>
          </cell>
          <cell r="B4030">
            <v>20</v>
          </cell>
          <cell r="C4030">
            <v>18</v>
          </cell>
          <cell r="D4030" t="str">
            <v>L406</v>
          </cell>
          <cell r="E4030">
            <v>0</v>
          </cell>
          <cell r="F4030">
            <v>2</v>
          </cell>
        </row>
        <row r="4031">
          <cell r="A4031" t="str">
            <v>WRD051</v>
          </cell>
          <cell r="B4031">
            <v>24</v>
          </cell>
          <cell r="C4031">
            <v>16</v>
          </cell>
          <cell r="D4031" t="str">
            <v>L406</v>
          </cell>
          <cell r="E4031">
            <v>1</v>
          </cell>
          <cell r="F4031">
            <v>1</v>
          </cell>
        </row>
        <row r="4032">
          <cell r="A4032" t="str">
            <v>WRD051</v>
          </cell>
          <cell r="B4032">
            <v>24</v>
          </cell>
          <cell r="C4032">
            <v>18</v>
          </cell>
          <cell r="D4032" t="str">
            <v>L406</v>
          </cell>
          <cell r="E4032">
            <v>2</v>
          </cell>
          <cell r="F4032">
            <v>2</v>
          </cell>
        </row>
        <row r="4033">
          <cell r="A4033" t="str">
            <v>WRD051</v>
          </cell>
          <cell r="B4033">
            <v>24</v>
          </cell>
          <cell r="C4033">
            <v>20</v>
          </cell>
          <cell r="D4033" t="str">
            <v>L406</v>
          </cell>
          <cell r="E4033">
            <v>0</v>
          </cell>
          <cell r="F4033">
            <v>2</v>
          </cell>
        </row>
        <row r="4034">
          <cell r="A4034" t="str">
            <v>WRD051</v>
          </cell>
          <cell r="B4034">
            <v>30</v>
          </cell>
          <cell r="C4034">
            <v>24</v>
          </cell>
          <cell r="D4034" t="str">
            <v>L406</v>
          </cell>
          <cell r="E4034">
            <v>1</v>
          </cell>
          <cell r="F4034">
            <v>1</v>
          </cell>
        </row>
        <row r="4035">
          <cell r="A4035" t="str">
            <v>WRD051</v>
          </cell>
          <cell r="B4035">
            <v>32</v>
          </cell>
          <cell r="C4035">
            <v>20</v>
          </cell>
          <cell r="D4035" t="str">
            <v>L406</v>
          </cell>
          <cell r="E4035">
            <v>0</v>
          </cell>
          <cell r="F4035">
            <v>1</v>
          </cell>
        </row>
        <row r="4036">
          <cell r="A4036" t="str">
            <v>WRD051</v>
          </cell>
          <cell r="B4036">
            <v>36</v>
          </cell>
          <cell r="C4036">
            <v>20</v>
          </cell>
          <cell r="D4036" t="str">
            <v>L406</v>
          </cell>
          <cell r="E4036">
            <v>0</v>
          </cell>
          <cell r="F4036">
            <v>1</v>
          </cell>
        </row>
        <row r="4037">
          <cell r="A4037" t="str">
            <v>WRD051</v>
          </cell>
          <cell r="B4037">
            <v>36</v>
          </cell>
          <cell r="C4037">
            <v>28</v>
          </cell>
          <cell r="D4037" t="str">
            <v>L406</v>
          </cell>
          <cell r="E4037">
            <v>1</v>
          </cell>
          <cell r="F4037">
            <v>1</v>
          </cell>
        </row>
        <row r="4038">
          <cell r="A4038" t="str">
            <v>WRD071</v>
          </cell>
          <cell r="B4038">
            <v>48</v>
          </cell>
          <cell r="C4038">
            <v>42</v>
          </cell>
          <cell r="D4038" t="str">
            <v>L406</v>
          </cell>
          <cell r="E4038">
            <v>1</v>
          </cell>
          <cell r="F4038">
            <v>1</v>
          </cell>
        </row>
        <row r="4039">
          <cell r="A4039" t="str">
            <v>WRD0N1</v>
          </cell>
          <cell r="B4039">
            <v>30</v>
          </cell>
          <cell r="C4039">
            <v>24</v>
          </cell>
          <cell r="D4039" t="str">
            <v>L406</v>
          </cell>
          <cell r="E4039">
            <v>0</v>
          </cell>
          <cell r="F4039">
            <v>3</v>
          </cell>
        </row>
        <row r="4040">
          <cell r="A4040" t="str">
            <v>WRD0S1</v>
          </cell>
          <cell r="B4040">
            <v>66</v>
          </cell>
          <cell r="C4040">
            <v>60</v>
          </cell>
          <cell r="D4040" t="str">
            <v>L406</v>
          </cell>
          <cell r="E4040">
            <v>2</v>
          </cell>
          <cell r="F4040">
            <v>2</v>
          </cell>
        </row>
        <row r="4041">
          <cell r="A4041" t="str">
            <v>WRD0W1</v>
          </cell>
          <cell r="B4041">
            <v>30</v>
          </cell>
          <cell r="C4041">
            <v>24</v>
          </cell>
          <cell r="D4041" t="str">
            <v>L406</v>
          </cell>
          <cell r="E4041">
            <v>2</v>
          </cell>
          <cell r="F4041">
            <v>2</v>
          </cell>
        </row>
        <row r="4042">
          <cell r="A4042" t="str">
            <v>WRF002</v>
          </cell>
          <cell r="B4042">
            <v>4</v>
          </cell>
          <cell r="C4042">
            <v>3</v>
          </cell>
          <cell r="D4042" t="str">
            <v>L601</v>
          </cell>
          <cell r="E4042">
            <v>5</v>
          </cell>
          <cell r="F4042">
            <v>0</v>
          </cell>
        </row>
        <row r="4043">
          <cell r="A4043" t="str">
            <v>WRF002</v>
          </cell>
          <cell r="B4043">
            <v>10</v>
          </cell>
          <cell r="C4043">
            <v>6</v>
          </cell>
          <cell r="D4043" t="str">
            <v>L601</v>
          </cell>
          <cell r="E4043">
            <v>10</v>
          </cell>
          <cell r="F4043">
            <v>2</v>
          </cell>
        </row>
        <row r="4044">
          <cell r="A4044" t="str">
            <v>WRF002</v>
          </cell>
          <cell r="B4044">
            <v>12</v>
          </cell>
          <cell r="C4044">
            <v>6</v>
          </cell>
          <cell r="D4044" t="str">
            <v>L601</v>
          </cell>
          <cell r="E4044">
            <v>0</v>
          </cell>
          <cell r="F4044">
            <v>0</v>
          </cell>
        </row>
        <row r="4045">
          <cell r="A4045" t="str">
            <v>WRF002</v>
          </cell>
          <cell r="B4045">
            <v>12</v>
          </cell>
          <cell r="C4045">
            <v>10</v>
          </cell>
          <cell r="D4045" t="str">
            <v>L601</v>
          </cell>
          <cell r="E4045">
            <v>0</v>
          </cell>
          <cell r="F4045">
            <v>2</v>
          </cell>
        </row>
        <row r="4046">
          <cell r="A4046" t="str">
            <v>WRF002</v>
          </cell>
          <cell r="B4046">
            <v>16</v>
          </cell>
          <cell r="C4046">
            <v>12</v>
          </cell>
          <cell r="D4046" t="str">
            <v>L601</v>
          </cell>
          <cell r="E4046">
            <v>0</v>
          </cell>
          <cell r="F4046">
            <v>2</v>
          </cell>
        </row>
        <row r="4047">
          <cell r="A4047" t="str">
            <v>WRF002</v>
          </cell>
          <cell r="B4047">
            <v>16</v>
          </cell>
          <cell r="C4047">
            <v>14</v>
          </cell>
          <cell r="D4047" t="str">
            <v>L601</v>
          </cell>
          <cell r="E4047">
            <v>4</v>
          </cell>
          <cell r="F4047">
            <v>3</v>
          </cell>
        </row>
        <row r="4048">
          <cell r="A4048" t="str">
            <v>WRF002</v>
          </cell>
          <cell r="B4048">
            <v>18</v>
          </cell>
          <cell r="C4048">
            <v>12</v>
          </cell>
          <cell r="D4048" t="str">
            <v>L601</v>
          </cell>
          <cell r="E4048">
            <v>3</v>
          </cell>
          <cell r="F4048">
            <v>0</v>
          </cell>
        </row>
        <row r="4049">
          <cell r="A4049" t="str">
            <v>WRF002</v>
          </cell>
          <cell r="B4049">
            <v>18</v>
          </cell>
          <cell r="C4049">
            <v>16</v>
          </cell>
          <cell r="D4049" t="str">
            <v>L601</v>
          </cell>
          <cell r="E4049">
            <v>0</v>
          </cell>
          <cell r="F4049">
            <v>2</v>
          </cell>
        </row>
        <row r="4050">
          <cell r="A4050" t="str">
            <v>WRF002</v>
          </cell>
          <cell r="B4050">
            <v>24</v>
          </cell>
          <cell r="C4050">
            <v>16</v>
          </cell>
          <cell r="D4050" t="str">
            <v>L601</v>
          </cell>
          <cell r="E4050">
            <v>0</v>
          </cell>
          <cell r="F4050">
            <v>1</v>
          </cell>
        </row>
        <row r="4051">
          <cell r="A4051" t="str">
            <v>WRF002</v>
          </cell>
          <cell r="B4051">
            <v>30</v>
          </cell>
          <cell r="C4051">
            <v>16</v>
          </cell>
          <cell r="D4051" t="str">
            <v>L601</v>
          </cell>
          <cell r="E4051">
            <v>0</v>
          </cell>
          <cell r="F4051">
            <v>1</v>
          </cell>
        </row>
        <row r="4052">
          <cell r="A4052" t="str">
            <v>WRF002</v>
          </cell>
          <cell r="B4052">
            <v>30</v>
          </cell>
          <cell r="C4052">
            <v>24</v>
          </cell>
          <cell r="D4052" t="str">
            <v>L601</v>
          </cell>
          <cell r="E4052">
            <v>0</v>
          </cell>
          <cell r="F4052">
            <v>1</v>
          </cell>
        </row>
        <row r="4053">
          <cell r="A4053" t="str">
            <v>WRF002</v>
          </cell>
          <cell r="B4053">
            <v>36</v>
          </cell>
          <cell r="C4053">
            <v>24</v>
          </cell>
          <cell r="D4053" t="str">
            <v>L601</v>
          </cell>
          <cell r="E4053">
            <v>1</v>
          </cell>
          <cell r="F4053">
            <v>1</v>
          </cell>
        </row>
        <row r="4054">
          <cell r="A4054" t="str">
            <v>WRF002</v>
          </cell>
          <cell r="B4054">
            <v>36</v>
          </cell>
          <cell r="C4054">
            <v>30</v>
          </cell>
          <cell r="D4054" t="str">
            <v>L601</v>
          </cell>
          <cell r="E4054">
            <v>1</v>
          </cell>
          <cell r="F4054">
            <v>0</v>
          </cell>
        </row>
        <row r="4055">
          <cell r="A4055" t="str">
            <v>WRL071</v>
          </cell>
          <cell r="B4055">
            <v>2</v>
          </cell>
          <cell r="C4055">
            <v>1</v>
          </cell>
          <cell r="D4055" t="str">
            <v>L407</v>
          </cell>
          <cell r="E4055">
            <v>0</v>
          </cell>
          <cell r="F4055">
            <v>3</v>
          </cell>
        </row>
        <row r="4056">
          <cell r="A4056" t="str">
            <v>WRL071</v>
          </cell>
          <cell r="B4056">
            <v>6</v>
          </cell>
          <cell r="C4056">
            <v>4</v>
          </cell>
          <cell r="D4056" t="str">
            <v>L407</v>
          </cell>
          <cell r="E4056">
            <v>1</v>
          </cell>
          <cell r="F4056">
            <v>2</v>
          </cell>
        </row>
        <row r="4057">
          <cell r="A4057" t="str">
            <v>WRL071</v>
          </cell>
          <cell r="B4057">
            <v>8</v>
          </cell>
          <cell r="C4057">
            <v>6</v>
          </cell>
          <cell r="D4057" t="str">
            <v>L407</v>
          </cell>
          <cell r="E4057">
            <v>1</v>
          </cell>
          <cell r="F4057">
            <v>3</v>
          </cell>
        </row>
        <row r="4058">
          <cell r="A4058" t="str">
            <v>WRL081</v>
          </cell>
          <cell r="B4058">
            <v>12</v>
          </cell>
          <cell r="C4058">
            <v>10</v>
          </cell>
          <cell r="D4058" t="str">
            <v>L407</v>
          </cell>
          <cell r="E4058">
            <v>4</v>
          </cell>
          <cell r="F4058">
            <v>4</v>
          </cell>
        </row>
        <row r="4059">
          <cell r="A4059" t="str">
            <v>WRL0A1A</v>
          </cell>
          <cell r="B4059">
            <v>20</v>
          </cell>
          <cell r="C4059">
            <v>16</v>
          </cell>
          <cell r="D4059" t="str">
            <v>L407</v>
          </cell>
          <cell r="E4059">
            <v>3</v>
          </cell>
          <cell r="F4059">
            <v>3</v>
          </cell>
        </row>
        <row r="4060">
          <cell r="A4060" t="str">
            <v>WRS0H3</v>
          </cell>
          <cell r="B4060">
            <v>12</v>
          </cell>
          <cell r="C4060">
            <v>8</v>
          </cell>
          <cell r="D4060" t="str">
            <v>L408</v>
          </cell>
          <cell r="E4060">
            <v>4</v>
          </cell>
          <cell r="F4060">
            <v>4</v>
          </cell>
        </row>
        <row r="4061">
          <cell r="A4061" t="str">
            <v>WRS0H3</v>
          </cell>
          <cell r="B4061">
            <v>24</v>
          </cell>
          <cell r="C4061">
            <v>20</v>
          </cell>
          <cell r="D4061" t="str">
            <v>L408</v>
          </cell>
          <cell r="E4061">
            <v>2</v>
          </cell>
          <cell r="F4061">
            <v>2</v>
          </cell>
        </row>
        <row r="4062">
          <cell r="A4062" t="str">
            <v>WRS0H4</v>
          </cell>
          <cell r="B4062">
            <v>8</v>
          </cell>
          <cell r="C4062">
            <v>4</v>
          </cell>
          <cell r="D4062" t="str">
            <v>L408</v>
          </cell>
          <cell r="E4062">
            <v>1</v>
          </cell>
          <cell r="F4062">
            <v>1</v>
          </cell>
        </row>
        <row r="4063">
          <cell r="A4063" t="str">
            <v>WRS0H4C</v>
          </cell>
          <cell r="B4063">
            <v>16</v>
          </cell>
          <cell r="C4063">
            <v>10</v>
          </cell>
          <cell r="D4063" t="str">
            <v>L408</v>
          </cell>
          <cell r="E4063">
            <v>2</v>
          </cell>
          <cell r="F4063">
            <v>2</v>
          </cell>
        </row>
        <row r="4064">
          <cell r="A4064" t="str">
            <v>WRS0H4C</v>
          </cell>
          <cell r="B4064">
            <v>18</v>
          </cell>
          <cell r="C4064">
            <v>16</v>
          </cell>
          <cell r="D4064" t="str">
            <v>L408</v>
          </cell>
          <cell r="E4064">
            <v>1</v>
          </cell>
          <cell r="F4064">
            <v>1</v>
          </cell>
        </row>
        <row r="4065">
          <cell r="A4065" t="str">
            <v>WRS0J3</v>
          </cell>
          <cell r="B4065">
            <v>2</v>
          </cell>
          <cell r="C4065">
            <v>1</v>
          </cell>
          <cell r="D4065" t="str">
            <v>L408</v>
          </cell>
          <cell r="E4065">
            <v>0</v>
          </cell>
          <cell r="F4065">
            <v>1</v>
          </cell>
        </row>
        <row r="4066">
          <cell r="A4066" t="str">
            <v>WRS0J3</v>
          </cell>
          <cell r="B4066">
            <v>2</v>
          </cell>
          <cell r="C4066">
            <v>1.5</v>
          </cell>
          <cell r="D4066" t="str">
            <v>L408</v>
          </cell>
          <cell r="E4066">
            <v>0</v>
          </cell>
          <cell r="F4066">
            <v>1</v>
          </cell>
        </row>
        <row r="4067">
          <cell r="A4067" t="str">
            <v>WRS0J3</v>
          </cell>
          <cell r="B4067">
            <v>3</v>
          </cell>
          <cell r="C4067">
            <v>1.5</v>
          </cell>
          <cell r="D4067" t="str">
            <v>L408</v>
          </cell>
          <cell r="E4067">
            <v>0</v>
          </cell>
          <cell r="F4067">
            <v>4</v>
          </cell>
        </row>
        <row r="4068">
          <cell r="A4068" t="str">
            <v>WRS0J4</v>
          </cell>
          <cell r="B4068">
            <v>2</v>
          </cell>
          <cell r="C4068">
            <v>1</v>
          </cell>
          <cell r="D4068" t="str">
            <v>L408</v>
          </cell>
          <cell r="E4068">
            <v>3</v>
          </cell>
          <cell r="F4068">
            <v>3</v>
          </cell>
        </row>
        <row r="4069">
          <cell r="A4069" t="str">
            <v>WRS0J4</v>
          </cell>
          <cell r="B4069">
            <v>3</v>
          </cell>
          <cell r="C4069">
            <v>2</v>
          </cell>
          <cell r="D4069" t="str">
            <v>L408</v>
          </cell>
          <cell r="E4069">
            <v>0</v>
          </cell>
          <cell r="F4069">
            <v>2</v>
          </cell>
        </row>
        <row r="4070">
          <cell r="A4070" t="str">
            <v>WRS0J4</v>
          </cell>
          <cell r="B4070">
            <v>4</v>
          </cell>
          <cell r="C4070">
            <v>2</v>
          </cell>
          <cell r="D4070" t="str">
            <v>L408</v>
          </cell>
          <cell r="E4070">
            <v>3</v>
          </cell>
          <cell r="F4070">
            <v>3</v>
          </cell>
        </row>
        <row r="4071">
          <cell r="A4071" t="str">
            <v>WRS0J4</v>
          </cell>
          <cell r="B4071">
            <v>4</v>
          </cell>
          <cell r="C4071">
            <v>3</v>
          </cell>
          <cell r="D4071" t="str">
            <v>L408</v>
          </cell>
          <cell r="E4071">
            <v>2</v>
          </cell>
          <cell r="F4071">
            <v>2</v>
          </cell>
        </row>
        <row r="4072">
          <cell r="A4072" t="str">
            <v>WRS0J4</v>
          </cell>
          <cell r="B4072">
            <v>6</v>
          </cell>
          <cell r="C4072">
            <v>4</v>
          </cell>
          <cell r="D4072" t="str">
            <v>L408</v>
          </cell>
          <cell r="E4072">
            <v>2</v>
          </cell>
          <cell r="F4072">
            <v>2</v>
          </cell>
        </row>
        <row r="4073">
          <cell r="A4073" t="str">
            <v>WRS0J4C</v>
          </cell>
          <cell r="B4073">
            <v>2</v>
          </cell>
          <cell r="C4073">
            <v>1</v>
          </cell>
          <cell r="D4073" t="str">
            <v>L408</v>
          </cell>
          <cell r="E4073">
            <v>0</v>
          </cell>
          <cell r="F4073">
            <v>7</v>
          </cell>
        </row>
        <row r="4074">
          <cell r="A4074" t="str">
            <v>WRS0J4C</v>
          </cell>
          <cell r="B4074">
            <v>2</v>
          </cell>
          <cell r="C4074">
            <v>1.5</v>
          </cell>
          <cell r="D4074" t="str">
            <v>L408</v>
          </cell>
          <cell r="E4074">
            <v>0</v>
          </cell>
          <cell r="F4074">
            <v>9</v>
          </cell>
        </row>
        <row r="4075">
          <cell r="A4075" t="str">
            <v>WRS0J4C</v>
          </cell>
          <cell r="B4075">
            <v>3</v>
          </cell>
          <cell r="C4075">
            <v>1.5</v>
          </cell>
          <cell r="D4075" t="str">
            <v>L408</v>
          </cell>
          <cell r="E4075">
            <v>0</v>
          </cell>
          <cell r="F4075">
            <v>5</v>
          </cell>
        </row>
        <row r="4076">
          <cell r="A4076" t="str">
            <v>WRS0J4C</v>
          </cell>
          <cell r="B4076">
            <v>3</v>
          </cell>
          <cell r="C4076">
            <v>2</v>
          </cell>
          <cell r="D4076" t="str">
            <v>L408</v>
          </cell>
          <cell r="E4076">
            <v>17</v>
          </cell>
          <cell r="F4076">
            <v>17</v>
          </cell>
        </row>
        <row r="4077">
          <cell r="A4077" t="str">
            <v>WRS0J4C</v>
          </cell>
          <cell r="B4077">
            <v>3</v>
          </cell>
          <cell r="C4077">
            <v>2.5</v>
          </cell>
          <cell r="D4077" t="str">
            <v>L408</v>
          </cell>
          <cell r="E4077">
            <v>1</v>
          </cell>
          <cell r="F4077">
            <v>2</v>
          </cell>
        </row>
        <row r="4078">
          <cell r="A4078" t="str">
            <v>WRS0J4C</v>
          </cell>
          <cell r="B4078">
            <v>4</v>
          </cell>
          <cell r="C4078">
            <v>2</v>
          </cell>
          <cell r="D4078" t="str">
            <v>L408</v>
          </cell>
          <cell r="E4078">
            <v>13</v>
          </cell>
          <cell r="F4078">
            <v>21</v>
          </cell>
        </row>
        <row r="4079">
          <cell r="A4079" t="str">
            <v>WRS0J4C</v>
          </cell>
          <cell r="B4079">
            <v>4</v>
          </cell>
          <cell r="C4079">
            <v>3</v>
          </cell>
          <cell r="D4079" t="str">
            <v>L408</v>
          </cell>
          <cell r="E4079">
            <v>8</v>
          </cell>
          <cell r="F4079">
            <v>8</v>
          </cell>
        </row>
        <row r="4080">
          <cell r="A4080" t="str">
            <v>WRS0J4C</v>
          </cell>
          <cell r="B4080">
            <v>6</v>
          </cell>
          <cell r="C4080">
            <v>2</v>
          </cell>
          <cell r="D4080" t="str">
            <v>L408</v>
          </cell>
          <cell r="E4080">
            <v>0</v>
          </cell>
          <cell r="F4080">
            <v>3</v>
          </cell>
        </row>
        <row r="4081">
          <cell r="A4081" t="str">
            <v>WRS0J4C</v>
          </cell>
          <cell r="B4081">
            <v>6</v>
          </cell>
          <cell r="C4081">
            <v>2.5</v>
          </cell>
          <cell r="D4081" t="str">
            <v>L408</v>
          </cell>
          <cell r="E4081">
            <v>0</v>
          </cell>
          <cell r="F4081">
            <v>3</v>
          </cell>
        </row>
        <row r="4082">
          <cell r="A4082" t="str">
            <v>WRS0J4C</v>
          </cell>
          <cell r="B4082">
            <v>6</v>
          </cell>
          <cell r="C4082">
            <v>3</v>
          </cell>
          <cell r="D4082" t="str">
            <v>L408</v>
          </cell>
          <cell r="E4082">
            <v>5</v>
          </cell>
          <cell r="F4082">
            <v>9</v>
          </cell>
        </row>
        <row r="4083">
          <cell r="A4083" t="str">
            <v>WRS0J4C</v>
          </cell>
          <cell r="B4083">
            <v>6</v>
          </cell>
          <cell r="C4083">
            <v>4</v>
          </cell>
          <cell r="D4083" t="str">
            <v>L408</v>
          </cell>
          <cell r="E4083">
            <v>14</v>
          </cell>
          <cell r="F4083">
            <v>17</v>
          </cell>
        </row>
        <row r="4084">
          <cell r="A4084" t="str">
            <v>WRS0J4C</v>
          </cell>
          <cell r="B4084">
            <v>8</v>
          </cell>
          <cell r="C4084">
            <v>4</v>
          </cell>
          <cell r="D4084" t="str">
            <v>L408</v>
          </cell>
          <cell r="E4084">
            <v>1</v>
          </cell>
          <cell r="F4084">
            <v>1</v>
          </cell>
        </row>
        <row r="4085">
          <cell r="A4085" t="str">
            <v>WRS0J4C</v>
          </cell>
          <cell r="B4085">
            <v>10</v>
          </cell>
          <cell r="C4085">
            <v>6</v>
          </cell>
          <cell r="D4085" t="str">
            <v>L408</v>
          </cell>
          <cell r="E4085">
            <v>0</v>
          </cell>
          <cell r="F4085">
            <v>2</v>
          </cell>
        </row>
        <row r="4086">
          <cell r="A4086" t="str">
            <v>WRS0J4C</v>
          </cell>
          <cell r="B4086">
            <v>10</v>
          </cell>
          <cell r="C4086">
            <v>8</v>
          </cell>
          <cell r="D4086" t="str">
            <v>L408</v>
          </cell>
          <cell r="E4086">
            <v>2</v>
          </cell>
          <cell r="F4086">
            <v>3</v>
          </cell>
        </row>
        <row r="4087">
          <cell r="A4087" t="str">
            <v>WRS0N3</v>
          </cell>
          <cell r="B4087">
            <v>24</v>
          </cell>
          <cell r="C4087">
            <v>12</v>
          </cell>
          <cell r="D4087" t="str">
            <v>L408</v>
          </cell>
          <cell r="E4087">
            <v>2</v>
          </cell>
          <cell r="F4087">
            <v>2</v>
          </cell>
        </row>
        <row r="4088">
          <cell r="A4088" t="str">
            <v>WRS0N3</v>
          </cell>
          <cell r="B4088">
            <v>24</v>
          </cell>
          <cell r="C4088">
            <v>20</v>
          </cell>
          <cell r="D4088" t="str">
            <v>L408</v>
          </cell>
          <cell r="E4088">
            <v>1</v>
          </cell>
          <cell r="F4088">
            <v>1</v>
          </cell>
        </row>
        <row r="4089">
          <cell r="A4089" t="str">
            <v>WRS0N4C</v>
          </cell>
          <cell r="B4089">
            <v>30</v>
          </cell>
          <cell r="C4089">
            <v>24</v>
          </cell>
          <cell r="D4089" t="str">
            <v>L408</v>
          </cell>
          <cell r="E4089">
            <v>1</v>
          </cell>
          <cell r="F4089">
            <v>1</v>
          </cell>
        </row>
        <row r="4090">
          <cell r="A4090" t="str">
            <v>WRS0P4C</v>
          </cell>
          <cell r="B4090">
            <v>8</v>
          </cell>
          <cell r="C4090">
            <v>4</v>
          </cell>
          <cell r="D4090" t="str">
            <v>L408</v>
          </cell>
          <cell r="E4090">
            <v>7</v>
          </cell>
          <cell r="F4090">
            <v>7</v>
          </cell>
        </row>
        <row r="4091">
          <cell r="A4091" t="str">
            <v>WRS0P4C</v>
          </cell>
          <cell r="B4091">
            <v>8</v>
          </cell>
          <cell r="C4091">
            <v>6</v>
          </cell>
          <cell r="D4091" t="str">
            <v>L408</v>
          </cell>
          <cell r="E4091">
            <v>4</v>
          </cell>
          <cell r="F4091">
            <v>6</v>
          </cell>
        </row>
        <row r="4092">
          <cell r="A4092" t="str">
            <v>WRS0P4C</v>
          </cell>
          <cell r="B4092">
            <v>10</v>
          </cell>
          <cell r="C4092">
            <v>4</v>
          </cell>
          <cell r="D4092" t="str">
            <v>L408</v>
          </cell>
          <cell r="E4092">
            <v>5</v>
          </cell>
          <cell r="F4092">
            <v>5</v>
          </cell>
        </row>
        <row r="4093">
          <cell r="A4093" t="str">
            <v>WRS0P4C</v>
          </cell>
          <cell r="B4093">
            <v>10</v>
          </cell>
          <cell r="C4093">
            <v>6</v>
          </cell>
          <cell r="D4093" t="str">
            <v>L408</v>
          </cell>
          <cell r="E4093">
            <v>9</v>
          </cell>
          <cell r="F4093">
            <v>9</v>
          </cell>
        </row>
        <row r="4094">
          <cell r="A4094" t="str">
            <v>WRS0P4C</v>
          </cell>
          <cell r="B4094">
            <v>10</v>
          </cell>
          <cell r="C4094">
            <v>8</v>
          </cell>
          <cell r="D4094" t="str">
            <v>L408</v>
          </cell>
          <cell r="E4094">
            <v>4</v>
          </cell>
          <cell r="F4094">
            <v>5</v>
          </cell>
        </row>
        <row r="4095">
          <cell r="A4095" t="str">
            <v>WRS0P4C</v>
          </cell>
          <cell r="B4095">
            <v>12</v>
          </cell>
          <cell r="C4095">
            <v>6</v>
          </cell>
          <cell r="D4095" t="str">
            <v>L408</v>
          </cell>
          <cell r="E4095">
            <v>3</v>
          </cell>
          <cell r="F4095">
            <v>4</v>
          </cell>
        </row>
        <row r="4096">
          <cell r="A4096" t="str">
            <v>WRS0P4C</v>
          </cell>
          <cell r="B4096">
            <v>12</v>
          </cell>
          <cell r="C4096">
            <v>8</v>
          </cell>
          <cell r="D4096" t="str">
            <v>L408</v>
          </cell>
          <cell r="E4096">
            <v>6</v>
          </cell>
          <cell r="F4096">
            <v>9</v>
          </cell>
        </row>
        <row r="4097">
          <cell r="A4097" t="str">
            <v>WRS0P4C</v>
          </cell>
          <cell r="B4097">
            <v>12</v>
          </cell>
          <cell r="C4097">
            <v>10</v>
          </cell>
          <cell r="D4097" t="str">
            <v>L408</v>
          </cell>
          <cell r="E4097">
            <v>9</v>
          </cell>
          <cell r="F4097">
            <v>11</v>
          </cell>
        </row>
        <row r="4098">
          <cell r="A4098" t="str">
            <v>WRS0P4C</v>
          </cell>
          <cell r="B4098">
            <v>14</v>
          </cell>
          <cell r="C4098">
            <v>12</v>
          </cell>
          <cell r="D4098" t="str">
            <v>L408</v>
          </cell>
          <cell r="E4098">
            <v>1</v>
          </cell>
          <cell r="F4098">
            <v>1</v>
          </cell>
        </row>
        <row r="4099">
          <cell r="A4099" t="str">
            <v>WRS0P4C</v>
          </cell>
          <cell r="B4099">
            <v>16</v>
          </cell>
          <cell r="C4099">
            <v>8</v>
          </cell>
          <cell r="D4099" t="str">
            <v>L408</v>
          </cell>
          <cell r="E4099">
            <v>1</v>
          </cell>
          <cell r="F4099">
            <v>1</v>
          </cell>
        </row>
        <row r="4100">
          <cell r="A4100" t="str">
            <v>WRS0P4C</v>
          </cell>
          <cell r="B4100">
            <v>16</v>
          </cell>
          <cell r="C4100">
            <v>10</v>
          </cell>
          <cell r="D4100" t="str">
            <v>L408</v>
          </cell>
          <cell r="E4100">
            <v>0</v>
          </cell>
          <cell r="F4100">
            <v>1</v>
          </cell>
        </row>
        <row r="4101">
          <cell r="A4101" t="str">
            <v>WRS0P4C</v>
          </cell>
          <cell r="B4101">
            <v>16</v>
          </cell>
          <cell r="C4101">
            <v>12</v>
          </cell>
          <cell r="D4101" t="str">
            <v>L408</v>
          </cell>
          <cell r="E4101">
            <v>2</v>
          </cell>
          <cell r="F4101">
            <v>2</v>
          </cell>
        </row>
        <row r="4102">
          <cell r="A4102" t="str">
            <v>WRS0P4C</v>
          </cell>
          <cell r="B4102">
            <v>16</v>
          </cell>
          <cell r="C4102">
            <v>14</v>
          </cell>
          <cell r="D4102" t="str">
            <v>L408</v>
          </cell>
          <cell r="E4102">
            <v>2</v>
          </cell>
          <cell r="F4102">
            <v>2</v>
          </cell>
        </row>
        <row r="4103">
          <cell r="A4103" t="str">
            <v>WRS0P4C</v>
          </cell>
          <cell r="B4103">
            <v>18</v>
          </cell>
          <cell r="C4103">
            <v>10</v>
          </cell>
          <cell r="D4103" t="str">
            <v>L408</v>
          </cell>
          <cell r="E4103">
            <v>0</v>
          </cell>
          <cell r="F4103">
            <v>1</v>
          </cell>
        </row>
        <row r="4104">
          <cell r="A4104" t="str">
            <v>WRS0P4C</v>
          </cell>
          <cell r="B4104">
            <v>18</v>
          </cell>
          <cell r="C4104">
            <v>12</v>
          </cell>
          <cell r="D4104" t="str">
            <v>L408</v>
          </cell>
          <cell r="E4104">
            <v>1</v>
          </cell>
          <cell r="F4104">
            <v>1</v>
          </cell>
        </row>
        <row r="4105">
          <cell r="A4105" t="str">
            <v>WRS0P4C</v>
          </cell>
          <cell r="B4105">
            <v>18</v>
          </cell>
          <cell r="C4105">
            <v>16</v>
          </cell>
          <cell r="D4105" t="str">
            <v>L408</v>
          </cell>
          <cell r="E4105">
            <v>1</v>
          </cell>
          <cell r="F4105">
            <v>1</v>
          </cell>
        </row>
        <row r="4106">
          <cell r="A4106" t="str">
            <v>WRS0P4C</v>
          </cell>
          <cell r="B4106">
            <v>24</v>
          </cell>
          <cell r="C4106">
            <v>16</v>
          </cell>
          <cell r="D4106" t="str">
            <v>L408</v>
          </cell>
          <cell r="E4106">
            <v>1</v>
          </cell>
          <cell r="F4106">
            <v>1</v>
          </cell>
        </row>
        <row r="4107">
          <cell r="A4107" t="str">
            <v>WRS0P4C</v>
          </cell>
          <cell r="B4107">
            <v>24</v>
          </cell>
          <cell r="C4107">
            <v>18</v>
          </cell>
          <cell r="D4107" t="str">
            <v>L408</v>
          </cell>
          <cell r="E4107">
            <v>1</v>
          </cell>
          <cell r="F4107">
            <v>1</v>
          </cell>
        </row>
        <row r="4108">
          <cell r="A4108" t="str">
            <v>WRS0P4C</v>
          </cell>
          <cell r="B4108">
            <v>36</v>
          </cell>
          <cell r="C4108">
            <v>24</v>
          </cell>
          <cell r="D4108" t="str">
            <v>L408</v>
          </cell>
          <cell r="E4108">
            <v>1</v>
          </cell>
          <cell r="F4108">
            <v>1</v>
          </cell>
        </row>
        <row r="4109">
          <cell r="A4109" t="str">
            <v>WRS0Q4C</v>
          </cell>
          <cell r="B4109">
            <v>12</v>
          </cell>
          <cell r="C4109">
            <v>8</v>
          </cell>
          <cell r="D4109" t="str">
            <v>L408</v>
          </cell>
          <cell r="E4109">
            <v>1</v>
          </cell>
          <cell r="F4109">
            <v>1</v>
          </cell>
        </row>
        <row r="4110">
          <cell r="A4110" t="str">
            <v>WRS0Q4C</v>
          </cell>
          <cell r="B4110">
            <v>12</v>
          </cell>
          <cell r="C4110">
            <v>10</v>
          </cell>
          <cell r="D4110" t="str">
            <v>L408</v>
          </cell>
          <cell r="E4110">
            <v>2</v>
          </cell>
          <cell r="F4110">
            <v>2</v>
          </cell>
        </row>
        <row r="4111">
          <cell r="A4111" t="str">
            <v>WRS0Q4C</v>
          </cell>
          <cell r="B4111">
            <v>28</v>
          </cell>
          <cell r="C4111">
            <v>24</v>
          </cell>
          <cell r="D4111" t="str">
            <v>L408</v>
          </cell>
          <cell r="E4111">
            <v>2</v>
          </cell>
          <cell r="F4111">
            <v>2</v>
          </cell>
        </row>
        <row r="4112">
          <cell r="A4112" t="str">
            <v>WRS0R3</v>
          </cell>
          <cell r="B4112">
            <v>30</v>
          </cell>
          <cell r="C4112">
            <v>24</v>
          </cell>
          <cell r="D4112" t="str">
            <v>L408</v>
          </cell>
          <cell r="E4112">
            <v>1</v>
          </cell>
          <cell r="F4112">
            <v>1</v>
          </cell>
        </row>
        <row r="4113">
          <cell r="A4113" t="str">
            <v>WRS0R4C</v>
          </cell>
          <cell r="B4113">
            <v>54</v>
          </cell>
          <cell r="C4113">
            <v>48</v>
          </cell>
          <cell r="D4113" t="str">
            <v>L408</v>
          </cell>
          <cell r="E4113">
            <v>1</v>
          </cell>
          <cell r="F4113">
            <v>1</v>
          </cell>
        </row>
        <row r="4114">
          <cell r="A4114" t="str">
            <v>WRS0S4C</v>
          </cell>
          <cell r="B4114">
            <v>14</v>
          </cell>
          <cell r="C4114">
            <v>6</v>
          </cell>
          <cell r="D4114" t="str">
            <v>L408</v>
          </cell>
          <cell r="E4114">
            <v>0</v>
          </cell>
          <cell r="F4114">
            <v>1</v>
          </cell>
        </row>
        <row r="4115">
          <cell r="A4115" t="str">
            <v>WRS0S4C</v>
          </cell>
          <cell r="B4115">
            <v>14</v>
          </cell>
          <cell r="C4115">
            <v>8</v>
          </cell>
          <cell r="D4115" t="str">
            <v>L408</v>
          </cell>
          <cell r="E4115">
            <v>1</v>
          </cell>
          <cell r="F4115">
            <v>1</v>
          </cell>
        </row>
        <row r="4116">
          <cell r="A4116" t="str">
            <v>WRS0S4C</v>
          </cell>
          <cell r="B4116">
            <v>14</v>
          </cell>
          <cell r="C4116">
            <v>10</v>
          </cell>
          <cell r="D4116" t="str">
            <v>L408</v>
          </cell>
          <cell r="E4116">
            <v>0</v>
          </cell>
          <cell r="F4116">
            <v>1</v>
          </cell>
        </row>
        <row r="4117">
          <cell r="A4117" t="str">
            <v>WRS0Y4C</v>
          </cell>
          <cell r="B4117">
            <v>16</v>
          </cell>
          <cell r="C4117">
            <v>8</v>
          </cell>
          <cell r="D4117" t="str">
            <v>L408</v>
          </cell>
          <cell r="E4117">
            <v>1</v>
          </cell>
          <cell r="F4117">
            <v>1</v>
          </cell>
        </row>
        <row r="4118">
          <cell r="A4118" t="str">
            <v>WRS0Y4C</v>
          </cell>
          <cell r="B4118">
            <v>16</v>
          </cell>
          <cell r="C4118">
            <v>12</v>
          </cell>
          <cell r="D4118" t="str">
            <v>L408</v>
          </cell>
          <cell r="E4118">
            <v>1</v>
          </cell>
          <cell r="F4118">
            <v>2</v>
          </cell>
        </row>
        <row r="4119">
          <cell r="A4119" t="str">
            <v>WRS0Y4C</v>
          </cell>
          <cell r="B4119">
            <v>24</v>
          </cell>
          <cell r="C4119">
            <v>20</v>
          </cell>
          <cell r="D4119" t="str">
            <v>L408</v>
          </cell>
          <cell r="E4119">
            <v>1</v>
          </cell>
          <cell r="F4119">
            <v>1</v>
          </cell>
        </row>
        <row r="4120">
          <cell r="A4120" t="str">
            <v>WSC021</v>
          </cell>
          <cell r="B4120">
            <v>16</v>
          </cell>
          <cell r="C4120">
            <v>14</v>
          </cell>
          <cell r="D4120" t="str">
            <v>L406</v>
          </cell>
          <cell r="E4120">
            <v>0</v>
          </cell>
          <cell r="F4120">
            <v>1</v>
          </cell>
        </row>
        <row r="4121">
          <cell r="A4121" t="str">
            <v>WSC021</v>
          </cell>
          <cell r="B4121">
            <v>20</v>
          </cell>
          <cell r="C4121">
            <v>14</v>
          </cell>
          <cell r="D4121" t="str">
            <v>L406</v>
          </cell>
          <cell r="E4121">
            <v>0</v>
          </cell>
          <cell r="F4121">
            <v>1</v>
          </cell>
        </row>
        <row r="4122">
          <cell r="A4122" t="str">
            <v>WSC021</v>
          </cell>
          <cell r="B4122">
            <v>20</v>
          </cell>
          <cell r="C4122">
            <v>16</v>
          </cell>
          <cell r="D4122" t="str">
            <v>L406</v>
          </cell>
          <cell r="E4122">
            <v>0</v>
          </cell>
          <cell r="F4122">
            <v>1</v>
          </cell>
        </row>
        <row r="4123">
          <cell r="A4123" t="str">
            <v>WSC031G</v>
          </cell>
          <cell r="B4123">
            <v>8</v>
          </cell>
          <cell r="C4123">
            <v>6</v>
          </cell>
          <cell r="D4123" t="str">
            <v>L406</v>
          </cell>
          <cell r="E4123">
            <v>2</v>
          </cell>
          <cell r="F4123">
            <v>2</v>
          </cell>
        </row>
        <row r="4124">
          <cell r="A4124" t="str">
            <v>WSC041</v>
          </cell>
          <cell r="B4124">
            <v>18</v>
          </cell>
          <cell r="C4124">
            <v>12</v>
          </cell>
          <cell r="D4124" t="str">
            <v>L406</v>
          </cell>
          <cell r="E4124">
            <v>0</v>
          </cell>
          <cell r="F4124">
            <v>1</v>
          </cell>
        </row>
        <row r="4125">
          <cell r="A4125" t="str">
            <v>WSC041</v>
          </cell>
          <cell r="B4125">
            <v>20</v>
          </cell>
          <cell r="C4125">
            <v>16</v>
          </cell>
          <cell r="D4125" t="str">
            <v>L406</v>
          </cell>
          <cell r="E4125">
            <v>0</v>
          </cell>
          <cell r="F4125">
            <v>1</v>
          </cell>
        </row>
        <row r="4126">
          <cell r="A4126" t="str">
            <v>WSC051</v>
          </cell>
          <cell r="B4126">
            <v>2</v>
          </cell>
          <cell r="C4126">
            <v>1</v>
          </cell>
          <cell r="D4126" t="str">
            <v>L406</v>
          </cell>
          <cell r="E4126">
            <v>0</v>
          </cell>
          <cell r="F4126">
            <v>3</v>
          </cell>
        </row>
        <row r="4127">
          <cell r="A4127" t="str">
            <v>WSC051</v>
          </cell>
          <cell r="B4127">
            <v>3</v>
          </cell>
          <cell r="C4127">
            <v>2</v>
          </cell>
          <cell r="D4127" t="str">
            <v>L406</v>
          </cell>
          <cell r="E4127">
            <v>2</v>
          </cell>
          <cell r="F4127">
            <v>11</v>
          </cell>
        </row>
        <row r="4128">
          <cell r="A4128" t="str">
            <v>WSC051</v>
          </cell>
          <cell r="B4128">
            <v>4</v>
          </cell>
          <cell r="C4128">
            <v>2</v>
          </cell>
          <cell r="D4128" t="str">
            <v>L406</v>
          </cell>
          <cell r="E4128">
            <v>11</v>
          </cell>
          <cell r="F4128">
            <v>12</v>
          </cell>
        </row>
        <row r="4129">
          <cell r="A4129" t="str">
            <v>WSC051</v>
          </cell>
          <cell r="B4129">
            <v>4</v>
          </cell>
          <cell r="C4129">
            <v>3</v>
          </cell>
          <cell r="D4129" t="str">
            <v>L406</v>
          </cell>
          <cell r="E4129">
            <v>17</v>
          </cell>
          <cell r="F4129">
            <v>17</v>
          </cell>
        </row>
        <row r="4130">
          <cell r="A4130" t="str">
            <v>WSC051</v>
          </cell>
          <cell r="B4130">
            <v>6</v>
          </cell>
          <cell r="C4130">
            <v>3</v>
          </cell>
          <cell r="D4130" t="str">
            <v>L406</v>
          </cell>
          <cell r="E4130">
            <v>13</v>
          </cell>
          <cell r="F4130">
            <v>13</v>
          </cell>
        </row>
        <row r="4131">
          <cell r="A4131" t="str">
            <v>WSC051</v>
          </cell>
          <cell r="B4131">
            <v>6</v>
          </cell>
          <cell r="C4131">
            <v>4</v>
          </cell>
          <cell r="D4131" t="str">
            <v>L406</v>
          </cell>
          <cell r="E4131">
            <v>13</v>
          </cell>
          <cell r="F4131">
            <v>17</v>
          </cell>
        </row>
        <row r="4132">
          <cell r="A4132" t="str">
            <v>WSC051</v>
          </cell>
          <cell r="B4132">
            <v>8</v>
          </cell>
          <cell r="C4132">
            <v>3</v>
          </cell>
          <cell r="D4132" t="str">
            <v>L406</v>
          </cell>
          <cell r="E4132">
            <v>0</v>
          </cell>
          <cell r="F4132">
            <v>1</v>
          </cell>
        </row>
        <row r="4133">
          <cell r="A4133" t="str">
            <v>WSC051</v>
          </cell>
          <cell r="B4133">
            <v>8</v>
          </cell>
          <cell r="C4133">
            <v>4</v>
          </cell>
          <cell r="D4133" t="str">
            <v>L406</v>
          </cell>
          <cell r="E4133">
            <v>10</v>
          </cell>
          <cell r="F4133">
            <v>13</v>
          </cell>
        </row>
        <row r="4134">
          <cell r="A4134" t="str">
            <v>WSC051</v>
          </cell>
          <cell r="B4134">
            <v>8</v>
          </cell>
          <cell r="C4134">
            <v>6</v>
          </cell>
          <cell r="D4134" t="str">
            <v>L406</v>
          </cell>
          <cell r="E4134">
            <v>12</v>
          </cell>
          <cell r="F4134">
            <v>13</v>
          </cell>
        </row>
        <row r="4135">
          <cell r="A4135" t="str">
            <v>WSC051</v>
          </cell>
          <cell r="B4135">
            <v>10</v>
          </cell>
          <cell r="C4135">
            <v>6</v>
          </cell>
          <cell r="D4135" t="str">
            <v>L406</v>
          </cell>
          <cell r="E4135">
            <v>9</v>
          </cell>
          <cell r="F4135">
            <v>9</v>
          </cell>
        </row>
        <row r="4136">
          <cell r="A4136" t="str">
            <v>WSC051</v>
          </cell>
          <cell r="B4136">
            <v>10</v>
          </cell>
          <cell r="C4136">
            <v>8</v>
          </cell>
          <cell r="D4136" t="str">
            <v>L406</v>
          </cell>
          <cell r="E4136">
            <v>19</v>
          </cell>
          <cell r="F4136">
            <v>22</v>
          </cell>
        </row>
        <row r="4137">
          <cell r="A4137" t="str">
            <v>WSC051</v>
          </cell>
          <cell r="B4137">
            <v>12</v>
          </cell>
          <cell r="C4137">
            <v>6</v>
          </cell>
          <cell r="D4137" t="str">
            <v>L406</v>
          </cell>
          <cell r="E4137">
            <v>1</v>
          </cell>
          <cell r="F4137">
            <v>1</v>
          </cell>
        </row>
        <row r="4138">
          <cell r="A4138" t="str">
            <v>WSC051</v>
          </cell>
          <cell r="B4138">
            <v>12</v>
          </cell>
          <cell r="C4138">
            <v>8</v>
          </cell>
          <cell r="D4138" t="str">
            <v>L406</v>
          </cell>
          <cell r="E4138">
            <v>7</v>
          </cell>
          <cell r="F4138">
            <v>8</v>
          </cell>
        </row>
        <row r="4139">
          <cell r="A4139" t="str">
            <v>WSC051</v>
          </cell>
          <cell r="B4139">
            <v>12</v>
          </cell>
          <cell r="C4139">
            <v>10</v>
          </cell>
          <cell r="D4139" t="str">
            <v>L406</v>
          </cell>
          <cell r="E4139">
            <v>3</v>
          </cell>
          <cell r="F4139">
            <v>3</v>
          </cell>
        </row>
        <row r="4140">
          <cell r="A4140" t="str">
            <v>WSC051</v>
          </cell>
          <cell r="B4140">
            <v>14</v>
          </cell>
          <cell r="C4140">
            <v>8</v>
          </cell>
          <cell r="D4140" t="str">
            <v>L406</v>
          </cell>
          <cell r="E4140">
            <v>1</v>
          </cell>
          <cell r="F4140">
            <v>1</v>
          </cell>
        </row>
        <row r="4141">
          <cell r="A4141" t="str">
            <v>WSC051</v>
          </cell>
          <cell r="B4141">
            <v>14</v>
          </cell>
          <cell r="C4141">
            <v>10</v>
          </cell>
          <cell r="D4141" t="str">
            <v>L406</v>
          </cell>
          <cell r="E4141">
            <v>4</v>
          </cell>
          <cell r="F4141">
            <v>5</v>
          </cell>
        </row>
        <row r="4142">
          <cell r="A4142" t="str">
            <v>WSC051</v>
          </cell>
          <cell r="B4142">
            <v>14</v>
          </cell>
          <cell r="C4142">
            <v>12</v>
          </cell>
          <cell r="D4142" t="str">
            <v>L406</v>
          </cell>
          <cell r="E4142">
            <v>7</v>
          </cell>
          <cell r="F4142">
            <v>7</v>
          </cell>
        </row>
        <row r="4143">
          <cell r="A4143" t="str">
            <v>WSC051</v>
          </cell>
          <cell r="B4143">
            <v>16</v>
          </cell>
          <cell r="C4143">
            <v>8</v>
          </cell>
          <cell r="D4143" t="str">
            <v>L406</v>
          </cell>
          <cell r="E4143">
            <v>1</v>
          </cell>
          <cell r="F4143">
            <v>1</v>
          </cell>
        </row>
        <row r="4144">
          <cell r="A4144" t="str">
            <v>WSC051</v>
          </cell>
          <cell r="B4144">
            <v>16</v>
          </cell>
          <cell r="C4144">
            <v>10</v>
          </cell>
          <cell r="D4144" t="str">
            <v>L406</v>
          </cell>
          <cell r="E4144">
            <v>1</v>
          </cell>
          <cell r="F4144">
            <v>4</v>
          </cell>
        </row>
        <row r="4145">
          <cell r="A4145" t="str">
            <v>WSC051</v>
          </cell>
          <cell r="B4145">
            <v>16</v>
          </cell>
          <cell r="C4145">
            <v>12</v>
          </cell>
          <cell r="D4145" t="str">
            <v>L406</v>
          </cell>
          <cell r="E4145">
            <v>3</v>
          </cell>
          <cell r="F4145">
            <v>3</v>
          </cell>
        </row>
        <row r="4146">
          <cell r="A4146" t="str">
            <v>WSC051</v>
          </cell>
          <cell r="B4146">
            <v>18</v>
          </cell>
          <cell r="C4146">
            <v>16</v>
          </cell>
          <cell r="D4146" t="str">
            <v>L406</v>
          </cell>
          <cell r="E4146">
            <v>1</v>
          </cell>
          <cell r="F4146">
            <v>1</v>
          </cell>
        </row>
        <row r="4147">
          <cell r="A4147" t="str">
            <v>WSC051</v>
          </cell>
          <cell r="B4147">
            <v>20</v>
          </cell>
          <cell r="C4147">
            <v>10</v>
          </cell>
          <cell r="D4147" t="str">
            <v>L406</v>
          </cell>
          <cell r="E4147">
            <v>2</v>
          </cell>
          <cell r="F4147">
            <v>2</v>
          </cell>
        </row>
        <row r="4148">
          <cell r="A4148" t="str">
            <v>WSC051</v>
          </cell>
          <cell r="B4148">
            <v>20</v>
          </cell>
          <cell r="C4148">
            <v>14</v>
          </cell>
          <cell r="D4148" t="str">
            <v>L406</v>
          </cell>
          <cell r="E4148">
            <v>10</v>
          </cell>
          <cell r="F4148">
            <v>10</v>
          </cell>
        </row>
        <row r="4149">
          <cell r="A4149" t="str">
            <v>WSC051</v>
          </cell>
          <cell r="B4149">
            <v>20</v>
          </cell>
          <cell r="C4149">
            <v>16</v>
          </cell>
          <cell r="D4149" t="str">
            <v>L406</v>
          </cell>
          <cell r="E4149">
            <v>3</v>
          </cell>
          <cell r="F4149">
            <v>5</v>
          </cell>
        </row>
        <row r="4150">
          <cell r="A4150" t="str">
            <v>WSC051</v>
          </cell>
          <cell r="B4150">
            <v>20</v>
          </cell>
          <cell r="C4150">
            <v>18</v>
          </cell>
          <cell r="D4150" t="str">
            <v>L406</v>
          </cell>
          <cell r="E4150">
            <v>1</v>
          </cell>
          <cell r="F4150">
            <v>1</v>
          </cell>
        </row>
        <row r="4151">
          <cell r="A4151" t="str">
            <v>WSC051</v>
          </cell>
          <cell r="B4151">
            <v>24</v>
          </cell>
          <cell r="C4151">
            <v>14</v>
          </cell>
          <cell r="D4151" t="str">
            <v>L406</v>
          </cell>
          <cell r="E4151">
            <v>0</v>
          </cell>
          <cell r="F4151">
            <v>2</v>
          </cell>
        </row>
        <row r="4152">
          <cell r="A4152" t="str">
            <v>WSC051</v>
          </cell>
          <cell r="B4152">
            <v>24</v>
          </cell>
          <cell r="C4152">
            <v>20</v>
          </cell>
          <cell r="D4152" t="str">
            <v>L406</v>
          </cell>
          <cell r="E4152">
            <v>3</v>
          </cell>
          <cell r="F4152">
            <v>3</v>
          </cell>
        </row>
        <row r="4153">
          <cell r="A4153" t="str">
            <v>WSC051</v>
          </cell>
          <cell r="B4153">
            <v>30</v>
          </cell>
          <cell r="C4153">
            <v>16</v>
          </cell>
          <cell r="D4153" t="str">
            <v>L406</v>
          </cell>
          <cell r="E4153">
            <v>3</v>
          </cell>
          <cell r="F4153">
            <v>3</v>
          </cell>
        </row>
        <row r="4154">
          <cell r="A4154" t="str">
            <v>WSC051</v>
          </cell>
          <cell r="B4154">
            <v>30</v>
          </cell>
          <cell r="C4154">
            <v>20</v>
          </cell>
          <cell r="D4154" t="str">
            <v>L406</v>
          </cell>
          <cell r="E4154">
            <v>2</v>
          </cell>
          <cell r="F4154">
            <v>5</v>
          </cell>
        </row>
        <row r="4155">
          <cell r="A4155" t="str">
            <v>WSC051</v>
          </cell>
          <cell r="B4155">
            <v>30</v>
          </cell>
          <cell r="C4155">
            <v>24</v>
          </cell>
          <cell r="D4155" t="str">
            <v>L406</v>
          </cell>
          <cell r="E4155">
            <v>1</v>
          </cell>
          <cell r="F4155">
            <v>1</v>
          </cell>
        </row>
        <row r="4156">
          <cell r="A4156" t="str">
            <v>WSC051</v>
          </cell>
          <cell r="B4156">
            <v>36</v>
          </cell>
          <cell r="C4156">
            <v>18</v>
          </cell>
          <cell r="D4156" t="str">
            <v>L406</v>
          </cell>
          <cell r="E4156">
            <v>1</v>
          </cell>
          <cell r="F4156">
            <v>1</v>
          </cell>
        </row>
        <row r="4157">
          <cell r="A4157" t="str">
            <v>WSC051</v>
          </cell>
          <cell r="B4157">
            <v>36</v>
          </cell>
          <cell r="C4157">
            <v>30</v>
          </cell>
          <cell r="D4157" t="str">
            <v>L406</v>
          </cell>
          <cell r="E4157">
            <v>1</v>
          </cell>
          <cell r="F4157">
            <v>1</v>
          </cell>
        </row>
        <row r="4158">
          <cell r="A4158" t="str">
            <v>WSC051G</v>
          </cell>
          <cell r="B4158">
            <v>3</v>
          </cell>
          <cell r="C4158">
            <v>1.5</v>
          </cell>
          <cell r="D4158" t="str">
            <v>L406</v>
          </cell>
          <cell r="E4158">
            <v>0</v>
          </cell>
          <cell r="F4158">
            <v>2</v>
          </cell>
        </row>
        <row r="4159">
          <cell r="A4159" t="str">
            <v>WSC051G</v>
          </cell>
          <cell r="B4159">
            <v>3</v>
          </cell>
          <cell r="C4159">
            <v>2</v>
          </cell>
          <cell r="D4159" t="str">
            <v>L406</v>
          </cell>
          <cell r="E4159">
            <v>6</v>
          </cell>
          <cell r="F4159">
            <v>6</v>
          </cell>
        </row>
        <row r="4160">
          <cell r="A4160" t="str">
            <v>WSC051G</v>
          </cell>
          <cell r="B4160">
            <v>4</v>
          </cell>
          <cell r="C4160">
            <v>3</v>
          </cell>
          <cell r="D4160" t="str">
            <v>L406</v>
          </cell>
          <cell r="E4160">
            <v>16</v>
          </cell>
          <cell r="F4160">
            <v>16</v>
          </cell>
        </row>
        <row r="4161">
          <cell r="A4161" t="str">
            <v>WSC051G</v>
          </cell>
          <cell r="B4161">
            <v>6</v>
          </cell>
          <cell r="C4161">
            <v>4</v>
          </cell>
          <cell r="D4161" t="str">
            <v>L406</v>
          </cell>
          <cell r="E4161">
            <v>2</v>
          </cell>
          <cell r="F4161">
            <v>3</v>
          </cell>
        </row>
        <row r="4162">
          <cell r="A4162" t="str">
            <v>WSC061</v>
          </cell>
          <cell r="B4162">
            <v>20</v>
          </cell>
          <cell r="C4162">
            <v>10</v>
          </cell>
          <cell r="D4162" t="str">
            <v>L406</v>
          </cell>
          <cell r="E4162">
            <v>3</v>
          </cell>
          <cell r="F4162">
            <v>3</v>
          </cell>
        </row>
        <row r="4163">
          <cell r="A4163" t="str">
            <v>WSC061</v>
          </cell>
          <cell r="B4163">
            <v>20</v>
          </cell>
          <cell r="C4163">
            <v>14</v>
          </cell>
          <cell r="D4163" t="str">
            <v>L406</v>
          </cell>
          <cell r="E4163">
            <v>1</v>
          </cell>
          <cell r="F4163">
            <v>1</v>
          </cell>
        </row>
        <row r="4164">
          <cell r="A4164" t="str">
            <v>WSC061</v>
          </cell>
          <cell r="B4164">
            <v>20</v>
          </cell>
          <cell r="C4164">
            <v>16</v>
          </cell>
          <cell r="D4164" t="str">
            <v>L406</v>
          </cell>
          <cell r="E4164">
            <v>2</v>
          </cell>
          <cell r="F4164">
            <v>2</v>
          </cell>
        </row>
        <row r="4165">
          <cell r="A4165" t="str">
            <v>WSC071</v>
          </cell>
          <cell r="B4165">
            <v>3</v>
          </cell>
          <cell r="C4165">
            <v>2</v>
          </cell>
          <cell r="D4165" t="str">
            <v>L406</v>
          </cell>
          <cell r="E4165">
            <v>2</v>
          </cell>
          <cell r="F4165">
            <v>2</v>
          </cell>
        </row>
        <row r="4166">
          <cell r="A4166" t="str">
            <v>WSC071</v>
          </cell>
          <cell r="B4166">
            <v>4</v>
          </cell>
          <cell r="C4166">
            <v>3</v>
          </cell>
          <cell r="D4166" t="str">
            <v>L406</v>
          </cell>
          <cell r="E4166">
            <v>1</v>
          </cell>
          <cell r="F4166">
            <v>2</v>
          </cell>
        </row>
        <row r="4167">
          <cell r="A4167" t="str">
            <v>WSC071</v>
          </cell>
          <cell r="B4167">
            <v>6</v>
          </cell>
          <cell r="C4167">
            <v>3</v>
          </cell>
          <cell r="D4167" t="str">
            <v>L406</v>
          </cell>
          <cell r="E4167">
            <v>1</v>
          </cell>
          <cell r="F4167">
            <v>1</v>
          </cell>
        </row>
        <row r="4168">
          <cell r="A4168" t="str">
            <v>WSC071</v>
          </cell>
          <cell r="B4168">
            <v>6</v>
          </cell>
          <cell r="C4168">
            <v>4</v>
          </cell>
          <cell r="D4168" t="str">
            <v>L406</v>
          </cell>
          <cell r="E4168">
            <v>1</v>
          </cell>
          <cell r="F4168">
            <v>1</v>
          </cell>
        </row>
        <row r="4169">
          <cell r="A4169" t="str">
            <v>WSC071</v>
          </cell>
          <cell r="B4169">
            <v>8</v>
          </cell>
          <cell r="C4169">
            <v>4</v>
          </cell>
          <cell r="D4169" t="str">
            <v>L406</v>
          </cell>
          <cell r="E4169">
            <v>4</v>
          </cell>
          <cell r="F4169">
            <v>4</v>
          </cell>
        </row>
        <row r="4170">
          <cell r="A4170" t="str">
            <v>WSC071</v>
          </cell>
          <cell r="B4170">
            <v>8</v>
          </cell>
          <cell r="C4170">
            <v>6</v>
          </cell>
          <cell r="D4170" t="str">
            <v>L406</v>
          </cell>
          <cell r="E4170">
            <v>1</v>
          </cell>
          <cell r="F4170">
            <v>1</v>
          </cell>
        </row>
        <row r="4171">
          <cell r="A4171" t="str">
            <v>WSC071</v>
          </cell>
          <cell r="B4171">
            <v>20</v>
          </cell>
          <cell r="C4171">
            <v>14</v>
          </cell>
          <cell r="D4171" t="str">
            <v>L406</v>
          </cell>
          <cell r="E4171">
            <v>0</v>
          </cell>
          <cell r="F4171">
            <v>2</v>
          </cell>
        </row>
        <row r="4172">
          <cell r="A4172" t="str">
            <v>WSC071</v>
          </cell>
          <cell r="B4172">
            <v>24</v>
          </cell>
          <cell r="C4172">
            <v>16</v>
          </cell>
          <cell r="D4172" t="str">
            <v>L406</v>
          </cell>
          <cell r="E4172">
            <v>0</v>
          </cell>
          <cell r="F4172">
            <v>2</v>
          </cell>
        </row>
        <row r="4173">
          <cell r="A4173" t="str">
            <v>WSC071</v>
          </cell>
          <cell r="B4173">
            <v>30</v>
          </cell>
          <cell r="C4173">
            <v>20</v>
          </cell>
          <cell r="D4173" t="str">
            <v>L406</v>
          </cell>
          <cell r="E4173">
            <v>1</v>
          </cell>
          <cell r="F4173">
            <v>2</v>
          </cell>
        </row>
        <row r="4174">
          <cell r="A4174" t="str">
            <v>WSC071</v>
          </cell>
          <cell r="B4174">
            <v>36</v>
          </cell>
          <cell r="C4174">
            <v>30</v>
          </cell>
          <cell r="D4174" t="str">
            <v>L406</v>
          </cell>
          <cell r="E4174">
            <v>1</v>
          </cell>
          <cell r="F4174">
            <v>1</v>
          </cell>
        </row>
        <row r="4175">
          <cell r="A4175" t="str">
            <v>WSC0A1</v>
          </cell>
          <cell r="B4175">
            <v>8</v>
          </cell>
          <cell r="C4175">
            <v>4</v>
          </cell>
          <cell r="D4175" t="str">
            <v>L406</v>
          </cell>
          <cell r="E4175">
            <v>1</v>
          </cell>
          <cell r="F4175">
            <v>2</v>
          </cell>
        </row>
        <row r="4176">
          <cell r="A4176" t="str">
            <v>WSC0A1</v>
          </cell>
          <cell r="B4176">
            <v>10</v>
          </cell>
          <cell r="C4176">
            <v>8</v>
          </cell>
          <cell r="D4176" t="str">
            <v>L406</v>
          </cell>
          <cell r="E4176">
            <v>0</v>
          </cell>
          <cell r="F4176">
            <v>2</v>
          </cell>
        </row>
        <row r="4177">
          <cell r="A4177" t="str">
            <v>WSC0D2</v>
          </cell>
          <cell r="B4177">
            <v>10</v>
          </cell>
          <cell r="C4177">
            <v>8</v>
          </cell>
          <cell r="D4177" t="str">
            <v>L406</v>
          </cell>
          <cell r="E4177">
            <v>3</v>
          </cell>
          <cell r="F4177">
            <v>3</v>
          </cell>
        </row>
        <row r="4178">
          <cell r="A4178" t="str">
            <v>WSC0R1</v>
          </cell>
          <cell r="B4178">
            <v>48</v>
          </cell>
          <cell r="C4178">
            <v>18</v>
          </cell>
          <cell r="D4178" t="str">
            <v>L406</v>
          </cell>
          <cell r="E4178">
            <v>0</v>
          </cell>
          <cell r="F4178">
            <v>1</v>
          </cell>
        </row>
        <row r="4179">
          <cell r="A4179" t="str">
            <v>WSC0S1</v>
          </cell>
          <cell r="B4179">
            <v>48</v>
          </cell>
          <cell r="C4179">
            <v>18</v>
          </cell>
          <cell r="D4179" t="str">
            <v>L406</v>
          </cell>
          <cell r="E4179">
            <v>1</v>
          </cell>
          <cell r="F4179">
            <v>1</v>
          </cell>
        </row>
        <row r="4180">
          <cell r="A4180" t="str">
            <v>WSC0S1</v>
          </cell>
          <cell r="B4180">
            <v>48</v>
          </cell>
          <cell r="C4180">
            <v>36</v>
          </cell>
          <cell r="D4180" t="str">
            <v>L406</v>
          </cell>
          <cell r="E4180">
            <v>2</v>
          </cell>
          <cell r="F4180">
            <v>2</v>
          </cell>
        </row>
        <row r="4181">
          <cell r="A4181" t="str">
            <v>WSC0S1</v>
          </cell>
          <cell r="B4181">
            <v>60</v>
          </cell>
          <cell r="C4181">
            <v>48</v>
          </cell>
          <cell r="D4181" t="str">
            <v>L406</v>
          </cell>
          <cell r="E4181">
            <v>4</v>
          </cell>
          <cell r="F4181">
            <v>4</v>
          </cell>
        </row>
        <row r="4182">
          <cell r="A4182" t="str">
            <v>WSC0S1</v>
          </cell>
          <cell r="B4182">
            <v>66</v>
          </cell>
          <cell r="C4182">
            <v>60</v>
          </cell>
          <cell r="D4182" t="str">
            <v>L406</v>
          </cell>
          <cell r="E4182">
            <v>2</v>
          </cell>
          <cell r="F4182">
            <v>2</v>
          </cell>
        </row>
        <row r="4183">
          <cell r="A4183" t="str">
            <v>WSC0S1</v>
          </cell>
          <cell r="B4183">
            <v>72</v>
          </cell>
          <cell r="C4183">
            <v>66</v>
          </cell>
          <cell r="D4183" t="str">
            <v>L406</v>
          </cell>
          <cell r="E4183">
            <v>1</v>
          </cell>
          <cell r="F4183">
            <v>1</v>
          </cell>
        </row>
        <row r="4184">
          <cell r="A4184" t="str">
            <v>WSC0T1</v>
          </cell>
          <cell r="B4184">
            <v>42</v>
          </cell>
          <cell r="C4184">
            <v>36</v>
          </cell>
          <cell r="D4184" t="str">
            <v>L406</v>
          </cell>
          <cell r="E4184">
            <v>3</v>
          </cell>
          <cell r="F4184">
            <v>3</v>
          </cell>
        </row>
        <row r="4185">
          <cell r="A4185" t="str">
            <v>WSD051</v>
          </cell>
          <cell r="B4185">
            <v>2</v>
          </cell>
          <cell r="C4185">
            <v>1.5</v>
          </cell>
          <cell r="D4185" t="str">
            <v>L406</v>
          </cell>
          <cell r="E4185">
            <v>0</v>
          </cell>
          <cell r="F4185">
            <v>3</v>
          </cell>
        </row>
        <row r="4186">
          <cell r="A4186" t="str">
            <v>WSD051</v>
          </cell>
          <cell r="B4186">
            <v>3</v>
          </cell>
          <cell r="C4186">
            <v>2</v>
          </cell>
          <cell r="D4186" t="str">
            <v>L406</v>
          </cell>
          <cell r="E4186">
            <v>6</v>
          </cell>
          <cell r="F4186">
            <v>6</v>
          </cell>
        </row>
        <row r="4187">
          <cell r="A4187" t="str">
            <v>WSD051</v>
          </cell>
          <cell r="B4187">
            <v>4</v>
          </cell>
          <cell r="C4187">
            <v>2</v>
          </cell>
          <cell r="D4187" t="str">
            <v>L406</v>
          </cell>
          <cell r="E4187">
            <v>0</v>
          </cell>
          <cell r="F4187">
            <v>1</v>
          </cell>
        </row>
        <row r="4188">
          <cell r="A4188" t="str">
            <v>WSD051</v>
          </cell>
          <cell r="B4188">
            <v>4</v>
          </cell>
          <cell r="C4188">
            <v>2.5</v>
          </cell>
          <cell r="D4188" t="str">
            <v>L406</v>
          </cell>
          <cell r="E4188">
            <v>0</v>
          </cell>
          <cell r="F4188">
            <v>1</v>
          </cell>
        </row>
        <row r="4189">
          <cell r="A4189" t="str">
            <v>WSD051</v>
          </cell>
          <cell r="B4189">
            <v>4</v>
          </cell>
          <cell r="C4189">
            <v>3</v>
          </cell>
          <cell r="D4189" t="str">
            <v>L406</v>
          </cell>
          <cell r="E4189">
            <v>7</v>
          </cell>
          <cell r="F4189">
            <v>9</v>
          </cell>
        </row>
        <row r="4190">
          <cell r="A4190" t="str">
            <v>WSD051</v>
          </cell>
          <cell r="B4190">
            <v>6</v>
          </cell>
          <cell r="C4190">
            <v>3</v>
          </cell>
          <cell r="D4190" t="str">
            <v>L406</v>
          </cell>
          <cell r="E4190">
            <v>8</v>
          </cell>
          <cell r="F4190">
            <v>10</v>
          </cell>
        </row>
        <row r="4191">
          <cell r="A4191" t="str">
            <v>WSD051</v>
          </cell>
          <cell r="B4191">
            <v>6</v>
          </cell>
          <cell r="C4191">
            <v>4</v>
          </cell>
          <cell r="D4191" t="str">
            <v>L406</v>
          </cell>
          <cell r="E4191">
            <v>9</v>
          </cell>
          <cell r="F4191">
            <v>9</v>
          </cell>
        </row>
        <row r="4192">
          <cell r="A4192" t="str">
            <v>WSD051</v>
          </cell>
          <cell r="B4192">
            <v>8</v>
          </cell>
          <cell r="C4192">
            <v>4</v>
          </cell>
          <cell r="D4192" t="str">
            <v>L406</v>
          </cell>
          <cell r="E4192">
            <v>5</v>
          </cell>
          <cell r="F4192">
            <v>5</v>
          </cell>
        </row>
        <row r="4193">
          <cell r="A4193" t="str">
            <v>WSD051</v>
          </cell>
          <cell r="B4193">
            <v>8</v>
          </cell>
          <cell r="C4193">
            <v>6</v>
          </cell>
          <cell r="D4193" t="str">
            <v>L406</v>
          </cell>
          <cell r="E4193">
            <v>11</v>
          </cell>
          <cell r="F4193">
            <v>11</v>
          </cell>
        </row>
        <row r="4194">
          <cell r="A4194" t="str">
            <v>WSD051</v>
          </cell>
          <cell r="B4194">
            <v>10</v>
          </cell>
          <cell r="C4194">
            <v>8</v>
          </cell>
          <cell r="D4194" t="str">
            <v>L406</v>
          </cell>
          <cell r="E4194">
            <v>4</v>
          </cell>
          <cell r="F4194">
            <v>4</v>
          </cell>
        </row>
        <row r="4195">
          <cell r="A4195" t="str">
            <v>WSD051</v>
          </cell>
          <cell r="B4195">
            <v>12</v>
          </cell>
          <cell r="C4195">
            <v>6</v>
          </cell>
          <cell r="D4195" t="str">
            <v>L406</v>
          </cell>
          <cell r="E4195">
            <v>2</v>
          </cell>
          <cell r="F4195">
            <v>2</v>
          </cell>
        </row>
        <row r="4196">
          <cell r="A4196" t="str">
            <v>WSD051</v>
          </cell>
          <cell r="B4196">
            <v>12</v>
          </cell>
          <cell r="C4196">
            <v>8</v>
          </cell>
          <cell r="D4196" t="str">
            <v>L406</v>
          </cell>
          <cell r="E4196">
            <v>0</v>
          </cell>
          <cell r="F4196">
            <v>4</v>
          </cell>
        </row>
        <row r="4197">
          <cell r="A4197" t="str">
            <v>WSD051</v>
          </cell>
          <cell r="B4197">
            <v>12</v>
          </cell>
          <cell r="C4197">
            <v>10</v>
          </cell>
          <cell r="D4197" t="str">
            <v>L406</v>
          </cell>
          <cell r="E4197">
            <v>0</v>
          </cell>
          <cell r="F4197">
            <v>4</v>
          </cell>
        </row>
        <row r="4198">
          <cell r="A4198" t="str">
            <v>WSD051</v>
          </cell>
          <cell r="B4198">
            <v>14</v>
          </cell>
          <cell r="C4198">
            <v>10</v>
          </cell>
          <cell r="D4198" t="str">
            <v>L406</v>
          </cell>
          <cell r="E4198">
            <v>1</v>
          </cell>
          <cell r="F4198">
            <v>1</v>
          </cell>
        </row>
        <row r="4199">
          <cell r="A4199" t="str">
            <v>WSD051</v>
          </cell>
          <cell r="B4199">
            <v>16</v>
          </cell>
          <cell r="C4199">
            <v>10</v>
          </cell>
          <cell r="D4199" t="str">
            <v>L406</v>
          </cell>
          <cell r="E4199">
            <v>1</v>
          </cell>
          <cell r="F4199">
            <v>1</v>
          </cell>
        </row>
        <row r="4200">
          <cell r="A4200" t="str">
            <v>WSD051</v>
          </cell>
          <cell r="B4200">
            <v>18</v>
          </cell>
          <cell r="C4200">
            <v>10</v>
          </cell>
          <cell r="D4200" t="str">
            <v>L406</v>
          </cell>
          <cell r="E4200">
            <v>1</v>
          </cell>
          <cell r="F4200">
            <v>1</v>
          </cell>
        </row>
        <row r="4201">
          <cell r="A4201" t="str">
            <v>WSD051</v>
          </cell>
          <cell r="B4201">
            <v>18</v>
          </cell>
          <cell r="C4201">
            <v>14</v>
          </cell>
          <cell r="D4201" t="str">
            <v>L406</v>
          </cell>
          <cell r="E4201">
            <v>2</v>
          </cell>
          <cell r="F4201">
            <v>2</v>
          </cell>
        </row>
        <row r="4202">
          <cell r="A4202" t="str">
            <v>WSD051</v>
          </cell>
          <cell r="B4202">
            <v>20</v>
          </cell>
          <cell r="C4202">
            <v>14</v>
          </cell>
          <cell r="D4202" t="str">
            <v>L406</v>
          </cell>
          <cell r="E4202">
            <v>1</v>
          </cell>
          <cell r="F4202">
            <v>1</v>
          </cell>
        </row>
        <row r="4203">
          <cell r="A4203" t="str">
            <v>WSD051</v>
          </cell>
          <cell r="B4203">
            <v>20</v>
          </cell>
          <cell r="C4203">
            <v>16</v>
          </cell>
          <cell r="D4203" t="str">
            <v>L406</v>
          </cell>
          <cell r="E4203">
            <v>2</v>
          </cell>
          <cell r="F4203">
            <v>2</v>
          </cell>
        </row>
        <row r="4204">
          <cell r="A4204" t="str">
            <v>WSD051</v>
          </cell>
          <cell r="B4204">
            <v>20</v>
          </cell>
          <cell r="C4204">
            <v>18</v>
          </cell>
          <cell r="D4204" t="str">
            <v>L406</v>
          </cell>
          <cell r="E4204">
            <v>1</v>
          </cell>
          <cell r="F4204">
            <v>2</v>
          </cell>
        </row>
        <row r="4205">
          <cell r="A4205" t="str">
            <v>WSD051</v>
          </cell>
          <cell r="B4205">
            <v>24</v>
          </cell>
          <cell r="C4205">
            <v>12</v>
          </cell>
          <cell r="D4205" t="str">
            <v>L406</v>
          </cell>
          <cell r="E4205">
            <v>1</v>
          </cell>
          <cell r="F4205">
            <v>1</v>
          </cell>
        </row>
        <row r="4206">
          <cell r="A4206" t="str">
            <v>WSD051</v>
          </cell>
          <cell r="B4206">
            <v>24</v>
          </cell>
          <cell r="C4206">
            <v>16</v>
          </cell>
          <cell r="D4206" t="str">
            <v>L406</v>
          </cell>
          <cell r="E4206">
            <v>1</v>
          </cell>
          <cell r="F4206">
            <v>1</v>
          </cell>
        </row>
        <row r="4207">
          <cell r="A4207" t="str">
            <v>WSD051</v>
          </cell>
          <cell r="B4207">
            <v>24</v>
          </cell>
          <cell r="C4207">
            <v>20</v>
          </cell>
          <cell r="D4207" t="str">
            <v>L406</v>
          </cell>
          <cell r="E4207">
            <v>2</v>
          </cell>
          <cell r="F4207">
            <v>2</v>
          </cell>
        </row>
        <row r="4208">
          <cell r="A4208" t="str">
            <v>WSD051</v>
          </cell>
          <cell r="B4208">
            <v>32</v>
          </cell>
          <cell r="C4208">
            <v>20</v>
          </cell>
          <cell r="D4208" t="str">
            <v>L406</v>
          </cell>
          <cell r="E4208">
            <v>1</v>
          </cell>
          <cell r="F4208">
            <v>1</v>
          </cell>
        </row>
        <row r="4209">
          <cell r="A4209" t="str">
            <v>WSD071</v>
          </cell>
          <cell r="B4209">
            <v>48</v>
          </cell>
          <cell r="C4209">
            <v>30</v>
          </cell>
          <cell r="D4209" t="str">
            <v>L406</v>
          </cell>
          <cell r="E4209">
            <v>1</v>
          </cell>
          <cell r="F4209">
            <v>1</v>
          </cell>
        </row>
        <row r="4210">
          <cell r="A4210" t="str">
            <v>WSD0S1</v>
          </cell>
          <cell r="B4210">
            <v>30</v>
          </cell>
          <cell r="C4210">
            <v>24</v>
          </cell>
          <cell r="D4210" t="str">
            <v>L406</v>
          </cell>
          <cell r="E4210">
            <v>1</v>
          </cell>
          <cell r="F4210">
            <v>1</v>
          </cell>
        </row>
        <row r="4211">
          <cell r="A4211" t="str">
            <v>WSL081</v>
          </cell>
          <cell r="B4211">
            <v>10</v>
          </cell>
          <cell r="C4211">
            <v>8</v>
          </cell>
          <cell r="D4211" t="str">
            <v>L407</v>
          </cell>
          <cell r="E4211">
            <v>1</v>
          </cell>
          <cell r="F4211">
            <v>2</v>
          </cell>
        </row>
        <row r="4212">
          <cell r="A4212" t="str">
            <v>WSL081</v>
          </cell>
          <cell r="B4212">
            <v>24</v>
          </cell>
          <cell r="C4212">
            <v>16</v>
          </cell>
          <cell r="D4212" t="str">
            <v>L407</v>
          </cell>
          <cell r="E4212">
            <v>1</v>
          </cell>
          <cell r="F4212">
            <v>1</v>
          </cell>
        </row>
        <row r="4213">
          <cell r="A4213" t="str">
            <v>WSL0M1</v>
          </cell>
          <cell r="B4213">
            <v>36</v>
          </cell>
          <cell r="C4213">
            <v>24</v>
          </cell>
          <cell r="D4213" t="str">
            <v>L407</v>
          </cell>
          <cell r="E4213">
            <v>1</v>
          </cell>
          <cell r="F4213">
            <v>3</v>
          </cell>
        </row>
        <row r="4214">
          <cell r="A4214" t="str">
            <v>WSS0H3</v>
          </cell>
          <cell r="B4214">
            <v>20</v>
          </cell>
          <cell r="C4214">
            <v>16</v>
          </cell>
          <cell r="D4214" t="str">
            <v>L408</v>
          </cell>
          <cell r="E4214">
            <v>1</v>
          </cell>
          <cell r="F4214">
            <v>1</v>
          </cell>
        </row>
        <row r="4215">
          <cell r="A4215" t="str">
            <v>WSS0H3</v>
          </cell>
          <cell r="B4215">
            <v>20</v>
          </cell>
          <cell r="C4215">
            <v>18</v>
          </cell>
          <cell r="D4215" t="str">
            <v>L408</v>
          </cell>
          <cell r="E4215">
            <v>1</v>
          </cell>
          <cell r="F4215">
            <v>1</v>
          </cell>
        </row>
        <row r="4216">
          <cell r="A4216" t="str">
            <v>WSS0H3</v>
          </cell>
          <cell r="B4216">
            <v>24</v>
          </cell>
          <cell r="C4216">
            <v>16</v>
          </cell>
          <cell r="D4216" t="str">
            <v>L408</v>
          </cell>
          <cell r="E4216">
            <v>1</v>
          </cell>
          <cell r="F4216">
            <v>1</v>
          </cell>
        </row>
        <row r="4217">
          <cell r="A4217" t="str">
            <v>WSS0H3</v>
          </cell>
          <cell r="B4217">
            <v>24</v>
          </cell>
          <cell r="C4217">
            <v>18</v>
          </cell>
          <cell r="D4217" t="str">
            <v>L408</v>
          </cell>
          <cell r="E4217">
            <v>1</v>
          </cell>
          <cell r="F4217">
            <v>1</v>
          </cell>
        </row>
        <row r="4218">
          <cell r="A4218" t="str">
            <v>WSS0H3</v>
          </cell>
          <cell r="B4218">
            <v>24</v>
          </cell>
          <cell r="C4218">
            <v>20</v>
          </cell>
          <cell r="D4218" t="str">
            <v>L408</v>
          </cell>
          <cell r="E4218">
            <v>0</v>
          </cell>
          <cell r="F4218">
            <v>1</v>
          </cell>
        </row>
        <row r="4219">
          <cell r="A4219" t="str">
            <v>WSS0H4C</v>
          </cell>
          <cell r="B4219">
            <v>16</v>
          </cell>
          <cell r="C4219">
            <v>10</v>
          </cell>
          <cell r="D4219" t="str">
            <v>L408</v>
          </cell>
          <cell r="E4219">
            <v>0</v>
          </cell>
          <cell r="F4219">
            <v>2</v>
          </cell>
        </row>
        <row r="4220">
          <cell r="A4220" t="str">
            <v>WSS0J4C</v>
          </cell>
          <cell r="B4220">
            <v>3</v>
          </cell>
          <cell r="C4220">
            <v>2</v>
          </cell>
          <cell r="D4220" t="str">
            <v>L408</v>
          </cell>
          <cell r="E4220">
            <v>5</v>
          </cell>
          <cell r="F4220">
            <v>6</v>
          </cell>
        </row>
        <row r="4221">
          <cell r="A4221" t="str">
            <v>WSS0J4C</v>
          </cell>
          <cell r="B4221">
            <v>4</v>
          </cell>
          <cell r="C4221">
            <v>1</v>
          </cell>
          <cell r="D4221" t="str">
            <v>L408</v>
          </cell>
          <cell r="E4221">
            <v>0</v>
          </cell>
          <cell r="F4221">
            <v>1</v>
          </cell>
        </row>
        <row r="4222">
          <cell r="A4222" t="str">
            <v>WSS0J4C</v>
          </cell>
          <cell r="B4222">
            <v>4</v>
          </cell>
          <cell r="C4222">
            <v>2</v>
          </cell>
          <cell r="D4222" t="str">
            <v>L408</v>
          </cell>
          <cell r="E4222">
            <v>3</v>
          </cell>
          <cell r="F4222">
            <v>6</v>
          </cell>
        </row>
        <row r="4223">
          <cell r="A4223" t="str">
            <v>WSS0J4C</v>
          </cell>
          <cell r="B4223">
            <v>4</v>
          </cell>
          <cell r="C4223">
            <v>3</v>
          </cell>
          <cell r="D4223" t="str">
            <v>L408</v>
          </cell>
          <cell r="E4223">
            <v>6</v>
          </cell>
          <cell r="F4223">
            <v>6</v>
          </cell>
        </row>
        <row r="4224">
          <cell r="A4224" t="str">
            <v>WSS0J4C</v>
          </cell>
          <cell r="B4224">
            <v>6</v>
          </cell>
          <cell r="C4224">
            <v>3</v>
          </cell>
          <cell r="D4224" t="str">
            <v>L408</v>
          </cell>
          <cell r="E4224">
            <v>4</v>
          </cell>
          <cell r="F4224">
            <v>5</v>
          </cell>
        </row>
        <row r="4225">
          <cell r="A4225" t="str">
            <v>WSS0J4C</v>
          </cell>
          <cell r="B4225">
            <v>6</v>
          </cell>
          <cell r="C4225">
            <v>4</v>
          </cell>
          <cell r="D4225" t="str">
            <v>L408</v>
          </cell>
          <cell r="E4225">
            <v>2</v>
          </cell>
          <cell r="F4225">
            <v>4</v>
          </cell>
        </row>
        <row r="4226">
          <cell r="A4226" t="str">
            <v>WSS0J4C</v>
          </cell>
          <cell r="B4226">
            <v>8</v>
          </cell>
          <cell r="C4226">
            <v>6</v>
          </cell>
          <cell r="D4226" t="str">
            <v>L408</v>
          </cell>
          <cell r="E4226">
            <v>1</v>
          </cell>
          <cell r="F4226">
            <v>1</v>
          </cell>
        </row>
        <row r="4227">
          <cell r="A4227" t="str">
            <v>WSS0P3</v>
          </cell>
          <cell r="B4227">
            <v>30</v>
          </cell>
          <cell r="C4227">
            <v>14</v>
          </cell>
          <cell r="D4227" t="str">
            <v>L408</v>
          </cell>
          <cell r="E4227">
            <v>4</v>
          </cell>
          <cell r="F4227">
            <v>4</v>
          </cell>
        </row>
        <row r="4228">
          <cell r="A4228" t="str">
            <v>WSS0P3</v>
          </cell>
          <cell r="B4228">
            <v>30</v>
          </cell>
          <cell r="C4228">
            <v>24</v>
          </cell>
          <cell r="D4228" t="str">
            <v>L408</v>
          </cell>
          <cell r="E4228">
            <v>3</v>
          </cell>
          <cell r="F4228">
            <v>3</v>
          </cell>
        </row>
        <row r="4229">
          <cell r="A4229" t="str">
            <v>WSS0P4C</v>
          </cell>
          <cell r="B4229">
            <v>8</v>
          </cell>
          <cell r="C4229">
            <v>4</v>
          </cell>
          <cell r="D4229" t="str">
            <v>L408</v>
          </cell>
          <cell r="E4229">
            <v>0</v>
          </cell>
          <cell r="F4229">
            <v>3</v>
          </cell>
        </row>
        <row r="4230">
          <cell r="A4230" t="str">
            <v>WSS0P4C</v>
          </cell>
          <cell r="B4230">
            <v>8</v>
          </cell>
          <cell r="C4230">
            <v>6</v>
          </cell>
          <cell r="D4230" t="str">
            <v>L408</v>
          </cell>
          <cell r="E4230">
            <v>9</v>
          </cell>
          <cell r="F4230">
            <v>11</v>
          </cell>
        </row>
        <row r="4231">
          <cell r="A4231" t="str">
            <v>WSS0P4C</v>
          </cell>
          <cell r="B4231">
            <v>10</v>
          </cell>
          <cell r="C4231">
            <v>6</v>
          </cell>
          <cell r="D4231" t="str">
            <v>L408</v>
          </cell>
          <cell r="E4231">
            <v>1</v>
          </cell>
          <cell r="F4231">
            <v>2</v>
          </cell>
        </row>
        <row r="4232">
          <cell r="A4232" t="str">
            <v>WSS0P4C</v>
          </cell>
          <cell r="B4232">
            <v>10</v>
          </cell>
          <cell r="C4232">
            <v>8</v>
          </cell>
          <cell r="D4232" t="str">
            <v>L408</v>
          </cell>
          <cell r="E4232">
            <v>1</v>
          </cell>
          <cell r="F4232">
            <v>1</v>
          </cell>
        </row>
        <row r="4233">
          <cell r="A4233" t="str">
            <v>WSS0P4C</v>
          </cell>
          <cell r="B4233">
            <v>12</v>
          </cell>
          <cell r="C4233">
            <v>6</v>
          </cell>
          <cell r="D4233" t="str">
            <v>L408</v>
          </cell>
          <cell r="E4233">
            <v>1</v>
          </cell>
          <cell r="F4233">
            <v>2</v>
          </cell>
        </row>
        <row r="4234">
          <cell r="A4234" t="str">
            <v>WSS0P4C</v>
          </cell>
          <cell r="B4234">
            <v>12</v>
          </cell>
          <cell r="C4234">
            <v>10</v>
          </cell>
          <cell r="D4234" t="str">
            <v>L408</v>
          </cell>
          <cell r="E4234">
            <v>1</v>
          </cell>
          <cell r="F4234">
            <v>1</v>
          </cell>
        </row>
        <row r="4235">
          <cell r="A4235" t="str">
            <v>WSS0P4C</v>
          </cell>
          <cell r="B4235">
            <v>18</v>
          </cell>
          <cell r="C4235">
            <v>16</v>
          </cell>
          <cell r="D4235" t="str">
            <v>L408</v>
          </cell>
          <cell r="E4235">
            <v>0</v>
          </cell>
          <cell r="F4235">
            <v>1</v>
          </cell>
        </row>
        <row r="4236">
          <cell r="A4236" t="str">
            <v>WSS0P4C</v>
          </cell>
          <cell r="B4236">
            <v>20</v>
          </cell>
          <cell r="C4236">
            <v>16</v>
          </cell>
          <cell r="D4236" t="str">
            <v>L408</v>
          </cell>
          <cell r="E4236">
            <v>1</v>
          </cell>
          <cell r="F4236">
            <v>1</v>
          </cell>
        </row>
        <row r="4237">
          <cell r="A4237" t="str">
            <v>WSS0P4C</v>
          </cell>
          <cell r="B4237">
            <v>26</v>
          </cell>
          <cell r="C4237">
            <v>16</v>
          </cell>
          <cell r="D4237" t="str">
            <v>L408</v>
          </cell>
          <cell r="E4237">
            <v>1</v>
          </cell>
          <cell r="F4237">
            <v>1</v>
          </cell>
        </row>
        <row r="4238">
          <cell r="A4238" t="str">
            <v>WSS0P4C</v>
          </cell>
          <cell r="B4238">
            <v>30</v>
          </cell>
          <cell r="C4238">
            <v>24</v>
          </cell>
          <cell r="D4238" t="str">
            <v>L408</v>
          </cell>
          <cell r="E4238">
            <v>1</v>
          </cell>
          <cell r="F4238">
            <v>1</v>
          </cell>
        </row>
        <row r="4239">
          <cell r="A4239" t="str">
            <v>WSS0Q4C</v>
          </cell>
          <cell r="B4239">
            <v>12</v>
          </cell>
          <cell r="C4239">
            <v>8</v>
          </cell>
          <cell r="D4239" t="str">
            <v>L408</v>
          </cell>
          <cell r="E4239">
            <v>2</v>
          </cell>
          <cell r="F4239">
            <v>2</v>
          </cell>
        </row>
        <row r="4240">
          <cell r="A4240" t="str">
            <v>WSS0R3</v>
          </cell>
          <cell r="B4240">
            <v>24</v>
          </cell>
          <cell r="C4240">
            <v>14</v>
          </cell>
          <cell r="D4240" t="str">
            <v>L408</v>
          </cell>
          <cell r="E4240">
            <v>4</v>
          </cell>
          <cell r="F4240">
            <v>4</v>
          </cell>
        </row>
        <row r="4241">
          <cell r="A4241" t="str">
            <v>WSS0R3</v>
          </cell>
          <cell r="B4241">
            <v>24</v>
          </cell>
          <cell r="C4241">
            <v>16</v>
          </cell>
          <cell r="D4241" t="str">
            <v>L408</v>
          </cell>
          <cell r="E4241">
            <v>2</v>
          </cell>
          <cell r="F4241">
            <v>2</v>
          </cell>
        </row>
        <row r="4242">
          <cell r="A4242" t="str">
            <v>WSS0S4C</v>
          </cell>
          <cell r="B4242">
            <v>14</v>
          </cell>
          <cell r="C4242">
            <v>6</v>
          </cell>
          <cell r="D4242" t="str">
            <v>L408</v>
          </cell>
          <cell r="E4242">
            <v>1</v>
          </cell>
          <cell r="F4242">
            <v>1</v>
          </cell>
        </row>
        <row r="4243">
          <cell r="A4243" t="str">
            <v>WSS0S4C</v>
          </cell>
          <cell r="B4243">
            <v>20</v>
          </cell>
          <cell r="C4243">
            <v>18</v>
          </cell>
          <cell r="D4243" t="str">
            <v>L408</v>
          </cell>
          <cell r="E4243">
            <v>1</v>
          </cell>
          <cell r="F4243">
            <v>1</v>
          </cell>
        </row>
        <row r="4244">
          <cell r="A4244" t="str">
            <v>WSS0S4C</v>
          </cell>
          <cell r="B4244">
            <v>60</v>
          </cell>
          <cell r="C4244">
            <v>54</v>
          </cell>
          <cell r="D4244" t="str">
            <v>L408</v>
          </cell>
          <cell r="E4244">
            <v>1</v>
          </cell>
          <cell r="F4244">
            <v>1</v>
          </cell>
        </row>
        <row r="4245">
          <cell r="A4245" t="str">
            <v>WSS0Y4C</v>
          </cell>
          <cell r="B4245">
            <v>24</v>
          </cell>
          <cell r="C4245">
            <v>20</v>
          </cell>
          <cell r="D4245" t="str">
            <v>L408</v>
          </cell>
          <cell r="E4245">
            <v>1</v>
          </cell>
          <cell r="F4245">
            <v>1</v>
          </cell>
        </row>
        <row r="4246">
          <cell r="A4246" t="str">
            <v>WTC021</v>
          </cell>
          <cell r="B4246">
            <v>14</v>
          </cell>
          <cell r="C4246">
            <v>0</v>
          </cell>
          <cell r="D4246" t="str">
            <v>L406</v>
          </cell>
          <cell r="E4246">
            <v>1</v>
          </cell>
          <cell r="F4246">
            <v>2</v>
          </cell>
        </row>
        <row r="4247">
          <cell r="A4247" t="str">
            <v>WTC021</v>
          </cell>
          <cell r="B4247">
            <v>20</v>
          </cell>
          <cell r="C4247">
            <v>0</v>
          </cell>
          <cell r="D4247" t="str">
            <v>L406</v>
          </cell>
          <cell r="E4247">
            <v>0</v>
          </cell>
          <cell r="F4247">
            <v>1</v>
          </cell>
        </row>
        <row r="4248">
          <cell r="A4248" t="str">
            <v>WTC031</v>
          </cell>
          <cell r="B4248">
            <v>24</v>
          </cell>
          <cell r="C4248">
            <v>0</v>
          </cell>
          <cell r="D4248" t="str">
            <v>L406</v>
          </cell>
          <cell r="E4248">
            <v>2</v>
          </cell>
          <cell r="F4248">
            <v>2</v>
          </cell>
        </row>
        <row r="4249">
          <cell r="A4249" t="str">
            <v>WTC031G</v>
          </cell>
          <cell r="B4249">
            <v>8</v>
          </cell>
          <cell r="C4249">
            <v>0</v>
          </cell>
          <cell r="D4249" t="str">
            <v>L406</v>
          </cell>
          <cell r="E4249">
            <v>4</v>
          </cell>
          <cell r="F4249">
            <v>5</v>
          </cell>
        </row>
        <row r="4250">
          <cell r="A4250" t="str">
            <v>WTC031G</v>
          </cell>
          <cell r="B4250">
            <v>10</v>
          </cell>
          <cell r="C4250">
            <v>0</v>
          </cell>
          <cell r="D4250" t="str">
            <v>L406</v>
          </cell>
          <cell r="E4250">
            <v>1</v>
          </cell>
          <cell r="F4250">
            <v>1</v>
          </cell>
        </row>
        <row r="4251">
          <cell r="A4251" t="str">
            <v>WTC041</v>
          </cell>
          <cell r="B4251">
            <v>14</v>
          </cell>
          <cell r="C4251">
            <v>0</v>
          </cell>
          <cell r="D4251" t="str">
            <v>L406</v>
          </cell>
          <cell r="E4251">
            <v>0</v>
          </cell>
          <cell r="F4251">
            <v>1</v>
          </cell>
        </row>
        <row r="4252">
          <cell r="A4252" t="str">
            <v>WTC051</v>
          </cell>
          <cell r="B4252">
            <v>2</v>
          </cell>
          <cell r="C4252">
            <v>0</v>
          </cell>
          <cell r="D4252" t="str">
            <v>L406</v>
          </cell>
          <cell r="E4252">
            <v>187</v>
          </cell>
          <cell r="F4252">
            <v>241</v>
          </cell>
        </row>
        <row r="4253">
          <cell r="A4253" t="str">
            <v>WTC051</v>
          </cell>
          <cell r="B4253">
            <v>3</v>
          </cell>
          <cell r="C4253">
            <v>0</v>
          </cell>
          <cell r="D4253" t="str">
            <v>L406</v>
          </cell>
          <cell r="E4253">
            <v>89</v>
          </cell>
          <cell r="F4253">
            <v>94</v>
          </cell>
        </row>
        <row r="4254">
          <cell r="A4254" t="str">
            <v>WTC051</v>
          </cell>
          <cell r="B4254">
            <v>4</v>
          </cell>
          <cell r="C4254">
            <v>0</v>
          </cell>
          <cell r="D4254" t="str">
            <v>L406</v>
          </cell>
          <cell r="E4254">
            <v>60</v>
          </cell>
          <cell r="F4254">
            <v>60</v>
          </cell>
        </row>
        <row r="4255">
          <cell r="A4255" t="str">
            <v>WTC051</v>
          </cell>
          <cell r="B4255">
            <v>6</v>
          </cell>
          <cell r="C4255">
            <v>0</v>
          </cell>
          <cell r="D4255" t="str">
            <v>L406</v>
          </cell>
          <cell r="E4255">
            <v>53</v>
          </cell>
          <cell r="F4255">
            <v>55</v>
          </cell>
        </row>
        <row r="4256">
          <cell r="A4256" t="str">
            <v>WTC051</v>
          </cell>
          <cell r="B4256">
            <v>8</v>
          </cell>
          <cell r="C4256">
            <v>0</v>
          </cell>
          <cell r="D4256" t="str">
            <v>L406</v>
          </cell>
          <cell r="E4256">
            <v>50</v>
          </cell>
          <cell r="F4256">
            <v>124</v>
          </cell>
        </row>
        <row r="4257">
          <cell r="A4257" t="str">
            <v>WTC051</v>
          </cell>
          <cell r="B4257">
            <v>10</v>
          </cell>
          <cell r="C4257">
            <v>0</v>
          </cell>
          <cell r="D4257" t="str">
            <v>L406</v>
          </cell>
          <cell r="E4257">
            <v>27</v>
          </cell>
          <cell r="F4257">
            <v>27</v>
          </cell>
        </row>
        <row r="4258">
          <cell r="A4258" t="str">
            <v>WTC051</v>
          </cell>
          <cell r="B4258">
            <v>12</v>
          </cell>
          <cell r="C4258">
            <v>0</v>
          </cell>
          <cell r="D4258" t="str">
            <v>L406</v>
          </cell>
          <cell r="E4258">
            <v>22</v>
          </cell>
          <cell r="F4258">
            <v>22</v>
          </cell>
        </row>
        <row r="4259">
          <cell r="A4259" t="str">
            <v>WTC051</v>
          </cell>
          <cell r="B4259">
            <v>14</v>
          </cell>
          <cell r="C4259">
            <v>0</v>
          </cell>
          <cell r="D4259" t="str">
            <v>L406</v>
          </cell>
          <cell r="E4259">
            <v>2</v>
          </cell>
          <cell r="F4259">
            <v>3</v>
          </cell>
        </row>
        <row r="4260">
          <cell r="A4260" t="str">
            <v>WTC051</v>
          </cell>
          <cell r="B4260">
            <v>16</v>
          </cell>
          <cell r="C4260">
            <v>0</v>
          </cell>
          <cell r="D4260" t="str">
            <v>L406</v>
          </cell>
          <cell r="E4260">
            <v>3</v>
          </cell>
          <cell r="F4260">
            <v>3</v>
          </cell>
        </row>
        <row r="4261">
          <cell r="A4261" t="str">
            <v>WTC051</v>
          </cell>
          <cell r="B4261">
            <v>18</v>
          </cell>
          <cell r="C4261">
            <v>0</v>
          </cell>
          <cell r="D4261" t="str">
            <v>L406</v>
          </cell>
          <cell r="E4261">
            <v>3</v>
          </cell>
          <cell r="F4261">
            <v>5</v>
          </cell>
        </row>
        <row r="4262">
          <cell r="A4262" t="str">
            <v>WTC051</v>
          </cell>
          <cell r="B4262">
            <v>20</v>
          </cell>
          <cell r="C4262">
            <v>0</v>
          </cell>
          <cell r="D4262" t="str">
            <v>L406</v>
          </cell>
          <cell r="E4262">
            <v>12</v>
          </cell>
          <cell r="F4262">
            <v>12</v>
          </cell>
        </row>
        <row r="4263">
          <cell r="A4263" t="str">
            <v>WTC051</v>
          </cell>
          <cell r="B4263">
            <v>24</v>
          </cell>
          <cell r="C4263">
            <v>0</v>
          </cell>
          <cell r="D4263" t="str">
            <v>L406</v>
          </cell>
          <cell r="E4263">
            <v>11</v>
          </cell>
          <cell r="F4263">
            <v>12</v>
          </cell>
        </row>
        <row r="4264">
          <cell r="A4264" t="str">
            <v>WTC051</v>
          </cell>
          <cell r="B4264">
            <v>30</v>
          </cell>
          <cell r="C4264">
            <v>0</v>
          </cell>
          <cell r="D4264" t="str">
            <v>L406</v>
          </cell>
          <cell r="E4264">
            <v>7</v>
          </cell>
          <cell r="F4264">
            <v>8</v>
          </cell>
        </row>
        <row r="4265">
          <cell r="A4265" t="str">
            <v>WTC051</v>
          </cell>
          <cell r="B4265">
            <v>36</v>
          </cell>
          <cell r="C4265">
            <v>0</v>
          </cell>
          <cell r="D4265" t="str">
            <v>L406</v>
          </cell>
          <cell r="E4265">
            <v>1</v>
          </cell>
          <cell r="F4265">
            <v>2</v>
          </cell>
        </row>
        <row r="4266">
          <cell r="A4266" t="str">
            <v>WTC051G</v>
          </cell>
          <cell r="B4266">
            <v>3</v>
          </cell>
          <cell r="C4266">
            <v>0</v>
          </cell>
          <cell r="D4266" t="str">
            <v>L406</v>
          </cell>
          <cell r="E4266">
            <v>55</v>
          </cell>
          <cell r="F4266">
            <v>55</v>
          </cell>
        </row>
        <row r="4267">
          <cell r="A4267" t="str">
            <v>WTC051G</v>
          </cell>
          <cell r="B4267">
            <v>4</v>
          </cell>
          <cell r="C4267">
            <v>0</v>
          </cell>
          <cell r="D4267" t="str">
            <v>L406</v>
          </cell>
          <cell r="E4267">
            <v>19</v>
          </cell>
          <cell r="F4267">
            <v>19</v>
          </cell>
        </row>
        <row r="4268">
          <cell r="A4268" t="str">
            <v>WTC051G</v>
          </cell>
          <cell r="B4268">
            <v>6</v>
          </cell>
          <cell r="C4268">
            <v>0</v>
          </cell>
          <cell r="D4268" t="str">
            <v>L406</v>
          </cell>
          <cell r="E4268">
            <v>10</v>
          </cell>
          <cell r="F4268">
            <v>10</v>
          </cell>
        </row>
        <row r="4269">
          <cell r="A4269" t="str">
            <v>WTC051G</v>
          </cell>
          <cell r="B4269">
            <v>8</v>
          </cell>
          <cell r="C4269">
            <v>0</v>
          </cell>
          <cell r="D4269" t="str">
            <v>L406</v>
          </cell>
          <cell r="E4269">
            <v>0</v>
          </cell>
          <cell r="F4269">
            <v>4</v>
          </cell>
        </row>
        <row r="4270">
          <cell r="A4270" t="str">
            <v>WTC071</v>
          </cell>
          <cell r="B4270">
            <v>2</v>
          </cell>
          <cell r="C4270">
            <v>0</v>
          </cell>
          <cell r="D4270" t="str">
            <v>L406</v>
          </cell>
          <cell r="E4270">
            <v>85</v>
          </cell>
          <cell r="F4270">
            <v>85</v>
          </cell>
        </row>
        <row r="4271">
          <cell r="A4271" t="str">
            <v>WTC071</v>
          </cell>
          <cell r="B4271">
            <v>3</v>
          </cell>
          <cell r="C4271">
            <v>0</v>
          </cell>
          <cell r="D4271" t="str">
            <v>L406</v>
          </cell>
          <cell r="E4271">
            <v>0</v>
          </cell>
          <cell r="F4271">
            <v>1</v>
          </cell>
        </row>
        <row r="4272">
          <cell r="A4272" t="str">
            <v>WTC071</v>
          </cell>
          <cell r="B4272">
            <v>4</v>
          </cell>
          <cell r="C4272">
            <v>0</v>
          </cell>
          <cell r="D4272" t="str">
            <v>L406</v>
          </cell>
          <cell r="E4272">
            <v>3</v>
          </cell>
          <cell r="F4272">
            <v>4</v>
          </cell>
        </row>
        <row r="4273">
          <cell r="A4273" t="str">
            <v>WTC071</v>
          </cell>
          <cell r="B4273">
            <v>8</v>
          </cell>
          <cell r="C4273">
            <v>0</v>
          </cell>
          <cell r="D4273" t="str">
            <v>L406</v>
          </cell>
          <cell r="E4273">
            <v>0</v>
          </cell>
          <cell r="F4273">
            <v>3</v>
          </cell>
        </row>
        <row r="4274">
          <cell r="A4274" t="str">
            <v>WTC071</v>
          </cell>
          <cell r="B4274">
            <v>10</v>
          </cell>
          <cell r="C4274">
            <v>0</v>
          </cell>
          <cell r="D4274" t="str">
            <v>L406</v>
          </cell>
          <cell r="E4274">
            <v>3</v>
          </cell>
          <cell r="F4274">
            <v>4</v>
          </cell>
        </row>
        <row r="4275">
          <cell r="A4275" t="str">
            <v>WTC071</v>
          </cell>
          <cell r="B4275">
            <v>24</v>
          </cell>
          <cell r="C4275">
            <v>0</v>
          </cell>
          <cell r="D4275" t="str">
            <v>L406</v>
          </cell>
          <cell r="E4275">
            <v>1</v>
          </cell>
          <cell r="F4275">
            <v>2</v>
          </cell>
        </row>
        <row r="4276">
          <cell r="A4276" t="str">
            <v>WTC071</v>
          </cell>
          <cell r="B4276">
            <v>30</v>
          </cell>
          <cell r="C4276">
            <v>0</v>
          </cell>
          <cell r="D4276" t="str">
            <v>L406</v>
          </cell>
          <cell r="E4276">
            <v>4</v>
          </cell>
          <cell r="F4276">
            <v>4</v>
          </cell>
        </row>
        <row r="4277">
          <cell r="A4277" t="str">
            <v>WTC071</v>
          </cell>
          <cell r="B4277">
            <v>48</v>
          </cell>
          <cell r="C4277">
            <v>0</v>
          </cell>
          <cell r="D4277" t="str">
            <v>L406</v>
          </cell>
          <cell r="E4277">
            <v>1</v>
          </cell>
          <cell r="F4277">
            <v>1</v>
          </cell>
        </row>
        <row r="4278">
          <cell r="A4278" t="str">
            <v>WTC0A1</v>
          </cell>
          <cell r="B4278">
            <v>16</v>
          </cell>
          <cell r="C4278">
            <v>0</v>
          </cell>
          <cell r="D4278" t="str">
            <v>L406</v>
          </cell>
          <cell r="E4278">
            <v>1</v>
          </cell>
          <cell r="F4278">
            <v>1</v>
          </cell>
        </row>
        <row r="4279">
          <cell r="A4279" t="str">
            <v>WTC0D1</v>
          </cell>
          <cell r="B4279">
            <v>2</v>
          </cell>
          <cell r="C4279">
            <v>0</v>
          </cell>
          <cell r="D4279" t="str">
            <v>L406</v>
          </cell>
          <cell r="E4279">
            <v>6</v>
          </cell>
          <cell r="F4279">
            <v>11</v>
          </cell>
        </row>
        <row r="4280">
          <cell r="A4280" t="str">
            <v>WTC0N1</v>
          </cell>
          <cell r="B4280">
            <v>30</v>
          </cell>
          <cell r="C4280">
            <v>0</v>
          </cell>
          <cell r="D4280" t="str">
            <v>L406</v>
          </cell>
          <cell r="E4280">
            <v>2</v>
          </cell>
          <cell r="F4280">
            <v>2</v>
          </cell>
        </row>
        <row r="4281">
          <cell r="A4281" t="str">
            <v>WTC0T1</v>
          </cell>
          <cell r="B4281">
            <v>30</v>
          </cell>
          <cell r="C4281">
            <v>0</v>
          </cell>
          <cell r="D4281" t="str">
            <v>L406</v>
          </cell>
          <cell r="E4281">
            <v>1</v>
          </cell>
          <cell r="F4281">
            <v>2</v>
          </cell>
        </row>
        <row r="4282">
          <cell r="A4282" t="str">
            <v>WTC0T1</v>
          </cell>
          <cell r="B4282">
            <v>42</v>
          </cell>
          <cell r="C4282">
            <v>0</v>
          </cell>
          <cell r="D4282" t="str">
            <v>L406</v>
          </cell>
          <cell r="E4282">
            <v>5</v>
          </cell>
          <cell r="F4282">
            <v>5</v>
          </cell>
        </row>
        <row r="4283">
          <cell r="A4283" t="str">
            <v>WTC0U1</v>
          </cell>
          <cell r="B4283">
            <v>42</v>
          </cell>
          <cell r="C4283">
            <v>0</v>
          </cell>
          <cell r="D4283" t="str">
            <v>L406</v>
          </cell>
          <cell r="E4283">
            <v>0</v>
          </cell>
          <cell r="F4283">
            <v>1</v>
          </cell>
        </row>
        <row r="4284">
          <cell r="A4284" t="str">
            <v>WTD041</v>
          </cell>
          <cell r="B4284">
            <v>24</v>
          </cell>
          <cell r="C4284">
            <v>0</v>
          </cell>
          <cell r="D4284" t="str">
            <v>L406</v>
          </cell>
          <cell r="E4284">
            <v>0</v>
          </cell>
          <cell r="F4284">
            <v>1</v>
          </cell>
        </row>
        <row r="4285">
          <cell r="A4285" t="str">
            <v>WTD051</v>
          </cell>
          <cell r="B4285">
            <v>2</v>
          </cell>
          <cell r="C4285">
            <v>0</v>
          </cell>
          <cell r="D4285" t="str">
            <v>L406</v>
          </cell>
          <cell r="E4285">
            <v>105</v>
          </cell>
          <cell r="F4285">
            <v>105</v>
          </cell>
        </row>
        <row r="4286">
          <cell r="A4286" t="str">
            <v>WTD051</v>
          </cell>
          <cell r="B4286">
            <v>3</v>
          </cell>
          <cell r="C4286">
            <v>0</v>
          </cell>
          <cell r="D4286" t="str">
            <v>L406</v>
          </cell>
          <cell r="E4286">
            <v>12</v>
          </cell>
          <cell r="F4286">
            <v>15</v>
          </cell>
        </row>
        <row r="4287">
          <cell r="A4287" t="str">
            <v>WTD051</v>
          </cell>
          <cell r="B4287">
            <v>4</v>
          </cell>
          <cell r="C4287">
            <v>0</v>
          </cell>
          <cell r="D4287" t="str">
            <v>L406</v>
          </cell>
          <cell r="E4287">
            <v>14</v>
          </cell>
          <cell r="F4287">
            <v>16</v>
          </cell>
        </row>
        <row r="4288">
          <cell r="A4288" t="str">
            <v>WTD051</v>
          </cell>
          <cell r="B4288">
            <v>6</v>
          </cell>
          <cell r="C4288">
            <v>0</v>
          </cell>
          <cell r="D4288" t="str">
            <v>L406</v>
          </cell>
          <cell r="E4288">
            <v>27</v>
          </cell>
          <cell r="F4288">
            <v>33</v>
          </cell>
        </row>
        <row r="4289">
          <cell r="A4289" t="str">
            <v>WTD051</v>
          </cell>
          <cell r="B4289">
            <v>8</v>
          </cell>
          <cell r="C4289">
            <v>0</v>
          </cell>
          <cell r="D4289" t="str">
            <v>L406</v>
          </cell>
          <cell r="E4289">
            <v>11</v>
          </cell>
          <cell r="F4289">
            <v>11</v>
          </cell>
        </row>
        <row r="4290">
          <cell r="A4290" t="str">
            <v>WTD051</v>
          </cell>
          <cell r="B4290">
            <v>10</v>
          </cell>
          <cell r="C4290">
            <v>0</v>
          </cell>
          <cell r="D4290" t="str">
            <v>L406</v>
          </cell>
          <cell r="E4290">
            <v>5</v>
          </cell>
          <cell r="F4290">
            <v>7</v>
          </cell>
        </row>
        <row r="4291">
          <cell r="A4291" t="str">
            <v>WTD051</v>
          </cell>
          <cell r="B4291">
            <v>12</v>
          </cell>
          <cell r="C4291">
            <v>0</v>
          </cell>
          <cell r="D4291" t="str">
            <v>L406</v>
          </cell>
          <cell r="E4291">
            <v>3</v>
          </cell>
          <cell r="F4291">
            <v>5</v>
          </cell>
        </row>
        <row r="4292">
          <cell r="A4292" t="str">
            <v>WTD051</v>
          </cell>
          <cell r="B4292">
            <v>14</v>
          </cell>
          <cell r="C4292">
            <v>0</v>
          </cell>
          <cell r="D4292" t="str">
            <v>L406</v>
          </cell>
          <cell r="E4292">
            <v>3</v>
          </cell>
          <cell r="F4292">
            <v>7</v>
          </cell>
        </row>
        <row r="4293">
          <cell r="A4293" t="str">
            <v>WTD051</v>
          </cell>
          <cell r="B4293">
            <v>16</v>
          </cell>
          <cell r="C4293">
            <v>0</v>
          </cell>
          <cell r="D4293" t="str">
            <v>L406</v>
          </cell>
          <cell r="E4293">
            <v>4</v>
          </cell>
          <cell r="F4293">
            <v>4</v>
          </cell>
        </row>
        <row r="4294">
          <cell r="A4294" t="str">
            <v>WTD051</v>
          </cell>
          <cell r="B4294">
            <v>20</v>
          </cell>
          <cell r="C4294">
            <v>0</v>
          </cell>
          <cell r="D4294" t="str">
            <v>L406</v>
          </cell>
          <cell r="E4294">
            <v>2</v>
          </cell>
          <cell r="F4294">
            <v>4</v>
          </cell>
        </row>
        <row r="4295">
          <cell r="A4295" t="str">
            <v>WTD051</v>
          </cell>
          <cell r="B4295">
            <v>24</v>
          </cell>
          <cell r="C4295">
            <v>0</v>
          </cell>
          <cell r="D4295" t="str">
            <v>L406</v>
          </cell>
          <cell r="E4295">
            <v>3</v>
          </cell>
          <cell r="F4295">
            <v>3</v>
          </cell>
        </row>
        <row r="4296">
          <cell r="A4296" t="str">
            <v>WTD051</v>
          </cell>
          <cell r="B4296">
            <v>36</v>
          </cell>
          <cell r="C4296">
            <v>0</v>
          </cell>
          <cell r="D4296" t="str">
            <v>L406</v>
          </cell>
          <cell r="E4296">
            <v>1</v>
          </cell>
          <cell r="F4296">
            <v>1</v>
          </cell>
        </row>
        <row r="4297">
          <cell r="A4297" t="str">
            <v>WTD071</v>
          </cell>
          <cell r="B4297">
            <v>48</v>
          </cell>
          <cell r="C4297">
            <v>0</v>
          </cell>
          <cell r="D4297" t="str">
            <v>L406</v>
          </cell>
          <cell r="E4297">
            <v>1</v>
          </cell>
          <cell r="F4297">
            <v>1</v>
          </cell>
        </row>
        <row r="4298">
          <cell r="A4298" t="str">
            <v>WTD0N1</v>
          </cell>
          <cell r="B4298">
            <v>30</v>
          </cell>
          <cell r="C4298">
            <v>0</v>
          </cell>
          <cell r="D4298" t="str">
            <v>L406</v>
          </cell>
          <cell r="E4298">
            <v>0</v>
          </cell>
          <cell r="F4298">
            <v>2</v>
          </cell>
        </row>
        <row r="4299">
          <cell r="A4299" t="str">
            <v>WTD0W1</v>
          </cell>
          <cell r="B4299">
            <v>30</v>
          </cell>
          <cell r="C4299">
            <v>0</v>
          </cell>
          <cell r="D4299" t="str">
            <v>L406</v>
          </cell>
          <cell r="E4299">
            <v>1</v>
          </cell>
          <cell r="F4299">
            <v>2</v>
          </cell>
        </row>
        <row r="4300">
          <cell r="A4300" t="str">
            <v>WTF002</v>
          </cell>
          <cell r="B4300">
            <v>2</v>
          </cell>
          <cell r="C4300">
            <v>0</v>
          </cell>
          <cell r="D4300" t="str">
            <v>L601</v>
          </cell>
          <cell r="E4300">
            <v>1</v>
          </cell>
          <cell r="F4300">
            <v>0</v>
          </cell>
        </row>
        <row r="4301">
          <cell r="A4301" t="str">
            <v>WTF002</v>
          </cell>
          <cell r="B4301">
            <v>3</v>
          </cell>
          <cell r="C4301">
            <v>0</v>
          </cell>
          <cell r="D4301" t="str">
            <v>L601</v>
          </cell>
          <cell r="E4301">
            <v>3</v>
          </cell>
          <cell r="F4301">
            <v>0</v>
          </cell>
        </row>
        <row r="4302">
          <cell r="A4302" t="str">
            <v>WTF002</v>
          </cell>
          <cell r="B4302">
            <v>6</v>
          </cell>
          <cell r="C4302">
            <v>0</v>
          </cell>
          <cell r="D4302" t="str">
            <v>L601</v>
          </cell>
          <cell r="E4302">
            <v>0</v>
          </cell>
          <cell r="F4302">
            <v>0</v>
          </cell>
        </row>
        <row r="4303">
          <cell r="A4303" t="str">
            <v>WTF002</v>
          </cell>
          <cell r="B4303">
            <v>10</v>
          </cell>
          <cell r="C4303">
            <v>0</v>
          </cell>
          <cell r="D4303" t="str">
            <v>L601</v>
          </cell>
          <cell r="E4303">
            <v>5</v>
          </cell>
          <cell r="F4303">
            <v>2</v>
          </cell>
        </row>
        <row r="4304">
          <cell r="A4304" t="str">
            <v>WTF002</v>
          </cell>
          <cell r="B4304">
            <v>12</v>
          </cell>
          <cell r="C4304">
            <v>0</v>
          </cell>
          <cell r="D4304" t="str">
            <v>L601</v>
          </cell>
          <cell r="E4304">
            <v>0</v>
          </cell>
          <cell r="F4304">
            <v>1</v>
          </cell>
        </row>
        <row r="4305">
          <cell r="A4305" t="str">
            <v>WTF002</v>
          </cell>
          <cell r="B4305">
            <v>18</v>
          </cell>
          <cell r="C4305">
            <v>0</v>
          </cell>
          <cell r="D4305" t="str">
            <v>L601</v>
          </cell>
          <cell r="E4305">
            <v>1</v>
          </cell>
          <cell r="F4305">
            <v>0</v>
          </cell>
        </row>
        <row r="4306">
          <cell r="A4306" t="str">
            <v>WTL071</v>
          </cell>
          <cell r="B4306">
            <v>2</v>
          </cell>
          <cell r="C4306">
            <v>0</v>
          </cell>
          <cell r="D4306" t="str">
            <v>L407</v>
          </cell>
          <cell r="E4306">
            <v>8</v>
          </cell>
          <cell r="F4306">
            <v>8</v>
          </cell>
        </row>
        <row r="4307">
          <cell r="A4307" t="str">
            <v>WTL071</v>
          </cell>
          <cell r="B4307">
            <v>3</v>
          </cell>
          <cell r="C4307">
            <v>0</v>
          </cell>
          <cell r="D4307" t="str">
            <v>L407</v>
          </cell>
          <cell r="E4307">
            <v>1</v>
          </cell>
          <cell r="F4307">
            <v>1</v>
          </cell>
        </row>
        <row r="4308">
          <cell r="A4308" t="str">
            <v>WTL071</v>
          </cell>
          <cell r="B4308">
            <v>8</v>
          </cell>
          <cell r="C4308">
            <v>0</v>
          </cell>
          <cell r="D4308" t="str">
            <v>L407</v>
          </cell>
          <cell r="E4308">
            <v>2</v>
          </cell>
          <cell r="F4308">
            <v>3</v>
          </cell>
        </row>
        <row r="4309">
          <cell r="A4309" t="str">
            <v>WTL081</v>
          </cell>
          <cell r="B4309">
            <v>24</v>
          </cell>
          <cell r="C4309">
            <v>0</v>
          </cell>
          <cell r="D4309" t="str">
            <v>L407</v>
          </cell>
          <cell r="E4309">
            <v>1</v>
          </cell>
          <cell r="F4309">
            <v>1</v>
          </cell>
        </row>
        <row r="4310">
          <cell r="A4310" t="str">
            <v>WTS0H3</v>
          </cell>
          <cell r="B4310">
            <v>20</v>
          </cell>
          <cell r="C4310">
            <v>0</v>
          </cell>
          <cell r="D4310" t="str">
            <v>L408</v>
          </cell>
          <cell r="E4310">
            <v>1</v>
          </cell>
          <cell r="F4310">
            <v>1</v>
          </cell>
        </row>
        <row r="4311">
          <cell r="A4311" t="str">
            <v>WTS0H3</v>
          </cell>
          <cell r="B4311">
            <v>24</v>
          </cell>
          <cell r="C4311">
            <v>0</v>
          </cell>
          <cell r="D4311" t="str">
            <v>L408</v>
          </cell>
          <cell r="E4311">
            <v>2</v>
          </cell>
          <cell r="F4311">
            <v>2</v>
          </cell>
        </row>
        <row r="4312">
          <cell r="A4312" t="str">
            <v>WTS0H4</v>
          </cell>
          <cell r="B4312">
            <v>12</v>
          </cell>
          <cell r="C4312">
            <v>0</v>
          </cell>
          <cell r="D4312" t="str">
            <v>L408</v>
          </cell>
          <cell r="E4312">
            <v>0</v>
          </cell>
          <cell r="F4312">
            <v>1</v>
          </cell>
        </row>
        <row r="4313">
          <cell r="A4313" t="str">
            <v>WTS0H4C</v>
          </cell>
          <cell r="B4313">
            <v>16</v>
          </cell>
          <cell r="C4313">
            <v>0</v>
          </cell>
          <cell r="D4313" t="str">
            <v>L408</v>
          </cell>
          <cell r="E4313">
            <v>2</v>
          </cell>
          <cell r="F4313">
            <v>5</v>
          </cell>
        </row>
        <row r="4314">
          <cell r="A4314" t="str">
            <v>WTS0H4C</v>
          </cell>
          <cell r="B4314">
            <v>18</v>
          </cell>
          <cell r="C4314">
            <v>0</v>
          </cell>
          <cell r="D4314" t="str">
            <v>L408</v>
          </cell>
          <cell r="E4314">
            <v>1</v>
          </cell>
          <cell r="F4314">
            <v>1</v>
          </cell>
        </row>
        <row r="4315">
          <cell r="A4315" t="str">
            <v>WTS0H4C</v>
          </cell>
          <cell r="B4315">
            <v>24</v>
          </cell>
          <cell r="C4315">
            <v>0</v>
          </cell>
          <cell r="D4315" t="str">
            <v>L408</v>
          </cell>
          <cell r="E4315">
            <v>4</v>
          </cell>
          <cell r="F4315">
            <v>4</v>
          </cell>
        </row>
        <row r="4316">
          <cell r="A4316" t="str">
            <v>WTS0J3</v>
          </cell>
          <cell r="B4316">
            <v>2</v>
          </cell>
          <cell r="C4316">
            <v>0</v>
          </cell>
          <cell r="D4316" t="str">
            <v>L408</v>
          </cell>
          <cell r="E4316">
            <v>9</v>
          </cell>
          <cell r="F4316">
            <v>9</v>
          </cell>
        </row>
        <row r="4317">
          <cell r="A4317" t="str">
            <v>WTS0J3</v>
          </cell>
          <cell r="B4317">
            <v>3</v>
          </cell>
          <cell r="C4317">
            <v>0</v>
          </cell>
          <cell r="D4317" t="str">
            <v>L408</v>
          </cell>
          <cell r="E4317">
            <v>1</v>
          </cell>
          <cell r="F4317">
            <v>2</v>
          </cell>
        </row>
        <row r="4318">
          <cell r="A4318" t="str">
            <v>WTS0J4</v>
          </cell>
          <cell r="B4318">
            <v>0.75</v>
          </cell>
          <cell r="C4318">
            <v>0</v>
          </cell>
          <cell r="D4318" t="str">
            <v>L408</v>
          </cell>
          <cell r="E4318">
            <v>2</v>
          </cell>
          <cell r="F4318">
            <v>5</v>
          </cell>
        </row>
        <row r="4319">
          <cell r="A4319" t="str">
            <v>WTS0J4</v>
          </cell>
          <cell r="B4319">
            <v>1</v>
          </cell>
          <cell r="C4319">
            <v>0</v>
          </cell>
          <cell r="D4319" t="str">
            <v>L408</v>
          </cell>
          <cell r="E4319">
            <v>1</v>
          </cell>
          <cell r="F4319">
            <v>1</v>
          </cell>
        </row>
        <row r="4320">
          <cell r="A4320" t="str">
            <v>WTS0J4</v>
          </cell>
          <cell r="B4320">
            <v>1.5</v>
          </cell>
          <cell r="C4320">
            <v>0</v>
          </cell>
          <cell r="D4320" t="str">
            <v>L408</v>
          </cell>
          <cell r="E4320">
            <v>2</v>
          </cell>
          <cell r="F4320">
            <v>3</v>
          </cell>
        </row>
        <row r="4321">
          <cell r="A4321" t="str">
            <v>WTS0J4</v>
          </cell>
          <cell r="B4321">
            <v>2</v>
          </cell>
          <cell r="C4321">
            <v>0</v>
          </cell>
          <cell r="D4321" t="str">
            <v>L408</v>
          </cell>
          <cell r="E4321">
            <v>10</v>
          </cell>
          <cell r="F4321">
            <v>10</v>
          </cell>
        </row>
        <row r="4322">
          <cell r="A4322" t="str">
            <v>WTS0J4</v>
          </cell>
          <cell r="B4322">
            <v>3</v>
          </cell>
          <cell r="C4322">
            <v>0</v>
          </cell>
          <cell r="D4322" t="str">
            <v>L408</v>
          </cell>
          <cell r="E4322">
            <v>3</v>
          </cell>
          <cell r="F4322">
            <v>5</v>
          </cell>
        </row>
        <row r="4323">
          <cell r="A4323" t="str">
            <v>WTS0J4</v>
          </cell>
          <cell r="B4323">
            <v>6</v>
          </cell>
          <cell r="C4323">
            <v>0</v>
          </cell>
          <cell r="D4323" t="str">
            <v>L408</v>
          </cell>
          <cell r="E4323">
            <v>1</v>
          </cell>
          <cell r="F4323">
            <v>2</v>
          </cell>
        </row>
        <row r="4324">
          <cell r="A4324" t="str">
            <v>WTS0J4C</v>
          </cell>
          <cell r="B4324">
            <v>2</v>
          </cell>
          <cell r="C4324">
            <v>0</v>
          </cell>
          <cell r="D4324" t="str">
            <v>L408</v>
          </cell>
          <cell r="E4324">
            <v>73</v>
          </cell>
          <cell r="F4324">
            <v>75</v>
          </cell>
        </row>
        <row r="4325">
          <cell r="A4325" t="str">
            <v>WTS0J4C</v>
          </cell>
          <cell r="B4325">
            <v>3</v>
          </cell>
          <cell r="C4325">
            <v>0</v>
          </cell>
          <cell r="D4325" t="str">
            <v>L408</v>
          </cell>
          <cell r="E4325">
            <v>8</v>
          </cell>
          <cell r="F4325">
            <v>10</v>
          </cell>
        </row>
        <row r="4326">
          <cell r="A4326" t="str">
            <v>WTS0J4C</v>
          </cell>
          <cell r="B4326">
            <v>4</v>
          </cell>
          <cell r="C4326">
            <v>0</v>
          </cell>
          <cell r="D4326" t="str">
            <v>L408</v>
          </cell>
          <cell r="E4326">
            <v>15</v>
          </cell>
          <cell r="F4326">
            <v>19</v>
          </cell>
        </row>
        <row r="4327">
          <cell r="A4327" t="str">
            <v>WTS0J4C</v>
          </cell>
          <cell r="B4327">
            <v>6</v>
          </cell>
          <cell r="C4327">
            <v>0</v>
          </cell>
          <cell r="D4327" t="str">
            <v>L408</v>
          </cell>
          <cell r="E4327">
            <v>13</v>
          </cell>
          <cell r="F4327">
            <v>13</v>
          </cell>
        </row>
        <row r="4328">
          <cell r="A4328" t="str">
            <v>WTS0J4C</v>
          </cell>
          <cell r="B4328">
            <v>8</v>
          </cell>
          <cell r="C4328">
            <v>0</v>
          </cell>
          <cell r="D4328" t="str">
            <v>L408</v>
          </cell>
          <cell r="E4328">
            <v>1</v>
          </cell>
          <cell r="F4328">
            <v>2</v>
          </cell>
        </row>
        <row r="4329">
          <cell r="A4329" t="str">
            <v>WTS0P3</v>
          </cell>
          <cell r="B4329">
            <v>30</v>
          </cell>
          <cell r="C4329">
            <v>0</v>
          </cell>
          <cell r="D4329" t="str">
            <v>L408</v>
          </cell>
          <cell r="E4329">
            <v>2</v>
          </cell>
          <cell r="F4329">
            <v>2</v>
          </cell>
        </row>
        <row r="4330">
          <cell r="A4330" t="str">
            <v>WTS0P4C</v>
          </cell>
          <cell r="B4330">
            <v>8</v>
          </cell>
          <cell r="C4330">
            <v>0</v>
          </cell>
          <cell r="D4330" t="str">
            <v>L408</v>
          </cell>
          <cell r="E4330">
            <v>12</v>
          </cell>
          <cell r="F4330">
            <v>13</v>
          </cell>
        </row>
        <row r="4331">
          <cell r="A4331" t="str">
            <v>WTS0P4C</v>
          </cell>
          <cell r="B4331">
            <v>10</v>
          </cell>
          <cell r="C4331">
            <v>0</v>
          </cell>
          <cell r="D4331" t="str">
            <v>L408</v>
          </cell>
          <cell r="E4331">
            <v>4</v>
          </cell>
          <cell r="F4331">
            <v>5</v>
          </cell>
        </row>
        <row r="4332">
          <cell r="A4332" t="str">
            <v>WTS0P4C</v>
          </cell>
          <cell r="B4332">
            <v>12</v>
          </cell>
          <cell r="C4332">
            <v>0</v>
          </cell>
          <cell r="D4332" t="str">
            <v>L408</v>
          </cell>
          <cell r="E4332">
            <v>1</v>
          </cell>
          <cell r="F4332">
            <v>2</v>
          </cell>
        </row>
        <row r="4333">
          <cell r="A4333" t="str">
            <v>WTS0P4C</v>
          </cell>
          <cell r="B4333">
            <v>16</v>
          </cell>
          <cell r="C4333">
            <v>0</v>
          </cell>
          <cell r="D4333" t="str">
            <v>L408</v>
          </cell>
          <cell r="E4333">
            <v>3</v>
          </cell>
          <cell r="F4333">
            <v>3</v>
          </cell>
        </row>
        <row r="4334">
          <cell r="A4334" t="str">
            <v>WTS0P4C</v>
          </cell>
          <cell r="B4334">
            <v>18</v>
          </cell>
          <cell r="C4334">
            <v>0</v>
          </cell>
          <cell r="D4334" t="str">
            <v>L408</v>
          </cell>
          <cell r="E4334">
            <v>1</v>
          </cell>
          <cell r="F4334">
            <v>1</v>
          </cell>
        </row>
        <row r="4335">
          <cell r="A4335" t="str">
            <v>WTS0P4C</v>
          </cell>
          <cell r="B4335">
            <v>24</v>
          </cell>
          <cell r="C4335">
            <v>0</v>
          </cell>
          <cell r="D4335" t="str">
            <v>L408</v>
          </cell>
          <cell r="E4335">
            <v>1</v>
          </cell>
          <cell r="F4335">
            <v>1</v>
          </cell>
        </row>
        <row r="4336">
          <cell r="A4336" t="str">
            <v>WTS0P4C</v>
          </cell>
          <cell r="B4336">
            <v>30</v>
          </cell>
          <cell r="C4336">
            <v>0</v>
          </cell>
          <cell r="D4336" t="str">
            <v>L408</v>
          </cell>
          <cell r="E4336">
            <v>1</v>
          </cell>
          <cell r="F4336">
            <v>1</v>
          </cell>
        </row>
        <row r="4337">
          <cell r="A4337" t="str">
            <v>WTS0P4C</v>
          </cell>
          <cell r="B4337">
            <v>48</v>
          </cell>
          <cell r="C4337">
            <v>0</v>
          </cell>
          <cell r="D4337" t="str">
            <v>L408</v>
          </cell>
          <cell r="E4337">
            <v>1</v>
          </cell>
          <cell r="F4337">
            <v>1</v>
          </cell>
        </row>
        <row r="4338">
          <cell r="A4338" t="str">
            <v>WTS0Q4C</v>
          </cell>
          <cell r="B4338">
            <v>14</v>
          </cell>
          <cell r="C4338">
            <v>0</v>
          </cell>
          <cell r="D4338" t="str">
            <v>L408</v>
          </cell>
          <cell r="E4338">
            <v>1</v>
          </cell>
          <cell r="F4338">
            <v>1</v>
          </cell>
        </row>
        <row r="4339">
          <cell r="A4339" t="str">
            <v>WTS0R3</v>
          </cell>
          <cell r="B4339">
            <v>24</v>
          </cell>
          <cell r="C4339">
            <v>0</v>
          </cell>
          <cell r="D4339" t="str">
            <v>L408</v>
          </cell>
          <cell r="E4339">
            <v>1</v>
          </cell>
          <cell r="F4339">
            <v>1</v>
          </cell>
        </row>
        <row r="4340">
          <cell r="A4340" t="str">
            <v>WTS0S4C</v>
          </cell>
          <cell r="B4340">
            <v>14</v>
          </cell>
          <cell r="C4340">
            <v>0</v>
          </cell>
          <cell r="D4340" t="str">
            <v>L408</v>
          </cell>
          <cell r="E4340">
            <v>1</v>
          </cell>
          <cell r="F4340">
            <v>1</v>
          </cell>
        </row>
        <row r="4341">
          <cell r="A4341" t="str">
            <v>WTS0S4C</v>
          </cell>
          <cell r="B4341">
            <v>18</v>
          </cell>
          <cell r="C4341">
            <v>0</v>
          </cell>
          <cell r="D4341" t="str">
            <v>L408</v>
          </cell>
          <cell r="E4341">
            <v>2</v>
          </cell>
          <cell r="F4341">
            <v>2</v>
          </cell>
        </row>
        <row r="4342">
          <cell r="A4342" t="str">
            <v>WTS0T4C</v>
          </cell>
          <cell r="B4342">
            <v>30</v>
          </cell>
          <cell r="C4342">
            <v>0</v>
          </cell>
          <cell r="D4342" t="str">
            <v>L408</v>
          </cell>
          <cell r="E4342">
            <v>1</v>
          </cell>
          <cell r="F4342">
            <v>1</v>
          </cell>
        </row>
        <row r="4343">
          <cell r="A4343" t="str">
            <v>WVF002</v>
          </cell>
          <cell r="B4343">
            <v>10</v>
          </cell>
          <cell r="C4343">
            <v>8</v>
          </cell>
          <cell r="D4343" t="str">
            <v>L601</v>
          </cell>
          <cell r="E4343">
            <v>0</v>
          </cell>
          <cell r="F4343">
            <v>1</v>
          </cell>
        </row>
        <row r="4344">
          <cell r="A4344" t="str">
            <v>WVF002</v>
          </cell>
          <cell r="B4344">
            <v>12</v>
          </cell>
          <cell r="C4344">
            <v>8</v>
          </cell>
          <cell r="D4344" t="str">
            <v>L601</v>
          </cell>
          <cell r="E4344">
            <v>0</v>
          </cell>
          <cell r="F4344">
            <v>1</v>
          </cell>
        </row>
        <row r="4345">
          <cell r="A4345" t="str">
            <v>WVF002</v>
          </cell>
          <cell r="B4345">
            <v>18</v>
          </cell>
          <cell r="C4345">
            <v>8</v>
          </cell>
          <cell r="D4345" t="str">
            <v>L601</v>
          </cell>
          <cell r="E4345">
            <v>1</v>
          </cell>
          <cell r="F4345">
            <v>1</v>
          </cell>
        </row>
        <row r="4346">
          <cell r="A4346" t="str">
            <v>WVF002</v>
          </cell>
          <cell r="B4346">
            <v>18</v>
          </cell>
          <cell r="C4346">
            <v>12</v>
          </cell>
          <cell r="D4346" t="str">
            <v>L601</v>
          </cell>
          <cell r="E4346">
            <v>1</v>
          </cell>
          <cell r="F4346">
            <v>1</v>
          </cell>
        </row>
        <row r="4347">
          <cell r="A4347" t="str">
            <v>WVF002</v>
          </cell>
          <cell r="B4347">
            <v>24</v>
          </cell>
          <cell r="C4347">
            <v>16</v>
          </cell>
          <cell r="D4347" t="str">
            <v>L601</v>
          </cell>
          <cell r="E4347">
            <v>2</v>
          </cell>
          <cell r="F4347">
            <v>2</v>
          </cell>
        </row>
        <row r="4348">
          <cell r="A4348" t="str">
            <v>WVF002</v>
          </cell>
          <cell r="B4348">
            <v>30</v>
          </cell>
          <cell r="C4348">
            <v>10</v>
          </cell>
          <cell r="D4348" t="str">
            <v>L601</v>
          </cell>
          <cell r="E4348">
            <v>0</v>
          </cell>
          <cell r="F4348">
            <v>1</v>
          </cell>
        </row>
        <row r="4349">
          <cell r="A4349" t="str">
            <v>WVF002</v>
          </cell>
          <cell r="B4349">
            <v>30</v>
          </cell>
          <cell r="C4349">
            <v>12</v>
          </cell>
          <cell r="D4349" t="str">
            <v>L601</v>
          </cell>
          <cell r="E4349">
            <v>0</v>
          </cell>
          <cell r="F4349">
            <v>1</v>
          </cell>
        </row>
        <row r="4350">
          <cell r="A4350" t="str">
            <v>WVF002</v>
          </cell>
          <cell r="B4350">
            <v>30</v>
          </cell>
          <cell r="C4350">
            <v>16</v>
          </cell>
          <cell r="D4350" t="str">
            <v>L601</v>
          </cell>
          <cell r="E4350">
            <v>0</v>
          </cell>
          <cell r="F4350">
            <v>1</v>
          </cell>
        </row>
        <row r="4351">
          <cell r="A4351" t="str">
            <v>WVF002</v>
          </cell>
          <cell r="B4351">
            <v>30</v>
          </cell>
          <cell r="C4351">
            <v>24</v>
          </cell>
          <cell r="D4351" t="str">
            <v>L601</v>
          </cell>
          <cell r="E4351">
            <v>0</v>
          </cell>
          <cell r="F4351">
            <v>1</v>
          </cell>
        </row>
        <row r="4352">
          <cell r="A4352" t="str">
            <v>WVF002</v>
          </cell>
          <cell r="B4352">
            <v>36</v>
          </cell>
          <cell r="C4352">
            <v>18</v>
          </cell>
          <cell r="D4352" t="str">
            <v>L601</v>
          </cell>
          <cell r="E4352">
            <v>0</v>
          </cell>
          <cell r="F4352">
            <v>1</v>
          </cell>
        </row>
        <row r="4353">
          <cell r="A4353" t="str">
            <v>WVS0H4C</v>
          </cell>
          <cell r="B4353">
            <v>22</v>
          </cell>
          <cell r="C4353">
            <v>20</v>
          </cell>
          <cell r="D4353" t="str">
            <v>L408</v>
          </cell>
          <cell r="E4353">
            <v>0</v>
          </cell>
          <cell r="F4353">
            <v>2</v>
          </cell>
        </row>
        <row r="4354">
          <cell r="A4354" t="str">
            <v>WVS0J4</v>
          </cell>
          <cell r="B4354">
            <v>3</v>
          </cell>
          <cell r="C4354">
            <v>2</v>
          </cell>
          <cell r="D4354" t="str">
            <v>L408</v>
          </cell>
          <cell r="E4354">
            <v>1</v>
          </cell>
          <cell r="F4354">
            <v>1</v>
          </cell>
        </row>
        <row r="4355">
          <cell r="A4355" t="str">
            <v>WVS0J4C</v>
          </cell>
          <cell r="B4355">
            <v>3</v>
          </cell>
          <cell r="C4355">
            <v>2</v>
          </cell>
          <cell r="D4355" t="str">
            <v>L408</v>
          </cell>
          <cell r="E4355">
            <v>3</v>
          </cell>
          <cell r="F4355">
            <v>3</v>
          </cell>
        </row>
        <row r="4356">
          <cell r="A4356" t="str">
            <v>WVS0J4C</v>
          </cell>
          <cell r="B4356">
            <v>4</v>
          </cell>
          <cell r="C4356">
            <v>3</v>
          </cell>
          <cell r="D4356" t="str">
            <v>L408</v>
          </cell>
          <cell r="E4356">
            <v>6</v>
          </cell>
          <cell r="F4356">
            <v>6</v>
          </cell>
        </row>
        <row r="4357">
          <cell r="A4357" t="str">
            <v>WVS0J4C</v>
          </cell>
          <cell r="B4357">
            <v>6</v>
          </cell>
          <cell r="C4357">
            <v>4</v>
          </cell>
          <cell r="D4357" t="str">
            <v>L408</v>
          </cell>
          <cell r="E4357">
            <v>3</v>
          </cell>
          <cell r="F4357">
            <v>3</v>
          </cell>
        </row>
        <row r="4358">
          <cell r="A4358" t="str">
            <v>WVS0J4C</v>
          </cell>
          <cell r="B4358">
            <v>8</v>
          </cell>
          <cell r="C4358">
            <v>6</v>
          </cell>
          <cell r="D4358" t="str">
            <v>L408</v>
          </cell>
          <cell r="E4358">
            <v>1</v>
          </cell>
          <cell r="F4358">
            <v>2</v>
          </cell>
        </row>
        <row r="4359">
          <cell r="A4359" t="str">
            <v>WVS0P4C</v>
          </cell>
          <cell r="B4359">
            <v>8</v>
          </cell>
          <cell r="C4359">
            <v>6</v>
          </cell>
          <cell r="D4359" t="str">
            <v>L408</v>
          </cell>
          <cell r="E4359">
            <v>0</v>
          </cell>
          <cell r="F4359">
            <v>1</v>
          </cell>
        </row>
        <row r="4360">
          <cell r="A4360" t="str">
            <v>WVS0P4C</v>
          </cell>
          <cell r="B4360">
            <v>10</v>
          </cell>
          <cell r="C4360">
            <v>6</v>
          </cell>
          <cell r="D4360" t="str">
            <v>L408</v>
          </cell>
          <cell r="E4360">
            <v>0</v>
          </cell>
          <cell r="F4360">
            <v>2</v>
          </cell>
        </row>
        <row r="4361">
          <cell r="A4361" t="str">
            <v>WVS0P4C</v>
          </cell>
          <cell r="B4361">
            <v>12</v>
          </cell>
          <cell r="C4361">
            <v>10</v>
          </cell>
          <cell r="D4361" t="str">
            <v>L408</v>
          </cell>
          <cell r="E4361">
            <v>2</v>
          </cell>
          <cell r="F4361">
            <v>4</v>
          </cell>
        </row>
        <row r="4362">
          <cell r="A4362" t="str">
            <v>WVS0P4C</v>
          </cell>
          <cell r="B4362">
            <v>14</v>
          </cell>
          <cell r="C4362">
            <v>10</v>
          </cell>
          <cell r="D4362" t="str">
            <v>L408</v>
          </cell>
          <cell r="E4362">
            <v>0</v>
          </cell>
          <cell r="F4362">
            <v>2</v>
          </cell>
        </row>
        <row r="4363">
          <cell r="A4363" t="str">
            <v>WVS0P4C</v>
          </cell>
          <cell r="B4363">
            <v>18</v>
          </cell>
          <cell r="C4363">
            <v>16</v>
          </cell>
          <cell r="D4363" t="str">
            <v>L408</v>
          </cell>
          <cell r="E4363">
            <v>2</v>
          </cell>
          <cell r="F4363">
            <v>2</v>
          </cell>
        </row>
        <row r="4364">
          <cell r="A4364" t="str">
            <v>XAC101</v>
          </cell>
          <cell r="B4364">
            <v>0.75</v>
          </cell>
          <cell r="C4364">
            <v>0</v>
          </cell>
          <cell r="D4364" t="str">
            <v>L304</v>
          </cell>
          <cell r="E4364">
            <v>5</v>
          </cell>
          <cell r="F4364">
            <v>6</v>
          </cell>
        </row>
        <row r="4365">
          <cell r="A4365" t="str">
            <v>XAC101</v>
          </cell>
          <cell r="B4365">
            <v>1</v>
          </cell>
          <cell r="C4365">
            <v>0</v>
          </cell>
          <cell r="D4365" t="str">
            <v>L304</v>
          </cell>
          <cell r="E4365">
            <v>12</v>
          </cell>
          <cell r="F4365">
            <v>12</v>
          </cell>
        </row>
        <row r="4366">
          <cell r="A4366" t="str">
            <v>XAC101</v>
          </cell>
          <cell r="B4366">
            <v>1.5</v>
          </cell>
          <cell r="C4366">
            <v>0</v>
          </cell>
          <cell r="D4366" t="str">
            <v>L304</v>
          </cell>
          <cell r="E4366">
            <v>3</v>
          </cell>
          <cell r="F4366">
            <v>3</v>
          </cell>
        </row>
        <row r="4367">
          <cell r="A4367" t="str">
            <v>XAC101</v>
          </cell>
          <cell r="B4367">
            <v>2</v>
          </cell>
          <cell r="C4367">
            <v>0</v>
          </cell>
          <cell r="D4367" t="str">
            <v>L304</v>
          </cell>
          <cell r="E4367">
            <v>23</v>
          </cell>
          <cell r="F4367">
            <v>24</v>
          </cell>
        </row>
        <row r="4368">
          <cell r="A4368" t="str">
            <v>XAC101</v>
          </cell>
          <cell r="B4368">
            <v>3</v>
          </cell>
          <cell r="C4368">
            <v>0</v>
          </cell>
          <cell r="D4368" t="str">
            <v>L304</v>
          </cell>
          <cell r="E4368">
            <v>9</v>
          </cell>
          <cell r="F4368">
            <v>8</v>
          </cell>
        </row>
        <row r="4369">
          <cell r="A4369" t="str">
            <v>XAC101</v>
          </cell>
          <cell r="B4369">
            <v>4</v>
          </cell>
          <cell r="C4369">
            <v>0</v>
          </cell>
          <cell r="D4369" t="str">
            <v>L304</v>
          </cell>
          <cell r="E4369">
            <v>12</v>
          </cell>
          <cell r="F4369">
            <v>19</v>
          </cell>
        </row>
        <row r="4370">
          <cell r="A4370" t="str">
            <v>XAC101</v>
          </cell>
          <cell r="B4370">
            <v>6</v>
          </cell>
          <cell r="C4370">
            <v>0</v>
          </cell>
          <cell r="D4370" t="str">
            <v>L304</v>
          </cell>
          <cell r="E4370">
            <v>24</v>
          </cell>
          <cell r="F4370">
            <v>23</v>
          </cell>
        </row>
        <row r="4371">
          <cell r="A4371" t="str">
            <v>XAC101</v>
          </cell>
          <cell r="B4371">
            <v>8</v>
          </cell>
          <cell r="C4371">
            <v>0</v>
          </cell>
          <cell r="D4371" t="str">
            <v>L304</v>
          </cell>
          <cell r="E4371">
            <v>8</v>
          </cell>
          <cell r="F4371">
            <v>8</v>
          </cell>
        </row>
        <row r="4372">
          <cell r="A4372" t="str">
            <v>XAC101</v>
          </cell>
          <cell r="B4372">
            <v>10</v>
          </cell>
          <cell r="C4372">
            <v>0</v>
          </cell>
          <cell r="D4372" t="str">
            <v>L304</v>
          </cell>
          <cell r="E4372">
            <v>6</v>
          </cell>
          <cell r="F4372">
            <v>6</v>
          </cell>
        </row>
        <row r="4373">
          <cell r="A4373" t="str">
            <v>XAC101</v>
          </cell>
          <cell r="B4373">
            <v>12</v>
          </cell>
          <cell r="C4373">
            <v>0</v>
          </cell>
          <cell r="D4373" t="str">
            <v>L304</v>
          </cell>
          <cell r="E4373">
            <v>10</v>
          </cell>
          <cell r="F4373">
            <v>11</v>
          </cell>
        </row>
        <row r="4374">
          <cell r="A4374" t="str">
            <v>XAC301</v>
          </cell>
          <cell r="B4374">
            <v>0.75</v>
          </cell>
          <cell r="C4374">
            <v>0</v>
          </cell>
          <cell r="D4374" t="str">
            <v>L304</v>
          </cell>
          <cell r="E4374">
            <v>4</v>
          </cell>
          <cell r="F4374">
            <v>4</v>
          </cell>
        </row>
        <row r="4375">
          <cell r="A4375" t="str">
            <v>XAC301</v>
          </cell>
          <cell r="B4375">
            <v>1</v>
          </cell>
          <cell r="C4375">
            <v>0</v>
          </cell>
          <cell r="D4375" t="str">
            <v>L304</v>
          </cell>
          <cell r="E4375">
            <v>5</v>
          </cell>
          <cell r="F4375">
            <v>5</v>
          </cell>
        </row>
        <row r="4376">
          <cell r="A4376" t="str">
            <v>XAC301</v>
          </cell>
          <cell r="B4376">
            <v>1.5</v>
          </cell>
          <cell r="C4376">
            <v>0</v>
          </cell>
          <cell r="D4376" t="str">
            <v>L304</v>
          </cell>
          <cell r="E4376">
            <v>1</v>
          </cell>
          <cell r="F4376">
            <v>1</v>
          </cell>
        </row>
        <row r="4377">
          <cell r="A4377" t="str">
            <v>XAC301</v>
          </cell>
          <cell r="B4377">
            <v>2</v>
          </cell>
          <cell r="C4377">
            <v>0</v>
          </cell>
          <cell r="D4377" t="str">
            <v>L304</v>
          </cell>
          <cell r="E4377">
            <v>12</v>
          </cell>
          <cell r="F4377">
            <v>12</v>
          </cell>
        </row>
        <row r="4378">
          <cell r="A4378" t="str">
            <v>XAC301</v>
          </cell>
          <cell r="B4378">
            <v>3</v>
          </cell>
          <cell r="C4378">
            <v>0</v>
          </cell>
          <cell r="D4378" t="str">
            <v>L304</v>
          </cell>
          <cell r="E4378">
            <v>8</v>
          </cell>
          <cell r="F4378">
            <v>8</v>
          </cell>
        </row>
        <row r="4379">
          <cell r="A4379" t="str">
            <v>XAC301</v>
          </cell>
          <cell r="B4379">
            <v>4</v>
          </cell>
          <cell r="C4379">
            <v>0</v>
          </cell>
          <cell r="D4379" t="str">
            <v>L304</v>
          </cell>
          <cell r="E4379">
            <v>10</v>
          </cell>
          <cell r="F4379">
            <v>10</v>
          </cell>
        </row>
        <row r="4380">
          <cell r="A4380" t="str">
            <v>XAC301</v>
          </cell>
          <cell r="B4380">
            <v>6</v>
          </cell>
          <cell r="C4380">
            <v>0</v>
          </cell>
          <cell r="D4380" t="str">
            <v>L304</v>
          </cell>
          <cell r="E4380">
            <v>4</v>
          </cell>
          <cell r="F4380">
            <v>4</v>
          </cell>
        </row>
        <row r="4381">
          <cell r="A4381" t="str">
            <v>XAC301</v>
          </cell>
          <cell r="B4381">
            <v>8</v>
          </cell>
          <cell r="C4381">
            <v>0</v>
          </cell>
          <cell r="D4381" t="str">
            <v>L304</v>
          </cell>
          <cell r="E4381">
            <v>6</v>
          </cell>
          <cell r="F4381">
            <v>7</v>
          </cell>
        </row>
        <row r="4382">
          <cell r="A4382" t="str">
            <v>XAC301</v>
          </cell>
          <cell r="B4382">
            <v>10</v>
          </cell>
          <cell r="C4382">
            <v>0</v>
          </cell>
          <cell r="D4382" t="str">
            <v>L304</v>
          </cell>
          <cell r="E4382">
            <v>1</v>
          </cell>
          <cell r="F4382">
            <v>2</v>
          </cell>
        </row>
        <row r="4383">
          <cell r="A4383" t="str">
            <v>XAC601</v>
          </cell>
          <cell r="B4383">
            <v>1</v>
          </cell>
          <cell r="C4383">
            <v>0</v>
          </cell>
          <cell r="D4383" t="str">
            <v>L304</v>
          </cell>
          <cell r="E4383">
            <v>1</v>
          </cell>
          <cell r="F4383">
            <v>1</v>
          </cell>
        </row>
        <row r="4384">
          <cell r="A4384" t="str">
            <v>XAC601</v>
          </cell>
          <cell r="B4384">
            <v>2</v>
          </cell>
          <cell r="C4384">
            <v>0</v>
          </cell>
          <cell r="D4384" t="str">
            <v>L304</v>
          </cell>
          <cell r="E4384">
            <v>5</v>
          </cell>
          <cell r="F4384">
            <v>5</v>
          </cell>
        </row>
        <row r="4385">
          <cell r="A4385" t="str">
            <v>XAC601</v>
          </cell>
          <cell r="B4385">
            <v>3</v>
          </cell>
          <cell r="C4385">
            <v>0</v>
          </cell>
          <cell r="D4385" t="str">
            <v>L304</v>
          </cell>
          <cell r="E4385">
            <v>1</v>
          </cell>
          <cell r="F4385">
            <v>1</v>
          </cell>
        </row>
        <row r="4386">
          <cell r="A4386" t="str">
            <v>XAC601</v>
          </cell>
          <cell r="B4386">
            <v>8</v>
          </cell>
          <cell r="C4386">
            <v>0</v>
          </cell>
          <cell r="D4386" t="str">
            <v>L304</v>
          </cell>
          <cell r="E4386">
            <v>5</v>
          </cell>
          <cell r="F4386">
            <v>5</v>
          </cell>
        </row>
        <row r="4387">
          <cell r="A4387" t="str">
            <v>XAS101R</v>
          </cell>
          <cell r="B4387">
            <v>1</v>
          </cell>
          <cell r="C4387">
            <v>0</v>
          </cell>
          <cell r="D4387" t="str">
            <v>L304</v>
          </cell>
          <cell r="E4387">
            <v>4</v>
          </cell>
          <cell r="F4387">
            <v>4</v>
          </cell>
        </row>
        <row r="4388">
          <cell r="A4388" t="str">
            <v>XAS101R</v>
          </cell>
          <cell r="B4388">
            <v>2</v>
          </cell>
          <cell r="C4388">
            <v>0</v>
          </cell>
          <cell r="D4388" t="str">
            <v>L304</v>
          </cell>
          <cell r="E4388">
            <v>8</v>
          </cell>
          <cell r="F4388">
            <v>12</v>
          </cell>
        </row>
        <row r="4389">
          <cell r="A4389" t="str">
            <v>XAS101R</v>
          </cell>
          <cell r="B4389">
            <v>3</v>
          </cell>
          <cell r="C4389">
            <v>0</v>
          </cell>
          <cell r="D4389" t="str">
            <v>L304</v>
          </cell>
          <cell r="E4389">
            <v>4</v>
          </cell>
          <cell r="F4389">
            <v>5</v>
          </cell>
        </row>
        <row r="4390">
          <cell r="A4390" t="str">
            <v>XAS101R</v>
          </cell>
          <cell r="B4390">
            <v>4</v>
          </cell>
          <cell r="C4390">
            <v>0</v>
          </cell>
          <cell r="D4390" t="str">
            <v>L304</v>
          </cell>
          <cell r="E4390">
            <v>1</v>
          </cell>
          <cell r="F4390">
            <v>1</v>
          </cell>
        </row>
        <row r="4391">
          <cell r="A4391" t="str">
            <v>XAS101R</v>
          </cell>
          <cell r="B4391">
            <v>6</v>
          </cell>
          <cell r="C4391">
            <v>0</v>
          </cell>
          <cell r="D4391" t="str">
            <v>L304</v>
          </cell>
          <cell r="E4391">
            <v>2</v>
          </cell>
          <cell r="F4391">
            <v>4</v>
          </cell>
        </row>
        <row r="4392">
          <cell r="A4392" t="str">
            <v>XAS101R</v>
          </cell>
          <cell r="B4392">
            <v>8</v>
          </cell>
          <cell r="C4392">
            <v>0</v>
          </cell>
          <cell r="D4392" t="str">
            <v>L304</v>
          </cell>
          <cell r="E4392">
            <v>1</v>
          </cell>
          <cell r="F4392">
            <v>1</v>
          </cell>
        </row>
        <row r="4393">
          <cell r="A4393" t="str">
            <v>XAS101R</v>
          </cell>
          <cell r="B4393">
            <v>10</v>
          </cell>
          <cell r="C4393">
            <v>0</v>
          </cell>
          <cell r="D4393" t="str">
            <v>L304</v>
          </cell>
          <cell r="E4393">
            <v>2</v>
          </cell>
          <cell r="F4393">
            <v>2</v>
          </cell>
        </row>
        <row r="4394">
          <cell r="A4394" t="str">
            <v>XAS101R</v>
          </cell>
          <cell r="B4394">
            <v>12</v>
          </cell>
          <cell r="C4394">
            <v>0</v>
          </cell>
          <cell r="D4394" t="str">
            <v>L304</v>
          </cell>
          <cell r="E4394">
            <v>4</v>
          </cell>
          <cell r="F4394">
            <v>4</v>
          </cell>
        </row>
        <row r="4395">
          <cell r="A4395" t="str">
            <v>XAS101S</v>
          </cell>
          <cell r="B4395">
            <v>0.75</v>
          </cell>
          <cell r="C4395">
            <v>0</v>
          </cell>
          <cell r="D4395" t="str">
            <v>L304</v>
          </cell>
          <cell r="E4395">
            <v>1</v>
          </cell>
          <cell r="F4395">
            <v>1</v>
          </cell>
        </row>
        <row r="4396">
          <cell r="A4396" t="str">
            <v>XAS101S</v>
          </cell>
          <cell r="B4396">
            <v>2</v>
          </cell>
          <cell r="C4396">
            <v>0</v>
          </cell>
          <cell r="D4396" t="str">
            <v>L304</v>
          </cell>
          <cell r="E4396">
            <v>6</v>
          </cell>
          <cell r="F4396">
            <v>6</v>
          </cell>
        </row>
        <row r="4397">
          <cell r="A4397" t="str">
            <v>XAS101S</v>
          </cell>
          <cell r="B4397">
            <v>3</v>
          </cell>
          <cell r="C4397">
            <v>0</v>
          </cell>
          <cell r="D4397" t="str">
            <v>L304</v>
          </cell>
          <cell r="E4397">
            <v>3</v>
          </cell>
          <cell r="F4397">
            <v>3</v>
          </cell>
        </row>
        <row r="4398">
          <cell r="A4398" t="str">
            <v>XAS101S</v>
          </cell>
          <cell r="B4398">
            <v>4</v>
          </cell>
          <cell r="C4398">
            <v>0</v>
          </cell>
          <cell r="D4398" t="str">
            <v>L304</v>
          </cell>
          <cell r="E4398">
            <v>2</v>
          </cell>
          <cell r="F4398">
            <v>4</v>
          </cell>
        </row>
        <row r="4399">
          <cell r="A4399" t="str">
            <v>XAS101S</v>
          </cell>
          <cell r="B4399">
            <v>6</v>
          </cell>
          <cell r="C4399">
            <v>0</v>
          </cell>
          <cell r="D4399" t="str">
            <v>L304</v>
          </cell>
          <cell r="E4399">
            <v>7</v>
          </cell>
          <cell r="F4399">
            <v>9</v>
          </cell>
        </row>
        <row r="4400">
          <cell r="A4400" t="str">
            <v>XAS101S</v>
          </cell>
          <cell r="B4400">
            <v>8</v>
          </cell>
          <cell r="C4400">
            <v>0</v>
          </cell>
          <cell r="D4400" t="str">
            <v>L304</v>
          </cell>
          <cell r="E4400">
            <v>7</v>
          </cell>
          <cell r="F4400">
            <v>7</v>
          </cell>
        </row>
        <row r="4401">
          <cell r="A4401" t="str">
            <v>XAS101S</v>
          </cell>
          <cell r="B4401">
            <v>10</v>
          </cell>
          <cell r="C4401">
            <v>0</v>
          </cell>
          <cell r="D4401" t="str">
            <v>L304</v>
          </cell>
          <cell r="E4401">
            <v>4</v>
          </cell>
          <cell r="F4401">
            <v>4</v>
          </cell>
        </row>
        <row r="4402">
          <cell r="A4402" t="str">
            <v>XAS101S</v>
          </cell>
          <cell r="B4402">
            <v>12</v>
          </cell>
          <cell r="C4402">
            <v>0</v>
          </cell>
          <cell r="D4402" t="str">
            <v>L304</v>
          </cell>
          <cell r="E4402">
            <v>14</v>
          </cell>
          <cell r="F4402">
            <v>14</v>
          </cell>
        </row>
        <row r="4403">
          <cell r="A4403" t="str">
            <v>XAS301R</v>
          </cell>
          <cell r="B4403">
            <v>0.75</v>
          </cell>
          <cell r="C4403">
            <v>0</v>
          </cell>
          <cell r="D4403" t="str">
            <v>L304</v>
          </cell>
          <cell r="E4403">
            <v>18</v>
          </cell>
          <cell r="F4403">
            <v>16</v>
          </cell>
        </row>
        <row r="4404">
          <cell r="A4404" t="str">
            <v>XAS301R</v>
          </cell>
          <cell r="B4404">
            <v>1</v>
          </cell>
          <cell r="C4404">
            <v>0</v>
          </cell>
          <cell r="D4404" t="str">
            <v>L304</v>
          </cell>
          <cell r="E4404">
            <v>1</v>
          </cell>
          <cell r="F4404">
            <v>1</v>
          </cell>
        </row>
        <row r="4405">
          <cell r="A4405" t="str">
            <v>XAS301R</v>
          </cell>
          <cell r="B4405">
            <v>2</v>
          </cell>
          <cell r="C4405">
            <v>0</v>
          </cell>
          <cell r="D4405" t="str">
            <v>L304</v>
          </cell>
          <cell r="E4405">
            <v>9</v>
          </cell>
          <cell r="F4405">
            <v>8</v>
          </cell>
        </row>
        <row r="4406">
          <cell r="A4406" t="str">
            <v>XAS301R</v>
          </cell>
          <cell r="B4406">
            <v>3</v>
          </cell>
          <cell r="C4406">
            <v>0</v>
          </cell>
          <cell r="D4406" t="str">
            <v>L304</v>
          </cell>
          <cell r="E4406">
            <v>10</v>
          </cell>
          <cell r="F4406">
            <v>10</v>
          </cell>
        </row>
        <row r="4407">
          <cell r="A4407" t="str">
            <v>XAS301R</v>
          </cell>
          <cell r="B4407">
            <v>4</v>
          </cell>
          <cell r="C4407">
            <v>0</v>
          </cell>
          <cell r="D4407" t="str">
            <v>L304</v>
          </cell>
          <cell r="E4407">
            <v>3</v>
          </cell>
          <cell r="F4407">
            <v>4</v>
          </cell>
        </row>
        <row r="4408">
          <cell r="A4408" t="str">
            <v>XAS301R</v>
          </cell>
          <cell r="B4408">
            <v>6</v>
          </cell>
          <cell r="C4408">
            <v>0</v>
          </cell>
          <cell r="D4408" t="str">
            <v>L304</v>
          </cell>
          <cell r="E4408">
            <v>2</v>
          </cell>
          <cell r="F4408">
            <v>3</v>
          </cell>
        </row>
        <row r="4409">
          <cell r="A4409" t="str">
            <v>XAS301R</v>
          </cell>
          <cell r="B4409">
            <v>8</v>
          </cell>
          <cell r="C4409">
            <v>0</v>
          </cell>
          <cell r="D4409" t="str">
            <v>L304</v>
          </cell>
          <cell r="E4409">
            <v>3</v>
          </cell>
          <cell r="F4409">
            <v>3</v>
          </cell>
        </row>
        <row r="4410">
          <cell r="A4410" t="str">
            <v>XAS301R</v>
          </cell>
          <cell r="B4410">
            <v>10</v>
          </cell>
          <cell r="C4410">
            <v>0</v>
          </cell>
          <cell r="D4410" t="str">
            <v>L304</v>
          </cell>
          <cell r="E4410">
            <v>4</v>
          </cell>
          <cell r="F4410">
            <v>4</v>
          </cell>
        </row>
        <row r="4411">
          <cell r="A4411" t="str">
            <v>XAS301S</v>
          </cell>
          <cell r="B4411">
            <v>0.75</v>
          </cell>
          <cell r="C4411">
            <v>0</v>
          </cell>
          <cell r="D4411" t="str">
            <v>L304</v>
          </cell>
          <cell r="E4411">
            <v>3</v>
          </cell>
          <cell r="F4411">
            <v>8</v>
          </cell>
        </row>
        <row r="4412">
          <cell r="A4412" t="str">
            <v>XAS301S</v>
          </cell>
          <cell r="B4412">
            <v>1</v>
          </cell>
          <cell r="C4412">
            <v>0</v>
          </cell>
          <cell r="D4412" t="str">
            <v>L304</v>
          </cell>
          <cell r="E4412">
            <v>5</v>
          </cell>
          <cell r="F4412">
            <v>5</v>
          </cell>
        </row>
        <row r="4413">
          <cell r="A4413" t="str">
            <v>XAS301S</v>
          </cell>
          <cell r="B4413">
            <v>2</v>
          </cell>
          <cell r="C4413">
            <v>0</v>
          </cell>
          <cell r="D4413" t="str">
            <v>L304</v>
          </cell>
          <cell r="E4413">
            <v>18</v>
          </cell>
          <cell r="F4413">
            <v>19</v>
          </cell>
        </row>
        <row r="4414">
          <cell r="A4414" t="str">
            <v>XAS301S</v>
          </cell>
          <cell r="B4414">
            <v>3</v>
          </cell>
          <cell r="C4414">
            <v>0</v>
          </cell>
          <cell r="D4414" t="str">
            <v>L304</v>
          </cell>
          <cell r="E4414">
            <v>14</v>
          </cell>
          <cell r="F4414">
            <v>14</v>
          </cell>
        </row>
        <row r="4415">
          <cell r="A4415" t="str">
            <v>XAS301S</v>
          </cell>
          <cell r="B4415">
            <v>4</v>
          </cell>
          <cell r="C4415">
            <v>0</v>
          </cell>
          <cell r="D4415" t="str">
            <v>L304</v>
          </cell>
          <cell r="E4415">
            <v>4</v>
          </cell>
          <cell r="F4415">
            <v>4</v>
          </cell>
        </row>
        <row r="4416">
          <cell r="A4416" t="str">
            <v>XAS301S</v>
          </cell>
          <cell r="B4416">
            <v>6</v>
          </cell>
          <cell r="C4416">
            <v>0</v>
          </cell>
          <cell r="D4416" t="str">
            <v>L304</v>
          </cell>
          <cell r="E4416">
            <v>5</v>
          </cell>
          <cell r="F4416">
            <v>4</v>
          </cell>
        </row>
        <row r="4417">
          <cell r="A4417" t="str">
            <v>XAS301S</v>
          </cell>
          <cell r="B4417">
            <v>8</v>
          </cell>
          <cell r="C4417">
            <v>0</v>
          </cell>
          <cell r="D4417" t="str">
            <v>L304</v>
          </cell>
          <cell r="E4417">
            <v>2</v>
          </cell>
          <cell r="F4417">
            <v>2</v>
          </cell>
        </row>
        <row r="4418">
          <cell r="A4418" t="str">
            <v>XAS301S</v>
          </cell>
          <cell r="B4418">
            <v>10</v>
          </cell>
          <cell r="C4418">
            <v>0</v>
          </cell>
          <cell r="D4418" t="str">
            <v>L304</v>
          </cell>
          <cell r="E4418">
            <v>6</v>
          </cell>
          <cell r="F4418">
            <v>7</v>
          </cell>
        </row>
        <row r="4419">
          <cell r="A4419" t="str">
            <v>XAS601</v>
          </cell>
          <cell r="B4419">
            <v>3</v>
          </cell>
          <cell r="C4419">
            <v>0</v>
          </cell>
          <cell r="D4419" t="str">
            <v>L304</v>
          </cell>
          <cell r="E4419">
            <v>0</v>
          </cell>
          <cell r="F4419">
            <v>1</v>
          </cell>
        </row>
        <row r="4420">
          <cell r="A4420" t="str">
            <v>XAS601</v>
          </cell>
          <cell r="B4420">
            <v>6</v>
          </cell>
          <cell r="C4420">
            <v>0</v>
          </cell>
          <cell r="D4420" t="str">
            <v>L304</v>
          </cell>
          <cell r="E4420">
            <v>1</v>
          </cell>
          <cell r="F4420">
            <v>1</v>
          </cell>
        </row>
        <row r="4421">
          <cell r="A4421" t="str">
            <v>XAS601R</v>
          </cell>
          <cell r="B4421">
            <v>0.75</v>
          </cell>
          <cell r="C4421">
            <v>0</v>
          </cell>
          <cell r="D4421" t="str">
            <v>L304</v>
          </cell>
          <cell r="E4421">
            <v>12</v>
          </cell>
          <cell r="F4421">
            <v>12</v>
          </cell>
        </row>
        <row r="4422">
          <cell r="A4422" t="str">
            <v>XAS601R</v>
          </cell>
          <cell r="B4422">
            <v>1</v>
          </cell>
          <cell r="C4422">
            <v>0</v>
          </cell>
          <cell r="D4422" t="str">
            <v>L304</v>
          </cell>
          <cell r="E4422">
            <v>5</v>
          </cell>
          <cell r="F4422">
            <v>5</v>
          </cell>
        </row>
        <row r="4423">
          <cell r="A4423" t="str">
            <v>XAS601R</v>
          </cell>
          <cell r="B4423">
            <v>1.5</v>
          </cell>
          <cell r="C4423">
            <v>0</v>
          </cell>
          <cell r="D4423" t="str">
            <v>L304</v>
          </cell>
          <cell r="E4423">
            <v>2</v>
          </cell>
          <cell r="F4423">
            <v>2</v>
          </cell>
        </row>
        <row r="4424">
          <cell r="A4424" t="str">
            <v>XAS601R</v>
          </cell>
          <cell r="B4424">
            <v>2</v>
          </cell>
          <cell r="C4424">
            <v>0</v>
          </cell>
          <cell r="D4424" t="str">
            <v>L304</v>
          </cell>
          <cell r="E4424">
            <v>6</v>
          </cell>
          <cell r="F4424">
            <v>6</v>
          </cell>
        </row>
        <row r="4425">
          <cell r="A4425" t="str">
            <v>XAS601R</v>
          </cell>
          <cell r="B4425">
            <v>3</v>
          </cell>
          <cell r="C4425">
            <v>0</v>
          </cell>
          <cell r="D4425" t="str">
            <v>L304</v>
          </cell>
          <cell r="E4425">
            <v>1</v>
          </cell>
          <cell r="F4425">
            <v>1</v>
          </cell>
        </row>
        <row r="4426">
          <cell r="A4426" t="str">
            <v>XAS601R</v>
          </cell>
          <cell r="B4426">
            <v>4</v>
          </cell>
          <cell r="C4426">
            <v>0</v>
          </cell>
          <cell r="D4426" t="str">
            <v>L304</v>
          </cell>
          <cell r="E4426">
            <v>2</v>
          </cell>
          <cell r="F4426">
            <v>2</v>
          </cell>
        </row>
        <row r="4427">
          <cell r="A4427" t="str">
            <v>XAS601R</v>
          </cell>
          <cell r="B4427">
            <v>6</v>
          </cell>
          <cell r="C4427">
            <v>0</v>
          </cell>
          <cell r="D4427" t="str">
            <v>L304</v>
          </cell>
          <cell r="E4427">
            <v>1</v>
          </cell>
          <cell r="F4427">
            <v>3</v>
          </cell>
        </row>
        <row r="4428">
          <cell r="A4428" t="str">
            <v>XAS601R</v>
          </cell>
          <cell r="B4428">
            <v>8</v>
          </cell>
          <cell r="C4428">
            <v>0</v>
          </cell>
          <cell r="D4428" t="str">
            <v>L304</v>
          </cell>
          <cell r="E4428">
            <v>4</v>
          </cell>
          <cell r="F4428">
            <v>4</v>
          </cell>
        </row>
        <row r="4429">
          <cell r="A4429" t="str">
            <v>XAS601S</v>
          </cell>
          <cell r="B4429">
            <v>0.75</v>
          </cell>
          <cell r="C4429">
            <v>0</v>
          </cell>
          <cell r="D4429" t="str">
            <v>L304</v>
          </cell>
          <cell r="E4429">
            <v>9</v>
          </cell>
          <cell r="F4429">
            <v>9</v>
          </cell>
        </row>
        <row r="4430">
          <cell r="A4430" t="str">
            <v>XAS601S</v>
          </cell>
          <cell r="B4430">
            <v>1.5</v>
          </cell>
          <cell r="C4430">
            <v>0</v>
          </cell>
          <cell r="D4430" t="str">
            <v>L304</v>
          </cell>
          <cell r="E4430">
            <v>3</v>
          </cell>
          <cell r="F4430">
            <v>4</v>
          </cell>
        </row>
        <row r="4431">
          <cell r="A4431" t="str">
            <v>XAS601S</v>
          </cell>
          <cell r="B4431">
            <v>2</v>
          </cell>
          <cell r="C4431">
            <v>0</v>
          </cell>
          <cell r="D4431" t="str">
            <v>L304</v>
          </cell>
          <cell r="E4431">
            <v>2</v>
          </cell>
          <cell r="F4431">
            <v>2</v>
          </cell>
        </row>
        <row r="4432">
          <cell r="A4432" t="str">
            <v>XAS601S</v>
          </cell>
          <cell r="B4432">
            <v>6</v>
          </cell>
          <cell r="C4432">
            <v>0</v>
          </cell>
          <cell r="D4432" t="str">
            <v>L304</v>
          </cell>
          <cell r="E4432">
            <v>3</v>
          </cell>
          <cell r="F4432">
            <v>2</v>
          </cell>
        </row>
        <row r="4433">
          <cell r="A4433" t="str">
            <v>XBC101</v>
          </cell>
          <cell r="B4433">
            <v>14</v>
          </cell>
          <cell r="C4433">
            <v>0</v>
          </cell>
          <cell r="D4433" t="str">
            <v>L304</v>
          </cell>
          <cell r="E4433">
            <v>4</v>
          </cell>
          <cell r="F4433">
            <v>7</v>
          </cell>
        </row>
        <row r="4434">
          <cell r="A4434" t="str">
            <v>XBC101</v>
          </cell>
          <cell r="B4434">
            <v>16</v>
          </cell>
          <cell r="C4434">
            <v>0</v>
          </cell>
          <cell r="D4434" t="str">
            <v>L304</v>
          </cell>
          <cell r="E4434">
            <v>22</v>
          </cell>
          <cell r="F4434">
            <v>22</v>
          </cell>
        </row>
        <row r="4435">
          <cell r="A4435" t="str">
            <v>XBC101</v>
          </cell>
          <cell r="B4435">
            <v>18</v>
          </cell>
          <cell r="C4435">
            <v>0</v>
          </cell>
          <cell r="D4435" t="str">
            <v>L304</v>
          </cell>
          <cell r="E4435">
            <v>1</v>
          </cell>
          <cell r="F4435">
            <v>2</v>
          </cell>
        </row>
        <row r="4436">
          <cell r="A4436" t="str">
            <v>XBC101</v>
          </cell>
          <cell r="B4436">
            <v>20</v>
          </cell>
          <cell r="C4436">
            <v>0</v>
          </cell>
          <cell r="D4436" t="str">
            <v>L304</v>
          </cell>
          <cell r="E4436">
            <v>7</v>
          </cell>
          <cell r="F4436">
            <v>10</v>
          </cell>
        </row>
        <row r="4437">
          <cell r="A4437" t="str">
            <v>XBC101</v>
          </cell>
          <cell r="B4437">
            <v>24</v>
          </cell>
          <cell r="C4437">
            <v>0</v>
          </cell>
          <cell r="D4437" t="str">
            <v>L304</v>
          </cell>
          <cell r="E4437">
            <v>9</v>
          </cell>
          <cell r="F4437">
            <v>12</v>
          </cell>
        </row>
        <row r="4438">
          <cell r="A4438" t="str">
            <v>XBC102</v>
          </cell>
          <cell r="B4438">
            <v>30</v>
          </cell>
          <cell r="C4438">
            <v>0</v>
          </cell>
          <cell r="D4438" t="str">
            <v>L304</v>
          </cell>
          <cell r="E4438">
            <v>2</v>
          </cell>
          <cell r="F4438">
            <v>0</v>
          </cell>
        </row>
        <row r="4439">
          <cell r="A4439" t="str">
            <v>XBC102</v>
          </cell>
          <cell r="B4439">
            <v>36</v>
          </cell>
          <cell r="C4439">
            <v>0</v>
          </cell>
          <cell r="D4439" t="str">
            <v>L304</v>
          </cell>
          <cell r="E4439">
            <v>1</v>
          </cell>
          <cell r="F4439">
            <v>1</v>
          </cell>
        </row>
        <row r="4440">
          <cell r="A4440" t="str">
            <v>XBC102K</v>
          </cell>
          <cell r="B4440">
            <v>30</v>
          </cell>
          <cell r="C4440">
            <v>0</v>
          </cell>
          <cell r="D4440" t="str">
            <v>L304</v>
          </cell>
          <cell r="E4440">
            <v>8</v>
          </cell>
          <cell r="F4440">
            <v>10</v>
          </cell>
        </row>
        <row r="4441">
          <cell r="A4441" t="str">
            <v>XBC301</v>
          </cell>
          <cell r="B4441">
            <v>12</v>
          </cell>
          <cell r="C4441">
            <v>0</v>
          </cell>
          <cell r="D4441" t="str">
            <v>L304</v>
          </cell>
          <cell r="E4441">
            <v>0</v>
          </cell>
          <cell r="F4441">
            <v>1</v>
          </cell>
        </row>
        <row r="4442">
          <cell r="A4442" t="str">
            <v>XBC301</v>
          </cell>
          <cell r="B4442">
            <v>14</v>
          </cell>
          <cell r="C4442">
            <v>0</v>
          </cell>
          <cell r="D4442" t="str">
            <v>L304</v>
          </cell>
          <cell r="E4442">
            <v>1</v>
          </cell>
          <cell r="F4442">
            <v>1</v>
          </cell>
        </row>
        <row r="4443">
          <cell r="A4443" t="str">
            <v>XBC301</v>
          </cell>
          <cell r="B4443">
            <v>16</v>
          </cell>
          <cell r="C4443">
            <v>0</v>
          </cell>
          <cell r="D4443" t="str">
            <v>L304</v>
          </cell>
          <cell r="E4443">
            <v>1</v>
          </cell>
          <cell r="F4443">
            <v>1</v>
          </cell>
        </row>
        <row r="4444">
          <cell r="A4444" t="str">
            <v>XBC301</v>
          </cell>
          <cell r="B4444">
            <v>18</v>
          </cell>
          <cell r="C4444">
            <v>0</v>
          </cell>
          <cell r="D4444" t="str">
            <v>L304</v>
          </cell>
          <cell r="E4444">
            <v>1</v>
          </cell>
          <cell r="F4444">
            <v>1</v>
          </cell>
        </row>
        <row r="4445">
          <cell r="A4445" t="str">
            <v>XBC301</v>
          </cell>
          <cell r="B4445">
            <v>20</v>
          </cell>
          <cell r="C4445">
            <v>0</v>
          </cell>
          <cell r="D4445" t="str">
            <v>L304</v>
          </cell>
          <cell r="E4445">
            <v>1</v>
          </cell>
          <cell r="F4445">
            <v>2</v>
          </cell>
        </row>
        <row r="4446">
          <cell r="A4446" t="str">
            <v>XBC301</v>
          </cell>
          <cell r="B4446">
            <v>24</v>
          </cell>
          <cell r="C4446">
            <v>0</v>
          </cell>
          <cell r="D4446" t="str">
            <v>L304</v>
          </cell>
          <cell r="E4446">
            <v>10</v>
          </cell>
          <cell r="F4446">
            <v>10</v>
          </cell>
        </row>
        <row r="4447">
          <cell r="A4447" t="str">
            <v>XBC302</v>
          </cell>
          <cell r="B4447">
            <v>30</v>
          </cell>
          <cell r="C4447">
            <v>0</v>
          </cell>
          <cell r="D4447" t="str">
            <v>L304</v>
          </cell>
          <cell r="E4447">
            <v>0</v>
          </cell>
          <cell r="F4447">
            <v>3</v>
          </cell>
        </row>
        <row r="4448">
          <cell r="A4448" t="str">
            <v>XBC302</v>
          </cell>
          <cell r="B4448">
            <v>42</v>
          </cell>
          <cell r="C4448">
            <v>0</v>
          </cell>
          <cell r="D4448" t="str">
            <v>L304</v>
          </cell>
          <cell r="E4448">
            <v>2</v>
          </cell>
          <cell r="F4448">
            <v>2</v>
          </cell>
        </row>
        <row r="4449">
          <cell r="A4449" t="str">
            <v>XBC302K</v>
          </cell>
          <cell r="B4449">
            <v>30</v>
          </cell>
          <cell r="C4449">
            <v>0</v>
          </cell>
          <cell r="D4449" t="str">
            <v>L304</v>
          </cell>
          <cell r="E4449">
            <v>13</v>
          </cell>
          <cell r="F4449">
            <v>13</v>
          </cell>
        </row>
        <row r="4450">
          <cell r="A4450" t="str">
            <v>XBC302K</v>
          </cell>
          <cell r="B4450">
            <v>36</v>
          </cell>
          <cell r="C4450">
            <v>0</v>
          </cell>
          <cell r="D4450" t="str">
            <v>L304</v>
          </cell>
          <cell r="E4450">
            <v>4</v>
          </cell>
          <cell r="F4450">
            <v>4</v>
          </cell>
        </row>
        <row r="4451">
          <cell r="A4451" t="str">
            <v>XBC302K</v>
          </cell>
          <cell r="B4451">
            <v>42</v>
          </cell>
          <cell r="C4451">
            <v>0</v>
          </cell>
          <cell r="D4451" t="str">
            <v>L304</v>
          </cell>
          <cell r="E4451">
            <v>4</v>
          </cell>
          <cell r="F4451">
            <v>4</v>
          </cell>
        </row>
        <row r="4452">
          <cell r="A4452" t="str">
            <v>XBC302K</v>
          </cell>
          <cell r="B4452">
            <v>48</v>
          </cell>
          <cell r="C4452">
            <v>0</v>
          </cell>
          <cell r="D4452" t="str">
            <v>L304</v>
          </cell>
          <cell r="E4452">
            <v>1</v>
          </cell>
          <cell r="F4452">
            <v>1</v>
          </cell>
        </row>
        <row r="4453">
          <cell r="A4453" t="str">
            <v>XBC601</v>
          </cell>
          <cell r="B4453">
            <v>10</v>
          </cell>
          <cell r="C4453">
            <v>0</v>
          </cell>
          <cell r="D4453" t="str">
            <v>L304</v>
          </cell>
          <cell r="E4453">
            <v>3</v>
          </cell>
          <cell r="F4453">
            <v>3</v>
          </cell>
        </row>
        <row r="4454">
          <cell r="A4454" t="str">
            <v>XBC601</v>
          </cell>
          <cell r="B4454">
            <v>16</v>
          </cell>
          <cell r="C4454">
            <v>0</v>
          </cell>
          <cell r="D4454" t="str">
            <v>L304</v>
          </cell>
          <cell r="E4454">
            <v>0</v>
          </cell>
          <cell r="F4454">
            <v>1</v>
          </cell>
        </row>
        <row r="4455">
          <cell r="A4455" t="str">
            <v>XBC601</v>
          </cell>
          <cell r="B4455">
            <v>20</v>
          </cell>
          <cell r="C4455">
            <v>0</v>
          </cell>
          <cell r="D4455" t="str">
            <v>L304</v>
          </cell>
          <cell r="E4455">
            <v>1</v>
          </cell>
          <cell r="F4455">
            <v>1</v>
          </cell>
        </row>
        <row r="4456">
          <cell r="A4456" t="str">
            <v>XBC601</v>
          </cell>
          <cell r="B4456">
            <v>24</v>
          </cell>
          <cell r="C4456">
            <v>0</v>
          </cell>
          <cell r="D4456" t="str">
            <v>L304</v>
          </cell>
          <cell r="E4456">
            <v>1</v>
          </cell>
          <cell r="F4456">
            <v>1</v>
          </cell>
        </row>
        <row r="4457">
          <cell r="A4457" t="str">
            <v>XBC602K</v>
          </cell>
          <cell r="B4457">
            <v>30</v>
          </cell>
          <cell r="C4457">
            <v>0</v>
          </cell>
          <cell r="D4457" t="str">
            <v>L304</v>
          </cell>
          <cell r="E4457">
            <v>2</v>
          </cell>
          <cell r="F4457">
            <v>2</v>
          </cell>
        </row>
        <row r="4458">
          <cell r="A4458" t="str">
            <v>XBC901</v>
          </cell>
          <cell r="B4458">
            <v>3</v>
          </cell>
          <cell r="C4458">
            <v>0</v>
          </cell>
          <cell r="D4458" t="str">
            <v>L304</v>
          </cell>
          <cell r="E4458">
            <v>1</v>
          </cell>
          <cell r="F4458">
            <v>1</v>
          </cell>
        </row>
        <row r="4459">
          <cell r="A4459" t="str">
            <v>XBC901</v>
          </cell>
          <cell r="B4459">
            <v>4</v>
          </cell>
          <cell r="C4459">
            <v>0</v>
          </cell>
          <cell r="D4459" t="str">
            <v>L304</v>
          </cell>
          <cell r="E4459">
            <v>3</v>
          </cell>
          <cell r="F4459">
            <v>4</v>
          </cell>
        </row>
        <row r="4460">
          <cell r="A4460" t="str">
            <v>XBC901</v>
          </cell>
          <cell r="B4460">
            <v>6</v>
          </cell>
          <cell r="C4460">
            <v>0</v>
          </cell>
          <cell r="D4460" t="str">
            <v>L304</v>
          </cell>
          <cell r="E4460">
            <v>0</v>
          </cell>
          <cell r="F4460">
            <v>2</v>
          </cell>
        </row>
        <row r="4461">
          <cell r="A4461" t="str">
            <v>XBC901</v>
          </cell>
          <cell r="B4461">
            <v>16</v>
          </cell>
          <cell r="C4461">
            <v>0</v>
          </cell>
          <cell r="D4461" t="str">
            <v>L304</v>
          </cell>
          <cell r="E4461">
            <v>1</v>
          </cell>
          <cell r="F4461">
            <v>1</v>
          </cell>
        </row>
        <row r="4462">
          <cell r="A4462" t="str">
            <v>XBC901</v>
          </cell>
          <cell r="B4462">
            <v>20</v>
          </cell>
          <cell r="C4462">
            <v>0</v>
          </cell>
          <cell r="D4462" t="str">
            <v>L304</v>
          </cell>
          <cell r="E4462">
            <v>1</v>
          </cell>
          <cell r="F4462">
            <v>1</v>
          </cell>
        </row>
        <row r="4463">
          <cell r="A4463" t="str">
            <v>XBCA01</v>
          </cell>
          <cell r="B4463">
            <v>1</v>
          </cell>
          <cell r="C4463">
            <v>0</v>
          </cell>
          <cell r="D4463" t="str">
            <v>L304</v>
          </cell>
          <cell r="E4463">
            <v>11</v>
          </cell>
          <cell r="F4463">
            <v>15</v>
          </cell>
        </row>
        <row r="4464">
          <cell r="A4464" t="str">
            <v>XBCA01</v>
          </cell>
          <cell r="B4464">
            <v>2</v>
          </cell>
          <cell r="C4464">
            <v>0</v>
          </cell>
          <cell r="D4464" t="str">
            <v>L304</v>
          </cell>
          <cell r="E4464">
            <v>3</v>
          </cell>
          <cell r="F4464">
            <v>4</v>
          </cell>
        </row>
        <row r="4465">
          <cell r="A4465" t="str">
            <v>XBCD02W</v>
          </cell>
          <cell r="B4465">
            <v>48</v>
          </cell>
          <cell r="C4465">
            <v>0</v>
          </cell>
          <cell r="D4465" t="str">
            <v>L304</v>
          </cell>
          <cell r="E4465">
            <v>4</v>
          </cell>
          <cell r="F4465">
            <v>4</v>
          </cell>
        </row>
        <row r="4466">
          <cell r="A4466" t="str">
            <v>XBS101R</v>
          </cell>
          <cell r="B4466">
            <v>16</v>
          </cell>
          <cell r="C4466">
            <v>0</v>
          </cell>
          <cell r="D4466" t="str">
            <v>L304</v>
          </cell>
          <cell r="E4466">
            <v>2</v>
          </cell>
          <cell r="F4466">
            <v>2</v>
          </cell>
        </row>
        <row r="4467">
          <cell r="A4467" t="str">
            <v>XBS101R</v>
          </cell>
          <cell r="B4467">
            <v>18</v>
          </cell>
          <cell r="C4467">
            <v>0</v>
          </cell>
          <cell r="D4467" t="str">
            <v>L304</v>
          </cell>
          <cell r="E4467">
            <v>3</v>
          </cell>
          <cell r="F4467">
            <v>3</v>
          </cell>
        </row>
        <row r="4468">
          <cell r="A4468" t="str">
            <v>XBS101R</v>
          </cell>
          <cell r="B4468">
            <v>20</v>
          </cell>
          <cell r="C4468">
            <v>0</v>
          </cell>
          <cell r="D4468" t="str">
            <v>L304</v>
          </cell>
          <cell r="E4468">
            <v>4</v>
          </cell>
          <cell r="F4468">
            <v>4</v>
          </cell>
        </row>
        <row r="4469">
          <cell r="A4469" t="str">
            <v>XBS101R</v>
          </cell>
          <cell r="B4469">
            <v>24</v>
          </cell>
          <cell r="C4469">
            <v>0</v>
          </cell>
          <cell r="D4469" t="str">
            <v>L304</v>
          </cell>
          <cell r="E4469">
            <v>6</v>
          </cell>
          <cell r="F4469">
            <v>6</v>
          </cell>
        </row>
        <row r="4470">
          <cell r="A4470" t="str">
            <v>XBS101S</v>
          </cell>
          <cell r="B4470">
            <v>14</v>
          </cell>
          <cell r="C4470">
            <v>0</v>
          </cell>
          <cell r="D4470" t="str">
            <v>L304</v>
          </cell>
          <cell r="E4470">
            <v>1</v>
          </cell>
          <cell r="F4470">
            <v>2</v>
          </cell>
        </row>
        <row r="4471">
          <cell r="A4471" t="str">
            <v>XBS101S</v>
          </cell>
          <cell r="B4471">
            <v>18</v>
          </cell>
          <cell r="C4471">
            <v>0</v>
          </cell>
          <cell r="D4471" t="str">
            <v>L304</v>
          </cell>
          <cell r="E4471">
            <v>1</v>
          </cell>
          <cell r="F4471">
            <v>1</v>
          </cell>
        </row>
        <row r="4472">
          <cell r="A4472" t="str">
            <v>XBS101S</v>
          </cell>
          <cell r="B4472">
            <v>20</v>
          </cell>
          <cell r="C4472">
            <v>0</v>
          </cell>
          <cell r="D4472" t="str">
            <v>L304</v>
          </cell>
          <cell r="E4472">
            <v>1</v>
          </cell>
          <cell r="F4472">
            <v>3</v>
          </cell>
        </row>
        <row r="4473">
          <cell r="A4473" t="str">
            <v>XBS101S</v>
          </cell>
          <cell r="B4473">
            <v>24</v>
          </cell>
          <cell r="C4473">
            <v>0</v>
          </cell>
          <cell r="D4473" t="str">
            <v>L304</v>
          </cell>
          <cell r="E4473">
            <v>1</v>
          </cell>
          <cell r="F4473">
            <v>1</v>
          </cell>
        </row>
        <row r="4474">
          <cell r="A4474" t="str">
            <v>XBS102R</v>
          </cell>
          <cell r="B4474">
            <v>26</v>
          </cell>
          <cell r="C4474">
            <v>0</v>
          </cell>
          <cell r="D4474" t="str">
            <v>L304</v>
          </cell>
          <cell r="E4474">
            <v>0</v>
          </cell>
          <cell r="F4474">
            <v>1</v>
          </cell>
        </row>
        <row r="4475">
          <cell r="A4475" t="str">
            <v>XBS102R</v>
          </cell>
          <cell r="B4475">
            <v>48</v>
          </cell>
          <cell r="C4475">
            <v>0</v>
          </cell>
          <cell r="D4475" t="str">
            <v>L304</v>
          </cell>
          <cell r="E4475">
            <v>1</v>
          </cell>
          <cell r="F4475">
            <v>1</v>
          </cell>
        </row>
        <row r="4476">
          <cell r="A4476" t="str">
            <v>XBS102RK</v>
          </cell>
          <cell r="B4476">
            <v>30</v>
          </cell>
          <cell r="C4476">
            <v>0</v>
          </cell>
          <cell r="D4476" t="str">
            <v>L304</v>
          </cell>
          <cell r="E4476">
            <v>7</v>
          </cell>
          <cell r="F4476">
            <v>7</v>
          </cell>
        </row>
        <row r="4477">
          <cell r="A4477" t="str">
            <v>XBS102RK</v>
          </cell>
          <cell r="B4477">
            <v>36</v>
          </cell>
          <cell r="C4477">
            <v>0</v>
          </cell>
          <cell r="D4477" t="str">
            <v>L304</v>
          </cell>
          <cell r="E4477">
            <v>3</v>
          </cell>
          <cell r="F4477">
            <v>3</v>
          </cell>
        </row>
        <row r="4478">
          <cell r="A4478" t="str">
            <v>XBS102RK</v>
          </cell>
          <cell r="B4478">
            <v>42</v>
          </cell>
          <cell r="C4478">
            <v>0</v>
          </cell>
          <cell r="D4478" t="str">
            <v>L304</v>
          </cell>
          <cell r="E4478">
            <v>1</v>
          </cell>
          <cell r="F4478">
            <v>1</v>
          </cell>
        </row>
        <row r="4479">
          <cell r="A4479" t="str">
            <v>XBS102RK</v>
          </cell>
          <cell r="B4479">
            <v>48</v>
          </cell>
          <cell r="C4479">
            <v>0</v>
          </cell>
          <cell r="D4479" t="str">
            <v>L304</v>
          </cell>
          <cell r="E4479">
            <v>3</v>
          </cell>
          <cell r="F4479">
            <v>3</v>
          </cell>
        </row>
        <row r="4480">
          <cell r="A4480" t="str">
            <v>XBS102RK</v>
          </cell>
          <cell r="B4480">
            <v>54</v>
          </cell>
          <cell r="C4480">
            <v>0</v>
          </cell>
          <cell r="D4480" t="str">
            <v>L304</v>
          </cell>
          <cell r="E4480">
            <v>2</v>
          </cell>
          <cell r="F4480">
            <v>2</v>
          </cell>
        </row>
        <row r="4481">
          <cell r="A4481" t="str">
            <v>XBS102RK</v>
          </cell>
          <cell r="B4481">
            <v>60</v>
          </cell>
          <cell r="C4481">
            <v>0</v>
          </cell>
          <cell r="D4481" t="str">
            <v>L304</v>
          </cell>
          <cell r="E4481">
            <v>1</v>
          </cell>
          <cell r="F4481">
            <v>1</v>
          </cell>
        </row>
        <row r="4482">
          <cell r="A4482" t="str">
            <v>XBS104R</v>
          </cell>
          <cell r="B4482">
            <v>66</v>
          </cell>
          <cell r="C4482">
            <v>0</v>
          </cell>
          <cell r="D4482" t="str">
            <v>L304</v>
          </cell>
          <cell r="E4482">
            <v>3</v>
          </cell>
          <cell r="F4482">
            <v>3</v>
          </cell>
        </row>
        <row r="4483">
          <cell r="A4483" t="str">
            <v>XBS301R</v>
          </cell>
          <cell r="B4483">
            <v>12</v>
          </cell>
          <cell r="C4483">
            <v>0</v>
          </cell>
          <cell r="D4483" t="str">
            <v>L304</v>
          </cell>
          <cell r="E4483">
            <v>2</v>
          </cell>
          <cell r="F4483">
            <v>2</v>
          </cell>
        </row>
        <row r="4484">
          <cell r="A4484" t="str">
            <v>XBS301R</v>
          </cell>
          <cell r="B4484">
            <v>14</v>
          </cell>
          <cell r="C4484">
            <v>0</v>
          </cell>
          <cell r="D4484" t="str">
            <v>L304</v>
          </cell>
          <cell r="E4484">
            <v>0</v>
          </cell>
          <cell r="F4484">
            <v>2</v>
          </cell>
        </row>
        <row r="4485">
          <cell r="A4485" t="str">
            <v>XBS301R</v>
          </cell>
          <cell r="B4485">
            <v>24</v>
          </cell>
          <cell r="C4485">
            <v>0</v>
          </cell>
          <cell r="D4485" t="str">
            <v>L304</v>
          </cell>
          <cell r="E4485">
            <v>7</v>
          </cell>
          <cell r="F4485">
            <v>8</v>
          </cell>
        </row>
        <row r="4486">
          <cell r="A4486" t="str">
            <v>XBS301S</v>
          </cell>
          <cell r="B4486">
            <v>12</v>
          </cell>
          <cell r="C4486">
            <v>0</v>
          </cell>
          <cell r="D4486" t="str">
            <v>L304</v>
          </cell>
          <cell r="E4486">
            <v>1</v>
          </cell>
          <cell r="F4486">
            <v>1</v>
          </cell>
        </row>
        <row r="4487">
          <cell r="A4487" t="str">
            <v>XBS301S</v>
          </cell>
          <cell r="B4487">
            <v>14</v>
          </cell>
          <cell r="C4487">
            <v>0</v>
          </cell>
          <cell r="D4487" t="str">
            <v>L304</v>
          </cell>
          <cell r="E4487">
            <v>1</v>
          </cell>
          <cell r="F4487">
            <v>1</v>
          </cell>
        </row>
        <row r="4488">
          <cell r="A4488" t="str">
            <v>XBS301S</v>
          </cell>
          <cell r="B4488">
            <v>16</v>
          </cell>
          <cell r="C4488">
            <v>0</v>
          </cell>
          <cell r="D4488" t="str">
            <v>L304</v>
          </cell>
          <cell r="E4488">
            <v>1</v>
          </cell>
          <cell r="F4488">
            <v>1</v>
          </cell>
        </row>
        <row r="4489">
          <cell r="A4489" t="str">
            <v>XBS301S</v>
          </cell>
          <cell r="B4489">
            <v>24</v>
          </cell>
          <cell r="C4489">
            <v>0</v>
          </cell>
          <cell r="D4489" t="str">
            <v>L304</v>
          </cell>
          <cell r="E4489">
            <v>15</v>
          </cell>
          <cell r="F4489">
            <v>15</v>
          </cell>
        </row>
        <row r="4490">
          <cell r="A4490" t="str">
            <v>XBS301SK</v>
          </cell>
          <cell r="B4490">
            <v>30</v>
          </cell>
          <cell r="C4490">
            <v>0</v>
          </cell>
          <cell r="D4490" t="str">
            <v>L304</v>
          </cell>
          <cell r="E4490">
            <v>11</v>
          </cell>
          <cell r="F4490">
            <v>11</v>
          </cell>
        </row>
        <row r="4491">
          <cell r="A4491" t="str">
            <v>XBS601</v>
          </cell>
          <cell r="B4491">
            <v>8</v>
          </cell>
          <cell r="C4491">
            <v>0</v>
          </cell>
          <cell r="D4491" t="str">
            <v>L304</v>
          </cell>
          <cell r="E4491">
            <v>2</v>
          </cell>
          <cell r="F4491">
            <v>2</v>
          </cell>
        </row>
        <row r="4492">
          <cell r="A4492" t="str">
            <v>XBS601</v>
          </cell>
          <cell r="B4492">
            <v>10</v>
          </cell>
          <cell r="C4492">
            <v>0</v>
          </cell>
          <cell r="D4492" t="str">
            <v>L304</v>
          </cell>
          <cell r="E4492">
            <v>5</v>
          </cell>
          <cell r="F4492">
            <v>5</v>
          </cell>
        </row>
        <row r="4493">
          <cell r="A4493" t="str">
            <v>XBS601</v>
          </cell>
          <cell r="B4493">
            <v>24</v>
          </cell>
          <cell r="C4493">
            <v>0</v>
          </cell>
          <cell r="D4493" t="str">
            <v>L304</v>
          </cell>
          <cell r="E4493">
            <v>7</v>
          </cell>
          <cell r="F4493">
            <v>8</v>
          </cell>
        </row>
        <row r="4494">
          <cell r="A4494" t="str">
            <v>XBS601R</v>
          </cell>
          <cell r="B4494">
            <v>10</v>
          </cell>
          <cell r="C4494">
            <v>0</v>
          </cell>
          <cell r="D4494" t="str">
            <v>L304</v>
          </cell>
          <cell r="E4494">
            <v>1</v>
          </cell>
          <cell r="F4494">
            <v>1</v>
          </cell>
        </row>
        <row r="4495">
          <cell r="A4495" t="str">
            <v>XBS601R</v>
          </cell>
          <cell r="B4495">
            <v>12</v>
          </cell>
          <cell r="C4495">
            <v>0</v>
          </cell>
          <cell r="D4495" t="str">
            <v>L304</v>
          </cell>
          <cell r="E4495">
            <v>2</v>
          </cell>
          <cell r="F4495">
            <v>2</v>
          </cell>
        </row>
        <row r="4496">
          <cell r="A4496" t="str">
            <v>XBS601R</v>
          </cell>
          <cell r="B4496">
            <v>14</v>
          </cell>
          <cell r="C4496">
            <v>0</v>
          </cell>
          <cell r="D4496" t="str">
            <v>L304</v>
          </cell>
          <cell r="E4496">
            <v>1</v>
          </cell>
          <cell r="F4496">
            <v>1</v>
          </cell>
        </row>
        <row r="4497">
          <cell r="A4497" t="str">
            <v>XBS601R</v>
          </cell>
          <cell r="B4497">
            <v>18</v>
          </cell>
          <cell r="C4497">
            <v>0</v>
          </cell>
          <cell r="D4497" t="str">
            <v>L304</v>
          </cell>
          <cell r="E4497">
            <v>1</v>
          </cell>
          <cell r="F4497">
            <v>2</v>
          </cell>
        </row>
        <row r="4498">
          <cell r="A4498" t="str">
            <v>XBS601R</v>
          </cell>
          <cell r="B4498">
            <v>20</v>
          </cell>
          <cell r="C4498">
            <v>0</v>
          </cell>
          <cell r="D4498" t="str">
            <v>L304</v>
          </cell>
          <cell r="E4498">
            <v>1</v>
          </cell>
          <cell r="F4498">
            <v>1</v>
          </cell>
        </row>
        <row r="4499">
          <cell r="A4499" t="str">
            <v>XBS601R</v>
          </cell>
          <cell r="B4499">
            <v>24</v>
          </cell>
          <cell r="C4499">
            <v>0</v>
          </cell>
          <cell r="D4499" t="str">
            <v>L304</v>
          </cell>
          <cell r="E4499">
            <v>3</v>
          </cell>
          <cell r="F4499">
            <v>3</v>
          </cell>
        </row>
        <row r="4500">
          <cell r="A4500" t="str">
            <v>XBS602</v>
          </cell>
          <cell r="B4500">
            <v>36</v>
          </cell>
          <cell r="C4500">
            <v>0</v>
          </cell>
          <cell r="D4500" t="str">
            <v>L304</v>
          </cell>
          <cell r="E4500">
            <v>1</v>
          </cell>
          <cell r="F4500">
            <v>1</v>
          </cell>
        </row>
        <row r="4501">
          <cell r="A4501" t="str">
            <v>XBS602K</v>
          </cell>
          <cell r="B4501">
            <v>30</v>
          </cell>
          <cell r="C4501">
            <v>0</v>
          </cell>
          <cell r="D4501" t="str">
            <v>L304</v>
          </cell>
          <cell r="E4501">
            <v>2</v>
          </cell>
          <cell r="F4501">
            <v>2</v>
          </cell>
        </row>
        <row r="4502">
          <cell r="A4502" t="str">
            <v>XC&amp;WTAPE</v>
          </cell>
          <cell r="B4502">
            <v>36</v>
          </cell>
          <cell r="C4502">
            <v>0</v>
          </cell>
          <cell r="D4502" t="str">
            <v>L714</v>
          </cell>
          <cell r="E4502">
            <v>0</v>
          </cell>
          <cell r="F4502">
            <v>10</v>
          </cell>
        </row>
        <row r="4503">
          <cell r="A4503" t="str">
            <v>XC&amp;WTAPE</v>
          </cell>
          <cell r="B4503">
            <v>48</v>
          </cell>
          <cell r="C4503">
            <v>0</v>
          </cell>
          <cell r="D4503" t="str">
            <v>L714</v>
          </cell>
          <cell r="E4503">
            <v>0</v>
          </cell>
          <cell r="F4503">
            <v>106</v>
          </cell>
        </row>
        <row r="4504">
          <cell r="A4504" t="str">
            <v>XC&amp;WTAPE</v>
          </cell>
          <cell r="B4504">
            <v>60</v>
          </cell>
          <cell r="C4504">
            <v>0</v>
          </cell>
          <cell r="D4504" t="str">
            <v>L714</v>
          </cell>
          <cell r="E4504">
            <v>0</v>
          </cell>
          <cell r="F4504">
            <v>168</v>
          </cell>
        </row>
        <row r="4505">
          <cell r="A4505" t="str">
            <v>XC&amp;WTAPE</v>
          </cell>
          <cell r="B4505">
            <v>66</v>
          </cell>
          <cell r="C4505">
            <v>0</v>
          </cell>
          <cell r="D4505" t="str">
            <v>L714</v>
          </cell>
          <cell r="E4505">
            <v>0</v>
          </cell>
          <cell r="F4505">
            <v>46</v>
          </cell>
        </row>
        <row r="4506">
          <cell r="A4506" t="str">
            <v>XC&amp;WTAPE</v>
          </cell>
          <cell r="B4506">
            <v>72</v>
          </cell>
          <cell r="C4506">
            <v>0</v>
          </cell>
          <cell r="D4506" t="str">
            <v>L714</v>
          </cell>
          <cell r="E4506">
            <v>0</v>
          </cell>
          <cell r="F4506">
            <v>78</v>
          </cell>
        </row>
        <row r="4507">
          <cell r="A4507" t="str">
            <v>XCC109</v>
          </cell>
          <cell r="B4507">
            <v>24</v>
          </cell>
          <cell r="C4507">
            <v>0</v>
          </cell>
          <cell r="D4507" t="str">
            <v>L304</v>
          </cell>
          <cell r="E4507">
            <v>0</v>
          </cell>
          <cell r="F4507">
            <v>4</v>
          </cell>
        </row>
        <row r="4508">
          <cell r="A4508" t="str">
            <v>XFS001</v>
          </cell>
          <cell r="B4508">
            <v>1.5</v>
          </cell>
          <cell r="C4508">
            <v>0</v>
          </cell>
          <cell r="D4508" t="str">
            <v>L709</v>
          </cell>
          <cell r="E4508">
            <v>0</v>
          </cell>
          <cell r="F4508">
            <v>7</v>
          </cell>
        </row>
        <row r="4509">
          <cell r="A4509" t="str">
            <v>XFSPRD1</v>
          </cell>
          <cell r="B4509">
            <v>0</v>
          </cell>
          <cell r="C4509">
            <v>0</v>
          </cell>
          <cell r="D4509" t="str">
            <v>L900</v>
          </cell>
          <cell r="E4509">
            <v>0</v>
          </cell>
          <cell r="F4509">
            <v>9</v>
          </cell>
        </row>
        <row r="4510">
          <cell r="A4510" t="str">
            <v>XGC001P</v>
          </cell>
          <cell r="B4510">
            <v>0.75</v>
          </cell>
          <cell r="C4510">
            <v>0</v>
          </cell>
          <cell r="D4510" t="str">
            <v>L708</v>
          </cell>
          <cell r="E4510">
            <v>0</v>
          </cell>
          <cell r="F4510">
            <v>54</v>
          </cell>
        </row>
        <row r="4511">
          <cell r="A4511" t="str">
            <v>XGC001P</v>
          </cell>
          <cell r="B4511">
            <v>2</v>
          </cell>
          <cell r="C4511">
            <v>0</v>
          </cell>
          <cell r="D4511" t="str">
            <v>L708</v>
          </cell>
          <cell r="E4511">
            <v>0</v>
          </cell>
          <cell r="F4511">
            <v>4</v>
          </cell>
        </row>
        <row r="4512">
          <cell r="A4512" t="str">
            <v>XGC001V</v>
          </cell>
          <cell r="B4512">
            <v>0.75</v>
          </cell>
          <cell r="C4512">
            <v>0</v>
          </cell>
          <cell r="D4512" t="str">
            <v>L708</v>
          </cell>
          <cell r="E4512">
            <v>112</v>
          </cell>
          <cell r="F4512">
            <v>112</v>
          </cell>
        </row>
        <row r="4513">
          <cell r="A4513" t="str">
            <v>XGC001V</v>
          </cell>
          <cell r="B4513">
            <v>1</v>
          </cell>
          <cell r="C4513">
            <v>0</v>
          </cell>
          <cell r="D4513" t="str">
            <v>L708</v>
          </cell>
          <cell r="E4513">
            <v>109</v>
          </cell>
          <cell r="F4513">
            <v>108</v>
          </cell>
        </row>
        <row r="4514">
          <cell r="A4514" t="str">
            <v>XGC001V</v>
          </cell>
          <cell r="B4514">
            <v>1.5</v>
          </cell>
          <cell r="C4514">
            <v>0</v>
          </cell>
          <cell r="D4514" t="str">
            <v>L708</v>
          </cell>
          <cell r="E4514">
            <v>10</v>
          </cell>
          <cell r="F4514">
            <v>40</v>
          </cell>
        </row>
        <row r="4515">
          <cell r="A4515" t="str">
            <v>XGC001V</v>
          </cell>
          <cell r="B4515">
            <v>2</v>
          </cell>
          <cell r="C4515">
            <v>0</v>
          </cell>
          <cell r="D4515" t="str">
            <v>L708</v>
          </cell>
          <cell r="E4515">
            <v>1</v>
          </cell>
          <cell r="F4515">
            <v>1</v>
          </cell>
        </row>
        <row r="4516">
          <cell r="A4516" t="str">
            <v>XGC002</v>
          </cell>
          <cell r="B4516">
            <v>1</v>
          </cell>
          <cell r="C4516">
            <v>0</v>
          </cell>
          <cell r="D4516" t="str">
            <v>L708</v>
          </cell>
          <cell r="E4516">
            <v>0</v>
          </cell>
          <cell r="F4516">
            <v>40</v>
          </cell>
        </row>
        <row r="4517">
          <cell r="A4517" t="str">
            <v>XGC003</v>
          </cell>
          <cell r="B4517">
            <v>1</v>
          </cell>
          <cell r="C4517">
            <v>0</v>
          </cell>
          <cell r="D4517" t="str">
            <v>L708</v>
          </cell>
          <cell r="E4517">
            <v>0</v>
          </cell>
          <cell r="F4517">
            <v>35</v>
          </cell>
        </row>
        <row r="4518">
          <cell r="A4518" t="str">
            <v>XGC003</v>
          </cell>
          <cell r="B4518">
            <v>1.5</v>
          </cell>
          <cell r="C4518">
            <v>0</v>
          </cell>
          <cell r="D4518" t="str">
            <v>L708</v>
          </cell>
          <cell r="E4518">
            <v>0</v>
          </cell>
          <cell r="F4518">
            <v>9</v>
          </cell>
        </row>
        <row r="4519">
          <cell r="A4519" t="str">
            <v>XGC004</v>
          </cell>
          <cell r="B4519">
            <v>0.75</v>
          </cell>
          <cell r="C4519">
            <v>0</v>
          </cell>
          <cell r="D4519" t="str">
            <v>L708</v>
          </cell>
          <cell r="E4519">
            <v>0</v>
          </cell>
          <cell r="F4519">
            <v>45</v>
          </cell>
        </row>
        <row r="4520">
          <cell r="A4520" t="str">
            <v>XGC005</v>
          </cell>
          <cell r="B4520">
            <v>0.75</v>
          </cell>
          <cell r="C4520">
            <v>0</v>
          </cell>
          <cell r="D4520" t="str">
            <v>L708</v>
          </cell>
          <cell r="E4520">
            <v>0</v>
          </cell>
          <cell r="F4520">
            <v>40</v>
          </cell>
        </row>
        <row r="4521">
          <cell r="A4521" t="str">
            <v>XNS0010</v>
          </cell>
          <cell r="B4521">
            <v>1</v>
          </cell>
          <cell r="C4521">
            <v>0</v>
          </cell>
          <cell r="D4521" t="str">
            <v>L715</v>
          </cell>
          <cell r="E4521">
            <v>0</v>
          </cell>
          <cell r="F4521">
            <v>1</v>
          </cell>
        </row>
        <row r="4522">
          <cell r="A4522" t="str">
            <v>XNS005</v>
          </cell>
          <cell r="B4522">
            <v>3</v>
          </cell>
          <cell r="C4522">
            <v>0</v>
          </cell>
          <cell r="D4522" t="str">
            <v>L715</v>
          </cell>
          <cell r="E4522">
            <v>0</v>
          </cell>
          <cell r="F4522">
            <v>3</v>
          </cell>
        </row>
        <row r="4523">
          <cell r="A4523" t="str">
            <v>XNS006</v>
          </cell>
          <cell r="B4523">
            <v>6</v>
          </cell>
          <cell r="C4523">
            <v>0</v>
          </cell>
          <cell r="D4523" t="str">
            <v>L715</v>
          </cell>
          <cell r="E4523">
            <v>0</v>
          </cell>
          <cell r="F4523">
            <v>3</v>
          </cell>
        </row>
        <row r="4524">
          <cell r="A4524" t="str">
            <v>XNS007</v>
          </cell>
          <cell r="B4524">
            <v>1.5</v>
          </cell>
          <cell r="C4524">
            <v>0</v>
          </cell>
          <cell r="D4524" t="str">
            <v>L715</v>
          </cell>
          <cell r="E4524">
            <v>0</v>
          </cell>
          <cell r="F4524">
            <v>1</v>
          </cell>
        </row>
        <row r="4525">
          <cell r="A4525" t="str">
            <v>XNS008</v>
          </cell>
          <cell r="B4525">
            <v>4</v>
          </cell>
          <cell r="C4525">
            <v>0</v>
          </cell>
          <cell r="D4525" t="str">
            <v>L715</v>
          </cell>
          <cell r="E4525">
            <v>0</v>
          </cell>
          <cell r="F4525">
            <v>1</v>
          </cell>
        </row>
        <row r="4526">
          <cell r="A4526" t="str">
            <v>XNS009</v>
          </cell>
          <cell r="B4526">
            <v>0.5</v>
          </cell>
          <cell r="C4526">
            <v>0</v>
          </cell>
          <cell r="D4526" t="str">
            <v>L715</v>
          </cell>
          <cell r="E4526">
            <v>0</v>
          </cell>
          <cell r="F4526">
            <v>1</v>
          </cell>
        </row>
        <row r="4527">
          <cell r="A4527" t="str">
            <v>XTC101</v>
          </cell>
          <cell r="B4527">
            <v>0.75</v>
          </cell>
          <cell r="C4527">
            <v>0</v>
          </cell>
          <cell r="D4527" t="str">
            <v>L702</v>
          </cell>
          <cell r="E4527">
            <v>32</v>
          </cell>
          <cell r="F4527">
            <v>2</v>
          </cell>
        </row>
        <row r="4528">
          <cell r="A4528" t="str">
            <v>XTC102</v>
          </cell>
          <cell r="B4528">
            <v>0.5</v>
          </cell>
          <cell r="C4528">
            <v>0</v>
          </cell>
          <cell r="D4528" t="str">
            <v>L702</v>
          </cell>
          <cell r="E4528">
            <v>43</v>
          </cell>
          <cell r="F4528">
            <v>4</v>
          </cell>
        </row>
        <row r="4529">
          <cell r="A4529" t="str">
            <v>XTC103</v>
          </cell>
          <cell r="B4529">
            <v>0.5</v>
          </cell>
          <cell r="C4529">
            <v>0</v>
          </cell>
          <cell r="D4529" t="str">
            <v>L702</v>
          </cell>
          <cell r="E4529">
            <v>0</v>
          </cell>
          <cell r="F4529">
            <v>3</v>
          </cell>
        </row>
        <row r="4530">
          <cell r="A4530" t="str">
            <v>XTC301</v>
          </cell>
          <cell r="B4530">
            <v>0.75</v>
          </cell>
          <cell r="C4530">
            <v>0</v>
          </cell>
          <cell r="D4530" t="str">
            <v>L702</v>
          </cell>
          <cell r="E4530">
            <v>36</v>
          </cell>
          <cell r="F4530">
            <v>3</v>
          </cell>
        </row>
        <row r="4531">
          <cell r="A4531" t="str">
            <v>XTC302</v>
          </cell>
          <cell r="B4531">
            <v>0.5</v>
          </cell>
          <cell r="C4531">
            <v>0</v>
          </cell>
          <cell r="D4531" t="str">
            <v>L702</v>
          </cell>
          <cell r="E4531">
            <v>3</v>
          </cell>
          <cell r="F4531">
            <v>0</v>
          </cell>
        </row>
        <row r="4532">
          <cell r="A4532" t="str">
            <v>XTC602</v>
          </cell>
          <cell r="B4532">
            <v>1</v>
          </cell>
          <cell r="C4532">
            <v>0</v>
          </cell>
          <cell r="D4532" t="str">
            <v>L702</v>
          </cell>
          <cell r="E4532">
            <v>18</v>
          </cell>
          <cell r="F4532">
            <v>1</v>
          </cell>
        </row>
        <row r="4533">
          <cell r="A4533" t="str">
            <v>XTJE01</v>
          </cell>
          <cell r="B4533">
            <v>1</v>
          </cell>
          <cell r="C4533">
            <v>0</v>
          </cell>
          <cell r="D4533" t="str">
            <v>L702</v>
          </cell>
          <cell r="E4533">
            <v>0</v>
          </cell>
          <cell r="F4533">
            <v>1</v>
          </cell>
        </row>
        <row r="4534">
          <cell r="A4534" t="str">
            <v>XTJE02</v>
          </cell>
          <cell r="B4534">
            <v>1</v>
          </cell>
          <cell r="C4534">
            <v>0</v>
          </cell>
          <cell r="D4534" t="str">
            <v>L702</v>
          </cell>
          <cell r="E4534">
            <v>0</v>
          </cell>
          <cell r="F4534">
            <v>1</v>
          </cell>
        </row>
        <row r="4535">
          <cell r="A4535" t="str">
            <v>XTS101</v>
          </cell>
          <cell r="B4535">
            <v>0.5</v>
          </cell>
          <cell r="C4535">
            <v>0</v>
          </cell>
          <cell r="D4535" t="str">
            <v>L702</v>
          </cell>
          <cell r="E4535">
            <v>3</v>
          </cell>
          <cell r="F4535">
            <v>1</v>
          </cell>
        </row>
        <row r="4536">
          <cell r="A4536" t="str">
            <v>XUC151</v>
          </cell>
          <cell r="B4536">
            <v>8</v>
          </cell>
          <cell r="C4536">
            <v>0</v>
          </cell>
          <cell r="D4536" t="str">
            <v>L701</v>
          </cell>
          <cell r="E4536">
            <v>2</v>
          </cell>
          <cell r="F4536">
            <v>0</v>
          </cell>
        </row>
        <row r="4537">
          <cell r="A4537" t="str">
            <v>XUC151</v>
          </cell>
          <cell r="B4537">
            <v>10</v>
          </cell>
          <cell r="C4537">
            <v>0</v>
          </cell>
          <cell r="D4537" t="str">
            <v>L701</v>
          </cell>
          <cell r="E4537">
            <v>6</v>
          </cell>
          <cell r="F4537">
            <v>0</v>
          </cell>
        </row>
        <row r="4538">
          <cell r="A4538" t="str">
            <v>XUC151</v>
          </cell>
          <cell r="B4538">
            <v>12</v>
          </cell>
          <cell r="C4538">
            <v>0</v>
          </cell>
          <cell r="D4538" t="str">
            <v>L701</v>
          </cell>
          <cell r="E4538">
            <v>2</v>
          </cell>
          <cell r="F4538">
            <v>0</v>
          </cell>
        </row>
        <row r="4539">
          <cell r="A4539" t="str">
            <v>XUC153</v>
          </cell>
          <cell r="B4539">
            <v>30</v>
          </cell>
          <cell r="C4539">
            <v>0</v>
          </cell>
          <cell r="D4539" t="str">
            <v>L701</v>
          </cell>
          <cell r="E4539">
            <v>2</v>
          </cell>
          <cell r="F4539">
            <v>0</v>
          </cell>
        </row>
        <row r="4540">
          <cell r="A4540" t="str">
            <v>XUC171</v>
          </cell>
          <cell r="B4540">
            <v>8</v>
          </cell>
          <cell r="C4540">
            <v>0</v>
          </cell>
          <cell r="D4540" t="str">
            <v>L701</v>
          </cell>
          <cell r="E4540">
            <v>0</v>
          </cell>
          <cell r="F4540">
            <v>2</v>
          </cell>
        </row>
        <row r="4541">
          <cell r="A4541" t="str">
            <v>XUC171</v>
          </cell>
          <cell r="B4541">
            <v>10</v>
          </cell>
          <cell r="C4541">
            <v>0</v>
          </cell>
          <cell r="D4541" t="str">
            <v>L701</v>
          </cell>
          <cell r="E4541">
            <v>0</v>
          </cell>
          <cell r="F4541">
            <v>6</v>
          </cell>
        </row>
        <row r="4542">
          <cell r="A4542" t="str">
            <v>XUC171</v>
          </cell>
          <cell r="B4542">
            <v>12</v>
          </cell>
          <cell r="C4542">
            <v>0</v>
          </cell>
          <cell r="D4542" t="str">
            <v>L701</v>
          </cell>
          <cell r="E4542">
            <v>0</v>
          </cell>
          <cell r="F4542">
            <v>2</v>
          </cell>
        </row>
        <row r="4543">
          <cell r="A4543" t="str">
            <v>XUC172</v>
          </cell>
          <cell r="B4543">
            <v>30</v>
          </cell>
          <cell r="C4543">
            <v>0</v>
          </cell>
          <cell r="D4543" t="str">
            <v>L701</v>
          </cell>
          <cell r="E4543">
            <v>0</v>
          </cell>
          <cell r="F4543">
            <v>2</v>
          </cell>
        </row>
        <row r="4544">
          <cell r="A4544" t="str">
            <v>XUC634</v>
          </cell>
          <cell r="B4544">
            <v>24</v>
          </cell>
          <cell r="C4544">
            <v>0</v>
          </cell>
          <cell r="D4544" t="str">
            <v>L701</v>
          </cell>
          <cell r="E4544">
            <v>2</v>
          </cell>
          <cell r="F4544">
            <v>0</v>
          </cell>
        </row>
        <row r="4545">
          <cell r="A4545" t="str">
            <v>XUC644</v>
          </cell>
          <cell r="B4545">
            <v>20</v>
          </cell>
          <cell r="C4545">
            <v>0</v>
          </cell>
          <cell r="D4545" t="str">
            <v>L701</v>
          </cell>
          <cell r="E4545">
            <v>0</v>
          </cell>
          <cell r="F4545">
            <v>3</v>
          </cell>
        </row>
        <row r="4546">
          <cell r="A4546" t="str">
            <v>XUC644</v>
          </cell>
          <cell r="B4546">
            <v>24</v>
          </cell>
          <cell r="C4546">
            <v>0</v>
          </cell>
          <cell r="D4546" t="str">
            <v>L701</v>
          </cell>
          <cell r="E4546">
            <v>0</v>
          </cell>
          <cell r="F4546">
            <v>2</v>
          </cell>
        </row>
        <row r="4547">
          <cell r="A4547" t="str">
            <v>XUC664</v>
          </cell>
          <cell r="B4547">
            <v>20</v>
          </cell>
          <cell r="C4547">
            <v>0</v>
          </cell>
          <cell r="D4547" t="str">
            <v>L701</v>
          </cell>
          <cell r="E4547">
            <v>3</v>
          </cell>
          <cell r="F4547">
            <v>0</v>
          </cell>
        </row>
        <row r="4548">
          <cell r="A4548" t="str">
            <v>XWC101</v>
          </cell>
          <cell r="B4548">
            <v>6</v>
          </cell>
          <cell r="C4548">
            <v>0</v>
          </cell>
          <cell r="D4548" t="str">
            <v>L701</v>
          </cell>
          <cell r="E4548">
            <v>2</v>
          </cell>
          <cell r="F4548">
            <v>4</v>
          </cell>
        </row>
        <row r="4549">
          <cell r="A4549" t="str">
            <v>XWC101</v>
          </cell>
          <cell r="B4549">
            <v>10</v>
          </cell>
          <cell r="C4549">
            <v>0</v>
          </cell>
          <cell r="D4549" t="str">
            <v>L701</v>
          </cell>
          <cell r="E4549">
            <v>4</v>
          </cell>
          <cell r="F4549">
            <v>4</v>
          </cell>
        </row>
        <row r="4550">
          <cell r="A4550" t="str">
            <v>XWC101</v>
          </cell>
          <cell r="B4550">
            <v>24</v>
          </cell>
          <cell r="C4550">
            <v>0</v>
          </cell>
          <cell r="D4550" t="str">
            <v>L701</v>
          </cell>
          <cell r="E4550">
            <v>0</v>
          </cell>
          <cell r="F4550">
            <v>1</v>
          </cell>
        </row>
        <row r="4551">
          <cell r="A4551" t="str">
            <v>XWC103</v>
          </cell>
          <cell r="B4551">
            <v>6</v>
          </cell>
          <cell r="C4551">
            <v>0</v>
          </cell>
          <cell r="D4551" t="str">
            <v>L701</v>
          </cell>
          <cell r="E4551">
            <v>2</v>
          </cell>
          <cell r="F4551">
            <v>2</v>
          </cell>
        </row>
        <row r="4552">
          <cell r="A4552" t="str">
            <v>XWC601</v>
          </cell>
          <cell r="B4552">
            <v>4</v>
          </cell>
          <cell r="C4552">
            <v>0</v>
          </cell>
          <cell r="D4552" t="str">
            <v>L701</v>
          </cell>
          <cell r="E4552">
            <v>0</v>
          </cell>
          <cell r="F4552">
            <v>2</v>
          </cell>
        </row>
        <row r="4553">
          <cell r="A4553" t="str">
            <v>XWC601</v>
          </cell>
          <cell r="B4553">
            <v>6</v>
          </cell>
          <cell r="C4553">
            <v>0</v>
          </cell>
          <cell r="D4553" t="str">
            <v>L701</v>
          </cell>
          <cell r="E4553">
            <v>0</v>
          </cell>
          <cell r="F4553">
            <v>2</v>
          </cell>
        </row>
        <row r="4554">
          <cell r="A4554" t="str">
            <v>XWC601</v>
          </cell>
          <cell r="B4554">
            <v>8</v>
          </cell>
          <cell r="C4554">
            <v>0</v>
          </cell>
          <cell r="D4554" t="str">
            <v>L701</v>
          </cell>
          <cell r="E4554">
            <v>3</v>
          </cell>
          <cell r="F4554">
            <v>5</v>
          </cell>
        </row>
        <row r="4555">
          <cell r="A4555" t="str">
            <v>XWC602</v>
          </cell>
          <cell r="B4555">
            <v>8</v>
          </cell>
          <cell r="C4555">
            <v>0</v>
          </cell>
          <cell r="D4555" t="str">
            <v>L701</v>
          </cell>
          <cell r="E4555">
            <v>1</v>
          </cell>
          <cell r="F4555">
            <v>1</v>
          </cell>
        </row>
        <row r="4556">
          <cell r="A4556" t="str">
            <v>XWS101</v>
          </cell>
          <cell r="B4556">
            <v>6</v>
          </cell>
          <cell r="C4556">
            <v>0</v>
          </cell>
          <cell r="D4556" t="str">
            <v>L701</v>
          </cell>
          <cell r="E4556">
            <v>1</v>
          </cell>
          <cell r="F4556">
            <v>0</v>
          </cell>
        </row>
        <row r="4557">
          <cell r="A4557" t="str">
            <v>XWS101</v>
          </cell>
          <cell r="B4557">
            <v>24</v>
          </cell>
          <cell r="C4557">
            <v>0</v>
          </cell>
          <cell r="D4557" t="str">
            <v>L701</v>
          </cell>
          <cell r="E4557">
            <v>1</v>
          </cell>
          <cell r="F4557">
            <v>0</v>
          </cell>
        </row>
        <row r="4558">
          <cell r="A4558" t="str">
            <v>XWS102</v>
          </cell>
          <cell r="B4558">
            <v>6</v>
          </cell>
          <cell r="C4558">
            <v>0</v>
          </cell>
          <cell r="D4558" t="str">
            <v>L701</v>
          </cell>
          <cell r="E4558">
            <v>1</v>
          </cell>
          <cell r="F4558">
            <v>0</v>
          </cell>
        </row>
        <row r="4559">
          <cell r="A4559" t="str">
            <v>XWS601</v>
          </cell>
          <cell r="B4559">
            <v>6</v>
          </cell>
          <cell r="C4559">
            <v>0</v>
          </cell>
          <cell r="D4559" t="str">
            <v>L701</v>
          </cell>
          <cell r="E4559">
            <v>3</v>
          </cell>
          <cell r="F4559">
            <v>0</v>
          </cell>
        </row>
        <row r="4560">
          <cell r="A4560" t="str">
            <v>XWS602</v>
          </cell>
          <cell r="B4560">
            <v>4</v>
          </cell>
          <cell r="C4560">
            <v>0</v>
          </cell>
          <cell r="D4560" t="str">
            <v>L701</v>
          </cell>
          <cell r="E4560">
            <v>2</v>
          </cell>
          <cell r="F4560">
            <v>0</v>
          </cell>
        </row>
        <row r="4561">
          <cell r="A4561" t="str">
            <v>XWS602</v>
          </cell>
          <cell r="B4561">
            <v>8</v>
          </cell>
          <cell r="C4561">
            <v>0</v>
          </cell>
          <cell r="D4561" t="str">
            <v>L701</v>
          </cell>
          <cell r="E4561">
            <v>2</v>
          </cell>
          <cell r="F4561">
            <v>0</v>
          </cell>
        </row>
        <row r="4562">
          <cell r="A4562" t="str">
            <v>XXC009</v>
          </cell>
          <cell r="B4562">
            <v>48</v>
          </cell>
          <cell r="C4562">
            <v>0</v>
          </cell>
          <cell r="D4562" t="str">
            <v>L706</v>
          </cell>
          <cell r="E4562">
            <v>0</v>
          </cell>
          <cell r="F4562">
            <v>3</v>
          </cell>
        </row>
        <row r="4563">
          <cell r="A4563" t="str">
            <v>XXJ010</v>
          </cell>
          <cell r="B4563">
            <v>0.5</v>
          </cell>
          <cell r="C4563">
            <v>0</v>
          </cell>
          <cell r="D4563" t="str">
            <v>L703</v>
          </cell>
          <cell r="E4563">
            <v>0</v>
          </cell>
          <cell r="F4563">
            <v>1</v>
          </cell>
        </row>
        <row r="4564">
          <cell r="A4564" t="str">
            <v>XXJ011</v>
          </cell>
          <cell r="B4564">
            <v>2</v>
          </cell>
          <cell r="C4564">
            <v>0</v>
          </cell>
          <cell r="D4564" t="str">
            <v>L703</v>
          </cell>
          <cell r="E4564">
            <v>0</v>
          </cell>
          <cell r="F4564">
            <v>10</v>
          </cell>
        </row>
        <row r="4565">
          <cell r="A4565" t="str">
            <v>XXJ012</v>
          </cell>
          <cell r="B4565">
            <v>1</v>
          </cell>
          <cell r="C4565">
            <v>0</v>
          </cell>
          <cell r="D4565" t="str">
            <v>L703</v>
          </cell>
          <cell r="E4565">
            <v>0</v>
          </cell>
          <cell r="F4565">
            <v>7</v>
          </cell>
        </row>
        <row r="4566">
          <cell r="A4566" t="str">
            <v>XXJD01</v>
          </cell>
          <cell r="B4566">
            <v>4</v>
          </cell>
          <cell r="C4566">
            <v>0</v>
          </cell>
          <cell r="D4566" t="str">
            <v>L703</v>
          </cell>
          <cell r="E4566">
            <v>0</v>
          </cell>
          <cell r="F4566">
            <v>14</v>
          </cell>
        </row>
        <row r="4567">
          <cell r="A4567" t="str">
            <v>XXJD06</v>
          </cell>
          <cell r="B4567">
            <v>3</v>
          </cell>
          <cell r="C4567">
            <v>0</v>
          </cell>
          <cell r="D4567" t="str">
            <v>L703</v>
          </cell>
          <cell r="E4567">
            <v>0</v>
          </cell>
          <cell r="F4567">
            <v>3</v>
          </cell>
        </row>
        <row r="4568">
          <cell r="A4568" t="str">
            <v>XXJD08</v>
          </cell>
          <cell r="B4568">
            <v>6</v>
          </cell>
          <cell r="C4568">
            <v>0</v>
          </cell>
          <cell r="D4568" t="str">
            <v>L703</v>
          </cell>
          <cell r="E4568">
            <v>0</v>
          </cell>
          <cell r="F4568">
            <v>17</v>
          </cell>
        </row>
        <row r="4569">
          <cell r="A4569" t="str">
            <v>XXO003</v>
          </cell>
          <cell r="B4569">
            <v>3</v>
          </cell>
          <cell r="C4569">
            <v>0</v>
          </cell>
          <cell r="D4569" t="str">
            <v>L601</v>
          </cell>
          <cell r="E4569">
            <v>11</v>
          </cell>
          <cell r="F4569">
            <v>0</v>
          </cell>
        </row>
        <row r="4570">
          <cell r="A4570" t="str">
            <v>XXO003</v>
          </cell>
          <cell r="B4570">
            <v>6</v>
          </cell>
          <cell r="C4570">
            <v>0</v>
          </cell>
          <cell r="D4570" t="str">
            <v>L601</v>
          </cell>
          <cell r="E4570">
            <v>4</v>
          </cell>
          <cell r="F4570">
            <v>0</v>
          </cell>
        </row>
        <row r="4571">
          <cell r="A4571" t="str">
            <v>XXO003</v>
          </cell>
          <cell r="B4571">
            <v>8</v>
          </cell>
          <cell r="C4571">
            <v>0</v>
          </cell>
          <cell r="D4571" t="str">
            <v>L601</v>
          </cell>
          <cell r="E4571">
            <v>7</v>
          </cell>
          <cell r="F4571">
            <v>0</v>
          </cell>
        </row>
        <row r="4572">
          <cell r="A4572" t="str">
            <v>XXXXXX</v>
          </cell>
          <cell r="B4572">
            <v>0</v>
          </cell>
          <cell r="C4572">
            <v>0</v>
          </cell>
          <cell r="D4572" t="str">
            <v>LXXX</v>
          </cell>
          <cell r="E4572">
            <v>13</v>
          </cell>
          <cell r="F4572">
            <v>0</v>
          </cell>
        </row>
        <row r="4573">
          <cell r="A4573" t="str">
            <v>XXXXXXX1</v>
          </cell>
          <cell r="B4573">
            <v>0</v>
          </cell>
          <cell r="C4573">
            <v>0</v>
          </cell>
          <cell r="D4573" t="str">
            <v>LXXX</v>
          </cell>
          <cell r="E4573">
            <v>20</v>
          </cell>
          <cell r="F4573">
            <v>0</v>
          </cell>
        </row>
        <row r="4574">
          <cell r="A4574" t="str">
            <v>XYC103</v>
          </cell>
          <cell r="B4574">
            <v>2</v>
          </cell>
          <cell r="C4574">
            <v>0</v>
          </cell>
          <cell r="D4574" t="str">
            <v>L701</v>
          </cell>
          <cell r="E4574">
            <v>4</v>
          </cell>
          <cell r="F4574">
            <v>4</v>
          </cell>
        </row>
        <row r="4575">
          <cell r="A4575" t="str">
            <v>XYC103</v>
          </cell>
          <cell r="B4575">
            <v>3</v>
          </cell>
          <cell r="C4575">
            <v>0</v>
          </cell>
          <cell r="D4575" t="str">
            <v>L701</v>
          </cell>
          <cell r="E4575">
            <v>4</v>
          </cell>
          <cell r="F4575">
            <v>4</v>
          </cell>
        </row>
        <row r="4576">
          <cell r="A4576" t="str">
            <v>XYC105</v>
          </cell>
          <cell r="B4576">
            <v>6</v>
          </cell>
          <cell r="C4576">
            <v>0</v>
          </cell>
          <cell r="D4576" t="str">
            <v>L701</v>
          </cell>
          <cell r="E4576">
            <v>1</v>
          </cell>
          <cell r="F4576">
            <v>1</v>
          </cell>
        </row>
        <row r="4577">
          <cell r="A4577" t="str">
            <v>XYC109</v>
          </cell>
          <cell r="B4577">
            <v>3</v>
          </cell>
          <cell r="C4577">
            <v>0</v>
          </cell>
          <cell r="D4577" t="str">
            <v>L701</v>
          </cell>
          <cell r="E4577">
            <v>0</v>
          </cell>
          <cell r="F4577">
            <v>1</v>
          </cell>
        </row>
        <row r="4578">
          <cell r="A4578" t="str">
            <v>XYC109</v>
          </cell>
          <cell r="B4578">
            <v>4</v>
          </cell>
          <cell r="C4578">
            <v>0</v>
          </cell>
          <cell r="D4578" t="str">
            <v>L701</v>
          </cell>
          <cell r="E4578">
            <v>5</v>
          </cell>
          <cell r="F4578">
            <v>5</v>
          </cell>
        </row>
        <row r="4579">
          <cell r="A4579" t="str">
            <v>XYC109</v>
          </cell>
          <cell r="B4579">
            <v>6</v>
          </cell>
          <cell r="C4579">
            <v>0</v>
          </cell>
          <cell r="D4579" t="str">
            <v>L701</v>
          </cell>
          <cell r="E4579">
            <v>2</v>
          </cell>
          <cell r="F4579">
            <v>2</v>
          </cell>
        </row>
        <row r="4580">
          <cell r="A4580" t="str">
            <v>XYC109</v>
          </cell>
          <cell r="B4580">
            <v>8</v>
          </cell>
          <cell r="C4580">
            <v>0</v>
          </cell>
          <cell r="D4580" t="str">
            <v>L701</v>
          </cell>
          <cell r="E4580">
            <v>1</v>
          </cell>
          <cell r="F4580">
            <v>1</v>
          </cell>
        </row>
        <row r="4581">
          <cell r="A4581" t="str">
            <v>XYC109</v>
          </cell>
          <cell r="B4581">
            <v>10</v>
          </cell>
          <cell r="C4581">
            <v>0</v>
          </cell>
          <cell r="D4581" t="str">
            <v>L701</v>
          </cell>
          <cell r="E4581">
            <v>1</v>
          </cell>
          <cell r="F4581">
            <v>1</v>
          </cell>
        </row>
        <row r="4582">
          <cell r="A4582" t="str">
            <v>XYC109</v>
          </cell>
          <cell r="B4582">
            <v>12</v>
          </cell>
          <cell r="C4582">
            <v>0</v>
          </cell>
          <cell r="D4582" t="str">
            <v>L701</v>
          </cell>
          <cell r="E4582">
            <v>1</v>
          </cell>
          <cell r="F4582">
            <v>1</v>
          </cell>
        </row>
        <row r="4583">
          <cell r="A4583" t="str">
            <v>XYC303</v>
          </cell>
          <cell r="B4583">
            <v>1</v>
          </cell>
          <cell r="C4583">
            <v>0</v>
          </cell>
          <cell r="D4583" t="str">
            <v>L701</v>
          </cell>
          <cell r="E4583">
            <v>0</v>
          </cell>
          <cell r="F4583">
            <v>1</v>
          </cell>
        </row>
        <row r="4584">
          <cell r="A4584" t="str">
            <v>XYC303</v>
          </cell>
          <cell r="B4584">
            <v>2</v>
          </cell>
          <cell r="C4584">
            <v>0</v>
          </cell>
          <cell r="D4584" t="str">
            <v>L701</v>
          </cell>
          <cell r="E4584">
            <v>2</v>
          </cell>
          <cell r="F4584">
            <v>2</v>
          </cell>
        </row>
        <row r="4585">
          <cell r="A4585" t="str">
            <v>XYC303</v>
          </cell>
          <cell r="B4585">
            <v>3</v>
          </cell>
          <cell r="C4585">
            <v>0</v>
          </cell>
          <cell r="D4585" t="str">
            <v>L701</v>
          </cell>
          <cell r="E4585">
            <v>3</v>
          </cell>
          <cell r="F4585">
            <v>2</v>
          </cell>
        </row>
        <row r="4586">
          <cell r="A4586" t="str">
            <v>XYC303</v>
          </cell>
          <cell r="B4586">
            <v>4</v>
          </cell>
          <cell r="C4586">
            <v>0</v>
          </cell>
          <cell r="D4586" t="str">
            <v>L701</v>
          </cell>
          <cell r="E4586">
            <v>4</v>
          </cell>
          <cell r="F4586">
            <v>4</v>
          </cell>
        </row>
        <row r="4587">
          <cell r="A4587" t="str">
            <v>XYC304</v>
          </cell>
          <cell r="B4587">
            <v>6</v>
          </cell>
          <cell r="C4587">
            <v>0</v>
          </cell>
          <cell r="D4587" t="str">
            <v>L701</v>
          </cell>
          <cell r="E4587">
            <v>1</v>
          </cell>
          <cell r="F4587">
            <v>1</v>
          </cell>
        </row>
        <row r="4588">
          <cell r="A4588" t="str">
            <v>XYC905</v>
          </cell>
          <cell r="B4588">
            <v>8</v>
          </cell>
          <cell r="C4588">
            <v>0</v>
          </cell>
          <cell r="D4588" t="str">
            <v>L701</v>
          </cell>
          <cell r="E4588">
            <v>0</v>
          </cell>
          <cell r="F4588">
            <v>1</v>
          </cell>
        </row>
        <row r="4589">
          <cell r="A4589" t="str">
            <v>XYC905</v>
          </cell>
          <cell r="B4589">
            <v>10</v>
          </cell>
          <cell r="C4589">
            <v>0</v>
          </cell>
          <cell r="D4589" t="str">
            <v>L701</v>
          </cell>
          <cell r="E4589">
            <v>0</v>
          </cell>
          <cell r="F4589">
            <v>2</v>
          </cell>
        </row>
        <row r="4590">
          <cell r="A4590" t="str">
            <v>XYC905</v>
          </cell>
          <cell r="B4590">
            <v>12</v>
          </cell>
          <cell r="C4590">
            <v>0</v>
          </cell>
          <cell r="D4590" t="str">
            <v>L701</v>
          </cell>
          <cell r="E4590">
            <v>0</v>
          </cell>
          <cell r="F4590">
            <v>1</v>
          </cell>
        </row>
        <row r="4591">
          <cell r="A4591" t="str">
            <v>XYL985</v>
          </cell>
          <cell r="B4591">
            <v>8</v>
          </cell>
          <cell r="C4591">
            <v>0</v>
          </cell>
          <cell r="D4591" t="str">
            <v>L701</v>
          </cell>
          <cell r="E4591">
            <v>1</v>
          </cell>
          <cell r="F4591">
            <v>0</v>
          </cell>
        </row>
        <row r="4592">
          <cell r="A4592" t="str">
            <v>XYL985</v>
          </cell>
          <cell r="B4592">
            <v>10</v>
          </cell>
          <cell r="C4592">
            <v>0</v>
          </cell>
          <cell r="D4592" t="str">
            <v>L701</v>
          </cell>
          <cell r="E4592">
            <v>2</v>
          </cell>
          <cell r="F4592">
            <v>0</v>
          </cell>
        </row>
        <row r="4593">
          <cell r="A4593" t="str">
            <v>XYL985</v>
          </cell>
          <cell r="B4593">
            <v>12</v>
          </cell>
          <cell r="C4593">
            <v>0</v>
          </cell>
          <cell r="D4593" t="str">
            <v>L701</v>
          </cell>
          <cell r="E4593">
            <v>1</v>
          </cell>
          <cell r="F4593">
            <v>0</v>
          </cell>
        </row>
        <row r="4594">
          <cell r="A4594" t="str">
            <v>YAP108</v>
          </cell>
          <cell r="B4594">
            <v>6</v>
          </cell>
          <cell r="C4594">
            <v>0</v>
          </cell>
          <cell r="D4594" t="str">
            <v>L304</v>
          </cell>
          <cell r="E4594">
            <v>2</v>
          </cell>
          <cell r="F4594">
            <v>2</v>
          </cell>
        </row>
        <row r="4595">
          <cell r="A4595" t="str">
            <v>YFP102</v>
          </cell>
          <cell r="B4595">
            <v>6</v>
          </cell>
          <cell r="C4595">
            <v>0</v>
          </cell>
          <cell r="D4595" t="str">
            <v>L304</v>
          </cell>
          <cell r="E4595">
            <v>0</v>
          </cell>
          <cell r="F4595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 &amp; Bahan Plum"/>
      <sheetName val="Analisa Instalasi Elek"/>
      <sheetName val="Analisa Upah _ Bahan Plum"/>
      <sheetName val="Bahan"/>
      <sheetName val="Markup"/>
      <sheetName val="REQDELTA"/>
      <sheetName val="Bill of Qty MEP"/>
      <sheetName val="saklar"/>
      <sheetName val="Analisa_Upah_&amp;_Bahan_Plum"/>
      <sheetName val="Analisa_Instalasi_Elek"/>
      <sheetName val="Analisa_Upah___Bahan_Plum"/>
      <sheetName val="harsat"/>
      <sheetName val="Bill_of_Qty_MEP"/>
      <sheetName val="NAME"/>
      <sheetName val="Isolasi Luar Dalam"/>
      <sheetName val="Isolasi Luar"/>
      <sheetName val="Master 1.0"/>
      <sheetName val="Material"/>
      <sheetName val="Cover"/>
      <sheetName val="Bill of Quantity"/>
      <sheetName val="PileCap"/>
      <sheetName val="Kolom"/>
      <sheetName val="TB"/>
      <sheetName val="TAMKUR "/>
      <sheetName val="SEX"/>
      <sheetName val="Sensitivity"/>
      <sheetName val="upahbahan"/>
      <sheetName val="Girder-30"/>
      <sheetName val="H.Satuan"/>
      <sheetName val="Basic Price"/>
      <sheetName val="REF.ONLY"/>
      <sheetName val="HB "/>
      <sheetName val="L_Mechanical"/>
      <sheetName val="Currency Rate"/>
      <sheetName val="Analisa_Upah_&amp;_Bahan_Plum1"/>
      <sheetName val="Analisa_Instalasi_Elek1"/>
      <sheetName val="Analisa_Upah___Bahan_Plum1"/>
      <sheetName val="Bill_of_Qty_MEP1"/>
      <sheetName val="MK"/>
      <sheetName val="A"/>
      <sheetName val="Analisa_Upah_&amp;_Bahan_Plum2"/>
      <sheetName val="Analisa_Instalasi_Elek2"/>
      <sheetName val="Analisa_Upah___Bahan_Plum2"/>
      <sheetName val="Bill_of_Qty_MEP2"/>
      <sheetName val="Daf 1"/>
      <sheetName val="REMUNERASISTANDAR"/>
      <sheetName val="TABEL-DETASIR"/>
      <sheetName val="DAF-1"/>
      <sheetName val="REF_ONLY"/>
      <sheetName val="RATE&amp;FCTR"/>
      <sheetName val="Pipe"/>
      <sheetName val="H.SAT"/>
      <sheetName val="LISTRIK"/>
      <sheetName val="Analisa_Upah_&amp;_Bahan_Plum3"/>
      <sheetName val="Analisa_Instalasi_Elek3"/>
      <sheetName val="Analisa_Upah___Bahan_Plum3"/>
      <sheetName val="Bill_of_Qty_MEP3"/>
      <sheetName val="Master_1_01"/>
      <sheetName val="Master_1_0"/>
      <sheetName val="Daftar Upah"/>
      <sheetName val="BQ"/>
      <sheetName val="%"/>
      <sheetName val="LINE"/>
      <sheetName val="UPAH &amp; BHN ARS"/>
      <sheetName val="AHS ARS"/>
      <sheetName val="Elec-ins"/>
      <sheetName val="Elec_ins"/>
      <sheetName val="An Arsitektur"/>
      <sheetName val="Unit Rate (2)"/>
      <sheetName val="An Struktur"/>
      <sheetName val="Piping"/>
      <sheetName val="An ME"/>
      <sheetName val="Analisa"/>
      <sheetName val="Daftar Harga"/>
      <sheetName val="FLAF&amp;PARTSI"/>
      <sheetName val="Appendix 2_SatDas_"/>
      <sheetName val="data"/>
      <sheetName val="L-Mechanical"/>
      <sheetName val="QSS"/>
      <sheetName val="rab me (by owner) "/>
      <sheetName val="BQ (by owner)"/>
      <sheetName val="rab me (fisik)"/>
      <sheetName val="ocean voyage"/>
      <sheetName val="Grafik"/>
      <sheetName val="Analisa &amp; Upah"/>
      <sheetName val="Har_mat"/>
      <sheetName val="REKAP"/>
      <sheetName val="HRG BHN"/>
      <sheetName val="3.4. CONCRETE ANLS. C.O.T"/>
      <sheetName val="Sheet1"/>
      <sheetName val="Unit Rate"/>
      <sheetName val="HARGA"/>
      <sheetName val="SAP"/>
      <sheetName val="Balok"/>
      <sheetName val="breakdown"/>
      <sheetName val="hardas"/>
      <sheetName val="own"/>
      <sheetName val="OPALT"/>
      <sheetName val="UPH_BHN"/>
      <sheetName val="D &amp; W sizes"/>
      <sheetName val="analisa harga satuan"/>
      <sheetName val="Mk Sub Grade"/>
      <sheetName val="Analisa Harga"/>
      <sheetName val="#REF!"/>
      <sheetName val="H_Satuan"/>
      <sheetName val="DATA1"/>
      <sheetName val="Price Persiapan dan Penunjang"/>
      <sheetName val="Price Biaya Cadangan"/>
      <sheetName val="BQ.Rekapitulasi  Akhir"/>
      <sheetName val="Fin-Showroom"/>
      <sheetName val="Hal_Pagar"/>
      <sheetName val="Str-Bengkel"/>
      <sheetName val="Str-Showroom"/>
      <sheetName val="F ALARM"/>
      <sheetName val="BASEMENT"/>
      <sheetName val="Anls"/>
      <sheetName val="Tie Beam GN"/>
      <sheetName val="Tangga GN"/>
      <sheetName val="BasicPrice"/>
      <sheetName val="Gia "/>
      <sheetName val="Material&amp;Alat"/>
      <sheetName val="Analis Upah"/>
      <sheetName val="LO"/>
      <sheetName val="THVT"/>
      <sheetName val="PTDM"/>
      <sheetName val="NEW-PANEL"/>
      <sheetName val="STR"/>
      <sheetName val="COA"/>
      <sheetName val="BHN-UPH-ALT"/>
      <sheetName val="Man power"/>
      <sheetName val="dg-VTu"/>
      <sheetName val="Valuation"/>
      <sheetName val="電気設備表"/>
      <sheetName val="electrical"/>
      <sheetName val="EXTERNAL WORK"/>
      <sheetName val="RKP PLUMBING"/>
      <sheetName val="Isolasi_Luar_Dalam1"/>
      <sheetName val="Isolasi_Luar1"/>
      <sheetName val="REF_ONLY1"/>
      <sheetName val="TAMKUR_1"/>
      <sheetName val="Bill_of_Quantity1"/>
      <sheetName val="H_Satuan1"/>
      <sheetName val="Isolasi_Luar_Dalam"/>
      <sheetName val="Isolasi_Luar"/>
      <sheetName val="TAMKUR_"/>
      <sheetName val="Bill_of_Quantity"/>
      <sheetName val="Isolasi_Luar_Dalam2"/>
      <sheetName val="Isolasi_Luar2"/>
      <sheetName val="Master_1_02"/>
      <sheetName val="REF_ONLY2"/>
      <sheetName val="TAMKUR_2"/>
      <sheetName val="Bill_of_Quantity2"/>
      <sheetName val="H_Satuan2"/>
      <sheetName val="Analisa_Upah_&amp;_Bahan_Plum4"/>
      <sheetName val="Analisa_Instalasi_Elek4"/>
      <sheetName val="Analisa_Upah___Bahan_Plum4"/>
      <sheetName val="Bill_of_Qty_MEP4"/>
      <sheetName val="Isolasi_Luar_Dalam3"/>
      <sheetName val="Isolasi_Luar3"/>
      <sheetName val="Master_1_03"/>
      <sheetName val="REF_ONLY3"/>
      <sheetName val="TAMKUR_3"/>
      <sheetName val="Bill_of_Quantity3"/>
      <sheetName val="H_Satuan3"/>
      <sheetName val="tifico"/>
      <sheetName val="an.mek"/>
      <sheetName val="an.lstrk"/>
      <sheetName val="SDMPROG"/>
      <sheetName val="Absen Harian Besi"/>
      <sheetName val="BANGUNAN PENUNJANG"/>
      <sheetName val="Fill this out first..."/>
      <sheetName val="Fin-Bengkel"/>
      <sheetName val="NEW_PANEL"/>
      <sheetName val="ctTBA"/>
      <sheetName val="Ｎｏ.13"/>
      <sheetName val="Sum"/>
      <sheetName val="GVL"/>
      <sheetName val="EXTERNAL"/>
      <sheetName val="351BQMCN"/>
      <sheetName val="jjimmy"/>
      <sheetName val="Materials"/>
      <sheetName val="Analisa Harsat"/>
      <sheetName val="RAB"/>
      <sheetName val="NP"/>
      <sheetName val="NP (2)"/>
    </sheetNames>
    <sheetDataSet>
      <sheetData sheetId="0" refreshError="1">
        <row r="7">
          <cell r="Q7">
            <v>1</v>
          </cell>
        </row>
      </sheetData>
      <sheetData sheetId="1">
        <row r="7">
          <cell r="Q7">
            <v>1</v>
          </cell>
        </row>
      </sheetData>
      <sheetData sheetId="2">
        <row r="7">
          <cell r="Q7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 CCO"/>
      <sheetName val="Rekap CCO"/>
      <sheetName val="RAB CCO"/>
      <sheetName val="Set RAB"/>
      <sheetName val="610.04"/>
      <sheetName val="610.05"/>
      <sheetName val="610.06"/>
      <sheetName val="GAJI"/>
      <sheetName val="610.07"/>
      <sheetName val="610.08"/>
      <sheetName val="RKP.IDC"/>
      <sheetName val="Tbl"/>
      <sheetName val="MAP"/>
      <sheetName val="Resume RAB"/>
      <sheetName val="Analisa DC"/>
      <sheetName val="Mob 1"/>
      <sheetName val="Mob 2"/>
      <sheetName val="Rekap"/>
      <sheetName val="RAB"/>
      <sheetName val="Mob 1 rab"/>
      <sheetName val="Mob 2 rab"/>
      <sheetName val="Load tst"/>
      <sheetName val="Analisa RAB"/>
      <sheetName val="PCI GIRDER 33"/>
      <sheetName val="PCI GIRDER"/>
      <sheetName val="BJTD"/>
      <sheetName val="Bore Pile"/>
      <sheetName val="HSD"/>
      <sheetName val="Peralatan"/>
      <sheetName val="TKDN"/>
      <sheetName val="Informasi"/>
      <sheetName val="Analisa Quarry"/>
      <sheetName val="Impor"/>
      <sheetName val="Div 3"/>
      <sheetName val="Div 5"/>
      <sheetName val="Div 6"/>
      <sheetName val="K.175"/>
      <sheetName val="K.350"/>
      <sheetName val="K.500"/>
      <sheetName val="Spun Pile"/>
      <sheetName val="Pek Minor-1"/>
      <sheetName val="Pek Minor-2"/>
      <sheetName val="TKDN-IPAL"/>
      <sheetName val="SUBKONTRAK"/>
      <sheetName val="Launching Girder"/>
      <sheetName val="Batching"/>
      <sheetName val="HILTI"/>
      <sheetName val="Harga MITI"/>
      <sheetName val="PCI"/>
      <sheetName val="Prelim"/>
      <sheetName val="Ponton"/>
      <sheetName val="Traveller"/>
      <sheetName val="Launching"/>
      <sheetName val="Pertanya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Acessoris"/>
      <sheetName val="Apartement"/>
      <sheetName val="Jembatan"/>
      <sheetName val="MallAC"/>
      <sheetName val="Ana Duct"/>
      <sheetName val="Hsd Duct"/>
      <sheetName val="Pipe"/>
      <sheetName val="Grille"/>
      <sheetName val="valve"/>
      <sheetName val="Dafmat"/>
      <sheetName val="DM"/>
      <sheetName val="Peghitungan"/>
      <sheetName val="MALL_K"/>
      <sheetName val="Item Tambahan"/>
      <sheetName val="APARTment_K"/>
      <sheetName val="Jembatan_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CASHFLOW"/>
      <sheetName val="FurnacÿÿInstallation"/>
      <sheetName val="材料マスタ"/>
      <sheetName val="SE-611"/>
      <sheetName val="INDIRECT COST-PART l"/>
      <sheetName val="estimate"/>
      <sheetName val="내역"/>
      <sheetName val="Insulation_Utl_Off"/>
      <sheetName val="Note_Piping"/>
      <sheetName val="Bill of Qty ME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Rp"/>
      <sheetName val="Potongan"/>
      <sheetName val="BPM"/>
      <sheetName val="basic_price"/>
      <sheetName val="lamp. 12"/>
      <sheetName val="Master 1.0"/>
      <sheetName val="GRAND REKAP"/>
      <sheetName val="H_Satuan1"/>
      <sheetName val="REKAP_1_SECTION"/>
      <sheetName val="DIREC_COST"/>
      <sheetName val="form_besi"/>
      <sheetName val="REKAP_STRUCTURE"/>
      <sheetName val="4"/>
      <sheetName val="ANALISA GRS TENGAH"/>
      <sheetName val="A-11 Steel Str (2)"/>
      <sheetName val="D4"/>
      <sheetName val="D6"/>
      <sheetName val="D7"/>
      <sheetName val="D8"/>
      <sheetName val="AHS"/>
      <sheetName val="BAHAN &amp; UPAH"/>
      <sheetName val="Pipe"/>
      <sheetName val="Material"/>
      <sheetName val="HSTANAH.XLS"/>
      <sheetName val="351BQMCN"/>
      <sheetName val="BQ ARS"/>
      <sheetName val="Harsat"/>
      <sheetName val="FORM X COST"/>
      <sheetName val="Mobilisasi"/>
      <sheetName val="ANAL2"/>
      <sheetName val="PENAWARAN"/>
      <sheetName val="Bahan"/>
      <sheetName val="SEX"/>
      <sheetName val="Analisa &amp; Upah"/>
      <sheetName val="rekap.c"/>
      <sheetName val="IPL_SCHEDULE"/>
      <sheetName val="J"/>
      <sheetName val="EK"/>
      <sheetName val="Elektrikal"/>
      <sheetName val="Analisa Upah &amp; Bahan Plum"/>
      <sheetName val="I-KAMAR"/>
      <sheetName val="REQDELTA"/>
      <sheetName val="PLUMBING 2"/>
      <sheetName val="HARGA ME"/>
      <sheetName val="Cover"/>
      <sheetName val="Bill of Qty MEP"/>
      <sheetName val="D-1"/>
      <sheetName val="Basement Estimate"/>
      <sheetName val="bhn "/>
      <sheetName val="MAP"/>
      <sheetName val="villa"/>
      <sheetName val="ch"/>
      <sheetName val="ELEVATED SLAB"/>
      <sheetName val="induk1"/>
      <sheetName val="rab"/>
      <sheetName val="HARGA MATERIAL"/>
      <sheetName val="HS"/>
      <sheetName val="coeff"/>
      <sheetName val="rab me (by owner) "/>
      <sheetName val="BQ (by owner)"/>
      <sheetName val="rab me (fisik)"/>
      <sheetName val="an el"/>
      <sheetName val="Memb Schd"/>
      <sheetName val="BQ"/>
      <sheetName val="H-BHN"/>
      <sheetName val="Hrg"/>
      <sheetName val="unit rate-b3"/>
      <sheetName val="Pos 4-1"/>
      <sheetName val="Harga "/>
      <sheetName val="vol. ARS"/>
      <sheetName val="anl"/>
      <sheetName val="kusen"/>
      <sheetName val="TOTAL SPK"/>
      <sheetName val="As"/>
      <sheetName val="Estimate"/>
      <sheetName val="01A- RAB"/>
      <sheetName val="BID_PRC"/>
      <sheetName val="PRC_COMP"/>
      <sheetName val="JUDUL"/>
      <sheetName val="Analisa 2"/>
      <sheetName val="Summary"/>
      <sheetName val="Cash2"/>
      <sheetName val="Koefisien"/>
      <sheetName val="Instalasi"/>
      <sheetName val="Daf 1"/>
      <sheetName val="HB "/>
      <sheetName val="Hrg_Sat"/>
      <sheetName val="gaji"/>
      <sheetName val="JABATAN"/>
      <sheetName val="DATA"/>
      <sheetName val="ISBL-CIV"/>
      <sheetName val="Upah"/>
      <sheetName val="Analisa"/>
      <sheetName val="daftar Upah"/>
      <sheetName val="Analisa Upah _ Bahan Plum"/>
      <sheetName val="Supply Agrmnt"/>
      <sheetName val="tknk"/>
      <sheetName val="Hargamat"/>
      <sheetName val="Analisa Harga Satuan"/>
      <sheetName val="INDEKS"/>
      <sheetName val="Harga Bahan"/>
      <sheetName val="AC_C"/>
      <sheetName val="Bengkel_str"/>
      <sheetName val="Bengkel_fin"/>
      <sheetName val="Pagar_hal"/>
      <sheetName val="Fasilitas"/>
      <sheetName val="Harga ME "/>
      <sheetName val="HSTANAH"/>
      <sheetName val="HSBETON"/>
      <sheetName val="prog-mgu"/>
      <sheetName val="metode"/>
      <sheetName val="satuan_pek_ars"/>
      <sheetName val="Du_lieu"/>
      <sheetName val="H_Satuan2"/>
      <sheetName val="REKAP_1_SECTION1"/>
      <sheetName val="DIREC_COST1"/>
      <sheetName val="form_besi1"/>
      <sheetName val="REKAP_STRUCTURE1"/>
      <sheetName val="Master_1_0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Sit1"/>
      <sheetName val="DFT_ HRG BHN _ UPAH"/>
      <sheetName val="ANALISA STR _ ARS"/>
      <sheetName val="CV"/>
      <sheetName val="Sheet6"/>
      <sheetName val="RAB_HREZ"/>
      <sheetName val="ANAL_HREZ"/>
      <sheetName val="HB0703"/>
      <sheetName val="DAF-1"/>
      <sheetName val="PHU 05"/>
      <sheetName val="POS-4.1"/>
      <sheetName val="Rekap Dc"/>
      <sheetName val="Rekap"/>
      <sheetName val="rek det 1-3"/>
      <sheetName val="Progres"/>
      <sheetName val="Rkp"/>
      <sheetName val="I_KAMAR"/>
      <sheetName val="Perhitungan RAB"/>
      <sheetName val="ANGGARAN"/>
      <sheetName val="grafik"/>
      <sheetName val="Tabel_Bantu"/>
      <sheetName val="Rekap-SD"/>
      <sheetName val="Pt"/>
      <sheetName val="FORM 3A"/>
      <sheetName val="Scedule"/>
      <sheetName val="UMUM"/>
      <sheetName val="Harga satuan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pemasaran2013"/>
      <sheetName val="3. KONTRAK(stu)"/>
      <sheetName val="HIDRO"/>
      <sheetName val="tb"/>
      <sheetName val="REF.ONLY"/>
      <sheetName val="LO"/>
      <sheetName val="Upah Bahan"/>
      <sheetName val="A"/>
      <sheetName val="AC"/>
      <sheetName val="HRG BHN"/>
      <sheetName val="Analisa RAB"/>
      <sheetName val="Sub"/>
      <sheetName val="crewlist S"/>
      <sheetName val="SBDY Jemb Tayan"/>
      <sheetName val="Analisa Tekhnis"/>
      <sheetName val="NP"/>
      <sheetName val="JALAN"/>
      <sheetName val="DivX"/>
      <sheetName val="SUB TOTAL___"/>
      <sheetName val="daftar harga"/>
      <sheetName val="struktur"/>
      <sheetName val="ESCON"/>
      <sheetName val="i-j. Pengalaman"/>
      <sheetName val="LIFT DOM"/>
      <sheetName val="APP-9"/>
      <sheetName val="hsat-SD"/>
      <sheetName val="an-satuan"/>
      <sheetName val="Informasi"/>
      <sheetName val="MAP-2"/>
      <sheetName val="Currency Rate"/>
      <sheetName val="Sheet1"/>
      <sheetName val="HARSAT-lhn"/>
      <sheetName val="Peralatan"/>
      <sheetName val="Anls"/>
      <sheetName val="Hrg-Das"/>
      <sheetName val="Anal-1"/>
      <sheetName val="AnalisaSIPIL RIIL RAP"/>
      <sheetName val="GFA-20-N"/>
      <sheetName val="KEUANGAN"/>
      <sheetName val="RENCANA KERJA"/>
      <sheetName val="BAHAN-2"/>
      <sheetName val="17.ALS-saluran+BC"/>
      <sheetName val="HARGA UPAH"/>
      <sheetName val="Sewa Alat-1"/>
      <sheetName val="Sheet3"/>
      <sheetName val="harga2014"/>
      <sheetName val="dboard( asli)"/>
      <sheetName val="NM"/>
      <sheetName val="RAB STR JETTY &amp; F.PENUNJANG"/>
      <sheetName val="NAME"/>
      <sheetName val="RAB RIIL kayu"/>
      <sheetName val="Unit Rate Indirect"/>
      <sheetName val="B-P"/>
      <sheetName val="BE-02"/>
      <sheetName val="koef"/>
      <sheetName val="Testing"/>
      <sheetName val="BM"/>
      <sheetName val="Time Schedule"/>
      <sheetName val="anal pipa"/>
      <sheetName val="Harsat Upah"/>
      <sheetName val="Agregat Halus &amp; Kasar"/>
      <sheetName val="3-DIV5"/>
      <sheetName val="dia-in"/>
      <sheetName val="ahas-ins"/>
      <sheetName val="BQ_ARS"/>
      <sheetName val="PLUMBING_2"/>
      <sheetName val="rab_me_(by_owner)_"/>
      <sheetName val="BQ_(by_owner)"/>
      <sheetName val="rab_me_(fisik)"/>
      <sheetName val="HB_"/>
      <sheetName val="ELEVATED_SLAB"/>
      <sheetName val="FORM_X_COST"/>
      <sheetName val="rek_det_1-3"/>
      <sheetName val="HSTANAH_XLS"/>
      <sheetName val="rekap_c"/>
      <sheetName val="daftar_harga"/>
      <sheetName val="Pos_4-1"/>
      <sheetName val="Harga_"/>
      <sheetName val="vol__ARS"/>
      <sheetName val="TOTAL_SPK"/>
      <sheetName val="POS-4_1"/>
      <sheetName val="Rekap_Dc"/>
      <sheetName val="an_el"/>
      <sheetName val="Bill_of_Qty_MEP"/>
      <sheetName val="Basement_Estimate"/>
      <sheetName val="HARGA_ME"/>
      <sheetName val="Analisa_2"/>
      <sheetName val="bhn_"/>
      <sheetName val="daftar_Upah"/>
      <sheetName val="PHU_05"/>
      <sheetName val="HARGA_MATERIAL"/>
      <sheetName val="Memb_Schd"/>
      <sheetName val="unit_rate-b3"/>
      <sheetName val="01A-_RAB"/>
      <sheetName val="Analisa_Harga_Satuan"/>
      <sheetName val="REF_ONLY"/>
      <sheetName val="Daf_1"/>
      <sheetName val="Analisa_Upah___Bahan_Plum"/>
      <sheetName val="Supply_Agrmnt"/>
      <sheetName val="Harga_Bahan"/>
      <sheetName val="Rumus"/>
      <sheetName val="5-Peralatan"/>
      <sheetName val="dasar"/>
      <sheetName val="견적기준"/>
      <sheetName val="KP1590_E"/>
      <sheetName val="SAT-DAS"/>
      <sheetName val="Scenario"/>
      <sheetName val="2-AHSP"/>
      <sheetName val="TOEVOER"/>
      <sheetName val="TS"/>
      <sheetName val="JUML-SDM"/>
      <sheetName val="DAF-2"/>
      <sheetName val="Fill this out first___"/>
      <sheetName val="DKH"/>
      <sheetName val="A Paint Jotun Penguard"/>
      <sheetName val="BOQ ori"/>
      <sheetName val="HSA &amp; PAB"/>
      <sheetName val="Harga Upah "/>
      <sheetName val="pricing"/>
      <sheetName val="SITE-E"/>
      <sheetName val="bukan PNS"/>
      <sheetName val="FORM 7"/>
      <sheetName val="Personil"/>
      <sheetName val="Surat Pernyataan"/>
      <sheetName val="rekapan"/>
      <sheetName val="COST"/>
      <sheetName val="D2.4"/>
      <sheetName val="D3-3"/>
      <sheetName val="D4.3 (TE)"/>
      <sheetName val="D5.3 (TF) "/>
      <sheetName val="D8.3 (TJ)"/>
      <sheetName val="Progress"/>
      <sheetName val="PAKET 1"/>
      <sheetName val="Mon Upah"/>
      <sheetName val="TOTAL"/>
      <sheetName val="610.04"/>
      <sheetName val="???"/>
      <sheetName val="AHS (ci,str,ars)"/>
      <sheetName val="Evaporator"/>
      <sheetName val="Harga Sat Das"/>
      <sheetName val="Brdw"/>
      <sheetName val="lam-moi"/>
      <sheetName val="Bill of Qty"/>
      <sheetName val="SD (1)"/>
      <sheetName val="Lamp_V"/>
      <sheetName val="struktur tdk dipakai"/>
      <sheetName val="bayar_04_fak"/>
      <sheetName val="H Satuan Dasar"/>
      <sheetName val="AHS - Riel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Harga"/>
      <sheetName val="Analisa Prov'07"/>
      <sheetName val="Sum"/>
      <sheetName val="G_SUMMARY"/>
      <sheetName val="Evaluasi"/>
      <sheetName val="Terbilang"/>
      <sheetName val="2. Informasi"/>
      <sheetName val="HASAT DASAR"/>
      <sheetName val="Uraian Teknis"/>
      <sheetName val="HRG BAHAN &amp; UPAH okk"/>
      <sheetName val="Analis Kusen okk"/>
      <sheetName val="Ana. PU"/>
      <sheetName val="6-AGREGAT"/>
      <sheetName val="ANALISA GRGAH"/>
      <sheetName val="Analisa RAP"/>
      <sheetName val="Bahan B"/>
      <sheetName val="RAP"/>
      <sheetName val="Telusur"/>
      <sheetName val="Upah B"/>
      <sheetName val="H_Satuan3"/>
      <sheetName val="REKAP_1_SECTION2"/>
      <sheetName val="DIREC_COST2"/>
      <sheetName val="form_besi2"/>
      <sheetName val="REKAP_STRUCTURE2"/>
      <sheetName val="lamp__121"/>
      <sheetName val="GRAND_REKAP1"/>
      <sheetName val="Master_1_01"/>
      <sheetName val="A-11_Steel_Str_(2)1"/>
      <sheetName val="Analisa_Upah_&amp;_Bahan_Plum1"/>
      <sheetName val="ANALISA_GRS_TENGAH1"/>
      <sheetName val="BAHAN_&amp;_UPAH1"/>
      <sheetName val="Analisa_&amp;_Upah1"/>
      <sheetName val="FORM_3A"/>
      <sheetName val="Perhitungan_RAB"/>
      <sheetName val="Harga_ME_"/>
      <sheetName val="crewlist_S"/>
      <sheetName val="anal_pipa"/>
      <sheetName val="Harsat_Upah"/>
      <sheetName val="PAKET_1"/>
      <sheetName val="Harga_satuan"/>
      <sheetName val="Indirect_Cost"/>
      <sheetName val="SERVICES_FEE"/>
      <sheetName val="BD_Cvl"/>
      <sheetName val="Erection_SS"/>
      <sheetName val="Currency_Rate"/>
      <sheetName val="Upah_Bahan"/>
      <sheetName val="Agregat_Halus_&amp;_Kasar"/>
      <sheetName val="Analisa_RAB"/>
      <sheetName val="LIFT_DOM"/>
      <sheetName val="dboard(_asli)"/>
      <sheetName val="RAB_STR_JETTY_&amp;_F_PENUNJANG"/>
      <sheetName val="RAB_RIIL_kayu"/>
      <sheetName val="Unit_Rate_Indirect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17_ALS-saluran+BC"/>
      <sheetName val="HARGA_UPAH"/>
      <sheetName val="Sewa_Alat-1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Harga Bahan &amp; Upah"/>
      <sheetName val="TABLE"/>
      <sheetName val="h-013211-2"/>
      <sheetName val="Perm. Test"/>
      <sheetName val="Anal "/>
      <sheetName val="Daftar Staff"/>
      <sheetName val="ANALISA GR?????GAH"/>
      <sheetName val="Bill rekap"/>
      <sheetName val="Pricing-2"/>
      <sheetName val="Isolasi Luar Dalam"/>
      <sheetName val="Isolasi Luar"/>
      <sheetName val="ANALISA GR"/>
      <sheetName val="BQ PABX"/>
      <sheetName val="Bill 4.1"/>
      <sheetName val="61004"/>
      <sheetName val="Anls Hrg Sat"/>
      <sheetName val="bilangan"/>
      <sheetName val="JobSheet"/>
      <sheetName val="An-Alat"/>
      <sheetName val="WRItten(2)"/>
      <sheetName val="Kuantitas &amp; Harga"/>
      <sheetName val="Div2"/>
      <sheetName val="112-885"/>
      <sheetName val="UMUM-PU"/>
      <sheetName val="bau"/>
      <sheetName val="PRY 03-1 (Amd1)"/>
      <sheetName val="Master"/>
      <sheetName val="Analisa (ok punya)"/>
      <sheetName val="HPP TOTAL"/>
      <sheetName val="HPP 3 Tower"/>
      <sheetName val="REGION"/>
      <sheetName val="OFFGRID"/>
      <sheetName val="Har Sat"/>
      <sheetName val="DRUP (ASLI)"/>
      <sheetName val="Amount"/>
      <sheetName val="Hrg Upah Bhn"/>
      <sheetName val="DAFTAR HARGA BAHAN "/>
      <sheetName val="Daftar Upah, Hrg Bhn &amp; Pralatan"/>
      <sheetName val="7_16"/>
      <sheetName val="JADUAL"/>
      <sheetName val="H.SAT"/>
      <sheetName val="BAHAN "/>
      <sheetName val="Rekap Direct Cost"/>
      <sheetName val="Door &amp; Window Podium"/>
      <sheetName val="San PD"/>
      <sheetName val="Sumber Daya"/>
      <sheetName val="Unit Cost"/>
      <sheetName val="OP. PERJAM"/>
      <sheetName val="K.Lokal"/>
      <sheetName val="B. PERSONIL"/>
      <sheetName val="DF-7 (2)"/>
      <sheetName val="DF-7"/>
      <sheetName val="RAB REVISI"/>
      <sheetName val="Str A"/>
      <sheetName val="Analisa Tend"/>
      <sheetName val="Indirect_Const"/>
      <sheetName val="HSatuan"/>
      <sheetName val="SAT EL"/>
      <sheetName val="Quantity"/>
      <sheetName val="Mall"/>
      <sheetName val="SP"/>
      <sheetName val="Structure"/>
      <sheetName val="___"/>
      <sheetName val="NEX24 DB"/>
      <sheetName val="Ana-ALAT"/>
      <sheetName val="BoQ"/>
      <sheetName val="15.Irr. Struc.Work"/>
      <sheetName val="16.Pipe Inst."/>
      <sheetName val="D Harga"/>
      <sheetName val="Harsat Bahan"/>
      <sheetName val="10 yr val"/>
      <sheetName val="Input"/>
      <sheetName val="Financials"/>
      <sheetName val="Variabel"/>
      <sheetName val="fill in first"/>
      <sheetName val="COST SUMM"/>
      <sheetName val="PileCap"/>
      <sheetName val="Harsat Pekerjaan"/>
      <sheetName val="ANALISA GR_____GAH"/>
      <sheetName val="Analisa-Harga"/>
      <sheetName val="Harga_Sat_Das"/>
      <sheetName val="Jabar"/>
      <sheetName val="Jateng"/>
      <sheetName val="Jatim"/>
      <sheetName val="Pusat"/>
      <sheetName val="Sulawesi"/>
      <sheetName val="Sumbagsel"/>
      <sheetName val="BID(RI01)"/>
      <sheetName val="Rekap Total"/>
      <sheetName val="Reference"/>
      <sheetName val="BAP"/>
      <sheetName val="Master Edit"/>
      <sheetName val="UPH,BHN,ALT"/>
      <sheetName val="Analis harga"/>
      <sheetName val="B"/>
      <sheetName val="Sec I ML"/>
      <sheetName val="Harga bahan-1"/>
      <sheetName val="rekap1"/>
      <sheetName val="DETAIL POS 123"/>
      <sheetName val="ahs1"/>
      <sheetName val="ahs3"/>
      <sheetName val="index"/>
      <sheetName val="4  PEK. LUAR"/>
      <sheetName val="Basic Price"/>
      <sheetName val="Unit Price"/>
      <sheetName val="Rekap Biaya"/>
      <sheetName val="RANGE BAHAN"/>
      <sheetName val="Man Power"/>
      <sheetName val="DIVI6"/>
      <sheetName val="ana"/>
      <sheetName val="rab - persiapan &amp; lantai-1"/>
      <sheetName val="3"/>
      <sheetName val="Batal"/>
      <sheetName val="Basic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HARGA DASAR"/>
      <sheetName val="Analisa Harga"/>
      <sheetName val="Pgr Jl.I.Bale"/>
      <sheetName val="Rekap Bill"/>
      <sheetName val="Menu"/>
      <sheetName val="4-Basic Price"/>
      <sheetName val="5-ALAT(1)"/>
      <sheetName val="ANALIS"/>
      <sheetName val="Isian Biodata"/>
      <sheetName val="rekaprab"/>
      <sheetName val="FAK"/>
      <sheetName val="analisa el"/>
      <sheetName val="2.2"/>
      <sheetName val="hafele"/>
      <sheetName val="analisa panel"/>
      <sheetName val="ANALISA GR_x005f_x0000__x005f_x0000__x005f_x0000_"/>
      <sheetName val="ANALISA GR_x005f_x005f_x005f_x0000__x005f_x005f_x"/>
      <sheetName val="PREAM"/>
      <sheetName val="faktor"/>
      <sheetName val="ANALISA-HST"/>
      <sheetName val="metod"/>
      <sheetName val="HarDas-Ops."/>
      <sheetName val="HrgUpahBahan"/>
      <sheetName val="AT"/>
      <sheetName val="NPV"/>
      <sheetName val="MSTR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Sheet2"/>
      <sheetName val="LISTRIK"/>
      <sheetName val="TATA UDARA"/>
      <sheetName val="概総括1"/>
      <sheetName val="電気設備表"/>
      <sheetName val="tifico"/>
      <sheetName val="1.General "/>
      <sheetName val="REKAP  (1)"/>
      <sheetName val="ARITMATIK"/>
      <sheetName val="2703.1"/>
      <sheetName val="BQ-E20-02(Rp)"/>
      <sheetName val="EurotoolsXRates"/>
      <sheetName val="PV"/>
      <sheetName val="CB"/>
      <sheetName val="KBL"/>
      <sheetName val="ARL"/>
      <sheetName val="TRY"/>
      <sheetName val="Pengujian"/>
      <sheetName val="BAG-2"/>
      <sheetName val="Price"/>
      <sheetName val="Assumption &amp; Dashboard."/>
      <sheetName val="Lumpsum"/>
      <sheetName val="Fixset"/>
      <sheetName val="Faktor Konversi"/>
      <sheetName val="DATABASE"/>
      <sheetName val="KWNTY&amp;HARGA"/>
      <sheetName val="dasboard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KET"/>
      <sheetName val="Worksheet"/>
      <sheetName val="Rekap Prelim"/>
      <sheetName val="Mat"/>
      <sheetName val="VAC BDWN"/>
      <sheetName val="uba"/>
      <sheetName val="Antek"/>
      <sheetName val="ITB COST"/>
      <sheetName val="data-pendukung"/>
      <sheetName val="MAPDC"/>
      <sheetName val="DIV1"/>
      <sheetName val="prelim"/>
      <sheetName val="DHS"/>
      <sheetName val="Konfirm"/>
      <sheetName val="BOQ SNJ 1"/>
      <sheetName val="DKH CCO 1A"/>
      <sheetName val="DKH CCO 1B R-1"/>
      <sheetName val="BILL OF QUAN"/>
      <sheetName val="General Intem"/>
      <sheetName val="STR - 2B"/>
      <sheetName val="analisa asumsi Me"/>
      <sheetName val="7.1(3)"/>
      <sheetName val="Anal. Alat"/>
      <sheetName val="antek12a-13"/>
      <sheetName val="BHN-ALAT"/>
      <sheetName val="ANAL_P4"/>
      <sheetName val="PRD 01-6(I-II)"/>
      <sheetName val="PRD 01-7 alat"/>
      <sheetName val="5-Alat"/>
      <sheetName val="4-Price"/>
      <sheetName val="4-Quarry"/>
      <sheetName val="HRPar"/>
      <sheetName val="asumsi"/>
      <sheetName val="B-PRICE"/>
      <sheetName val="bhn FINAL"/>
      <sheetName val="TBL_BANTU"/>
      <sheetName val="DAF-BAHAN"/>
      <sheetName val="DAF-UPAH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ANALYS EXTERN"/>
      <sheetName val="Tuk Koef"/>
      <sheetName val="H Sat Jembatan"/>
      <sheetName val="IPA1"/>
      <sheetName val="H-SATUAN"/>
      <sheetName val="own"/>
      <sheetName val="HST"/>
      <sheetName val="ANALISA-SNI"/>
      <sheetName val="KODE"/>
      <sheetName val="R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anal"/>
      <sheetName val="TJ1Q47"/>
      <sheetName val="Alat"/>
      <sheetName val="Analisa Gabungan"/>
      <sheetName val="BHN1"/>
      <sheetName val="u_rates"/>
      <sheetName val=" SAT PL"/>
      <sheetName val="RAB.SEKRETARIAT (1)"/>
      <sheetName val="Notes"/>
      <sheetName val="Fill this out first..."/>
      <sheetName val="TC"/>
      <sheetName val="Valve PL"/>
      <sheetName val="Peralatan PL"/>
      <sheetName val="Harga Kabel"/>
      <sheetName val="ANALISA railing"/>
      <sheetName val="RAB AR&amp;STR"/>
      <sheetName val="MT_an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Urai _ Guide Post"/>
      <sheetName val="Urai_Galian Tanah"/>
      <sheetName val="Hitung"/>
      <sheetName val="Agg Halus &amp; Kasar"/>
      <sheetName val="Analis Upah"/>
      <sheetName val="KEBALAT"/>
      <sheetName val="CRUSER"/>
      <sheetName val="Rupiah"/>
      <sheetName val="Sales"/>
      <sheetName val="Material&amp;Alat"/>
      <sheetName val="BQ EXTERN"/>
      <sheetName val="HSLAIN-LAIN"/>
      <sheetName val="sch-KONS"/>
      <sheetName val="Surat"/>
      <sheetName val="Surat2"/>
      <sheetName val="Daftar Alat"/>
      <sheetName val="PriceList"/>
      <sheetName val="jobset"/>
      <sheetName val="Prod 15-8 str"/>
      <sheetName val="Prod 15-7"/>
      <sheetName val="Prod 15-6"/>
      <sheetName val="Prod 15-5"/>
      <sheetName val="Sat~Bahu"/>
      <sheetName val="Rate"/>
      <sheetName val="PNT"/>
      <sheetName val="kalibrasi-Tank"/>
      <sheetName val="DIV.9"/>
      <sheetName val="PRIST LIST"/>
      <sheetName val="Assetdb"/>
      <sheetName val="PersList"/>
      <sheetName val="AssetPar"/>
      <sheetName val="Sales Parameter"/>
      <sheetName val="DIV.3"/>
      <sheetName val="skets"/>
      <sheetName val="FL-Cl"/>
      <sheetName val="Brick+Finish"/>
      <sheetName val="Harsat-Isal"/>
      <sheetName val="Budget"/>
      <sheetName val="lap-bulan"/>
      <sheetName val="RABP"/>
      <sheetName val="RATE&amp;FCTR"/>
      <sheetName val="Bhn"/>
      <sheetName val="W-NAD"/>
      <sheetName val="Resume"/>
      <sheetName val="Prod 02"/>
      <sheetName val="Stock Material"/>
      <sheetName val="EP-PROD-01"/>
      <sheetName val="Invoice"/>
      <sheetName val="DIV.2"/>
      <sheetName val="No Item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Unit Rate"/>
      <sheetName val="(ANALISA-lain)"/>
      <sheetName val="time"/>
      <sheetName val="analisa BM"/>
      <sheetName val="ANALISA GR_x005f_x0000__x"/>
      <sheetName val="rap rinci"/>
      <sheetName val="DIVISI 3"/>
      <sheetName val="4+000"/>
      <sheetName val="komponen"/>
      <sheetName val="Upah&amp;bahan"/>
      <sheetName val="Biaya"/>
      <sheetName val="Pemindahan Penduduk "/>
      <sheetName val="ESC"/>
      <sheetName val="DAFMAT"/>
      <sheetName val="7.공정표"/>
      <sheetName val="bau-6"/>
      <sheetName val="prd01-5"/>
      <sheetName val="harga sat"/>
      <sheetName val="Data-Masukan"/>
      <sheetName val="Cashflow"/>
      <sheetName val="NC-CM"/>
      <sheetName val="h.sat-bbm"/>
      <sheetName val="ANAL-SEC II"/>
      <sheetName val="ANAL-SEC III"/>
      <sheetName val="FORM BQ TL PRATU 4cct"/>
      <sheetName val="L3-Calculation"/>
      <sheetName val="AnaSch2"/>
      <sheetName val="Meth"/>
      <sheetName val="AN-E"/>
      <sheetName val="Daf-3.1.2 Pintu, Jendela, TWA"/>
      <sheetName val="Daf-3.1.4 Plafond TWA"/>
      <sheetName val="DataTeknis"/>
      <sheetName val="meth hsl nego"/>
      <sheetName val="Rekap "/>
      <sheetName val="Harga Sat."/>
      <sheetName val="Kurva S"/>
      <sheetName val="an.el"/>
      <sheetName val="An.AC &amp; Plb"/>
      <sheetName val="BABY"/>
      <sheetName val="An_Basic"/>
      <sheetName val="HSU"/>
      <sheetName val="12CGOU"/>
      <sheetName val="schtng"/>
      <sheetName val="schbhn"/>
      <sheetName val="schalt"/>
      <sheetName val="DEF"/>
      <sheetName val="H-SAT"/>
      <sheetName val="gvl"/>
      <sheetName val="3-DIV7"/>
      <sheetName val="D.BOARD"/>
      <sheetName val="PERALATAN PROYEK GOL III A"/>
      <sheetName val="Cashflow_ref"/>
      <sheetName val="alt1"/>
      <sheetName val="SUB &amp; mandor"/>
      <sheetName val="Breakdown"/>
      <sheetName val="ANALISA_GR_____GAH1"/>
      <sheetName val="ANALISA GR_x005f_x005f_x0"/>
      <sheetName val="HS Alat"/>
      <sheetName val="Div 9 - Harian"/>
      <sheetName val="Div 2 - Drainase"/>
      <sheetName val="Input Data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Analisa SNI STANDART "/>
      <sheetName val="ISIAN"/>
      <sheetName val="AnalisaBOW"/>
      <sheetName val="Kuantitas &amp; Harga Seg.1"/>
      <sheetName val="BBM-03"/>
      <sheetName val="BOM BMS"/>
      <sheetName val="Har-mat"/>
      <sheetName val="Har_mat"/>
      <sheetName val="anls space frame"/>
      <sheetName val="hrg.bhn"/>
      <sheetName val="LD calc"/>
      <sheetName val="Formula"/>
      <sheetName val="COSTING Option 1"/>
      <sheetName val="SK"/>
      <sheetName val="Tunduk Panitia"/>
      <sheetName val="DAF_2"/>
      <sheetName val="BoQ C4"/>
      <sheetName val="DIV7-BM"/>
      <sheetName val="INPUT AGST"/>
      <sheetName val="rkpm 2003"/>
      <sheetName val="Category detail"/>
      <sheetName val="tl"/>
      <sheetName val="TM"/>
      <sheetName val="an. 1"/>
      <sheetName val="Analisa ME"/>
      <sheetName val="FittingPVC"/>
      <sheetName val="ANALISA GR???"/>
      <sheetName val="SAP"/>
      <sheetName val="Tie Beam GN"/>
      <sheetName val="Tangga GN"/>
      <sheetName val="anal_hs"/>
      <sheetName val="대비표"/>
      <sheetName val="Pek.persiapan"/>
      <sheetName val="EE-PROP"/>
      <sheetName val="CASH"/>
      <sheetName val="gi"/>
      <sheetName val="mst_prod_material"/>
      <sheetName val="inventory_stock_movement"/>
      <sheetName val="Morang"/>
      <sheetName val="FP"/>
      <sheetName val="PLB"/>
      <sheetName val="CODE"/>
      <sheetName val="Irregular Income"/>
      <sheetName val="FE-1770.P1"/>
      <sheetName val="B - Norelec"/>
      <sheetName val="Variables"/>
      <sheetName val="Data Upah"/>
      <sheetName val="div4"/>
      <sheetName val="div71"/>
      <sheetName val="div7"/>
      <sheetName val="div31"/>
      <sheetName val="div3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HPS"/>
      <sheetName val="BREAKDOWN(철거설치)"/>
      <sheetName val="rINCIAN"/>
      <sheetName val="DAPRO"/>
      <sheetName val="M+MC"/>
      <sheetName val="dayvol WEDI"/>
      <sheetName val="dayvol adibarat"/>
      <sheetName val="ERET"/>
      <sheetName val="Bahan&amp;Upah"/>
      <sheetName val="Daftar Harga Satuan Gaji"/>
      <sheetName val="Daftar Harga Satuan Bahan"/>
      <sheetName val="Alat (1)"/>
      <sheetName val="Daftar Harga Upah dan Bahan"/>
      <sheetName val="An_Harga"/>
      <sheetName val="DAFFIN"/>
      <sheetName val="box culvert"/>
      <sheetName val="NP (4)"/>
      <sheetName val="MAP 1-2"/>
      <sheetName val="Alat B"/>
      <sheetName val="a.h ars sum"/>
      <sheetName val="a.h ars"/>
      <sheetName val="Jadwal"/>
      <sheetName val="Gorong Aramco"/>
      <sheetName val="BQ All_2"/>
      <sheetName val="LAM 3"/>
      <sheetName val="IN."/>
      <sheetName val="In"/>
      <sheetName val="Projects"/>
      <sheetName val="HRG DSR APP"/>
      <sheetName val="Hrgdsrupah"/>
      <sheetName val="GVL§CT"/>
      <sheetName val="Uph+bahan"/>
      <sheetName val="Anl.+"/>
      <sheetName val="K"/>
      <sheetName val="LCATAL"/>
      <sheetName val="Up &amp; bhn"/>
      <sheetName val="LIST MATERIAL"/>
      <sheetName val="P&amp;L98"/>
      <sheetName val="BQ-Arun"/>
      <sheetName val="3-DIV4"/>
      <sheetName val="qc reading"/>
      <sheetName val="memory"/>
      <sheetName val="Catatan"/>
      <sheetName val="Analisa Quarry"/>
      <sheetName val="Uph&amp;bhn"/>
      <sheetName val="Tataudara"/>
      <sheetName val="ANALISA GR_x005f_x005f_x005f_x005f_x005f_x005f_x0"/>
      <sheetName val="Analis Kusen 1 ESKALASI"/>
      <sheetName val="Permanent info"/>
      <sheetName val="S.BAHAN"/>
      <sheetName val="S.UPAH"/>
      <sheetName val="Master Schedule"/>
      <sheetName val="Volume"/>
      <sheetName val="22"/>
      <sheetName val="Upah &amp; Bahan"/>
      <sheetName val="keb-BHN"/>
      <sheetName val="sche"/>
      <sheetName val="HSPK"/>
      <sheetName val="DB"/>
      <sheetName val="BASEMENT"/>
      <sheetName val=" "/>
      <sheetName val="Eng_Hrs"/>
      <sheetName val="NET表"/>
      <sheetName val="BQ表"/>
      <sheetName val="DB_Simplex"/>
      <sheetName val="Pro-Base"/>
      <sheetName val="B-Ops-KS"/>
      <sheetName val="prog_mgu"/>
      <sheetName val="Kurs"/>
      <sheetName val="FLANGE"/>
      <sheetName val="VALVE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REKAP A BESAR"/>
      <sheetName val="ANALISA GR_x005f_x0000__x005f_x005f_x"/>
      <sheetName val="D &amp; W sizes"/>
      <sheetName val="bqmpaloc"/>
      <sheetName val="lampiran"/>
      <sheetName val="DIV.8"/>
      <sheetName val="SAPON"/>
      <sheetName val="Pengalaman"/>
      <sheetName val="3Div7"/>
      <sheetName val="Galian 1"/>
      <sheetName val="3.2.2 (Rincian)"/>
      <sheetName val="PHT"/>
      <sheetName val="AN. SCAFOLDING"/>
      <sheetName val="AnalisaSIPIL RIIL"/>
      <sheetName val="4__PEK__LUAR"/>
      <sheetName val="Pemindahan_Penduduk_"/>
      <sheetName val="Unit_Rate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4-Basic_Price"/>
      <sheetName val="Faktor_Konversi"/>
      <sheetName val="DLAT_(2)"/>
      <sheetName val="Daftar_Alat"/>
      <sheetName val="ANALISA_GR_x005f_x0000__x"/>
      <sheetName val="AnalisaSIPIL_RIIL"/>
      <sheetName val="ENC.14"/>
      <sheetName val="Dash"/>
      <sheetName val="UP-MAT-ALT"/>
      <sheetName val="sat"/>
      <sheetName val="Formulir 7.6"/>
      <sheetName val="SD"/>
      <sheetName val="DK&amp;H"/>
      <sheetName val="SCDL"/>
      <sheetName val="LIST"/>
      <sheetName val="PK1"/>
      <sheetName val="MEBEL1"/>
      <sheetName val="iNT. Kotak Lt.3"/>
      <sheetName val="REK S-CURVE"/>
      <sheetName val="S-CURVE"/>
      <sheetName val="T.material"/>
      <sheetName val="D7(1)"/>
      <sheetName val="B.T"/>
      <sheetName val="DaftarHarga"/>
      <sheetName val="3.ALS-STR-PDS"/>
      <sheetName val="bill 3.9"/>
      <sheetName val="STR(CANCEL)"/>
      <sheetName val="UP MINOR"/>
      <sheetName val="Concrete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Daf Alat"/>
      <sheetName val="Jdw Alat"/>
      <sheetName val="Schedule"/>
      <sheetName val="S Penawar"/>
      <sheetName val="O"/>
      <sheetName val="NP7"/>
      <sheetName val="RD dokter ORNG 3 70"/>
      <sheetName val="W"/>
      <sheetName val="Alat R"/>
      <sheetName val="3-DIV8"/>
      <sheetName val="ANA-HRG"/>
      <sheetName val="SP17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Meto"/>
      <sheetName val="tgl"/>
      <sheetName val="HS BHN&amp;UPAH"/>
      <sheetName val="srtberkas"/>
      <sheetName val="Analisa K"/>
      <sheetName val="SUMBER"/>
      <sheetName val="HASIL USAHA 2011"/>
      <sheetName val="hrg-sat.pek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DIVI3"/>
      <sheetName val="1~3"/>
      <sheetName val="SOHAR(2nd)"/>
      <sheetName val="SPREAD SHEET"/>
      <sheetName val="#REF!"/>
      <sheetName val="LAL - PASAR PAGI "/>
      <sheetName val="DivVII"/>
      <sheetName val="H-Upah"/>
      <sheetName val="Hidden"/>
      <sheetName val="Alat Berat"/>
      <sheetName val="BQ Pivot utk Analisa &amp; SDBP "/>
      <sheetName val="M+U Pivot"/>
      <sheetName val="Fin Sum"/>
      <sheetName val="2.1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DASHB"/>
      <sheetName val="DAFTAR ISI"/>
      <sheetName val="harsat sdy"/>
      <sheetName val="AHS Marka"/>
      <sheetName val="DSBDY"/>
      <sheetName val="Jurnal"/>
      <sheetName val="NP (2)"/>
      <sheetName val="SALURAN"/>
      <sheetName val="dwa-01"/>
      <sheetName val="Rate Analysis"/>
      <sheetName val="extern"/>
      <sheetName val="ANALISA GR___"/>
      <sheetName val="ANALISA GR_x"/>
      <sheetName val="ANALISA GR_x0"/>
      <sheetName val="INPUT HARIAN"/>
      <sheetName val="BQ (M&amp;E)"/>
      <sheetName val="IV. Arsitek (MC 0)"/>
      <sheetName val="RAB-NEGO"/>
      <sheetName val="PERPUS1"/>
      <sheetName val="EARTH WORKS"/>
      <sheetName val="eq_data"/>
      <sheetName val="CUACA"/>
      <sheetName val="DHS AC"/>
      <sheetName val="Config"/>
      <sheetName val="Mk Marka"/>
      <sheetName val="Mk Base"/>
      <sheetName val="Por"/>
      <sheetName val="Form I"/>
      <sheetName val="sph"/>
      <sheetName val="SP Kapasitas TD"/>
      <sheetName val="DIVI5"/>
      <sheetName val="DIVI8"/>
      <sheetName val="DIVI7"/>
      <sheetName val="DIVI2"/>
      <sheetName val="BASC"/>
      <sheetName val="DIVI1"/>
      <sheetName val="STR"/>
      <sheetName val="Total Harga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BIIL ASLI"/>
      <sheetName val="DIV.1"/>
      <sheetName val="SNI FIX"/>
      <sheetName val="Hsatbahan"/>
      <sheetName val="HB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HITUNG-HPP,25"/>
      <sheetName val="Hrn I"/>
      <sheetName val="Hrn II"/>
      <sheetName val="Hrn III"/>
      <sheetName val="Urugan Pasir"/>
      <sheetName val="TS (A3)"/>
      <sheetName val="RBP3"/>
      <sheetName val="DC"/>
      <sheetName val="BEP"/>
      <sheetName val="Bgn-Ingg PLANTATION"/>
      <sheetName val="Up"/>
      <sheetName val="LOADDAT"/>
      <sheetName val="F ALARM"/>
      <sheetName val="U&amp;B"/>
      <sheetName val="3-DIV3"/>
      <sheetName val="komp"/>
      <sheetName val="Bill Of Quantity"/>
      <sheetName val="Sheet7"/>
      <sheetName val="Schedule Master"/>
      <sheetName val="HRG-DASAR"/>
      <sheetName val="310000 CABANG V"/>
      <sheetName val="21"/>
      <sheetName val="311"/>
      <sheetName val="715"/>
      <sheetName val="811"/>
      <sheetName val="AK-2004 (2)"/>
      <sheetName val="2016-405 MR"/>
      <sheetName val="2017-458RAG&amp;MR"/>
      <sheetName val="RAP1"/>
      <sheetName val="DATA BASE"/>
      <sheetName val="Cash Flow bulanan"/>
      <sheetName val="harga-alat"/>
      <sheetName val="hrg-dsr"/>
      <sheetName val="AWAL"/>
      <sheetName val="XL4Test5"/>
      <sheetName val="MUA"/>
      <sheetName val="Schedulle "/>
      <sheetName val="FINISHING"/>
      <sheetName val="PM"/>
      <sheetName val="divI"/>
      <sheetName val="TJ.JATI"/>
      <sheetName val="RBP- 2"/>
      <sheetName val="Hst,upah"/>
      <sheetName val="Hst_mat"/>
      <sheetName val="FA"/>
      <sheetName val="SOUND"/>
      <sheetName val="CCTV"/>
      <sheetName val="ACCESS"/>
      <sheetName val="GPON"/>
      <sheetName val="RACK_EC"/>
      <sheetName val="GR_EC"/>
      <sheetName val="KAN. LOKAL"/>
      <sheetName val="ANALISA_GR_____GAH2"/>
      <sheetName val="Analisa  (2)"/>
      <sheetName val="RKP PLUMBING"/>
      <sheetName val="Hua Yang Quarterly"/>
      <sheetName val="Lead Schedule"/>
      <sheetName val="Gal tanah"/>
      <sheetName val="analisa2"/>
      <sheetName val="tulang"/>
      <sheetName val="hit.BKMM"/>
      <sheetName val="INFORMASI UMUM"/>
      <sheetName val="finalj"/>
      <sheetName val="Rab-EL-"/>
      <sheetName val="tb. besi"/>
      <sheetName val="sulteng"/>
      <sheetName val="sultra"/>
      <sheetName val="12.ANS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BOOQ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Harsat Alat"/>
      <sheetName val="Marshal"/>
      <sheetName val="311208"/>
      <sheetName val="BP1_23"/>
      <sheetName val="jpr"/>
      <sheetName val="REG TOTAL"/>
      <sheetName val="An.1"/>
      <sheetName val="An.3"/>
      <sheetName val="An.2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Kuantitas_&amp;_Harga1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Door_&amp;_Window_Podium1"/>
      <sheetName val="San_PD1"/>
      <sheetName val="Analisa_RAP3"/>
      <sheetName val="Bahan_B3"/>
      <sheetName val="Upah_B3"/>
      <sheetName val="Str_A1"/>
      <sheetName val="Analisa_Tend1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2__Informasi2"/>
      <sheetName val="Unit_Cost1"/>
      <sheetName val="BQ_PABX1"/>
      <sheetName val="NEX24_DB1"/>
      <sheetName val="Surat_Pernyataan3"/>
      <sheetName val="Anal_1"/>
      <sheetName val="ANALISA_GR?????GAH3"/>
      <sheetName val="DF-7_(2)1"/>
      <sheetName val="ANALISA_GR1"/>
      <sheetName val="BAHAN_1"/>
      <sheetName val="Harga_bahan-11"/>
      <sheetName val="DETAIL_POS_1231"/>
      <sheetName val="Harsat_Bahan1"/>
      <sheetName val="2703_11"/>
      <sheetName val="Rekap_Direct_Cost1"/>
      <sheetName val="H_SAT1"/>
      <sheetName val="Analisa_Prov'071"/>
      <sheetName val="Agregat_Halus_&amp;_Kasar3"/>
      <sheetName val="Uraian_Teknis2"/>
      <sheetName val="SD_(1)3"/>
      <sheetName val="Harga_Sat_Das3"/>
      <sheetName val="Isolasi_Luar_Dalam1"/>
      <sheetName val="Isolasi_Luar1"/>
      <sheetName val="Harsat_Pekerjaan1"/>
      <sheetName val="Harga_Bahan_&amp;_Upah1"/>
      <sheetName val="HASAT_DASAR2"/>
      <sheetName val="fill_in_first1"/>
      <sheetName val="Bill_rekap1"/>
      <sheetName val="DFT__HRG_BHN___UPAH1"/>
      <sheetName val="ANALISA_STR___ARS1"/>
      <sheetName val="COST_SUMM1"/>
      <sheetName val="RAB_REVISI1"/>
      <sheetName val="10_yr_val1"/>
      <sheetName val="H_Satuan_Dasar1"/>
      <sheetName val="HPP_TOTAL1"/>
      <sheetName val="HPP_3_Tower1"/>
      <sheetName val="Har_Sat1"/>
      <sheetName val="HRG_BAHAN_&amp;_UPAH_okk1"/>
      <sheetName val="Analis_Kusen_okk1"/>
      <sheetName val="Ana__PU1"/>
      <sheetName val="1_B1"/>
      <sheetName val="Perm__Test1"/>
      <sheetName val="Sec_I_ML1"/>
      <sheetName val="Assumption_&amp;_Dashboard_1"/>
      <sheetName val="Bill_4_11"/>
      <sheetName val="Daftar_Staff1"/>
      <sheetName val="Analisa_(ok_punya)1"/>
      <sheetName val="SAT_EL1"/>
      <sheetName val="DRUP_(ASLI)1"/>
      <sheetName val="Anls_Hrg_Sat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Sumber_Daya1"/>
      <sheetName val="OP__PERJAM1"/>
      <sheetName val="K_Lokal1"/>
      <sheetName val="B__PERSONIL1"/>
      <sheetName val="1_General_1"/>
      <sheetName val="REKAP__(1)1"/>
      <sheetName val="Hrg_Upah_Bhn1"/>
      <sheetName val="DAFTAR_HARGA_BAHAN_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Tracking Schedule R-1"/>
      <sheetName val="analis RSUD"/>
      <sheetName val="PLATE bataco"/>
      <sheetName val="ANALISA SNI'12 "/>
      <sheetName val="Reloc &amp; Living Cost"/>
      <sheetName val="Sal"/>
      <sheetName val="ANALHASA"/>
      <sheetName val="anal.alat"/>
      <sheetName val="TPI"/>
      <sheetName val="Hardas Material"/>
      <sheetName val="Hardas Upah+Subkon"/>
      <sheetName val="3Div7a"/>
      <sheetName val="CPar"/>
      <sheetName val="P3"/>
      <sheetName val="MA035"/>
      <sheetName val="spl"/>
      <sheetName val="A, B, C, D, E"/>
      <sheetName val="calc-2"/>
      <sheetName val="Perhitungan KC ke SUBKON"/>
      <sheetName val="CAT"/>
      <sheetName val="surat "/>
      <sheetName val="Ajuan"/>
      <sheetName val="Hit"/>
      <sheetName val="ANEX1"/>
      <sheetName val="NP umum"/>
      <sheetName val="pivot"/>
      <sheetName val="Markup"/>
      <sheetName val="Soi 08"/>
      <sheetName val="Generalofact"/>
      <sheetName val="预算"/>
      <sheetName val="TTTram"/>
      <sheetName val="Soi_08"/>
      <sheetName val="Pivot Table"/>
      <sheetName val="anal-drainase,tanah&amp;ps batu"/>
      <sheetName val="anal-beton"/>
      <sheetName val="anal-aspal"/>
      <sheetName val="PSPR"/>
      <sheetName val="Gaji Pokok"/>
      <sheetName val="T. Proyek-Jabatan"/>
      <sheetName val="T. Lokasi"/>
      <sheetName val="T. Rumah"/>
      <sheetName val="T. Transport"/>
      <sheetName val="ANALISA WIKA"/>
      <sheetName val="Materials"/>
      <sheetName val="Vol Pek"/>
      <sheetName val="Labour"/>
      <sheetName val="Equipment"/>
      <sheetName val="P-3"/>
      <sheetName val="analisa print"/>
      <sheetName val="Har-sat finish"/>
      <sheetName val="D-3 (M)"/>
      <sheetName val="D-7 (M)"/>
      <sheetName val="Harga bahan _ upah"/>
      <sheetName val="BasicPrice"/>
      <sheetName val="PP"/>
      <sheetName val="AnalAdjust"/>
      <sheetName val="Student"/>
      <sheetName val="ALAT1"/>
      <sheetName val="rab lt 2 bo"/>
      <sheetName val="Bea Op Alat"/>
      <sheetName val="KH.L"/>
      <sheetName val="6"/>
      <sheetName val="7.L"/>
      <sheetName val="pondasi"/>
      <sheetName val="INFO"/>
      <sheetName val="A+Supl."/>
      <sheetName val="7"/>
      <sheetName val="HRGA SATUAN UPAH-BAHAN"/>
      <sheetName val="REKAP_ARSITEKTUR."/>
      <sheetName val="analisa SNI"/>
      <sheetName val="Volume 1"/>
      <sheetName val="SNI 21-3-09"/>
      <sheetName val="analisa rev"/>
      <sheetName val="insentif"/>
      <sheetName val="SAT-UP"/>
      <sheetName val="bahan SNI"/>
      <sheetName val="DUTCH CONE"/>
      <sheetName val="ANALISA SNI'07rootsREV"/>
      <sheetName val="Bill.2. PL - SUPPLY A"/>
      <sheetName val="SAT PL"/>
      <sheetName val="DU&amp;B"/>
      <sheetName val="UPAH DAN BAHAN"/>
      <sheetName val="Anas"/>
      <sheetName val="Tsuara"/>
      <sheetName val="Titik kabel"/>
      <sheetName val="igp-popno"/>
      <sheetName val="ANALIS WIL 1"/>
      <sheetName val="Analisa "/>
      <sheetName val="RAB ME"/>
      <sheetName val="Dashboard"/>
      <sheetName val="Satuan Dasar"/>
      <sheetName val="Metod TWR"/>
      <sheetName val="Sat JAdi"/>
      <sheetName val="MK"/>
      <sheetName val="Rekap Anl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Daftar Harga Satuan"/>
      <sheetName val=" AnaBah"/>
      <sheetName val="Harga Alat"/>
      <sheetName val="PENUTUP ATAP"/>
      <sheetName val="IMPORT"/>
      <sheetName val="REKAP_2"/>
      <sheetName val="Analisa_(ok_punya)2"/>
      <sheetName val="ANALISA_GR2"/>
      <sheetName val="BQ_PABX2"/>
      <sheetName val="fill_in_first2"/>
      <sheetName val="Unit_Cost2"/>
      <sheetName val="BAHAN_2"/>
      <sheetName val="Kuantitas_&amp;_Harga2"/>
      <sheetName val="COST_SUMM2"/>
      <sheetName val="Harsat_Bahan2"/>
      <sheetName val="Harga_bahan-12"/>
      <sheetName val="DETAIL_POS_1232"/>
      <sheetName val="H_SAT2"/>
      <sheetName val="Str_A2"/>
      <sheetName val="Analisa_Tend2"/>
      <sheetName val="HPP_TOTAL2"/>
      <sheetName val="HPP_3_Tower2"/>
      <sheetName val="Rekap_Direct_Cost2"/>
      <sheetName val="Anal_2"/>
      <sheetName val="Harga_Bahan_&amp;_Upah2"/>
      <sheetName val="DFT__HRG_BHN___UPAH2"/>
      <sheetName val="ANALISA_STR___ARS2"/>
      <sheetName val="4-Basic_Price2"/>
      <sheetName val="Faktor_Konversi2"/>
      <sheetName val="Analisa_Prov'072"/>
      <sheetName val="H_Satuan_Dasar2"/>
      <sheetName val="OP__PERJAM2"/>
      <sheetName val="K_Lokal2"/>
      <sheetName val="B__PERSONIL2"/>
      <sheetName val="Bill_rekap2"/>
      <sheetName val="Hrg_Upah_Bhn2"/>
      <sheetName val="DAFTAR_HARGA_BAHAN_2"/>
      <sheetName val="Isolasi_Luar_Dalam2"/>
      <sheetName val="Isolasi_Luar2"/>
      <sheetName val="Anls_Hrg_Sat2"/>
      <sheetName val="DRUP_(ASLI)2"/>
      <sheetName val="4-Basic_Price1"/>
      <sheetName val="Faktor_Konversi1"/>
      <sheetName val="Peralatan (2)"/>
      <sheetName val="An Biaya.Kons (SNI)"/>
      <sheetName val="Daftar Harga Bahan"/>
      <sheetName val="An Biaya Kons.Pek.Kayu &amp; Atap"/>
      <sheetName val="RAB 1"/>
      <sheetName val="Hrg Satuan"/>
      <sheetName val="ANAL.BOW"/>
      <sheetName val="Harga Satuan Upah &amp; Bahan"/>
      <sheetName val="TE TS FA LAN MATV"/>
      <sheetName val="REKAP BI"/>
      <sheetName val="81+200"/>
      <sheetName val="Pegawai"/>
      <sheetName val="3-DIV1"/>
      <sheetName val="Harga Satuan Bahan"/>
      <sheetName val="PConsCS"/>
      <sheetName val="Parameter"/>
      <sheetName val="quarry"/>
      <sheetName val="uph bhn"/>
      <sheetName val="LIST ANHARSAT"/>
      <sheetName val="320000 CABANG VI"/>
      <sheetName val="Analisa Alat Berat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sleksi"/>
      <sheetName val="TS MINGGUAN rev (2)"/>
      <sheetName val="Hsatuan-OK"/>
      <sheetName val="L-Mechanical"/>
      <sheetName val="EXTERNAL WORK"/>
      <sheetName val="STOK MAT"/>
      <sheetName val="MAP GAB"/>
      <sheetName val="GP-WB"/>
      <sheetName val="telp"/>
      <sheetName val="SDMTA"/>
      <sheetName val="SDM"/>
      <sheetName val="TOTAL UPAH"/>
      <sheetName val="BASIC-PRICE"/>
      <sheetName val="RKP_BOQ"/>
      <sheetName val="P-2"/>
      <sheetName val="P-5"/>
      <sheetName val="P-6"/>
      <sheetName val="Sales Rental"/>
      <sheetName val="DBKoef"/>
      <sheetName val="HR Detail"/>
      <sheetName val="tetrapod"/>
      <sheetName val="RAB &amp; RCO OWNER VERS."/>
      <sheetName val="ABSEN"/>
      <sheetName val="UPAH_B_KAS"/>
      <sheetName val="UPAH_B_KAS _2_"/>
      <sheetName val="T_TANGAN"/>
      <sheetName val="trans"/>
      <sheetName val="RAB NEGO 17.01.18"/>
      <sheetName val="hasat"/>
      <sheetName val="Daftar Upah,Bhn,&amp; alat"/>
      <sheetName val="Param"/>
      <sheetName val="Monitor"/>
      <sheetName val="AnAlat"/>
      <sheetName val="HPP_19_"/>
      <sheetName val="029Cikeas00"/>
      <sheetName val="Assumptions"/>
      <sheetName val="DbCost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Ind.MP Sch."/>
      <sheetName val="個案9411"/>
      <sheetName val="Plumbing"/>
      <sheetName val="TABEL"/>
      <sheetName val="CONTRIBUSI"/>
      <sheetName val="1.1.Barrette pile"/>
      <sheetName val="Qty_pile"/>
      <sheetName val="Steel_slab"/>
      <sheetName val="Steel_tank"/>
      <sheetName val="Steel_wall"/>
      <sheetName val="見積計算2005年 "/>
      <sheetName val="Rincian ME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ITEM"/>
      <sheetName val="BL"/>
      <sheetName val="BQ25"/>
      <sheetName val="lh"/>
      <sheetName val="5"/>
      <sheetName val="BAOP"/>
      <sheetName val="TRNS-C1"/>
      <sheetName val="IMPUT"/>
      <sheetName val="FORM_BQ_TL_PRATU_4cct"/>
      <sheetName val="Sicamec + Insulator"/>
      <sheetName val="ITS"/>
      <sheetName val="Rincian Biaya RKM I"/>
      <sheetName val="kriteria sgl"/>
      <sheetName val="Break Down Alat"/>
      <sheetName val="Meth "/>
      <sheetName val="Consumable"/>
      <sheetName val="Labor"/>
      <sheetName val="Grand summary"/>
      <sheetName val="Input_hari"/>
      <sheetName val="Input_Cuaca"/>
      <sheetName val="DATA_UMUM"/>
      <sheetName val="갑지"/>
      <sheetName val="Form 1"/>
      <sheetName val="H SATUAN"/>
      <sheetName val="TMS Llg"/>
      <sheetName val="HRG- UPAH"/>
      <sheetName val="URAIAN "/>
      <sheetName val="LS-Rutin"/>
      <sheetName val="hs-str"/>
      <sheetName val="hs_str"/>
      <sheetName val="Report detil kondisi"/>
      <sheetName val="Contents"/>
      <sheetName val="I-ME"/>
      <sheetName val="Finishing Warehouse"/>
      <sheetName val="Inputdata"/>
      <sheetName val="적용환율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ensitive"/>
      <sheetName val="BQ Arsit"/>
      <sheetName val="An HarSatPek"/>
      <sheetName val="Sat Bah &amp; Up"/>
      <sheetName val="ahs_utama"/>
      <sheetName val="2-Genset print"/>
      <sheetName val="7_1(3)1"/>
      <sheetName val="ITB_COST"/>
      <sheetName val="PRY_03-1_(Amd1)1"/>
      <sheetName val="IN_"/>
      <sheetName val="analisa_BM"/>
      <sheetName val="Prod_15-8_str1"/>
      <sheetName val="Prod_15-71"/>
      <sheetName val="Prod_15-61"/>
      <sheetName val="Prod_15-51"/>
      <sheetName val="Urai___Guide_Post1"/>
      <sheetName val="Urai_Galian_Tanah1"/>
      <sheetName val="DIV_91"/>
      <sheetName val="HARGA_DASAR1"/>
      <sheetName val="rap_rinci"/>
      <sheetName val="DIVISI_3"/>
      <sheetName val="RKP_PLUMBING"/>
      <sheetName val="Hua_Yang_Quarterly"/>
      <sheetName val="Lead_Schedule"/>
      <sheetName val="Gal_tanah"/>
      <sheetName val="Gaji_Pokok"/>
      <sheetName val="T__Proyek-Jabatan"/>
      <sheetName val="T__Lokasi"/>
      <sheetName val="T__Rumah"/>
      <sheetName val="T__Transport"/>
      <sheetName val="2_2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15_Irr__Struc_Work"/>
      <sheetName val="16_Pipe_Inst_"/>
      <sheetName val="ANALYS_EXTERN"/>
      <sheetName val="Tuk_Koef"/>
      <sheetName val="LD_calc"/>
      <sheetName val="COSTING_Option_1"/>
      <sheetName val="meth_hsl_nego"/>
      <sheetName val="Rekap_"/>
      <sheetName val="Harga_Sat_"/>
      <sheetName val="Kurva_S"/>
      <sheetName val="BILL_OF_QUAN1"/>
      <sheetName val="General_Intem1"/>
      <sheetName val="STR_-_2B1"/>
      <sheetName val="analisa_asumsi_Me1"/>
      <sheetName val="an_el5"/>
      <sheetName val="An_AC_&amp;_Plb"/>
      <sheetName val="BQ_EXTERN"/>
      <sheetName val="Formula_Paket_A1"/>
      <sheetName val="inner_pervious_adjust_1"/>
      <sheetName val="outer_pervious_adjust1"/>
      <sheetName val="Agg_Halus_&amp;_Kasar1"/>
      <sheetName val="Analis_Upah1"/>
      <sheetName val="HS_Alat"/>
      <sheetName val="Div_9_-_Harian"/>
      <sheetName val="Div_2_-_Drainase"/>
      <sheetName val="Input_Data"/>
      <sheetName val="rab_-_persiapan_&amp;_lantai-1"/>
      <sheetName val="Prod_02"/>
      <sheetName val="Stock_Material"/>
      <sheetName val="DIV_31"/>
      <sheetName val="Sales_Parameter1"/>
      <sheetName val="PRIST_LIST1"/>
      <sheetName val="harga_sat"/>
      <sheetName val="h_sat-bbm"/>
      <sheetName val="ANAL-SEC_II"/>
      <sheetName val="ANAL-SEC_III"/>
      <sheetName val="D_BOARD"/>
      <sheetName val="PERALATAN_PROYEK_GOL_III_A"/>
      <sheetName val="SUB_&amp;_mandor"/>
      <sheetName val="Tunduk_Panitia"/>
      <sheetName val="Rate_Analysis"/>
      <sheetName val="No_Item"/>
      <sheetName val="BQ_Arsit"/>
      <sheetName val="An_HarSatPek"/>
      <sheetName val="Sat_Bah_&amp;_Up"/>
      <sheetName val="Analisa_ME"/>
      <sheetName val="BoQ_C4"/>
      <sheetName val="LAL_-_PASAR_PAGI_"/>
      <sheetName val="ANALISA_GR_x005f_x005f_x005f_x005f_x005f_x005f_x0"/>
      <sheetName val="ANALISA_GR___"/>
      <sheetName val="ANALISA_GR_x"/>
      <sheetName val="ANALISA_GR_x0"/>
      <sheetName val="ENC_14"/>
      <sheetName val="2-Genset_print"/>
      <sheetName val="_"/>
      <sheetName val="Tie_Beam_GN"/>
      <sheetName val="Tangga_GN"/>
      <sheetName val="SPREAD_SHEET"/>
      <sheetName val="D_&amp;_W_sizes"/>
      <sheetName val="ANALISA_GR_x005f_x0000__x005f_x005f_x"/>
      <sheetName val="3_ALS-STR-PDS"/>
      <sheetName val="Upah_&amp;_Bahan"/>
      <sheetName val="Analisa_Quarry"/>
      <sheetName val="B_T"/>
      <sheetName val="INPUT_AGST"/>
      <sheetName val="rkpm_2003"/>
      <sheetName val="Category_detail"/>
      <sheetName val="BQ29"/>
      <sheetName val="PRY 01-8"/>
      <sheetName val="DATA PROYEK"/>
      <sheetName val="3_Anl_SNI"/>
      <sheetName val="SKKP_1"/>
      <sheetName val="Bastille"/>
      <sheetName val="Analisa STR"/>
      <sheetName val="K'9"/>
      <sheetName val="BIAYA ALAT"/>
      <sheetName val="AHSP"/>
      <sheetName val="DHSBU"/>
      <sheetName val="time-scdh"/>
      <sheetName val="milydpp"/>
      <sheetName val="upah bahan "/>
      <sheetName val="Bill 2.3"/>
      <sheetName val="Bill 2.5B"/>
      <sheetName val="Bill 2.1"/>
      <sheetName val="Input Jurnal."/>
      <sheetName val="Rp Banten"/>
      <sheetName val="Penyusutan Kendaraan"/>
      <sheetName val="DDJAN05"/>
      <sheetName val="Blk-Mnl"/>
      <sheetName val="Klm-Mnl"/>
      <sheetName val="D2(Final)"/>
      <sheetName val="pipa porusc(6&quot;)"/>
      <sheetName val="After LoI"/>
      <sheetName val="main summary"/>
      <sheetName val="Install Time+Cost"/>
      <sheetName val="BAHAN 2017"/>
      <sheetName val="Dsr"/>
      <sheetName val="1.2"/>
      <sheetName val="HARVEST02"/>
      <sheetName val="ANA-TOOLS-KKA"/>
      <sheetName val="Sheet9"/>
      <sheetName val="Vibro_Roller"/>
      <sheetName val="hit str"/>
      <sheetName val="Pekerjaan "/>
      <sheetName val="K210"/>
      <sheetName val="S Curve Renc. RAP"/>
      <sheetName val="D2.2"/>
      <sheetName val="K-125"/>
      <sheetName val="eqp-rek"/>
      <sheetName val="1. Rekap B"/>
      <sheetName val="permohonan"/>
      <sheetName val="ANALISA SNI'07(Bangli)"/>
      <sheetName val="HARGA RAP"/>
      <sheetName val="Berat Vol"/>
      <sheetName val="Bill 2.1 Basement 41 "/>
      <sheetName val="HSU 2016"/>
      <sheetName val="WT-LIST"/>
      <sheetName val="DAF.HRG"/>
      <sheetName val="Data-Pdk"/>
      <sheetName val="An-Lat"/>
      <sheetName val="U,B"/>
      <sheetName val="304-06"/>
      <sheetName val="Satuan"/>
      <sheetName val="41_9_36_3"/>
      <sheetName val="STRUK"/>
      <sheetName val="A.STUAN"/>
      <sheetName val="hitungan"/>
      <sheetName val="schalat"/>
      <sheetName val="schman"/>
      <sheetName val="schmat"/>
      <sheetName val="BQ Detail"/>
      <sheetName val="di2"/>
      <sheetName val="Harga S Dasar"/>
      <sheetName val="EQ"/>
      <sheetName val="Engine"/>
      <sheetName val="BQNSC"/>
      <sheetName val="HSBU ANA"/>
      <sheetName val="AHS_Kusen"/>
      <sheetName val="Rekapitulasi"/>
      <sheetName val="A.HARSAT ARS"/>
      <sheetName val="Rekap BQ-Pompong"/>
      <sheetName val="2. Rekap Ars-Struk"/>
      <sheetName val="Rencana Anggaran Biaya"/>
      <sheetName val="An Biaya"/>
      <sheetName val="dayvol_WEDI"/>
      <sheetName val="dayvol_adibarat"/>
      <sheetName val="MARGIN"/>
      <sheetName val="HS-1"/>
      <sheetName val="610.05"/>
      <sheetName val="610.06"/>
      <sheetName val="610.07"/>
      <sheetName val="610.08"/>
      <sheetName val="QSS"/>
      <sheetName val="AsumsiDasar"/>
      <sheetName val="Dokumentasi"/>
      <sheetName val="BLOK-BJR"/>
      <sheetName val="BETON"/>
      <sheetName val="SEP"/>
      <sheetName val="JM"/>
      <sheetName val="KEB-MAT"/>
      <sheetName val="DAF-3"/>
      <sheetName val="fcsp-w"/>
      <sheetName val="MAPP"/>
      <sheetName val="Analysis"/>
      <sheetName val="61005"/>
      <sheetName val="61006"/>
      <sheetName val="61007"/>
      <sheetName val="DAF-5"/>
      <sheetName val="Material&amp;Upah"/>
      <sheetName val="bd"/>
      <sheetName val="CFWork"/>
      <sheetName val="Analisa RAP ORI"/>
      <sheetName val="Kanstin"/>
      <sheetName val="ANALISA GR_x0000__x0000__x0000__x0000__x0000_GAH"/>
      <sheetName val="ANALISA GR_x0000__x0000__x0000_"/>
      <sheetName val="ANALISA GR_x0000__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 refreshError="1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/>
      <sheetData sheetId="921"/>
      <sheetData sheetId="922" refreshError="1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 refreshError="1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/>
      <sheetData sheetId="1375"/>
      <sheetData sheetId="1376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 refreshError="1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/>
      <sheetData sheetId="1582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 refreshError="1"/>
      <sheetData sheetId="1601" refreshError="1"/>
      <sheetData sheetId="1602" refreshError="1"/>
      <sheetData sheetId="1603"/>
      <sheetData sheetId="1604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 refreshError="1"/>
      <sheetData sheetId="1699" refreshError="1"/>
      <sheetData sheetId="1700" refreshError="1"/>
      <sheetData sheetId="1701" refreshError="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 refreshError="1"/>
      <sheetData sheetId="1719" refreshError="1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 refreshError="1"/>
      <sheetData sheetId="1737" refreshError="1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>
        <row r="32">
          <cell r="A32">
            <v>0</v>
          </cell>
        </row>
      </sheetData>
      <sheetData sheetId="1751"/>
      <sheetData sheetId="1752"/>
      <sheetData sheetId="1753"/>
      <sheetData sheetId="1754">
        <row r="32">
          <cell r="A32">
            <v>0</v>
          </cell>
        </row>
      </sheetData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>
        <row r="32">
          <cell r="A32">
            <v>0</v>
          </cell>
        </row>
      </sheetData>
      <sheetData sheetId="1786"/>
      <sheetData sheetId="1787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/>
      <sheetData sheetId="1985"/>
      <sheetData sheetId="1986"/>
      <sheetData sheetId="1987"/>
      <sheetData sheetId="1988"/>
      <sheetData sheetId="1989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/>
      <sheetData sheetId="2022"/>
      <sheetData sheetId="2023"/>
      <sheetData sheetId="2024"/>
      <sheetData sheetId="2025"/>
      <sheetData sheetId="2026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 refreshError="1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>
        <row r="4">
          <cell r="A4" t="str">
            <v>Clayey soil</v>
          </cell>
        </row>
      </sheetData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/>
      <sheetData sheetId="2483"/>
      <sheetData sheetId="2484" refreshError="1"/>
      <sheetData sheetId="2485" refreshError="1"/>
      <sheetData sheetId="2486" refreshError="1"/>
      <sheetData sheetId="2487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/>
      <sheetData sheetId="2530" refreshError="1"/>
      <sheetData sheetId="2531" refreshError="1"/>
      <sheetData sheetId="2532" refreshError="1"/>
      <sheetData sheetId="2533" refreshError="1"/>
      <sheetData sheetId="2534"/>
      <sheetData sheetId="2535" refreshError="1"/>
      <sheetData sheetId="2536" refreshError="1"/>
      <sheetData sheetId="2537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suara"/>
      <sheetName val="Titik kabel"/>
      <sheetName val="Tata Suara (4)"/>
      <sheetName val="Tata Suara (5)"/>
      <sheetName val="Tata Suara (6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-1"/>
    </sheetNames>
    <sheetDataSet>
      <sheetData sheetId="0"/>
      <sheetData sheetId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F-8"/>
      <sheetName val="Titik kabel"/>
    </sheetNames>
    <sheetDataSet>
      <sheetData sheetId="0"/>
      <sheetData sheetId="1"/>
      <sheetData sheetId="2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et1"/>
      <sheetName val="v 1"/>
      <sheetName val="v2"/>
      <sheetName val="v3"/>
      <sheetName val="v 4&amp;5"/>
      <sheetName val="SB"/>
      <sheetName val="LO"/>
      <sheetName val="SW"/>
      <sheetName val="GRG"/>
      <sheetName val="GYM"/>
      <sheetName val="PGR"/>
      <sheetName val="reka"/>
      <sheetName val="Sheet4"/>
      <sheetName val="mep"/>
      <sheetName val="Upah"/>
      <sheetName val="Bahan"/>
      <sheetName val="Analisa"/>
      <sheetName val="ME&amp;P(Analis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7">
          <cell r="J7">
            <v>0.1</v>
          </cell>
        </row>
      </sheetData>
      <sheetData sheetId="18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Rekapi"/>
      <sheetName val="AHS"/>
      <sheetName val="Bul"/>
      <sheetName val="Alat"/>
      <sheetName val="Subkont"/>
      <sheetName val="Bahan"/>
      <sheetName val="Upah1"/>
      <sheetName val="Rekap"/>
      <sheetName val="Bang A"/>
      <sheetName val="Bang B"/>
      <sheetName val="Sarana"/>
      <sheetName val="Asrama"/>
      <sheetName val="Utility"/>
      <sheetName val="Kamar"/>
      <sheetName val="Material"/>
      <sheetName val="Upah"/>
      <sheetName val="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</sheetNames>
    <sheetDataSet>
      <sheetData sheetId="0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G O R"/>
    </sheetNames>
    <sheetDataSet>
      <sheetData sheetId="0"/>
      <sheetData sheetId="1"/>
      <sheetData sheetId="2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KB"/>
      <sheetName val="F-IB"/>
      <sheetName val="F-SP"/>
      <sheetName val="F-RC"/>
      <sheetName val="F-IS"/>
      <sheetName val="F-KSP"/>
      <sheetName val="koreksi PKSDA, F-KB (2)"/>
      <sheetName val="Usulan Kegiatan, TA 2015"/>
      <sheetName val="List Usulan Kegiatan, TA 2015"/>
      <sheetName val="Usulan Kegiatan, TA 2015 (ok)"/>
      <sheetName val="Rincian RAB usulan TA 2015"/>
      <sheetName val="Usulan Kegiatan, TA 2015 (2)"/>
      <sheetName val="Rincian RAB usulan TA 2015 (2)"/>
      <sheetName val="Rincian RAB usulan TA 2015 (3)"/>
      <sheetName val="Rincian RAB usulan TA 2015 (4)"/>
      <sheetName val="Rincian RAB usulan TA 2015 (5)"/>
      <sheetName val="Rincian RAB usulan TA 2015 (6)"/>
      <sheetName val="Usulan TA 2015 (7), 31 Okt"/>
      <sheetName val="Revisi Usulan RKAKL 2015"/>
      <sheetName val="Usulan TA 2015 (8), 5 Okt"/>
      <sheetName val="Baris"/>
      <sheetName val="BarisFIS"/>
      <sheetName val="Alih"/>
      <sheetName val="Angka"/>
      <sheetName val="DB"/>
      <sheetName val="DB1"/>
      <sheetName val="Val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">
          <cell r="L3" t="str">
            <v>Program : Pengelolaan Sumber Daya Air</v>
          </cell>
          <cell r="P3" t="str">
            <v>PROVINSI : ACEH</v>
          </cell>
          <cell r="S3" t="str">
            <v>Pusat</v>
          </cell>
          <cell r="T3" t="str">
            <v>Lanjutn</v>
          </cell>
          <cell r="U3" t="str">
            <v>SYC</v>
          </cell>
          <cell r="V3" t="str">
            <v>Siap</v>
          </cell>
          <cell r="X3" t="str">
            <v>SDA</v>
          </cell>
          <cell r="Z3" t="str">
            <v>Layak</v>
          </cell>
          <cell r="AA3" t="str">
            <v>Layak</v>
          </cell>
          <cell r="AB3" t="str">
            <v>Siap</v>
          </cell>
          <cell r="AC3" t="str">
            <v>Siap</v>
          </cell>
          <cell r="AD3" t="str">
            <v>Tdk Perlu</v>
          </cell>
          <cell r="AE3" t="str">
            <v>Tdk Perlu</v>
          </cell>
          <cell r="AP3" t="str">
            <v>KAB. BOGOR</v>
          </cell>
        </row>
        <row r="4">
          <cell r="L4" t="str">
            <v>Program : Penyelenggaraan Jalan</v>
          </cell>
          <cell r="P4" t="str">
            <v>PROVINSI : SUMATERA UTARA</v>
          </cell>
          <cell r="S4" t="str">
            <v>Dekon</v>
          </cell>
          <cell r="T4" t="str">
            <v>Baru</v>
          </cell>
          <cell r="U4" t="str">
            <v>MYC</v>
          </cell>
          <cell r="V4" t="str">
            <v>Mar.'14</v>
          </cell>
          <cell r="X4" t="str">
            <v>BM</v>
          </cell>
          <cell r="Z4" t="str">
            <v>Tdk Lyk</v>
          </cell>
          <cell r="AA4" t="str">
            <v>Tdk Lyk</v>
          </cell>
          <cell r="AB4" t="str">
            <v>Mar.'14</v>
          </cell>
          <cell r="AC4" t="str">
            <v>Mar.'14</v>
          </cell>
          <cell r="AD4" t="str">
            <v>Siap</v>
          </cell>
          <cell r="AE4" t="str">
            <v>Siap</v>
          </cell>
          <cell r="AP4" t="str">
            <v>KAB. SUKABUMI</v>
          </cell>
        </row>
        <row r="5">
          <cell r="L5" t="str">
            <v>Program : Pembinaan dan Pengembangan Infrastruktur Permukiman</v>
          </cell>
          <cell r="P5" t="str">
            <v>PROVINSI : SUMATERA BARAT</v>
          </cell>
          <cell r="S5" t="str">
            <v>TP</v>
          </cell>
          <cell r="U5" t="str">
            <v>Swakl.</v>
          </cell>
          <cell r="V5" t="str">
            <v>Apr.'14</v>
          </cell>
          <cell r="X5" t="str">
            <v>CK</v>
          </cell>
          <cell r="Z5" t="str">
            <v>Belum</v>
          </cell>
          <cell r="AA5" t="str">
            <v>Belum</v>
          </cell>
          <cell r="AB5" t="str">
            <v>Apr.'14</v>
          </cell>
          <cell r="AC5" t="str">
            <v>Apr.'14</v>
          </cell>
          <cell r="AD5" t="str">
            <v>Mar.'14</v>
          </cell>
          <cell r="AE5" t="str">
            <v>Mar.'14</v>
          </cell>
          <cell r="AP5" t="str">
            <v>KAB. CIANJUR</v>
          </cell>
        </row>
        <row r="6">
          <cell r="L6" t="str">
            <v>Program : Penyelenggaraan Penataan Ruang</v>
          </cell>
          <cell r="P6" t="str">
            <v>PROVINSI : RIAU</v>
          </cell>
          <cell r="S6" t="str">
            <v>Daerah</v>
          </cell>
          <cell r="V6" t="str">
            <v>Mei '14</v>
          </cell>
          <cell r="X6" t="str">
            <v>PR</v>
          </cell>
          <cell r="Z6" t="str">
            <v>Tdk Perlu</v>
          </cell>
          <cell r="AA6" t="str">
            <v>Tdk Perlu</v>
          </cell>
          <cell r="AB6" t="str">
            <v>Mei '14</v>
          </cell>
          <cell r="AC6" t="str">
            <v>Mei '14</v>
          </cell>
          <cell r="AD6" t="str">
            <v>Apr.'14</v>
          </cell>
          <cell r="AE6" t="str">
            <v>Apr.'14</v>
          </cell>
          <cell r="AP6" t="str">
            <v>KAB. BEKASI</v>
          </cell>
        </row>
        <row r="7">
          <cell r="L7" t="str">
            <v>Program : Dukungan Manajemen dan Pelaksanaan Tugas Teknis Lainnya Kementerian Pekerjaan Umum</v>
          </cell>
          <cell r="P7" t="str">
            <v>PROVINSI : KEPULAUAN RIAU</v>
          </cell>
          <cell r="S7" t="str">
            <v>UB</v>
          </cell>
          <cell r="V7" t="str">
            <v>Jun.'14</v>
          </cell>
          <cell r="X7" t="str">
            <v>Tdk Perlu</v>
          </cell>
          <cell r="AB7" t="str">
            <v>Jun.'14</v>
          </cell>
          <cell r="AC7" t="str">
            <v>Jun.'14</v>
          </cell>
          <cell r="AD7" t="str">
            <v>Mei '14</v>
          </cell>
          <cell r="AE7" t="str">
            <v>Mei '14</v>
          </cell>
          <cell r="AP7" t="str">
            <v>KAB. KARAWANG</v>
          </cell>
        </row>
        <row r="8">
          <cell r="L8" t="str">
            <v>Program : Peningkatan Sarana dan Prasarana Aparatur Kementerian Pekerjaan Umum</v>
          </cell>
          <cell r="P8" t="str">
            <v>PROVINSI : JAMBI</v>
          </cell>
          <cell r="V8" t="str">
            <v>Jul.'14</v>
          </cell>
          <cell r="AB8" t="str">
            <v>Jul.'14</v>
          </cell>
          <cell r="AC8" t="str">
            <v>Jul.'14</v>
          </cell>
          <cell r="AD8" t="str">
            <v>Jun.'14</v>
          </cell>
          <cell r="AE8" t="str">
            <v>Jun.'14</v>
          </cell>
          <cell r="AP8" t="str">
            <v>KAB. PURWAKARTA</v>
          </cell>
        </row>
        <row r="9">
          <cell r="L9" t="str">
            <v>Program : Pengawasan dan Peningkatan Akuntabilitas Aparatur Kementerian Pekerjaan Umum</v>
          </cell>
          <cell r="P9" t="str">
            <v>PROVINSI : SUMATERA SELATAN</v>
          </cell>
          <cell r="V9" t="str">
            <v>Agst.'14</v>
          </cell>
          <cell r="AB9" t="str">
            <v>Agst.'14</v>
          </cell>
          <cell r="AC9" t="str">
            <v>Agst.'14</v>
          </cell>
          <cell r="AD9" t="str">
            <v>Jul.'14</v>
          </cell>
          <cell r="AE9" t="str">
            <v>Jul.'14</v>
          </cell>
          <cell r="AP9" t="str">
            <v>KAB. SUBANG</v>
          </cell>
        </row>
        <row r="10">
          <cell r="L10" t="str">
            <v>Program : Penelitian dan Pengembangan Kementerian Pekerjaan Umum</v>
          </cell>
          <cell r="P10" t="str">
            <v>PROVINSI : KEPULAUAN BANGKA BELITUNG</v>
          </cell>
          <cell r="V10" t="str">
            <v>Sept.'14</v>
          </cell>
          <cell r="AB10" t="str">
            <v>Sept.'14</v>
          </cell>
          <cell r="AC10" t="str">
            <v>Sept.'14</v>
          </cell>
          <cell r="AD10" t="str">
            <v>Agst.'14</v>
          </cell>
          <cell r="AE10" t="str">
            <v>Agst.'14</v>
          </cell>
          <cell r="AP10" t="str">
            <v>KAB. BANDUNG</v>
          </cell>
        </row>
        <row r="11">
          <cell r="L11" t="str">
            <v>Program : Pembinaan Konstruksi</v>
          </cell>
          <cell r="P11" t="str">
            <v>PROVINSI : BENGKULU</v>
          </cell>
          <cell r="V11" t="str">
            <v>Okt.'14</v>
          </cell>
          <cell r="AB11" t="str">
            <v>Okt.'14</v>
          </cell>
          <cell r="AC11" t="str">
            <v>Okt.'14</v>
          </cell>
          <cell r="AD11" t="str">
            <v>Sept.'14</v>
          </cell>
          <cell r="AE11" t="str">
            <v>Sept.'14</v>
          </cell>
          <cell r="AP11" t="str">
            <v>KAB. SUMEDANG</v>
          </cell>
        </row>
        <row r="12">
          <cell r="P12" t="str">
            <v>PROVINSI : LAMPUNG</v>
          </cell>
          <cell r="V12" t="str">
            <v>Nov.'14</v>
          </cell>
          <cell r="AB12" t="str">
            <v>Nov.'14</v>
          </cell>
          <cell r="AC12" t="str">
            <v>Nov.'14</v>
          </cell>
          <cell r="AD12" t="str">
            <v>Okt.'14</v>
          </cell>
          <cell r="AE12" t="str">
            <v>Okt.'14</v>
          </cell>
          <cell r="AP12" t="str">
            <v>KAB. G A R U T</v>
          </cell>
        </row>
        <row r="13">
          <cell r="P13" t="str">
            <v>PROVINSI : BANTEN</v>
          </cell>
          <cell r="V13" t="str">
            <v>Des.'14</v>
          </cell>
          <cell r="AB13" t="str">
            <v>Des.'14</v>
          </cell>
          <cell r="AC13" t="str">
            <v>Des.'14</v>
          </cell>
          <cell r="AD13" t="str">
            <v>Nov.'14</v>
          </cell>
          <cell r="AE13" t="str">
            <v>Nov.'14</v>
          </cell>
          <cell r="AP13" t="str">
            <v>KAB. TASIKMALAYA</v>
          </cell>
        </row>
        <row r="14">
          <cell r="P14" t="str">
            <v xml:space="preserve">PROVINSI : DKI JAKARTA </v>
          </cell>
          <cell r="V14">
            <v>2015</v>
          </cell>
          <cell r="AB14">
            <v>2015</v>
          </cell>
          <cell r="AC14">
            <v>2015</v>
          </cell>
          <cell r="AD14" t="str">
            <v>Des.'14</v>
          </cell>
          <cell r="AE14" t="str">
            <v>Des.'14</v>
          </cell>
          <cell r="AP14" t="str">
            <v>KAB. CIAMIS</v>
          </cell>
        </row>
        <row r="15">
          <cell r="P15" t="str">
            <v>PROVINSI : JAWA BARAT</v>
          </cell>
          <cell r="AD15">
            <v>2015</v>
          </cell>
          <cell r="AE15">
            <v>2015</v>
          </cell>
          <cell r="AP15" t="str">
            <v>KAB. CIREBON</v>
          </cell>
        </row>
        <row r="16">
          <cell r="P16" t="str">
            <v>PROVINSI : JAWA TENGAH</v>
          </cell>
          <cell r="AP16" t="str">
            <v>KAB. KUNINGAN</v>
          </cell>
        </row>
        <row r="17">
          <cell r="P17" t="str">
            <v>PROVINSI : DI YOGYAKARTA</v>
          </cell>
          <cell r="AP17" t="str">
            <v>KAB. INDRAMAYU</v>
          </cell>
        </row>
        <row r="18">
          <cell r="P18" t="str">
            <v>PROVINSI : JAWA TIMUR</v>
          </cell>
          <cell r="AP18" t="str">
            <v>KAB. MAJALENGKA</v>
          </cell>
        </row>
        <row r="19">
          <cell r="P19" t="str">
            <v>PROVINSI : KALIMANTAN BARAT</v>
          </cell>
          <cell r="AP19" t="str">
            <v>KAB. BANDUNG BARAT</v>
          </cell>
        </row>
        <row r="20">
          <cell r="P20" t="str">
            <v>PROVINSI : KALIMANTAN TENGAH</v>
          </cell>
          <cell r="AP20" t="str">
            <v>KAB. PANGANDARAN</v>
          </cell>
        </row>
        <row r="21">
          <cell r="P21" t="str">
            <v>PROVINSI : KALIMANTAN SELATAN</v>
          </cell>
          <cell r="AP21" t="str">
            <v>KOTA BANDUNG</v>
          </cell>
        </row>
        <row r="22">
          <cell r="P22" t="str">
            <v>PROVINSI : KALIMANTAN TIMUR</v>
          </cell>
          <cell r="AP22" t="str">
            <v>KOTA BOGOR</v>
          </cell>
        </row>
        <row r="23">
          <cell r="P23" t="str">
            <v>PROVINSI : KALIMANTAN UTARA</v>
          </cell>
          <cell r="AP23" t="str">
            <v>KOTA SUKABUMI</v>
          </cell>
        </row>
        <row r="24">
          <cell r="P24" t="str">
            <v>PROVINSI : SULAWESI UTARA</v>
          </cell>
          <cell r="AP24" t="str">
            <v>KOTA CIREBON</v>
          </cell>
        </row>
        <row r="25">
          <cell r="P25" t="str">
            <v>PROVINSI : GORONTALO</v>
          </cell>
          <cell r="AP25" t="str">
            <v>KOTA BEKASI</v>
          </cell>
        </row>
        <row r="26">
          <cell r="P26" t="str">
            <v>PROVINSI : SULAWESI TENGAH</v>
          </cell>
          <cell r="AP26" t="str">
            <v>KOTA DEPOK</v>
          </cell>
        </row>
        <row r="27">
          <cell r="P27" t="str">
            <v>PROVINSI : SULAWESI SELATAN</v>
          </cell>
          <cell r="AP27" t="str">
            <v>KOTA TASIKMALAYA</v>
          </cell>
        </row>
        <row r="28">
          <cell r="P28" t="str">
            <v>PROVINSI : SULAWESI BARAT</v>
          </cell>
          <cell r="AP28" t="str">
            <v>KOTA CIMAHI</v>
          </cell>
        </row>
        <row r="29">
          <cell r="P29" t="str">
            <v>PROVINSI : SULAWESI TENGGARA</v>
          </cell>
          <cell r="AP29" t="str">
            <v>KOTA BANJAR</v>
          </cell>
        </row>
        <row r="30">
          <cell r="P30" t="str">
            <v>PROVINSI : BALI</v>
          </cell>
          <cell r="AP30" t="str">
            <v>PROV. JAWA BARAT</v>
          </cell>
        </row>
        <row r="31">
          <cell r="P31" t="str">
            <v>PROVINSI : NUSA TENGGARA BARAT</v>
          </cell>
        </row>
        <row r="32">
          <cell r="P32" t="str">
            <v>PROVINSI : NUSA TENGGARA TIMUR</v>
          </cell>
        </row>
        <row r="33">
          <cell r="P33" t="str">
            <v>PROVINSI : MALUKU</v>
          </cell>
        </row>
        <row r="34">
          <cell r="P34" t="str">
            <v>PROVINSI : MALUKU UTARA</v>
          </cell>
        </row>
        <row r="35">
          <cell r="P35" t="str">
            <v>PROVINSI : PAPUA</v>
          </cell>
        </row>
        <row r="36">
          <cell r="P36" t="str">
            <v>PROVINSI : PAPUA BARAT</v>
          </cell>
        </row>
        <row r="252">
          <cell r="I252" t="str">
            <v>Waduk yang dibangun</v>
          </cell>
        </row>
        <row r="253">
          <cell r="I253" t="str">
            <v>Embung / Situ / bangunan penampung air lainnya yang dibangun</v>
          </cell>
        </row>
        <row r="254">
          <cell r="I254" t="str">
            <v>Waduk yang direhabilitasi</v>
          </cell>
        </row>
        <row r="255">
          <cell r="I255" t="str">
            <v>Embung / Situ / Bangunan Penampung Air lainnya yang direhabilitasi</v>
          </cell>
        </row>
        <row r="256">
          <cell r="I256" t="str">
            <v>Waduk/Embung/Situ/bangunan penampung air lainnya yang dioperasikan dan dipelihara</v>
          </cell>
        </row>
        <row r="257">
          <cell r="I257" t="str">
            <v>Kawasan sumber air yang dilindungi/dikonservasi</v>
          </cell>
        </row>
        <row r="258">
          <cell r="I258" t="str">
            <v>Dokumen pola pengelolaan SDA WS</v>
          </cell>
        </row>
        <row r="259">
          <cell r="I259" t="str">
            <v>Dokumen penyelenggaraan pelayanan data dan informasi SDA  di tingkat BBWS/BWS</v>
          </cell>
        </row>
        <row r="260">
          <cell r="I260" t="str">
            <v>Dokumen Rencana Pengelolaan Sda Ws</v>
          </cell>
        </row>
        <row r="261">
          <cell r="I261" t="str">
            <v>Layanan Perkantoran</v>
          </cell>
        </row>
        <row r="262">
          <cell r="I262" t="str">
            <v>Kendaraan Bermotor</v>
          </cell>
        </row>
        <row r="263">
          <cell r="I263" t="str">
            <v>Perangkat Pengolah Data dan Komunikasi</v>
          </cell>
        </row>
        <row r="264">
          <cell r="I264" t="str">
            <v>Peralatan dan Fasilitas Perkantoran</v>
          </cell>
        </row>
        <row r="265">
          <cell r="I265" t="str">
            <v>Gedung/Bangunan</v>
          </cell>
        </row>
        <row r="266">
          <cell r="I266" t="str">
            <v>Output Cadangan</v>
          </cell>
        </row>
      </sheetData>
      <sheetData sheetId="25"/>
      <sheetData sheetId="26">
        <row r="2">
          <cell r="A2" t="str">
            <v>Kawasan / KAPET</v>
          </cell>
          <cell r="B2" t="str">
            <v>Kode Satker</v>
          </cell>
          <cell r="C2" t="str">
            <v>Nama Satker</v>
          </cell>
        </row>
        <row r="3">
          <cell r="A3" t="str">
            <v xml:space="preserve">Perkotaan Jabodetabek-Punjur termasuk Kep.  Seribu </v>
          </cell>
          <cell r="B3" t="str">
            <v>020100</v>
          </cell>
          <cell r="C3" t="str">
            <v>OP SUMBER DAYA AIR CITARUM</v>
          </cell>
        </row>
        <row r="4">
          <cell r="A4" t="str">
            <v>Perkotaan Cekungan Bandung</v>
          </cell>
          <cell r="B4" t="str">
            <v>020104</v>
          </cell>
          <cell r="C4" t="str">
            <v>OP SUMBER DAYA AIR CIMANUK CISANGGARUNG</v>
          </cell>
        </row>
        <row r="5">
          <cell r="A5" t="str">
            <v>Fasilitas Uji Terbang Roket Pamengpeuk</v>
          </cell>
          <cell r="B5" t="str">
            <v>020105</v>
          </cell>
          <cell r="C5" t="str">
            <v>OP SUMBER DAYA AIR CITANDUY</v>
          </cell>
        </row>
        <row r="6">
          <cell r="A6" t="str">
            <v xml:space="preserve">Stasiun Pengamat Dirgantara Pamengpeuk </v>
          </cell>
          <cell r="B6" t="str">
            <v>029351</v>
          </cell>
          <cell r="C6" t="str">
            <v>DINAS PENGELOLAAN SDA PROVINSI JAWA BARAT</v>
          </cell>
        </row>
        <row r="7">
          <cell r="A7" t="str">
            <v xml:space="preserve">Stasiun Pengamat Dirgantara Tanjung Sari </v>
          </cell>
          <cell r="B7" t="str">
            <v>498134</v>
          </cell>
          <cell r="C7" t="str">
            <v>SNVT PJSA CITARUM</v>
          </cell>
        </row>
        <row r="8">
          <cell r="A8" t="str">
            <v xml:space="preserve">Stasiun Telecomand </v>
          </cell>
          <cell r="B8" t="str">
            <v>498136</v>
          </cell>
          <cell r="C8" t="str">
            <v>SNVT PJPA CITARUM</v>
          </cell>
        </row>
        <row r="9">
          <cell r="A9" t="str">
            <v>Stasiun Bumi Penerima Satelit Mikro</v>
          </cell>
          <cell r="B9" t="str">
            <v>498140</v>
          </cell>
          <cell r="C9" t="str">
            <v>SNVT PJSA CITANDUY</v>
          </cell>
        </row>
        <row r="10">
          <cell r="A10" t="str">
            <v>Pacangsanak</v>
          </cell>
          <cell r="B10" t="str">
            <v>498145</v>
          </cell>
          <cell r="C10" t="str">
            <v>SNVT PJPA  CITANDUY</v>
          </cell>
        </row>
        <row r="11">
          <cell r="A11" t="str">
            <v>Perbatasan Negara</v>
          </cell>
          <cell r="B11" t="str">
            <v>498159</v>
          </cell>
          <cell r="C11" t="str">
            <v>SNVT PJSA CIMANUK-CISANGGARUNG</v>
          </cell>
        </row>
        <row r="12">
          <cell r="B12" t="str">
            <v>498162</v>
          </cell>
          <cell r="C12" t="str">
            <v>SNVT PJPA CIMANUK-CISANGGARUNG</v>
          </cell>
        </row>
        <row r="13">
          <cell r="B13" t="str">
            <v>498366</v>
          </cell>
          <cell r="C13" t="str">
            <v>SNVT PEMBANGUNAN WADUK JATIGEDE</v>
          </cell>
        </row>
        <row r="14">
          <cell r="B14" t="str">
            <v>633826</v>
          </cell>
          <cell r="C14" t="str">
            <v>BALAI BESAR WILAYAH SUNGAI CITARUM</v>
          </cell>
        </row>
        <row r="15">
          <cell r="B15" t="str">
            <v>633832</v>
          </cell>
          <cell r="C15" t="str">
            <v>BALAI BESAR WILAYAH SUNGAI CITANDUY</v>
          </cell>
        </row>
        <row r="16">
          <cell r="B16" t="str">
            <v>633841</v>
          </cell>
          <cell r="C16" t="str">
            <v>BALAI BESAR WILAYAH SUNGAI CIMANUK-CISANGGARUNG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 - Norelec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"/>
      <sheetName val="ANALISA"/>
      <sheetName val="Bahan"/>
      <sheetName val="Analisa K"/>
      <sheetName val="ANALISA "/>
      <sheetName val="ANALISA  KUSEN KELAS"/>
      <sheetName val="ANALISA  KUSEN ASRAMA"/>
      <sheetName val="ANALISA  KUSEN GOR"/>
      <sheetName val="ANALISA  KUSEN MASJID"/>
      <sheetName val="SARANA &amp; P"/>
      <sheetName val="Penunjang- masjid"/>
      <sheetName val="MASJID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</sheetNames>
    <sheetDataSet>
      <sheetData sheetId="0">
        <row r="5">
          <cell r="H5">
            <v>0.98</v>
          </cell>
        </row>
      </sheetData>
      <sheetData sheetId="1"/>
      <sheetData sheetId="2">
        <row r="7">
          <cell r="K7">
            <v>0.96332098457657989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B. ME"/>
      <sheetName val="RAB SIPIL"/>
      <sheetName val="RAB ME"/>
      <sheetName val="PEK ME with Tandon"/>
      <sheetName val="PEK ME Tanpa tandon"/>
    </sheetNames>
    <sheetDataSet>
      <sheetData sheetId="0"/>
      <sheetData sheetId="1"/>
      <sheetData sheetId="2" refreshError="1">
        <row r="13">
          <cell r="L13">
            <v>1.1634900249056788</v>
          </cell>
        </row>
      </sheetData>
      <sheetData sheetId="3"/>
      <sheetData sheetId="4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F-2 (2)"/>
      <sheetName val="DF-2"/>
    </sheetNames>
    <sheetDataSet>
      <sheetData sheetId="0"/>
      <sheetData sheetId="1"/>
      <sheetData sheetId="2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JAGA ME"/>
      <sheetName val="POS JAGA ME"/>
      <sheetName val="RUMAH DINAS  90 ME"/>
      <sheetName val="GARASI ME  "/>
      <sheetName val="ASRAMA ME "/>
      <sheetName val="HB"/>
      <sheetName val="ANALISA"/>
      <sheetName val="REKAP Usulan 2004  oe1"/>
      <sheetName val="REKAP Usulan 2004  EE"/>
      <sheetName val="REKAP Usulan 2004 "/>
      <sheetName val="REKAP PAKET I"/>
      <sheetName val="RWT. Inap LAKI"/>
      <sheetName val="RWT. Inap VIP"/>
      <sheetName val="R JAGA"/>
      <sheetName val="REKAP PAKET II"/>
      <sheetName val="PAGAR &amp; P.NAMA"/>
      <sheetName val="RUMAH DINAS 90"/>
      <sheetName val="GARASI"/>
      <sheetName val="DEPO SAMPAH"/>
      <sheetName val="POS JAGA"/>
      <sheetName val="REKAP PAKET III"/>
      <sheetName val="ASRAMA"/>
      <sheetName val="SELASAR"/>
      <sheetName val="TANDON"/>
      <sheetName val="ME TOTAL"/>
      <sheetName val="REKAP PAKET IV"/>
      <sheetName val="INFRASTRUKTUR"/>
      <sheetName val="REKAP PAKET V"/>
      <sheetName val="R. IPAL "/>
      <sheetName val="R. IPAL 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78">
          <cell r="E78">
            <v>39000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Q interior"/>
      <sheetName val="BQ ME"/>
      <sheetName val="BQ R&amp;S"/>
      <sheetName val="lampiran 1"/>
      <sheetName val="Lampiran 2"/>
      <sheetName val="Prelim"/>
      <sheetName val="Anal. baja"/>
      <sheetName val="M'trl Baja"/>
      <sheetName val="HARGA MATERIAL"/>
      <sheetName val="UPAH KERJA"/>
      <sheetName val="FINISHING"/>
      <sheetName val="STRUKTUR"/>
      <sheetName val="EXTERNAL"/>
      <sheetName val="Paint"/>
      <sheetName val="Door"/>
      <sheetName val="HARGA"/>
      <sheetName val="JOUR_DET m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2">
          <cell r="H32" t="str">
            <v>m³</v>
          </cell>
          <cell r="I32">
            <v>195000</v>
          </cell>
          <cell r="L32">
            <v>195000</v>
          </cell>
          <cell r="M32">
            <v>0</v>
          </cell>
          <cell r="O32">
            <v>195000</v>
          </cell>
          <cell r="P32">
            <v>0</v>
          </cell>
          <cell r="Q32">
            <v>36481</v>
          </cell>
          <cell r="S32" t="str">
            <v>PT Jaya Readymix</v>
          </cell>
        </row>
        <row r="33">
          <cell r="H33" t="str">
            <v>m³</v>
          </cell>
          <cell r="I33">
            <v>205000</v>
          </cell>
          <cell r="L33">
            <v>205000</v>
          </cell>
          <cell r="M33">
            <v>0</v>
          </cell>
          <cell r="O33">
            <v>205000</v>
          </cell>
          <cell r="P33">
            <v>0</v>
          </cell>
          <cell r="Q33">
            <v>36481</v>
          </cell>
          <cell r="S33" t="str">
            <v>PT Jaya Readymix</v>
          </cell>
        </row>
        <row r="34">
          <cell r="H34" t="str">
            <v>m³</v>
          </cell>
          <cell r="I34">
            <v>174000</v>
          </cell>
          <cell r="L34">
            <v>174000</v>
          </cell>
          <cell r="M34">
            <v>0</v>
          </cell>
          <cell r="O34">
            <v>174000</v>
          </cell>
          <cell r="P34">
            <v>0</v>
          </cell>
          <cell r="Q34">
            <v>36479</v>
          </cell>
          <cell r="S34" t="str">
            <v>PT Jaya Readymix</v>
          </cell>
        </row>
        <row r="35">
          <cell r="H35" t="str">
            <v>m³</v>
          </cell>
          <cell r="I35">
            <v>230000</v>
          </cell>
          <cell r="L35">
            <v>230000</v>
          </cell>
          <cell r="M35">
            <v>0</v>
          </cell>
          <cell r="O35">
            <v>230000</v>
          </cell>
          <cell r="P35">
            <v>0</v>
          </cell>
          <cell r="Q35">
            <v>36873</v>
          </cell>
          <cell r="S35" t="str">
            <v>PT Jaya Readymix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Analisa -Baku"/>
      <sheetName val="Analisa ME"/>
      <sheetName val="Bill of Qty"/>
      <sheetName val="Rekap Prelim"/>
      <sheetName val="Rekap Direct Cost"/>
      <sheetName val="Pivot-tabel-Isi Data"/>
      <sheetName val="Pivot-tabel-Analisa"/>
      <sheetName val="Pivot-tabel-Copy Database"/>
      <sheetName val="OFFICE 2 LT"/>
      <sheetName val="DAF-1"/>
      <sheetName val="harsat"/>
      <sheetName val="Analisa"/>
      <sheetName val="HARGA MATERIAL"/>
      <sheetName val="OH_10BLN"/>
      <sheetName val="HRG BHN"/>
      <sheetName val="B _ Norelec"/>
      <sheetName val="Koefisien"/>
      <sheetName val="Analisa_-Baku"/>
      <sheetName val="Analisa_ME"/>
      <sheetName val="Bill_of_Qty"/>
      <sheetName val="Rekap_Prelim"/>
      <sheetName val="Rekap_Direct_Cost"/>
      <sheetName val="Pivot-tabel-Isi_Data"/>
      <sheetName val="Pivot-tabel-Copy_Database"/>
      <sheetName val="OFFICE_2_LT"/>
      <sheetName val="Meto"/>
      <sheetName val="HB"/>
      <sheetName val="Analisa-alt"/>
      <sheetName val="SAT-BHN"/>
      <sheetName val="data"/>
      <sheetName val="Panel,feeder,elek"/>
      <sheetName val="ana_str"/>
      <sheetName val="main summary"/>
      <sheetName val="Bahan"/>
      <sheetName val="Bill sipil"/>
      <sheetName val="B - Norelec"/>
      <sheetName val="HARGA_MATERIAL"/>
      <sheetName val="An.Ars"/>
      <sheetName val="AC"/>
      <sheetName val="FP"/>
      <sheetName val="Balok_1"/>
      <sheetName val="FORM X COST"/>
      <sheetName val="ES-aLL"/>
      <sheetName val="Elektrikal"/>
      <sheetName val="Anls_BKL"/>
      <sheetName val="Cover"/>
      <sheetName val="ref"/>
      <sheetName val="Harsat Upah"/>
      <sheetName val="AnBayarUtama"/>
      <sheetName val="Resume"/>
      <sheetName val="Harga Bahan"/>
      <sheetName val="Harga Upah"/>
      <sheetName val="DETAIL LT 7-10"/>
      <sheetName val="PC"/>
      <sheetName val="Blk-Mnl"/>
      <sheetName val="kolom"/>
      <sheetName val="ret wall"/>
      <sheetName val="Pit lift"/>
      <sheetName val="sumpit"/>
      <sheetName val="ramp tengah"/>
      <sheetName val="Ramp pinggir"/>
      <sheetName val="Grease trap"/>
      <sheetName val="tangga type 2"/>
      <sheetName val="tangga type 1"/>
      <sheetName val="STP"/>
      <sheetName val="GWT"/>
      <sheetName val="41,9&amp;36,3"/>
      <sheetName val="SAP"/>
      <sheetName val="A"/>
      <sheetName val="Mall"/>
      <sheetName val="Prelim"/>
      <sheetName val="DAF_9"/>
      <sheetName val="총괄표"/>
      <sheetName val="an. struktur"/>
      <sheetName val="Harga Satuan"/>
      <sheetName val="A_ars"/>
      <sheetName val="LOPCALC"/>
      <sheetName val="har-sat"/>
      <sheetName val="coef"/>
      <sheetName val="BTL-Bau"/>
      <sheetName val="Management"/>
      <sheetName val="DAF-2"/>
      <sheetName val="Bill 3"/>
      <sheetName val="LANGUAGE ELCT"/>
      <sheetName val="Kuantitas &amp; Harga"/>
      <sheetName val="Harga ME "/>
      <sheetName val="Project_P"/>
      <sheetName val="VAC BDWN"/>
      <sheetName val="Master 1.0"/>
      <sheetName val="Daftar Upah"/>
      <sheetName val="Bahan1"/>
      <sheetName val="Pipe"/>
      <sheetName val="REKAP"/>
      <sheetName val="REKAP_STRUKTUR"/>
      <sheetName val="Bill"/>
      <sheetName val="Daf Harga"/>
      <sheetName val="An_ Harga"/>
      <sheetName val="Anls"/>
      <sheetName val="Kurs"/>
      <sheetName val="CIVIL_1"/>
      <sheetName val="CH"/>
      <sheetName val="PAD-F"/>
      <sheetName val="Inst_penerangan"/>
      <sheetName val="Bahan "/>
      <sheetName val="HARGA"/>
      <sheetName val="total"/>
      <sheetName val="AHSbj"/>
      <sheetName val="ANALISA HARGA SATUAN"/>
      <sheetName val="OH-10BLN"/>
      <sheetName val="Sheet1"/>
      <sheetName val="ALAT"/>
      <sheetName val="H.Satuan"/>
      <sheetName val="Analisa &amp; Upah"/>
      <sheetName val="SUM"/>
      <sheetName val="Fill this out first..."/>
      <sheetName val="DAF_7"/>
      <sheetName val="An_Basic"/>
      <sheetName val="I_KAMAR"/>
      <sheetName val="RAB"/>
      <sheetName val="Paint Type B"/>
      <sheetName val="BQJKL"/>
      <sheetName val="BQM1"/>
      <sheetName val="anls_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C5">
            <v>-1</v>
          </cell>
        </row>
        <row r="6">
          <cell r="C6">
            <v>2</v>
          </cell>
          <cell r="G6">
            <v>0.1</v>
          </cell>
        </row>
        <row r="12">
          <cell r="F12">
            <v>1</v>
          </cell>
          <cell r="G12">
            <v>1</v>
          </cell>
        </row>
        <row r="13">
          <cell r="F13">
            <v>1</v>
          </cell>
          <cell r="G13">
            <v>1</v>
          </cell>
        </row>
        <row r="14">
          <cell r="F14">
            <v>1</v>
          </cell>
          <cell r="G14">
            <v>1</v>
          </cell>
        </row>
        <row r="15">
          <cell r="F15">
            <v>1</v>
          </cell>
          <cell r="G15">
            <v>1</v>
          </cell>
        </row>
        <row r="16">
          <cell r="F16">
            <v>1</v>
          </cell>
          <cell r="G16">
            <v>1</v>
          </cell>
        </row>
        <row r="17">
          <cell r="F17">
            <v>1</v>
          </cell>
          <cell r="G17">
            <v>1</v>
          </cell>
        </row>
        <row r="18">
          <cell r="F18">
            <v>1</v>
          </cell>
          <cell r="G18">
            <v>1</v>
          </cell>
        </row>
        <row r="19">
          <cell r="F19">
            <v>1</v>
          </cell>
          <cell r="G19">
            <v>1</v>
          </cell>
        </row>
        <row r="20">
          <cell r="F20">
            <v>1</v>
          </cell>
          <cell r="G20">
            <v>1</v>
          </cell>
        </row>
        <row r="21">
          <cell r="F21">
            <v>1</v>
          </cell>
          <cell r="G21">
            <v>1</v>
          </cell>
        </row>
        <row r="22">
          <cell r="F22">
            <v>1</v>
          </cell>
          <cell r="G22">
            <v>1</v>
          </cell>
        </row>
        <row r="23">
          <cell r="F23">
            <v>1</v>
          </cell>
          <cell r="G23">
            <v>1</v>
          </cell>
        </row>
        <row r="24">
          <cell r="F24">
            <v>1</v>
          </cell>
          <cell r="G24">
            <v>1</v>
          </cell>
        </row>
        <row r="25">
          <cell r="F25">
            <v>1</v>
          </cell>
          <cell r="G25">
            <v>1</v>
          </cell>
        </row>
        <row r="26">
          <cell r="F26">
            <v>1</v>
          </cell>
          <cell r="G26">
            <v>1</v>
          </cell>
        </row>
        <row r="27">
          <cell r="F27">
            <v>1</v>
          </cell>
          <cell r="G27">
            <v>1</v>
          </cell>
        </row>
        <row r="28">
          <cell r="F28">
            <v>1</v>
          </cell>
          <cell r="G28">
            <v>1</v>
          </cell>
        </row>
        <row r="29">
          <cell r="F29">
            <v>1</v>
          </cell>
          <cell r="G29">
            <v>1</v>
          </cell>
        </row>
        <row r="30">
          <cell r="F30">
            <v>1</v>
          </cell>
          <cell r="G30">
            <v>1</v>
          </cell>
        </row>
        <row r="31">
          <cell r="F31">
            <v>1</v>
          </cell>
          <cell r="G31">
            <v>1</v>
          </cell>
        </row>
        <row r="32">
          <cell r="F32">
            <v>1</v>
          </cell>
          <cell r="G32">
            <v>1</v>
          </cell>
        </row>
        <row r="33">
          <cell r="F33">
            <v>1</v>
          </cell>
          <cell r="G33">
            <v>1</v>
          </cell>
        </row>
        <row r="34">
          <cell r="F34">
            <v>1</v>
          </cell>
          <cell r="G34">
            <v>1</v>
          </cell>
        </row>
        <row r="35">
          <cell r="F35">
            <v>1</v>
          </cell>
          <cell r="G35">
            <v>1</v>
          </cell>
        </row>
        <row r="36">
          <cell r="F36">
            <v>1</v>
          </cell>
          <cell r="G36">
            <v>1</v>
          </cell>
        </row>
        <row r="37">
          <cell r="F37">
            <v>1</v>
          </cell>
          <cell r="G37">
            <v>1</v>
          </cell>
        </row>
        <row r="38">
          <cell r="F38">
            <v>1</v>
          </cell>
          <cell r="G38">
            <v>1</v>
          </cell>
        </row>
        <row r="39">
          <cell r="F39">
            <v>1</v>
          </cell>
          <cell r="G39">
            <v>1</v>
          </cell>
        </row>
        <row r="40">
          <cell r="F40">
            <v>1</v>
          </cell>
          <cell r="G40">
            <v>1</v>
          </cell>
        </row>
        <row r="41">
          <cell r="F41">
            <v>1</v>
          </cell>
          <cell r="G41">
            <v>1</v>
          </cell>
        </row>
        <row r="42">
          <cell r="F42">
            <v>1</v>
          </cell>
          <cell r="G42">
            <v>1</v>
          </cell>
        </row>
        <row r="43">
          <cell r="F43">
            <v>1</v>
          </cell>
          <cell r="G43">
            <v>1</v>
          </cell>
        </row>
        <row r="44">
          <cell r="F44">
            <v>1</v>
          </cell>
          <cell r="G44">
            <v>1</v>
          </cell>
        </row>
        <row r="45">
          <cell r="F45">
            <v>1</v>
          </cell>
          <cell r="G45">
            <v>1</v>
          </cell>
        </row>
        <row r="46">
          <cell r="F46">
            <v>1</v>
          </cell>
          <cell r="G46">
            <v>1</v>
          </cell>
        </row>
        <row r="47">
          <cell r="F47">
            <v>1</v>
          </cell>
          <cell r="G47">
            <v>1</v>
          </cell>
        </row>
        <row r="48">
          <cell r="F48">
            <v>1</v>
          </cell>
          <cell r="G48">
            <v>1</v>
          </cell>
        </row>
        <row r="49">
          <cell r="F49">
            <v>1</v>
          </cell>
          <cell r="G49">
            <v>1</v>
          </cell>
        </row>
        <row r="50">
          <cell r="F50">
            <v>1</v>
          </cell>
          <cell r="G50">
            <v>1</v>
          </cell>
        </row>
        <row r="51">
          <cell r="F51">
            <v>1</v>
          </cell>
          <cell r="G51">
            <v>1</v>
          </cell>
        </row>
        <row r="52">
          <cell r="F52">
            <v>1</v>
          </cell>
          <cell r="G52">
            <v>1</v>
          </cell>
        </row>
        <row r="53">
          <cell r="F53">
            <v>1</v>
          </cell>
          <cell r="G53">
            <v>1</v>
          </cell>
        </row>
        <row r="54">
          <cell r="F54">
            <v>1</v>
          </cell>
          <cell r="G54">
            <v>1</v>
          </cell>
        </row>
        <row r="55">
          <cell r="F55">
            <v>1</v>
          </cell>
          <cell r="G55">
            <v>1</v>
          </cell>
        </row>
        <row r="56">
          <cell r="F56">
            <v>1</v>
          </cell>
          <cell r="G56">
            <v>1</v>
          </cell>
        </row>
        <row r="57">
          <cell r="F57">
            <v>1</v>
          </cell>
          <cell r="G57">
            <v>1</v>
          </cell>
        </row>
        <row r="58">
          <cell r="F58">
            <v>1</v>
          </cell>
          <cell r="G58">
            <v>1</v>
          </cell>
        </row>
        <row r="59">
          <cell r="F59">
            <v>1</v>
          </cell>
          <cell r="G59">
            <v>1</v>
          </cell>
        </row>
        <row r="60">
          <cell r="F60">
            <v>1</v>
          </cell>
          <cell r="G60">
            <v>1</v>
          </cell>
        </row>
        <row r="61">
          <cell r="F61">
            <v>1</v>
          </cell>
          <cell r="G61">
            <v>1</v>
          </cell>
        </row>
        <row r="62">
          <cell r="F62">
            <v>1</v>
          </cell>
          <cell r="G62">
            <v>1</v>
          </cell>
        </row>
        <row r="63">
          <cell r="F63">
            <v>1</v>
          </cell>
          <cell r="G63">
            <v>1</v>
          </cell>
        </row>
        <row r="64">
          <cell r="F64">
            <v>1</v>
          </cell>
          <cell r="G64">
            <v>1</v>
          </cell>
        </row>
        <row r="65">
          <cell r="F65">
            <v>1</v>
          </cell>
          <cell r="G65">
            <v>1</v>
          </cell>
        </row>
        <row r="66">
          <cell r="F66">
            <v>1</v>
          </cell>
          <cell r="G66">
            <v>1</v>
          </cell>
        </row>
        <row r="67">
          <cell r="F67">
            <v>1</v>
          </cell>
          <cell r="G67">
            <v>1</v>
          </cell>
        </row>
        <row r="68">
          <cell r="F68">
            <v>1</v>
          </cell>
          <cell r="G68">
            <v>1</v>
          </cell>
        </row>
        <row r="69">
          <cell r="F69">
            <v>1</v>
          </cell>
          <cell r="G69">
            <v>1</v>
          </cell>
        </row>
        <row r="70">
          <cell r="F70">
            <v>1</v>
          </cell>
          <cell r="G70">
            <v>1</v>
          </cell>
        </row>
        <row r="71">
          <cell r="F71">
            <v>1</v>
          </cell>
          <cell r="G71">
            <v>1</v>
          </cell>
        </row>
        <row r="72">
          <cell r="F72">
            <v>1</v>
          </cell>
          <cell r="G72">
            <v>1</v>
          </cell>
        </row>
        <row r="73">
          <cell r="F73">
            <v>1</v>
          </cell>
          <cell r="G73">
            <v>1</v>
          </cell>
        </row>
        <row r="74">
          <cell r="F74">
            <v>1</v>
          </cell>
          <cell r="G74">
            <v>1</v>
          </cell>
        </row>
        <row r="75">
          <cell r="F75">
            <v>1</v>
          </cell>
          <cell r="G75">
            <v>1</v>
          </cell>
        </row>
        <row r="76">
          <cell r="F76">
            <v>1</v>
          </cell>
          <cell r="G76">
            <v>1</v>
          </cell>
        </row>
        <row r="77">
          <cell r="F77">
            <v>1</v>
          </cell>
          <cell r="G77">
            <v>1</v>
          </cell>
        </row>
        <row r="78">
          <cell r="F78">
            <v>1</v>
          </cell>
          <cell r="G78">
            <v>1</v>
          </cell>
        </row>
        <row r="79">
          <cell r="F79">
            <v>1</v>
          </cell>
          <cell r="G79">
            <v>1</v>
          </cell>
        </row>
        <row r="80">
          <cell r="F80">
            <v>1</v>
          </cell>
          <cell r="G80">
            <v>1</v>
          </cell>
        </row>
        <row r="81">
          <cell r="F81">
            <v>1</v>
          </cell>
          <cell r="G81">
            <v>1</v>
          </cell>
        </row>
        <row r="82">
          <cell r="F82">
            <v>1</v>
          </cell>
          <cell r="G82">
            <v>1</v>
          </cell>
        </row>
        <row r="83">
          <cell r="F83">
            <v>1</v>
          </cell>
          <cell r="G83">
            <v>1</v>
          </cell>
        </row>
        <row r="84">
          <cell r="F84">
            <v>1</v>
          </cell>
          <cell r="G84">
            <v>1</v>
          </cell>
        </row>
        <row r="85">
          <cell r="F85">
            <v>1</v>
          </cell>
          <cell r="G85">
            <v>1</v>
          </cell>
        </row>
        <row r="86">
          <cell r="F86">
            <v>1</v>
          </cell>
          <cell r="G86">
            <v>1</v>
          </cell>
        </row>
        <row r="87">
          <cell r="F87">
            <v>1</v>
          </cell>
          <cell r="G87">
            <v>1</v>
          </cell>
        </row>
        <row r="88">
          <cell r="F88">
            <v>1</v>
          </cell>
          <cell r="G88">
            <v>1</v>
          </cell>
        </row>
        <row r="89">
          <cell r="F89">
            <v>1</v>
          </cell>
          <cell r="G89">
            <v>1</v>
          </cell>
        </row>
        <row r="90">
          <cell r="F90">
            <v>1</v>
          </cell>
          <cell r="G90">
            <v>1</v>
          </cell>
        </row>
        <row r="91">
          <cell r="F91">
            <v>1</v>
          </cell>
          <cell r="G91">
            <v>1</v>
          </cell>
        </row>
        <row r="92">
          <cell r="F92">
            <v>1</v>
          </cell>
          <cell r="G92">
            <v>1</v>
          </cell>
        </row>
        <row r="93">
          <cell r="F93">
            <v>1</v>
          </cell>
          <cell r="G93">
            <v>1</v>
          </cell>
        </row>
        <row r="94">
          <cell r="F94">
            <v>1</v>
          </cell>
          <cell r="G94">
            <v>1</v>
          </cell>
        </row>
        <row r="95">
          <cell r="F95">
            <v>1</v>
          </cell>
          <cell r="G95">
            <v>1</v>
          </cell>
        </row>
        <row r="96">
          <cell r="F96">
            <v>1</v>
          </cell>
          <cell r="G96">
            <v>1</v>
          </cell>
        </row>
        <row r="97">
          <cell r="F97">
            <v>1</v>
          </cell>
          <cell r="G97">
            <v>1</v>
          </cell>
        </row>
        <row r="98">
          <cell r="F98">
            <v>1</v>
          </cell>
          <cell r="G98">
            <v>1</v>
          </cell>
        </row>
        <row r="99">
          <cell r="F99">
            <v>1</v>
          </cell>
          <cell r="G99">
            <v>1</v>
          </cell>
        </row>
        <row r="100">
          <cell r="F100">
            <v>1</v>
          </cell>
          <cell r="G100">
            <v>1</v>
          </cell>
        </row>
        <row r="101">
          <cell r="F101">
            <v>1</v>
          </cell>
          <cell r="G101">
            <v>1</v>
          </cell>
        </row>
        <row r="102">
          <cell r="F102">
            <v>1</v>
          </cell>
          <cell r="G102">
            <v>1</v>
          </cell>
        </row>
        <row r="103">
          <cell r="F103">
            <v>1</v>
          </cell>
          <cell r="G103">
            <v>1</v>
          </cell>
        </row>
        <row r="104">
          <cell r="F104">
            <v>1</v>
          </cell>
          <cell r="G104">
            <v>1</v>
          </cell>
        </row>
        <row r="105">
          <cell r="F105">
            <v>1</v>
          </cell>
          <cell r="G105">
            <v>1</v>
          </cell>
        </row>
        <row r="106">
          <cell r="F106">
            <v>1</v>
          </cell>
          <cell r="G106">
            <v>1</v>
          </cell>
        </row>
        <row r="107">
          <cell r="F107">
            <v>1</v>
          </cell>
          <cell r="G107">
            <v>1</v>
          </cell>
        </row>
        <row r="108">
          <cell r="F108">
            <v>1</v>
          </cell>
          <cell r="G108">
            <v>1</v>
          </cell>
        </row>
        <row r="109">
          <cell r="F109">
            <v>1</v>
          </cell>
          <cell r="G109">
            <v>1</v>
          </cell>
        </row>
        <row r="110">
          <cell r="F110">
            <v>1</v>
          </cell>
          <cell r="G110">
            <v>1</v>
          </cell>
        </row>
        <row r="111">
          <cell r="F111">
            <v>1</v>
          </cell>
          <cell r="G111">
            <v>1</v>
          </cell>
        </row>
        <row r="112">
          <cell r="F112">
            <v>1</v>
          </cell>
          <cell r="G112">
            <v>1</v>
          </cell>
        </row>
        <row r="113">
          <cell r="F113">
            <v>1</v>
          </cell>
          <cell r="G113">
            <v>1</v>
          </cell>
        </row>
        <row r="114">
          <cell r="F114">
            <v>1</v>
          </cell>
          <cell r="G114">
            <v>1</v>
          </cell>
        </row>
        <row r="115">
          <cell r="F115">
            <v>1</v>
          </cell>
          <cell r="G115">
            <v>1</v>
          </cell>
        </row>
        <row r="116">
          <cell r="F116">
            <v>1</v>
          </cell>
          <cell r="G116">
            <v>1</v>
          </cell>
        </row>
        <row r="117">
          <cell r="F117">
            <v>1</v>
          </cell>
          <cell r="G117">
            <v>1</v>
          </cell>
        </row>
        <row r="118">
          <cell r="F118">
            <v>1</v>
          </cell>
          <cell r="G118">
            <v>1</v>
          </cell>
        </row>
        <row r="119">
          <cell r="F119">
            <v>1</v>
          </cell>
          <cell r="G119">
            <v>1</v>
          </cell>
        </row>
        <row r="120">
          <cell r="F120">
            <v>1</v>
          </cell>
          <cell r="G120">
            <v>1</v>
          </cell>
        </row>
        <row r="121">
          <cell r="F121">
            <v>1</v>
          </cell>
          <cell r="G121">
            <v>1</v>
          </cell>
        </row>
        <row r="122">
          <cell r="F122">
            <v>1</v>
          </cell>
          <cell r="G122">
            <v>1</v>
          </cell>
        </row>
        <row r="123">
          <cell r="F123">
            <v>1</v>
          </cell>
          <cell r="G123">
            <v>1</v>
          </cell>
        </row>
        <row r="124">
          <cell r="F124">
            <v>1</v>
          </cell>
          <cell r="G124">
            <v>1</v>
          </cell>
        </row>
        <row r="125">
          <cell r="F125">
            <v>1</v>
          </cell>
          <cell r="G125">
            <v>1</v>
          </cell>
        </row>
        <row r="126">
          <cell r="F126">
            <v>1</v>
          </cell>
          <cell r="G126">
            <v>1</v>
          </cell>
        </row>
        <row r="127">
          <cell r="F127">
            <v>1</v>
          </cell>
          <cell r="G127">
            <v>1</v>
          </cell>
        </row>
        <row r="128">
          <cell r="F128">
            <v>1</v>
          </cell>
          <cell r="G128">
            <v>1</v>
          </cell>
        </row>
        <row r="129">
          <cell r="F129">
            <v>1</v>
          </cell>
          <cell r="G129">
            <v>1</v>
          </cell>
        </row>
        <row r="130">
          <cell r="F130">
            <v>1</v>
          </cell>
          <cell r="G130">
            <v>1</v>
          </cell>
        </row>
        <row r="131">
          <cell r="F131">
            <v>1</v>
          </cell>
          <cell r="G131">
            <v>1</v>
          </cell>
        </row>
        <row r="132">
          <cell r="F132">
            <v>1</v>
          </cell>
          <cell r="G132">
            <v>1</v>
          </cell>
        </row>
        <row r="133">
          <cell r="F133">
            <v>1</v>
          </cell>
          <cell r="G133">
            <v>1</v>
          </cell>
        </row>
        <row r="134">
          <cell r="F134">
            <v>1</v>
          </cell>
          <cell r="G134">
            <v>1</v>
          </cell>
        </row>
        <row r="135">
          <cell r="F135">
            <v>1</v>
          </cell>
          <cell r="G135">
            <v>1</v>
          </cell>
        </row>
        <row r="136">
          <cell r="F136">
            <v>1</v>
          </cell>
          <cell r="G136">
            <v>1</v>
          </cell>
        </row>
        <row r="137">
          <cell r="F137">
            <v>1</v>
          </cell>
          <cell r="G137">
            <v>1</v>
          </cell>
        </row>
        <row r="138">
          <cell r="F138">
            <v>1</v>
          </cell>
          <cell r="G138">
            <v>1</v>
          </cell>
        </row>
        <row r="139">
          <cell r="F139">
            <v>1</v>
          </cell>
          <cell r="G139">
            <v>1</v>
          </cell>
        </row>
        <row r="140">
          <cell r="F140">
            <v>1</v>
          </cell>
          <cell r="G140">
            <v>1</v>
          </cell>
        </row>
        <row r="141">
          <cell r="F141">
            <v>1</v>
          </cell>
          <cell r="G141">
            <v>1</v>
          </cell>
        </row>
        <row r="142">
          <cell r="F142">
            <v>1</v>
          </cell>
          <cell r="G142">
            <v>1</v>
          </cell>
        </row>
        <row r="143">
          <cell r="F143">
            <v>1</v>
          </cell>
          <cell r="G143">
            <v>1</v>
          </cell>
        </row>
        <row r="144">
          <cell r="F144">
            <v>1</v>
          </cell>
          <cell r="G144">
            <v>1</v>
          </cell>
        </row>
        <row r="145">
          <cell r="F145">
            <v>1</v>
          </cell>
          <cell r="G145">
            <v>1</v>
          </cell>
        </row>
        <row r="146">
          <cell r="F146">
            <v>1</v>
          </cell>
          <cell r="G146">
            <v>1</v>
          </cell>
        </row>
        <row r="147">
          <cell r="F147">
            <v>1</v>
          </cell>
          <cell r="G147">
            <v>1</v>
          </cell>
        </row>
        <row r="148">
          <cell r="F148">
            <v>1</v>
          </cell>
          <cell r="G148">
            <v>1</v>
          </cell>
        </row>
        <row r="149">
          <cell r="F149">
            <v>1</v>
          </cell>
          <cell r="G149">
            <v>1</v>
          </cell>
        </row>
        <row r="150">
          <cell r="F150">
            <v>1</v>
          </cell>
          <cell r="G150">
            <v>1</v>
          </cell>
        </row>
        <row r="151">
          <cell r="F151">
            <v>1</v>
          </cell>
          <cell r="G151">
            <v>1</v>
          </cell>
        </row>
        <row r="152">
          <cell r="F152">
            <v>1</v>
          </cell>
          <cell r="G152">
            <v>1</v>
          </cell>
        </row>
        <row r="153">
          <cell r="F153">
            <v>1</v>
          </cell>
          <cell r="G153">
            <v>1</v>
          </cell>
        </row>
        <row r="154">
          <cell r="F154">
            <v>1</v>
          </cell>
          <cell r="G154">
            <v>1</v>
          </cell>
        </row>
        <row r="155">
          <cell r="F155">
            <v>1</v>
          </cell>
          <cell r="G155">
            <v>1</v>
          </cell>
        </row>
        <row r="156">
          <cell r="F156">
            <v>1</v>
          </cell>
          <cell r="G156">
            <v>1</v>
          </cell>
        </row>
        <row r="157">
          <cell r="F157">
            <v>1</v>
          </cell>
          <cell r="G157">
            <v>1</v>
          </cell>
        </row>
        <row r="158">
          <cell r="F158">
            <v>1</v>
          </cell>
          <cell r="G158">
            <v>1</v>
          </cell>
        </row>
        <row r="159">
          <cell r="F159">
            <v>1</v>
          </cell>
          <cell r="G159">
            <v>1</v>
          </cell>
        </row>
        <row r="160">
          <cell r="F160">
            <v>1</v>
          </cell>
          <cell r="G160">
            <v>1</v>
          </cell>
        </row>
        <row r="161">
          <cell r="F161">
            <v>1</v>
          </cell>
          <cell r="G161">
            <v>1</v>
          </cell>
        </row>
        <row r="162">
          <cell r="F162">
            <v>1</v>
          </cell>
          <cell r="G162">
            <v>1</v>
          </cell>
        </row>
        <row r="163">
          <cell r="F163">
            <v>1</v>
          </cell>
          <cell r="G163">
            <v>1</v>
          </cell>
        </row>
        <row r="164">
          <cell r="F164">
            <v>1</v>
          </cell>
          <cell r="G164">
            <v>1</v>
          </cell>
        </row>
        <row r="165">
          <cell r="F165">
            <v>1</v>
          </cell>
          <cell r="G165">
            <v>1</v>
          </cell>
        </row>
        <row r="166">
          <cell r="F166">
            <v>1</v>
          </cell>
          <cell r="G166">
            <v>1</v>
          </cell>
        </row>
        <row r="167">
          <cell r="F167">
            <v>1</v>
          </cell>
          <cell r="G167">
            <v>1</v>
          </cell>
        </row>
        <row r="168">
          <cell r="F168">
            <v>1</v>
          </cell>
          <cell r="G168">
            <v>1</v>
          </cell>
        </row>
        <row r="169">
          <cell r="F169">
            <v>1</v>
          </cell>
          <cell r="G169">
            <v>1</v>
          </cell>
        </row>
        <row r="170">
          <cell r="F170">
            <v>1</v>
          </cell>
          <cell r="G170">
            <v>1</v>
          </cell>
        </row>
        <row r="171">
          <cell r="F171">
            <v>1</v>
          </cell>
          <cell r="G171">
            <v>1</v>
          </cell>
        </row>
        <row r="172">
          <cell r="F172">
            <v>1</v>
          </cell>
          <cell r="G172">
            <v>1</v>
          </cell>
        </row>
        <row r="173">
          <cell r="F173">
            <v>1</v>
          </cell>
          <cell r="G173">
            <v>1</v>
          </cell>
        </row>
        <row r="174">
          <cell r="F174">
            <v>1</v>
          </cell>
          <cell r="G174">
            <v>1</v>
          </cell>
        </row>
        <row r="175">
          <cell r="F175">
            <v>1</v>
          </cell>
          <cell r="G175">
            <v>1</v>
          </cell>
        </row>
        <row r="176">
          <cell r="F176">
            <v>1</v>
          </cell>
          <cell r="G176">
            <v>1</v>
          </cell>
        </row>
        <row r="177">
          <cell r="F177">
            <v>1</v>
          </cell>
          <cell r="G177">
            <v>1</v>
          </cell>
        </row>
        <row r="178">
          <cell r="F178">
            <v>1</v>
          </cell>
          <cell r="G178">
            <v>1</v>
          </cell>
        </row>
        <row r="179">
          <cell r="F179">
            <v>1</v>
          </cell>
          <cell r="G179">
            <v>1</v>
          </cell>
        </row>
        <row r="180">
          <cell r="F180">
            <v>1</v>
          </cell>
          <cell r="G180">
            <v>1</v>
          </cell>
        </row>
        <row r="181">
          <cell r="F181">
            <v>1</v>
          </cell>
          <cell r="G181">
            <v>1</v>
          </cell>
        </row>
        <row r="182">
          <cell r="F182">
            <v>1</v>
          </cell>
          <cell r="G182">
            <v>1</v>
          </cell>
        </row>
        <row r="183">
          <cell r="F183">
            <v>1</v>
          </cell>
          <cell r="G183">
            <v>1</v>
          </cell>
        </row>
        <row r="184">
          <cell r="F184">
            <v>1</v>
          </cell>
          <cell r="G184">
            <v>1</v>
          </cell>
        </row>
        <row r="185">
          <cell r="F185">
            <v>1</v>
          </cell>
          <cell r="G185">
            <v>1</v>
          </cell>
        </row>
        <row r="186">
          <cell r="F186">
            <v>1</v>
          </cell>
          <cell r="G186">
            <v>1</v>
          </cell>
        </row>
        <row r="187">
          <cell r="F187">
            <v>1</v>
          </cell>
          <cell r="G187">
            <v>1</v>
          </cell>
        </row>
        <row r="188">
          <cell r="F188">
            <v>1</v>
          </cell>
          <cell r="G188">
            <v>1</v>
          </cell>
        </row>
        <row r="189">
          <cell r="F189">
            <v>1</v>
          </cell>
          <cell r="G189">
            <v>1</v>
          </cell>
        </row>
        <row r="190">
          <cell r="F190">
            <v>1</v>
          </cell>
          <cell r="G190">
            <v>1</v>
          </cell>
        </row>
        <row r="191">
          <cell r="F191">
            <v>1</v>
          </cell>
          <cell r="G191">
            <v>1</v>
          </cell>
        </row>
        <row r="192">
          <cell r="F192">
            <v>1</v>
          </cell>
          <cell r="G192">
            <v>1</v>
          </cell>
        </row>
        <row r="193">
          <cell r="F193">
            <v>1</v>
          </cell>
          <cell r="G193">
            <v>1</v>
          </cell>
        </row>
        <row r="194">
          <cell r="F194">
            <v>1</v>
          </cell>
          <cell r="G194">
            <v>1</v>
          </cell>
        </row>
        <row r="195">
          <cell r="F195">
            <v>1</v>
          </cell>
          <cell r="G195">
            <v>1</v>
          </cell>
        </row>
        <row r="196">
          <cell r="F196">
            <v>1</v>
          </cell>
          <cell r="G196">
            <v>1</v>
          </cell>
        </row>
        <row r="197">
          <cell r="F197">
            <v>1</v>
          </cell>
          <cell r="G197">
            <v>1</v>
          </cell>
        </row>
        <row r="198">
          <cell r="F198">
            <v>1</v>
          </cell>
          <cell r="G198">
            <v>1</v>
          </cell>
        </row>
        <row r="199">
          <cell r="F199">
            <v>1</v>
          </cell>
          <cell r="G199">
            <v>1</v>
          </cell>
        </row>
        <row r="200">
          <cell r="F200">
            <v>1</v>
          </cell>
          <cell r="G200">
            <v>1</v>
          </cell>
        </row>
        <row r="201">
          <cell r="F201">
            <v>1</v>
          </cell>
          <cell r="G201">
            <v>1</v>
          </cell>
        </row>
        <row r="202">
          <cell r="F202">
            <v>1</v>
          </cell>
          <cell r="G202">
            <v>1</v>
          </cell>
        </row>
        <row r="203">
          <cell r="F203">
            <v>1</v>
          </cell>
          <cell r="G203">
            <v>1</v>
          </cell>
        </row>
        <row r="204">
          <cell r="F204">
            <v>1</v>
          </cell>
          <cell r="G204">
            <v>1</v>
          </cell>
        </row>
        <row r="205">
          <cell r="F205">
            <v>1</v>
          </cell>
          <cell r="G205">
            <v>1</v>
          </cell>
        </row>
        <row r="206">
          <cell r="F206">
            <v>1</v>
          </cell>
          <cell r="G206">
            <v>1</v>
          </cell>
        </row>
        <row r="207">
          <cell r="F207">
            <v>1</v>
          </cell>
          <cell r="G207">
            <v>1</v>
          </cell>
        </row>
        <row r="208">
          <cell r="F208">
            <v>1</v>
          </cell>
          <cell r="G208">
            <v>1</v>
          </cell>
        </row>
        <row r="209">
          <cell r="F209">
            <v>1</v>
          </cell>
          <cell r="G209">
            <v>1</v>
          </cell>
        </row>
        <row r="210">
          <cell r="F210">
            <v>1</v>
          </cell>
          <cell r="G210">
            <v>1</v>
          </cell>
        </row>
        <row r="211">
          <cell r="F211">
            <v>1</v>
          </cell>
          <cell r="G211">
            <v>1</v>
          </cell>
        </row>
        <row r="212">
          <cell r="F212">
            <v>1</v>
          </cell>
          <cell r="G212">
            <v>1</v>
          </cell>
        </row>
        <row r="213">
          <cell r="F213">
            <v>1</v>
          </cell>
          <cell r="G213">
            <v>1</v>
          </cell>
        </row>
        <row r="214">
          <cell r="F214">
            <v>1</v>
          </cell>
          <cell r="G214">
            <v>1</v>
          </cell>
        </row>
        <row r="215">
          <cell r="F215">
            <v>1</v>
          </cell>
          <cell r="G215">
            <v>1</v>
          </cell>
        </row>
        <row r="216">
          <cell r="F216">
            <v>1</v>
          </cell>
          <cell r="G216">
            <v>1</v>
          </cell>
        </row>
        <row r="217">
          <cell r="F217">
            <v>1</v>
          </cell>
          <cell r="G217">
            <v>1</v>
          </cell>
        </row>
        <row r="218">
          <cell r="F218">
            <v>1</v>
          </cell>
          <cell r="G218">
            <v>1</v>
          </cell>
        </row>
        <row r="219">
          <cell r="F219">
            <v>1</v>
          </cell>
          <cell r="G219">
            <v>1</v>
          </cell>
        </row>
        <row r="220">
          <cell r="F220">
            <v>1</v>
          </cell>
          <cell r="G220">
            <v>1</v>
          </cell>
        </row>
        <row r="221">
          <cell r="F221">
            <v>1</v>
          </cell>
          <cell r="G221">
            <v>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-RC"/>
      <sheetName val="RAB-TWR"/>
      <sheetName val="Analisa RC"/>
      <sheetName val="Ana TWR"/>
      <sheetName val="Metod RC"/>
      <sheetName val="Metod TWR"/>
      <sheetName val="Analisa BBM"/>
      <sheetName val="Mat On Site"/>
      <sheetName val="Hrg-Dasar"/>
      <sheetName val="SCH"/>
      <sheetName val="Lalulintas"/>
      <sheetName val="Mobilisasi"/>
      <sheetName val="Finali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1"/>
      <sheetName val="REKAP2"/>
      <sheetName val="TRANS-A"/>
      <sheetName val="TRNS-C1"/>
      <sheetName val="TRANS-C2"/>
      <sheetName val="TRANS-C3"/>
      <sheetName val="TRANS-C4"/>
      <sheetName val="TEL"/>
      <sheetName val="FAS"/>
      <sheetName val="FORM-B ( Uai Per BL ) (1)"/>
      <sheetName val="FORM-B ( Uai Per BL ) (2)"/>
      <sheetName val="M"/>
      <sheetName val="C"/>
      <sheetName val="Losses (2)"/>
      <sheetName val="REKAP-MEI"/>
      <sheetName val="⼅킴`଀　ମᰳ蠀ᰫ관킱쁠壢耄䢿਀_x0002_＀_xffff_ヿ଱ꠀᰳ耀ଘ਀_x0002_"/>
      <sheetName val="HARGA SATUAN"/>
      <sheetName val="TRNS_C1"/>
      <sheetName val="⼅킴`଀　ମ?ᰳ蠀ᰫ관킱쁠壢耄䢿਀_x0002_＀_xffff_ヿ଱ꠀᰳ耀ଘ਀_x0002_"/>
      <sheetName val="FORM-B_(_Uai_Per_BL_)_(1)"/>
      <sheetName val="FORM-B_(_Uai_Per_BL_)_(2)"/>
      <sheetName val="DATA-BASE SUTT"/>
      <sheetName val="⼅킴`଀　ମ"/>
      <sheetName val="⼅킴`଀　ମ_ᰳ蠀ᰫ관킱쁠壢耄䢿਀_x0002_＀_xffff_ヿ଱ꠀᰳ耀ଘ਀_x0002_"/>
      <sheetName val="石炭性状"/>
      <sheetName val="RPP 12 SEPT"/>
      <sheetName val="ca"/>
      <sheetName val="Testing"/>
      <sheetName val="12CGOU"/>
      <sheetName val="ME-KDS"/>
      <sheetName val="ME-BANTL"/>
      <sheetName val="ME-BTNG"/>
      <sheetName val="Parameter"/>
      <sheetName val="TRANS"/>
      <sheetName val="Inv_NAD"/>
      <sheetName val="Inv_RIAU"/>
      <sheetName val="PERHITUNGAN"/>
      <sheetName val="Sheet3"/>
      <sheetName val="Analisa"/>
      <sheetName val="basic-price"/>
      <sheetName val="M-PEG"/>
      <sheetName val="⼅킴`଀　ମ_x005f_x0000_ᰳ蠀ᰫ관킱쁠壢耄䢿਀_x005f_x0002_＀"/>
      <sheetName val="⼅킴`଀　ମ?ᰳ蠀ᰫ관킱쁠壢耄䢿਀_x005f_x0002_＀_xffff"/>
      <sheetName val="⼅킴`଀　ମ_ᰳ蠀ᰫ관킱쁠壢耄䢿਀_x005f_x0002_＀_xffff"/>
      <sheetName val="UshDeb00"/>
      <sheetName val="W-NAD"/>
      <sheetName val="Sudah Berjalan"/>
      <sheetName val="Wil-2"/>
      <sheetName val="2008"/>
      <sheetName val="tabel-JHT"/>
      <sheetName val="01 A"/>
      <sheetName val="Rekap Kinerja"/>
      <sheetName val="KMS-DIS5"/>
      <sheetName val="Inv_SUMUT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Asumsi"/>
      <sheetName val="LabaRugi"/>
      <sheetName val="LOGRESUME"/>
      <sheetName val="Target Produksi"/>
      <sheetName val="REKAP PROD"/>
      <sheetName val="KINERJA"/>
      <sheetName val="R-SM-KIN"/>
      <sheetName val="Submission Form"/>
      <sheetName val="Menu"/>
      <sheetName val="FLI - Sec.1"/>
      <sheetName val="matr aux"/>
      <sheetName val="matr engine"/>
      <sheetName val="⼅킴`଀　ମᰳ蠀ᰫ관킱쁠壢耄䢿਀_x0002_＀"/>
      <sheetName val="⼅킴`଀　ମ_ᰳ蠀ᰫ관킱쁠壢耄䢿਀_x0002_＀_xffff"/>
      <sheetName val="Reference"/>
      <sheetName val="Location"/>
      <sheetName val="UAI-2000"/>
      <sheetName val="Produksi"/>
      <sheetName val="⼅킴`଀　ମ_x005f_x005f_x005f_x0000_ᰳ蠀ᰫ관킱쁠壢耄䢿਀_x"/>
      <sheetName val="⼅킴`଀　ମ_ᰳ蠀ᰫ관킱쁠壢耄䢿਀_x005f_x005f_x005f_x0002_＀"/>
      <sheetName val="⼅킴`଀　ମ?ᰳ蠀ᰫ관킱쁠壢耄䢿਀_x005f_x005f_x005f_x0002_＀"/>
      <sheetName val="Resume"/>
      <sheetName val="SUTT"/>
      <sheetName val="DivVII"/>
      <sheetName val="Bipeg-U(12D2)"/>
      <sheetName val="NRCPTK01"/>
      <sheetName val="Sheet6"/>
      <sheetName val="SOURCE"/>
      <sheetName val="B"/>
      <sheetName val="A"/>
      <sheetName val="LAMPIRAN"/>
      <sheetName val="⼅킴`଀　ମ_x005f_x005f_x005f_x005f_x005f_x005f_x005f_x0000_"/>
      <sheetName val="⼅킴`଀　ମ_ᰳ蠀ᰫ관킱쁠壢耄䢿਀_x005f_x005f_x005f_x005f_x"/>
      <sheetName val="⼅킴`଀　ମ?ᰳ蠀ᰫ관킱쁠壢耄䢿਀_x005f_x005f_x005f_x005f_x"/>
      <sheetName val="13.REFERENSI"/>
      <sheetName val="MASTER"/>
      <sheetName val="LR"/>
      <sheetName val="Laba Rugi"/>
      <sheetName val="AO 2017"/>
      <sheetName val="⼅킴`଀　ମ_x005f_x0000_ᰳ蠀ᰫ관킱쁠壢耄䢿਀_x"/>
      <sheetName val="⼅킴`଀　ମ_ᰳ蠀ᰫ관킱쁠壢耄䢿਀_x005f_x0002_＀"/>
      <sheetName val="⼅킴`଀　ମ_x005f_x005f_x005f_x0000_"/>
      <sheetName val="⼅킴`଀　ମ_ᰳ蠀ᰫ관킱쁠壢耄䢿਀_x005f_x005f_x"/>
      <sheetName val=""/>
      <sheetName val="app madiun"/>
      <sheetName val="app bali"/>
      <sheetName val="L20Keu"/>
      <sheetName val="Kamus"/>
      <sheetName val="⼅킴`଀　ମ_x005f_x005f_x005f_x005f_"/>
      <sheetName val="⼅킴`଀　ମᰳ蠀ᰫ관킱쁠壢耄䢿਀_x"/>
      <sheetName val="⼅킴`଀　ମ_ᰳ蠀ᰫ관킱쁠壢耄䢿਀_x0002_＀"/>
      <sheetName val="⼅킴`଀　ମ_x005f_x0000_"/>
      <sheetName val="⼅킴`଀　ମ_x005f_x005f_"/>
      <sheetName val="⼅킴`଀　ମ_ᰳ蠀ᰫ관킱쁠壢耄䢿਀_x"/>
      <sheetName val="REKAP"/>
      <sheetName val="Sheet2"/>
      <sheetName val="PRK-PAKET"/>
      <sheetName val="Pilihan"/>
      <sheetName val="REGION"/>
      <sheetName val="OFFGRID"/>
      <sheetName val="GABLUARJAWA1 (2)"/>
      <sheetName val="PRK"/>
      <sheetName val="Rekapitulasi"/>
      <sheetName val="⼅킴`଀　ମ_x005f_x005f_x005f_x005f_x005f_x005f_x005f_x005f_"/>
      <sheetName val="A.Alat"/>
      <sheetName val="Hps"/>
      <sheetName val="REKAP Prbndingn"/>
      <sheetName val="INLAND FACTOR DISTANCE"/>
      <sheetName val="LK 2006"/>
      <sheetName val="Uraian"/>
      <sheetName val="DES2003"/>
      <sheetName val="Twr (15)"/>
      <sheetName val="PkRp"/>
      <sheetName val="L_23"/>
      <sheetName val="struktur tdk dipakai"/>
      <sheetName val="LOADDAT"/>
      <sheetName val="⼅킴`଀　ମ?ᰳ蠀ᰫ관킱쁠壢耄䢿਀_x0002_＀"/>
      <sheetName val="SEX"/>
      <sheetName val="RAB"/>
      <sheetName val="DivVI"/>
      <sheetName val="bahan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Sch-5"/>
      <sheetName val="CALC"/>
      <sheetName val="hal 14b"/>
      <sheetName val="ACUAN"/>
      <sheetName val="Peralatan"/>
      <sheetName val="Master Edit"/>
      <sheetName val="Basic Price"/>
      <sheetName val="NP-7"/>
      <sheetName val="HSLAIN-LAIN"/>
      <sheetName val="Form-B-R1"/>
      <sheetName val="Preisbildungsblatt"/>
      <sheetName val="CiMaPlbStd"/>
      <sheetName val="rkap2008"/>
      <sheetName val="List"/>
      <sheetName val="Kuantitas &amp; Harga"/>
      <sheetName val="Des"/>
      <sheetName val="Beltra  (7)"/>
      <sheetName val="Catatan"/>
      <sheetName val="Jakban"/>
      <sheetName val="HPE"/>
      <sheetName val="REFERENSI"/>
      <sheetName val="sept"/>
      <sheetName val="Database"/>
      <sheetName val="MS scc"/>
      <sheetName val="JSiar"/>
      <sheetName val="Instalasi"/>
      <sheetName val="PNT-QUOT-#3"/>
      <sheetName val="COAT&amp;WRAP-QIOT-#3"/>
      <sheetName val="⼅킴`଀　ମ_"/>
      <sheetName val="AN-MAJOR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⼅킴`଀　ମ?ᰳ蠀ᰫ관킱쁠壢耄䢿਀_x"/>
      <sheetName val="Mobilisasi div-1"/>
      <sheetName val="DFTR GARDIST"/>
      <sheetName val="F1771-2"/>
      <sheetName val="61005"/>
      <sheetName val="61007"/>
      <sheetName val="MAP"/>
      <sheetName val="H.Dasar"/>
      <sheetName val="GAB"/>
      <sheetName val="TABEL"/>
      <sheetName val="Assumptions"/>
      <sheetName val="Construction Period Costs"/>
      <sheetName val="Plant Characteristics"/>
      <sheetName val="Cover"/>
      <sheetName val="Assumptions (2)"/>
      <sheetName val="FORM 12-RB"/>
      <sheetName val="Sheet1"/>
      <sheetName val="CashFlow"/>
      <sheetName val="Analisa (Okey)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XREF"/>
      <sheetName val="Auditor"/>
      <sheetName val="Isian PKA"/>
      <sheetName val="⼅킴`଀　ମ?ᰳ蠀ᰫ관킱쁠壢耄䢿਀_x005f_x0002_＀"/>
      <sheetName val="BASIC DATA SHEET"/>
      <sheetName val="CONTENTS"/>
      <sheetName val="LEGEND AND NAME DATA SHEET"/>
      <sheetName val="RPP_12_SEPT"/>
      <sheetName val="뜃맟뭁돽띿맟__BLDG"/>
      <sheetName val="THN-7"/>
      <sheetName val="jasa rehab"/>
      <sheetName val="jasa pondasi"/>
      <sheetName val="jasa rekon material"/>
      <sheetName val="Analis"/>
      <sheetName val="FORM-B_(_Uai_Per_BL_)_(1)1"/>
      <sheetName val="FORM-B_(_Uai_Per_BL_)_(2)1"/>
      <sheetName val="Losses_(2)"/>
      <sheetName val="⼅킴`଀　ମᰳ蠀ᰫ관킱쁠壢耄䢿਀＀ヿ଱ꠀᰳ耀ଘ਀"/>
      <sheetName val="HARGA_SATUAN"/>
      <sheetName val="⼅킴`଀　ମ?ᰳ蠀ᰫ관킱쁠壢耄䢿਀＀ヿ଱ꠀᰳ耀ଘ਀"/>
      <sheetName val="⼅킴`଀　ମ_ᰳ蠀ᰫ관킱쁠壢耄䢿਀＀ヿ଱ꠀᰳ耀ଘ਀"/>
      <sheetName val="DATA-BASE_SUTT"/>
      <sheetName val="Sudah_Berjalan"/>
      <sheetName val="01_A"/>
      <sheetName val="Rekap_Kinerja"/>
      <sheetName val="Inv_KITLUR_SUMBAGUT"/>
      <sheetName val="Inv_KITLUR_SUMBAGSEL"/>
      <sheetName val="Target_Produksi"/>
      <sheetName val="REKAP_PROD"/>
      <sheetName val="Submission_Form"/>
      <sheetName val="FLI_-_Sec_1"/>
      <sheetName val="matr_aux"/>
      <sheetName val="matr_engine"/>
      <sheetName val="⼅킴`଀　ମᰳ蠀ᰫ관킱쁠壢耄䢿਀＀"/>
      <sheetName val="⼅킴`଀　ମ_ᰳ蠀ᰫ관킱쁠壢耄䢿਀＀_xffff"/>
      <sheetName val="Laba_Rugi"/>
      <sheetName val="AO_2017"/>
      <sheetName val="13_REFERENSI"/>
      <sheetName val="app_madiun"/>
      <sheetName val="app_bali"/>
      <sheetName val="⼅킴`଀　ମ_ᰳ蠀ᰫ관킱쁠壢耄䢿਀＀"/>
      <sheetName val="GABLUARJAWA1_(2)"/>
      <sheetName val="RAP"/>
      <sheetName val="FailureMode"/>
      <sheetName val="Code"/>
      <sheetName val="BAG-2"/>
      <sheetName val="Taksonomi Risiko"/>
      <sheetName val="SCH2"/>
      <sheetName val="⼅킴`଀　ମ?ᰳ蠀ᰫ관킱쁠壢耄䢿਀_x0002_＀_xffff"/>
      <sheetName val="⼅킴`଀　ମ?ᰳ蠀ᰫ관킱쁠壢耄䢿਀_x005f_x005f_x"/>
      <sheetName val="1"/>
      <sheetName val="SUM"/>
      <sheetName val="BD3"/>
      <sheetName val="KLASIFIKASI"/>
      <sheetName val="Hopf"/>
      <sheetName val="Data"/>
      <sheetName val="BQ-Arun"/>
      <sheetName val="R SD-REKAP1"/>
      <sheetName val="summary-1"/>
      <sheetName val="OPTION"/>
      <sheetName val="HPP"/>
      <sheetName val="CMK"/>
      <sheetName val="chitimc"/>
      <sheetName val="dongia (2)"/>
      <sheetName val="giathanh1"/>
      <sheetName val="Currency Rate"/>
      <sheetName val="uts"/>
      <sheetName val="HARGA BAHAN BAKU"/>
      <sheetName val="HARGA MATERIAL"/>
      <sheetName val="Jenis Pemeliharaan"/>
      <sheetName val="Kode User"/>
      <sheetName val="L-4a,b"/>
      <sheetName val="BoQ"/>
      <sheetName val="anls by sewa"/>
      <sheetName val="WAN"/>
      <sheetName val="BD prix PDR"/>
      <sheetName val="Scope"/>
      <sheetName val="Resource Plan (2)"/>
      <sheetName val="rekmodiPtk (MAP)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Ex-Rate"/>
      <sheetName val="THPDMoi  (2)"/>
      <sheetName val="gtrinh"/>
      <sheetName val="phuluc1"/>
      <sheetName val="lam-moi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GABUNGAN"/>
      <sheetName val="Transfer"/>
      <sheetName val="FJ per BLN"/>
      <sheetName val="graf2"/>
      <sheetName val="Fungsi"/>
      <sheetName val="SITE-E"/>
      <sheetName val="H MAT"/>
      <sheetName val="Analisa 600"/>
      <sheetName val="NerSubsis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PDPT - BL"/>
      <sheetName val="AHS "/>
      <sheetName val="pricing"/>
      <sheetName val="upah"/>
      <sheetName val="FORM A12BJI"/>
      <sheetName val="FORM A12MED"/>
      <sheetName val="FORM A12NIA"/>
      <sheetName val="FORM A12PKM"/>
      <sheetName val="FORM A12RAP"/>
      <sheetName val="FORM A12PMS"/>
      <sheetName val="FORM A12SBG"/>
      <sheetName val="Penjualan"/>
      <sheetName val="ProdSendiri"/>
      <sheetName val="PS&amp;Susut TL"/>
      <sheetName val="SewaBeli"/>
      <sheetName val="terbilang HPE"/>
      <sheetName val="Hari libur"/>
      <sheetName val="Jadwal"/>
      <sheetName val="Monitoring"/>
      <sheetName val="0.Scedule"/>
      <sheetName val="Smp 5S-2019"/>
      <sheetName val="Calder"/>
      <sheetName val="0.Scedule (Plan)"/>
      <sheetName val="1. Jadwal"/>
      <sheetName val="ND Pj_DIK"/>
      <sheetName val="4. Bukti "/>
      <sheetName val="5. Ceklist ( Potrait )"/>
      <sheetName val="5a. Ceklist"/>
      <sheetName val="5b. Ceklist"/>
      <sheetName val="6a. Periksa"/>
      <sheetName val="6b. Periksa"/>
      <sheetName val="7. BA PPTUP"/>
      <sheetName val="16. Pakta Intgs"/>
      <sheetName val="12. PEM- B ACARA"/>
      <sheetName val="Listrik Mati 05"/>
      <sheetName val="Listrik Mati 06"/>
      <sheetName val="Tabel Kode"/>
      <sheetName val="ELEKTRONIK"/>
      <sheetName val="ELEKTRIKAL"/>
      <sheetName val="MEKANIKAL"/>
      <sheetName val="REKAP BAHAN"/>
      <sheetName val="TAP"/>
      <sheetName val="BOQ Rekap"/>
      <sheetName val="D-Bahan &amp; Upah"/>
      <sheetName val="div-6"/>
      <sheetName val="div-7"/>
      <sheetName val="3-DIV5"/>
      <sheetName val="3-DIV3"/>
      <sheetName val="struktur_tdk_dipakai"/>
      <sheetName val="REKAP_Prbndingn"/>
      <sheetName val="⼅킴`଀　ମ?ᰳ蠀ᰫ관킱쁠壢耄䢿਀＀"/>
      <sheetName val="Twr_(15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Sheet5"/>
      <sheetName val="escon"/>
      <sheetName val="Rkp1"/>
      <sheetName val="TP_DATABASE"/>
      <sheetName val="MM.PAGE-2.X"/>
      <sheetName val="⼅킴`଀　ମ_ᰳ蠀ᰫ관킱쁠壢耄䢿਀_x005f_x0002_＀ヿ଱ꠀᰳ耀ଘ"/>
      <sheetName val="THN-6"/>
      <sheetName val="Inv_MALUKU"/>
      <sheetName val="I-Rutin Switchgear"/>
      <sheetName val="I-Rutin SUTT"/>
      <sheetName val="I-Rutin Banghal"/>
      <sheetName val="⼅킴`଀　ମ_ᰳ蠀ᰫ관킱쁠壢耄䢿਀_x0002_＀ヿ଱ꠀᰳ耀ଘ"/>
      <sheetName val="Quote"/>
      <sheetName val="Legend"/>
      <sheetName val="SK"/>
      <sheetName val="Tunduk Panitia"/>
      <sheetName val="prod03"/>
      <sheetName val="Kontrol"/>
      <sheetName val="DAFGED"/>
      <sheetName val="terbilang"/>
      <sheetName val="H.BAHAN"/>
      <sheetName val="SWJJR"/>
      <sheetName val="JDPN"/>
      <sheetName val="KLYT"/>
      <sheetName val="BNL"/>
      <sheetName val="SGS"/>
      <sheetName val="PDWG"/>
      <sheetName val="BMYU"/>
      <sheetName val="HW"/>
      <sheetName val="harga"/>
      <sheetName val="BL"/>
      <sheetName val="DAPRO"/>
      <sheetName val="H.Satuan"/>
      <sheetName val="⼅킴`଀　ମ_x0000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Total"/>
      <sheetName val="Rekap Persiapan"/>
      <sheetName val="pek-Pers"/>
      <sheetName val="Rekap Struktur"/>
      <sheetName val="pek-STR"/>
      <sheetName val="Analisa STR"/>
      <sheetName val="Rekap Arsitektur"/>
      <sheetName val="pek-ARS"/>
      <sheetName val="Analisa ARS (2)"/>
      <sheetName val="Rekap Mekanikal"/>
      <sheetName val="pek-MEK"/>
      <sheetName val="Rekap Elektrikal"/>
      <sheetName val="pek-ELK"/>
      <sheetName val="pek-Saluran"/>
      <sheetName val="HSBU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WT. LAKI ME"/>
      <sheetName val="RWT. Inap VIP ME"/>
      <sheetName val="RUMAH DINAS  90 ME"/>
      <sheetName val="ASRAMA ME "/>
      <sheetName val="POS JAGA ME"/>
      <sheetName val="RUMAH JAGA ME"/>
      <sheetName val="GARASI ME  "/>
      <sheetName val="HB"/>
      <sheetName val="ANALISA"/>
      <sheetName val="REKAP Usulan 2004"/>
      <sheetName val="RWT. Inap LAKI"/>
      <sheetName val="ASRAMA"/>
      <sheetName val="RUMAH DINAS 90"/>
      <sheetName val="R JAGA"/>
      <sheetName val="RWT. Inap VIP"/>
      <sheetName val="R. IPAL "/>
      <sheetName val="PAGAR &amp; P.NAMA"/>
      <sheetName val="SELASAR"/>
      <sheetName val="GARASI"/>
      <sheetName val="POS JAGA"/>
      <sheetName val="INFRASTRUKTUR"/>
      <sheetName val="ME TOTAL"/>
      <sheetName val=" REKAP_SIMPEL"/>
      <sheetName val="REKAP EE"/>
      <sheetName val="1.A. STD_STR"/>
      <sheetName val="1. B. STD_ARC"/>
      <sheetName val="B.2.1 NON STD_PEMAT &amp; DDG PNHN"/>
      <sheetName val="Lnascape"/>
      <sheetName val="Drainase KAwasan"/>
      <sheetName val="Pondasi DAlam"/>
      <sheetName val="B_2_1 NON STD_PEMAT _ DDG PN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8">
          <cell r="F78">
            <v>39000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DBAK"/>
      <sheetName val="ME UMY"/>
      <sheetName val="Septictank"/>
      <sheetName val="speck"/>
    </sheetNames>
    <sheetDataSet>
      <sheetData sheetId="0"/>
      <sheetData sheetId="1"/>
      <sheetData sheetId="2"/>
      <sheetData sheetId="3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"/>
      <sheetName val="sch"/>
      <sheetName val="SUMMARY"/>
      <sheetName val="COVER"/>
      <sheetName val="PERSIAPAN"/>
      <sheetName val="INFRASTRUKTUR"/>
      <sheetName val="KONSTRUKSI-PLUMBING"/>
      <sheetName val="PAGAR DEPAN DAN ANTARA"/>
      <sheetName val="OFFICE"/>
      <sheetName val="GUDANG ROKOK"/>
      <sheetName val="MESS"/>
      <sheetName val="GUDANG PROMOSI"/>
      <sheetName val="SATPAM"/>
      <sheetName val="R.SERBAGUNA &amp; GWT"/>
      <sheetName val="PARKIR MBL"/>
      <sheetName val="PARKIR SPD MTR"/>
      <sheetName val="RUANG GENSET"/>
      <sheetName val="ELEKTRIKAL"/>
      <sheetName val="ELEKTRONIKA"/>
      <sheetName val="PLUMBING"/>
      <sheetName val="AC"/>
      <sheetName val="INSTALASI GENSET"/>
      <sheetName val="SO"/>
      <sheetName val="AHS"/>
      <sheetName val="DW"/>
      <sheetName val="MU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 of work"/>
      <sheetName val="REKAP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HARGA MATERIAL"/>
      <sheetName val="UPAH KERJA"/>
      <sheetName val="FINISHING"/>
      <sheetName val="STRUKTUR"/>
      <sheetName val="EXTERNAL"/>
      <sheetName val="Paint"/>
      <sheetName val="Pintu"/>
      <sheetName val="Door"/>
      <sheetName val="HARGA"/>
      <sheetName val="Scope_of_work"/>
      <sheetName val="tam-kur_sipil"/>
      <sheetName val="tam-kur_baja"/>
      <sheetName val="har_sat"/>
      <sheetName val="M'trl_Baja"/>
      <sheetName val="HARGA_MATERIAL"/>
      <sheetName val="UPAH_KERJA"/>
      <sheetName val="HARGA ALAT"/>
      <sheetName val="BQNSC"/>
      <sheetName val="Rekap Direct Cost"/>
      <sheetName val="Rekap Tahap 1"/>
      <sheetName val="Plumbing"/>
      <sheetName val="HB"/>
      <sheetName val="EK-JAN-07"/>
      <sheetName val="harsat"/>
      <sheetName val="Info Proyek"/>
      <sheetName val="BLNP NOW"/>
      <sheetName val="BLNP AWAL"/>
      <sheetName val="RAB+SURVEYOR"/>
      <sheetName val="RAB+ASMUL"/>
      <sheetName val="CASHFLOW"/>
      <sheetName val="alat cm"/>
      <sheetName val="Jadwal"/>
      <sheetName val="S-Cur"/>
      <sheetName val="Struktur Organisasi "/>
      <sheetName val="CASHFLOW2"/>
      <sheetName val="Jadwal Peralatan"/>
      <sheetName val="Jadwal Personil"/>
      <sheetName val="Kebutuhan Alat"/>
      <sheetName val="Uji Lab"/>
      <sheetName val="LAB SEDIMEN"/>
      <sheetName val="Rev_20190805"/>
      <sheetName val="Sheet1"/>
      <sheetName val="Sheet1 (2)"/>
      <sheetName val="Sheet1 (3)"/>
      <sheetName val="Sheet1 (4)"/>
      <sheetName val="Hrg.Sat"/>
      <sheetName val="Material"/>
      <sheetName val="Weight Bridge"/>
      <sheetName val="Pipe"/>
      <sheetName val="Analisa -Baku"/>
      <sheetName val="ALT"/>
      <sheetName val="SCHEDULE"/>
      <sheetName val="Sumber Daya"/>
      <sheetName val="TOTAL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4"/>
      <sheetName val="D6"/>
      <sheetName val="D7"/>
      <sheetName val="D8"/>
      <sheetName val="326BQSTC"/>
      <sheetName val="Resume"/>
      <sheetName val="data"/>
      <sheetName val="Sheet2"/>
      <sheetName val="Upah"/>
      <sheetName val="H.Satuan"/>
      <sheetName val="bahan"/>
      <sheetName val="ELEMENT SUM"/>
      <sheetName val="Scope_of_work1"/>
      <sheetName val="tam-kur_sipil1"/>
      <sheetName val="tam-kur_baja1"/>
      <sheetName val="har_sat1"/>
      <sheetName val="M'trl_Baja1"/>
      <sheetName val="HARGA_MATERIAL1"/>
      <sheetName val="UPAH_KERJA1"/>
      <sheetName val="HARGA_ALAT"/>
      <sheetName val="Rekap_Direct_Cost"/>
      <sheetName val="BASIC"/>
      <sheetName val="tifico"/>
      <sheetName val="00_Jumlah Total"/>
      <sheetName val="D3.1"/>
      <sheetName val="analisa"/>
      <sheetName val="XLR_NoRangeSheet"/>
      <sheetName val="ANALISA (2)"/>
      <sheetName val="lap-bulan"/>
      <sheetName val="STAFF"/>
      <sheetName val="AC"/>
      <sheetName val="ESCON"/>
      <sheetName val="RAB"/>
      <sheetName val="Harga Satuan"/>
      <sheetName val="STR"/>
      <sheetName val="Scope_of_work2"/>
      <sheetName val="tam-kur_sipil2"/>
      <sheetName val="tam-kur_baja2"/>
      <sheetName val="har_sat2"/>
      <sheetName val="M'trl_Baja2"/>
      <sheetName val="HARGA_MATERIAL2"/>
      <sheetName val="UPAH_KERJA2"/>
      <sheetName val="HARGA_ALAT1"/>
      <sheetName val="Rekap_Direct_Cost1"/>
      <sheetName val="Rekap_Tahap_1"/>
      <sheetName val="Hrg_Sat"/>
      <sheetName val="Weight_Bridge"/>
      <sheetName val="Analisa_-Baku"/>
      <sheetName val="Sumber_Daya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_Satuan"/>
      <sheetName val="ELEMENT_SUM"/>
      <sheetName val="00_Jumlah_Total"/>
      <sheetName val="D3_1"/>
      <sheetName val="ANALISA_(2)"/>
      <sheetName val="Harga_Satuan"/>
      <sheetName val="310801Pabrik PT Rehau"/>
      <sheetName val="Steel Material List"/>
      <sheetName val="Panel,feeder,elek"/>
      <sheetName val="Hargamaterial"/>
      <sheetName val="S_Suramadu"/>
      <sheetName val="MAP"/>
      <sheetName val="BoQ"/>
      <sheetName val="CH"/>
      <sheetName val="TANJUNG-CONV"/>
      <sheetName val="Daftar Harga"/>
      <sheetName val="BAHAN_STR"/>
      <sheetName val="A"/>
      <sheetName val="BILL"/>
      <sheetName val="SELL-SUMM-COST"/>
      <sheetName val="Man Power"/>
      <sheetName val="TIE-INS"/>
      <sheetName val="BQ ARS"/>
      <sheetName val="Scdl"/>
      <sheetName val="BL (1)"/>
      <sheetName val="Material Baja"/>
      <sheetName val="HRG BHN"/>
      <sheetName val="ana_str"/>
      <sheetName val="HB "/>
      <sheetName val="TOEVOER"/>
      <sheetName val="BQ"/>
      <sheetName val="Bill sipil"/>
      <sheetName val="SEX"/>
      <sheetName val="UPAH + ALAT"/>
      <sheetName val="D3"/>
      <sheetName val="DATUM"/>
      <sheetName val="CUACA"/>
      <sheetName val="Master 1.0"/>
      <sheetName val="Tataudara"/>
      <sheetName val="Analisa Tend (2)"/>
      <sheetName val="SITE-E"/>
      <sheetName val="H-Bahan"/>
      <sheetName val="Anal"/>
      <sheetName val="ANALISA PEK.UMUM"/>
      <sheetName val="Gudang non AC-AC Struktur"/>
      <sheetName val="MacPro"/>
      <sheetName val="MADC"/>
      <sheetName val="3"/>
      <sheetName val="Rekap Total"/>
      <sheetName val="LANTAI 10"/>
      <sheetName val="LANTAI 11"/>
      <sheetName val="LANTAI 12"/>
      <sheetName val="LANTAI 13"/>
      <sheetName val="LANTAI 14"/>
      <sheetName val="LANTAI 15"/>
      <sheetName val="LANTAI 16"/>
      <sheetName val="LANTAI 5"/>
      <sheetName val="LANTAI 6"/>
      <sheetName val="LANTAI 7"/>
      <sheetName val="LANTAI 9"/>
      <sheetName val="LANTAI MESIN"/>
      <sheetName val="AHS"/>
      <sheetName val="Sub"/>
      <sheetName val="310801Pabrik PT Rehau.xls"/>
      <sheetName val="Perm. Test"/>
      <sheetName val="WP"/>
      <sheetName val="Price"/>
      <sheetName val="AHSbj"/>
      <sheetName val="HARGA SAT"/>
      <sheetName val="Tie Beam GN"/>
      <sheetName val="PileCap"/>
      <sheetName val="PAD-F"/>
      <sheetName val="Estimate"/>
      <sheetName val="Rekap Prelim"/>
      <sheetName val="TOWN"/>
      <sheetName val="D2.2"/>
      <sheetName val="SPK"/>
      <sheetName val="REKAP STRUKTUR"/>
      <sheetName val="hub"/>
      <sheetName val="Summary - Budget"/>
      <sheetName val="DAFT_ALAT,UPAH &amp; MAT"/>
      <sheetName val="Cover"/>
      <sheetName val="NP"/>
      <sheetName val="extern"/>
      <sheetName val="IN"/>
      <sheetName val="SUM"/>
      <sheetName val="Const"/>
      <sheetName val="Analisa Upah &amp; Bahan Plum"/>
      <sheetName val="ARSITEKTUR"/>
      <sheetName val="Pengalaman Per"/>
      <sheetName val="BOM29-1"/>
      <sheetName val="std.wt."/>
      <sheetName val="COVERUSRP"/>
      <sheetName val="41,9&amp;36,3"/>
      <sheetName val="divII"/>
      <sheetName val="Metod TWR"/>
      <sheetName val="Divisi1"/>
      <sheetName val="Basic P"/>
      <sheetName val="AnalisaSIPIL RIIL"/>
      <sheetName val="an.el"/>
      <sheetName val="An.AC &amp; Plb"/>
      <sheetName val="H.SAT"/>
      <sheetName val="Satuan"/>
      <sheetName val="perkerasan"/>
      <sheetName val="Metod_TWR"/>
      <sheetName val="Basic_P"/>
      <sheetName val="Daftar_Harga"/>
      <sheetName val="310801Pabrik_PT_Rehau"/>
      <sheetName val="Steel_Material_List"/>
      <sheetName val="BQ_ARS"/>
      <sheetName val="BL_(1)"/>
      <sheetName val="Material_Baja"/>
      <sheetName val="HRG_BHN"/>
      <sheetName val="ANALISA_PEK_UMUM"/>
      <sheetName val="Gudang_non_AC-AC_Struktur"/>
      <sheetName val="Analisa_Tend_(2)"/>
      <sheetName val="Rekap_Total"/>
      <sheetName val="Man_Power"/>
      <sheetName val="D2_2"/>
      <sheetName val="an_el"/>
      <sheetName val="An_AC_&amp;_Plb"/>
      <sheetName val="H_SAT"/>
      <sheetName val="HARGA_SAT"/>
      <sheetName val="Tie_Beam_GN"/>
      <sheetName val="LANTAI_10"/>
      <sheetName val="LANTAI_11"/>
      <sheetName val="LANTAI_12"/>
      <sheetName val="LANTAI_13"/>
      <sheetName val="LANTAI_14"/>
      <sheetName val="LANTAI_15"/>
      <sheetName val="LANTAI_16"/>
      <sheetName val="LANTAI_5"/>
      <sheetName val="LANTAI_6"/>
      <sheetName val="LANTAI_7"/>
      <sheetName val="LANTAI_9"/>
      <sheetName val="LANTAI_MESIN"/>
      <sheetName val="Bill_sipil"/>
      <sheetName val="hrg.bhn"/>
      <sheetName val="Kuantitas &amp; Harga"/>
      <sheetName val="HS"/>
      <sheetName val="MAPP"/>
      <sheetName val="antek"/>
      <sheetName val="RLB"/>
      <sheetName val="Harga Dasar"/>
      <sheetName val="Owning cost Alat"/>
      <sheetName val="BHN-ALAT"/>
      <sheetName val="bhn"/>
      <sheetName val="RAB_RS"/>
      <sheetName val="Rincian"/>
      <sheetName val="komponen"/>
      <sheetName val="anls ttk"/>
      <sheetName val="HRG BAHAN &amp; UPAH okk"/>
      <sheetName val="Analis Kusen okk"/>
      <sheetName val="hardas"/>
      <sheetName val="Hrg Sat"/>
      <sheetName val="Master Edit"/>
      <sheetName val="DHSD"/>
      <sheetName val="Div2"/>
      <sheetName val="COST-SUM"/>
      <sheetName val="Profil"/>
      <sheetName val="Rkp"/>
      <sheetName val="Form-3.3"/>
      <sheetName val="Har-sat-dasr"/>
      <sheetName val="Vol_dinding"/>
      <sheetName val="G_SUMMARY"/>
      <sheetName val="dasar"/>
      <sheetName val="Galian 1"/>
      <sheetName val="LUMPSUM"/>
      <sheetName val="PC"/>
      <sheetName val="Hargamat"/>
      <sheetName val="351BQMCN"/>
      <sheetName val="ANALISA HARGA SATUAN"/>
      <sheetName val="UPAH _ ALAT"/>
      <sheetName val="FR"/>
      <sheetName val="钢筋"/>
      <sheetName val="RAB_HPS"/>
      <sheetName val="Rev"/>
      <sheetName val="산근"/>
      <sheetName val="Analisa SNI STANDART "/>
      <sheetName val="Eng_Hrs (HO)"/>
      <sheetName val="Pspn"/>
      <sheetName val="Koefisien"/>
      <sheetName val="REKAP_STRUKTUR"/>
      <sheetName val="Summary_-_Budget"/>
      <sheetName val="Bhn.Ars"/>
      <sheetName val="Sheet"/>
      <sheetName val="Piping"/>
      <sheetName val="L_TIGA"/>
      <sheetName val="L-TIGA"/>
      <sheetName val="SORT"/>
      <sheetName val="BQ_Methanol"/>
      <sheetName val="PipWT"/>
      <sheetName val="ALL SUM"/>
      <sheetName val="Hrg Satuan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Mall"/>
      <sheetName val="DAF-1"/>
      <sheetName val="name"/>
      <sheetName val="SMP"/>
      <sheetName val="Upah+Bahan"/>
      <sheetName val="H-BHN"/>
      <sheetName val="PAD_F"/>
      <sheetName val="Daf 1"/>
      <sheetName val="BQ_E20_02_Rp_"/>
      <sheetName val="Daf. No. - 4.2"/>
      <sheetName val="Summary"/>
      <sheetName val="Electrikal"/>
      <sheetName val="Labor"/>
      <sheetName val="ANALISA NOV '07"/>
      <sheetName val="Sat Bah &amp; Up"/>
      <sheetName val="revisi progres 1"/>
      <sheetName val="HRGA SATUAN UPAH-BAHAN"/>
      <sheetName val="Ana"/>
      <sheetName val="EK-JAN-2010"/>
      <sheetName val="INPUT"/>
      <sheetName val="P.M(Monitoring Sche)"/>
      <sheetName val="Lab Sche (Summary)."/>
      <sheetName val="villa"/>
      <sheetName val="Isolasi Luar Dalam"/>
      <sheetName val="Isolasi Luar"/>
      <sheetName val="Embedded Item"/>
      <sheetName val="PERSIAPAN"/>
      <sheetName val="UTILITAS"/>
      <sheetName val="LOADDAT"/>
      <sheetName val="Steel-Twr"/>
      <sheetName val="RAB AR&amp;STR"/>
      <sheetName val="valve"/>
      <sheetName val="L-Mechanical"/>
      <sheetName val="I-ME"/>
      <sheetName val="01A- RAB"/>
      <sheetName val="2-Sitework"/>
      <sheetName val="Listrik"/>
      <sheetName val="dasboard"/>
      <sheetName val="DATA1"/>
      <sheetName val="Bill 2"/>
      <sheetName val="Daf 1 Prelim"/>
      <sheetName val="labor1"/>
      <sheetName val="Ana. PU"/>
      <sheetName val="610.04"/>
      <sheetName val="610.05"/>
      <sheetName val="610.06"/>
      <sheetName val="610.07"/>
      <sheetName val="610.08"/>
      <sheetName val="7.공정표"/>
      <sheetName val="MAP 1-2"/>
      <sheetName val="List Plant"/>
      <sheetName val="RSK-01"/>
      <sheetName val="Rekap Biaya"/>
      <sheetName val="SP"/>
      <sheetName val="NC-CM"/>
      <sheetName val="Lamp. 9"/>
      <sheetName val="PVC"/>
      <sheetName val="upah bahan"/>
      <sheetName val="HSD"/>
      <sheetName val="INDEX"/>
      <sheetName val="anl.sa"/>
      <sheetName val="B.as"/>
      <sheetName val="ANX3FWBS7000"/>
      <sheetName val="Spesifikasi "/>
      <sheetName val="D2.2.1"/>
      <sheetName val="UMUM"/>
      <sheetName val="Summary "/>
      <sheetName val="ocean voyage"/>
      <sheetName val="Bill_Qua"/>
      <sheetName val="Anls_BKL"/>
      <sheetName val="HSATUAN"/>
      <sheetName val="Sales Parameter"/>
      <sheetName val="Analisa Upah _ Bahan Plum"/>
      <sheetName val="Kinerja Proyek"/>
      <sheetName val="duadan3"/>
      <sheetName val="PRD 01-4"/>
      <sheetName val="PRD 01-3"/>
      <sheetName val="UnitRate22"/>
      <sheetName val="Monitor"/>
      <sheetName val="DaftarHarga"/>
      <sheetName val="5-ALAT(1)"/>
      <sheetName val="4-Basic Price"/>
      <sheetName val="MAP-Prog"/>
      <sheetName val="BasicPrice"/>
      <sheetName val="TAGIHAN"/>
      <sheetName val="REF.ONLY"/>
      <sheetName val="UBA RAB"/>
      <sheetName val="Bahan &amp; Upah"/>
      <sheetName val="BHN+KMK"/>
      <sheetName val="eval"/>
      <sheetName val="BETON"/>
      <sheetName val="ALAT"/>
      <sheetName val="DKH_2"/>
      <sheetName val="Stay Cable-1"/>
      <sheetName val="DKH_1"/>
      <sheetName val="SUB+KMK"/>
      <sheetName val="TNG"/>
      <sheetName val="Data Alat"/>
      <sheetName val="Hitung"/>
      <sheetName val="TARIP"/>
      <sheetName val="MT"/>
      <sheetName val="DT SECTION 3"/>
      <sheetName val="DB"/>
      <sheetName val="Mat"/>
      <sheetName val="WI"/>
      <sheetName val="UNIT PRICE"/>
      <sheetName val="DIV1"/>
      <sheetName val="RAB1"/>
      <sheetName val="anal rinci"/>
      <sheetName val="TABEL"/>
      <sheetName val="BQ OE"/>
      <sheetName val="MT_an"/>
      <sheetName val="Cash Flow bulanan"/>
      <sheetName val="Rekapitulasi"/>
      <sheetName val="Cash2"/>
      <sheetName val="Sheet3"/>
      <sheetName val="HARSAT-lain"/>
      <sheetName val="HARSAT-tanah"/>
      <sheetName val="HARSAT-lhn"/>
      <sheetName val="hrgsat"/>
      <sheetName val="Schedule 11a"/>
      <sheetName val="Temporary"/>
      <sheetName val="Septick tank"/>
      <sheetName val="Subkon"/>
      <sheetName val="Analysis"/>
      <sheetName val="Audited"/>
      <sheetName val="Base Info"/>
      <sheetName val="Margin"/>
      <sheetName val="MTa"/>
      <sheetName val="huruf"/>
      <sheetName val="Balok"/>
      <sheetName val="PriceList"/>
      <sheetName val="상반기손익차2총괄"/>
      <sheetName val="Eng_Hrs"/>
      <sheetName val="ｺﾝY条件BD"/>
      <sheetName val="ANHAR"/>
      <sheetName val="STR(CANCEL)"/>
      <sheetName val="#REF!"/>
      <sheetName val="An-Pek-Arui"/>
      <sheetName val="Owning"/>
      <sheetName val="FMU"/>
      <sheetName val="Str Analysis"/>
      <sheetName val="Proposal"/>
      <sheetName val="REKAP_ARSITEKTUR."/>
      <sheetName val="Notes"/>
      <sheetName val="Package A"/>
      <sheetName val="Tabel Besi"/>
      <sheetName val="anaUTama"/>
      <sheetName val="KET"/>
      <sheetName val="Rekap Akhir"/>
      <sheetName val="Management"/>
      <sheetName val="S-Curve"/>
      <sheetName val="DEKAN"/>
      <sheetName val="DATA PROYEK"/>
      <sheetName val="B - Norelec"/>
      <sheetName val="CAB 2"/>
      <sheetName val="bialangsung"/>
      <sheetName val="C-OFF"/>
      <sheetName val="srtberkas"/>
      <sheetName val="kalibrasi-Tank"/>
      <sheetName val="k-300"/>
      <sheetName val="DIV.1"/>
      <sheetName val="CODE"/>
      <sheetName val="data-pendukung"/>
      <sheetName val="Div A"/>
      <sheetName val="Div B"/>
      <sheetName val="Div C"/>
      <sheetName val="Div D"/>
      <sheetName val="Div E"/>
      <sheetName val="Div F"/>
      <sheetName val="Div G"/>
      <sheetName val="Div H"/>
      <sheetName val="Div I"/>
      <sheetName val="Div J"/>
      <sheetName val="Div K"/>
      <sheetName val="Div L"/>
      <sheetName val="Div M"/>
      <sheetName val="Div N"/>
      <sheetName val="Div O"/>
      <sheetName val="Div P"/>
      <sheetName val="Div Q"/>
      <sheetName val="HASAT"/>
      <sheetName val="QTTY ANCHOR BAR"/>
      <sheetName val="DASH"/>
      <sheetName val=" PE-F-42 MR 9 Manpower"/>
      <sheetName val="Scope_of_work3"/>
      <sheetName val="tam-kur_sipil3"/>
      <sheetName val="tam-kur_baja3"/>
      <sheetName val="har_sat3"/>
      <sheetName val="M'trl_Baja3"/>
      <sheetName val="HARGA_MATERIAL3"/>
      <sheetName val="UPAH_KERJA3"/>
      <sheetName val="HARGA_ALAT2"/>
      <sheetName val="Rekap_Direct_Cost2"/>
      <sheetName val="Rekap_Tahap_11"/>
      <sheetName val="Analisa_-Baku1"/>
      <sheetName val="Weight_Bridge1"/>
      <sheetName val="ELEMENT_SUM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00_Jumlah_Total1"/>
      <sheetName val="D3_11"/>
      <sheetName val="BL_(1)1"/>
      <sheetName val="H_Satuan1"/>
      <sheetName val="Sumber_Daya1"/>
      <sheetName val="Analisa_Tend_(2)1"/>
      <sheetName val="310801Pabrik_PT_Rehau1"/>
      <sheetName val="Steel_Material_List1"/>
      <sheetName val="Harga_Satuan1"/>
      <sheetName val="Daftar_Harga1"/>
      <sheetName val="Rekap_Total1"/>
      <sheetName val="Hrg_Sat1"/>
      <sheetName val="BQ_ARS1"/>
      <sheetName val="Man_Power1"/>
      <sheetName val="D2_21"/>
      <sheetName val="Material_Baja1"/>
      <sheetName val="HRG_BHN1"/>
      <sheetName val="ANALISA_PEK_UMUM1"/>
      <sheetName val="Gudang_non_AC-AC_Struktur1"/>
      <sheetName val="Metod_TWR1"/>
      <sheetName val="Basic_P1"/>
      <sheetName val="an_el1"/>
      <sheetName val="An_AC_&amp;_Plb1"/>
      <sheetName val="H_SAT1"/>
      <sheetName val="HARGA_SAT1"/>
      <sheetName val="Tie_Beam_GN1"/>
      <sheetName val="LANTAI_101"/>
      <sheetName val="LANTAI_111"/>
      <sheetName val="LANTAI_121"/>
      <sheetName val="LANTAI_131"/>
      <sheetName val="LANTAI_141"/>
      <sheetName val="LANTAI_151"/>
      <sheetName val="LANTAI_161"/>
      <sheetName val="LANTAI_51"/>
      <sheetName val="LANTAI_61"/>
      <sheetName val="LANTAI_71"/>
      <sheetName val="LANTAI_91"/>
      <sheetName val="LANTAI_MESIN1"/>
      <sheetName val="Bill_sipil1"/>
      <sheetName val="AnalisaSIPIL_RIIL"/>
      <sheetName val="ANALISA_(2)1"/>
      <sheetName val="REKAP_STRUKTUR1"/>
      <sheetName val="Summary_-_Budget1"/>
      <sheetName val="Harga_Dasar"/>
      <sheetName val="Owning_cost_Alat"/>
      <sheetName val="Ana__PU"/>
      <sheetName val="610_04"/>
      <sheetName val="610_05"/>
      <sheetName val="610_06"/>
      <sheetName val="610_07"/>
      <sheetName val="610_08"/>
      <sheetName val="Analisa_SNI_STANDART_"/>
      <sheetName val="7_공정표"/>
      <sheetName val="MAP_1-2"/>
      <sheetName val="Kuantitas_&amp;_Harga"/>
      <sheetName val="Rekap_Prelim"/>
      <sheetName val="UPAH_+_ALAT"/>
      <sheetName val="DAFT_ALAT,UPAH_&amp;_MAT"/>
      <sheetName val="Analisa_Upah_&amp;_Bahan_Plum"/>
      <sheetName val="Perm__Test"/>
      <sheetName val="HB_"/>
      <sheetName val="Master_1_0"/>
      <sheetName val="Hrg_Sat2"/>
      <sheetName val="Master_Edit"/>
      <sheetName val="Form-3_3"/>
      <sheetName val="anls_ttk"/>
      <sheetName val="UNIT_PRICE"/>
      <sheetName val="DT_SECTION_3"/>
      <sheetName val="HRGA_SATUAN_UPAH-BAHAN"/>
      <sheetName val="4-Basic_Price"/>
      <sheetName val="List_Plant"/>
      <sheetName val="UBA_RAB"/>
      <sheetName val="upah_bahan"/>
      <sheetName val="Pengalaman_Per"/>
      <sheetName val="std_wt_"/>
      <sheetName val="anl_sa"/>
      <sheetName val="B_as"/>
      <sheetName val="ANALISA_HARGA_SATUAN"/>
      <sheetName val="UPAH___ALAT"/>
      <sheetName val="Sales_Parameter"/>
      <sheetName val="Analisa_Upah___Bahan_Plum"/>
      <sheetName val="Kinerja_Proyek"/>
      <sheetName val="PRD_01-4"/>
      <sheetName val="PRD_01-3"/>
      <sheetName val="anal_rinci"/>
      <sheetName val="BQ_OE"/>
      <sheetName val="Cash_Flow_bulanan"/>
      <sheetName val="Data_Alat"/>
      <sheetName val="REF_ONLY"/>
      <sheetName val="Stay_Cable-1"/>
      <sheetName val="Bahan_&amp;_Upah"/>
      <sheetName val="Eng_Hrs_(HO)"/>
      <sheetName val="Galian_1"/>
      <sheetName val="Prod15-8"/>
      <sheetName val="BQ-Marga Tiga"/>
      <sheetName val="HB ARSITEKTUR"/>
      <sheetName val="Permanent info"/>
      <sheetName val="PE-F-37 Rev 00 Paym.GBP"/>
      <sheetName val="7.1(3)"/>
      <sheetName val="TEKNIS"/>
      <sheetName val="MAP2"/>
      <sheetName val="61004"/>
      <sheetName val="61005"/>
      <sheetName val="61006"/>
      <sheetName val="61007"/>
      <sheetName val="61008"/>
      <sheetName val="anal-mp"/>
      <sheetName val="VAT out"/>
      <sheetName val="KOEF"/>
      <sheetName val="Indirect"/>
      <sheetName val="PRIST LIST"/>
      <sheetName val="DATA 2009"/>
      <sheetName val="TARGET RAKER "/>
      <sheetName val="target raker 1"/>
      <sheetName val="div 7"/>
      <sheetName val="DbCost"/>
      <sheetName val="TBM"/>
      <sheetName val="Superstruc"/>
      <sheetName val="MUA"/>
      <sheetName val="analysis2"/>
      <sheetName val="basic price"/>
      <sheetName val="prelim"/>
      <sheetName val="r.tank"/>
      <sheetName val="Piping Cost"/>
      <sheetName val="Bill No 6 Koord &amp; Attendance"/>
      <sheetName val="RPP01 6"/>
      <sheetName val="DEF"/>
      <sheetName val="BOQ SNJ P.1"/>
      <sheetName val="Dating"/>
      <sheetName val="NP 7"/>
      <sheetName val="rekap1"/>
      <sheetName val="Urai _Resap pengikat"/>
      <sheetName val="STAF"/>
      <sheetName val="Bill rekap"/>
      <sheetName val="terendah"/>
      <sheetName val="Cco (2)"/>
      <sheetName val="MAP GAB"/>
      <sheetName val="Template"/>
      <sheetName val="D.BOARD"/>
      <sheetName val="5.1-5.4(1)-5.4(2)"/>
      <sheetName val="PROD01-1&amp;2"/>
      <sheetName val="DKH"/>
      <sheetName val="RAP"/>
      <sheetName val="sdm"/>
      <sheetName val="amtek"/>
      <sheetName val="GP-WB"/>
      <sheetName val="HR Detail"/>
      <sheetName val="HRPar"/>
      <sheetName val="Rekap "/>
      <sheetName val="Module Wt"/>
      <sheetName val="LEVEL"/>
      <sheetName val="Retail Spider"/>
      <sheetName val="Mobilisasi"/>
      <sheetName val="hrg dasar"/>
      <sheetName val="jml pekerja"/>
      <sheetName val="PL (MONTHLY)"/>
      <sheetName val="H-Dasar"/>
      <sheetName val="BQawal"/>
      <sheetName val="TABEL-DETASIR"/>
      <sheetName val="JOB'S"/>
      <sheetName val="3-DIV4"/>
      <sheetName val="D-3109"/>
      <sheetName val="Kuantitas"/>
      <sheetName val="Subcont"/>
      <sheetName val="Submission Form"/>
      <sheetName val="Input monthly capex"/>
      <sheetName val="Anl.+"/>
      <sheetName val="112-885"/>
      <sheetName val="AnMobilisasi"/>
      <sheetName val="Uraian"/>
      <sheetName val="L. Hr"/>
      <sheetName val="DivVI"/>
      <sheetName val="1.B"/>
      <sheetName val="Retail_Spider"/>
      <sheetName val="PL_(MONTHLY)"/>
      <sheetName val="Bahan1"/>
      <sheetName val="NOTHIT"/>
      <sheetName val="UPH,BHN,ALT"/>
      <sheetName val="Analis harga"/>
      <sheetName val="PO-2"/>
      <sheetName val="Harsat Bahan"/>
      <sheetName val="Harsat Upah"/>
      <sheetName val="anal_hs"/>
      <sheetName val="info"/>
      <sheetName val="3-DIV1"/>
      <sheetName val="B-P"/>
      <sheetName val="basic_price"/>
      <sheetName val="terima out"/>
      <sheetName val="BA_CCO"/>
      <sheetName val="Daf_isi"/>
      <sheetName val="Unit Rate"/>
      <sheetName val="SewAlat"/>
      <sheetName val="Harga satuan sintel"/>
      <sheetName val="rating curve"/>
      <sheetName val="3-DIV3"/>
      <sheetName val="D &amp; W sizes"/>
      <sheetName val="ANAL_BOW"/>
      <sheetName val="HQ"/>
      <sheetName val="LIST ANHARSAT"/>
      <sheetName val="GeneralInfo"/>
      <sheetName val="LN"/>
      <sheetName val="hs_ars"/>
      <sheetName val="DAF-5"/>
      <sheetName val="Anl_+1"/>
      <sheetName val="Anl_+"/>
      <sheetName val="Supl.X"/>
      <sheetName val="HRG_BHN2"/>
      <sheetName val="Anl_+2"/>
      <sheetName val="Scope_of_work4"/>
      <sheetName val="tam-kur_sipil4"/>
      <sheetName val="tam-kur_baja4"/>
      <sheetName val="har_sat4"/>
      <sheetName val="M'trl_Baja4"/>
      <sheetName val="HARGA_MATERIAL4"/>
      <sheetName val="UPAH_KERJA4"/>
      <sheetName val="HARGA_ALAT3"/>
      <sheetName val="Rekap_Direct_Cost3"/>
      <sheetName val="HRG_BHN3"/>
      <sheetName val="Anl_+3"/>
      <sheetName val="Markup"/>
      <sheetName val="Normalisasi"/>
      <sheetName val="M+MC"/>
      <sheetName val="LAP-MGG-DINAS"/>
      <sheetName val="D-4-Struktur"/>
      <sheetName val="Analisa 2"/>
      <sheetName val="CF-satu"/>
      <sheetName val="CF Rp-USD"/>
      <sheetName val="DAF_1"/>
      <sheetName val="BAG_2"/>
      <sheetName val="Dafmat"/>
      <sheetName val="1.Quot-Grissik"/>
      <sheetName val="PT. FF"/>
      <sheetName val="Agregat Halus &amp; Kasar"/>
      <sheetName val="TS (A3)"/>
      <sheetName val="KH-Q1,Q2,01"/>
      <sheetName val="std_wt_1"/>
      <sheetName val="Pengalaman_Per1"/>
      <sheetName val="1.REKAP"/>
      <sheetName val="GRAND TOTAL"/>
      <sheetName val="gaji"/>
      <sheetName val="Harga ME "/>
      <sheetName val="har-sat"/>
      <sheetName val="Fire Fighting"/>
      <sheetName val="CTbe tong"/>
      <sheetName val="IBASE"/>
      <sheetName val="CTDZ 0.4+cto"/>
      <sheetName val="Pile径1m･27"/>
      <sheetName val="DAF-7"/>
      <sheetName val="Cek list"/>
      <sheetName val="BASEMENT"/>
      <sheetName val="Anls"/>
      <sheetName val="III.10. Road"/>
      <sheetName val="VLOOKUP"/>
      <sheetName val="DATA PENDUKUNG"/>
      <sheetName val="KBL"/>
      <sheetName val="k12k321"/>
      <sheetName val="k220L"/>
      <sheetName val="k311a"/>
      <sheetName val="k311L"/>
      <sheetName val="k321L"/>
      <sheetName val="k321T"/>
      <sheetName val="k341k612"/>
      <sheetName val="k_514a"/>
      <sheetName val="k_522a-b"/>
      <sheetName val="k613k804"/>
      <sheetName val="k_800_R"/>
      <sheetName val="k805k885"/>
      <sheetName val="k815L"/>
      <sheetName val="hrg_upah"/>
      <sheetName val="k_9"/>
      <sheetName val="1"/>
      <sheetName val="Pek. Persiapan"/>
      <sheetName val="HS-2"/>
      <sheetName val="M-BANTU"/>
      <sheetName val="metod"/>
      <sheetName val="Peralatan"/>
      <sheetName val="Rekap_Tahap_12"/>
      <sheetName val="Analisa_-Baku2"/>
      <sheetName val="Daftar_Harga2"/>
      <sheetName val="Weight_Bridge2"/>
      <sheetName val="ELEMENT_SUM2"/>
      <sheetName val="00_Jumlah_Total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D3_12"/>
      <sheetName val="H_Satuan2"/>
      <sheetName val="310801Pabrik_PT_Rehau2"/>
      <sheetName val="Steel_Material_List2"/>
      <sheetName val="Sumber_Daya2"/>
      <sheetName val="BL_(1)2"/>
      <sheetName val="Hrg_Sat3"/>
      <sheetName val="BQ_ARS2"/>
      <sheetName val="Perm__Test1"/>
      <sheetName val="an_el2"/>
      <sheetName val="An_AC_&amp;_Plb2"/>
      <sheetName val="Harga_Satuan2"/>
      <sheetName val="Material_Baja2"/>
      <sheetName val="Gudang_non_AC-AC_Struktur2"/>
      <sheetName val="ANALISA_PEK_UMUM2"/>
      <sheetName val="H_SAT2"/>
      <sheetName val="Man_Power2"/>
      <sheetName val="HARGA_SAT2"/>
      <sheetName val="Tie_Beam_GN2"/>
      <sheetName val="Analisa_Tend_(2)2"/>
      <sheetName val="Rekap_Total2"/>
      <sheetName val="LANTAI_102"/>
      <sheetName val="LANTAI_112"/>
      <sheetName val="LANTAI_122"/>
      <sheetName val="LANTAI_132"/>
      <sheetName val="LANTAI_142"/>
      <sheetName val="LANTAI_152"/>
      <sheetName val="LANTAI_162"/>
      <sheetName val="LANTAI_52"/>
      <sheetName val="LANTAI_62"/>
      <sheetName val="LANTAI_72"/>
      <sheetName val="LANTAI_92"/>
      <sheetName val="LANTAI_MESIN2"/>
      <sheetName val="Bill_sipil2"/>
      <sheetName val="D2_22"/>
      <sheetName val="Metod_TWR2"/>
      <sheetName val="ANALISA_(2)2"/>
      <sheetName val="Hrg_Sat4"/>
      <sheetName val="Master_Edit1"/>
      <sheetName val="Kuantitas_&amp;_Harga1"/>
      <sheetName val="UPAH_+_ALAT1"/>
      <sheetName val="HB_1"/>
      <sheetName val="Master_1_01"/>
      <sheetName val="Form-3_31"/>
      <sheetName val="Rekap_Prelim1"/>
      <sheetName val="anls_ttk1"/>
      <sheetName val="UNIT_PRICE1"/>
      <sheetName val="Basic_P2"/>
      <sheetName val="AnalisaSIPIL_RIIL1"/>
      <sheetName val="Harga_Dasar1"/>
      <sheetName val="Owning_cost_Alat1"/>
      <sheetName val="Ana__PU1"/>
      <sheetName val="610_041"/>
      <sheetName val="610_051"/>
      <sheetName val="610_061"/>
      <sheetName val="610_071"/>
      <sheetName val="610_081"/>
      <sheetName val="Analisa_SNI_STANDART_1"/>
      <sheetName val="REKAP_STRUKTUR2"/>
      <sheetName val="Summary_-_Budget2"/>
      <sheetName val="7_공정표1"/>
      <sheetName val="MAP_1-21"/>
      <sheetName val="DAFT_ALAT,UPAH_&amp;_MAT1"/>
      <sheetName val="Analisa_Upah_&amp;_Bahan_Plum1"/>
      <sheetName val="Spesifikasi_"/>
      <sheetName val="4-Basic_Price1"/>
      <sheetName val="HRGA_SATUAN_UPAH-BAHAN1"/>
      <sheetName val="List_Plant1"/>
      <sheetName val="ANALISA_HARGA_SATUAN1"/>
      <sheetName val="UPAH___ALAT1"/>
      <sheetName val="310801Pabrik_PT_Rehau_xls"/>
      <sheetName val="Galian_11"/>
      <sheetName val="Analis_harga"/>
      <sheetName val="upah_bahan1"/>
      <sheetName val="anl_sa1"/>
      <sheetName val="B_as1"/>
      <sheetName val="UBA_RAB1"/>
      <sheetName val="Bill_rekap"/>
      <sheetName val="Bhn_Ars"/>
      <sheetName val="ALL_SUM"/>
      <sheetName val="Hrg_Satuan"/>
      <sheetName val="Eng_Hrs_(HO)1"/>
      <sheetName val="POS_1"/>
      <sheetName val="POS_2"/>
      <sheetName val="Ware_House"/>
      <sheetName val="Hunian_Staf"/>
      <sheetName val="Pemadam_Kebakaran"/>
      <sheetName val="Gd__Rekreasi_&amp;_olah_Raga"/>
      <sheetName val="Site_Plan"/>
      <sheetName val="Daf__No__-_4_2"/>
      <sheetName val="Data_Alat1"/>
      <sheetName val="Harsat_Bahan"/>
      <sheetName val="Harsat_Upah"/>
      <sheetName val="Bahan_&amp;_Upah1"/>
      <sheetName val="DT_SECTION_31"/>
      <sheetName val="jml_pekerja"/>
      <sheetName val="terima_out"/>
      <sheetName val="Sales_Parameter1"/>
      <sheetName val="Analisa_Upah___Bahan_Plum1"/>
      <sheetName val="Kinerja_Proyek1"/>
      <sheetName val="PRD_01-41"/>
      <sheetName val="PRD_01-31"/>
      <sheetName val="anal_rinci1"/>
      <sheetName val="BQ_OE1"/>
      <sheetName val="Cash_Flow_bulanan1"/>
      <sheetName val="REF_ONLY1"/>
      <sheetName val="Stay_Cable-11"/>
      <sheetName val="Div_A"/>
      <sheetName val="Div_B"/>
      <sheetName val="Div_C"/>
      <sheetName val="Div_D"/>
      <sheetName val="Div_E"/>
      <sheetName val="Div_F"/>
      <sheetName val="Div_G"/>
      <sheetName val="Div_H"/>
      <sheetName val="Div_I"/>
      <sheetName val="Div_J"/>
      <sheetName val="Div_K"/>
      <sheetName val="Div_L"/>
      <sheetName val="Div_M"/>
      <sheetName val="Div_N"/>
      <sheetName val="Div_O"/>
      <sheetName val="Div_P"/>
      <sheetName val="Div_Q"/>
      <sheetName val="_PE-F-42_MR_9_Manpower"/>
      <sheetName val="REKAP_ARSITEKTUR_"/>
      <sheetName val="Pek__Persiapan"/>
      <sheetName val="PNT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ivotscd"/>
      <sheetName val="BA.Just"/>
      <sheetName val="F.1 1.G.ST.1A"/>
      <sheetName val="UPAH DAN ALAT"/>
      <sheetName val="MATERIAL PIPA DAN ISOLASI"/>
      <sheetName val="Tampilan RAB Tdk Terpakai"/>
      <sheetName val="bag-2"/>
      <sheetName val="VL"/>
      <sheetName val="TN"/>
      <sheetName val="ND"/>
      <sheetName val="RAB ME"/>
      <sheetName val="M.Pekerjaan"/>
      <sheetName val="Sat~Bahu"/>
      <sheetName val="Harga S Dasar UNTUK IDISI"/>
      <sheetName val="ISIAN"/>
      <sheetName val="COV"/>
      <sheetName val="okt14"/>
      <sheetName val="A4"/>
      <sheetName val="B4"/>
      <sheetName val="K4"/>
      <sheetName val="K5"/>
      <sheetName val="B6"/>
      <sheetName val="K6"/>
      <sheetName val="EE-PROP"/>
      <sheetName val="PLB"/>
      <sheetName val="공사내역"/>
      <sheetName val="rab - persiapan &amp; lantai-1"/>
      <sheetName val="struktur tdk dipakai"/>
      <sheetName val="ABSEN"/>
      <sheetName val="UPAH_B_KAS"/>
      <sheetName val="UPAH_B_KAS _2_"/>
      <sheetName val="T_TANGAN"/>
      <sheetName val="bbt-1999"/>
      <sheetName val="LAMP_2.2"/>
      <sheetName val="jadw"/>
      <sheetName val="MAJOR"/>
      <sheetName val="REKAP BQ"/>
      <sheetName val="Peralatan-proyek"/>
      <sheetName val="MU"/>
      <sheetName val="LAMPIRAN -B"/>
      <sheetName val="kik"/>
      <sheetName val="PROD"/>
      <sheetName val="prog-mgu"/>
      <sheetName val="daf-3(OK)"/>
      <sheetName val="daf-7(OK)"/>
      <sheetName val="Ranking-LK"/>
      <sheetName val="target raker2"/>
      <sheetName val="telp"/>
      <sheetName val="029Cikeas00"/>
      <sheetName val="Analisa HS"/>
      <sheetName val="BLOK-BJR"/>
      <sheetName val="EVALUASI"/>
      <sheetName val="anal Lamp 4a"/>
      <sheetName val="igp_alt4"/>
      <sheetName val="fcsp-w"/>
      <sheetName val="input data umum"/>
      <sheetName val="GLdownload"/>
      <sheetName val="harga "/>
      <sheetName val="bd"/>
      <sheetName val="terbilang"/>
      <sheetName val="pt-perso"/>
      <sheetName val="DIV.9"/>
      <sheetName val="Bill 4.1"/>
      <sheetName val="Girder-30"/>
      <sheetName val="Assumptions"/>
      <sheetName val="Galian"/>
      <sheetName val="ekuitanak"/>
      <sheetName val="Indeks"/>
      <sheetName val="TRBP"/>
      <sheetName val="Tariptunda"/>
      <sheetName val="841"/>
      <sheetName val="A(Rev.3)"/>
      <sheetName val="TENAGA"/>
      <sheetName val="Fill this out first..."/>
      <sheetName val="w't table"/>
      <sheetName val="CondPol"/>
      <sheetName val="anal.P"/>
      <sheetName val="Ahs.2"/>
      <sheetName val="note"/>
      <sheetName val="DAF-2"/>
      <sheetName val="DAF_2"/>
      <sheetName val="ANALISA GEDUNG"/>
      <sheetName val="ANALIS TRUNA"/>
      <sheetName val="Plat"/>
      <sheetName val="list harga baru"/>
      <sheetName val="Rekap DBAK"/>
      <sheetName val="ME UMY"/>
      <sheetName val="6-AGREGAT"/>
      <sheetName val="合成単価作成・-BLDG"/>
      <sheetName val="sheet12"/>
      <sheetName val="Quantity"/>
      <sheetName val="Breadown-Nop"/>
      <sheetName val="SAP"/>
      <sheetName val="Chiet tinh"/>
      <sheetName val="hs-str"/>
      <sheetName val="Tra_bang"/>
      <sheetName val="Section"/>
      <sheetName val="Sts"/>
      <sheetName val="Main"/>
      <sheetName val="XL4Poppy"/>
      <sheetName val="Tai khoan"/>
      <sheetName val="DG "/>
      <sheetName val="K.6DEPOSIT"/>
      <sheetName val="DTCT"/>
      <sheetName val="PEDESB"/>
      <sheetName val="tuong"/>
      <sheetName val="Resume-Analisa"/>
      <sheetName val="Parameters"/>
      <sheetName val="Rumus2"/>
      <sheetName val="CALCULATION"/>
      <sheetName val="PO."/>
      <sheetName val="TABEL ORDER"/>
      <sheetName val="TABEL BOOK"/>
      <sheetName val="DI-ESTI"/>
      <sheetName val="rekap str+ars"/>
      <sheetName val="FAK"/>
      <sheetName val="bhn-upah"/>
      <sheetName val="MATL"/>
      <sheetName val="INPUT DATA HERE"/>
      <sheetName val="Elektrikal"/>
      <sheetName val="BUL"/>
      <sheetName val="D-1"/>
      <sheetName val="Format Report-for analysis only"/>
      <sheetName val="XREF"/>
      <sheetName val="EQ_an"/>
      <sheetName val="Hrg Readymix"/>
      <sheetName val="個案9411"/>
      <sheetName val="Agregat_Halus_&amp;_Kasar"/>
      <sheetName val="rab_-_persiapan_&amp;_lantai-1"/>
      <sheetName val="Analis_Kusen_okk"/>
      <sheetName val="내역(한신APT)"/>
      <sheetName val="H-Upah"/>
      <sheetName val="DHS"/>
      <sheetName val="M.AR-KUAT"/>
      <sheetName val="GRAND REKAP"/>
      <sheetName val="대비표"/>
      <sheetName val="AR1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AT-BHN"/>
      <sheetName val="Harga Bahan"/>
      <sheetName val="ALAT_BAU"/>
      <sheetName val="BQ-GB-1"/>
      <sheetName val="Break Down Alat"/>
      <sheetName val="Foundation"/>
      <sheetName val="Cessie"/>
      <sheetName val="BILL 2.5"/>
      <sheetName val="BILL 4.4"/>
      <sheetName val="A-BANTU"/>
      <sheetName val="Ctinh 10kV"/>
      <sheetName val="Other"/>
      <sheetName val="Unit"/>
      <sheetName val="Tabel-tabel"/>
      <sheetName val="QMS2007"/>
      <sheetName val="TE TS FA LAN MATV"/>
      <sheetName val="Galian batu"/>
      <sheetName val="UPH"/>
      <sheetName val="BREAKDOWN"/>
      <sheetName val="Struktur Atas"/>
      <sheetName val="Persiap"/>
      <sheetName val="valve-20k"/>
      <sheetName val="Df-Kuan"/>
      <sheetName val="factor"/>
      <sheetName val="DFT BHN"/>
      <sheetName val="kebut bhn"/>
      <sheetName val="Analis Upah"/>
      <sheetName val="Harga HSPK"/>
      <sheetName val="DIV.3"/>
      <sheetName val="DIV.4"/>
      <sheetName val="divI"/>
      <sheetName val="ANLIS "/>
      <sheetName val="Harga Bahan &amp; Upah"/>
      <sheetName val="urain teknis"/>
      <sheetName val="RBP- 2"/>
      <sheetName val="Rek-Analisa"/>
      <sheetName val="RAB 2"/>
      <sheetName val="H_BHN"/>
      <sheetName val="A_BANTU"/>
      <sheetName val="G-Alat"/>
      <sheetName val="ELECTRICAL"/>
      <sheetName val="Rekap A"/>
      <sheetName val="deker"/>
      <sheetName val="4"/>
      <sheetName val="UBA"/>
      <sheetName val="Lokasi"/>
      <sheetName val="Perhitungan RAB"/>
      <sheetName val="HSU"/>
      <sheetName val="Daftar Upah"/>
      <sheetName val="Macro1"/>
      <sheetName val="main summary"/>
      <sheetName val="Sheet 4"/>
      <sheetName val="BM"/>
      <sheetName val="Data Umum Penawaran"/>
      <sheetName val="Upah&amp;Bahan"/>
      <sheetName val="Analisa-Harga"/>
      <sheetName val="Analisa1-10"/>
      <sheetName val="R A B1"/>
      <sheetName val="RAB GI"/>
      <sheetName val="BEDAH"/>
      <sheetName val="DIV_8"/>
      <sheetName val="Schedule_11a"/>
      <sheetName val="Septick_tank"/>
      <sheetName val="Permanent_info"/>
      <sheetName val="Base_Info"/>
      <sheetName val="VAT_out"/>
      <sheetName val="PRIST_LIST"/>
      <sheetName val="DATA_2009"/>
      <sheetName val="TARGET_RAKER_"/>
      <sheetName val="target_raker_1"/>
      <sheetName val="div_7"/>
      <sheetName val="QTTY_ANCHOR_BAR"/>
      <sheetName val="BQ-Marga_Tiga"/>
      <sheetName val="HB_ARSITEKTUR"/>
      <sheetName val="PE-F-37_Rev_00_Paym_GBP"/>
      <sheetName val="7_1(3)"/>
      <sheetName val="anal_Lamp_4a"/>
      <sheetName val="RPP01_6"/>
      <sheetName val="RAB_AR&amp;STR"/>
      <sheetName val="01A-_RAB"/>
      <sheetName val="D2_2_1"/>
      <sheetName val="ANALISA_NOV_'07"/>
      <sheetName val="Sat_Bah_&amp;_Up"/>
      <sheetName val="revisi_progres_1"/>
      <sheetName val="Bill_2"/>
      <sheetName val="Daf_1_Prelim"/>
      <sheetName val="Tabel_Besi"/>
      <sheetName val="r_tank"/>
      <sheetName val="Piping_Cost"/>
      <sheetName val="DATA_PROYEK"/>
      <sheetName val="ocean_voyage"/>
      <sheetName val="Rekap_Biaya"/>
      <sheetName val="Lamp__9"/>
      <sheetName val="Summary_"/>
      <sheetName val="Pers n Peny"/>
      <sheetName val="Supporting"/>
      <sheetName val="ABC op_sum"/>
      <sheetName val="analis"/>
      <sheetName val="harsat sdy"/>
      <sheetName val="New MADC (2)"/>
      <sheetName val="HDS"/>
      <sheetName val="Analisa Satuan"/>
      <sheetName val="REK"/>
      <sheetName val=" hrg bhn"/>
      <sheetName val="NLsimpro"/>
      <sheetName val="Abutment"/>
      <sheetName val="D HARGA"/>
      <sheetName val="an_price"/>
      <sheetName val="TRNS-C1"/>
      <sheetName val="h-013211-2"/>
      <sheetName val="jpr"/>
      <sheetName val="fw-ugirder"/>
      <sheetName val="B1 Data"/>
      <sheetName val="Rekap_Direct쀷쫷쁇쬧쁌쫦"/>
      <sheetName val="formula1"/>
      <sheetName val="MR-03 (cont)"/>
      <sheetName val="Surat"/>
      <sheetName val="1. Rekap B"/>
      <sheetName val="Rate"/>
      <sheetName val="SCH"/>
      <sheetName val="LAMA-3"/>
      <sheetName val="LAMA-4"/>
      <sheetName val="H.Satuan (2)"/>
      <sheetName val="2000-bln"/>
      <sheetName val="1000-bln"/>
      <sheetName val="ATB-2000"/>
      <sheetName val="ATB-1000"/>
      <sheetName val="Analisa-1"/>
      <sheetName val="cold mill"/>
      <sheetName val="Sheet4"/>
      <sheetName val="Sheet5"/>
      <sheetName val="Sheet6"/>
      <sheetName val="Sheet7"/>
      <sheetName val="Daftar Subkon"/>
      <sheetName val="Sales"/>
      <sheetName val="ANA-C"/>
      <sheetName val="rekap ahs"/>
      <sheetName val="rekap-bialat"/>
      <sheetName val="Price Biaya Cadangan"/>
      <sheetName val="BQ.Rekapitulasi  Akhir"/>
      <sheetName val="MEK"/>
      <sheetName val="SBDY"/>
      <sheetName val="DAPRO"/>
      <sheetName val="Cover Daf-2"/>
      <sheetName val="8LT 12"/>
      <sheetName val="ANALISA TENDER"/>
      <sheetName val="ENG-101"/>
      <sheetName val="A-12"/>
      <sheetName val="BOQ KSN"/>
      <sheetName val="Concrete"/>
      <sheetName val="Rekap-Bdg"/>
      <sheetName val="RINCIAN SD."/>
      <sheetName val="플랜트 설치"/>
      <sheetName val="DC HOT MIX2"/>
      <sheetName val="BQ-Str"/>
      <sheetName val="Faktor"/>
      <sheetName val="AUG02"/>
      <sheetName val="SUB TOTAL___"/>
      <sheetName val="RAB.SEKRETARIAT (1)"/>
      <sheetName val="Fill this out first___"/>
      <sheetName val="H.DASAR"/>
      <sheetName val="PROGRESS"/>
      <sheetName val="Sumda1"/>
      <sheetName val="Hrg"/>
      <sheetName val="CIVIL_1"/>
      <sheetName val="LS_Rutin"/>
      <sheetName val="000000"/>
      <sheetName val="BQ-1A"/>
      <sheetName val="A-ars"/>
      <sheetName val="LS-Rutin"/>
      <sheetName val="B Q 2007"/>
      <sheetName val="gvl"/>
      <sheetName val="DESBT"/>
      <sheetName val="Fins_Beng_Fas"/>
      <sheetName val="Fins-Beng&amp;Fas"/>
      <sheetName val="Pag_hal_pos"/>
      <sheetName val="Input Data"/>
      <sheetName val="ALOKASI"/>
      <sheetName val="견적기준"/>
      <sheetName val="為替レ－ト "/>
      <sheetName val="rekap2"/>
      <sheetName val="AC-2"/>
      <sheetName val="bahan "/>
      <sheetName val="BOQ "/>
      <sheetName val="SAT-DAS"/>
      <sheetName val="Combinned &amp; Grafic HB"/>
      <sheetName val="BQ.Rekapitulasi Akhir"/>
      <sheetName val="RKP-BOQ"/>
      <sheetName val="RFP003D"/>
      <sheetName val="Embong-Malang"/>
      <sheetName val="BQ PL "/>
      <sheetName val="BQ_Rekapitulasi  Akhir"/>
      <sheetName val="Vol. Mat SC"/>
      <sheetName val="H_Satuan_(2)"/>
      <sheetName val="cold_mill"/>
      <sheetName val="Daftar_Subkon"/>
      <sheetName val="Analisa_2"/>
      <sheetName val="Price_Biaya_Cadangan"/>
      <sheetName val="BQ_Rekapitulasi__Akhir"/>
      <sheetName val="Cover_Daf-2"/>
      <sheetName val="8LT_12"/>
      <sheetName val="HRG-DASAR"/>
      <sheetName val="Sum IF"/>
      <sheetName val="U. div 2"/>
      <sheetName val="Grand Sum BT"/>
      <sheetName val="Analisa RAP"/>
      <sheetName val="Muncraaat-6"/>
      <sheetName val="Alat &amp; Bahan"/>
      <sheetName val="rincian per proyek"/>
      <sheetName val="bq.T.Abang"/>
      <sheetName val="AN-E"/>
      <sheetName val="perbandingan"/>
      <sheetName val="VAC BDWN"/>
      <sheetName val="Analisa Baku ME"/>
      <sheetName val="2.10"/>
      <sheetName val="UM"/>
      <sheetName val="Sat Bah _ Up"/>
      <sheetName val="Daft 2.1"/>
      <sheetName val="RKP-2"/>
      <sheetName val="Daft upah, bahan &amp;alat"/>
      <sheetName val="Harga S Dasar"/>
      <sheetName val="tbl-ska"/>
      <sheetName val="Cover Daf_2"/>
      <sheetName val="Kantor_Str_Ars_Tmbh"/>
      <sheetName val="An.PLB"/>
      <sheetName val="lokasari_el"/>
      <sheetName val="DW"/>
      <sheetName val="RANGKUM"/>
      <sheetName val="??? ??"/>
      <sheetName val="Rkap Bya"/>
      <sheetName val="CABLE BULK"/>
      <sheetName val="TOEC"/>
      <sheetName val="Analisa ARS"/>
      <sheetName val="UPAL"/>
      <sheetName val="Price Persiapan dan Penunjang"/>
      <sheetName val="RAB Jalan"/>
      <sheetName val="II. TAHANAN UMUM"/>
      <sheetName val="rekap index eskalasi"/>
      <sheetName val="WF"/>
      <sheetName val="D-3"/>
      <sheetName val="INDIR"/>
      <sheetName val="supporting data"/>
      <sheetName val="Lamp_V"/>
      <sheetName val="inv"/>
      <sheetName val="Page 1"/>
      <sheetName val="PROD-MAT"/>
      <sheetName val="HRG DSR"/>
      <sheetName val="schalat"/>
      <sheetName val="cash flow"/>
      <sheetName val="SUMBER"/>
      <sheetName val="GENERAL"/>
      <sheetName val="Pricing"/>
      <sheetName val="AKP-01"/>
      <sheetName val="Dist_analys"/>
      <sheetName val="SUMDA"/>
      <sheetName val="Orgs Proy"/>
      <sheetName val="BASIC PRICE "/>
      <sheetName val="Rek.Analisa"/>
      <sheetName val="BARU-4 "/>
      <sheetName val="RBP_ 2"/>
      <sheetName val="rekap_bialat"/>
      <sheetName val="3-DIV8"/>
      <sheetName val="DP"/>
      <sheetName val="str-Rab"/>
      <sheetName val="SPH"/>
      <sheetName val="Conn. Lib"/>
      <sheetName val=" SAT PL"/>
      <sheetName val="UPAHBAHAN"/>
      <sheetName val="DHrg"/>
      <sheetName val="ANALISA SNI'08(ubh bgsting)"/>
      <sheetName val="BCPAB"/>
      <sheetName val="VOL"/>
      <sheetName val="Rekap Sal"/>
      <sheetName val="AHS Aspal"/>
      <sheetName val="BQ_Rekapitulasi Akhir"/>
      <sheetName val="mA THP III"/>
      <sheetName val="Kont-1"/>
      <sheetName val="BARU-3"/>
      <sheetName val="H_Satuan_(2)1"/>
      <sheetName val="cold_mill1"/>
      <sheetName val="Daftar_Subkon1"/>
      <sheetName val="rekap_ahs"/>
      <sheetName val="Analisa_21"/>
      <sheetName val="Rekap_Biaya1"/>
      <sheetName val="Price_Biaya_Cadangan1"/>
      <sheetName val="BQ_Rekapitulasi__Akhir1"/>
      <sheetName val="A(Rev_3)"/>
      <sheetName val="ANALISA_TENDER"/>
      <sheetName val="8LT_121"/>
      <sheetName val="Supl_X"/>
      <sheetName val="Cover_Daf-21"/>
      <sheetName val="Input_Data"/>
      <sheetName val="BOQ_KSN"/>
      <sheetName val="Daftar_Upah"/>
      <sheetName val="RINCIAN_SD_"/>
      <sheetName val="DC_HOT_MIX2"/>
      <sheetName val="Fill_this_out_first___"/>
      <sheetName val="Sum_IF"/>
      <sheetName val="U__div_2"/>
      <sheetName val="플랜트_설치"/>
      <sheetName val="Grand_Sum_BT"/>
      <sheetName val="Analisa_RAP"/>
      <sheetName val="RBP__2"/>
      <sheetName val="cash_flow"/>
      <sheetName val="H_DASAR"/>
      <sheetName val="SUB_TOTAL___"/>
      <sheetName val="RAB_SEKRETARIAT_(1)"/>
      <sheetName val="TE_TS_FA_LAN_MATV"/>
      <sheetName val="bahan_"/>
      <sheetName val="BOQ_"/>
      <sheetName val="為替レ－ト_"/>
      <sheetName val="BQ_Rekapitulasi_Akhir"/>
      <sheetName val="B_Q_2007"/>
      <sheetName val="Combinned_&amp;_Grafic_HB"/>
      <sheetName val="BQ_PL_"/>
      <sheetName val="BQ_Rekapitulasi__Akhir2"/>
      <sheetName val="Vol__Mat_SC"/>
      <sheetName val="Daft_upah,_bahan_&amp;alat"/>
      <sheetName val="Rkap_Bya"/>
      <sheetName val="Harga_S_Dasar"/>
      <sheetName val="???_??"/>
      <sheetName val="CABLE_BULK"/>
      <sheetName val="An_PLB"/>
      <sheetName val="rekap_index_eskalasi"/>
      <sheetName val="supporting_data"/>
      <sheetName val="Meth"/>
      <sheetName val="___ __"/>
      <sheetName val="______"/>
      <sheetName val="Segment"/>
      <sheetName val="Rekening_MANDIRI"/>
      <sheetName val="Rekening_BNI"/>
      <sheetName val="Uph&amp;bhn"/>
      <sheetName val="TERM OF PAYMENT"/>
      <sheetName val="COA"/>
      <sheetName val="lampiran"/>
      <sheetName val="Table Array"/>
      <sheetName val="list"/>
      <sheetName val="D985"/>
      <sheetName val="bqusrp"/>
      <sheetName val="SITE"/>
      <sheetName val="escond"/>
      <sheetName val="概総括1"/>
      <sheetName val="Permohonan"/>
      <sheetName val="Sat-Bhn&amp;Upah Paket 03"/>
      <sheetName val="Harga Bahan Kota"/>
      <sheetName val="VOL BETON"/>
      <sheetName val="Har-mat"/>
      <sheetName val="Format Daftar Sewa Alat "/>
      <sheetName val="Kanan"/>
      <sheetName val="2_2"/>
      <sheetName val="ANAL SNI CK"/>
      <sheetName val="Temp&amp;Site"/>
      <sheetName val="I-KAMAR"/>
      <sheetName val="Du_lieu"/>
      <sheetName val="R-1"/>
      <sheetName val="Pengalaman_Per2"/>
      <sheetName val="std_wt_2"/>
      <sheetName val="Bhn_Ars1"/>
      <sheetName val="ALL_SUM1"/>
      <sheetName val="Hrg_Satuan1"/>
      <sheetName val="POS_11"/>
      <sheetName val="POS_21"/>
      <sheetName val="Ware_House1"/>
      <sheetName val="Hunian_Staf1"/>
      <sheetName val="Pemadam_Kebakaran1"/>
      <sheetName val="Gd__Rekreasi_&amp;_olah_Raga1"/>
      <sheetName val="Site_Plan1"/>
      <sheetName val="Daf__No__-_4_21"/>
      <sheetName val="P_M(Monitoring_Sche)"/>
      <sheetName val="Lab_Sche_(Summary)_"/>
      <sheetName val="Isolasi_Luar_Dalam"/>
      <sheetName val="Isolasi_Luar"/>
      <sheetName val="Embedded_Item"/>
      <sheetName val="HRG_BAHAN_&amp;_UPAH_okk"/>
      <sheetName val="Analis_Kusen_okk1"/>
      <sheetName val="Package_A"/>
      <sheetName val="Cek_list"/>
      <sheetName val="Str_Analysis"/>
      <sheetName val="Bill_No_6_Koord_&amp;_Attendance"/>
      <sheetName val="Rekap_Akhir"/>
      <sheetName val="III_10__Road"/>
      <sheetName val="_PE-F-42_MR_9_Manpower1"/>
      <sheetName val="NP_7"/>
      <sheetName val="Agregat_Halus_&amp;_Kasar1"/>
      <sheetName val="rab_-_persiapan_&amp;_lantai-11"/>
      <sheetName val="basic_price1"/>
      <sheetName val="BOQ_SNJ_P_1"/>
      <sheetName val="Urai__Resap_pengikat"/>
      <sheetName val="Cco_(2)"/>
      <sheetName val="MAP_GAB"/>
      <sheetName val="D_BOARD"/>
      <sheetName val="struktur_tdk_dipakai"/>
      <sheetName val="M_AR-KUAT"/>
      <sheetName val="GRAND_REKAP"/>
      <sheetName val="1_Quot-Grissik"/>
      <sheetName val="CTbe_tong"/>
      <sheetName val="CTDZ_0_4+cto"/>
      <sheetName val="B_-_Norelec"/>
      <sheetName val="Unit_Rate"/>
      <sheetName val="Harga_satuan_sintel"/>
      <sheetName val="rating_curve"/>
      <sheetName val="GRAND_TOTAL"/>
      <sheetName val="DATA_PENDUKUNG"/>
      <sheetName val="CAB_2"/>
      <sheetName val="DIV_1"/>
      <sheetName val="TS_(A3)"/>
      <sheetName val="1_REKAP"/>
      <sheetName val="Harga_ME_"/>
      <sheetName val="Module_Wt"/>
      <sheetName val="Retail_Spider1"/>
      <sheetName val="hrg_dasar"/>
      <sheetName val="Rekap_DBAK"/>
      <sheetName val="ME_UMY"/>
      <sheetName val="w't_table"/>
      <sheetName val="anal_P"/>
      <sheetName val="Ahs_2"/>
      <sheetName val="PL_(MONTHLY)1"/>
      <sheetName val="1_B"/>
      <sheetName val="Submission_Form"/>
      <sheetName val="Input_monthly_capex"/>
      <sheetName val="L__Hr"/>
      <sheetName val="ANALISA_GEDUNG"/>
      <sheetName val="ANALIS_TRUNA"/>
      <sheetName val="list_harga_baru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Struktur_Atas"/>
      <sheetName val="rekap_str+ars"/>
      <sheetName val="INPUT_DATA_HERE"/>
      <sheetName val="Format_Report-for_analysis_only"/>
      <sheetName val="D_&amp;_W_sizes"/>
      <sheetName val="Hrg_Readymix"/>
      <sheetName val="LIST_ANHARSAT"/>
      <sheetName val="7_16"/>
      <sheetName val="Metode"/>
      <sheetName val="s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rab me (by owner) "/>
      <sheetName val="HPP"/>
      <sheetName val="BQ (by owner)"/>
      <sheetName val="rab me (fisik)"/>
      <sheetName val="TaCal"/>
      <sheetName val="Hsatuan-OK"/>
      <sheetName val="K.Lokal"/>
      <sheetName val="HarDasTenaga"/>
      <sheetName val="HarDasMat"/>
      <sheetName val="SUR-HARGA"/>
      <sheetName val="Balok L.1"/>
      <sheetName val="Resources"/>
      <sheetName val="35"/>
      <sheetName val="GH Quantity"/>
      <sheetName val="Analisa Alat"/>
      <sheetName val="COMM"/>
      <sheetName val="BOQ INTERN"/>
      <sheetName val="ANALYS EX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ANALISA SNI'13 "/>
      <sheetName val="rab lt 2 bo"/>
      <sheetName val="AN Tdr"/>
      <sheetName val="Fire_Fighting"/>
      <sheetName val="입찰내역 발주처 양식"/>
      <sheetName val="Rekap Addendum"/>
      <sheetName val="기계내역서"/>
      <sheetName val="anls space frame"/>
      <sheetName val="petunjuk"/>
      <sheetName val="ADD 2 (1)"/>
      <sheetName val="SAT"/>
      <sheetName val="Rekap 6.3(6a)"/>
      <sheetName val="Rekap 6.3(5a)"/>
      <sheetName val="Rekap 6.3(8a)"/>
      <sheetName val="Rekap 7.3(1)"/>
      <sheetName val="Rekap 6.3(10)"/>
      <sheetName val="Rekap 3.1(3)"/>
      <sheetName val="Rekap 5.1.1"/>
      <sheetName val="Rekap 5.1.2"/>
      <sheetName val="22"/>
      <sheetName val="DaftarHS"/>
      <sheetName val="Enc14"/>
      <sheetName val="REKAP PER BUILDING"/>
      <sheetName val="Faktor Markup"/>
      <sheetName val="5. Detail Pipe Fitting (3)"/>
      <sheetName val="TS"/>
      <sheetName val="Tabel Item"/>
      <sheetName val="Tabel Alat"/>
      <sheetName val="Tabel Bahan"/>
      <sheetName val="Tabel Tenaga"/>
      <sheetName val="Uph+bahan"/>
      <sheetName val="CV"/>
      <sheetName val="AWAL"/>
      <sheetName val="RAB "/>
      <sheetName val="BTL-Bau"/>
      <sheetName val="BOR PILE penggaron"/>
      <sheetName val="BAU"/>
      <sheetName val="HD Alat"/>
      <sheetName val="Notes 08"/>
      <sheetName val="Atual Ha"/>
      <sheetName val="OH-10BLN"/>
      <sheetName val="rekapan"/>
      <sheetName val="3-DIV5"/>
      <sheetName val="II. 1. LUAS GALIAN 8n"/>
      <sheetName val="Land Dev't. Ph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1">
          <cell r="A11">
            <v>3</v>
          </cell>
        </row>
        <row r="12">
          <cell r="A12">
            <v>4</v>
          </cell>
        </row>
        <row r="13">
          <cell r="A13">
            <v>5</v>
          </cell>
        </row>
        <row r="16">
          <cell r="A16">
            <v>6</v>
          </cell>
        </row>
        <row r="17">
          <cell r="A17">
            <v>7</v>
          </cell>
        </row>
        <row r="18">
          <cell r="A18">
            <v>8</v>
          </cell>
        </row>
        <row r="19">
          <cell r="A19">
            <v>9</v>
          </cell>
        </row>
        <row r="20">
          <cell r="A20">
            <v>10</v>
          </cell>
        </row>
        <row r="21">
          <cell r="A21">
            <v>11</v>
          </cell>
        </row>
        <row r="23">
          <cell r="A23">
            <v>12</v>
          </cell>
        </row>
        <row r="24">
          <cell r="A24">
            <v>13</v>
          </cell>
        </row>
        <row r="26">
          <cell r="A26">
            <v>14</v>
          </cell>
        </row>
        <row r="34">
          <cell r="A34">
            <v>15</v>
          </cell>
        </row>
        <row r="37">
          <cell r="A37">
            <v>16</v>
          </cell>
        </row>
        <row r="38">
          <cell r="A38">
            <v>17</v>
          </cell>
        </row>
        <row r="39">
          <cell r="A39">
            <v>18</v>
          </cell>
        </row>
        <row r="40">
          <cell r="A40">
            <v>19</v>
          </cell>
        </row>
        <row r="41">
          <cell r="A41">
            <v>20</v>
          </cell>
        </row>
        <row r="42">
          <cell r="A42">
            <v>21</v>
          </cell>
        </row>
        <row r="43">
          <cell r="A43">
            <v>22</v>
          </cell>
        </row>
        <row r="44">
          <cell r="A44">
            <v>23</v>
          </cell>
        </row>
        <row r="45">
          <cell r="A45">
            <v>24</v>
          </cell>
        </row>
        <row r="46">
          <cell r="A46">
            <v>25</v>
          </cell>
        </row>
        <row r="47">
          <cell r="A47">
            <v>26</v>
          </cell>
        </row>
        <row r="48">
          <cell r="A48">
            <v>27</v>
          </cell>
        </row>
        <row r="51">
          <cell r="A51">
            <v>28</v>
          </cell>
        </row>
        <row r="53">
          <cell r="A53">
            <v>29</v>
          </cell>
        </row>
        <row r="54">
          <cell r="A54">
            <v>27</v>
          </cell>
        </row>
        <row r="55">
          <cell r="A55">
            <v>28</v>
          </cell>
        </row>
        <row r="56">
          <cell r="A56">
            <v>29</v>
          </cell>
        </row>
        <row r="57">
          <cell r="A57">
            <v>30</v>
          </cell>
        </row>
        <row r="58">
          <cell r="A58">
            <v>31</v>
          </cell>
        </row>
        <row r="59">
          <cell r="A59">
            <v>32</v>
          </cell>
        </row>
        <row r="60">
          <cell r="A60">
            <v>33</v>
          </cell>
        </row>
        <row r="63">
          <cell r="A63">
            <v>34</v>
          </cell>
        </row>
        <row r="64">
          <cell r="A64">
            <v>35</v>
          </cell>
        </row>
        <row r="66">
          <cell r="A66">
            <v>36</v>
          </cell>
        </row>
        <row r="68">
          <cell r="A68">
            <v>36</v>
          </cell>
        </row>
        <row r="69">
          <cell r="A69">
            <v>37</v>
          </cell>
        </row>
        <row r="70">
          <cell r="A70">
            <v>38</v>
          </cell>
        </row>
        <row r="71">
          <cell r="A71">
            <v>39</v>
          </cell>
        </row>
        <row r="72">
          <cell r="A72">
            <v>40</v>
          </cell>
        </row>
        <row r="73">
          <cell r="A73">
            <v>41</v>
          </cell>
        </row>
        <row r="77">
          <cell r="A77">
            <v>42</v>
          </cell>
        </row>
        <row r="80">
          <cell r="A80">
            <v>43</v>
          </cell>
        </row>
        <row r="82">
          <cell r="A82">
            <v>44</v>
          </cell>
        </row>
        <row r="83">
          <cell r="A83">
            <v>45</v>
          </cell>
        </row>
        <row r="85">
          <cell r="A85">
            <v>46</v>
          </cell>
        </row>
        <row r="86">
          <cell r="A86">
            <v>47</v>
          </cell>
        </row>
        <row r="87">
          <cell r="A87">
            <v>48</v>
          </cell>
        </row>
        <row r="88">
          <cell r="A88">
            <v>49</v>
          </cell>
        </row>
        <row r="89">
          <cell r="A89">
            <v>50</v>
          </cell>
        </row>
        <row r="90">
          <cell r="A90">
            <v>51</v>
          </cell>
        </row>
        <row r="97">
          <cell r="A97">
            <v>52</v>
          </cell>
        </row>
        <row r="106">
          <cell r="A106">
            <v>53</v>
          </cell>
        </row>
        <row r="115">
          <cell r="A115">
            <v>54</v>
          </cell>
        </row>
        <row r="120">
          <cell r="A120">
            <v>55</v>
          </cell>
        </row>
        <row r="122">
          <cell r="A122">
            <v>56</v>
          </cell>
        </row>
        <row r="123">
          <cell r="A123">
            <v>57</v>
          </cell>
        </row>
        <row r="124">
          <cell r="A124">
            <v>58</v>
          </cell>
        </row>
        <row r="125">
          <cell r="A125">
            <v>59</v>
          </cell>
        </row>
        <row r="126">
          <cell r="A126">
            <v>60</v>
          </cell>
        </row>
        <row r="127">
          <cell r="A127">
            <v>61</v>
          </cell>
        </row>
        <row r="131">
          <cell r="A131">
            <v>62</v>
          </cell>
        </row>
        <row r="132">
          <cell r="A132">
            <v>63</v>
          </cell>
        </row>
        <row r="133">
          <cell r="A133">
            <v>64</v>
          </cell>
        </row>
        <row r="140">
          <cell r="A140">
            <v>65</v>
          </cell>
        </row>
        <row r="141">
          <cell r="A141">
            <v>66</v>
          </cell>
        </row>
        <row r="143">
          <cell r="A143">
            <v>67</v>
          </cell>
        </row>
        <row r="145">
          <cell r="A145">
            <v>68</v>
          </cell>
        </row>
        <row r="148">
          <cell r="A148">
            <v>69</v>
          </cell>
        </row>
        <row r="151">
          <cell r="A151">
            <v>70</v>
          </cell>
        </row>
        <row r="152">
          <cell r="A152">
            <v>71</v>
          </cell>
        </row>
        <row r="153">
          <cell r="A153">
            <v>72</v>
          </cell>
        </row>
        <row r="154">
          <cell r="A154">
            <v>73</v>
          </cell>
        </row>
        <row r="155">
          <cell r="A155">
            <v>74</v>
          </cell>
        </row>
        <row r="156">
          <cell r="A156">
            <v>75</v>
          </cell>
        </row>
        <row r="157">
          <cell r="A157">
            <v>76</v>
          </cell>
        </row>
        <row r="158">
          <cell r="A158">
            <v>77</v>
          </cell>
        </row>
        <row r="159">
          <cell r="A159">
            <v>78</v>
          </cell>
        </row>
        <row r="160">
          <cell r="A160">
            <v>79</v>
          </cell>
        </row>
        <row r="161">
          <cell r="A161">
            <v>80</v>
          </cell>
        </row>
        <row r="162">
          <cell r="A162">
            <v>81</v>
          </cell>
        </row>
        <row r="163">
          <cell r="A163">
            <v>82</v>
          </cell>
        </row>
        <row r="176">
          <cell r="A176">
            <v>82</v>
          </cell>
        </row>
        <row r="177">
          <cell r="A177">
            <v>83</v>
          </cell>
        </row>
        <row r="186">
          <cell r="A186">
            <v>84</v>
          </cell>
        </row>
        <row r="187">
          <cell r="A187">
            <v>85</v>
          </cell>
        </row>
        <row r="188">
          <cell r="A188">
            <v>86</v>
          </cell>
        </row>
        <row r="189">
          <cell r="A189">
            <v>87</v>
          </cell>
        </row>
        <row r="190">
          <cell r="A190">
            <v>88</v>
          </cell>
        </row>
        <row r="191">
          <cell r="A191">
            <v>89</v>
          </cell>
        </row>
        <row r="192">
          <cell r="A192">
            <v>90</v>
          </cell>
        </row>
        <row r="193">
          <cell r="A193">
            <v>91</v>
          </cell>
        </row>
        <row r="194">
          <cell r="A194">
            <v>92</v>
          </cell>
        </row>
        <row r="195">
          <cell r="A195">
            <v>93</v>
          </cell>
        </row>
        <row r="196">
          <cell r="A196">
            <v>94</v>
          </cell>
        </row>
        <row r="197">
          <cell r="A197">
            <v>95</v>
          </cell>
        </row>
        <row r="198">
          <cell r="A198">
            <v>96</v>
          </cell>
        </row>
        <row r="199">
          <cell r="A199">
            <v>97</v>
          </cell>
        </row>
        <row r="200">
          <cell r="A200">
            <v>98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>
        <row r="43">
          <cell r="A43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11">
          <cell r="A11">
            <v>3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>
        <row r="11">
          <cell r="A11">
            <v>3</v>
          </cell>
        </row>
      </sheetData>
      <sheetData sheetId="754">
        <row r="11">
          <cell r="A11">
            <v>3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>
        <row r="11">
          <cell r="A11">
            <v>3</v>
          </cell>
        </row>
      </sheetData>
      <sheetData sheetId="784" refreshError="1"/>
      <sheetData sheetId="785"/>
      <sheetData sheetId="786">
        <row r="11">
          <cell r="A11">
            <v>3</v>
          </cell>
        </row>
      </sheetData>
      <sheetData sheetId="787">
        <row r="11">
          <cell r="A11">
            <v>3</v>
          </cell>
        </row>
      </sheetData>
      <sheetData sheetId="788">
        <row r="11">
          <cell r="A11">
            <v>3</v>
          </cell>
        </row>
      </sheetData>
      <sheetData sheetId="789">
        <row r="11">
          <cell r="A11">
            <v>3</v>
          </cell>
        </row>
      </sheetData>
      <sheetData sheetId="790">
        <row r="11">
          <cell r="A11">
            <v>3</v>
          </cell>
        </row>
      </sheetData>
      <sheetData sheetId="791">
        <row r="11">
          <cell r="A11">
            <v>3</v>
          </cell>
        </row>
      </sheetData>
      <sheetData sheetId="792">
        <row r="11">
          <cell r="A11">
            <v>3</v>
          </cell>
        </row>
      </sheetData>
      <sheetData sheetId="793">
        <row r="11">
          <cell r="A11">
            <v>3</v>
          </cell>
        </row>
      </sheetData>
      <sheetData sheetId="794">
        <row r="11">
          <cell r="A11">
            <v>3</v>
          </cell>
        </row>
      </sheetData>
      <sheetData sheetId="795">
        <row r="11">
          <cell r="A11">
            <v>3</v>
          </cell>
        </row>
      </sheetData>
      <sheetData sheetId="796">
        <row r="11">
          <cell r="A11">
            <v>3</v>
          </cell>
        </row>
      </sheetData>
      <sheetData sheetId="797">
        <row r="11">
          <cell r="A11">
            <v>3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 refreshError="1"/>
      <sheetData sheetId="828">
        <row r="11">
          <cell r="A11">
            <v>3</v>
          </cell>
        </row>
      </sheetData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>
        <row r="11">
          <cell r="A11">
            <v>3</v>
          </cell>
        </row>
      </sheetData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11">
          <cell r="A11">
            <v>3</v>
          </cell>
        </row>
      </sheetData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>
        <row r="11">
          <cell r="A11">
            <v>3</v>
          </cell>
        </row>
      </sheetData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>
        <row r="11">
          <cell r="A11">
            <v>3</v>
          </cell>
        </row>
      </sheetData>
      <sheetData sheetId="1442">
        <row r="11">
          <cell r="A11">
            <v>3</v>
          </cell>
        </row>
      </sheetData>
      <sheetData sheetId="1443"/>
      <sheetData sheetId="1444"/>
      <sheetData sheetId="1445">
        <row r="11">
          <cell r="A11">
            <v>3</v>
          </cell>
        </row>
      </sheetData>
      <sheetData sheetId="1446">
        <row r="11">
          <cell r="A11">
            <v>3</v>
          </cell>
        </row>
      </sheetData>
      <sheetData sheetId="1447">
        <row r="11">
          <cell r="A11">
            <v>3</v>
          </cell>
        </row>
      </sheetData>
      <sheetData sheetId="1448">
        <row r="11">
          <cell r="A11">
            <v>3</v>
          </cell>
        </row>
      </sheetData>
      <sheetData sheetId="1449"/>
      <sheetData sheetId="1450">
        <row r="11">
          <cell r="A11">
            <v>3</v>
          </cell>
        </row>
      </sheetData>
      <sheetData sheetId="1451"/>
      <sheetData sheetId="1452"/>
      <sheetData sheetId="1453"/>
      <sheetData sheetId="1454"/>
      <sheetData sheetId="1455">
        <row r="11">
          <cell r="A11">
            <v>3</v>
          </cell>
        </row>
      </sheetData>
      <sheetData sheetId="1456">
        <row r="11">
          <cell r="A11">
            <v>3</v>
          </cell>
        </row>
      </sheetData>
      <sheetData sheetId="1457">
        <row r="11">
          <cell r="A11">
            <v>3</v>
          </cell>
        </row>
      </sheetData>
      <sheetData sheetId="1458">
        <row r="11">
          <cell r="A11">
            <v>3</v>
          </cell>
        </row>
      </sheetData>
      <sheetData sheetId="1459">
        <row r="11">
          <cell r="A11">
            <v>3</v>
          </cell>
        </row>
      </sheetData>
      <sheetData sheetId="1460"/>
      <sheetData sheetId="1461"/>
      <sheetData sheetId="1462"/>
      <sheetData sheetId="1463">
        <row r="11">
          <cell r="A11">
            <v>3</v>
          </cell>
        </row>
      </sheetData>
      <sheetData sheetId="1464">
        <row r="11">
          <cell r="A11">
            <v>3</v>
          </cell>
        </row>
      </sheetData>
      <sheetData sheetId="1465">
        <row r="11">
          <cell r="A11">
            <v>3</v>
          </cell>
        </row>
      </sheetData>
      <sheetData sheetId="1466">
        <row r="11">
          <cell r="A11">
            <v>3</v>
          </cell>
        </row>
      </sheetData>
      <sheetData sheetId="1467"/>
      <sheetData sheetId="1468">
        <row r="11">
          <cell r="A11">
            <v>3</v>
          </cell>
        </row>
      </sheetData>
      <sheetData sheetId="1469"/>
      <sheetData sheetId="1470">
        <row r="11">
          <cell r="A11">
            <v>3</v>
          </cell>
        </row>
      </sheetData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 refreshError="1"/>
      <sheetData sheetId="1577" refreshError="1"/>
      <sheetData sheetId="1578" refreshError="1"/>
      <sheetData sheetId="1579" refreshError="1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_VOLUME"/>
    </sheetNames>
    <sheetDataSet>
      <sheetData sheetId="0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AT"/>
      <sheetName val="Lingkup Pekerjaan"/>
      <sheetName val="Rekap"/>
      <sheetName val="Pek.persiapan"/>
      <sheetName val="RAB"/>
      <sheetName val="Preliminary"/>
      <sheetName val="anal.baja"/>
      <sheetName val="m'trl baja"/>
      <sheetName val="HARGA MATERIAL"/>
      <sheetName val="UPAH KERJA"/>
      <sheetName val="STRUKTUR"/>
      <sheetName val="FINISHING"/>
      <sheetName val="EXTERNAL"/>
      <sheetName val="BEDA VOL"/>
      <sheetName val="SIPIL"/>
      <sheetName val="Analisa"/>
      <sheetName val="ME"/>
      <sheetName val="LAMP-3"/>
      <sheetName val="LAMP-4"/>
      <sheetName val="LAMP 5"/>
      <sheetName val="LAMP-7"/>
      <sheetName val="LAMP-8"/>
      <sheetName val="LAMP-9"/>
      <sheetName val="RAB(o)"/>
      <sheetName val="D3.1"/>
      <sheetName val="Weight Bridge"/>
      <sheetName val="Lingkup_Pekerjaan"/>
      <sheetName val="Pek_persiapan"/>
      <sheetName val="anal_baja"/>
      <sheetName val="m'trl_baja"/>
      <sheetName val="HARGA_MATERIAL"/>
      <sheetName val="UPAH_KERJA"/>
      <sheetName val="BEDA_VOL"/>
      <sheetName val="LAMP_5"/>
      <sheetName val="BAG-2"/>
      <sheetName val="H-Bahan"/>
      <sheetName val="Anal"/>
      <sheetName val="Rekap Direct Cost"/>
      <sheetName val="Analisa -Baku"/>
      <sheetName val="Rekap Tahap 1"/>
      <sheetName val="Plumbing"/>
      <sheetName val="REKAP TOTAL"/>
      <sheetName val="Sheet2"/>
      <sheetName val="ANALISA (2)"/>
      <sheetName val="CUACA"/>
      <sheetName val="EK-JAN-07"/>
      <sheetName val="SUM"/>
      <sheetName val="STR"/>
      <sheetName val="SELL-SUMM-COST"/>
      <sheetName val="Pipe"/>
      <sheetName val="Mall"/>
      <sheetName val="Material"/>
      <sheetName val="Panel,feeder,elek"/>
      <sheetName val="Upah_Bahan"/>
      <sheetName val="326BQSTC"/>
      <sheetName val="HB "/>
      <sheetName val="bahan"/>
      <sheetName val="BL (1)"/>
      <sheetName val="Scedule(S-Curve)"/>
      <sheetName val="TIE-INS"/>
      <sheetName val="SCHEDULE"/>
      <sheetName val="Sumber Daya"/>
      <sheetName val="HARGA BAHAN&amp;UPAH "/>
      <sheetName val="ARC BANGUNAN UTAMA"/>
      <sheetName val="REKAP ME "/>
      <sheetName val="Total"/>
      <sheetName val="HB"/>
      <sheetName val="Prod.02"/>
      <sheetName val="Anls_BKL"/>
      <sheetName val="ANALISA NOV '07"/>
      <sheetName val="A-BANTU"/>
      <sheetName val="A"/>
      <sheetName val="00_Jumlah Total"/>
      <sheetName val="DATA"/>
      <sheetName val="120601Sport Center"/>
      <sheetName val="DAF_1"/>
      <sheetName val="H.Satuan"/>
      <sheetName val="Steel Material List"/>
      <sheetName val="Price"/>
      <sheetName val="#REF"/>
      <sheetName val="TU"/>
      <sheetName val="D2.2"/>
      <sheetName val="harsat"/>
      <sheetName val="Ana"/>
      <sheetName val="Meto"/>
      <sheetName val="D4"/>
      <sheetName val="D6"/>
      <sheetName val="D7"/>
      <sheetName val="D8"/>
      <sheetName val="Analisa Tend (2)"/>
      <sheetName val="H_Satuan"/>
      <sheetName val="BISMILLAH"/>
      <sheetName val="Electrikal"/>
      <sheetName val="ganti rugi"/>
      <sheetName val="Elektrikal"/>
      <sheetName val="UPAH + ALAT"/>
      <sheetName val="S_Suramadu"/>
      <sheetName val="Isian Biodata"/>
      <sheetName val="Analisa Tekhnis"/>
      <sheetName val="IN"/>
      <sheetName val="DAFT_ALAT,UPAH &amp; MAT"/>
      <sheetName val="TOEVOER"/>
      <sheetName val="AC"/>
      <sheetName val="Hrg.Sat"/>
      <sheetName val="ESCON"/>
      <sheetName val="Input"/>
      <sheetName val="BQNSC"/>
      <sheetName val="rek_PUS oe"/>
      <sheetName val="Analis_Tanah"/>
      <sheetName val="Analis_Drainase"/>
      <sheetName val="extern"/>
      <sheetName val="BAHAN_STR"/>
      <sheetName val="CF-satu"/>
      <sheetName val="Cover"/>
      <sheetName val="Hrg_Sat"/>
      <sheetName val="villa"/>
      <sheetName val="S- Curve Cash flow"/>
      <sheetName val="Gb Link Requirement"/>
      <sheetName val="BILL"/>
      <sheetName val="Costos"/>
      <sheetName val="Rekap A"/>
      <sheetName val="REKAP_ARSITEKTUR."/>
      <sheetName val="Analisa RAP"/>
      <sheetName val="Alat"/>
      <sheetName val="Alat B"/>
      <sheetName val="Bahan B"/>
      <sheetName val="RAP"/>
      <sheetName val="Sub"/>
      <sheetName val="Telusur"/>
      <sheetName val="Upah"/>
      <sheetName val="Upah B"/>
      <sheetName val="Analisa RAB"/>
      <sheetName val="Bahan &amp; Upah"/>
      <sheetName val="HRG BHN"/>
      <sheetName val="Scdl"/>
      <sheetName val="Perm. Test"/>
      <sheetName val="Harga Satuan"/>
      <sheetName val="Balok"/>
      <sheetName val="PC"/>
      <sheetName val="factor"/>
      <sheetName val="Sheet1"/>
      <sheetName val="Lingkup_Pekerjaan1"/>
      <sheetName val="Pek_persiapan1"/>
      <sheetName val="anal_baja1"/>
      <sheetName val="m'trl_baja1"/>
      <sheetName val="HARGA_MATERIAL1"/>
      <sheetName val="UPAH_KERJA1"/>
      <sheetName val="BEDA_VOL1"/>
      <sheetName val="LAMP_51"/>
      <sheetName val="D3_1"/>
      <sheetName val="Weight_Bridge"/>
      <sheetName val="MUA SA"/>
      <sheetName val="BQ_Methanol"/>
      <sheetName val="PipWT"/>
      <sheetName val="B - Norelec"/>
      <sheetName val="HARGA"/>
      <sheetName val="WET_2"/>
      <sheetName val="PLAFOND"/>
      <sheetName val="SANITAIR"/>
      <sheetName val="XLR_NoRangeSheet"/>
      <sheetName val="DAF-1"/>
      <sheetName val="A-11 Steel Str"/>
      <sheetName val="A-03 Pile"/>
      <sheetName val="H-Dasar"/>
      <sheetName val="SUR-HARGA"/>
      <sheetName val="AHS Marka"/>
      <sheetName val="RAB1"/>
      <sheetName val="name"/>
      <sheetName val="Master Edit"/>
      <sheetName val="CH"/>
      <sheetName val="Faktor Markup"/>
      <sheetName val="Spesifikasi "/>
      <sheetName val="TANJUNG-CONV"/>
      <sheetName val="FMU"/>
      <sheetName val="Uph&amp;bhn"/>
      <sheetName val="An.harga alat"/>
      <sheetName val="AMD II"/>
      <sheetName val="AMD I"/>
      <sheetName val="dist. mat"/>
      <sheetName val="hrg.bhn"/>
      <sheetName val="AWAL"/>
      <sheetName val="Piping Cost"/>
      <sheetName val="INDEX"/>
      <sheetName val="Harga Dasar"/>
      <sheetName val="PROD15_5"/>
      <sheetName val="sumber"/>
      <sheetName val="BREAKER"/>
      <sheetName val="HARGA SAT"/>
      <sheetName val="Direct Cost Thp 2"/>
      <sheetName val="Ana duct"/>
      <sheetName val="RAPK"/>
      <sheetName val="Koefisien"/>
      <sheetName val="Rekap Prelim"/>
      <sheetName val="BQ1"/>
      <sheetName val="Sheet"/>
      <sheetName val="概総括1"/>
      <sheetName val="Const"/>
      <sheetName val="③赤紙(日文)"/>
      <sheetName val="PAD_F"/>
      <sheetName val="tifico"/>
      <sheetName val="BM 1 (M)"/>
      <sheetName val="Daftar Harga"/>
      <sheetName val="ANALISA PEK.UMUM"/>
      <sheetName val="EK-JAN-08"/>
      <sheetName val="Mat. List'08"/>
      <sheetName val="NP"/>
      <sheetName val="Pos 4-1"/>
      <sheetName val="00_Jumlah_Total"/>
      <sheetName val="Rekap_Direct_Cost"/>
      <sheetName val="Analisa_-Baku"/>
      <sheetName val="Rekap_Tahap_1"/>
      <sheetName val="ANALISA_NOV_'07"/>
      <sheetName val="REKAP_TOTAL"/>
      <sheetName val="120601Sport_Center"/>
      <sheetName val="H_Satuan1"/>
      <sheetName val="Steel_Material_List"/>
      <sheetName val="HB_"/>
      <sheetName val="BL_(1)"/>
      <sheetName val="Analisa_Tend_(2)"/>
      <sheetName val="HARGA_BAHAN&amp;UPAH_"/>
      <sheetName val="ARC_BANGUNAN_UTAMA"/>
      <sheetName val="REKAP_ME_"/>
      <sheetName val="ganti_rugi"/>
      <sheetName val="UPAH_+_ALAT"/>
      <sheetName val="Sumber_Daya"/>
      <sheetName val="Prod_02"/>
      <sheetName val="rek_PUS_oe"/>
      <sheetName val="Anls-ME Tampil"/>
      <sheetName val="BQ (by owner)"/>
      <sheetName val="rab me (fisik)"/>
      <sheetName val="rab me (by owner) "/>
      <sheetName val="MT-C"/>
      <sheetName val="C"/>
      <sheetName val="STAF"/>
      <sheetName val="Urai _Resap pengikat"/>
      <sheetName val="CONS."/>
      <sheetName val=" PE-F-42 MR 9 Manpower"/>
      <sheetName val="REKAP STRUKTUR"/>
      <sheetName val="Harsat Upah STR ARS"/>
      <sheetName val="atap"/>
      <sheetName val="PAD-F"/>
      <sheetName val="BQawal"/>
      <sheetName val="Valve"/>
      <sheetName val="41,9&amp;36,3"/>
      <sheetName val="#REF!"/>
      <sheetName val="Prog Real"/>
      <sheetName val="PRY.02"/>
      <sheetName val="Data 1"/>
      <sheetName val="BAPP"/>
      <sheetName val="SPK"/>
      <sheetName val="STR(CANCEL)"/>
      <sheetName val="Upah+Bahan"/>
      <sheetName val="M.AR-KUAT"/>
      <sheetName val="LAP. MINGG"/>
      <sheetName val="Gudang non AC-AC Struktur"/>
      <sheetName val="Bill No 6 Koord _ Attendance"/>
      <sheetName val="liste"/>
      <sheetName val="ana_str"/>
      <sheetName val="AHS"/>
      <sheetName val="Tie Beam GN"/>
      <sheetName val="PileCap"/>
      <sheetName val="OHD"/>
      <sheetName val="SITE-E"/>
      <sheetName val="Man Power"/>
      <sheetName val="CF Rp-USD"/>
      <sheetName val="EST"/>
      <sheetName val="D3"/>
      <sheetName val="3"/>
      <sheetName val="Master 1.0"/>
      <sheetName val="BL _1_"/>
      <sheetName val="ELECTRICAL"/>
      <sheetName val="Mech CIF"/>
      <sheetName val="Notes"/>
      <sheetName val="Analisa Bahan"/>
      <sheetName val="351BQMCN"/>
      <sheetName val="SEX"/>
      <sheetName val="Bill No 4 Summary "/>
      <sheetName val="Summary"/>
      <sheetName val="DATUM"/>
      <sheetName val="BM"/>
      <sheetName val="Droplist"/>
      <sheetName val="Bill_Qua"/>
      <sheetName val="D985"/>
      <sheetName val="RLB"/>
      <sheetName val="divII"/>
      <sheetName val="MAP"/>
      <sheetName val="MAPDC "/>
      <sheetName val="DB"/>
      <sheetName val="Merak_Sum-FIX"/>
      <sheetName val="H.Upah"/>
      <sheetName val="WP"/>
      <sheetName val="Mobilisasi"/>
      <sheetName val="PERSIAPAN"/>
      <sheetName val="LAMPIRAN -B"/>
      <sheetName val="kik"/>
      <sheetName val="hardas"/>
      <sheetName val="own"/>
      <sheetName val="BQ"/>
      <sheetName val="dt"/>
      <sheetName val="Surat2"/>
      <sheetName val="Eval. Arus Kas"/>
      <sheetName val="rate"/>
      <sheetName val="DATA PROYEK"/>
      <sheetName val="breakdown"/>
      <sheetName val="cv _2_"/>
      <sheetName val="hal7_personil"/>
      <sheetName val="dasar"/>
      <sheetName val="Div2"/>
      <sheetName val="3-DIV1"/>
      <sheetName val="OH-10BLN"/>
      <sheetName val="indirect"/>
      <sheetName val="HPP"/>
      <sheetName val="HRG BAHAN &amp; UPAH okk"/>
      <sheetName val="Analis Kusen okk"/>
      <sheetName val="EE-PROP"/>
      <sheetName val="인원계획"/>
      <sheetName val="Vol Admin&amp;Canteen"/>
      <sheetName val="ELECTRIC DATA"/>
      <sheetName val="RAB AR&amp;STR"/>
      <sheetName val="Bill-5.2"/>
      <sheetName val="Bill-9.1"/>
      <sheetName val="Bill-6.1.1-6.1.3"/>
      <sheetName val="Duc_3"/>
      <sheetName val="Duc-3"/>
      <sheetName val="ตาราง G"/>
      <sheetName val="bau"/>
      <sheetName val="MAPP"/>
      <sheetName val="rek det 1-3"/>
      <sheetName val="Hargamat"/>
      <sheetName val="EK-JAN-2010"/>
      <sheetName val="KEDUNG GOONG"/>
      <sheetName val="01.FA"/>
      <sheetName val="DATA1"/>
      <sheetName val="Lingkup_Pekerjaan2"/>
      <sheetName val="Pek_persiapan2"/>
      <sheetName val="anal_baja2"/>
      <sheetName val="m'trl_baja2"/>
      <sheetName val="HARGA_MATERIAL2"/>
      <sheetName val="UPAH_KERJA2"/>
      <sheetName val="BEDA_VOL2"/>
      <sheetName val="LAMP_52"/>
      <sheetName val="D3_11"/>
      <sheetName val="Weight_Bridge1"/>
      <sheetName val="Faktor_Markup"/>
      <sheetName val="Spesifikasi_"/>
      <sheetName val="Harga_Dasar"/>
      <sheetName val="An_harga_alat"/>
      <sheetName val="AMD_II"/>
      <sheetName val="AMD_I"/>
      <sheetName val="dist__mat"/>
      <sheetName val="Bahan_&amp;_Upah"/>
      <sheetName val="D2_2"/>
      <sheetName val="hrg_bhn"/>
      <sheetName val="A-11_Steel_Str"/>
      <sheetName val="A-03_Pile"/>
      <sheetName val="ANALISA_(2)"/>
      <sheetName val="AHS_Marka"/>
      <sheetName val="DAFT_ALAT,UPAH_&amp;_MAT"/>
      <sheetName val="MUA_SA"/>
      <sheetName val="Hrg_Sat1"/>
      <sheetName val="Daftar_Harga"/>
      <sheetName val="ANALISA_PEK_UMUM"/>
      <sheetName val="Mat__List'08"/>
      <sheetName val="Pos_4-1"/>
      <sheetName val="BM_1_(M)"/>
      <sheetName val="Gudang_non_AC-AC_Struktur"/>
      <sheetName val="Perm__Test"/>
      <sheetName val="Analisa_RAP"/>
      <sheetName val="Alat_B"/>
      <sheetName val="Bahan_B"/>
      <sheetName val="Upah_B"/>
      <sheetName val="Analisa_RAB"/>
      <sheetName val="Rekap_A"/>
      <sheetName val="B_-_Norelec"/>
      <sheetName val="S-_Curve_Cash_flow"/>
      <sheetName val="Gb_Link_Requirement"/>
      <sheetName val="REKAP_ARSITEKTUR_"/>
      <sheetName val="Harga_Satuan"/>
      <sheetName val="LAP__MINGG"/>
      <sheetName val="HARGA_SAT"/>
      <sheetName val="MAPDC_"/>
      <sheetName val="H_Upah"/>
      <sheetName val="LAMPIRAN_-B"/>
      <sheetName val="Prog_Real"/>
      <sheetName val="PRY_02"/>
      <sheetName val="Anls-ME_Tampil"/>
      <sheetName val="BQ_(by_owner)"/>
      <sheetName val="rab_me_(fisik)"/>
      <sheetName val="rab_me_(by_owner)_"/>
      <sheetName val="Urai__Resap_pengikat"/>
      <sheetName val="CONS_"/>
      <sheetName val="Isian_Biodata"/>
      <sheetName val="Estimate"/>
      <sheetName val="BoQ"/>
      <sheetName val="BHN-ALAT"/>
      <sheetName val="DAF-7"/>
      <sheetName val="Pt"/>
      <sheetName val="Piping"/>
      <sheetName val="Daf. No. - 4.2"/>
      <sheetName val="REKAP TOTAL MEPEQ "/>
      <sheetName val="REKAP 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Analisa Upah &amp; Bahan Plum"/>
      <sheetName val="TOWN"/>
      <sheetName val="Fill this out first..."/>
      <sheetName val="HRGA SATUAN UPAH-BAHAN"/>
      <sheetName val="PRD 01-4"/>
      <sheetName val="PRD 01-3"/>
      <sheetName val="61004"/>
      <sheetName val="Analis harga"/>
      <sheetName val="List Plant"/>
      <sheetName val="L_O&amp;O(Ina)"/>
      <sheetName val="NM"/>
      <sheetName val="REKAP BQ"/>
      <sheetName val="Bill-1"/>
      <sheetName val="Hargasatuan"/>
      <sheetName val="Hargamaterial"/>
      <sheetName val="PVC"/>
      <sheetName val="upah bahan"/>
      <sheetName val="analisa_gedung"/>
      <sheetName val="gaji"/>
      <sheetName val="hitungan"/>
      <sheetName val="Lamp 1 - Unit Rate"/>
      <sheetName val="Metod TWR"/>
      <sheetName val="Labor"/>
      <sheetName val="Analisa SNI STANDART "/>
      <sheetName val="Konfirm"/>
      <sheetName val="AnalisaSIPIL RIIL"/>
      <sheetName val="Aspal"/>
      <sheetName val="PriceList"/>
      <sheetName val="Hrg-sat"/>
      <sheetName val="RAB ME"/>
      <sheetName val="Analis_harga"/>
      <sheetName val="List_Plant"/>
      <sheetName val="Rekap_Direct_Cost1"/>
      <sheetName val="RAB_ME"/>
      <sheetName val="PRD_01-3"/>
      <sheetName val="Bill of Qty"/>
      <sheetName val="bbt-1999"/>
      <sheetName val="Satuan Dasar"/>
      <sheetName val="M+MC"/>
      <sheetName val="Owning cost Alat"/>
      <sheetName val="sdm"/>
      <sheetName val="610.04"/>
      <sheetName val="610.05"/>
      <sheetName val="610.06"/>
      <sheetName val="610.07"/>
      <sheetName val="610.08"/>
      <sheetName val="Superstruc"/>
      <sheetName val="Df-Kuan"/>
      <sheetName val="61005"/>
      <sheetName val="61006"/>
      <sheetName val="61007"/>
      <sheetName val="61008"/>
      <sheetName val="MAPDC"/>
      <sheetName val="sumber data alat"/>
      <sheetName val="unit price"/>
      <sheetName val="7.1(3)"/>
      <sheetName val="HS"/>
      <sheetName val="Kinerja Proyek"/>
      <sheetName val="PersList"/>
      <sheetName val="06-Progress"/>
      <sheetName val="04-Safety"/>
      <sheetName val="LAUT"/>
      <sheetName val="HM"/>
      <sheetName val="UBA RAB"/>
      <sheetName val="RAP M"/>
      <sheetName val="BUL M"/>
      <sheetName val="SDMTA"/>
      <sheetName val="Prod 15-5"/>
      <sheetName val="DIV1"/>
      <sheetName val="DaftarAn"/>
      <sheetName val="AnAlat"/>
      <sheetName val="Sec I ML"/>
      <sheetName val="terbilang"/>
      <sheetName val="Basic Price"/>
      <sheetName val="Rupa2"/>
      <sheetName val="Cash Flow bulanan"/>
      <sheetName val="prog-mgu"/>
      <sheetName val="P5"/>
      <sheetName val="Peralatan"/>
      <sheetName val="RAB-2006-Total"/>
      <sheetName val="pek tanah utk irigasi"/>
      <sheetName val="Hitung"/>
      <sheetName val="SCH"/>
      <sheetName val="Rekapitulasi"/>
      <sheetName val="K3LM"/>
      <sheetName val="Formula Paket A"/>
      <sheetName val="pivot1"/>
      <sheetName val="Uba"/>
      <sheetName val="LKT - HL"/>
      <sheetName val="LKT - HS"/>
      <sheetName val="harsat sdy"/>
      <sheetName val="Format Daftar Sewa Alat "/>
      <sheetName val="Uraian Upah"/>
      <sheetName val="div 7"/>
      <sheetName val="Template"/>
      <sheetName val="Satuan"/>
      <sheetName val="Data Alat"/>
      <sheetName val="Analysis"/>
      <sheetName val="AnBayarUtama"/>
      <sheetName val="gvl"/>
      <sheetName val="Analisa Fave"/>
      <sheetName val="Bank"/>
      <sheetName val="BUA"/>
      <sheetName val="Harsat Bahan"/>
      <sheetName val="Harsat Subkon"/>
      <sheetName val="Harsat Upah"/>
      <sheetName val="PP"/>
      <sheetName val="TABEL"/>
      <sheetName val="4-Basic Price"/>
      <sheetName val="Rek.An"/>
      <sheetName val="BQ OE"/>
      <sheetName val="MT_an"/>
      <sheetName val="Analis Upah"/>
      <sheetName val="HARSAT-lain"/>
      <sheetName val="HARSAT-tanah"/>
      <sheetName val="HARSAT-lhn"/>
      <sheetName val="Cash2"/>
      <sheetName val="RAB Temiling "/>
      <sheetName val="Resume"/>
      <sheetName val="jadw"/>
      <sheetName val="Allowance"/>
      <sheetName val="SPJ"/>
      <sheetName val="5-Alat"/>
      <sheetName val="4-Price"/>
      <sheetName val="4-Quarry"/>
      <sheetName val="MT"/>
      <sheetName val="AC WIL SERANG"/>
      <sheetName val="Kanan"/>
      <sheetName val="AnalisaHarga"/>
      <sheetName val="MAP2"/>
      <sheetName val="anal-mpu"/>
      <sheetName val="Unit Rate"/>
      <sheetName val="rate-alat"/>
      <sheetName val="Tabel Item"/>
      <sheetName val="Tabel Satuan"/>
      <sheetName val="Tabel Alat"/>
      <sheetName val="Tabel Bahan"/>
      <sheetName val="Tabel Tenaga"/>
      <sheetName val="New MADC (2)"/>
      <sheetName val="HDS"/>
      <sheetName val="Analisa Satuan"/>
      <sheetName val="Dating"/>
      <sheetName val="ASat"/>
      <sheetName val="pivot2"/>
      <sheetName val="Mat"/>
      <sheetName val="WI"/>
      <sheetName val="Abutment"/>
      <sheetName val="Material&amp;Alat"/>
      <sheetName val="Lamp 1(NRC)ok0201"/>
      <sheetName val="BOQ SNJ P.1"/>
      <sheetName val="MAPP PPTR"/>
      <sheetName val="Sales Parameter"/>
      <sheetName val="Parameter"/>
      <sheetName val="MAP-Prog"/>
      <sheetName val="BoQ Total_lama"/>
      <sheetName val="ANSTRUK"/>
      <sheetName val="REPORTF"/>
      <sheetName val="Isolasi Luar Dalam"/>
      <sheetName val="Isolasi Luar"/>
      <sheetName val="hasat"/>
      <sheetName val="DEF"/>
      <sheetName val="Agregat Halus &amp; Kasar"/>
      <sheetName val="CHITIET VL-NC"/>
      <sheetName val="DON GIA"/>
      <sheetName val="Indeks"/>
      <sheetName val="TRANS"/>
      <sheetName val="DISKON"/>
      <sheetName val="BOQ  (INT)"/>
      <sheetName val="L. Hr"/>
      <sheetName val="Cek list"/>
      <sheetName val="산근"/>
      <sheetName val="BA"/>
      <sheetName val="10"/>
      <sheetName val="Vol. Mg 10"/>
      <sheetName val="SSP-1"/>
      <sheetName val="Management"/>
      <sheetName val="钢筋"/>
      <sheetName val="Eng_Hrs"/>
      <sheetName val="Cable Schedule (2)"/>
      <sheetName val="Daftar Usulan Jln _Rutin_"/>
      <sheetName val="Bronjong_Geoteks"/>
      <sheetName val="ｺﾝY条件BD"/>
      <sheetName val="Analisa ME "/>
      <sheetName val="LMKC CB V"/>
      <sheetName val="Duct"/>
      <sheetName val="Chiller"/>
      <sheetName val="terendah"/>
      <sheetName val="List Plafound Gypsum"/>
      <sheetName val="List Plafound WR"/>
      <sheetName val="betn"/>
      <sheetName val="Screning Ac"/>
      <sheetName val="Kolom Praktis"/>
      <sheetName val="Pas. Bata Trasram"/>
      <sheetName val="Pas. Bata"/>
      <sheetName val="Plstern dan Acian Trasram"/>
      <sheetName val="Railing Tangga Depan"/>
      <sheetName val="Railing Void"/>
      <sheetName val="Databes"/>
      <sheetName val="Tanggul Janitor + Wudlu"/>
      <sheetName val="hs_ars"/>
      <sheetName val="Summary "/>
      <sheetName val="Mu"/>
      <sheetName val="TABEL-DETASIR"/>
      <sheetName val="Sensitivity"/>
      <sheetName val="Assumptions"/>
      <sheetName val="PSI100FT"/>
      <sheetName val="PL (MONTHLY)"/>
      <sheetName val="RAB Intern"/>
      <sheetName val="Bobot (Comb)"/>
      <sheetName val="S-CURVE (WIKA)"/>
      <sheetName val="LMKC"/>
      <sheetName val="NonPerp"/>
      <sheetName val="Perp"/>
      <sheetName val="Hrg Satuan"/>
      <sheetName val="3-DIV6"/>
      <sheetName val="3-DIV7"/>
      <sheetName val="SAP"/>
      <sheetName val="hs-str"/>
      <sheetName val="revisi progres 1"/>
      <sheetName val="BQ ARS"/>
      <sheetName val="Sat Bah &amp; Up"/>
      <sheetName val="Analisa STR"/>
      <sheetName val="dasboard"/>
      <sheetName val="Resume-Analisa"/>
      <sheetName val="ANALISA  "/>
      <sheetName val="Analisa Baku STR ARS"/>
      <sheetName val="Quantity"/>
      <sheetName val="Str A"/>
      <sheetName val="Dafmat"/>
      <sheetName val="struktur tdk dipakai"/>
      <sheetName val="Rekap DBAK"/>
      <sheetName val="ME UMY"/>
      <sheetName val="D5"/>
      <sheetName val="10.1 (1)"/>
      <sheetName val="10.1 (3)"/>
      <sheetName val="10.1 (4)"/>
      <sheetName val="ANalisa "/>
      <sheetName val="LIST"/>
      <sheetName val="hargaDC"/>
      <sheetName val="Mtd_Pelak"/>
      <sheetName val="DAFT_ALAT,UPAH &amp; MAT.KD"/>
      <sheetName val="summary_level-2"/>
      <sheetName val="Lighting&amp;Socket"/>
      <sheetName val="Embedded Item"/>
      <sheetName val="Lab"/>
      <sheetName val="Estimation"/>
      <sheetName val="harga alat"/>
      <sheetName val="REKAP_STRUKTUR"/>
      <sheetName val="Maping_Other"/>
      <sheetName val="Lingkup_Pekerjaan3"/>
      <sheetName val="Pek_persiapan3"/>
      <sheetName val="anal_baja3"/>
      <sheetName val="m'trl_baja3"/>
      <sheetName val="HARGA_MATERIAL3"/>
      <sheetName val="UPAH_KERJA3"/>
      <sheetName val="BEDA_VOL3"/>
      <sheetName val="LAMP_53"/>
      <sheetName val="D3_12"/>
      <sheetName val="Weight_Bridge2"/>
      <sheetName val="Analisa_-Baku1"/>
      <sheetName val="Rekap_Tahap_11"/>
      <sheetName val="CF_Rp-USD1"/>
      <sheetName val="S-_Curve_Cash_flow1"/>
      <sheetName val="Gb_Link_Requirement1"/>
      <sheetName val="Rekap_A1"/>
      <sheetName val="REKAP_ARSITEKTUR_1"/>
      <sheetName val="REKAP_TOTAL1"/>
      <sheetName val="00_Jumlah_Total1"/>
      <sheetName val="ANALISA_NOV_'071"/>
      <sheetName val="HB_1"/>
      <sheetName val="BL_(1)1"/>
      <sheetName val="120601Sport_Center1"/>
      <sheetName val="Analisa_Tend_(2)1"/>
      <sheetName val="HARGA_BAHAN&amp;UPAH_1"/>
      <sheetName val="ARC_BANGUNAN_UTAMA1"/>
      <sheetName val="REKAP_ME_1"/>
      <sheetName val="H_Satuan2"/>
      <sheetName val="Steel_Material_List1"/>
      <sheetName val="ganti_rugi1"/>
      <sheetName val="UPAH_+_ALAT1"/>
      <sheetName val="Analisa_RAP1"/>
      <sheetName val="Alat_B1"/>
      <sheetName val="Bahan_B1"/>
      <sheetName val="Upah_B1"/>
      <sheetName val="Analisa_RAB1"/>
      <sheetName val="Harga_Satuan1"/>
      <sheetName val="Man_Power1"/>
      <sheetName val="Faktor_Markup1"/>
      <sheetName val="Spesifikasi_1"/>
      <sheetName val="CF_Rp-USD"/>
      <sheetName val="Man_Power"/>
      <sheetName val="03"/>
      <sheetName val="Cover Daf-2"/>
      <sheetName val="REQDELTA"/>
      <sheetName val="RM IA"/>
      <sheetName val="Z"/>
      <sheetName val="공사비_NDE"/>
      <sheetName val="Rumus"/>
      <sheetName val="SAT-DAS"/>
      <sheetName val="abcdef"/>
      <sheetName val="Currency Rate"/>
      <sheetName val="keb-BHN"/>
      <sheetName val="Volume"/>
      <sheetName val="ANALIS ALAT"/>
      <sheetName val="TARIP"/>
      <sheetName val="Permanent info"/>
      <sheetName val="BDP"/>
      <sheetName val="RKP"/>
      <sheetName val="surfacing &amp; point..."/>
      <sheetName val="stone mas ARE"/>
      <sheetName val="New MADC"/>
      <sheetName val="Informasi"/>
      <sheetName val="GALIAN batu ok (89)"/>
      <sheetName val="Rkp(1)"/>
      <sheetName val="G_Merak-FIX"/>
      <sheetName val="R&amp;NR"/>
      <sheetName val="Prod 02"/>
      <sheetName val="Ana. PU"/>
      <sheetName val="HS Bhn"/>
      <sheetName val="perkerasan"/>
      <sheetName val="An-Pek-Arui"/>
      <sheetName val="Owning"/>
      <sheetName val="REKOM-Rekap.SCEDULE 3"/>
      <sheetName val="i-j. Pengalaman"/>
      <sheetName val="PO-2"/>
      <sheetName val="Daftar Kuantitas &amp; Harga  MC_0"/>
      <sheetName val="TABLE-1"/>
      <sheetName val="Analis_harga1"/>
      <sheetName val="List_Plant1"/>
      <sheetName val="Rekap_Direct_Cost2"/>
      <sheetName val="Harga_Dasar1"/>
      <sheetName val="Master_Edit"/>
      <sheetName val="Sumber_Daya1"/>
      <sheetName val="Prod_021"/>
      <sheetName val="AC_WIL_SERANG"/>
      <sheetName val="D2_21"/>
      <sheetName val="Perm__Test1"/>
      <sheetName val="A-11_Steel_Str1"/>
      <sheetName val="A-03_Pile1"/>
      <sheetName val="DAFT_ALAT,UPAH_&amp;_MAT1"/>
      <sheetName val="MUA_SA1"/>
      <sheetName val="Hrg_Sat2"/>
      <sheetName val="B_-_Norelec1"/>
      <sheetName val="HARGA_SAT1"/>
      <sheetName val="MAPDC_1"/>
      <sheetName val="RAB_ME1"/>
      <sheetName val="PRD_01-31"/>
      <sheetName val="Gudang_non_AC-AC_Struktur1"/>
      <sheetName val="Owning_cost_Alat"/>
      <sheetName val="Analisa_SNI_STANDART_"/>
      <sheetName val="610_04"/>
      <sheetName val="610_05"/>
      <sheetName val="610_06"/>
      <sheetName val="610_07"/>
      <sheetName val="610_08"/>
      <sheetName val="Bahan_&amp;_Upah1"/>
      <sheetName val="unit_price"/>
      <sheetName val="An_harga_alat1"/>
      <sheetName val="AMD_II1"/>
      <sheetName val="AMD_I1"/>
      <sheetName val="dist__mat1"/>
      <sheetName val="Prod_022"/>
      <sheetName val="HRG_BAHAN_&amp;_UPAH_okk"/>
      <sheetName val="Analis_Kusen_okk"/>
      <sheetName val="AnalisaSIPIL_RIIL"/>
      <sheetName val="Ana__PU"/>
      <sheetName val="Pos_4-11"/>
      <sheetName val="ANALISA_(2)1"/>
      <sheetName val="AHS_Marka1"/>
      <sheetName val="Daftar_Harga1"/>
      <sheetName val="ANALISA_PEK_UMUM1"/>
      <sheetName val="Mat__List'081"/>
      <sheetName val="hrg_bhn1"/>
      <sheetName val="BM_1_(M)1"/>
      <sheetName val="rek_PUS_oe1"/>
      <sheetName val="Anls-ME_Tampil1"/>
      <sheetName val="BQ_(by_owner)1"/>
      <sheetName val="rab_me_(fisik)1"/>
      <sheetName val="rab_me_(by_owner)_1"/>
      <sheetName val="Urai__Resap_pengikat1"/>
      <sheetName val="CONS_1"/>
      <sheetName val="LAP__MINGG1"/>
      <sheetName val="H_Upah1"/>
      <sheetName val="LAMPIRAN_-B1"/>
      <sheetName val="Prog_Real1"/>
      <sheetName val="PRY_021"/>
      <sheetName val="Isian_Biodata1"/>
      <sheetName val="Data_1"/>
      <sheetName val="PRD_01-4"/>
      <sheetName val="REKAP_BQ"/>
      <sheetName val="Direct_Cost_Thp_2"/>
      <sheetName val="Ana_duct"/>
      <sheetName val="Rekap_Prelim"/>
      <sheetName val="Harsat_Upah_STR_ARS"/>
      <sheetName val="_PE-F-42_MR_9_Manpower"/>
      <sheetName val="sumber_data_alat"/>
      <sheetName val="Analisa_Tekhnis"/>
      <sheetName val="7_1(3)"/>
      <sheetName val="UBA_RAB"/>
      <sheetName val="RAP_M"/>
      <sheetName val="BUL_M"/>
      <sheetName val="M_AR-KUAT"/>
      <sheetName val="Bill_No_6_Koord___Attendance"/>
      <sheetName val="Bill_No_4_Summary_"/>
      <sheetName val="Tie_Beam_GN"/>
      <sheetName val="Kinerja_Proyek"/>
      <sheetName val="DATA_PROYEK"/>
      <sheetName val="Cash_Flow_bulanan"/>
      <sheetName val="Analisa_Fave"/>
      <sheetName val="Harsat_Bahan"/>
      <sheetName val="Harsat_Subkon"/>
      <sheetName val="Harsat_Upah"/>
      <sheetName val="4-Basic_Price"/>
      <sheetName val="Rek_An"/>
      <sheetName val="BQ_OE"/>
      <sheetName val="Analis_Upah"/>
      <sheetName val="RAB_Temiling_"/>
      <sheetName val="pek_tanah_utk_irigasi"/>
      <sheetName val="Formula_Paket_A"/>
      <sheetName val="Sec_I_ML"/>
      <sheetName val="Fill_this_out_first___"/>
      <sheetName val="Mech_CIF"/>
      <sheetName val="Basic_Price"/>
      <sheetName val="Prod_15-5"/>
      <sheetName val="Eval__Arus_Kas"/>
      <sheetName val="cv__2_"/>
      <sheetName val="BL__1_"/>
      <sheetName val="Analisa_Bahan"/>
      <sheetName val="harsat_sdy"/>
      <sheetName val="Format_Daftar_Sewa_Alat_"/>
      <sheetName val="Tabel_Item"/>
      <sheetName val="Tabel_Satuan"/>
      <sheetName val="Tabel_Alat"/>
      <sheetName val="Tabel_Bahan"/>
      <sheetName val="Tabel_Tenaga"/>
      <sheetName val="Uraian_Upah"/>
      <sheetName val="New_MADC_(2)"/>
      <sheetName val="Analisa_Satuan"/>
      <sheetName val="ELEMENT SUM"/>
      <sheetName val="harga "/>
      <sheetName val="FINAL"/>
      <sheetName val="CRUSER"/>
      <sheetName val="KEBALAT"/>
      <sheetName val="RBP2"/>
      <sheetName val="bialangsung"/>
      <sheetName val="rekap1"/>
      <sheetName val="UPAH-BAHAN"/>
      <sheetName val="Bill of Qty MEP"/>
      <sheetName val="REF.ONLY"/>
      <sheetName val="Daftar Upah"/>
      <sheetName val="I-KAMAR"/>
      <sheetName val="Param"/>
      <sheetName val="Analisa Harga"/>
      <sheetName val="Harga Bahan &amp; Upah"/>
      <sheetName val="CODE"/>
      <sheetName val="H_ Dasar"/>
      <sheetName val="HSPK"/>
      <sheetName val="Bahan&amp;Upah"/>
      <sheetName val="GRAND REKAP"/>
      <sheetName val="REKAPITULASI (2)"/>
      <sheetName val="Uraian"/>
      <sheetName val="REKAP BOQ"/>
      <sheetName val="HSD"/>
      <sheetName val="Markup"/>
      <sheetName val="asumsi"/>
      <sheetName val="H-SAT"/>
      <sheetName val="Kuantitas &amp; Harga"/>
      <sheetName val="Upah&amp;Bahan"/>
      <sheetName val="LAM-22"/>
      <sheetName val="JOB'S"/>
      <sheetName val="Lmkc1"/>
      <sheetName val="Lmkc3"/>
      <sheetName val="PEMASARAN 2015"/>
      <sheetName val="Cash Flow"/>
      <sheetName val="INPUT AGST"/>
      <sheetName val="a.h ars sum"/>
      <sheetName val="a.h ars"/>
      <sheetName val="3-DIV2"/>
      <sheetName val="Cable Control"/>
      <sheetName val="STR_CANCEL_"/>
      <sheetName val="Struktur Atas"/>
      <sheetName val="Persiap"/>
      <sheetName val="Budget"/>
      <sheetName val="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A11">
            <v>3</v>
          </cell>
        </row>
        <row r="27">
          <cell r="E27" t="str">
            <v>K 150</v>
          </cell>
        </row>
        <row r="28">
          <cell r="E28" t="str">
            <v>K 175</v>
          </cell>
        </row>
        <row r="29">
          <cell r="E29" t="str">
            <v>K 200</v>
          </cell>
        </row>
        <row r="30">
          <cell r="E30" t="str">
            <v>K 225</v>
          </cell>
        </row>
        <row r="31">
          <cell r="E31" t="str">
            <v>K 250</v>
          </cell>
        </row>
        <row r="32">
          <cell r="E32" t="str">
            <v>K 275</v>
          </cell>
        </row>
        <row r="33">
          <cell r="E33" t="str">
            <v>K 400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>
        <row r="11">
          <cell r="A11">
            <v>3</v>
          </cell>
        </row>
      </sheetData>
      <sheetData sheetId="332">
        <row r="11">
          <cell r="A11">
            <v>3</v>
          </cell>
        </row>
      </sheetData>
      <sheetData sheetId="333">
        <row r="11">
          <cell r="A11">
            <v>3</v>
          </cell>
        </row>
      </sheetData>
      <sheetData sheetId="334">
        <row r="11">
          <cell r="A11">
            <v>3</v>
          </cell>
        </row>
      </sheetData>
      <sheetData sheetId="335">
        <row r="11">
          <cell r="A11">
            <v>3</v>
          </cell>
        </row>
      </sheetData>
      <sheetData sheetId="336">
        <row r="11">
          <cell r="A11">
            <v>3</v>
          </cell>
        </row>
      </sheetData>
      <sheetData sheetId="337">
        <row r="11">
          <cell r="A11">
            <v>3</v>
          </cell>
        </row>
      </sheetData>
      <sheetData sheetId="338">
        <row r="11">
          <cell r="A11">
            <v>3</v>
          </cell>
        </row>
      </sheetData>
      <sheetData sheetId="339">
        <row r="11">
          <cell r="A11">
            <v>3</v>
          </cell>
        </row>
      </sheetData>
      <sheetData sheetId="340">
        <row r="11">
          <cell r="A11">
            <v>3</v>
          </cell>
        </row>
      </sheetData>
      <sheetData sheetId="341">
        <row r="11">
          <cell r="A11">
            <v>3</v>
          </cell>
        </row>
      </sheetData>
      <sheetData sheetId="342">
        <row r="11">
          <cell r="A11">
            <v>3</v>
          </cell>
        </row>
      </sheetData>
      <sheetData sheetId="343">
        <row r="11">
          <cell r="A11">
            <v>3</v>
          </cell>
        </row>
      </sheetData>
      <sheetData sheetId="344">
        <row r="11">
          <cell r="A11">
            <v>3</v>
          </cell>
        </row>
      </sheetData>
      <sheetData sheetId="345">
        <row r="11">
          <cell r="A11">
            <v>3</v>
          </cell>
        </row>
      </sheetData>
      <sheetData sheetId="346">
        <row r="11">
          <cell r="A11">
            <v>3</v>
          </cell>
        </row>
      </sheetData>
      <sheetData sheetId="347">
        <row r="11">
          <cell r="A11">
            <v>3</v>
          </cell>
        </row>
      </sheetData>
      <sheetData sheetId="348">
        <row r="11">
          <cell r="A11">
            <v>3</v>
          </cell>
        </row>
      </sheetData>
      <sheetData sheetId="349">
        <row r="11">
          <cell r="A11">
            <v>3</v>
          </cell>
        </row>
      </sheetData>
      <sheetData sheetId="350">
        <row r="11">
          <cell r="A11">
            <v>3</v>
          </cell>
        </row>
      </sheetData>
      <sheetData sheetId="351">
        <row r="11">
          <cell r="A11">
            <v>3</v>
          </cell>
        </row>
      </sheetData>
      <sheetData sheetId="352">
        <row r="11">
          <cell r="A11">
            <v>3</v>
          </cell>
        </row>
      </sheetData>
      <sheetData sheetId="353">
        <row r="11">
          <cell r="A11">
            <v>3</v>
          </cell>
        </row>
      </sheetData>
      <sheetData sheetId="354">
        <row r="11">
          <cell r="A11">
            <v>3</v>
          </cell>
        </row>
      </sheetData>
      <sheetData sheetId="355">
        <row r="11">
          <cell r="A11">
            <v>3</v>
          </cell>
        </row>
      </sheetData>
      <sheetData sheetId="356">
        <row r="11">
          <cell r="A11">
            <v>3</v>
          </cell>
        </row>
      </sheetData>
      <sheetData sheetId="357">
        <row r="11">
          <cell r="A11">
            <v>3</v>
          </cell>
        </row>
      </sheetData>
      <sheetData sheetId="358">
        <row r="11">
          <cell r="A11">
            <v>3</v>
          </cell>
        </row>
      </sheetData>
      <sheetData sheetId="359">
        <row r="11">
          <cell r="A11">
            <v>3</v>
          </cell>
        </row>
      </sheetData>
      <sheetData sheetId="360">
        <row r="11">
          <cell r="A11">
            <v>3</v>
          </cell>
        </row>
      </sheetData>
      <sheetData sheetId="361">
        <row r="11">
          <cell r="A11">
            <v>3</v>
          </cell>
        </row>
      </sheetData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1">
          <cell r="A11">
            <v>3</v>
          </cell>
        </row>
      </sheetData>
      <sheetData sheetId="387">
        <row r="11">
          <cell r="A11">
            <v>3</v>
          </cell>
        </row>
      </sheetData>
      <sheetData sheetId="388">
        <row r="11">
          <cell r="A11">
            <v>3</v>
          </cell>
        </row>
      </sheetData>
      <sheetData sheetId="389">
        <row r="11">
          <cell r="A11">
            <v>3</v>
          </cell>
        </row>
      </sheetData>
      <sheetData sheetId="390">
        <row r="11">
          <cell r="A11">
            <v>3</v>
          </cell>
        </row>
      </sheetData>
      <sheetData sheetId="391">
        <row r="11">
          <cell r="A11">
            <v>3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/>
      <sheetData sheetId="729"/>
      <sheetData sheetId="730">
        <row r="11">
          <cell r="A11">
            <v>3</v>
          </cell>
        </row>
      </sheetData>
      <sheetData sheetId="731">
        <row r="11">
          <cell r="A11">
            <v>3</v>
          </cell>
        </row>
      </sheetData>
      <sheetData sheetId="732">
        <row r="11">
          <cell r="A11">
            <v>3</v>
          </cell>
        </row>
      </sheetData>
      <sheetData sheetId="733">
        <row r="11">
          <cell r="A11">
            <v>3</v>
          </cell>
        </row>
      </sheetData>
      <sheetData sheetId="734">
        <row r="11">
          <cell r="A11">
            <v>3</v>
          </cell>
        </row>
      </sheetData>
      <sheetData sheetId="735">
        <row r="11">
          <cell r="A11">
            <v>3</v>
          </cell>
        </row>
      </sheetData>
      <sheetData sheetId="736">
        <row r="11">
          <cell r="A11">
            <v>3</v>
          </cell>
        </row>
      </sheetData>
      <sheetData sheetId="737"/>
      <sheetData sheetId="738">
        <row r="11">
          <cell r="A11">
            <v>3</v>
          </cell>
        </row>
      </sheetData>
      <sheetData sheetId="739">
        <row r="11">
          <cell r="A11">
            <v>3</v>
          </cell>
        </row>
      </sheetData>
      <sheetData sheetId="740">
        <row r="11">
          <cell r="A11">
            <v>3</v>
          </cell>
        </row>
      </sheetData>
      <sheetData sheetId="741">
        <row r="11">
          <cell r="A11">
            <v>3</v>
          </cell>
        </row>
      </sheetData>
      <sheetData sheetId="742"/>
      <sheetData sheetId="743">
        <row r="11">
          <cell r="A11">
            <v>3</v>
          </cell>
        </row>
      </sheetData>
      <sheetData sheetId="744">
        <row r="11">
          <cell r="A11">
            <v>3</v>
          </cell>
        </row>
      </sheetData>
      <sheetData sheetId="745">
        <row r="11">
          <cell r="A11">
            <v>3</v>
          </cell>
        </row>
      </sheetData>
      <sheetData sheetId="746">
        <row r="11">
          <cell r="A11">
            <v>3</v>
          </cell>
        </row>
      </sheetData>
      <sheetData sheetId="747">
        <row r="11">
          <cell r="A11">
            <v>3</v>
          </cell>
        </row>
      </sheetData>
      <sheetData sheetId="748"/>
      <sheetData sheetId="749"/>
      <sheetData sheetId="750"/>
      <sheetData sheetId="751">
        <row r="11">
          <cell r="A11">
            <v>3</v>
          </cell>
        </row>
      </sheetData>
      <sheetData sheetId="752">
        <row r="11">
          <cell r="A11">
            <v>3</v>
          </cell>
        </row>
      </sheetData>
      <sheetData sheetId="753">
        <row r="11">
          <cell r="A11">
            <v>3</v>
          </cell>
        </row>
      </sheetData>
      <sheetData sheetId="754">
        <row r="11">
          <cell r="A11">
            <v>3</v>
          </cell>
        </row>
      </sheetData>
      <sheetData sheetId="755"/>
      <sheetData sheetId="756"/>
      <sheetData sheetId="757"/>
      <sheetData sheetId="758">
        <row r="11">
          <cell r="A11">
            <v>3</v>
          </cell>
        </row>
      </sheetData>
      <sheetData sheetId="759">
        <row r="11">
          <cell r="A11">
            <v>3</v>
          </cell>
        </row>
      </sheetData>
      <sheetData sheetId="760"/>
      <sheetData sheetId="761"/>
      <sheetData sheetId="762"/>
      <sheetData sheetId="763"/>
      <sheetData sheetId="764"/>
      <sheetData sheetId="765">
        <row r="11">
          <cell r="A11">
            <v>3</v>
          </cell>
        </row>
      </sheetData>
      <sheetData sheetId="766">
        <row r="11">
          <cell r="A11">
            <v>3</v>
          </cell>
        </row>
      </sheetData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OVER QUANTITY "/>
      <sheetName val="lbr asistensi "/>
      <sheetName val="sum um "/>
      <sheetName val="Sum Excava. "/>
      <sheetName val="EXcava area "/>
      <sheetName val="Suum Beckfill"/>
      <sheetName val="Beckfill area."/>
      <sheetName val="Sum Embank"/>
      <sheetName val="Embankment"/>
      <sheetName val="concrete type B "/>
      <sheetName val="concrete type D"/>
      <sheetName val="fromwork ty 1"/>
      <sheetName val="Deformed Bar"/>
      <sheetName val="Concrete Pipe "/>
      <sheetName val="stone mas ARE"/>
      <sheetName val="Plastering"/>
      <sheetName val="surfacing &amp; point..."/>
      <sheetName val="DEMOLITION"/>
      <sheetName val="Asphal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rekap_A"/>
      <sheetName val="rekap_b"/>
      <sheetName val="grand_sum"/>
      <sheetName val="HARGA_MATERIAL"/>
      <sheetName val="BQ ARS"/>
      <sheetName val="AHSbj"/>
      <sheetName val="Rab"/>
      <sheetName val="REKAP_VOLUME"/>
      <sheetName val="H.Satuan"/>
      <sheetName val="data"/>
      <sheetName val="A-11 Steel Str"/>
      <sheetName val="A-03 Pile"/>
      <sheetName val="Estimate"/>
      <sheetName val="str-Rab"/>
      <sheetName val="villa"/>
      <sheetName val="PAD-F"/>
      <sheetName val="SNI-17-3-09"/>
      <sheetName val="RKP.ANL"/>
      <sheetName val="REKAP_ARSITEKTUR."/>
      <sheetName val="AC-C"/>
      <sheetName val="Sheet"/>
      <sheetName val="bahan"/>
      <sheetName val="ELEMENT SUM"/>
      <sheetName val="HarSat"/>
      <sheetName val="Paint Type B"/>
      <sheetName val="AnBayarUtama"/>
      <sheetName val="Material"/>
      <sheetName val="BQ (by owner)"/>
      <sheetName val="rab me (fisik)"/>
      <sheetName val="rab me (by owner) "/>
      <sheetName val="Rekap"/>
      <sheetName val="D4"/>
      <sheetName val="D6"/>
      <sheetName val="D7"/>
      <sheetName val="D8"/>
      <sheetName val="DAF-1"/>
      <sheetName val="analisa"/>
      <sheetName val="UPAH"/>
      <sheetName val="Harga Satuan"/>
      <sheetName val="Spec ME"/>
      <sheetName val="9.2~PK"/>
      <sheetName val="pintu jendela"/>
      <sheetName val="PERSIAP"/>
      <sheetName val="PileCap"/>
      <sheetName val="LOADDAT"/>
      <sheetName val="Balok L.1"/>
      <sheetName val="Analisa Tend"/>
      <sheetName val="01A- RAB"/>
      <sheetName val="Hargamaterial"/>
      <sheetName val="Rekap Direct Cost"/>
      <sheetName val="har-sat"/>
      <sheetName val="Analisa Upah &amp; Bahan Plum"/>
      <sheetName val="SEX"/>
      <sheetName val="AC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NP"/>
      <sheetName val="PERSIAPAN"/>
      <sheetName val="UTILITAS"/>
      <sheetName val="Pekerjaan "/>
      <sheetName val="Traf&amp;Genst"/>
      <sheetName val="Area Tabulation1"/>
      <sheetName val="Proj Data"/>
      <sheetName val="SUM TIANG PC"/>
      <sheetName val="ESCON"/>
      <sheetName val="Daf. No. - 4.2"/>
      <sheetName val="BOQ"/>
      <sheetName val="Currency Rate"/>
      <sheetName val="Analisa 2"/>
      <sheetName val="ARSITEKTUR"/>
      <sheetName val="351BQMCN"/>
      <sheetName val="BQ-Str"/>
      <sheetName val="sai"/>
      <sheetName val="hsd"/>
      <sheetName val="LATIH1"/>
      <sheetName val="CF-hot"/>
      <sheetName val="Ana"/>
      <sheetName val="D-1"/>
      <sheetName val="BQ-1A"/>
      <sheetName val="G_SUMMARY"/>
      <sheetName val="Sal"/>
      <sheetName val="Embong-Malang"/>
      <sheetName val="ahas-ins"/>
      <sheetName val="Weight Bridge"/>
      <sheetName val="HB "/>
      <sheetName val="326BQSTC"/>
      <sheetName val="Master 1.0"/>
      <sheetName val="I-KAMAR"/>
      <sheetName val="Analisa -Baku"/>
      <sheetName val="Rekap Prelim"/>
      <sheetName val="Balok L_1"/>
      <sheetName val="COST-PERSON-J.O."/>
      <sheetName val="RENTAL1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4-Basic Price"/>
      <sheetName val="Harga"/>
      <sheetName val="CH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Koefisien"/>
      <sheetName val="Tie Beam"/>
      <sheetName val="Blk Lt1-Lt. 3"/>
      <sheetName val="PRINT OUT"/>
      <sheetName val="Por"/>
      <sheetName val="mek"/>
      <sheetName val="HS Bhn"/>
      <sheetName val="16-AC-27JULI"/>
      <sheetName val="16_AC_27JULI"/>
      <sheetName val="TOTAL Summary"/>
      <sheetName val="bill 5"/>
      <sheetName val="struktur tdk dipakai"/>
      <sheetName val="Merak_Sum-FIX"/>
      <sheetName val="Combine_Sum-FIX"/>
      <sheetName val="HDS"/>
      <sheetName val="MUTASI"/>
      <sheetName val="DATABASE"/>
      <sheetName val="analysis2"/>
      <sheetName val="basic price"/>
      <sheetName val="FINISHING"/>
      <sheetName val="A_ars"/>
      <sheetName val="PileCap "/>
      <sheetName val="Blk B1"/>
      <sheetName val="Hargamat"/>
      <sheetName val="An Struktur"/>
      <sheetName val="Unit Rate _2_"/>
      <sheetName val="D2.2"/>
      <sheetName val="An str"/>
      <sheetName val="Direct Cost Thp 2"/>
      <sheetName val="4"/>
      <sheetName val="ALAT"/>
      <sheetName val="GRAND TOTAL"/>
      <sheetName val="OUT"/>
      <sheetName val="BM"/>
      <sheetName val="DAF-2"/>
      <sheetName val="TOTAL"/>
      <sheetName val="struktur"/>
      <sheetName val="ASPAL (14)"/>
      <sheetName val="Anal-SNI"/>
      <sheetName val="DAFTAR HARGA"/>
      <sheetName val="AHS"/>
      <sheetName val="an. struktur"/>
      <sheetName val="CV"/>
      <sheetName val="EL(HT)"/>
      <sheetName val="LIST"/>
      <sheetName val="BQ STR"/>
      <sheetName val="FORM01"/>
      <sheetName val="Pile"/>
      <sheetName val="TB"/>
      <sheetName val="Slab"/>
      <sheetName val="       BoQ        "/>
      <sheetName val="SELL-SUMM-COST"/>
      <sheetName val="ASat"/>
      <sheetName val="Anls"/>
      <sheetName val="Daf-harga"/>
      <sheetName val="AN_TDR"/>
      <sheetName val="An-Pre "/>
      <sheetName val="Faktor"/>
      <sheetName val="PL(HT)"/>
      <sheetName val="POL"/>
      <sheetName val="harga "/>
      <sheetName val="UPAH + ALAT"/>
      <sheetName val="BREAKER"/>
      <sheetName val="Pipe"/>
      <sheetName val="ANAL KOEF"/>
      <sheetName val="BILL"/>
      <sheetName val="dt"/>
      <sheetName val="Sumber Daya"/>
      <sheetName val="Satuan Dasar"/>
      <sheetName val="Rekap DBAK"/>
      <sheetName val="ME UMY"/>
      <sheetName val="HB"/>
      <sheetName val="B - Norelec"/>
      <sheetName val="an mek"/>
      <sheetName val="STR(CANCEL)"/>
      <sheetName val="BASEMENT"/>
      <sheetName val="A-12"/>
      <sheetName val="Bill_1"/>
      <sheetName val="Analisa Upah _ Bahan Plum"/>
      <sheetName val="Plumbing"/>
      <sheetName val="PJ"/>
      <sheetName val="Management"/>
      <sheetName val="RAP"/>
      <sheetName val="Harsat_El"/>
      <sheetName val="Price"/>
      <sheetName val="AN-ME"/>
      <sheetName val="analis"/>
      <sheetName val="Anal"/>
      <sheetName val="RAB-NEGO"/>
      <sheetName val="main summary"/>
      <sheetName val="Daftar Harga 1"/>
      <sheetName val="BQ-TB-PKB"/>
      <sheetName val="Reff"/>
      <sheetName val="Kolom UT"/>
      <sheetName val="Analisa &amp; Upah"/>
      <sheetName val="Perm. Test"/>
      <sheetName val="SUR-HARGA"/>
      <sheetName val="laroux"/>
      <sheetName val="Bhn"/>
      <sheetName val="Dftr Barang"/>
      <sheetName val="BQ"/>
      <sheetName val="M.AR-KUAT"/>
      <sheetName val="Cover"/>
      <sheetName val="PAD_F"/>
      <sheetName val="Faktor Markup"/>
      <sheetName val="Data Markup"/>
      <sheetName val="M.Pekerjaan"/>
      <sheetName val="Sheet2"/>
      <sheetName val="IPL_SCHEDULE"/>
      <sheetName val="Agregat Halus &amp; Kasar"/>
      <sheetName val="Analisa-Ars"/>
      <sheetName val="UPAH&amp;BHN"/>
      <sheetName val="ISIAN"/>
      <sheetName val="D &amp; W sizes"/>
      <sheetName val="An H.Sat Pek.U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name"/>
      <sheetName val="daf_3_OK_"/>
      <sheetName val="daf-3(OK)"/>
      <sheetName val="daf-7(OK)"/>
      <sheetName val="daf_7_OK_"/>
      <sheetName val="Quantity"/>
      <sheetName val="Material Master"/>
      <sheetName val="2.10"/>
      <sheetName val="Analisa STR"/>
      <sheetName val="I-ME"/>
      <sheetName val="Clm"/>
      <sheetName val="Ring Balok"/>
      <sheetName val="Piping"/>
      <sheetName val="bahan+Upah"/>
      <sheetName val="gvl"/>
      <sheetName val="SAP"/>
      <sheetName val="RAB AR&amp;STR"/>
      <sheetName val="SITE-E"/>
      <sheetName val="영업소실적"/>
      <sheetName val="T-BEAM"/>
      <sheetName val="Scedule(S-Curve)"/>
      <sheetName val="12. Analisa"/>
      <sheetName val="analisa_gedung"/>
      <sheetName val="IBASE"/>
      <sheetName val="List Doc"/>
      <sheetName val="S_Suramadu"/>
      <sheetName val="UPH"/>
      <sheetName val="VOLUME BAJA"/>
      <sheetName val="Bill-3Cut"/>
      <sheetName val="AWAL"/>
      <sheetName val="SCHEDULE"/>
      <sheetName val="Upah &amp; Bahan"/>
      <sheetName val="ANAL-"/>
      <sheetName val="PRD 01-3"/>
      <sheetName val="MAP"/>
      <sheetName val="A+-"/>
      <sheetName val="Mobilisasi"/>
      <sheetName val="Uph&amp;bhn"/>
      <sheetName val="banding hrg"/>
      <sheetName val="AMD I"/>
      <sheetName val="anls space frame"/>
      <sheetName val="Man Power"/>
      <sheetName val="Hrg.Sat"/>
      <sheetName val="analisa PUBM"/>
      <sheetName val="Bahan Upah Alat"/>
      <sheetName val="Tie Beam GN"/>
      <sheetName val="ans harga"/>
      <sheetName val="Steel-Twr"/>
      <sheetName val="SPEK"/>
      <sheetName val="tifico"/>
      <sheetName val="Schedule Rev"/>
      <sheetName val="W-17"/>
      <sheetName val="W-16"/>
      <sheetName val="W-18"/>
      <sheetName val="R-17"/>
      <sheetName val="61004"/>
      <sheetName val="61005"/>
      <sheetName val="61006"/>
      <sheetName val="61007"/>
      <sheetName val="61008"/>
      <sheetName val="Har Sat"/>
      <sheetName val="DHSUB"/>
      <sheetName val="NPK_Gresik"/>
      <sheetName val="POS 1234"/>
      <sheetName val="Unit Price"/>
      <sheetName val="Sales"/>
      <sheetName val="HRG BHN"/>
      <sheetName val="Satuan"/>
      <sheetName val="BPPT"/>
      <sheetName val="surfacing &amp; point..."/>
      <sheetName val="stone mas ARE"/>
      <sheetName val="SEMANAN"/>
      <sheetName val="BKPM"/>
      <sheetName val="D3.1"/>
      <sheetName val="Mall"/>
      <sheetName val="COST"/>
      <sheetName val="HSBU ANA"/>
      <sheetName val="ANALISA PEK.UMUM"/>
      <sheetName val="Bahan "/>
      <sheetName val="HSBU"/>
      <sheetName val="Master Edit"/>
      <sheetName val="REKAPITULASI"/>
      <sheetName val="Sheet1"/>
      <sheetName val="Elektrikal"/>
      <sheetName val="h-013211-2"/>
      <sheetName val="Bill of Qty MEP"/>
      <sheetName val="Daf 1"/>
      <sheetName val="산근"/>
      <sheetName val="Mekanikal"/>
      <sheetName val="HB ARSITEKTUR"/>
      <sheetName val="HB STRUKTUR"/>
      <sheetName val="Price Biaya Cadangan"/>
      <sheetName val="BQ.Rekapitulasi  Akhir"/>
      <sheetName val="RKP PLUMBING"/>
      <sheetName val="Prog korp"/>
      <sheetName val="NM"/>
      <sheetName val="L-Mechanical"/>
      <sheetName val="EK-JAN-07"/>
      <sheetName val="Panel,feeder,elek"/>
      <sheetName val="BAHAN_STR"/>
      <sheetName val="Metod TWR"/>
      <sheetName val="112-885"/>
      <sheetName val="AHSP'05"/>
      <sheetName val="MT"/>
      <sheetName val="DAF_2"/>
      <sheetName val="Analisa BOW 07"/>
      <sheetName val="SBDY"/>
      <sheetName val="DAPRO"/>
      <sheetName val="rekap_A2"/>
      <sheetName val="rekap_b2"/>
      <sheetName val="grand_sum2"/>
      <sheetName val="HARGA_MATERIAL2"/>
      <sheetName val="BQ_ARS1"/>
      <sheetName val="H_Satuan1"/>
      <sheetName val="RKP_ANL"/>
      <sheetName val="A-11_Steel_Str1"/>
      <sheetName val="A-03_Pile1"/>
      <sheetName val="Paint_Type_B"/>
      <sheetName val="9_2~PK"/>
      <sheetName val="Balok_L_1"/>
      <sheetName val="REKAP_ARSITEKTUR_"/>
      <sheetName val="Spec_ME"/>
      <sheetName val="BQ_(by_owner)"/>
      <sheetName val="rab_me_(fisik)"/>
      <sheetName val="rab_me_(by_owner)_"/>
      <sheetName val="ELEMENT_SUM"/>
      <sheetName val="pintu_jendela"/>
      <sheetName val="Daf__No__-_4_2"/>
      <sheetName val="data_bahan"/>
      <sheetName val="Sub_kon"/>
      <sheetName val="Analisa_Teknik"/>
      <sheetName val="Material_"/>
      <sheetName val="Upah_borong"/>
      <sheetName val="Analisa_alat_berat___"/>
      <sheetName val="Alat_Berat"/>
      <sheetName val="Instal_precast"/>
      <sheetName val="Rekap_Direct_Cost"/>
      <sheetName val="Harga_Satuan"/>
      <sheetName val="Analisa_Upah_&amp;_Bahan_Plum"/>
      <sheetName val="01A-_RAB"/>
      <sheetName val="Analisa_Tend"/>
      <sheetName val="ASPAL_(14)"/>
      <sheetName val="DAFTAR_HARGA"/>
      <sheetName val="Area_Tabulation1"/>
      <sheetName val="Proj_Data"/>
      <sheetName val="Pekerjaan_"/>
      <sheetName val="Dftr_Barang"/>
      <sheetName val="SUM_TIANG_PC"/>
      <sheetName val="Currency_Rate"/>
      <sheetName val="Analisa_2"/>
      <sheetName val="HB_"/>
      <sheetName val="Weight_Bridge"/>
      <sheetName val="Tie_Beam"/>
      <sheetName val="Blk_Lt1-Lt__3"/>
      <sheetName val="DRAFT_KONSUMEN"/>
      <sheetName val="PileCap_"/>
      <sheetName val="Blk_B1"/>
      <sheetName val="Master_1_0"/>
      <sheetName val="Balok_L_11"/>
      <sheetName val="An_Struktur"/>
      <sheetName val="Unit_Rate__2_"/>
      <sheetName val="CATU_DAYA_LISTRIK_PK"/>
      <sheetName val="PERALATAN_&amp;_KATUP2_PK"/>
      <sheetName val="PERALATAN_UTAMA_PK"/>
      <sheetName val="CATU_DAYA_LISTRIK_PLB"/>
      <sheetName val="PERALATAN_&amp;_KATUP2_PLB"/>
      <sheetName val="PERALATAN_UTAMA_PLB"/>
      <sheetName val="PEMIPAAN_PK"/>
      <sheetName val="PEMIPAAN_PLB"/>
      <sheetName val="Analisa_-Baku"/>
      <sheetName val="Rekap_Prelim"/>
      <sheetName val="ANAL_KOEF"/>
      <sheetName val="An_str"/>
      <sheetName val="4-Basic_Price"/>
      <sheetName val="Sumber_Daya"/>
      <sheetName val="Agregat_Halus_&amp;_Kasar"/>
      <sheetName val="Direct_Cost_Thp_2"/>
      <sheetName val="Faktor_Markup"/>
      <sheetName val="Data_Markup"/>
      <sheetName val="M_Pekerjaan"/>
      <sheetName val="COST-PERSON-J_O_"/>
      <sheetName val="D2_2"/>
      <sheetName val="Satuan_Dasar"/>
      <sheetName val="GRAND_TOTAL"/>
      <sheetName val="HS_Bhn"/>
      <sheetName val="TOTAL_Summary"/>
      <sheetName val="bill_5"/>
      <sheetName val="2_10"/>
      <sheetName val="VOLUME_BAJA"/>
      <sheetName val="an__struktur"/>
      <sheetName val="Analisa_Upah___Bahan_Plum"/>
      <sheetName val="harga_"/>
      <sheetName val="UPAH_+_ALAT"/>
      <sheetName val="struktur_tdk_dipakai"/>
      <sheetName val="Analisa_STR"/>
      <sheetName val="main_summary"/>
      <sheetName val="Daftar_Harga_1"/>
      <sheetName val="Kolom_UT"/>
      <sheetName val="DAF-4"/>
      <sheetName val="PNT"/>
      <sheetName val="ANALISA ME"/>
      <sheetName val="대비표"/>
      <sheetName val="Rate"/>
      <sheetName val="4_MVAC"/>
      <sheetName val="DAF_3"/>
      <sheetName val="DAF_4"/>
      <sheetName val="ANAL1"/>
      <sheetName val="ANAL2"/>
      <sheetName val="dil"/>
      <sheetName val="dti"/>
      <sheetName val="BQ-IABK"/>
      <sheetName val="DAFT_ALAT,UPAH &amp; MAT"/>
      <sheetName val="Detail BUL"/>
      <sheetName val="An.Ars"/>
      <sheetName val="Terbilang"/>
      <sheetName val="+45,200 &amp; +45,700 (Salah)"/>
      <sheetName val="An Arsitektur"/>
      <sheetName val="An-Pre_"/>
      <sheetName val="Bill No 2.1 "/>
      <sheetName val="LISTRIK"/>
      <sheetName val="F ALARM"/>
      <sheetName val="Kolom"/>
      <sheetName val="ALL SUM"/>
      <sheetName val="Resume-Analisa"/>
      <sheetName val="D2.2.1"/>
      <sheetName val="AHS-3"/>
      <sheetName val="Genset"/>
      <sheetName val="Balok_1"/>
      <sheetName val="Hospital_Head"/>
      <sheetName val="RAB 1"/>
      <sheetName val="2-Genset print"/>
      <sheetName val="B.2(LANJUTAN)"/>
      <sheetName val="RAB fisik"/>
      <sheetName val="data_kui"/>
      <sheetName val="RAB_Tot"/>
      <sheetName val="pivotscd"/>
      <sheetName val="Plafond"/>
      <sheetName val="pivot1"/>
      <sheetName val="Kontrak"/>
      <sheetName val="DTMx"/>
      <sheetName val="Indirects"/>
      <sheetName val="Norms"/>
      <sheetName val="EE-PROP"/>
      <sheetName val="Kolom B.3a &amp; 3b"/>
      <sheetName val="Rasio Plat"/>
      <sheetName val="Keb. besi &amp; Beton"/>
      <sheetName val="Raff Foundation Ok"/>
      <sheetName val="Pile Cape Ok"/>
      <sheetName val="Caping Beam"/>
      <sheetName val="Sumpit"/>
      <sheetName val="DDG. STP"/>
      <sheetName val="DDG. GWT"/>
      <sheetName val="Ret. Wall"/>
      <sheetName val="Plat"/>
      <sheetName val="Balok Bsm 3B-1B"/>
      <sheetName val="Balok GF"/>
      <sheetName val="Balok P1-P2"/>
      <sheetName val="Balok P3"/>
      <sheetName val="Balok 5-6-7"/>
      <sheetName val="Balok 8-9-10"/>
      <sheetName val="Balok 11-12-15"/>
      <sheetName val="Balok 16-17-18"/>
      <sheetName val="Balok 19-20-21"/>
      <sheetName val="Balok 22-23-25"/>
      <sheetName val="Balok 26-27-28"/>
      <sheetName val="Balok 29-30-31"/>
      <sheetName val="Balok 32-33-35"/>
      <sheetName val="Balok 36-37-38-39"/>
      <sheetName val="Balok Atap"/>
      <sheetName val="Kolom B.2a &amp; 2b"/>
      <sheetName val="Kolom B.1a &amp; 1b"/>
      <sheetName val="Kolom GF A &amp; B"/>
      <sheetName val="Kolom Mezzanine"/>
      <sheetName val="Kolom P1A &amp; P1B"/>
      <sheetName val="Kolom P2A &amp; P2B"/>
      <sheetName val="Kolom P3"/>
      <sheetName val="Kolom 5,6"/>
      <sheetName val="Kolom 7,8,9,10,11,12,15,16,17"/>
      <sheetName val="Kolom 18,19,20,21,22,23,25"/>
      <sheetName val="Kolom 26 s.d 33, 35 s.d atap"/>
      <sheetName val="SW. 1"/>
      <sheetName val="SW. 2"/>
      <sheetName val="SW. 3"/>
      <sheetName val="SW. 4"/>
      <sheetName val="SW. 5"/>
      <sheetName val="SW. 6"/>
      <sheetName val="SW. 7"/>
      <sheetName val="SW. 8"/>
      <sheetName val="SW. 9"/>
      <sheetName val="Tangga Utama"/>
      <sheetName val="Tangga Unit"/>
      <sheetName val="Parapet"/>
      <sheetName val="Planter Box"/>
      <sheetName val="BQ.3.2 STRUKTUR -BAWAH "/>
      <sheetName val="Balok Ramp"/>
      <sheetName val="J"/>
      <sheetName val="SUMMARY"/>
      <sheetName val="L. Hr"/>
      <sheetName val="BREAKDOWN"/>
      <sheetName val="COA"/>
      <sheetName val="Galian"/>
      <sheetName val="Cold Miling"/>
      <sheetName val="AC-WC"/>
      <sheetName val="Beton"/>
      <sheetName val="DIV1"/>
      <sheetName val="Guidewaybeam"/>
      <sheetName val="?????"/>
      <sheetName val="Daf-1 Persiapan"/>
      <sheetName val="RmSeg"/>
      <sheetName val="List Plafound Gypsum"/>
      <sheetName val="List Plafound WR"/>
      <sheetName val="betn"/>
      <sheetName val="Screning Ac"/>
      <sheetName val="Evaluasi ( 1 )"/>
      <sheetName val="Project"/>
      <sheetName val="Tubing &amp; fitting"/>
      <sheetName val="Harsat Bahan"/>
      <sheetName val="Harsat Upah"/>
      <sheetName val="Daf-III.1.1. Dinding PARKIR"/>
      <sheetName val="DAf-III.8. Facade"/>
      <sheetName val="Daf-III.2.2. Pintu TOWER"/>
      <sheetName val="JUMLAHAN TOTAL "/>
      <sheetName val="Daf-III.1.2. Dinding TOWER"/>
      <sheetName val="Rencana S curve"/>
      <sheetName val="Cash flow detail breakdown"/>
      <sheetName val="List H.Bahan&amp;Upah"/>
      <sheetName val="CPP"/>
      <sheetName val="Pengalaman Per"/>
      <sheetName val="Meto"/>
      <sheetName val="UP"/>
      <sheetName val="Analisa PL"/>
      <sheetName val="Harga Bahan"/>
      <sheetName val="HSA &amp; PAB"/>
      <sheetName val="Harga Upah "/>
      <sheetName val="BILL 4"/>
      <sheetName val="analys"/>
      <sheetName val="DAF-5"/>
      <sheetName val="iTEM hARSAT"/>
      <sheetName val="4.2.1"/>
      <sheetName val="Cash Flow bulanan"/>
      <sheetName val="6PILE  (돌출)"/>
      <sheetName val="D1. Plint"/>
      <sheetName val="Text"/>
      <sheetName val="Daf_Anl"/>
      <sheetName val="Pintu-TH"/>
      <sheetName val="Kell.Plint-TH"/>
      <sheetName val="Kel. Dind-TH"/>
      <sheetName val="DAF-4-PL-APARTEMENT"/>
      <sheetName val="DF-7 (2)"/>
      <sheetName val="DF-7"/>
      <sheetName val="mat"/>
      <sheetName val="subcon"/>
      <sheetName val="Input_Data"/>
      <sheetName val="htg"/>
      <sheetName val="Div2"/>
      <sheetName val="Vibro_Roller"/>
      <sheetName val="HSP swk"/>
      <sheetName val="Isolasi Luar Dalam"/>
      <sheetName val="Isolasi Luar"/>
      <sheetName val="INPUT AGST"/>
      <sheetName val="KODE UPAH"/>
      <sheetName val="BASIC"/>
      <sheetName val="pro ra op"/>
      <sheetName val="Gal_Jack Hammer"/>
      <sheetName val="5-ALAT(1)"/>
      <sheetName val="inves alat"/>
      <sheetName val="dashboard VERSI BATUBARA"/>
      <sheetName val="H_Dasar"/>
      <sheetName val="REKAP.VOLUME"/>
      <sheetName val="Eva. Progres"/>
      <sheetName val="jml pekerja"/>
      <sheetName val="Hrg_Sat"/>
      <sheetName val="extern"/>
      <sheetName val="ANALISA (2)"/>
      <sheetName val="Dashboard"/>
      <sheetName val="Superstruc"/>
      <sheetName val="NP (2)"/>
      <sheetName val="asumsi"/>
      <sheetName val="Uraian"/>
      <sheetName val="rekap_A3"/>
      <sheetName val="rekap_b3"/>
      <sheetName val="grand_sum3"/>
      <sheetName val="HARGA_MATERIAL3"/>
      <sheetName val="BQ_ARS2"/>
      <sheetName val="H_Satuan2"/>
      <sheetName val="A-11_Steel_Str2"/>
      <sheetName val="A-03_Pile2"/>
      <sheetName val="Paint_Type_B1"/>
      <sheetName val="Spec_ME1"/>
      <sheetName val="RKP_ANL1"/>
      <sheetName val="REKAP_ARSITEKTUR_1"/>
      <sheetName val="9_2~PK1"/>
      <sheetName val="Rekap_Direct_Cost1"/>
      <sheetName val="DRAFT_KONSUMEN1"/>
      <sheetName val="BQ_(by_owner)1"/>
      <sheetName val="rab_me_(fisik)1"/>
      <sheetName val="rab_me_(by_owner)_1"/>
      <sheetName val="Harga_Satuan1"/>
      <sheetName val="ELEMENT_SUM1"/>
      <sheetName val="Analisa_Upah_&amp;_Bahan_Plum1"/>
      <sheetName val="pintu_jendela1"/>
      <sheetName val="01A-_RAB1"/>
      <sheetName val="Analisa_Tend1"/>
      <sheetName val="Weight_Bridge1"/>
      <sheetName val="Balok_L_12"/>
      <sheetName val="Pekerjaan_1"/>
      <sheetName val="Area_Tabulation11"/>
      <sheetName val="Proj_Data1"/>
      <sheetName val="Daf__No__-_4_21"/>
      <sheetName val="COST-PERSON-J_O_1"/>
      <sheetName val="SUM_TIANG_PC1"/>
      <sheetName val="Currency_Rate1"/>
      <sheetName val="Analisa_21"/>
      <sheetName val="Master_1_01"/>
      <sheetName val="Analisa_-Baku1"/>
      <sheetName val="Rekap_Prelim1"/>
      <sheetName val="Balok_L_13"/>
      <sheetName val="4-Basic_Price1"/>
      <sheetName val="Tie_Beam1"/>
      <sheetName val="Blk_Lt1-Lt__31"/>
      <sheetName val="data_bahan1"/>
      <sheetName val="Sub_kon1"/>
      <sheetName val="Analisa_Teknik1"/>
      <sheetName val="Material_1"/>
      <sheetName val="Upah_borong1"/>
      <sheetName val="Analisa_alat_berat___1"/>
      <sheetName val="Alat_Berat1"/>
      <sheetName val="Instal_precast1"/>
      <sheetName val="CATU_DAYA_LISTRIK_PK1"/>
      <sheetName val="PERALATAN_&amp;_KATUP2_PK1"/>
      <sheetName val="PERALATAN_UTAMA_PK1"/>
      <sheetName val="CATU_DAYA_LISTRIK_PLB1"/>
      <sheetName val="PERALATAN_&amp;_KATUP2_PLB1"/>
      <sheetName val="PERALATAN_UTAMA_PLB1"/>
      <sheetName val="PEMIPAAN_PK1"/>
      <sheetName val="PEMIPAAN_PLB1"/>
      <sheetName val="basic_price"/>
      <sheetName val="HB_1"/>
      <sheetName val="PileCap_1"/>
      <sheetName val="Blk_B11"/>
      <sheetName val="An_Struktur1"/>
      <sheetName val="Unit_Rate__2_1"/>
      <sheetName val="D2_21"/>
      <sheetName val="An_str1"/>
      <sheetName val="Direct_Cost_Thp_21"/>
      <sheetName val="GRAND_TOTAL1"/>
      <sheetName val="ASPAL_(14)1"/>
      <sheetName val="DAFTAR_HARGA1"/>
      <sheetName val="PRINT_OUT"/>
      <sheetName val="an__struktur1"/>
      <sheetName val="BQ_STR"/>
      <sheetName val="_______BoQ________"/>
      <sheetName val="An-Pre_1"/>
      <sheetName val="ANAL_KOEF1"/>
      <sheetName val="Sumber_Daya1"/>
      <sheetName val="struktur_tdk_dipakai1"/>
      <sheetName val="HS_Bhn1"/>
      <sheetName val="TOTAL_Summary1"/>
      <sheetName val="bill_51"/>
      <sheetName val="harga_1"/>
      <sheetName val="UPAH_+_ALAT1"/>
      <sheetName val="Satuan_Dasar1"/>
      <sheetName val="Dftr_Barang1"/>
      <sheetName val="Analisa_Upah___Bahan_Plum1"/>
      <sheetName val="M_AR-KUAT"/>
      <sheetName val="Faktor_Markup1"/>
      <sheetName val="Data_Markup1"/>
      <sheetName val="M_Pekerjaan1"/>
      <sheetName val="Agregat_Halus_&amp;_Kasar1"/>
      <sheetName val="Rekap_DBAK"/>
      <sheetName val="ME_UMY"/>
      <sheetName val="D_&amp;_W_sizes"/>
      <sheetName val="Perm__Test"/>
      <sheetName val="B_-_Norelec"/>
      <sheetName val="an_mek"/>
      <sheetName val="main_summary1"/>
      <sheetName val="Daftar_Harga_11"/>
      <sheetName val="Kolom_UT1"/>
      <sheetName val="Analisa_&amp;_Upah"/>
      <sheetName val="An_H_Sat_Pek_Ut"/>
      <sheetName val="D_78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Material_Master"/>
      <sheetName val="2_101"/>
      <sheetName val="Analisa_STR1"/>
      <sheetName val="Ring_Balok"/>
      <sheetName val="RAB_AR&amp;STR"/>
      <sheetName val="12__Analisa"/>
      <sheetName val="banding_hrg"/>
      <sheetName val="AMD_I"/>
      <sheetName val="Bahan_Upah_Alat"/>
      <sheetName val="ans_harga"/>
      <sheetName val="POS_1234"/>
      <sheetName val="Unit_Price"/>
      <sheetName val="HRG_BHN"/>
      <sheetName val="Upah_&amp;_Bahan"/>
      <sheetName val="PRD_01-3"/>
      <sheetName val="surfacing_&amp;_point___"/>
      <sheetName val="stone_mas_ARE"/>
      <sheetName val="D3_1"/>
      <sheetName val="Tie_Beam_GN"/>
      <sheetName val="Schedule_Rev"/>
      <sheetName val="Man_Power"/>
      <sheetName val="HSBU_ANA"/>
      <sheetName val="ANALISA_PEK_UMUM"/>
      <sheetName val="analisa_PUBM"/>
      <sheetName val="VOLUME_BAJA1"/>
      <sheetName val="Bahan_"/>
      <sheetName val="Master_Edit"/>
      <sheetName val="Bill_of_Qty_MEP"/>
      <sheetName val="Daf_1"/>
      <sheetName val="HB_ARSITEKTUR"/>
      <sheetName val="HB_STRUKTUR"/>
      <sheetName val="Price_Biaya_Cadangan"/>
      <sheetName val="BQ_Rekapitulasi__Akhir"/>
      <sheetName val="RKP_PLUMBING"/>
      <sheetName val="Prog_korp"/>
      <sheetName val="An_Ars"/>
      <sheetName val="anls_space_frame"/>
      <sheetName val="RAB_1"/>
      <sheetName val="Har_Sat"/>
      <sheetName val="Bill_No_2_1_"/>
      <sheetName val="An_Arsitektur"/>
      <sheetName val="Analisa_BOW_07"/>
      <sheetName val="Kolom_B_3a_&amp;_3b"/>
      <sheetName val="Rasio_Plat"/>
      <sheetName val="Keb__besi_&amp;_Beton"/>
      <sheetName val="Raff_Foundation_Ok"/>
      <sheetName val="Pile_Cape_Ok"/>
      <sheetName val="Caping_Beam"/>
      <sheetName val="DDG__STP"/>
      <sheetName val="DDG__GWT"/>
      <sheetName val="Ret__Wall"/>
      <sheetName val="Balok_Bsm_3B-1B"/>
      <sheetName val="Balok_GF"/>
      <sheetName val="Balok_P1-P2"/>
      <sheetName val="Balok_P3"/>
      <sheetName val="Balok_5-6-7"/>
      <sheetName val="Balok_8-9-10"/>
      <sheetName val="Balok_11-12-15"/>
      <sheetName val="Balok_16-17-18"/>
      <sheetName val="Balok_19-20-21"/>
      <sheetName val="Balok_22-23-25"/>
      <sheetName val="Balok_26-27-28"/>
      <sheetName val="Balok_29-30-31"/>
      <sheetName val="Balok_32-33-35"/>
      <sheetName val="Balok_36-37-38-39"/>
      <sheetName val="Balok_Atap"/>
      <sheetName val="Kolom_B_2a_&amp;_2b"/>
      <sheetName val="Kolom_B_1a_&amp;_1b"/>
      <sheetName val="Kolom_GF_A_&amp;_B"/>
      <sheetName val="Kolom_Mezzanine"/>
      <sheetName val="Kolom_P1A_&amp;_P1B"/>
      <sheetName val="Kolom_P2A_&amp;_P2B"/>
      <sheetName val="Kolom_P3"/>
      <sheetName val="Kolom_5,6"/>
      <sheetName val="Kolom_7,8,9,10,11,12,15,16,17"/>
      <sheetName val="Kolom_18,19,20,21,22,23,25"/>
      <sheetName val="Kolom_26_s_d_33,_35_s_d_atap"/>
      <sheetName val="SW__1"/>
      <sheetName val="SW__2"/>
      <sheetName val="SW__3"/>
      <sheetName val="SW__4"/>
      <sheetName val="SW__5"/>
      <sheetName val="SW__6"/>
      <sheetName val="SW__7"/>
      <sheetName val="SW__8"/>
      <sheetName val="SW__9"/>
      <sheetName val="Tangga_Utama"/>
      <sheetName val="Tangga_Unit"/>
      <sheetName val="Planter_Box"/>
      <sheetName val="BQ_3_2_STRUKTUR_-BAWAH_"/>
      <sheetName val="Balok_Ramp"/>
      <sheetName val="DAFT_ALAT,UPAH_&amp;_MAT"/>
      <sheetName val="List_Doc"/>
      <sheetName val="ANALISA_ME"/>
      <sheetName val="Detail_BUL"/>
      <sheetName val="2-Genset_print"/>
      <sheetName val="L__Hr"/>
      <sheetName val="Metod_TWR"/>
      <sheetName val="+45,200_&amp;_+45,700_(Salah)"/>
      <sheetName val="D2_2_1"/>
      <sheetName val="B_2(LANJUTAN)"/>
      <sheetName val="Cold_Miling"/>
      <sheetName val="F_ALARM"/>
      <sheetName val="RAB_fisik"/>
      <sheetName val="Daf-1_Persiapan"/>
      <sheetName val="ALL_SUM"/>
      <sheetName val="Tubing_&amp;_fitting"/>
      <sheetName val="Pengalaman_Per"/>
      <sheetName val="rekap_A4"/>
      <sheetName val="rekap_b4"/>
      <sheetName val="grand_sum4"/>
      <sheetName val="HARGA_MATERIAL4"/>
      <sheetName val="BQ_ARS3"/>
      <sheetName val="H_Satuan3"/>
      <sheetName val="A-11_Steel_Str3"/>
      <sheetName val="A-03_Pile3"/>
      <sheetName val="Paint_Type_B2"/>
      <sheetName val="Spec_ME2"/>
      <sheetName val="RKP_ANL2"/>
      <sheetName val="REKAP_ARSITEKTUR_2"/>
      <sheetName val="9_2~PK2"/>
      <sheetName val="Rekap_Direct_Cost2"/>
      <sheetName val="DRAFT_KONSUMEN2"/>
      <sheetName val="BQ_(by_owner)2"/>
      <sheetName val="rab_me_(fisik)2"/>
      <sheetName val="rab_me_(by_owner)_2"/>
      <sheetName val="Harga_Satuan2"/>
      <sheetName val="ELEMENT_SUM2"/>
      <sheetName val="Analisa_Upah_&amp;_Bahan_Plum2"/>
      <sheetName val="pintu_jendela2"/>
      <sheetName val="01A-_RAB2"/>
      <sheetName val="Analisa_Tend2"/>
      <sheetName val="Weight_Bridge2"/>
      <sheetName val="Balok_L_14"/>
      <sheetName val="Pekerjaan_2"/>
      <sheetName val="Area_Tabulation12"/>
      <sheetName val="Proj_Data2"/>
      <sheetName val="Daf__No__-_4_22"/>
      <sheetName val="COST-PERSON-J_O_2"/>
      <sheetName val="SUM_TIANG_PC2"/>
      <sheetName val="Currency_Rate2"/>
      <sheetName val="Analisa_22"/>
      <sheetName val="Master_1_02"/>
      <sheetName val="Analisa_-Baku2"/>
      <sheetName val="Rekap_Prelim2"/>
      <sheetName val="Balok_L_15"/>
      <sheetName val="4-Basic_Price2"/>
      <sheetName val="Tie_Beam2"/>
      <sheetName val="Blk_Lt1-Lt__32"/>
      <sheetName val="data_bahan2"/>
      <sheetName val="Sub_kon2"/>
      <sheetName val="Analisa_Teknik2"/>
      <sheetName val="Material_2"/>
      <sheetName val="Upah_borong2"/>
      <sheetName val="Analisa_alat_berat___2"/>
      <sheetName val="Alat_Berat2"/>
      <sheetName val="Instal_precast2"/>
      <sheetName val="CATU_DAYA_LISTRIK_PK2"/>
      <sheetName val="PERALATAN_&amp;_KATUP2_PK2"/>
      <sheetName val="PERALATAN_UTAMA_PK2"/>
      <sheetName val="CATU_DAYA_LISTRIK_PLB2"/>
      <sheetName val="PERALATAN_&amp;_KATUP2_PLB2"/>
      <sheetName val="PERALATAN_UTAMA_PLB2"/>
      <sheetName val="PEMIPAAN_PK2"/>
      <sheetName val="PEMIPAAN_PLB2"/>
      <sheetName val="basic_price1"/>
      <sheetName val="HB_2"/>
      <sheetName val="PileCap_2"/>
      <sheetName val="Blk_B12"/>
      <sheetName val="An_Struktur2"/>
      <sheetName val="Unit_Rate__2_2"/>
      <sheetName val="D2_22"/>
      <sheetName val="An_str2"/>
      <sheetName val="Direct_Cost_Thp_22"/>
      <sheetName val="GRAND_TOTAL2"/>
      <sheetName val="ASPAL_(14)2"/>
      <sheetName val="DAFTAR_HARGA2"/>
      <sheetName val="PRINT_OUT1"/>
      <sheetName val="an__struktur2"/>
      <sheetName val="BQ_STR1"/>
      <sheetName val="_______BoQ________1"/>
      <sheetName val="An-Pre_2"/>
      <sheetName val="ANAL_KOEF2"/>
      <sheetName val="Sumber_Daya2"/>
      <sheetName val="struktur_tdk_dipakai2"/>
      <sheetName val="HS_Bhn2"/>
      <sheetName val="TOTAL_Summary2"/>
      <sheetName val="bill_52"/>
      <sheetName val="harga_2"/>
      <sheetName val="UPAH_+_ALAT2"/>
      <sheetName val="Satuan_Dasar2"/>
      <sheetName val="Dftr_Barang2"/>
      <sheetName val="Analisa_Upah___Bahan_Plum2"/>
      <sheetName val="M_AR-KUAT1"/>
      <sheetName val="Faktor_Markup2"/>
      <sheetName val="Data_Markup2"/>
      <sheetName val="M_Pekerjaan2"/>
      <sheetName val="Agregat_Halus_&amp;_Kasar2"/>
      <sheetName val="Rekap_DBAK1"/>
      <sheetName val="ME_UMY1"/>
      <sheetName val="D_&amp;_W_sizes1"/>
      <sheetName val="Perm__Test1"/>
      <sheetName val="B_-_Norelec1"/>
      <sheetName val="an_mek1"/>
      <sheetName val="main_summary2"/>
      <sheetName val="Daftar_Harga_12"/>
      <sheetName val="Kolom_UT2"/>
      <sheetName val="Analisa_&amp;_Upah1"/>
      <sheetName val="An_H_Sat_Pek_Ut1"/>
      <sheetName val="D_781"/>
      <sheetName val="D_79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Material_Master1"/>
      <sheetName val="2_102"/>
      <sheetName val="Analisa_STR2"/>
      <sheetName val="Ring_Balok1"/>
      <sheetName val="RAB_AR&amp;STR1"/>
      <sheetName val="12__Analisa1"/>
      <sheetName val="banding_hrg1"/>
      <sheetName val="AMD_I1"/>
      <sheetName val="Bahan_Upah_Alat1"/>
      <sheetName val="ans_harga1"/>
      <sheetName val="POS_12341"/>
      <sheetName val="Unit_Price1"/>
      <sheetName val="HRG_BHN1"/>
      <sheetName val="Upah_&amp;_Bahan1"/>
      <sheetName val="PRD_01-31"/>
      <sheetName val="surfacing_&amp;_point___1"/>
      <sheetName val="stone_mas_ARE1"/>
      <sheetName val="Hrg_Sat1"/>
      <sheetName val="D3_11"/>
      <sheetName val="Tie_Beam_GN1"/>
      <sheetName val="Schedule_Rev1"/>
      <sheetName val="Man_Power1"/>
      <sheetName val="HSBU_ANA1"/>
      <sheetName val="ANALISA_PEK_UMUM1"/>
      <sheetName val="analisa_PUBM1"/>
      <sheetName val="VOLUME_BAJA2"/>
      <sheetName val="Bahan_1"/>
      <sheetName val="Master_Edit1"/>
      <sheetName val="Bill_of_Qty_MEP1"/>
      <sheetName val="Daf_11"/>
      <sheetName val="HB_ARSITEKTUR1"/>
      <sheetName val="HB_STRUKTUR1"/>
      <sheetName val="Price_Biaya_Cadangan1"/>
      <sheetName val="BQ_Rekapitulasi__Akhir1"/>
      <sheetName val="RKP_PLUMBING1"/>
      <sheetName val="Prog_korp1"/>
      <sheetName val="An_Ars1"/>
      <sheetName val="anls_space_frame1"/>
      <sheetName val="RAB_11"/>
      <sheetName val="Har_Sat1"/>
      <sheetName val="Bill_No_2_1_1"/>
      <sheetName val="An_Arsitektur1"/>
      <sheetName val="Analisa_BOW_071"/>
      <sheetName val="Kolom_B_3a_&amp;_3b1"/>
      <sheetName val="Rasio_Plat1"/>
      <sheetName val="Keb__besi_&amp;_Beton1"/>
      <sheetName val="Raff_Foundation_Ok1"/>
      <sheetName val="Pile_Cape_Ok1"/>
      <sheetName val="Caping_Beam1"/>
      <sheetName val="DDG__STP1"/>
      <sheetName val="DDG__GWT1"/>
      <sheetName val="Ret__Wall1"/>
      <sheetName val="Balok_Bsm_3B-1B1"/>
      <sheetName val="Balok_GF1"/>
      <sheetName val="Balok_P1-P21"/>
      <sheetName val="Balok_P31"/>
      <sheetName val="Balok_5-6-71"/>
      <sheetName val="Balok_8-9-101"/>
      <sheetName val="Balok_11-12-151"/>
      <sheetName val="Balok_16-17-181"/>
      <sheetName val="Balok_19-20-211"/>
      <sheetName val="Balok_22-23-251"/>
      <sheetName val="Balok_26-27-281"/>
      <sheetName val="Balok_29-30-311"/>
      <sheetName val="Balok_32-33-351"/>
      <sheetName val="Balok_36-37-38-391"/>
      <sheetName val="Balok_Atap1"/>
      <sheetName val="Kolom_B_2a_&amp;_2b1"/>
      <sheetName val="Kolom_B_1a_&amp;_1b1"/>
      <sheetName val="Kolom_GF_A_&amp;_B1"/>
      <sheetName val="Kolom_Mezzanine1"/>
      <sheetName val="Kolom_P1A_&amp;_P1B1"/>
      <sheetName val="Kolom_P2A_&amp;_P2B1"/>
      <sheetName val="Kolom_P31"/>
      <sheetName val="Kolom_5,61"/>
      <sheetName val="Kolom_7,8,9,10,11,12,15,16,171"/>
      <sheetName val="Kolom_18,19,20,21,22,23,251"/>
      <sheetName val="Kolom_26_s_d_33,_35_s_d_atap1"/>
      <sheetName val="SW__11"/>
      <sheetName val="SW__21"/>
      <sheetName val="SW__31"/>
      <sheetName val="SW__41"/>
      <sheetName val="SW__51"/>
      <sheetName val="SW__61"/>
      <sheetName val="SW__71"/>
      <sheetName val="SW__81"/>
      <sheetName val="SW__91"/>
      <sheetName val="Tangga_Utama1"/>
      <sheetName val="Tangga_Unit1"/>
      <sheetName val="Planter_Box1"/>
      <sheetName val="BQ_3_2_STRUKTUR_-BAWAH_1"/>
      <sheetName val="Balok_Ramp1"/>
      <sheetName val="DAFT_ALAT,UPAH_&amp;_MAT1"/>
      <sheetName val="List_Doc1"/>
      <sheetName val="ANALISA_ME1"/>
      <sheetName val="Detail_BUL1"/>
      <sheetName val="2-Genset_print1"/>
      <sheetName val="L__Hr1"/>
      <sheetName val="Metod_TWR1"/>
      <sheetName val="+45,200_&amp;_+45,700_(Salah)1"/>
      <sheetName val="D2_2_11"/>
      <sheetName val="B_2(LANJUTAN)1"/>
      <sheetName val="Cold_Miling1"/>
      <sheetName val="F_ALARM1"/>
      <sheetName val="RAB_fisik1"/>
      <sheetName val="Daf-1_Persiapan1"/>
      <sheetName val="ALL_SUM1"/>
      <sheetName val="Tubing_&amp;_fitting1"/>
      <sheetName val="Pengalaman_Per1"/>
      <sheetName val="Peserta"/>
      <sheetName val="Gudang non AC-AC Struktur"/>
      <sheetName val="Harga Dasar"/>
      <sheetName val="Analisa Tambahan"/>
      <sheetName val="Upah_Bahan"/>
      <sheetName val="Kabel"/>
      <sheetName val="UPH BHN"/>
      <sheetName val="B&amp;U"/>
      <sheetName val="Harga Bahan &amp; Upah "/>
      <sheetName val="Harga Bahan &amp; Upah"/>
      <sheetName val="JOB'S"/>
      <sheetName val="Price List"/>
      <sheetName val="Menu"/>
      <sheetName val="EPB "/>
      <sheetName val="harsat sdy"/>
      <sheetName val="s5"/>
      <sheetName val="Surat Pernyataan"/>
      <sheetName val="TBL_BANTU"/>
      <sheetName val="TBL_PROYEK"/>
      <sheetName val="SUM"/>
      <sheetName val="URUTAN BUKA"/>
      <sheetName val="BL (1)"/>
      <sheetName val="KBL"/>
      <sheetName val="TOEVOER"/>
      <sheetName val="B.ARC"/>
      <sheetName val="PERALATAN UTAMA AC"/>
      <sheetName val="SCAFOLDING"/>
      <sheetName val="IN"/>
      <sheetName val="Unit Cost"/>
      <sheetName val="Extention"/>
      <sheetName val="PENDAHULUAN"/>
      <sheetName val="AHS Marka"/>
      <sheetName val="LPMING1"/>
      <sheetName val="Variables"/>
      <sheetName val="REKAP_BACKUP MC 4"/>
      <sheetName val="REKAP_BACKUP MC3"/>
      <sheetName val="7.공정표"/>
      <sheetName val="AnalisaSIPIL RIIL"/>
      <sheetName val="pivot"/>
      <sheetName val="prelim"/>
      <sheetName val="H.Upah"/>
      <sheetName val="civil-work"/>
      <sheetName val="MPADC"/>
      <sheetName val="S_BoQ"/>
      <sheetName val="PONDASI"/>
      <sheetName val="ANALISA SNI'07rootsREV"/>
      <sheetName val="pml"/>
      <sheetName val="Prod.Alat"/>
      <sheetName val="Rkp"/>
      <sheetName val="FORM 3A"/>
      <sheetName val="REKAP "/>
      <sheetName val="Daftar"/>
      <sheetName val="AnAlat"/>
      <sheetName val="L-3 DHSD"/>
      <sheetName val="BD 2.1 - 7.1(8)"/>
      <sheetName val="Bill 2.3"/>
      <sheetName val="Bill 2.5B"/>
      <sheetName val="Bill 2.1"/>
      <sheetName val="RAB (OK)"/>
      <sheetName val="Analisa SNI STANDART "/>
      <sheetName val="BAHN"/>
      <sheetName val="Fill this out first___"/>
      <sheetName val="Rek.Cianten3"/>
      <sheetName val="Sum EL"/>
      <sheetName val="A-11 Steel Str (2)"/>
      <sheetName val="GRAND REKAP"/>
      <sheetName val="UNIT FAN"/>
      <sheetName val="Bill_Qua"/>
      <sheetName val="RUCIKA&amp;WAVIN"/>
      <sheetName val="RAB-ARS"/>
      <sheetName val="Pek.Luar"/>
      <sheetName val="anl.sa"/>
      <sheetName val="B.as"/>
      <sheetName val="ELEK"/>
      <sheetName val="AnalisaSIPIL RIIL RAP"/>
      <sheetName val="B _ Norelec"/>
      <sheetName val="Unit Costs"/>
      <sheetName val="RLB"/>
      <sheetName val="Daf Besi"/>
      <sheetName val="Schedule 11a"/>
      <sheetName val="Temporary"/>
      <sheetName val="Septick tank"/>
      <sheetName val="Subkon"/>
      <sheetName val="perkerasan"/>
      <sheetName val="Potongan"/>
      <sheetName val="Nur Rachmat"/>
      <sheetName val="Nur Rachmat (3)"/>
      <sheetName val="BA.Potong (7)"/>
      <sheetName val="BSA (10)"/>
      <sheetName val="Harsat Pekerjaan"/>
      <sheetName val="PersList"/>
      <sheetName val="Harga Sat_APP"/>
      <sheetName val="DIV-7"/>
      <sheetName val="Rek.An"/>
      <sheetName val="Print"/>
      <sheetName val="Luas-Tot"/>
      <sheetName val="P5"/>
      <sheetName val="IDENTITAS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Df-Kuan"/>
      <sheetName val="Week9-Feb    "/>
      <sheetName val="PRD 01-9"/>
      <sheetName val="PRD 01-11"/>
      <sheetName val="PRD 01-5"/>
      <sheetName val="Rekap 1"/>
      <sheetName val="PRD 01-6"/>
      <sheetName val="PRD 01-8"/>
      <sheetName val="PRD 01-7"/>
      <sheetName val="MU"/>
      <sheetName val="9-1차이내역"/>
      <sheetName val="rab strktr ars print"/>
      <sheetName val="cor-'98-2"/>
      <sheetName val="PENGAL yg Dilaksanakan"/>
      <sheetName val="FINAL"/>
      <sheetName val="Piping Design Data"/>
      <sheetName val="G_Merak-FIX"/>
      <sheetName val="Price_List"/>
      <sheetName val="F1771-V"/>
      <sheetName val="II.3 HSD"/>
      <sheetName val="DB"/>
      <sheetName val="Input Data"/>
      <sheetName val="HDasar"/>
      <sheetName val="DATA PROYEK"/>
      <sheetName val="HO Status"/>
      <sheetName val="Exch.rate"/>
      <sheetName val="Dating"/>
      <sheetName val="SCH"/>
      <sheetName val="HM"/>
      <sheetName val="Unit"/>
      <sheetName val="MAPDC"/>
      <sheetName val="DaftarAn"/>
      <sheetName val="OwnEq"/>
      <sheetName val="PriceList"/>
      <sheetName val="ListAnalisa"/>
      <sheetName val="DIV.3"/>
      <sheetName val="DIV.9"/>
      <sheetName val="PEMBAGIAN"/>
      <sheetName val="pricing"/>
      <sheetName val="div 7"/>
      <sheetName val="RPP01 3"/>
      <sheetName val="Sat-Bhn&amp;Upah Paket 04"/>
      <sheetName val="INPUT"/>
      <sheetName val="F1771-II"/>
      <sheetName val="MON_OH"/>
      <sheetName val="SAT"/>
      <sheetName val="Standby Alat"/>
      <sheetName val="MTa"/>
      <sheetName val="Markup"/>
      <sheetName val="Sat Upah"/>
      <sheetName val="ANalisa "/>
      <sheetName val="RAB_RS"/>
      <sheetName val="Anls_BKL"/>
      <sheetName val="pers"/>
      <sheetName val=""/>
      <sheetName val="k341k612"/>
      <sheetName val="BTL-Bau"/>
      <sheetName val="Form AHS"/>
      <sheetName val="MAPP"/>
      <sheetName val="AnalisaHarga"/>
      <sheetName val="RFP005"/>
      <sheetName val="LINK-MAST. BASIC PRICE"/>
      <sheetName val="ALAT-1"/>
      <sheetName val="BQ_effice"/>
      <sheetName val="Grand summary"/>
      <sheetName val="besi"/>
      <sheetName val="DATA OP"/>
      <sheetName val="Summary "/>
      <sheetName val="V-5700"/>
      <sheetName val="Alat PL"/>
      <sheetName val="SATUAN "/>
      <sheetName val="REKAP ANALISA"/>
      <sheetName val="ANALISA SNI'08(ubh bgsting)"/>
      <sheetName val="Data PJ"/>
      <sheetName val="Pintu Jendela per_lantai_"/>
      <sheetName val="Spek-ME"/>
      <sheetName val="Pile Cap"/>
      <sheetName val="TAMBAHAN PANCANG"/>
      <sheetName val="REKAP BESI BATANG"/>
      <sheetName val="Rincian Bunga Bank"/>
      <sheetName val="Monitor"/>
      <sheetName val="div7-1"/>
      <sheetName val="HS"/>
      <sheetName val="tabel"/>
      <sheetName val="rekap_A5"/>
      <sheetName val="rekap_b5"/>
      <sheetName val="grand_sum5"/>
      <sheetName val="HARGA_MATERIAL5"/>
      <sheetName val="BQ_ARS4"/>
      <sheetName val="H_Satuan4"/>
      <sheetName val="A-11_Steel_Str4"/>
      <sheetName val="A-03_Pile4"/>
      <sheetName val="Paint_Type_B3"/>
      <sheetName val="RKP_ANL3"/>
      <sheetName val="Spec_ME3"/>
      <sheetName val="REKAP_ARSITEKTUR_3"/>
      <sheetName val="BQ_(by_owner)3"/>
      <sheetName val="rab_me_(fisik)3"/>
      <sheetName val="rab_me_(by_owner)_3"/>
      <sheetName val="pintu_jendela3"/>
      <sheetName val="01A-_RAB3"/>
      <sheetName val="ELEMENT_SUM3"/>
      <sheetName val="9_2~PK3"/>
      <sheetName val="Harga_Satuan3"/>
      <sheetName val="Analisa_Upah_&amp;_Bahan_Plum3"/>
      <sheetName val="Area_Tabulation13"/>
      <sheetName val="Proj_Data3"/>
      <sheetName val="Rekap_Direct_Cost3"/>
      <sheetName val="Balok_L_16"/>
      <sheetName val="SUM_TIANG_PC3"/>
      <sheetName val="Analisa_Tend3"/>
      <sheetName val="Daf__No__-_4_23"/>
      <sheetName val="Currency_Rate3"/>
      <sheetName val="Analisa_23"/>
      <sheetName val="Pekerjaan_3"/>
      <sheetName val="Master_1_03"/>
      <sheetName val="Analisa_-Baku3"/>
      <sheetName val="Rekap_Prelim3"/>
      <sheetName val="Balok_L_17"/>
      <sheetName val="data_bahan3"/>
      <sheetName val="Sub_kon3"/>
      <sheetName val="Analisa_Teknik3"/>
      <sheetName val="Material_3"/>
      <sheetName val="Upah_borong3"/>
      <sheetName val="Analisa_alat_berat___3"/>
      <sheetName val="Alat_Berat3"/>
      <sheetName val="Instal_precast3"/>
      <sheetName val="4-Basic_Price3"/>
      <sheetName val="DRAFT_KONSUMEN3"/>
      <sheetName val="Weight_Bridge3"/>
      <sheetName val="COST-PERSON-J_O_3"/>
      <sheetName val="CATU_DAYA_LISTRIK_PK3"/>
      <sheetName val="PERALATAN_&amp;_KATUP2_PK3"/>
      <sheetName val="PERALATAN_UTAMA_PK3"/>
      <sheetName val="CATU_DAYA_LISTRIK_PLB3"/>
      <sheetName val="PERALATAN_&amp;_KATUP2_PLB3"/>
      <sheetName val="PERALATAN_UTAMA_PLB3"/>
      <sheetName val="PEMIPAAN_PK3"/>
      <sheetName val="PEMIPAAN_PLB3"/>
      <sheetName val="HB_3"/>
      <sheetName val="PileCap_3"/>
      <sheetName val="Blk_B13"/>
      <sheetName val="An_Struktur3"/>
      <sheetName val="Unit_Rate__2_3"/>
      <sheetName val="D2_23"/>
      <sheetName val="An_str3"/>
      <sheetName val="Direct_Cost_Thp_23"/>
      <sheetName val="Tie_Beam3"/>
      <sheetName val="Blk_Lt1-Lt__33"/>
      <sheetName val="GRAND_TOTAL3"/>
      <sheetName val="ASPAL_(14)3"/>
      <sheetName val="DAFTAR_HARGA3"/>
      <sheetName val="basic_price2"/>
      <sheetName val="an__struktur3"/>
      <sheetName val="BQ_STR2"/>
      <sheetName val="PRINT_OUT2"/>
      <sheetName val="_______BoQ________2"/>
      <sheetName val="An-Pre_3"/>
      <sheetName val="struktur_tdk_dipakai3"/>
      <sheetName val="HS_Bhn3"/>
      <sheetName val="TOTAL_Summary3"/>
      <sheetName val="bill_53"/>
      <sheetName val="harga_3"/>
      <sheetName val="UPAH_+_ALAT3"/>
      <sheetName val="ANAL_KOEF3"/>
      <sheetName val="Sumber_Daya3"/>
      <sheetName val="Satuan_Dasar3"/>
      <sheetName val="Rekap_DBAK2"/>
      <sheetName val="ME_UMY2"/>
      <sheetName val="B_-_Norelec2"/>
      <sheetName val="an_mek2"/>
      <sheetName val="Analisa_Upah___Bahan_Plum3"/>
      <sheetName val="main_summary3"/>
      <sheetName val="Daftar_Harga_13"/>
      <sheetName val="Kolom_UT3"/>
      <sheetName val="Analisa_&amp;_Upah2"/>
      <sheetName val="Perm__Test2"/>
      <sheetName val="Analisa_STR3"/>
      <sheetName val="Faktor_Markup3"/>
      <sheetName val="Data_Markup3"/>
      <sheetName val="M_Pekerjaan3"/>
      <sheetName val="M_AR-KUAT2"/>
      <sheetName val="Material_Master2"/>
      <sheetName val="Dftr_Barang3"/>
      <sheetName val="Agregat_Halus_&amp;_Kasar3"/>
      <sheetName val="2_103"/>
      <sheetName val="Ring_Balok2"/>
      <sheetName val="RAB_AR&amp;STR2"/>
      <sheetName val="12__Analisa2"/>
      <sheetName val="Bahan_Upah_Alat2"/>
      <sheetName val="surfacing_&amp;_point___2"/>
      <sheetName val="stone_mas_ARE2"/>
      <sheetName val="D_&amp;_W_sizes2"/>
      <sheetName val="An_H_Sat_Pek_Ut2"/>
      <sheetName val="D_782"/>
      <sheetName val="D_79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banding_hrg2"/>
      <sheetName val="AMD_I2"/>
      <sheetName val="ans_harga2"/>
      <sheetName val="POS_12342"/>
      <sheetName val="Unit_Price2"/>
      <sheetName val="HRG_BHN2"/>
      <sheetName val="Upah_&amp;_Bahan2"/>
      <sheetName val="PRD_01-32"/>
      <sheetName val="Hrg_Sat2"/>
      <sheetName val="D3_12"/>
      <sheetName val="Tie_Beam_GN2"/>
      <sheetName val="Schedule_Rev2"/>
      <sheetName val="Man_Power2"/>
      <sheetName val="HSBU_ANA2"/>
      <sheetName val="ANALISA_PEK_UMUM2"/>
      <sheetName val="analisa_PUBM2"/>
      <sheetName val="VOLUME_BAJA3"/>
      <sheetName val="Bahan_2"/>
      <sheetName val="Master_Edit2"/>
      <sheetName val="Bill_of_Qty_MEP2"/>
      <sheetName val="Daf_12"/>
      <sheetName val="HB_ARSITEKTUR2"/>
      <sheetName val="HB_STRUKTUR2"/>
      <sheetName val="Price_Biaya_Cadangan2"/>
      <sheetName val="BQ_Rekapitulasi__Akhir2"/>
      <sheetName val="RKP_PLUMBING2"/>
      <sheetName val="Prog_korp2"/>
      <sheetName val="An_Ars2"/>
      <sheetName val="anls_space_frame2"/>
      <sheetName val="RAB_12"/>
      <sheetName val="Har_Sat2"/>
      <sheetName val="Bill_No_2_1_2"/>
      <sheetName val="An_Arsitektur2"/>
      <sheetName val="Analisa_BOW_072"/>
      <sheetName val="Kolom_B_3a_&amp;_3b2"/>
      <sheetName val="Rasio_Plat2"/>
      <sheetName val="Keb__besi_&amp;_Beton2"/>
      <sheetName val="Raff_Foundation_Ok2"/>
      <sheetName val="Pile_Cape_Ok2"/>
      <sheetName val="Caping_Beam2"/>
      <sheetName val="DDG__STP2"/>
      <sheetName val="DDG__GWT2"/>
      <sheetName val="Ret__Wall2"/>
      <sheetName val="Balok_Bsm_3B-1B2"/>
      <sheetName val="Balok_GF2"/>
      <sheetName val="Balok_P1-P22"/>
      <sheetName val="Balok_P32"/>
      <sheetName val="Balok_5-6-72"/>
      <sheetName val="Balok_8-9-102"/>
      <sheetName val="Balok_11-12-152"/>
      <sheetName val="Balok_16-17-182"/>
      <sheetName val="Balok_19-20-212"/>
      <sheetName val="Balok_22-23-252"/>
      <sheetName val="Balok_26-27-282"/>
      <sheetName val="Balok_29-30-312"/>
      <sheetName val="Balok_32-33-352"/>
      <sheetName val="Balok_36-37-38-392"/>
      <sheetName val="Balok_Atap2"/>
      <sheetName val="Kolom_B_2a_&amp;_2b2"/>
      <sheetName val="Kolom_B_1a_&amp;_1b2"/>
      <sheetName val="Kolom_GF_A_&amp;_B2"/>
      <sheetName val="Kolom_Mezzanine2"/>
      <sheetName val="Kolom_P1A_&amp;_P1B2"/>
      <sheetName val="Kolom_P2A_&amp;_P2B2"/>
      <sheetName val="Kolom_P32"/>
      <sheetName val="Kolom_5,62"/>
      <sheetName val="Kolom_7,8,9,10,11,12,15,16,172"/>
      <sheetName val="Kolom_18,19,20,21,22,23,252"/>
      <sheetName val="Kolom_26_s_d_33,_35_s_d_atap2"/>
      <sheetName val="SW__12"/>
      <sheetName val="SW__22"/>
      <sheetName val="SW__32"/>
      <sheetName val="SW__42"/>
      <sheetName val="SW__52"/>
      <sheetName val="SW__62"/>
      <sheetName val="SW__72"/>
      <sheetName val="SW__82"/>
      <sheetName val="SW__92"/>
      <sheetName val="Tangga_Utama2"/>
      <sheetName val="Tangga_Unit2"/>
      <sheetName val="Planter_Box2"/>
      <sheetName val="BQ_3_2_STRUKTUR_-BAWAH_2"/>
      <sheetName val="Balok_Ramp2"/>
      <sheetName val="DAFT_ALAT,UPAH_&amp;_MAT2"/>
      <sheetName val="List_Doc2"/>
      <sheetName val="ANALISA_ME2"/>
      <sheetName val="Detail_BUL2"/>
      <sheetName val="2-Genset_print2"/>
      <sheetName val="L__Hr2"/>
      <sheetName val="Metod_TWR2"/>
      <sheetName val="+45,200_&amp;_+45,700_(Salah)2"/>
      <sheetName val="D2_2_12"/>
      <sheetName val="B_2(LANJUTAN)2"/>
      <sheetName val="Cold_Miling2"/>
      <sheetName val="F_ALARM2"/>
      <sheetName val="Daf-1_Persiapan2"/>
      <sheetName val="ALL_SUM2"/>
      <sheetName val="Tubing_&amp;_fitting2"/>
      <sheetName val="Pengalaman_Per2"/>
      <sheetName val="iTEM_hARSAT"/>
      <sheetName val="4_2_1"/>
      <sheetName val="Cash_Flow_bulanan"/>
      <sheetName val="RAB_fisik2"/>
      <sheetName val="List_Plafound_Gypsum"/>
      <sheetName val="List_Plafound_WR"/>
      <sheetName val="Screning_Ac"/>
      <sheetName val="Evaluasi_(_1_)"/>
      <sheetName val="Gal_Jack_Hammer"/>
      <sheetName val="Harsat_Bahan"/>
      <sheetName val="Harsat_Upah"/>
      <sheetName val="Daf-III_1_1__Dinding_PARKIR"/>
      <sheetName val="DAf-III_8__Facade"/>
      <sheetName val="Daf-III_2_2__Pintu_TOWER"/>
      <sheetName val="JUMLAHAN_TOTAL_"/>
      <sheetName val="Daf-III_1_2__Dinding_TOWER"/>
      <sheetName val="Rencana_S_curve"/>
      <sheetName val="Cash_flow_detail_breakdown"/>
      <sheetName val="List_H_Bahan&amp;Upah"/>
      <sheetName val="REKAP_VOLUME1"/>
      <sheetName val="D1__Plint"/>
      <sheetName val="Harga_Bahan"/>
      <sheetName val="HSA_&amp;_PAB"/>
      <sheetName val="Harga_Upah_"/>
      <sheetName val="Eva__Progres"/>
      <sheetName val="DF-7_(2)"/>
      <sheetName val="BILL_4"/>
      <sheetName val="Kell_Plint-TH"/>
      <sheetName val="Kel__Dind-TH"/>
      <sheetName val="EPB_"/>
      <sheetName val="pro_ra_op"/>
      <sheetName val="inves_alat"/>
      <sheetName val="dashboard_VERSI_BATUBARA"/>
      <sheetName val="HSP_swk"/>
      <sheetName val="NP_(2)"/>
      <sheetName val="6PILE__(돌출)"/>
      <sheetName val="Analisa_Tambahan"/>
      <sheetName val="Analisa_PL"/>
      <sheetName val="Surat_Pernyataan"/>
      <sheetName val="Isolasi_Luar_Dalam"/>
      <sheetName val="Isolasi_Luar"/>
      <sheetName val="Harga_Dasar"/>
      <sheetName val="rab_strktr_ars_print"/>
      <sheetName val="AHS_Marka"/>
      <sheetName val="UPH_BHN"/>
      <sheetName val="Unit_Cost"/>
      <sheetName val="ANALISA_(2)"/>
      <sheetName val="RL Biaya"/>
      <sheetName val="FMU"/>
      <sheetName val="DC"/>
      <sheetName val="MT_an"/>
      <sheetName val="HARGA SATUAN ARS"/>
      <sheetName val="Material-mr"/>
      <sheetName val="DAF_2_5"/>
      <sheetName val="Anls Bow"/>
      <sheetName val="Sat Bow"/>
      <sheetName val="An_Konstruksi"/>
      <sheetName val="ANALISA GEDUNG"/>
      <sheetName val="集計表_ﾍﾞｰｽ"/>
      <sheetName val="Analisa Sipil"/>
      <sheetName val="Daftarharga"/>
      <sheetName val="B D_AHS6"/>
      <sheetName val="INPUT HARIAN"/>
      <sheetName val="Cost Summary"/>
      <sheetName val="PP"/>
      <sheetName val="1.Quot-Grissik"/>
      <sheetName val="Detail Piutang"/>
      <sheetName val="KODE REK"/>
      <sheetName val="Tataudara"/>
      <sheetName val="H-Dasar"/>
      <sheetName val="Template"/>
      <sheetName val="DailyWeeklyPlan"/>
      <sheetName val="Analisa Tend (2)"/>
      <sheetName val="4. Kata Pengantar"/>
      <sheetName val="Valuation"/>
      <sheetName val="L.BA blok"/>
      <sheetName val="Laba"/>
      <sheetName val="Inputs"/>
      <sheetName val="REPORT"/>
      <sheetName val="LABEL"/>
      <sheetName val="Sheet15"/>
      <sheetName val="pl"/>
      <sheetName val="A. Asumsi2015"/>
      <sheetName val="AnalisaHS"/>
      <sheetName val="Opening"/>
      <sheetName val="fcsp-w"/>
      <sheetName val="NORMA"/>
      <sheetName val="Olah"/>
      <sheetName val="Plan"/>
      <sheetName val="rekap_A6"/>
      <sheetName val="rekap_b6"/>
      <sheetName val="grand_sum6"/>
      <sheetName val="HARGA_MATERIAL6"/>
      <sheetName val="BQ_ARS5"/>
      <sheetName val="H_Satuan5"/>
      <sheetName val="A-11_Steel_Str5"/>
      <sheetName val="A-03_Pile5"/>
      <sheetName val="RKP_ANL4"/>
      <sheetName val="REKAP_ARSITEKTUR_4"/>
      <sheetName val="ELEMENT_SUM4"/>
      <sheetName val="BQ_(by_owner)4"/>
      <sheetName val="rab_me_(fisik)4"/>
      <sheetName val="rab_me_(by_owner)_4"/>
      <sheetName val="pintu_jendela4"/>
      <sheetName val="Paint_Type_B4"/>
      <sheetName val="9_2~PK4"/>
      <sheetName val="Harga_Satuan4"/>
      <sheetName val="Spec_ME4"/>
      <sheetName val="Rekap_Direct_Cost4"/>
      <sheetName val="Analisa_Tend4"/>
      <sheetName val="01A-_RAB4"/>
      <sheetName val="Pekerjaan_4"/>
      <sheetName val="Analisa_Upah_&amp;_Bahan_Plum4"/>
      <sheetName val="Balok_L_18"/>
      <sheetName val="Daf__No__-_4_24"/>
      <sheetName val="SUM_TIANG_PC4"/>
      <sheetName val="Area_Tabulation14"/>
      <sheetName val="Proj_Data4"/>
      <sheetName val="Currency_Rate4"/>
      <sheetName val="Analisa_24"/>
      <sheetName val="HB_4"/>
      <sheetName val="Weight_Bridge4"/>
      <sheetName val="COST-PERSON-J_O_4"/>
      <sheetName val="Master_1_04"/>
      <sheetName val="Analisa_-Baku4"/>
      <sheetName val="Rekap_Prelim4"/>
      <sheetName val="Balok_L_19"/>
      <sheetName val="data_bahan4"/>
      <sheetName val="Sub_kon4"/>
      <sheetName val="Analisa_Teknik4"/>
      <sheetName val="Material_4"/>
      <sheetName val="Upah_borong4"/>
      <sheetName val="Analisa_alat_berat___4"/>
      <sheetName val="Alat_Berat4"/>
      <sheetName val="Instal_precast4"/>
      <sheetName val="4-Basic_Price4"/>
      <sheetName val="DRAFT_KONSUMEN4"/>
      <sheetName val="An_Struktur4"/>
      <sheetName val="Unit_Rate__2_4"/>
      <sheetName val="CATU_DAYA_LISTRIK_PK4"/>
      <sheetName val="PERALATAN_&amp;_KATUP2_PK4"/>
      <sheetName val="PERALATAN_UTAMA_PK4"/>
      <sheetName val="CATU_DAYA_LISTRIK_PLB4"/>
      <sheetName val="PERALATAN_&amp;_KATUP2_PLB4"/>
      <sheetName val="PERALATAN_UTAMA_PLB4"/>
      <sheetName val="PEMIPAAN_PK4"/>
      <sheetName val="PEMIPAAN_PLB4"/>
      <sheetName val="Tie_Beam4"/>
      <sheetName val="Blk_Lt1-Lt__34"/>
      <sheetName val="D2_24"/>
      <sheetName val="An_str4"/>
      <sheetName val="Direct_Cost_Thp_24"/>
      <sheetName val="GRAND_TOTAL4"/>
      <sheetName val="ASPAL_(14)4"/>
      <sheetName val="DAFTAR_HARGA4"/>
      <sheetName val="PileCap_4"/>
      <sheetName val="Blk_B14"/>
      <sheetName val="basic_price3"/>
      <sheetName val="an__struktur4"/>
      <sheetName val="BQ_STR3"/>
      <sheetName val="PRINT_OUT3"/>
      <sheetName val="_______BoQ________3"/>
      <sheetName val="struktur_tdk_dipakai4"/>
      <sheetName val="HS_Bhn4"/>
      <sheetName val="TOTAL_Summary4"/>
      <sheetName val="bill_54"/>
      <sheetName val="harga_4"/>
      <sheetName val="UPAH_+_ALAT4"/>
      <sheetName val="An-Pre_4"/>
      <sheetName val="Analisa_Upah___Bahan_Plum4"/>
      <sheetName val="Satuan_Dasar4"/>
      <sheetName val="ANAL_KOEF4"/>
      <sheetName val="Sumber_Daya4"/>
      <sheetName val="main_summary4"/>
      <sheetName val="Daftar_Harga_14"/>
      <sheetName val="Kolom_UT4"/>
      <sheetName val="B_-_Norelec3"/>
      <sheetName val="Rekap_DBAK3"/>
      <sheetName val="ME_UMY3"/>
      <sheetName val="Analisa_&amp;_Upah3"/>
      <sheetName val="Perm__Test3"/>
      <sheetName val="Faktor_Markup4"/>
      <sheetName val="Data_Markup4"/>
      <sheetName val="M_Pekerjaan4"/>
      <sheetName val="M_AR-KUAT3"/>
      <sheetName val="Material_Master3"/>
      <sheetName val="2_104"/>
      <sheetName val="Analisa_STR4"/>
      <sheetName val="Ring_Balok3"/>
      <sheetName val="Dftr_Barang4"/>
      <sheetName val="Agregat_Halus_&amp;_Kasar4"/>
      <sheetName val="an_mek3"/>
      <sheetName val="RAB_AR&amp;STR3"/>
      <sheetName val="12__Analisa3"/>
      <sheetName val="D_&amp;_W_sizes3"/>
      <sheetName val="An_H_Sat_Pek_Ut3"/>
      <sheetName val="D_783"/>
      <sheetName val="D_79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HRG_BHN3"/>
      <sheetName val="Bahan_Upah_Alat3"/>
      <sheetName val="banding_hrg3"/>
      <sheetName val="AMD_I3"/>
      <sheetName val="ans_harga3"/>
      <sheetName val="POS_12343"/>
      <sheetName val="Unit_Price3"/>
      <sheetName val="Upah_&amp;_Bahan3"/>
      <sheetName val="PRD_01-33"/>
      <sheetName val="surfacing_&amp;_point___3"/>
      <sheetName val="stone_mas_ARE3"/>
      <sheetName val="Hrg_Sat3"/>
      <sheetName val="D3_13"/>
      <sheetName val="Tie_Beam_GN3"/>
      <sheetName val="Schedule_Rev3"/>
      <sheetName val="Man_Power3"/>
      <sheetName val="HSBU_ANA3"/>
      <sheetName val="ANALISA_PEK_UMUM3"/>
      <sheetName val="analisa_PUBM3"/>
      <sheetName val="VOLUME_BAJA4"/>
      <sheetName val="Bahan_3"/>
      <sheetName val="Master_Edit3"/>
      <sheetName val="Bill_of_Qty_MEP3"/>
      <sheetName val="Daf_13"/>
      <sheetName val="HB_ARSITEKTUR3"/>
      <sheetName val="HB_STRUKTUR3"/>
      <sheetName val="Price_Biaya_Cadangan3"/>
      <sheetName val="BQ_Rekapitulasi__Akhir3"/>
      <sheetName val="RKP_PLUMBING3"/>
      <sheetName val="Prog_korp3"/>
      <sheetName val="An_Ars3"/>
      <sheetName val="anls_space_frame3"/>
      <sheetName val="RAB_13"/>
      <sheetName val="Har_Sat3"/>
      <sheetName val="Bill_No_2_1_3"/>
      <sheetName val="An_Arsitektur3"/>
      <sheetName val="Analisa_BOW_073"/>
      <sheetName val="Kolom_B_3a_&amp;_3b3"/>
      <sheetName val="Rasio_Plat3"/>
      <sheetName val="Keb__besi_&amp;_Beton3"/>
      <sheetName val="Raff_Foundation_Ok3"/>
      <sheetName val="Pile_Cape_Ok3"/>
      <sheetName val="Caping_Beam3"/>
      <sheetName val="DDG__STP3"/>
      <sheetName val="DDG__GWT3"/>
      <sheetName val="Ret__Wall3"/>
      <sheetName val="Balok_Bsm_3B-1B3"/>
      <sheetName val="Balok_GF3"/>
      <sheetName val="Balok_P1-P23"/>
      <sheetName val="Balok_P33"/>
      <sheetName val="Balok_5-6-73"/>
      <sheetName val="Balok_8-9-103"/>
      <sheetName val="Balok_11-12-153"/>
      <sheetName val="Balok_16-17-183"/>
      <sheetName val="Balok_19-20-213"/>
      <sheetName val="Balok_22-23-253"/>
      <sheetName val="Balok_26-27-283"/>
      <sheetName val="Balok_29-30-313"/>
      <sheetName val="Balok_32-33-353"/>
      <sheetName val="Balok_36-37-38-393"/>
      <sheetName val="Balok_Atap3"/>
      <sheetName val="Kolom_B_2a_&amp;_2b3"/>
      <sheetName val="Kolom_B_1a_&amp;_1b3"/>
      <sheetName val="Kolom_GF_A_&amp;_B3"/>
      <sheetName val="Kolom_Mezzanine3"/>
      <sheetName val="Kolom_P1A_&amp;_P1B3"/>
      <sheetName val="Kolom_P2A_&amp;_P2B3"/>
      <sheetName val="Kolom_P33"/>
      <sheetName val="Kolom_5,63"/>
      <sheetName val="Kolom_7,8,9,10,11,12,15,16,173"/>
      <sheetName val="Kolom_18,19,20,21,22,23,253"/>
      <sheetName val="Kolom_26_s_d_33,_35_s_d_atap3"/>
      <sheetName val="SW__13"/>
      <sheetName val="SW__23"/>
      <sheetName val="SW__33"/>
      <sheetName val="SW__43"/>
      <sheetName val="SW__53"/>
      <sheetName val="SW__63"/>
      <sheetName val="SW__73"/>
      <sheetName val="SW__83"/>
      <sheetName val="SW__93"/>
      <sheetName val="Tangga_Utama3"/>
      <sheetName val="Tangga_Unit3"/>
      <sheetName val="Planter_Box3"/>
      <sheetName val="BQ_3_2_STRUKTUR_-BAWAH_3"/>
      <sheetName val="Balok_Ramp3"/>
      <sheetName val="DAFT_ALAT,UPAH_&amp;_MAT3"/>
      <sheetName val="List_Doc3"/>
      <sheetName val="ANALISA_ME3"/>
      <sheetName val="Detail_BUL3"/>
      <sheetName val="2-Genset_print3"/>
      <sheetName val="L__Hr3"/>
      <sheetName val="Metod_TWR3"/>
      <sheetName val="Gal_Jack_Hammer1"/>
      <sheetName val="+45,200_&amp;_+45,700_(Salah)3"/>
      <sheetName val="D2_2_13"/>
      <sheetName val="B_2(LANJUTAN)3"/>
      <sheetName val="Cold_Miling3"/>
      <sheetName val="F_ALARM3"/>
      <sheetName val="Daf-1_Persiapan3"/>
      <sheetName val="ALL_SUM3"/>
      <sheetName val="Pengalaman_Per3"/>
      <sheetName val="Tubing_&amp;_fitting3"/>
      <sheetName val="iTEM_hARSAT1"/>
      <sheetName val="4_2_11"/>
      <sheetName val="Cash_Flow_bulanan1"/>
      <sheetName val="RAB_fisik3"/>
      <sheetName val="List_Plafound_Gypsum1"/>
      <sheetName val="List_Plafound_WR1"/>
      <sheetName val="Screning_Ac1"/>
      <sheetName val="Evaluasi_(_1_)1"/>
      <sheetName val="Harsat_Bahan1"/>
      <sheetName val="Harsat_Upah1"/>
      <sheetName val="Daf-III_1_1__Dinding_PARKIR1"/>
      <sheetName val="DAf-III_8__Facade1"/>
      <sheetName val="Daf-III_2_2__Pintu_TOWER1"/>
      <sheetName val="JUMLAHAN_TOTAL_1"/>
      <sheetName val="Daf-III_1_2__Dinding_TOWER1"/>
      <sheetName val="Rencana_S_curve1"/>
      <sheetName val="Cash_flow_detail_breakdown1"/>
      <sheetName val="List_H_Bahan&amp;Upah1"/>
      <sheetName val="REKAP_VOLUME2"/>
      <sheetName val="D1__Plint1"/>
      <sheetName val="Harga_Bahan1"/>
      <sheetName val="HSA_&amp;_PAB1"/>
      <sheetName val="Harga_Upah_1"/>
      <sheetName val="Eva__Progres1"/>
      <sheetName val="DF-7_(2)1"/>
      <sheetName val="BILL_41"/>
      <sheetName val="Kell_Plint-TH1"/>
      <sheetName val="Kel__Dind-TH1"/>
      <sheetName val="EPB_1"/>
      <sheetName val="HSP_swk1"/>
      <sheetName val="NP_(2)1"/>
      <sheetName val="6PILE__(돌출)1"/>
      <sheetName val="Analisa_PL1"/>
      <sheetName val="pro_ra_op1"/>
      <sheetName val="Analisa_Tambahan1"/>
      <sheetName val="PENGAL_yg_Dilaksanakan"/>
      <sheetName val="Unit_Cost1"/>
      <sheetName val="Harga_Dasar1"/>
      <sheetName val="rab_strktr_ars_print1"/>
      <sheetName val="Piping_Design_Data"/>
      <sheetName val="ANALISA_SNI'07rootsREV"/>
      <sheetName val="AHS_Marka1"/>
      <sheetName val="inves_alat1"/>
      <sheetName val="dashboard_VERSI_BATUBARA1"/>
      <sheetName val="Surat_Pernyataan1"/>
      <sheetName val="Isolasi_Luar_Dalam1"/>
      <sheetName val="Isolasi_Luar1"/>
      <sheetName val="UPH_BHN1"/>
      <sheetName val="ANALISA_(2)1"/>
      <sheetName val="INPUT_AGST"/>
      <sheetName val="KODE_UPAH"/>
      <sheetName val="FORM_3A"/>
      <sheetName val="L-3_DHSD"/>
      <sheetName val="BD_2_1_-_7_1(8)"/>
      <sheetName val="Pek_Luar"/>
      <sheetName val="PERALATAN_UTAMA_AC"/>
      <sheetName val="UNIT_FAN"/>
      <sheetName val="Bill_2_3"/>
      <sheetName val="Bill_2_5B"/>
      <sheetName val="Bill_2_1"/>
      <sheetName val="Fill_this_out_first___"/>
      <sheetName val="REKAP_"/>
      <sheetName val="anl_sa"/>
      <sheetName val="B_as"/>
      <sheetName val="RL_Biaya"/>
      <sheetName val="Gudang_non_AC-AC_Struktur"/>
      <sheetName val="Sat-Bhn&amp;Upah_Paket_04"/>
      <sheetName val="Prod_Alat"/>
      <sheetName val="rekap_A7"/>
      <sheetName val="rekap_b7"/>
      <sheetName val="grand_sum7"/>
      <sheetName val="HARGA_MATERIAL7"/>
      <sheetName val="BQ_ARS6"/>
      <sheetName val="H_Satuan6"/>
      <sheetName val="A-11_Steel_Str6"/>
      <sheetName val="A-03_Pile6"/>
      <sheetName val="Paint_Type_B5"/>
      <sheetName val="Spec_ME5"/>
      <sheetName val="RKP_ANL5"/>
      <sheetName val="REKAP_ARSITEKTUR_5"/>
      <sheetName val="DRAFT_KONSUMEN5"/>
      <sheetName val="Weight_Bridge5"/>
      <sheetName val="9_2~PK5"/>
      <sheetName val="Rekap_Direct_Cost5"/>
      <sheetName val="BQ_(by_owner)5"/>
      <sheetName val="rab_me_(fisik)5"/>
      <sheetName val="rab_me_(by_owner)_5"/>
      <sheetName val="ELEMENT_SUM5"/>
      <sheetName val="Harga_Satuan5"/>
      <sheetName val="pintu_jendela5"/>
      <sheetName val="Balok_L_110"/>
      <sheetName val="01A-_RAB5"/>
      <sheetName val="Analisa_Tend5"/>
      <sheetName val="Analisa_Upah_&amp;_Bahan_Plum5"/>
      <sheetName val="Pekerjaan_5"/>
      <sheetName val="Area_Tabulation15"/>
      <sheetName val="Proj_Data5"/>
      <sheetName val="Daf__No__-_4_25"/>
      <sheetName val="COST-PERSON-J_O_5"/>
      <sheetName val="SUM_TIANG_PC5"/>
      <sheetName val="Currency_Rate5"/>
      <sheetName val="Analisa_25"/>
      <sheetName val="Master_1_05"/>
      <sheetName val="Analisa_-Baku5"/>
      <sheetName val="Rekap_Prelim5"/>
      <sheetName val="Balok_L_111"/>
      <sheetName val="4-Basic_Price5"/>
      <sheetName val="data_bahan5"/>
      <sheetName val="Sub_kon5"/>
      <sheetName val="Analisa_Teknik5"/>
      <sheetName val="Material_5"/>
      <sheetName val="Upah_borong5"/>
      <sheetName val="Analisa_alat_berat___5"/>
      <sheetName val="Alat_Berat5"/>
      <sheetName val="Instal_precast5"/>
      <sheetName val="CATU_DAYA_LISTRIK_PK5"/>
      <sheetName val="PERALATAN_&amp;_KATUP2_PK5"/>
      <sheetName val="PERALATAN_UTAMA_PK5"/>
      <sheetName val="CATU_DAYA_LISTRIK_PLB5"/>
      <sheetName val="PERALATAN_&amp;_KATUP2_PLB5"/>
      <sheetName val="PERALATAN_UTAMA_PLB5"/>
      <sheetName val="PEMIPAAN_PK5"/>
      <sheetName val="PEMIPAAN_PLB5"/>
      <sheetName val="Tie_Beam5"/>
      <sheetName val="Blk_Lt1-Lt__35"/>
      <sheetName val="basic_price4"/>
      <sheetName val="HB_5"/>
      <sheetName val="PileCap_5"/>
      <sheetName val="Blk_B15"/>
      <sheetName val="An_Struktur5"/>
      <sheetName val="Unit_Rate__2_5"/>
      <sheetName val="D2_25"/>
      <sheetName val="An_str5"/>
      <sheetName val="Direct_Cost_Thp_25"/>
      <sheetName val="GRAND_TOTAL5"/>
      <sheetName val="ASPAL_(14)5"/>
      <sheetName val="DAFTAR_HARGA5"/>
      <sheetName val="an__struktur5"/>
      <sheetName val="BQ_STR4"/>
      <sheetName val="Satuan_Dasar5"/>
      <sheetName val="HS_Bhn5"/>
      <sheetName val="TOTAL_Summary5"/>
      <sheetName val="bill_55"/>
      <sheetName val="2_105"/>
      <sheetName val="PRINT_OUT4"/>
      <sheetName val="_______BoQ________4"/>
      <sheetName val="An-Pre_5"/>
      <sheetName val="struktur_tdk_dipakai5"/>
      <sheetName val="harga_5"/>
      <sheetName val="UPAH_+_ALAT5"/>
      <sheetName val="ANAL_KOEF5"/>
      <sheetName val="Sumber_Daya5"/>
      <sheetName val="Rekap_DBAK4"/>
      <sheetName val="ME_UMY4"/>
      <sheetName val="B_-_Norelec4"/>
      <sheetName val="an_mek4"/>
      <sheetName val="Analisa_Upah___Bahan_Plum5"/>
      <sheetName val="main_summary5"/>
      <sheetName val="Daftar_Harga_15"/>
      <sheetName val="Kolom_UT5"/>
      <sheetName val="Analisa_&amp;_Upah4"/>
      <sheetName val="Perm__Test4"/>
      <sheetName val="Faktor_Markup5"/>
      <sheetName val="Data_Markup5"/>
      <sheetName val="M_Pekerjaan5"/>
      <sheetName val="M_AR-KUAT4"/>
      <sheetName val="Material_Master4"/>
      <sheetName val="Analisa_STR5"/>
      <sheetName val="Ring_Balok4"/>
      <sheetName val="Dftr_Barang5"/>
      <sheetName val="Agregat_Halus_&amp;_Kasar5"/>
      <sheetName val="RAB_AR&amp;STR4"/>
      <sheetName val="12__Analisa4"/>
      <sheetName val="D_&amp;_W_sizes4"/>
      <sheetName val="An_H_Sat_Pek_Ut4"/>
      <sheetName val="D_784"/>
      <sheetName val="D_79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s_harga4"/>
      <sheetName val="banding_hrg4"/>
      <sheetName val="AMD_I4"/>
      <sheetName val="Bahan_Upah_Alat4"/>
      <sheetName val="POS_12344"/>
      <sheetName val="Unit_Price4"/>
      <sheetName val="HRG_BHN4"/>
      <sheetName val="Upah_&amp;_Bahan4"/>
      <sheetName val="PRD_01-34"/>
      <sheetName val="surfacing_&amp;_point___4"/>
      <sheetName val="stone_mas_ARE4"/>
      <sheetName val="Hrg_Sat4"/>
      <sheetName val="D3_14"/>
      <sheetName val="Tie_Beam_GN4"/>
      <sheetName val="Schedule_Rev4"/>
      <sheetName val="Man_Power4"/>
      <sheetName val="HSBU_ANA4"/>
      <sheetName val="ANALISA_PEK_UMUM4"/>
      <sheetName val="analisa_PUBM4"/>
      <sheetName val="VOLUME_BAJA5"/>
      <sheetName val="Bahan_4"/>
      <sheetName val="Master_Edit4"/>
      <sheetName val="Prog_korp4"/>
      <sheetName val="HB_ARSITEKTUR4"/>
      <sheetName val="HB_STRUKTUR4"/>
      <sheetName val="Price_Biaya_Cadangan4"/>
      <sheetName val="BQ_Rekapitulasi__Akhir4"/>
      <sheetName val="Bill_of_Qty_MEP4"/>
      <sheetName val="Daf_14"/>
      <sheetName val="RKP_PLUMBING4"/>
      <sheetName val="An_Ars4"/>
      <sheetName val="anls_space_frame4"/>
      <sheetName val="RAB_14"/>
      <sheetName val="Har_Sat4"/>
      <sheetName val="Bill_No_2_1_4"/>
      <sheetName val="An_Arsitektur4"/>
      <sheetName val="Analisa_BOW_074"/>
      <sheetName val="Kolom_B_3a_&amp;_3b4"/>
      <sheetName val="Rasio_Plat4"/>
      <sheetName val="Keb__besi_&amp;_Beton4"/>
      <sheetName val="Raff_Foundation_Ok4"/>
      <sheetName val="Pile_Cape_Ok4"/>
      <sheetName val="Caping_Beam4"/>
      <sheetName val="DDG__STP4"/>
      <sheetName val="DDG__GWT4"/>
      <sheetName val="Ret__Wall4"/>
      <sheetName val="Balok_Bsm_3B-1B4"/>
      <sheetName val="Balok_GF4"/>
      <sheetName val="Balok_P1-P24"/>
      <sheetName val="Balok_P34"/>
      <sheetName val="Balok_5-6-74"/>
      <sheetName val="Balok_8-9-104"/>
      <sheetName val="Balok_11-12-154"/>
      <sheetName val="Balok_16-17-184"/>
      <sheetName val="Balok_19-20-214"/>
      <sheetName val="Balok_22-23-254"/>
      <sheetName val="Balok_26-27-284"/>
      <sheetName val="Balok_29-30-314"/>
      <sheetName val="Balok_32-33-354"/>
      <sheetName val="Balok_36-37-38-394"/>
      <sheetName val="Balok_Atap4"/>
      <sheetName val="Kolom_B_2a_&amp;_2b4"/>
      <sheetName val="Kolom_B_1a_&amp;_1b4"/>
      <sheetName val="Kolom_GF_A_&amp;_B4"/>
      <sheetName val="Kolom_Mezzanine4"/>
      <sheetName val="Kolom_P1A_&amp;_P1B4"/>
      <sheetName val="Kolom_P2A_&amp;_P2B4"/>
      <sheetName val="Kolom_P34"/>
      <sheetName val="Kolom_5,64"/>
      <sheetName val="Kolom_7,8,9,10,11,12,15,16,174"/>
      <sheetName val="Kolom_18,19,20,21,22,23,254"/>
      <sheetName val="Kolom_26_s_d_33,_35_s_d_atap4"/>
      <sheetName val="SW__14"/>
      <sheetName val="SW__24"/>
      <sheetName val="SW__34"/>
      <sheetName val="SW__44"/>
      <sheetName val="SW__54"/>
      <sheetName val="SW__64"/>
      <sheetName val="SW__74"/>
      <sheetName val="SW__84"/>
      <sheetName val="SW__94"/>
      <sheetName val="Tangga_Utama4"/>
      <sheetName val="Tangga_Unit4"/>
      <sheetName val="Planter_Box4"/>
      <sheetName val="BQ_3_2_STRUKTUR_-BAWAH_4"/>
      <sheetName val="Balok_Ramp4"/>
      <sheetName val="DAFT_ALAT,UPAH_&amp;_MAT4"/>
      <sheetName val="List_Doc4"/>
      <sheetName val="ANALISA_ME4"/>
      <sheetName val="Detail_BUL4"/>
      <sheetName val="2-Genset_print4"/>
      <sheetName val="L__Hr4"/>
      <sheetName val="Metod_TWR4"/>
      <sheetName val="+45,200_&amp;_+45,700_(Salah)4"/>
      <sheetName val="D2_2_14"/>
      <sheetName val="B_2(LANJUTAN)4"/>
      <sheetName val="Cold_Miling4"/>
      <sheetName val="F_ALARM4"/>
      <sheetName val="Daf-1_Persiapan4"/>
      <sheetName val="ALL_SUM4"/>
      <sheetName val="Tubing_&amp;_fitting4"/>
      <sheetName val="Pengalaman_Per4"/>
      <sheetName val="iTEM_hARSAT2"/>
      <sheetName val="4_2_12"/>
      <sheetName val="Cash_Flow_bulanan2"/>
      <sheetName val="RAB_fisik4"/>
      <sheetName val="List_Plafound_Gypsum2"/>
      <sheetName val="List_Plafound_WR2"/>
      <sheetName val="Screning_Ac2"/>
      <sheetName val="Evaluasi_(_1_)2"/>
      <sheetName val="Gal_Jack_Hammer2"/>
      <sheetName val="Harsat_Bahan2"/>
      <sheetName val="Harsat_Upah2"/>
      <sheetName val="Daf-III_1_1__Dinding_PARKIR2"/>
      <sheetName val="DAf-III_8__Facade2"/>
      <sheetName val="Daf-III_2_2__Pintu_TOWER2"/>
      <sheetName val="JUMLAHAN_TOTAL_2"/>
      <sheetName val="Daf-III_1_2__Dinding_TOWER2"/>
      <sheetName val="Rencana_S_curve2"/>
      <sheetName val="Cash_flow_detail_breakdown2"/>
      <sheetName val="List_H_Bahan&amp;Upah2"/>
      <sheetName val="REKAP_VOLUME3"/>
      <sheetName val="D1__Plint2"/>
      <sheetName val="Harga_Bahan2"/>
      <sheetName val="HSA_&amp;_PAB2"/>
      <sheetName val="Harga_Upah_2"/>
      <sheetName val="Eva__Progres2"/>
      <sheetName val="DF-7_(2)2"/>
      <sheetName val="BILL_42"/>
      <sheetName val="Kell_Plint-TH2"/>
      <sheetName val="Kel__Dind-TH2"/>
      <sheetName val="EPB_2"/>
      <sheetName val="HSP_swk2"/>
      <sheetName val="NP_(2)2"/>
      <sheetName val="6PILE__(돌출)2"/>
      <sheetName val="Analisa_Tambahan2"/>
      <sheetName val="Analisa_PL2"/>
      <sheetName val="pro_ra_op2"/>
      <sheetName val="PENGAL_yg_Dilaksanakan1"/>
      <sheetName val="Unit_Cost2"/>
      <sheetName val="Harga_Dasar2"/>
      <sheetName val="rab_strktr_ars_print2"/>
      <sheetName val="Piping_Design_Data1"/>
      <sheetName val="inves_alat2"/>
      <sheetName val="dashboard_VERSI_BATUBARA2"/>
      <sheetName val="Surat_Pernyataan2"/>
      <sheetName val="Isolasi_Luar_Dalam2"/>
      <sheetName val="Isolasi_Luar2"/>
      <sheetName val="UPH_BHN2"/>
      <sheetName val="ANALISA_(2)2"/>
      <sheetName val="AHS_Marka2"/>
      <sheetName val="INPUT_AGST1"/>
      <sheetName val="KODE_UPAH1"/>
      <sheetName val="FORM_3A1"/>
      <sheetName val="L-3_DHSD1"/>
      <sheetName val="BD_2_1_-_7_1(8)1"/>
      <sheetName val="ANALISA_SNI'07rootsREV1"/>
      <sheetName val="RL_Biaya1"/>
      <sheetName val="Price_List1"/>
      <sheetName val="Pek_Luar1"/>
      <sheetName val="PERALATAN_UTAMA_AC1"/>
      <sheetName val="UNIT_FAN1"/>
      <sheetName val="Bill_2_31"/>
      <sheetName val="Bill_2_5B1"/>
      <sheetName val="Bill_2_11"/>
      <sheetName val="Fill_this_out_first___1"/>
      <sheetName val="REKAP_1"/>
      <sheetName val="anl_sa1"/>
      <sheetName val="B_as1"/>
      <sheetName val="Gudang_non_AC-AC_Struktur1"/>
      <sheetName val="Sat-Bhn&amp;Upah_Paket_041"/>
      <sheetName val="Prod_Alat1"/>
      <sheetName val="rekap_A8"/>
      <sheetName val="rekap_b8"/>
      <sheetName val="grand_sum8"/>
      <sheetName val="HARGA_MATERIAL8"/>
      <sheetName val="BQ_ARS7"/>
      <sheetName val="H_Satuan7"/>
      <sheetName val="A-11_Steel_Str7"/>
      <sheetName val="A-03_Pile7"/>
      <sheetName val="RKP_ANL6"/>
      <sheetName val="REKAP_ARSITEKTUR_6"/>
      <sheetName val="ELEMENT_SUM6"/>
      <sheetName val="BQ_(by_owner)6"/>
      <sheetName val="rab_me_(fisik)6"/>
      <sheetName val="rab_me_(by_owner)_6"/>
      <sheetName val="pintu_jendela6"/>
      <sheetName val="Paint_Type_B6"/>
      <sheetName val="9_2~PK6"/>
      <sheetName val="Harga_Satuan6"/>
      <sheetName val="Spec_ME6"/>
      <sheetName val="Rekap_Direct_Cost6"/>
      <sheetName val="Analisa_Tend6"/>
      <sheetName val="01A-_RAB6"/>
      <sheetName val="Pekerjaan_6"/>
      <sheetName val="Analisa_Upah_&amp;_Bahan_Plum6"/>
      <sheetName val="Balok_L_112"/>
      <sheetName val="Daf__No__-_4_26"/>
      <sheetName val="SUM_TIANG_PC6"/>
      <sheetName val="Area_Tabulation16"/>
      <sheetName val="Proj_Data6"/>
      <sheetName val="Currency_Rate6"/>
      <sheetName val="Analisa_26"/>
      <sheetName val="HB_6"/>
      <sheetName val="Weight_Bridge6"/>
      <sheetName val="COST-PERSON-J_O_6"/>
      <sheetName val="Master_1_06"/>
      <sheetName val="Analisa_-Baku6"/>
      <sheetName val="Rekap_Prelim6"/>
      <sheetName val="Balok_L_113"/>
      <sheetName val="data_bahan6"/>
      <sheetName val="Sub_kon6"/>
      <sheetName val="Analisa_Teknik6"/>
      <sheetName val="Material_6"/>
      <sheetName val="Upah_borong6"/>
      <sheetName val="Analisa_alat_berat___6"/>
      <sheetName val="Alat_Berat6"/>
      <sheetName val="Instal_precast6"/>
      <sheetName val="4-Basic_Price6"/>
      <sheetName val="DRAFT_KONSUMEN6"/>
      <sheetName val="An_Struktur6"/>
      <sheetName val="Unit_Rate__2_6"/>
      <sheetName val="CATU_DAYA_LISTRIK_PK6"/>
      <sheetName val="PERALATAN_&amp;_KATUP2_PK6"/>
      <sheetName val="PERALATAN_UTAMA_PK6"/>
      <sheetName val="CATU_DAYA_LISTRIK_PLB6"/>
      <sheetName val="PERALATAN_&amp;_KATUP2_PLB6"/>
      <sheetName val="PERALATAN_UTAMA_PLB6"/>
      <sheetName val="PEMIPAAN_PK6"/>
      <sheetName val="PEMIPAAN_PLB6"/>
      <sheetName val="Tie_Beam6"/>
      <sheetName val="Blk_Lt1-Lt__36"/>
      <sheetName val="D2_26"/>
      <sheetName val="An_str6"/>
      <sheetName val="Direct_Cost_Thp_26"/>
      <sheetName val="GRAND_TOTAL6"/>
      <sheetName val="ASPAL_(14)6"/>
      <sheetName val="DAFTAR_HARGA6"/>
      <sheetName val="PileCap_6"/>
      <sheetName val="Blk_B16"/>
      <sheetName val="basic_price5"/>
      <sheetName val="an__struktur6"/>
      <sheetName val="BQ_STR5"/>
      <sheetName val="PRINT_OUT5"/>
      <sheetName val="_______BoQ________5"/>
      <sheetName val="struktur_tdk_dipakai6"/>
      <sheetName val="HS_Bhn6"/>
      <sheetName val="TOTAL_Summary6"/>
      <sheetName val="bill_56"/>
      <sheetName val="harga_6"/>
      <sheetName val="UPAH_+_ALAT6"/>
      <sheetName val="An-Pre_6"/>
      <sheetName val="Analisa_Upah___Bahan_Plum6"/>
      <sheetName val="Satuan_Dasar6"/>
      <sheetName val="ANAL_KOEF6"/>
      <sheetName val="Sumber_Daya6"/>
      <sheetName val="main_summary6"/>
      <sheetName val="Daftar_Harga_16"/>
      <sheetName val="Kolom_UT6"/>
      <sheetName val="B_-_Norelec5"/>
      <sheetName val="Rekap_DBAK5"/>
      <sheetName val="ME_UMY5"/>
      <sheetName val="Analisa_&amp;_Upah5"/>
      <sheetName val="Perm__Test5"/>
      <sheetName val="Faktor_Markup6"/>
      <sheetName val="Data_Markup6"/>
      <sheetName val="M_Pekerjaan6"/>
      <sheetName val="M_AR-KUAT5"/>
      <sheetName val="Material_Master5"/>
      <sheetName val="2_106"/>
      <sheetName val="Analisa_STR6"/>
      <sheetName val="Ring_Balok5"/>
      <sheetName val="Dftr_Barang6"/>
      <sheetName val="Agregat_Halus_&amp;_Kasar6"/>
      <sheetName val="an_mek5"/>
      <sheetName val="RAB_AR&amp;STR5"/>
      <sheetName val="12__Analisa5"/>
      <sheetName val="D_&amp;_W_sizes5"/>
      <sheetName val="An_H_Sat_Pek_Ut5"/>
      <sheetName val="D_785"/>
      <sheetName val="D_79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HRG_BHN5"/>
      <sheetName val="Bahan_Upah_Alat5"/>
      <sheetName val="banding_hrg5"/>
      <sheetName val="AMD_I5"/>
      <sheetName val="ans_harga5"/>
      <sheetName val="POS_12345"/>
      <sheetName val="Unit_Price5"/>
      <sheetName val="Upah_&amp;_Bahan5"/>
      <sheetName val="PRD_01-35"/>
      <sheetName val="surfacing_&amp;_point___5"/>
      <sheetName val="stone_mas_ARE5"/>
      <sheetName val="Hrg_Sat5"/>
      <sheetName val="D3_15"/>
      <sheetName val="Tie_Beam_GN5"/>
      <sheetName val="Schedule_Rev5"/>
      <sheetName val="Man_Power5"/>
      <sheetName val="HSBU_ANA5"/>
      <sheetName val="ANALISA_PEK_UMUM5"/>
      <sheetName val="analisa_PUBM5"/>
      <sheetName val="VOLUME_BAJA6"/>
      <sheetName val="Bahan_5"/>
      <sheetName val="Master_Edit5"/>
      <sheetName val="Bill_of_Qty_MEP5"/>
      <sheetName val="Daf_15"/>
      <sheetName val="HB_ARSITEKTUR5"/>
      <sheetName val="HB_STRUKTUR5"/>
      <sheetName val="Price_Biaya_Cadangan5"/>
      <sheetName val="BQ_Rekapitulasi__Akhir5"/>
      <sheetName val="RKP_PLUMBING5"/>
      <sheetName val="Prog_korp5"/>
      <sheetName val="An_Ars5"/>
      <sheetName val="anls_space_frame5"/>
      <sheetName val="RAB_15"/>
      <sheetName val="Har_Sat5"/>
      <sheetName val="Bill_No_2_1_5"/>
      <sheetName val="An_Arsitektur5"/>
      <sheetName val="Analisa_BOW_075"/>
      <sheetName val="Kolom_B_3a_&amp;_3b5"/>
      <sheetName val="Rasio_Plat5"/>
      <sheetName val="Keb__besi_&amp;_Beton5"/>
      <sheetName val="Raff_Foundation_Ok5"/>
      <sheetName val="Pile_Cape_Ok5"/>
      <sheetName val="Caping_Beam5"/>
      <sheetName val="DDG__STP5"/>
      <sheetName val="DDG__GWT5"/>
      <sheetName val="Ret__Wall5"/>
      <sheetName val="Balok_Bsm_3B-1B5"/>
      <sheetName val="Balok_GF5"/>
      <sheetName val="Balok_P1-P25"/>
      <sheetName val="Balok_P35"/>
      <sheetName val="Balok_5-6-75"/>
      <sheetName val="Balok_8-9-105"/>
      <sheetName val="Balok_11-12-155"/>
      <sheetName val="Balok_16-17-185"/>
      <sheetName val="Balok_19-20-215"/>
      <sheetName val="Balok_22-23-255"/>
      <sheetName val="Balok_26-27-285"/>
      <sheetName val="Balok_29-30-315"/>
      <sheetName val="Balok_32-33-355"/>
      <sheetName val="Balok_36-37-38-395"/>
      <sheetName val="Balok_Atap5"/>
      <sheetName val="Kolom_B_2a_&amp;_2b5"/>
      <sheetName val="Kolom_B_1a_&amp;_1b5"/>
      <sheetName val="Kolom_GF_A_&amp;_B5"/>
      <sheetName val="Kolom_Mezzanine5"/>
      <sheetName val="Kolom_P1A_&amp;_P1B5"/>
      <sheetName val="Kolom_P2A_&amp;_P2B5"/>
      <sheetName val="Kolom_P35"/>
      <sheetName val="Kolom_5,65"/>
      <sheetName val="Kolom_7,8,9,10,11,12,15,16,175"/>
      <sheetName val="Kolom_18,19,20,21,22,23,255"/>
      <sheetName val="Kolom_26_s_d_33,_35_s_d_atap5"/>
      <sheetName val="SW__15"/>
      <sheetName val="SW__25"/>
      <sheetName val="SW__35"/>
      <sheetName val="SW__45"/>
      <sheetName val="SW__55"/>
      <sheetName val="SW__65"/>
      <sheetName val="SW__75"/>
      <sheetName val="SW__85"/>
      <sheetName val="SW__95"/>
      <sheetName val="Tangga_Utama5"/>
      <sheetName val="Tangga_Unit5"/>
      <sheetName val="Planter_Box5"/>
      <sheetName val="BQ_3_2_STRUKTUR_-BAWAH_5"/>
      <sheetName val="Balok_Ramp5"/>
      <sheetName val="DAFT_ALAT,UPAH_&amp;_MAT5"/>
      <sheetName val="List_Doc5"/>
      <sheetName val="ANALISA_ME5"/>
      <sheetName val="Detail_BUL5"/>
      <sheetName val="2-Genset_print5"/>
      <sheetName val="L__Hr5"/>
      <sheetName val="Metod_TWR5"/>
      <sheetName val="Gal_Jack_Hammer3"/>
      <sheetName val="+45,200_&amp;_+45,700_(Salah)5"/>
      <sheetName val="D2_2_15"/>
      <sheetName val="B_2(LANJUTAN)5"/>
      <sheetName val="Cold_Miling5"/>
      <sheetName val="F_ALARM5"/>
      <sheetName val="Daf-1_Persiapan5"/>
      <sheetName val="ALL_SUM5"/>
      <sheetName val="Pengalaman_Per5"/>
      <sheetName val="Tubing_&amp;_fitting5"/>
      <sheetName val="iTEM_hARSAT3"/>
      <sheetName val="4_2_13"/>
      <sheetName val="Cash_Flow_bulanan3"/>
      <sheetName val="RAB_fisik5"/>
      <sheetName val="List_Plafound_Gypsum3"/>
      <sheetName val="List_Plafound_WR3"/>
      <sheetName val="Screning_Ac3"/>
      <sheetName val="Evaluasi_(_1_)3"/>
      <sheetName val="Harsat_Bahan3"/>
      <sheetName val="Harsat_Upah3"/>
      <sheetName val="Daf-III_1_1__Dinding_PARKIR3"/>
      <sheetName val="DAf-III_8__Facade3"/>
      <sheetName val="Daf-III_2_2__Pintu_TOWER3"/>
      <sheetName val="JUMLAHAN_TOTAL_3"/>
      <sheetName val="Daf-III_1_2__Dinding_TOWER3"/>
      <sheetName val="Rencana_S_curve3"/>
      <sheetName val="Cash_flow_detail_breakdown3"/>
      <sheetName val="List_H_Bahan&amp;Upah3"/>
      <sheetName val="REKAP_VOLUME4"/>
      <sheetName val="D1__Plint3"/>
      <sheetName val="Harga_Bahan3"/>
      <sheetName val="HSA_&amp;_PAB3"/>
      <sheetName val="Harga_Upah_3"/>
      <sheetName val="Eva__Progres3"/>
      <sheetName val="DF-7_(2)3"/>
      <sheetName val="BILL_43"/>
      <sheetName val="Kell_Plint-TH3"/>
      <sheetName val="Kel__Dind-TH3"/>
      <sheetName val="EPB_3"/>
      <sheetName val="HSP_swk3"/>
      <sheetName val="NP_(2)3"/>
      <sheetName val="6PILE__(돌출)3"/>
      <sheetName val="Analisa_PL3"/>
      <sheetName val="pro_ra_op3"/>
      <sheetName val="Analisa_Tambahan3"/>
      <sheetName val="PENGAL_yg_Dilaksanakan2"/>
      <sheetName val="Unit_Cost3"/>
      <sheetName val="Harga_Dasar3"/>
      <sheetName val="rab_strktr_ars_print3"/>
      <sheetName val="Piping_Design_Data2"/>
      <sheetName val="ANALISA_SNI'07rootsREV2"/>
      <sheetName val="AHS_Marka3"/>
      <sheetName val="inves_alat3"/>
      <sheetName val="dashboard_VERSI_BATUBARA3"/>
      <sheetName val="Surat_Pernyataan3"/>
      <sheetName val="Isolasi_Luar_Dalam3"/>
      <sheetName val="Isolasi_Luar3"/>
      <sheetName val="UPH_BHN3"/>
      <sheetName val="ANALISA_(2)3"/>
      <sheetName val="INPUT_AGST2"/>
      <sheetName val="KODE_UPAH2"/>
      <sheetName val="FORM_3A2"/>
      <sheetName val="L-3_DHSD2"/>
      <sheetName val="BD_2_1_-_7_1(8)2"/>
      <sheetName val="Price_List2"/>
      <sheetName val="Pek_Luar2"/>
      <sheetName val="PERALATAN_UTAMA_AC2"/>
      <sheetName val="UNIT_FAN2"/>
      <sheetName val="Bill_2_32"/>
      <sheetName val="Bill_2_5B2"/>
      <sheetName val="Bill_2_12"/>
      <sheetName val="Fill_this_out_first___2"/>
      <sheetName val="REKAP_2"/>
      <sheetName val="anl_sa2"/>
      <sheetName val="B_as2"/>
      <sheetName val="RL_Biaya2"/>
      <sheetName val="Gudang_non_AC-AC_Struktur2"/>
      <sheetName val="Sat-Bhn&amp;Upah_Paket_042"/>
      <sheetName val="Prod_Alat2"/>
      <sheetName val="DAFTAR 7"/>
      <sheetName val="DAFTAR_8"/>
      <sheetName val="Balok"/>
      <sheetName val="PC"/>
      <sheetName val="ANLS-PJ"/>
      <sheetName val="UP SNI"/>
      <sheetName val="Std-Prod KS"/>
      <sheetName val="rINCIAN"/>
      <sheetName val="ana_san"/>
      <sheetName val="Sub Penjumlahan"/>
      <sheetName val="EXPL-ADDS"/>
      <sheetName val="a.h ars"/>
      <sheetName val="CF Rincian"/>
      <sheetName val="10 yr val"/>
      <sheetName val="FORM-X-1"/>
      <sheetName val="TANAH"/>
      <sheetName val="Mobil"/>
      <sheetName val="Foto"/>
      <sheetName val="PDG"/>
      <sheetName val="Analisa Ruko"/>
      <sheetName val="TAMBAHAN"/>
      <sheetName val="Mesin"/>
      <sheetName val="Permanent info"/>
      <sheetName val="Market Positioning"/>
      <sheetName val="Biaya"/>
      <sheetName val="As"/>
      <sheetName val="DATA_BASE1"/>
      <sheetName val="ADD"/>
      <sheetName val="LAMP_PERUBAHAN"/>
      <sheetName val="BHN-UPH-ALT"/>
      <sheetName val="Basic Data"/>
      <sheetName val="DEKAN"/>
      <sheetName val="japanese"/>
      <sheetName val="SAT-BHN"/>
      <sheetName val="hrg-sat.pek"/>
      <sheetName val="#REF"/>
      <sheetName val="EXF"/>
      <sheetName val="H-BHN"/>
      <sheetName val="A-BANTU"/>
      <sheetName val="pintu"/>
      <sheetName val="NAMES"/>
      <sheetName val="Kategori"/>
      <sheetName val="Fill this out first..."/>
      <sheetName val="Unit Rate"/>
      <sheetName val="rab-SAPHIR"/>
      <sheetName val="Upah+Bhn"/>
      <sheetName val="LRKOMP_juni"/>
      <sheetName val="indirect"/>
      <sheetName val="PEKERJA"/>
      <sheetName val="bahan_Upah"/>
      <sheetName val="Bill 2"/>
      <sheetName val="Basic P"/>
      <sheetName val="UPAH &amp; BHN ARS"/>
      <sheetName val="AHS ARS"/>
      <sheetName val="_____"/>
      <sheetName val="dasar"/>
      <sheetName val="ANALISA HARGA SATUAN"/>
      <sheetName val="REKAP_BACKUP_MC_4"/>
      <sheetName val="REKAP_BACKUP_MC3"/>
      <sheetName val="7_공정표"/>
      <sheetName val="AnalisaSIPIL_RIIL"/>
      <sheetName val="Analisa_SNI_STANDART_"/>
      <sheetName val="Sum_EL"/>
      <sheetName val="A__Asumsi2015"/>
      <sheetName val="Grand_summary"/>
      <sheetName val="A-11_Steel_Str_(2)"/>
      <sheetName val="GRAND_REKAP"/>
      <sheetName val="Harga_Bahan_&amp;_Upah_"/>
      <sheetName val="Harga_Bahan_&amp;_Upah"/>
      <sheetName val="3-DIV2"/>
      <sheetName val="Exch_rate"/>
      <sheetName val="Summary_"/>
      <sheetName val="Analisa_Tend_(2)"/>
      <sheetName val="Harsat_Pekerjaan"/>
      <sheetName val="Pile_Cap"/>
      <sheetName val="TAMBAHAN_PANCANG"/>
      <sheetName val="REKAP_BESI_BATANG"/>
      <sheetName val="Rincian_Bunga_Bank"/>
      <sheetName val="Sat_Upah"/>
      <sheetName val="ANalisa_"/>
      <sheetName val="AnalisaSIPIL_RIIL_RAP"/>
      <sheetName val="SATUAN_"/>
      <sheetName val="Alat_PL"/>
      <sheetName val="Std-Prod_KS"/>
      <sheetName val="UP_SNI"/>
      <sheetName val="HARGA_SATUAN_ARS"/>
      <sheetName val="Analisa_Sipil"/>
      <sheetName val="B_D_AHS6"/>
      <sheetName val="INPUT_HARIAN"/>
      <sheetName val="REKAP_ANALISA"/>
      <sheetName val="ANALISA_SNI'08(ubh_bgsting)"/>
      <sheetName val="GD 14"/>
      <sheetName val="3-div1"/>
      <sheetName val="F.1 1.G.ST.1A"/>
      <sheetName val="List Plant"/>
      <sheetName val="2003-2004"/>
      <sheetName val="ANGGARAN"/>
      <sheetName val="RAW MATERIALS "/>
      <sheetName val="JSiar"/>
      <sheetName val="ARP 10 2 BUL"/>
      <sheetName val="CRITERIA1"/>
      <sheetName val="Grand Sum BT"/>
      <sheetName val="Sumda1"/>
      <sheetName val="AKUN"/>
      <sheetName val="TOWN"/>
      <sheetName val="Nc-0698"/>
      <sheetName val="SAA"/>
      <sheetName val="frek 3.3"/>
      <sheetName val="cal2"/>
      <sheetName val="PT.GENTA"/>
      <sheetName val="rincian A"/>
      <sheetName val="Surat"/>
      <sheetName val="HD"/>
      <sheetName val="Propose Range"/>
      <sheetName val="TS (A3)"/>
      <sheetName val="Potongan RET"/>
      <sheetName val="BPM"/>
      <sheetName val="jml_pekerja"/>
      <sheetName val="harsat_sdy"/>
      <sheetName val="URUTAN_BUKA"/>
      <sheetName val="BL_(1)"/>
      <sheetName val="Unit_Costs"/>
      <sheetName val="4__Kata_Pengantar"/>
      <sheetName val="L_BA_blok"/>
      <sheetName val="Daf_Besi"/>
      <sheetName val="Schedule_11a"/>
      <sheetName val="Septick_tank"/>
      <sheetName val="H_Upah"/>
      <sheetName val="Harga_Sat_APP"/>
      <sheetName val="Nur_Rachmat"/>
      <sheetName val="Nur_Rachmat_(3)"/>
      <sheetName val="BA_Potong_(7)"/>
      <sheetName val="BSA_(10)"/>
      <sheetName val="Rek_An"/>
      <sheetName val="River_Protect"/>
      <sheetName val="Week9-Feb____"/>
      <sheetName val="Rek_Cianten3"/>
      <sheetName val="RAB_(OK)"/>
      <sheetName val="B___Norelec"/>
      <sheetName val="Standby_Alat"/>
      <sheetName val="PRD_01-9"/>
      <sheetName val="PRD_01-11"/>
      <sheetName val="PRD_01-5"/>
      <sheetName val="PRD_01-6"/>
      <sheetName val="PRD_01-8"/>
      <sheetName val="PRD_01-7"/>
      <sheetName val="B_ARC"/>
      <sheetName val="1_Quot-Grissik"/>
      <sheetName val="Detail_Piutang"/>
      <sheetName val="KODE_REK"/>
      <sheetName val="Data_PJ"/>
      <sheetName val="LINK-MAST__BASIC_PRICE"/>
      <sheetName val="DATA_PROYEK"/>
      <sheetName val="HO_Status"/>
      <sheetName val="II_3_HSD"/>
      <sheetName val="Input_Data1"/>
      <sheetName val="DIV_3"/>
      <sheetName val="DIV_9"/>
      <sheetName val="div_7"/>
      <sheetName val="RPP01_3"/>
      <sheetName val="DATA_OP"/>
      <sheetName val="Pintu_Jendela_per_lantai_"/>
      <sheetName val="Form_AHS"/>
      <sheetName val="Prod 02 "/>
      <sheetName val="Cco (2)"/>
      <sheetName val="PO-2"/>
      <sheetName val="SC-FIN"/>
      <sheetName val="Spek Kusen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RUKAN"/>
      <sheetName val="BoQ C4"/>
      <sheetName val="PPC"/>
      <sheetName val="UMUM"/>
      <sheetName val="Spek_Kusen1"/>
      <sheetName val="Gross_Area1"/>
      <sheetName val="Spek_Kusen"/>
      <sheetName val="Gross_Area"/>
      <sheetName val="Koef"/>
      <sheetName val="Kuantitas &amp; Harga"/>
      <sheetName val="STR"/>
      <sheetName val="kode rekening"/>
      <sheetName val="HS_TRG"/>
      <sheetName val="BoQ_C4"/>
      <sheetName val="TS add-01"/>
      <sheetName val="dongia (2)"/>
      <sheetName val="LKVL-CK-HT-GD1"/>
      <sheetName val="giathanh1"/>
      <sheetName val="Ahs.2"/>
      <sheetName val="Ahs.1"/>
      <sheetName val="Compare"/>
      <sheetName val="Peralatan"/>
      <sheetName val="ah sanitary"/>
      <sheetName val="BasicPrice"/>
      <sheetName val="BOQ Permata Senayan 09 Juni 200"/>
      <sheetName val="HSD Alat"/>
      <sheetName val="HSD Bahan"/>
      <sheetName val="REK"/>
      <sheetName val="HSD Upah"/>
      <sheetName val="Rekapitulasi Harga Satuan"/>
      <sheetName val="Daftar Harga Material"/>
      <sheetName val="BQ &amp; Harga"/>
      <sheetName val="major tems"/>
      <sheetName val="BAG-2"/>
      <sheetName val="BQ-Tenis"/>
      <sheetName val="BOQ_Aula"/>
      <sheetName val="I_KAMAR"/>
      <sheetName val="Memb Schd"/>
      <sheetName val="L1"/>
      <sheetName val="CBD"/>
      <sheetName val="REF.ONLY"/>
      <sheetName val="Memb_Schd"/>
      <sheetName val="REF_ONLY"/>
      <sheetName val="Jembatan I"/>
      <sheetName val="Personnel"/>
      <sheetName val="jobhist"/>
      <sheetName val="SAT UPAH RAPI"/>
      <sheetName val="Kolam"/>
      <sheetName val="sub_total_bag_7"/>
      <sheetName val="Bide-bq-int"/>
      <sheetName val="KODE"/>
      <sheetName val="B___Norelec1"/>
      <sheetName val="BoQ_C41"/>
      <sheetName val="kode_rekening"/>
      <sheetName val="DAF-7"/>
      <sheetName val="divII"/>
      <sheetName val="BAG-III"/>
      <sheetName val="SUB-KON"/>
      <sheetName val="STAF"/>
      <sheetName val="Metode"/>
      <sheetName val="hrg-dsr"/>
      <sheetName val="Urai _Resap pengikat"/>
      <sheetName val="A1"/>
      <sheetName val="Kuantitas"/>
      <sheetName val="BO alat"/>
      <sheetName val="Q'ty"/>
      <sheetName val="railing"/>
      <sheetName val="arab"/>
      <sheetName val="Analisa Quarry"/>
      <sheetName val="Informasi"/>
      <sheetName val="06b"/>
      <sheetName val="SUMBER"/>
      <sheetName val="RBP2"/>
      <sheetName val="bank"/>
      <sheetName val="BL"/>
      <sheetName val="BTL"/>
      <sheetName val="gaji"/>
      <sheetName val="ANALISA-HST"/>
      <sheetName val="Daftar Sewa"/>
      <sheetName val="Peralatan (2)"/>
      <sheetName val="Analisa Alat"/>
      <sheetName val="10"/>
      <sheetName val="URAIAN "/>
      <sheetName val="LS-Rutin"/>
      <sheetName val="harsat_str"/>
      <sheetName val="dasboard"/>
      <sheetName val="DHS"/>
      <sheetName val="info"/>
      <sheetName val="an-aspal"/>
      <sheetName val="mob"/>
      <sheetName val="an_alat"/>
      <sheetName val="BAG_III"/>
      <sheetName val="PT."/>
      <sheetName val="Huruf"/>
      <sheetName val="BOQ-Indonesia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MK"/>
      <sheetName val="DIV.8"/>
      <sheetName val="AN-RC"/>
      <sheetName val="Daf.Harga-Upah"/>
      <sheetName val="PRD01-5"/>
      <sheetName val="INF"/>
      <sheetName val="Sat Bah &amp; Up"/>
      <sheetName val="Sat Bah _ Up"/>
      <sheetName val="Har-mat"/>
      <sheetName val="Har_mat"/>
      <sheetName val="ana_str"/>
      <sheetName val="KoefExc_Dump_Vibro"/>
      <sheetName val="BAG_2"/>
      <sheetName val="PANEL"/>
      <sheetName val="Spek_Kusen2"/>
      <sheetName val="Gross_Area2"/>
      <sheetName val="Kuantitas_&amp;_Harga"/>
      <sheetName val="HSD_Alat"/>
      <sheetName val="HSD_Bahan"/>
      <sheetName val="HSD_Upah"/>
      <sheetName val="BOQ_Permata_Senayan_09_Juni_200"/>
      <sheetName val="Rekapitulasi_Harga_Satuan"/>
      <sheetName val="Daftar_Harga_Material"/>
      <sheetName val="Ahs_2"/>
      <sheetName val="Ahs_1"/>
      <sheetName val="BQ_&amp;_Harga"/>
      <sheetName val="major_tems"/>
      <sheetName val="Jembatan_I"/>
      <sheetName val="SAT_UPAH_RAPI"/>
      <sheetName val="Analisa_Harga_Satuan"/>
      <sheetName val="Spek_Kusen3"/>
      <sheetName val="Gross_Area3"/>
      <sheetName val="BoQ_C42"/>
      <sheetName val="B___Norelec2"/>
      <sheetName val="Kuantitas_&amp;_Harga1"/>
      <sheetName val="kode_rekening1"/>
      <sheetName val="HSD_Alat1"/>
      <sheetName val="HSD_Bahan1"/>
      <sheetName val="HSD_Upah1"/>
      <sheetName val="BOQ_Permata_Senayan_09_Juni_201"/>
      <sheetName val="Rekapitulasi_Harga_Satuan1"/>
      <sheetName val="Daftar_Harga_Material1"/>
      <sheetName val="Ahs_21"/>
      <sheetName val="Ahs_11"/>
      <sheetName val="BQ_&amp;_Harga1"/>
      <sheetName val="major_tems1"/>
      <sheetName val="Analisa_Harga_Satuan1"/>
      <sheetName val="Jembatan_I1"/>
      <sheetName val="SAT_UPAH_RAPI1"/>
      <sheetName val="D7(1)"/>
      <sheetName val="Up &amp; bhn"/>
      <sheetName val="hst  LAMP_1"/>
      <sheetName val="304-06"/>
      <sheetName val="NP 7"/>
      <sheetName val="BBM-03"/>
      <sheetName val="StanE"/>
      <sheetName val="Antek"/>
      <sheetName val="analisa ARS"/>
      <sheetName val="Unit-P"/>
      <sheetName val="Dash"/>
      <sheetName val="BoQ-Gen"/>
      <sheetName val="BREAKSCD"/>
      <sheetName val="Own"/>
      <sheetName val="HARGA ALAT"/>
      <sheetName val="KUANT &amp; HRG"/>
      <sheetName val="DIV-8"/>
      <sheetName val="satuan_pek_ars"/>
      <sheetName val="hardas"/>
      <sheetName val="BHN.DSR"/>
      <sheetName val="Sheet3"/>
      <sheetName val="TSS"/>
      <sheetName val="CPar"/>
      <sheetName val="H_Dasr link"/>
      <sheetName val="REKAP (2)"/>
      <sheetName val="BoQ_C43"/>
      <sheetName val="B___Norelec3"/>
      <sheetName val="kode_rekening2"/>
      <sheetName val="Urai__Resap_pengikat1"/>
      <sheetName val="BO_alat1"/>
      <sheetName val="Analisa_Quarry1"/>
      <sheetName val="TS_add-011"/>
      <sheetName val="HARGA_ALAT1"/>
      <sheetName val="dongia_(2)1"/>
      <sheetName val="Memb_Schd1"/>
      <sheetName val="DIV_31"/>
      <sheetName val="DIV_81"/>
      <sheetName val="URAIAN_1"/>
      <sheetName val="NP_71"/>
      <sheetName val="Urai__Resap_pengikat"/>
      <sheetName val="BO_alat"/>
      <sheetName val="Analisa_Quarry"/>
      <sheetName val="TS_add-01"/>
      <sheetName val="HARGA_ALAT"/>
      <sheetName val="NP_7"/>
      <sheetName val="dongia_(2)"/>
      <sheetName val="DIV_8"/>
      <sheetName val="URAIAN_"/>
      <sheetName val="Spek_Kusen4"/>
      <sheetName val="Gross_Area4"/>
      <sheetName val="BoQ_C44"/>
      <sheetName val="B___Norelec4"/>
      <sheetName val="Kuantitas_&amp;_Harga2"/>
      <sheetName val="kode_rekening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Jembatan_I2"/>
      <sheetName val="BQ_&amp;_Harga2"/>
      <sheetName val="major_tems2"/>
      <sheetName val="Urai__Resap_pengikat2"/>
      <sheetName val="BO_alat2"/>
      <sheetName val="Analisa_Harga_Satuan2"/>
      <sheetName val="Analisa_Quarry2"/>
      <sheetName val="SAT_UPAH_RAPI2"/>
      <sheetName val="TS_add-012"/>
      <sheetName val="HARGA_ALAT2"/>
      <sheetName val="dongia_(2)2"/>
      <sheetName val="Memb_Schd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Kuantitas_&amp;_Harga3"/>
      <sheetName val="kode_rekening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Jembatan_I3"/>
      <sheetName val="BQ_&amp;_Harga3"/>
      <sheetName val="major_tems3"/>
      <sheetName val="Urai__Resap_pengikat3"/>
      <sheetName val="BO_alat3"/>
      <sheetName val="Analisa_Harga_Satuan3"/>
      <sheetName val="Analisa_Quarry3"/>
      <sheetName val="SAT_UPAH_RAPI3"/>
      <sheetName val="TS_add-013"/>
      <sheetName val="HARGA_ALAT3"/>
      <sheetName val="NP_73"/>
      <sheetName val="dongia_(2)3"/>
      <sheetName val="Memb_Schd3"/>
      <sheetName val="Fill_this_out_first___3"/>
      <sheetName val="DIV_33"/>
      <sheetName val="DIV_83"/>
      <sheetName val="URAIAN_3"/>
      <sheetName val="D-3 (M)"/>
      <sheetName val="D-7 (M)"/>
      <sheetName val="7.PEK-STRUKTUR"/>
      <sheetName val="Rp"/>
      <sheetName val="Bill.2. PL - SUPPLY A"/>
      <sheetName val="BRD"/>
      <sheetName val="DAFMAT"/>
      <sheetName val="1.Unit Price"/>
      <sheetName val="7. Comparison of Asphalt etc"/>
      <sheetName val="INPUT 3"/>
      <sheetName val="INPUT 2"/>
      <sheetName val="BQ_E20_02_Rp_"/>
      <sheetName val="prog-mgu"/>
      <sheetName val="KODE BAHAN"/>
      <sheetName val="Peralatan Utama"/>
      <sheetName val="DCF"/>
      <sheetName val="REKAP PER BUILDING"/>
      <sheetName val="ah_sanitary2"/>
      <sheetName val="ah_sanitary"/>
      <sheetName val="ah_sanitary1"/>
      <sheetName val="NP (3)"/>
      <sheetName val="Additional"/>
      <sheetName val="Tableau"/>
      <sheetName val="Coef et données"/>
      <sheetName val="Analisa RAP"/>
      <sheetName val="Bahan B"/>
      <sheetName val="Sub"/>
      <sheetName val="Telusur"/>
      <sheetName val="Upah B"/>
      <sheetName val="Analisa RAB"/>
      <sheetName val="Schedulle"/>
      <sheetName val="SAT-UP"/>
      <sheetName val="RAB J18 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kerjaan Utama"/>
      <sheetName val="Rekap Biaya"/>
      <sheetName val="Du_lieu"/>
      <sheetName val="KH-Q1,Q2,01"/>
      <sheetName val="salary"/>
      <sheetName val="8LT 12"/>
      <sheetName val="DATA WP"/>
      <sheetName val="ans"/>
      <sheetName val="BOQ_PAKET-1"/>
      <sheetName val="REKAP_PAKEI-1"/>
      <sheetName val="kont anak1"/>
      <sheetName val="Hitungan"/>
      <sheetName val="5-Peralatan"/>
      <sheetName val="sub-total.bag-7"/>
      <sheetName val="L-TIGA"/>
      <sheetName val="arp-3a"/>
      <sheetName val="ARP-10"/>
      <sheetName val="pipcompr"/>
      <sheetName val="sat-har"/>
      <sheetName val="Harga uPAH"/>
      <sheetName val="TRAFFIC"/>
      <sheetName val="001"/>
      <sheetName val="HU P BARU"/>
      <sheetName val="HU P LAMA"/>
      <sheetName val="basic wages"/>
      <sheetName val="RAB Temiling "/>
      <sheetName val="CODE"/>
      <sheetName val="konci"/>
      <sheetName val="1"/>
      <sheetName val="input data umum"/>
      <sheetName val="telp"/>
      <sheetName val="029Cikeas00"/>
      <sheetName val="412src2"/>
      <sheetName val="412"/>
      <sheetName val="SELISIHKURSSOURCE"/>
      <sheetName val="Rupiah"/>
      <sheetName val="ANALISA-SNI"/>
      <sheetName val="pt-perso"/>
      <sheetName val="ABSEN"/>
      <sheetName val="UPAH_B_KAS"/>
      <sheetName val="UPAH_B_KAS _2_"/>
      <sheetName val="T_TANGAN"/>
      <sheetName val="Uraian Upah"/>
      <sheetName val="GP-WB"/>
      <sheetName val="JUNI"/>
      <sheetName val="rumus"/>
      <sheetName val="Analisa Harga Sat"/>
      <sheetName val="TS"/>
      <sheetName val="hasat"/>
      <sheetName val="KEB-MAT"/>
      <sheetName val="Kinerja Proyek"/>
      <sheetName val="TAGIHAN"/>
      <sheetName val="Analysis"/>
      <sheetName val="."/>
      <sheetName val="PV"/>
      <sheetName val="LPP DSU-2"/>
      <sheetName val="Grading Tahap 1"/>
      <sheetName val="Div3"/>
      <sheetName val="Bill of Qty"/>
      <sheetName val="PIPA PVC DAN ACC"/>
      <sheetName val="DHSD"/>
      <sheetName val="BajaTul"/>
      <sheetName val="Tabel Besi"/>
      <sheetName val="Uph&amp; Bhn"/>
      <sheetName val="an.mek"/>
      <sheetName val="upah bahan"/>
      <sheetName val="rekap_A9"/>
      <sheetName val="rekap_b9"/>
      <sheetName val="grand_sum9"/>
      <sheetName val="HARGA_MATERIAL9"/>
      <sheetName val="BQ_ARS8"/>
      <sheetName val="H_Satuan8"/>
      <sheetName val="A-11_Steel_Str8"/>
      <sheetName val="A-03_Pile8"/>
      <sheetName val="RKP_ANL7"/>
      <sheetName val="9_2~PK7"/>
      <sheetName val="REKAP_ARSITEKTUR_7"/>
      <sheetName val="ELEMENT_SUM7"/>
      <sheetName val="Paint_Type_B7"/>
      <sheetName val="Spec_ME7"/>
      <sheetName val="BQ_(by_owner)7"/>
      <sheetName val="rab_me_(fisik)7"/>
      <sheetName val="rab_me_(by_owner)_7"/>
      <sheetName val="Rekap_Direct_Cost7"/>
      <sheetName val="Analisa_Tend7"/>
      <sheetName val="pintu_jendela7"/>
      <sheetName val="Harga_Satuan7"/>
      <sheetName val="01A-_RAB7"/>
      <sheetName val="Analisa_Upah_&amp;_Bahan_Plum7"/>
      <sheetName val="Master_1_07"/>
      <sheetName val="Area_Tabulation17"/>
      <sheetName val="Proj_Data7"/>
      <sheetName val="SUM_TIANG_PC7"/>
      <sheetName val="Balok_L_114"/>
      <sheetName val="Daf__No__-_4_27"/>
      <sheetName val="Currency_Rate7"/>
      <sheetName val="Analisa_27"/>
      <sheetName val="Pekerjaan_7"/>
      <sheetName val="An_str7"/>
      <sheetName val="data_bahan7"/>
      <sheetName val="Sub_kon7"/>
      <sheetName val="Analisa_Teknik7"/>
      <sheetName val="Material_7"/>
      <sheetName val="Upah_borong7"/>
      <sheetName val="Analisa_alat_berat___7"/>
      <sheetName val="Alat_Berat7"/>
      <sheetName val="Instal_precast7"/>
      <sheetName val="4-Basic_Price7"/>
      <sheetName val="HB_7"/>
      <sheetName val="DRAFT_KONSUMEN7"/>
      <sheetName val="Balok_L_115"/>
      <sheetName val="An_Struktur7"/>
      <sheetName val="Unit_Rate__2_7"/>
      <sheetName val="Weight_Bridge7"/>
      <sheetName val="Analisa_-Baku7"/>
      <sheetName val="Satuan_Dasar7"/>
      <sheetName val="Rekap_Prelim7"/>
      <sheetName val="CATU_DAYA_LISTRIK_PK7"/>
      <sheetName val="PERALATAN_&amp;_KATUP2_PK7"/>
      <sheetName val="PERALATAN_UTAMA_PK7"/>
      <sheetName val="CATU_DAYA_LISTRIK_PLB7"/>
      <sheetName val="PERALATAN_&amp;_KATUP2_PLB7"/>
      <sheetName val="PERALATAN_UTAMA_PLB7"/>
      <sheetName val="PEMIPAAN_PK7"/>
      <sheetName val="PEMIPAAN_PLB7"/>
      <sheetName val="COST-PERSON-J_O_7"/>
      <sheetName val="Tie_Beam7"/>
      <sheetName val="Blk_Lt1-Lt__37"/>
      <sheetName val="Direct_Cost_Thp_27"/>
      <sheetName val="PileCap_7"/>
      <sheetName val="Blk_B17"/>
      <sheetName val="D2_27"/>
      <sheetName val="GRAND_TOTAL7"/>
      <sheetName val="ASPAL_(14)7"/>
      <sheetName val="DAFTAR_HARGA7"/>
      <sheetName val="Data_Markup7"/>
      <sheetName val="Faktor_Markup7"/>
      <sheetName val="M_Pekerjaan7"/>
      <sheetName val="ANAL_KOEF7"/>
      <sheetName val="Bahan_Upah_Alat6"/>
      <sheetName val="12__Analisa6"/>
      <sheetName val="Perm__Test6"/>
      <sheetName val="Sumber_Daya7"/>
      <sheetName val="an__struktur7"/>
      <sheetName val="Dftr_Barang7"/>
      <sheetName val="Kolom_UT7"/>
      <sheetName val="main_summary7"/>
      <sheetName val="HS_Bhn7"/>
      <sheetName val="TOTAL_Summary7"/>
      <sheetName val="bill_57"/>
      <sheetName val="Daftar_Harga_17"/>
      <sheetName val="Analisa_Upah___Bahan_Plum7"/>
      <sheetName val="B_-_Norelec6"/>
      <sheetName val="Rekap_DBAK6"/>
      <sheetName val="ME_UMY6"/>
      <sheetName val="Upah_&amp;_Bahan6"/>
      <sheetName val="harga_7"/>
      <sheetName val="UPAH_+_ALAT7"/>
      <sheetName val="An-Pre_7"/>
      <sheetName val="struktur_tdk_dipakai7"/>
      <sheetName val="_______BoQ________6"/>
      <sheetName val="M_AR-KUAT6"/>
      <sheetName val="Agregat_Halus_&amp;_Kasar7"/>
      <sheetName val="basic_price6"/>
      <sheetName val="Analisa_STR7"/>
      <sheetName val="Material_Master6"/>
      <sheetName val="Ring_Balok6"/>
      <sheetName val="Analisa_&amp;_Upah6"/>
      <sheetName val="Tie_Beam_GN6"/>
      <sheetName val="Schedule_Rev6"/>
      <sheetName val="an_mek6"/>
      <sheetName val="BQ_STR6"/>
      <sheetName val="banding_hrg6"/>
      <sheetName val="AMD_I6"/>
      <sheetName val="PRD_01-36"/>
      <sheetName val="2_107"/>
      <sheetName val="RAB_AR&amp;STR6"/>
      <sheetName val="RAB_16"/>
      <sheetName val="An_Ars6"/>
      <sheetName val="Har_Sat6"/>
      <sheetName val="Man_Power6"/>
      <sheetName val="F_ALARM6"/>
      <sheetName val="analisa_PUBM6"/>
      <sheetName val="PRINT_OUT6"/>
      <sheetName val="HRG_BHN6"/>
      <sheetName val="D3_16"/>
      <sheetName val="Hrg_Sat6"/>
      <sheetName val="HSBU_ANA6"/>
      <sheetName val="ans_harga6"/>
      <sheetName val="D_&amp;_W_sizes6"/>
      <sheetName val="ANALISA_PEK_UMUM6"/>
      <sheetName val="VOLUME_BAJA7"/>
      <sheetName val="Bahan_6"/>
      <sheetName val="HB_ARSITEKTUR6"/>
      <sheetName val="HB_STRUKTUR6"/>
      <sheetName val="Price_Biaya_Cadangan6"/>
      <sheetName val="BQ_Rekapitulasi__Akhir6"/>
      <sheetName val="RKP_PLUMBING6"/>
      <sheetName val="Bill_of_Qty_MEP6"/>
      <sheetName val="Daf_16"/>
      <sheetName val="An_H_Sat_Pek_Ut6"/>
      <sheetName val="D_786"/>
      <sheetName val="D_796"/>
      <sheetName val="D_806"/>
      <sheetName val="D_816"/>
      <sheetName val="D_826"/>
      <sheetName val="D_836"/>
      <sheetName val="D_846"/>
      <sheetName val="D_856"/>
      <sheetName val="D_866"/>
      <sheetName val="D_876"/>
      <sheetName val="D_886"/>
      <sheetName val="D_896"/>
      <sheetName val="D_916"/>
      <sheetName val="D_926"/>
      <sheetName val="D_936"/>
      <sheetName val="D_946"/>
      <sheetName val="D_956"/>
      <sheetName val="D_966"/>
      <sheetName val="POS_12346"/>
      <sheetName val="Unit_Price6"/>
      <sheetName val="Bill_No_2_1_6"/>
      <sheetName val="An_Arsitektur6"/>
      <sheetName val="surfacing_&amp;_point___6"/>
      <sheetName val="stone_mas_ARE6"/>
      <sheetName val="Master_Edit6"/>
      <sheetName val="Prog_korp6"/>
      <sheetName val="inves_alat4"/>
      <sheetName val="dashboard_VERSI_BATUBARA4"/>
      <sheetName val="anls_space_frame6"/>
      <sheetName val="Analisa_BOW_076"/>
      <sheetName val="Tubing_&amp;_fitting6"/>
      <sheetName val="2-Genset_print6"/>
      <sheetName val="+45,200_&amp;_+45,700_(Salah)6"/>
      <sheetName val="Metod_TWR6"/>
      <sheetName val="ALL_SUM6"/>
      <sheetName val="Kolom_B_3a_&amp;_3b6"/>
      <sheetName val="Rasio_Plat6"/>
      <sheetName val="Keb__besi_&amp;_Beton6"/>
      <sheetName val="Raff_Foundation_Ok6"/>
      <sheetName val="Pile_Cape_Ok6"/>
      <sheetName val="Caping_Beam6"/>
      <sheetName val="DDG__STP6"/>
      <sheetName val="DDG__GWT6"/>
      <sheetName val="Ret__Wall6"/>
      <sheetName val="Balok_Bsm_3B-1B6"/>
      <sheetName val="Balok_GF6"/>
      <sheetName val="Balok_P1-P26"/>
      <sheetName val="Balok_P36"/>
      <sheetName val="Balok_5-6-76"/>
      <sheetName val="Balok_8-9-106"/>
      <sheetName val="Balok_11-12-156"/>
      <sheetName val="Balok_16-17-186"/>
      <sheetName val="Balok_19-20-216"/>
      <sheetName val="Balok_22-23-256"/>
      <sheetName val="Balok_26-27-286"/>
      <sheetName val="Balok_29-30-316"/>
      <sheetName val="Balok_32-33-356"/>
      <sheetName val="Balok_36-37-38-396"/>
      <sheetName val="Balok_Atap6"/>
      <sheetName val="Kolom_B_2a_&amp;_2b6"/>
      <sheetName val="Kolom_B_1a_&amp;_1b6"/>
      <sheetName val="Kolom_GF_A_&amp;_B6"/>
      <sheetName val="Kolom_Mezzanine6"/>
      <sheetName val="Kolom_P1A_&amp;_P1B6"/>
      <sheetName val="Kolom_P2A_&amp;_P2B6"/>
      <sheetName val="Kolom_P36"/>
      <sheetName val="Kolom_5,66"/>
      <sheetName val="Kolom_7,8,9,10,11,12,15,16,176"/>
      <sheetName val="Kolom_18,19,20,21,22,23,256"/>
      <sheetName val="Kolom_26_s_d_33,_35_s_d_atap6"/>
      <sheetName val="SW__16"/>
      <sheetName val="SW__26"/>
      <sheetName val="SW__36"/>
      <sheetName val="SW__46"/>
      <sheetName val="SW__56"/>
      <sheetName val="SW__66"/>
      <sheetName val="SW__76"/>
      <sheetName val="SW__86"/>
      <sheetName val="SW__96"/>
      <sheetName val="Tangga_Utama6"/>
      <sheetName val="Tangga_Unit6"/>
      <sheetName val="Planter_Box6"/>
      <sheetName val="BQ_3_2_STRUKTUR_-BAWAH_6"/>
      <sheetName val="Balok_Ramp6"/>
      <sheetName val="Pengalaman_Per6"/>
      <sheetName val="List_Doc6"/>
      <sheetName val="DAFT_ALAT,UPAH_&amp;_MAT6"/>
      <sheetName val="D2_2_16"/>
      <sheetName val="ANALISA_ME6"/>
      <sheetName val="Bill_2_33"/>
      <sheetName val="Bill_2_5B3"/>
      <sheetName val="Bill_2_13"/>
      <sheetName val="D1__Plint4"/>
      <sheetName val="Harga_Dasar4"/>
      <sheetName val="Daf-1_Persiapan6"/>
      <sheetName val="BILL_44"/>
      <sheetName val="L__Hr6"/>
      <sheetName val="REKAP_3"/>
      <sheetName val="Analisa_PL4"/>
      <sheetName val="Harsat_Bahan4"/>
      <sheetName val="Harsat_Upah4"/>
      <sheetName val="B_2(LANJUTAN)6"/>
      <sheetName val="iTEM_hARSAT4"/>
      <sheetName val="4_2_14"/>
      <sheetName val="Cash_Flow_bulanan4"/>
      <sheetName val="Daf-III_1_1__Dinding_PARKIR4"/>
      <sheetName val="DAf-III_8__Facade4"/>
      <sheetName val="Daf-III_2_2__Pintu_TOWER4"/>
      <sheetName val="JUMLAHAN_TOTAL_4"/>
      <sheetName val="Daf-III_1_2__Dinding_TOWER4"/>
      <sheetName val="Rencana_S_curve4"/>
      <sheetName val="Cash_flow_detail_breakdown4"/>
      <sheetName val="List_H_Bahan&amp;Upah4"/>
      <sheetName val="pro_ra_op4"/>
      <sheetName val="List_Plafound_Gypsum4"/>
      <sheetName val="List_Plafound_WR4"/>
      <sheetName val="Screning_Ac4"/>
      <sheetName val="Evaluasi_(_1_)4"/>
      <sheetName val="Gal_Jack_Hammer4"/>
      <sheetName val="Detail_BUL6"/>
      <sheetName val="AHS_Marka4"/>
      <sheetName val="anl_sa3"/>
      <sheetName val="B_as3"/>
      <sheetName val="Cold_Miling6"/>
      <sheetName val="RAB_fisik6"/>
      <sheetName val="DF-7_(2)4"/>
      <sheetName val="6PILE__(돌출)4"/>
      <sheetName val="Harga_Bahan4"/>
      <sheetName val="HSA_&amp;_PAB4"/>
      <sheetName val="Harga_Upah_4"/>
      <sheetName val="HSP_swk4"/>
      <sheetName val="Kell_Plint-TH4"/>
      <sheetName val="Kel__Dind-TH4"/>
      <sheetName val="EPB_4"/>
      <sheetName val="Analisa_Tambahan4"/>
      <sheetName val="NP_(2)4"/>
      <sheetName val="UPH_BHN4"/>
      <sheetName val="Unit_Cost4"/>
      <sheetName val="REKAP_VOLUME5"/>
      <sheetName val="Gudang_non_AC-AC_Struktur3"/>
      <sheetName val="Price_List3"/>
      <sheetName val="Isolasi_Luar_Dalam4"/>
      <sheetName val="Isolasi_Luar4"/>
      <sheetName val="ANALISA_SNI'07rootsREV3"/>
      <sheetName val="Eva__Progres4"/>
      <sheetName val="PERALATAN_UTAMA_AC3"/>
      <sheetName val="INPUT_AGST3"/>
      <sheetName val="KODE_UPAH3"/>
      <sheetName val="Surat_Pernyataan4"/>
      <sheetName val="rab_strktr_ars_print4"/>
      <sheetName val="Sat-Bhn&amp;Upah_Paket_043"/>
      <sheetName val="UNIT_FAN3"/>
      <sheetName val="ANALISA_(2)4"/>
      <sheetName val="PENGAL_yg_Dilaksanakan3"/>
      <sheetName val="Prod_Alat3"/>
      <sheetName val="Pek_Luar3"/>
      <sheetName val="FORM_3A3"/>
      <sheetName val="L-3_DHSD3"/>
      <sheetName val="BD_2_1_-_7_1(8)3"/>
      <sheetName val="Piping_Design_Data3"/>
      <sheetName val="RL_Biaya3"/>
      <sheetName val="Anls_Bow"/>
      <sheetName val="Sat_Bow"/>
      <sheetName val="Cost_Summary"/>
      <sheetName val="Basic_Data"/>
      <sheetName val="AN Tdr"/>
      <sheetName val="Factor"/>
      <sheetName val="AN Beton"/>
      <sheetName val="AN Kusen"/>
      <sheetName val="DIV 2"/>
      <sheetName val="DIV 5"/>
      <sheetName val="8"/>
      <sheetName val="9"/>
      <sheetName val="OCAOCL"/>
      <sheetName val="MAP2"/>
      <sheetName val="anal-mpu"/>
      <sheetName val="Sandi"/>
      <sheetName val="Option List"/>
      <sheetName val="BPS"/>
      <sheetName val="Analisa Gabungan"/>
      <sheetName val="TABEL-DETASIR"/>
      <sheetName val="HS-2"/>
      <sheetName val="ANAL.BOW"/>
      <sheetName val="Marshal"/>
      <sheetName val="An_pdkg"/>
      <sheetName val="TON  per Jam"/>
      <sheetName val="RAB Rehab BatuMelik"/>
      <sheetName val="AnMobilisasi"/>
      <sheetName val="3-DIV4"/>
      <sheetName val="var"/>
      <sheetName val="Anal_ Pancang"/>
      <sheetName val="Rekap Piutang"/>
      <sheetName val="Range"/>
      <sheetName val="skedulmaterial"/>
      <sheetName val="TABEL LABOR"/>
      <sheetName val="D Harga"/>
      <sheetName val="Agregat Melintang"/>
      <sheetName val="Agregat Memanjang "/>
      <sheetName val="3.a. Lap Hasil Usaha"/>
      <sheetName val="인사자료총집계"/>
      <sheetName val="L3 An H Sat Mob"/>
      <sheetName val="3 Koef Alat"/>
      <sheetName val="#REF!"/>
      <sheetName val="Master"/>
      <sheetName val="abcdef"/>
      <sheetName val="Unit_Rate"/>
      <sheetName val="F_1_1_G_ST_1A"/>
      <sheetName val="List_Plant"/>
      <sheetName val="UPAH_&amp;_BHN_ARS"/>
      <sheetName val="AHS_ARS"/>
      <sheetName val="MSTR"/>
      <sheetName val="U&amp;B"/>
      <sheetName val="terima&amp;piukan"/>
      <sheetName val="hs_ars"/>
      <sheetName val="pivot2"/>
      <sheetName val="S-Curve"/>
      <sheetName val="Hrg Dsr"/>
      <sheetName val="UNIT PRICE WAGE and MATERIAL"/>
      <sheetName val="D985"/>
      <sheetName val="MATERIAL-UPAH"/>
      <sheetName val="List-Physik-Pay"/>
      <sheetName val="DATA1"/>
      <sheetName val="Sat~Bahu"/>
      <sheetName val="HSP"/>
      <sheetName val="Galian 1"/>
      <sheetName val="OP. ALAT"/>
      <sheetName val="OP. PERJAM"/>
      <sheetName val="B. PERSONIL"/>
      <sheetName val="KAN. LOKAL"/>
      <sheetName val="harsat-lain"/>
      <sheetName val="harsat-tanah"/>
      <sheetName val="harsat-lhn"/>
      <sheetName val="UPAH "/>
      <sheetName val="D3"/>
      <sheetName val="Penwrn"/>
      <sheetName val="HRG-DASAR"/>
      <sheetName val="REKAP_BACKUP_MC_41"/>
      <sheetName val="REKAP_BACKUP_MC31"/>
      <sheetName val="7_공정표1"/>
      <sheetName val="AnalisaSIPIL_RIIL1"/>
      <sheetName val="Analisa_SNI_STANDART_1"/>
      <sheetName val="Sum_EL1"/>
      <sheetName val="A__Asumsi20151"/>
      <sheetName val="Grand_summary1"/>
      <sheetName val="A-11_Steel_Str_(2)1"/>
      <sheetName val="GRAND_REKAP1"/>
      <sheetName val="Harga_Bahan_&amp;_Upah_1"/>
      <sheetName val="Harga_Bahan_&amp;_Upah1"/>
      <sheetName val="Exch_rate1"/>
      <sheetName val="AnalisaSIPIL_RIIL_RAP1"/>
      <sheetName val="Harsat_Pekerjaan1"/>
      <sheetName val="Sat_Upah1"/>
      <sheetName val="ANalisa_1"/>
      <sheetName val="Summary_1"/>
      <sheetName val="SATUAN_1"/>
      <sheetName val="HARGA_SATUAN_ARS1"/>
      <sheetName val="ANALISA_SNI'08(ubh_bgsting)1"/>
      <sheetName val="REKAP_ANALISA1"/>
      <sheetName val="Analisa_Tend_(2)1"/>
      <sheetName val="Pile_Cap1"/>
      <sheetName val="TAMBAHAN_PANCANG1"/>
      <sheetName val="REKAP_BESI_BATANG1"/>
      <sheetName val="Rincian_Bunga_Bank1"/>
      <sheetName val="Alat_PL1"/>
      <sheetName val="Std-Prod_KS1"/>
      <sheetName val="UP_SNI1"/>
      <sheetName val="Analisa_Sipil1"/>
      <sheetName val="B_D_AHS61"/>
      <sheetName val="INPUT_HARIAN1"/>
      <sheetName val="a_h_ars"/>
      <sheetName val="Sub_Penjumlahan"/>
      <sheetName val="DAFTAR_7"/>
      <sheetName val="dg-VTu"/>
      <sheetName val="nama PT."/>
      <sheetName val="Rekap RAP real (2)"/>
      <sheetName val="Xplor pattern 08.05"/>
      <sheetName val="TBM"/>
      <sheetName val="D.BOARD"/>
      <sheetName val="PRD01-1"/>
      <sheetName val="An HS"/>
      <sheetName val="SATDASAR"/>
      <sheetName val="MAJOR"/>
      <sheetName val="ADD-DISP-OTHER"/>
      <sheetName val="RPP01 6"/>
      <sheetName val="7.1(3)"/>
      <sheetName val="LKT - HL"/>
      <sheetName val="LKT - HS"/>
      <sheetName val="BYYALAT"/>
      <sheetName val="C.2."/>
      <sheetName val="2.5."/>
      <sheetName val="MULAI MASUK STAF."/>
      <sheetName val="CUACA"/>
      <sheetName val="HRG SAT"/>
      <sheetName val="lampiran"/>
      <sheetName val="HRG BAHAN &amp; UPAH okk"/>
      <sheetName val="Analis Kusen okk"/>
      <sheetName val="1 HSD"/>
      <sheetName val="Parem"/>
      <sheetName val="1.Penawaran (Bahasa)"/>
      <sheetName val="3300 1 Group"/>
      <sheetName val="PROJ SUM"/>
      <sheetName val="PercProp"/>
      <sheetName val="rekmodiPtk (MAP)"/>
      <sheetName val="1.2"/>
      <sheetName val="Permanent_info"/>
      <sheetName val="2. Proposal Biaya"/>
      <sheetName val="Mat'l databank"/>
      <sheetName val="DKH"/>
      <sheetName val="ANALISA TENDER"/>
      <sheetName val="HRPar"/>
      <sheetName val="TOTAL UPAH"/>
      <sheetName val="Konfirm"/>
      <sheetName val="EVALUASI"/>
      <sheetName val="HS KALIJATI"/>
      <sheetName val="TL"/>
      <sheetName val="hsat-SD"/>
      <sheetName val="GeneralInfo"/>
      <sheetName val="NOTHIT"/>
      <sheetName val="rate-alat"/>
      <sheetName val="an-satuan"/>
      <sheetName val="ABT"/>
      <sheetName val="FOOT"/>
      <sheetName val="PH"/>
      <sheetName val="SDMTA"/>
      <sheetName val="Penjumlahan"/>
      <sheetName val="JM"/>
      <sheetName val="igp_alt4"/>
      <sheetName val="HargaBahan"/>
      <sheetName val="trans"/>
      <sheetName val="HSATUAN"/>
      <sheetName val="PRIST LIST"/>
      <sheetName val="Source"/>
      <sheetName val="Parameter"/>
      <sheetName val="upahbahan"/>
      <sheetName val="Ana. PU"/>
      <sheetName val="SchA"/>
      <sheetName val="SchC"/>
      <sheetName val="SewAlat"/>
      <sheetName val="SchD"/>
      <sheetName val="LAMP_2.2"/>
      <sheetName val="Sales Parameter"/>
      <sheetName val="610.05"/>
      <sheetName val="est proy"/>
      <sheetName val="tp 45x45 (6)"/>
      <sheetName val="New MADC"/>
      <sheetName val="HRG UPAH BAHAN"/>
      <sheetName val="UnitRateA.1.II"/>
      <sheetName val="SPT TAHUNAN"/>
      <sheetName val="Rinc_Setoran Astek"/>
      <sheetName val="DPLK_PST"/>
      <sheetName val="jkk_takaful"/>
      <sheetName val="janflash"/>
      <sheetName val="Mobdemobalat"/>
      <sheetName val="B1 Data"/>
      <sheetName val="Pricing-2"/>
      <sheetName val="BQ-GB-1"/>
      <sheetName val="HargaSat"/>
      <sheetName val="UNDER PASS"/>
      <sheetName val="Pier Head"/>
      <sheetName val="HD Alat"/>
      <sheetName val="PROD"/>
      <sheetName val="TE TS FA LAN MATV"/>
      <sheetName val="311208"/>
      <sheetName val="smt"/>
      <sheetName val="idx-03"/>
      <sheetName val="igp-03"/>
      <sheetName val="MATAUANG"/>
      <sheetName val="Alat tanah dan Struktur (10-05)"/>
      <sheetName val="Alat tanah dan Struktur (03-09)"/>
      <sheetName val="IS"/>
      <sheetName val="bau"/>
      <sheetName val="HD BAHAN"/>
      <sheetName val="REKAP-1"/>
      <sheetName val="shotcrete"/>
      <sheetName val="UG Excav"/>
      <sheetName val="BOQ CONTRACT WK"/>
      <sheetName val="HD UPAH"/>
      <sheetName val="sdm"/>
      <sheetName val="D2.4"/>
      <sheetName val="D3-3"/>
      <sheetName val="D4.3 (TE)"/>
      <sheetName val="D5.3 (TF) "/>
      <sheetName val="D8.3 (TJ)"/>
      <sheetName val="EXTERNAL WORK"/>
      <sheetName val="VOL_1"/>
      <sheetName val="An-str(krgnyr)"/>
      <sheetName val="BHN-ALAT"/>
      <sheetName val="Target"/>
      <sheetName val="Budget"/>
      <sheetName val="DKH-S3"/>
      <sheetName val="BQ-E20-02(Rp)"/>
      <sheetName val="tabel nilai"/>
      <sheetName val="lamp4ae"/>
      <sheetName val="MasterSheet"/>
      <sheetName val="tunj."/>
      <sheetName val="Daf Bahan"/>
      <sheetName val="Anls Hrg Sat"/>
      <sheetName val="PERALATAN PROYEK GOL III A"/>
      <sheetName val="daftar upah"/>
      <sheetName val="TEKN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/>
      <sheetData sheetId="1582" refreshError="1"/>
      <sheetData sheetId="1583" refreshError="1"/>
      <sheetData sheetId="1584" refreshError="1"/>
      <sheetData sheetId="1585" refreshError="1"/>
      <sheetData sheetId="1586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 refreshError="1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/>
      <sheetData sheetId="2788"/>
      <sheetData sheetId="2789"/>
      <sheetData sheetId="2790"/>
      <sheetData sheetId="2791"/>
      <sheetData sheetId="2792"/>
      <sheetData sheetId="2793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/>
      <sheetData sheetId="2812"/>
      <sheetData sheetId="2813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/>
      <sheetData sheetId="3410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/>
      <sheetData sheetId="3438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 refreshError="1"/>
      <sheetData sheetId="3491" refreshError="1"/>
      <sheetData sheetId="3492" refreshError="1"/>
      <sheetData sheetId="3493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"/>
      <sheetName val="Srt1"/>
      <sheetName val="KebPer"/>
      <sheetName val="D-Isi"/>
      <sheetName val="StrukOrg"/>
      <sheetName val="JobDesc"/>
      <sheetName val="Gal (2)"/>
      <sheetName val="Gal"/>
      <sheetName val="Timb"/>
      <sheetName val="Pembesian"/>
      <sheetName val="Pas Batu"/>
      <sheetName val="Beton"/>
      <sheetName val="Bek (2)"/>
      <sheetName val="ATek-Tnh1"/>
      <sheetName val="Action Plan"/>
      <sheetName val="BoQ"/>
      <sheetName val="RBP-1.Cit"/>
      <sheetName val="RBP-2"/>
      <sheetName val="AKP"/>
      <sheetName val="BL.Cit"/>
      <sheetName val="AHS.Cit"/>
      <sheetName val="Kurva.s"/>
      <sheetName val="HarSat"/>
      <sheetName val="Pricing"/>
      <sheetName val="BTL-1"/>
      <sheetName val="BTL-2"/>
      <sheetName val="PP"/>
      <sheetName val="Ra Keb Tenaga"/>
      <sheetName val="Ra Keb ALAT"/>
      <sheetName val="Ra Keb Material"/>
      <sheetName val="Bi Upah"/>
      <sheetName val="Bi Mat"/>
      <sheetName val="Bi Alat"/>
      <sheetName val="Bi Alat-2"/>
      <sheetName val="SubKon"/>
      <sheetName val="Keb Al Mat Ten 2011"/>
      <sheetName val="Pembebanan"/>
      <sheetName val="Catatan"/>
      <sheetName val="DaftGambar"/>
      <sheetName val="DaftBarang"/>
      <sheetName val="Bi Ban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D1">
            <v>1000000</v>
          </cell>
        </row>
      </sheetData>
      <sheetData sheetId="18"/>
      <sheetData sheetId="19"/>
      <sheetData sheetId="20"/>
      <sheetData sheetId="21"/>
      <sheetData sheetId="22"/>
      <sheetData sheetId="23">
        <row r="2">
          <cell r="A2" t="str">
            <v>No kode</v>
          </cell>
          <cell r="B2" t="str">
            <v>No urut</v>
          </cell>
          <cell r="C2" t="str">
            <v>No item</v>
          </cell>
          <cell r="D2" t="str">
            <v>Uraian</v>
          </cell>
          <cell r="E2" t="str">
            <v>unit</v>
          </cell>
          <cell r="F2" t="str">
            <v>q'ty</v>
          </cell>
          <cell r="G2" t="str">
            <v>Alat</v>
          </cell>
          <cell r="H2" t="str">
            <v>Prod alat</v>
          </cell>
          <cell r="I2" t="str">
            <v>unit alat</v>
          </cell>
          <cell r="J2" t="str">
            <v>inv alat</v>
          </cell>
          <cell r="K2" t="str">
            <v>coef alat</v>
          </cell>
          <cell r="L2" t="str">
            <v>Month</v>
          </cell>
          <cell r="M2" t="str">
            <v>D/M</v>
          </cell>
          <cell r="N2" t="str">
            <v>H/D</v>
          </cell>
          <cell r="O2" t="str">
            <v>Shift</v>
          </cell>
          <cell r="P2" t="str">
            <v>Time Sch</v>
          </cell>
          <cell r="Q2" t="str">
            <v>vol alat</v>
          </cell>
          <cell r="R2" t="str">
            <v>jam kerja</v>
          </cell>
          <cell r="S2" t="str">
            <v>jml alat</v>
          </cell>
          <cell r="T2" t="str">
            <v>hsp alat</v>
          </cell>
          <cell r="U2" t="str">
            <v>Fuel per hour</v>
          </cell>
          <cell r="V2" t="str">
            <v>Total Rate</v>
          </cell>
          <cell r="W2" t="str">
            <v>Total Fuel</v>
          </cell>
          <cell r="X2" t="str">
            <v>Rate Unit</v>
          </cell>
          <cell r="Y2" t="str">
            <v>Fuel Unit</v>
          </cell>
          <cell r="Z2" t="str">
            <v>Cost Eqp per unit</v>
          </cell>
          <cell r="AB2" t="str">
            <v>Harga alat</v>
          </cell>
          <cell r="AC2" t="str">
            <v>No kode mat</v>
          </cell>
          <cell r="AD2" t="str">
            <v>material</v>
          </cell>
          <cell r="AE2" t="str">
            <v>unit mat</v>
          </cell>
          <cell r="AF2" t="str">
            <v>coeff mat</v>
          </cell>
          <cell r="AG2" t="str">
            <v>vol mat</v>
          </cell>
          <cell r="AH2" t="str">
            <v>tot mat</v>
          </cell>
          <cell r="AI2" t="str">
            <v>jml mat/bln</v>
          </cell>
          <cell r="AJ2" t="str">
            <v>hrg mat</v>
          </cell>
          <cell r="AK2" t="str">
            <v>hrg mat/unit</v>
          </cell>
          <cell r="AL2" t="str">
            <v>tot hrg mat</v>
          </cell>
          <cell r="AM2" t="str">
            <v>no uph</v>
          </cell>
          <cell r="AN2" t="str">
            <v>upah</v>
          </cell>
          <cell r="AO2" t="str">
            <v>unit up</v>
          </cell>
          <cell r="AP2" t="str">
            <v>jml org</v>
          </cell>
          <cell r="AQ2" t="str">
            <v>prod ten</v>
          </cell>
          <cell r="AR2" t="str">
            <v>jml tng</v>
          </cell>
          <cell r="AS2" t="str">
            <v>coef ten</v>
          </cell>
          <cell r="AT2" t="str">
            <v>hrg sat up</v>
          </cell>
          <cell r="AU2" t="str">
            <v>hrg/unit up</v>
          </cell>
          <cell r="AV2" t="str">
            <v>tot hrg up</v>
          </cell>
          <cell r="BB2" t="str">
            <v>hrg sat</v>
          </cell>
          <cell r="BC2" t="str">
            <v>tot hrg sat</v>
          </cell>
          <cell r="BF2" t="str">
            <v>hsp alat</v>
          </cell>
          <cell r="BG2" t="str">
            <v>Hsp mat</v>
          </cell>
          <cell r="BH2" t="str">
            <v>Hsp up</v>
          </cell>
          <cell r="BI2" t="str">
            <v>tot hsp</v>
          </cell>
          <cell r="BJ2" t="str">
            <v>Prod labour</v>
          </cell>
          <cell r="BK2" t="str">
            <v>Work Hour</v>
          </cell>
          <cell r="BL2" t="str">
            <v>No. of labour</v>
          </cell>
        </row>
        <row r="3">
          <cell r="A3" t="str">
            <v>No kode</v>
          </cell>
          <cell r="B3" t="str">
            <v>No urut</v>
          </cell>
          <cell r="C3" t="str">
            <v>No item</v>
          </cell>
          <cell r="D3" t="str">
            <v>Uraian</v>
          </cell>
          <cell r="E3" t="str">
            <v>Unit</v>
          </cell>
          <cell r="F3" t="str">
            <v>Q'ty</v>
          </cell>
          <cell r="G3" t="str">
            <v>Alat</v>
          </cell>
          <cell r="H3" t="str">
            <v>Prod Alat</v>
          </cell>
          <cell r="I3" t="str">
            <v>Unit Alat</v>
          </cell>
          <cell r="J3" t="str">
            <v>Inv Alat</v>
          </cell>
          <cell r="K3" t="str">
            <v>Coeff Alat</v>
          </cell>
          <cell r="L3" t="str">
            <v>Month</v>
          </cell>
          <cell r="M3" t="str">
            <v>D/M</v>
          </cell>
          <cell r="N3" t="str">
            <v>H/D</v>
          </cell>
          <cell r="O3" t="str">
            <v>Shift</v>
          </cell>
          <cell r="P3" t="str">
            <v>Time Sch</v>
          </cell>
          <cell r="Q3" t="str">
            <v>Vol Alat</v>
          </cell>
          <cell r="R3" t="str">
            <v>Jam Kerja</v>
          </cell>
          <cell r="S3" t="str">
            <v>Jml Alat</v>
          </cell>
          <cell r="T3" t="str">
            <v>HSP Alat</v>
          </cell>
          <cell r="U3" t="str">
            <v>Fuel per Hour</v>
          </cell>
          <cell r="V3" t="str">
            <v>Total Rate</v>
          </cell>
          <cell r="W3" t="str">
            <v>Total Fuel</v>
          </cell>
          <cell r="X3" t="str">
            <v>Rate Unit</v>
          </cell>
          <cell r="Y3" t="str">
            <v>Fuel Unit</v>
          </cell>
          <cell r="Z3" t="str">
            <v>Cost Eqp per Unit</v>
          </cell>
          <cell r="AA3">
            <v>27</v>
          </cell>
          <cell r="AB3" t="str">
            <v>Harga Alat</v>
          </cell>
          <cell r="AC3" t="str">
            <v>No Kode Mat</v>
          </cell>
          <cell r="AD3" t="str">
            <v>Material</v>
          </cell>
          <cell r="AE3" t="str">
            <v>Unit Mat</v>
          </cell>
          <cell r="AF3" t="str">
            <v>Coeff Mat</v>
          </cell>
          <cell r="AG3" t="str">
            <v>Vol Material</v>
          </cell>
          <cell r="AH3" t="str">
            <v>Tot Material</v>
          </cell>
          <cell r="AI3" t="str">
            <v>Jml Mat/bln</v>
          </cell>
          <cell r="AJ3" t="str">
            <v>Harga Mat</v>
          </cell>
          <cell r="AK3" t="str">
            <v>Hrg Mat/unit</v>
          </cell>
          <cell r="AL3" t="str">
            <v>Tot Harga Mat</v>
          </cell>
          <cell r="AM3" t="str">
            <v>No Upah</v>
          </cell>
          <cell r="AN3" t="str">
            <v>Upah</v>
          </cell>
          <cell r="AO3" t="str">
            <v>Unit Upah</v>
          </cell>
          <cell r="AP3" t="str">
            <v>Jml Tenaga</v>
          </cell>
          <cell r="AQ3" t="str">
            <v>Prod Tenaga</v>
          </cell>
          <cell r="AR3" t="str">
            <v>Jml Tenaga</v>
          </cell>
          <cell r="AS3" t="str">
            <v>Coeff Ten</v>
          </cell>
          <cell r="AT3" t="str">
            <v>Hrg Sat Upah</v>
          </cell>
          <cell r="AU3" t="str">
            <v>Hrg/unit Upah</v>
          </cell>
          <cell r="AV3" t="str">
            <v>Tot Harga Upah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 t="str">
            <v>Harga Satuan</v>
          </cell>
          <cell r="BC3" t="str">
            <v>Total Harga Satuan</v>
          </cell>
          <cell r="BD3">
            <v>55</v>
          </cell>
          <cell r="BE3">
            <v>56</v>
          </cell>
          <cell r="BF3" t="str">
            <v>HSP Alat</v>
          </cell>
          <cell r="BG3" t="str">
            <v>HSP Material</v>
          </cell>
          <cell r="BH3" t="str">
            <v>HSP Upah</v>
          </cell>
          <cell r="BI3" t="str">
            <v>Total HSP</v>
          </cell>
          <cell r="BJ3" t="str">
            <v>Prod Labour</v>
          </cell>
          <cell r="BK3" t="str">
            <v>Work Hour</v>
          </cell>
          <cell r="BL3" t="str">
            <v>No of Labour</v>
          </cell>
          <cell r="BN3" t="str">
            <v>SCHEDULE ALAT</v>
          </cell>
          <cell r="CT3" t="str">
            <v>SCHEDULE MATERIAL</v>
          </cell>
          <cell r="DL3" t="str">
            <v>SCHEDULE LABOUR</v>
          </cell>
        </row>
        <row r="4">
          <cell r="B4" t="str">
            <v>ANALISA TEKNIS  PEKERJAAN  UTAMA</v>
          </cell>
        </row>
        <row r="5">
          <cell r="A5" t="str">
            <v>x</v>
          </cell>
          <cell r="B5" t="str">
            <v>No</v>
          </cell>
          <cell r="C5" t="str">
            <v>Item</v>
          </cell>
          <cell r="D5" t="str">
            <v>Uraian  Kegiatan</v>
          </cell>
          <cell r="E5" t="str">
            <v>Satuan</v>
          </cell>
          <cell r="F5" t="str">
            <v>Volume</v>
          </cell>
          <cell r="G5" t="str">
            <v>Peralatan</v>
          </cell>
          <cell r="H5" t="str">
            <v>Produksi</v>
          </cell>
          <cell r="J5" t="str">
            <v>Involve</v>
          </cell>
          <cell r="K5" t="str">
            <v>Coeffisien</v>
          </cell>
          <cell r="L5" t="str">
            <v>Month</v>
          </cell>
          <cell r="M5" t="str">
            <v>D/M</v>
          </cell>
          <cell r="N5" t="str">
            <v>H/D</v>
          </cell>
          <cell r="O5" t="str">
            <v>Shift</v>
          </cell>
          <cell r="P5" t="str">
            <v>Time Sch</v>
          </cell>
          <cell r="Q5" t="str">
            <v>Q'ty</v>
          </cell>
          <cell r="R5" t="str">
            <v>Work Hour</v>
          </cell>
          <cell r="S5" t="str">
            <v>No. of Eqp</v>
          </cell>
          <cell r="T5" t="str">
            <v>Rate per hour</v>
          </cell>
          <cell r="U5" t="str">
            <v>Fuel per hour</v>
          </cell>
          <cell r="V5" t="str">
            <v>Total Rate</v>
          </cell>
          <cell r="W5" t="str">
            <v>Total Fuel</v>
          </cell>
          <cell r="X5" t="str">
            <v>Rate Unit</v>
          </cell>
          <cell r="Y5" t="str">
            <v>Fuel Unit</v>
          </cell>
          <cell r="Z5" t="str">
            <v>Cost Eqp per unit</v>
          </cell>
          <cell r="AB5" t="str">
            <v>Cost Eqp Total</v>
          </cell>
          <cell r="AC5" t="str">
            <v>xx</v>
          </cell>
          <cell r="AD5" t="str">
            <v>MATERIAL</v>
          </cell>
          <cell r="AE5" t="str">
            <v>unit</v>
          </cell>
          <cell r="AF5" t="str">
            <v>Coeffisien</v>
          </cell>
          <cell r="AG5" t="str">
            <v>Q'ty</v>
          </cell>
          <cell r="AH5" t="str">
            <v>Total Material</v>
          </cell>
          <cell r="AI5" t="str">
            <v>Needs Material</v>
          </cell>
          <cell r="AJ5" t="str">
            <v>Price Material</v>
          </cell>
          <cell r="AK5" t="str">
            <v>Cost Material</v>
          </cell>
          <cell r="AL5" t="str">
            <v>Total Cost Material</v>
          </cell>
          <cell r="AM5" t="str">
            <v>xxx</v>
          </cell>
          <cell r="AN5" t="str">
            <v>LABOUR</v>
          </cell>
          <cell r="AO5" t="str">
            <v>Unit</v>
          </cell>
          <cell r="AP5" t="str">
            <v>No. of Lab</v>
          </cell>
          <cell r="AQ5" t="str">
            <v>Production</v>
          </cell>
          <cell r="AR5" t="str">
            <v>Q'ty</v>
          </cell>
          <cell r="AS5" t="str">
            <v>Coeffisien</v>
          </cell>
          <cell r="AT5" t="str">
            <v>Rate of Labour</v>
          </cell>
          <cell r="AU5" t="str">
            <v>Unit Cost Lab</v>
          </cell>
          <cell r="AV5" t="str">
            <v>Total Cost Lab</v>
          </cell>
          <cell r="AW5" t="str">
            <v>MISCL</v>
          </cell>
          <cell r="AX5" t="str">
            <v>UNIT</v>
          </cell>
          <cell r="AY5" t="str">
            <v>COEFF</v>
          </cell>
          <cell r="AZ5" t="str">
            <v>Unit Rate</v>
          </cell>
          <cell r="BA5" t="str">
            <v>Total</v>
          </cell>
          <cell r="BB5" t="str">
            <v>WORK ITEM</v>
          </cell>
          <cell r="BF5" t="str">
            <v>CHECK</v>
          </cell>
          <cell r="BN5" t="str">
            <v>Alat</v>
          </cell>
          <cell r="CW5">
            <v>4</v>
          </cell>
          <cell r="CX5">
            <v>5</v>
          </cell>
          <cell r="CY5">
            <v>6</v>
          </cell>
          <cell r="CZ5">
            <v>7</v>
          </cell>
          <cell r="DA5">
            <v>8</v>
          </cell>
          <cell r="DB5">
            <v>9</v>
          </cell>
          <cell r="DC5">
            <v>10</v>
          </cell>
          <cell r="DD5">
            <v>11</v>
          </cell>
          <cell r="DE5">
            <v>12</v>
          </cell>
          <cell r="DF5">
            <v>13</v>
          </cell>
          <cell r="DG5">
            <v>14</v>
          </cell>
          <cell r="DH5">
            <v>15</v>
          </cell>
          <cell r="DI5">
            <v>16</v>
          </cell>
          <cell r="DJ5">
            <v>17</v>
          </cell>
          <cell r="DO5">
            <v>4</v>
          </cell>
          <cell r="DP5">
            <v>5</v>
          </cell>
          <cell r="DQ5">
            <v>6</v>
          </cell>
          <cell r="DR5">
            <v>7</v>
          </cell>
          <cell r="DS5">
            <v>8</v>
          </cell>
          <cell r="DT5">
            <v>9</v>
          </cell>
          <cell r="DU5">
            <v>10</v>
          </cell>
          <cell r="DV5">
            <v>11</v>
          </cell>
          <cell r="DW5">
            <v>12</v>
          </cell>
          <cell r="DX5">
            <v>13</v>
          </cell>
          <cell r="DY5">
            <v>14</v>
          </cell>
          <cell r="DZ5">
            <v>15</v>
          </cell>
          <cell r="EA5">
            <v>16</v>
          </cell>
          <cell r="EB5">
            <v>17</v>
          </cell>
        </row>
        <row r="6">
          <cell r="AI6" t="str">
            <v>per month</v>
          </cell>
          <cell r="AK6" t="str">
            <v>per unit</v>
          </cell>
          <cell r="AQ6">
            <v>7</v>
          </cell>
          <cell r="BB6" t="str">
            <v>UNIT COST</v>
          </cell>
          <cell r="BC6" t="str">
            <v>TOTAL HRG SAT</v>
          </cell>
          <cell r="BD6" t="str">
            <v>TOTAL COST</v>
          </cell>
          <cell r="BF6" t="str">
            <v>EQP</v>
          </cell>
          <cell r="BG6" t="str">
            <v>MATERIAL</v>
          </cell>
          <cell r="BH6" t="str">
            <v>LABOUR</v>
          </cell>
          <cell r="BI6" t="str">
            <v>UNIT PRICE</v>
          </cell>
          <cell r="BN6" t="str">
            <v>Equipment</v>
          </cell>
          <cell r="BO6" t="str">
            <v>Tot Eq</v>
          </cell>
          <cell r="BP6">
            <v>1</v>
          </cell>
          <cell r="BQ6">
            <v>2</v>
          </cell>
          <cell r="BR6">
            <v>3</v>
          </cell>
          <cell r="BS6">
            <v>4</v>
          </cell>
          <cell r="BT6">
            <v>5</v>
          </cell>
          <cell r="BU6">
            <v>6</v>
          </cell>
          <cell r="BV6">
            <v>7</v>
          </cell>
          <cell r="BW6">
            <v>8</v>
          </cell>
          <cell r="BX6">
            <v>9</v>
          </cell>
          <cell r="BY6">
            <v>10</v>
          </cell>
          <cell r="BZ6">
            <v>11</v>
          </cell>
          <cell r="CA6">
            <v>12</v>
          </cell>
          <cell r="CB6">
            <v>13</v>
          </cell>
          <cell r="CC6">
            <v>14</v>
          </cell>
          <cell r="CD6">
            <v>15</v>
          </cell>
          <cell r="CE6">
            <v>16</v>
          </cell>
          <cell r="CF6">
            <v>17</v>
          </cell>
          <cell r="CG6">
            <v>18</v>
          </cell>
          <cell r="CH6">
            <v>19</v>
          </cell>
          <cell r="CI6">
            <v>20</v>
          </cell>
          <cell r="CJ6">
            <v>21</v>
          </cell>
          <cell r="CK6">
            <v>22</v>
          </cell>
          <cell r="CL6">
            <v>23</v>
          </cell>
          <cell r="CM6">
            <v>24</v>
          </cell>
          <cell r="CN6">
            <v>25</v>
          </cell>
          <cell r="CO6">
            <v>26</v>
          </cell>
          <cell r="CP6">
            <v>27</v>
          </cell>
          <cell r="CQ6">
            <v>28</v>
          </cell>
          <cell r="CR6">
            <v>29</v>
          </cell>
          <cell r="CT6" t="str">
            <v>Material</v>
          </cell>
          <cell r="CU6" t="str">
            <v>Tot Material</v>
          </cell>
          <cell r="CW6">
            <v>1</v>
          </cell>
          <cell r="CX6">
            <v>2</v>
          </cell>
          <cell r="CY6">
            <v>3</v>
          </cell>
          <cell r="CZ6">
            <v>4</v>
          </cell>
          <cell r="DA6">
            <v>5</v>
          </cell>
          <cell r="DB6">
            <v>6</v>
          </cell>
          <cell r="DC6">
            <v>7</v>
          </cell>
          <cell r="DD6">
            <v>8</v>
          </cell>
          <cell r="DE6">
            <v>9</v>
          </cell>
          <cell r="DF6">
            <v>10</v>
          </cell>
          <cell r="DG6">
            <v>11</v>
          </cell>
          <cell r="DH6">
            <v>12</v>
          </cell>
          <cell r="DI6">
            <v>13</v>
          </cell>
          <cell r="DJ6">
            <v>14</v>
          </cell>
          <cell r="DL6" t="str">
            <v>Labour</v>
          </cell>
          <cell r="DM6" t="str">
            <v>No of labour</v>
          </cell>
          <cell r="DO6">
            <v>1</v>
          </cell>
          <cell r="DP6">
            <v>2</v>
          </cell>
          <cell r="DQ6">
            <v>3</v>
          </cell>
          <cell r="DR6">
            <v>4</v>
          </cell>
          <cell r="DS6">
            <v>5</v>
          </cell>
          <cell r="DT6">
            <v>6</v>
          </cell>
          <cell r="DU6">
            <v>7</v>
          </cell>
          <cell r="DV6">
            <v>8</v>
          </cell>
          <cell r="DW6">
            <v>9</v>
          </cell>
          <cell r="DX6">
            <v>10</v>
          </cell>
          <cell r="DY6">
            <v>11</v>
          </cell>
          <cell r="DZ6">
            <v>12</v>
          </cell>
          <cell r="EA6">
            <v>13</v>
          </cell>
          <cell r="EB6">
            <v>14</v>
          </cell>
        </row>
        <row r="7">
          <cell r="A7">
            <v>1000</v>
          </cell>
          <cell r="B7">
            <v>1</v>
          </cell>
          <cell r="C7" t="str">
            <v>I - 1.1</v>
          </cell>
          <cell r="D7" t="str">
            <v>Mobilisasi dan Demobilisasi</v>
          </cell>
          <cell r="E7" t="str">
            <v>ls</v>
          </cell>
          <cell r="F7">
            <v>1</v>
          </cell>
          <cell r="L7">
            <v>5</v>
          </cell>
          <cell r="M7">
            <v>25</v>
          </cell>
          <cell r="N7">
            <v>7</v>
          </cell>
          <cell r="O7">
            <v>1</v>
          </cell>
          <cell r="P7">
            <v>875</v>
          </cell>
          <cell r="Q7">
            <v>1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1000</v>
          </cell>
          <cell r="AG7">
            <v>1</v>
          </cell>
          <cell r="AK7">
            <v>0</v>
          </cell>
          <cell r="AL7">
            <v>0</v>
          </cell>
          <cell r="AM7">
            <v>1000</v>
          </cell>
          <cell r="AQ7">
            <v>0</v>
          </cell>
          <cell r="AR7">
            <v>1</v>
          </cell>
          <cell r="AU7">
            <v>0</v>
          </cell>
          <cell r="AV7">
            <v>0</v>
          </cell>
          <cell r="BB7">
            <v>0</v>
          </cell>
          <cell r="BC7">
            <v>0</v>
          </cell>
          <cell r="BD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P7" t="e">
            <v>#REF!</v>
          </cell>
          <cell r="CV7" t="e">
            <v>#REF!</v>
          </cell>
          <cell r="CW7" t="e">
            <v>#REF!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N7" t="e">
            <v>#REF!</v>
          </cell>
          <cell r="DO7" t="e">
            <v>#REF!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</row>
        <row r="8">
          <cell r="A8">
            <v>1001</v>
          </cell>
          <cell r="I8">
            <v>0</v>
          </cell>
          <cell r="J8">
            <v>1</v>
          </cell>
          <cell r="K8">
            <v>0</v>
          </cell>
          <cell r="P8">
            <v>875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1001</v>
          </cell>
          <cell r="AE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1001</v>
          </cell>
          <cell r="AO8">
            <v>0</v>
          </cell>
          <cell r="AQ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BJ8">
            <v>0</v>
          </cell>
          <cell r="BK8">
            <v>0</v>
          </cell>
          <cell r="BL8">
            <v>0</v>
          </cell>
          <cell r="BN8">
            <v>0</v>
          </cell>
          <cell r="BO8">
            <v>0</v>
          </cell>
          <cell r="BP8" t="e">
            <v>#REF!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R8">
            <v>0</v>
          </cell>
          <cell r="CT8">
            <v>0</v>
          </cell>
          <cell r="CU8">
            <v>0</v>
          </cell>
          <cell r="CV8" t="e">
            <v>#REF!</v>
          </cell>
          <cell r="CW8" t="e">
            <v>#REF!</v>
          </cell>
          <cell r="CX8" t="e">
            <v>#REF!</v>
          </cell>
          <cell r="CY8" t="e">
            <v>#REF!</v>
          </cell>
          <cell r="CZ8" t="e">
            <v>#REF!</v>
          </cell>
          <cell r="DA8" t="e">
            <v>#REF!</v>
          </cell>
          <cell r="DB8" t="e">
            <v>#REF!</v>
          </cell>
          <cell r="DC8" t="e">
            <v>#REF!</v>
          </cell>
          <cell r="DD8" t="e">
            <v>#REF!</v>
          </cell>
          <cell r="DE8" t="e">
            <v>#REF!</v>
          </cell>
          <cell r="DF8" t="e">
            <v>#REF!</v>
          </cell>
          <cell r="DG8" t="e">
            <v>#REF!</v>
          </cell>
          <cell r="DH8" t="e">
            <v>#REF!</v>
          </cell>
          <cell r="DI8" t="e">
            <v>#REF!</v>
          </cell>
          <cell r="DJ8" t="e">
            <v>#REF!</v>
          </cell>
          <cell r="DL8">
            <v>0</v>
          </cell>
          <cell r="DM8">
            <v>0</v>
          </cell>
          <cell r="DN8" t="e">
            <v>#REF!</v>
          </cell>
          <cell r="DO8" t="e">
            <v>#REF!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</row>
        <row r="9">
          <cell r="A9">
            <v>1002</v>
          </cell>
          <cell r="I9">
            <v>0</v>
          </cell>
          <cell r="J9">
            <v>1</v>
          </cell>
          <cell r="K9">
            <v>0</v>
          </cell>
          <cell r="P9">
            <v>875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1002</v>
          </cell>
          <cell r="AE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1002</v>
          </cell>
          <cell r="AO9">
            <v>0</v>
          </cell>
          <cell r="AQ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J9">
            <v>0</v>
          </cell>
          <cell r="BK9">
            <v>0</v>
          </cell>
          <cell r="BL9">
            <v>0</v>
          </cell>
          <cell r="BN9">
            <v>0</v>
          </cell>
          <cell r="BO9">
            <v>0</v>
          </cell>
          <cell r="BP9" t="e">
            <v>#REF!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R9">
            <v>0</v>
          </cell>
          <cell r="CT9">
            <v>0</v>
          </cell>
          <cell r="CU9">
            <v>0</v>
          </cell>
          <cell r="CV9" t="e">
            <v>#REF!</v>
          </cell>
          <cell r="CW9" t="e">
            <v>#REF!</v>
          </cell>
          <cell r="CX9" t="e">
            <v>#REF!</v>
          </cell>
          <cell r="CY9" t="e">
            <v>#REF!</v>
          </cell>
          <cell r="CZ9" t="e">
            <v>#REF!</v>
          </cell>
          <cell r="DA9" t="e">
            <v>#REF!</v>
          </cell>
          <cell r="DB9" t="e">
            <v>#REF!</v>
          </cell>
          <cell r="DC9" t="e">
            <v>#REF!</v>
          </cell>
          <cell r="DD9" t="e">
            <v>#REF!</v>
          </cell>
          <cell r="DE9" t="e">
            <v>#REF!</v>
          </cell>
          <cell r="DF9" t="e">
            <v>#REF!</v>
          </cell>
          <cell r="DG9" t="e">
            <v>#REF!</v>
          </cell>
          <cell r="DH9" t="e">
            <v>#REF!</v>
          </cell>
          <cell r="DI9" t="e">
            <v>#REF!</v>
          </cell>
          <cell r="DJ9" t="e">
            <v>#REF!</v>
          </cell>
          <cell r="DL9">
            <v>0</v>
          </cell>
          <cell r="DM9">
            <v>0</v>
          </cell>
          <cell r="DN9" t="e">
            <v>#REF!</v>
          </cell>
          <cell r="DO9" t="e">
            <v>#REF!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</row>
        <row r="10">
          <cell r="A10">
            <v>1003</v>
          </cell>
          <cell r="I10">
            <v>0</v>
          </cell>
          <cell r="J10">
            <v>1</v>
          </cell>
          <cell r="K10">
            <v>0</v>
          </cell>
          <cell r="P10">
            <v>875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1003</v>
          </cell>
          <cell r="AE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1003</v>
          </cell>
          <cell r="AO10">
            <v>0</v>
          </cell>
          <cell r="AQ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BJ10">
            <v>0</v>
          </cell>
          <cell r="BK10">
            <v>0</v>
          </cell>
          <cell r="BL10">
            <v>0</v>
          </cell>
          <cell r="BN10">
            <v>0</v>
          </cell>
          <cell r="BO10">
            <v>0</v>
          </cell>
          <cell r="BP10" t="e">
            <v>#REF!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R10">
            <v>0</v>
          </cell>
          <cell r="CT10">
            <v>0</v>
          </cell>
          <cell r="CU10">
            <v>0</v>
          </cell>
          <cell r="CV10" t="e">
            <v>#REF!</v>
          </cell>
          <cell r="CW10" t="e">
            <v>#REF!</v>
          </cell>
          <cell r="CX10" t="e">
            <v>#REF!</v>
          </cell>
          <cell r="CY10" t="e">
            <v>#REF!</v>
          </cell>
          <cell r="CZ10" t="e">
            <v>#REF!</v>
          </cell>
          <cell r="DA10" t="e">
            <v>#REF!</v>
          </cell>
          <cell r="DB10" t="e">
            <v>#REF!</v>
          </cell>
          <cell r="DC10" t="e">
            <v>#REF!</v>
          </cell>
          <cell r="DD10" t="e">
            <v>#REF!</v>
          </cell>
          <cell r="DE10" t="e">
            <v>#REF!</v>
          </cell>
          <cell r="DF10" t="e">
            <v>#REF!</v>
          </cell>
          <cell r="DG10" t="e">
            <v>#REF!</v>
          </cell>
          <cell r="DH10" t="e">
            <v>#REF!</v>
          </cell>
          <cell r="DI10" t="e">
            <v>#REF!</v>
          </cell>
          <cell r="DJ10" t="e">
            <v>#REF!</v>
          </cell>
          <cell r="DL10">
            <v>0</v>
          </cell>
          <cell r="DM10">
            <v>0</v>
          </cell>
          <cell r="DN10" t="e">
            <v>#REF!</v>
          </cell>
          <cell r="DO10" t="e">
            <v>#REF!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</row>
        <row r="11">
          <cell r="A11">
            <v>1004</v>
          </cell>
          <cell r="I11">
            <v>0</v>
          </cell>
          <cell r="J11">
            <v>1</v>
          </cell>
          <cell r="K11">
            <v>0</v>
          </cell>
          <cell r="P11">
            <v>875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1004</v>
          </cell>
          <cell r="AE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1004</v>
          </cell>
          <cell r="AO11">
            <v>0</v>
          </cell>
          <cell r="AQ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J11">
            <v>0</v>
          </cell>
          <cell r="BK11">
            <v>0</v>
          </cell>
          <cell r="BL11">
            <v>0</v>
          </cell>
          <cell r="BN11">
            <v>0</v>
          </cell>
          <cell r="BO11">
            <v>0</v>
          </cell>
          <cell r="BP11" t="e">
            <v>#REF!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R11">
            <v>0</v>
          </cell>
          <cell r="CT11">
            <v>0</v>
          </cell>
          <cell r="CU11">
            <v>0</v>
          </cell>
          <cell r="CV11" t="e">
            <v>#REF!</v>
          </cell>
          <cell r="CW11" t="e">
            <v>#REF!</v>
          </cell>
          <cell r="CX11" t="e">
            <v>#REF!</v>
          </cell>
          <cell r="CY11" t="e">
            <v>#REF!</v>
          </cell>
          <cell r="CZ11" t="e">
            <v>#REF!</v>
          </cell>
          <cell r="DA11" t="e">
            <v>#REF!</v>
          </cell>
          <cell r="DB11" t="e">
            <v>#REF!</v>
          </cell>
          <cell r="DC11" t="e">
            <v>#REF!</v>
          </cell>
          <cell r="DD11" t="e">
            <v>#REF!</v>
          </cell>
          <cell r="DE11" t="e">
            <v>#REF!</v>
          </cell>
          <cell r="DF11" t="e">
            <v>#REF!</v>
          </cell>
          <cell r="DG11" t="e">
            <v>#REF!</v>
          </cell>
          <cell r="DH11" t="e">
            <v>#REF!</v>
          </cell>
          <cell r="DI11" t="e">
            <v>#REF!</v>
          </cell>
          <cell r="DJ11" t="e">
            <v>#REF!</v>
          </cell>
          <cell r="DL11">
            <v>0</v>
          </cell>
          <cell r="DM11">
            <v>0</v>
          </cell>
          <cell r="DN11" t="e">
            <v>#REF!</v>
          </cell>
          <cell r="DO11" t="e">
            <v>#REF!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</row>
        <row r="12">
          <cell r="A12">
            <v>1005</v>
          </cell>
          <cell r="I12">
            <v>0</v>
          </cell>
          <cell r="J12">
            <v>1</v>
          </cell>
          <cell r="K12">
            <v>0</v>
          </cell>
          <cell r="P12">
            <v>875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1005</v>
          </cell>
          <cell r="AE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1005</v>
          </cell>
          <cell r="AO12">
            <v>0</v>
          </cell>
          <cell r="AQ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BJ12">
            <v>0</v>
          </cell>
          <cell r="BK12">
            <v>0</v>
          </cell>
          <cell r="BL12">
            <v>0</v>
          </cell>
          <cell r="BN12">
            <v>0</v>
          </cell>
          <cell r="BO12">
            <v>0</v>
          </cell>
          <cell r="BP12" t="e">
            <v>#REF!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R12">
            <v>0</v>
          </cell>
          <cell r="CT12">
            <v>0</v>
          </cell>
          <cell r="CU12">
            <v>0</v>
          </cell>
          <cell r="CV12" t="e">
            <v>#REF!</v>
          </cell>
          <cell r="CW12" t="e">
            <v>#REF!</v>
          </cell>
          <cell r="CX12" t="e">
            <v>#REF!</v>
          </cell>
          <cell r="CY12" t="e">
            <v>#REF!</v>
          </cell>
          <cell r="CZ12" t="e">
            <v>#REF!</v>
          </cell>
          <cell r="DA12" t="e">
            <v>#REF!</v>
          </cell>
          <cell r="DB12" t="e">
            <v>#REF!</v>
          </cell>
          <cell r="DC12" t="e">
            <v>#REF!</v>
          </cell>
          <cell r="DD12" t="e">
            <v>#REF!</v>
          </cell>
          <cell r="DE12" t="e">
            <v>#REF!</v>
          </cell>
          <cell r="DF12" t="e">
            <v>#REF!</v>
          </cell>
          <cell r="DG12" t="e">
            <v>#REF!</v>
          </cell>
          <cell r="DH12" t="e">
            <v>#REF!</v>
          </cell>
          <cell r="DI12" t="e">
            <v>#REF!</v>
          </cell>
          <cell r="DJ12" t="e">
            <v>#REF!</v>
          </cell>
          <cell r="DL12">
            <v>0</v>
          </cell>
          <cell r="DM12">
            <v>0</v>
          </cell>
          <cell r="DN12" t="e">
            <v>#REF!</v>
          </cell>
          <cell r="DO12" t="e">
            <v>#REF!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</row>
        <row r="13">
          <cell r="A13">
            <v>1006</v>
          </cell>
          <cell r="J13">
            <v>1</v>
          </cell>
          <cell r="K13">
            <v>0</v>
          </cell>
          <cell r="P13">
            <v>875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1006</v>
          </cell>
          <cell r="AE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1006</v>
          </cell>
          <cell r="AO13">
            <v>0</v>
          </cell>
          <cell r="AQ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BJ13">
            <v>0</v>
          </cell>
          <cell r="BK13">
            <v>0</v>
          </cell>
          <cell r="BL13">
            <v>0</v>
          </cell>
          <cell r="BN13">
            <v>0</v>
          </cell>
          <cell r="BO13">
            <v>0</v>
          </cell>
          <cell r="BP13" t="e">
            <v>#REF!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R13">
            <v>0</v>
          </cell>
          <cell r="CT13">
            <v>0</v>
          </cell>
          <cell r="CU13">
            <v>0</v>
          </cell>
          <cell r="CV13" t="e">
            <v>#REF!</v>
          </cell>
          <cell r="CW13" t="e">
            <v>#REF!</v>
          </cell>
          <cell r="CX13" t="e">
            <v>#REF!</v>
          </cell>
          <cell r="CY13" t="e">
            <v>#REF!</v>
          </cell>
          <cell r="CZ13" t="e">
            <v>#REF!</v>
          </cell>
          <cell r="DA13" t="e">
            <v>#REF!</v>
          </cell>
          <cell r="DB13" t="e">
            <v>#REF!</v>
          </cell>
          <cell r="DC13" t="e">
            <v>#REF!</v>
          </cell>
          <cell r="DD13" t="e">
            <v>#REF!</v>
          </cell>
          <cell r="DE13" t="e">
            <v>#REF!</v>
          </cell>
          <cell r="DF13" t="e">
            <v>#REF!</v>
          </cell>
          <cell r="DG13" t="e">
            <v>#REF!</v>
          </cell>
          <cell r="DH13" t="e">
            <v>#REF!</v>
          </cell>
          <cell r="DI13" t="e">
            <v>#REF!</v>
          </cell>
          <cell r="DJ13" t="e">
            <v>#REF!</v>
          </cell>
          <cell r="DL13">
            <v>0</v>
          </cell>
          <cell r="DM13">
            <v>0</v>
          </cell>
          <cell r="DN13" t="e">
            <v>#REF!</v>
          </cell>
          <cell r="DO13" t="e">
            <v>#REF!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</row>
        <row r="14">
          <cell r="A14">
            <v>1007</v>
          </cell>
          <cell r="J14">
            <v>1</v>
          </cell>
          <cell r="K14">
            <v>0</v>
          </cell>
          <cell r="P14">
            <v>875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1007</v>
          </cell>
          <cell r="AE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1007</v>
          </cell>
          <cell r="AO14">
            <v>0</v>
          </cell>
          <cell r="AQ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BJ14">
            <v>0</v>
          </cell>
          <cell r="BK14">
            <v>0</v>
          </cell>
          <cell r="BL14">
            <v>0</v>
          </cell>
          <cell r="BN14">
            <v>0</v>
          </cell>
          <cell r="BO14">
            <v>0</v>
          </cell>
          <cell r="BP14" t="e">
            <v>#REF!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R14">
            <v>0</v>
          </cell>
          <cell r="CT14">
            <v>0</v>
          </cell>
          <cell r="CU14">
            <v>0</v>
          </cell>
          <cell r="CV14" t="e">
            <v>#REF!</v>
          </cell>
          <cell r="CW14" t="e">
            <v>#REF!</v>
          </cell>
          <cell r="CX14" t="e">
            <v>#REF!</v>
          </cell>
          <cell r="CY14" t="e">
            <v>#REF!</v>
          </cell>
          <cell r="CZ14" t="e">
            <v>#REF!</v>
          </cell>
          <cell r="DA14" t="e">
            <v>#REF!</v>
          </cell>
          <cell r="DB14" t="e">
            <v>#REF!</v>
          </cell>
          <cell r="DC14" t="e">
            <v>#REF!</v>
          </cell>
          <cell r="DD14" t="e">
            <v>#REF!</v>
          </cell>
          <cell r="DE14" t="e">
            <v>#REF!</v>
          </cell>
          <cell r="DF14" t="e">
            <v>#REF!</v>
          </cell>
          <cell r="DG14" t="e">
            <v>#REF!</v>
          </cell>
          <cell r="DH14" t="e">
            <v>#REF!</v>
          </cell>
          <cell r="DI14" t="e">
            <v>#REF!</v>
          </cell>
          <cell r="DJ14" t="e">
            <v>#REF!</v>
          </cell>
          <cell r="DL14">
            <v>0</v>
          </cell>
          <cell r="DM14">
            <v>0</v>
          </cell>
          <cell r="DN14" t="e">
            <v>#REF!</v>
          </cell>
          <cell r="DO14" t="e">
            <v>#REF!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</row>
        <row r="15">
          <cell r="A15">
            <v>1008</v>
          </cell>
          <cell r="J15">
            <v>1</v>
          </cell>
          <cell r="K15">
            <v>0</v>
          </cell>
          <cell r="P15">
            <v>875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1008</v>
          </cell>
          <cell r="AE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1008</v>
          </cell>
          <cell r="AO15">
            <v>0</v>
          </cell>
          <cell r="AQ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BJ15">
            <v>0</v>
          </cell>
          <cell r="BK15">
            <v>0</v>
          </cell>
          <cell r="BL15">
            <v>0</v>
          </cell>
          <cell r="BN15">
            <v>0</v>
          </cell>
          <cell r="BO15">
            <v>0</v>
          </cell>
          <cell r="BP15" t="e">
            <v>#REF!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R15">
            <v>0</v>
          </cell>
          <cell r="CT15">
            <v>0</v>
          </cell>
          <cell r="CU15">
            <v>0</v>
          </cell>
          <cell r="CV15" t="e">
            <v>#REF!</v>
          </cell>
          <cell r="CW15" t="e">
            <v>#REF!</v>
          </cell>
          <cell r="CX15" t="e">
            <v>#REF!</v>
          </cell>
          <cell r="CY15" t="e">
            <v>#REF!</v>
          </cell>
          <cell r="CZ15" t="e">
            <v>#REF!</v>
          </cell>
          <cell r="DA15" t="e">
            <v>#REF!</v>
          </cell>
          <cell r="DB15" t="e">
            <v>#REF!</v>
          </cell>
          <cell r="DC15" t="e">
            <v>#REF!</v>
          </cell>
          <cell r="DD15" t="e">
            <v>#REF!</v>
          </cell>
          <cell r="DE15" t="e">
            <v>#REF!</v>
          </cell>
          <cell r="DF15" t="e">
            <v>#REF!</v>
          </cell>
          <cell r="DG15" t="e">
            <v>#REF!</v>
          </cell>
          <cell r="DH15" t="e">
            <v>#REF!</v>
          </cell>
          <cell r="DI15" t="e">
            <v>#REF!</v>
          </cell>
          <cell r="DJ15" t="e">
            <v>#REF!</v>
          </cell>
          <cell r="DL15">
            <v>0</v>
          </cell>
          <cell r="DM15">
            <v>0</v>
          </cell>
          <cell r="DN15" t="e">
            <v>#REF!</v>
          </cell>
          <cell r="DO15" t="e">
            <v>#REF!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</row>
        <row r="16">
          <cell r="A16">
            <v>1009</v>
          </cell>
          <cell r="J16">
            <v>1</v>
          </cell>
          <cell r="K16">
            <v>0</v>
          </cell>
          <cell r="P16">
            <v>875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1009</v>
          </cell>
          <cell r="AE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1009</v>
          </cell>
          <cell r="AO16">
            <v>0</v>
          </cell>
          <cell r="AQ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J16">
            <v>0</v>
          </cell>
          <cell r="BK16">
            <v>0</v>
          </cell>
          <cell r="BL16">
            <v>0</v>
          </cell>
          <cell r="BN16">
            <v>0</v>
          </cell>
          <cell r="BO16">
            <v>0</v>
          </cell>
          <cell r="BP16" t="e">
            <v>#REF!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R16">
            <v>0</v>
          </cell>
          <cell r="CT16">
            <v>0</v>
          </cell>
          <cell r="CU16">
            <v>0</v>
          </cell>
          <cell r="CV16" t="e">
            <v>#REF!</v>
          </cell>
          <cell r="CW16" t="e">
            <v>#REF!</v>
          </cell>
          <cell r="CX16" t="e">
            <v>#REF!</v>
          </cell>
          <cell r="CY16" t="e">
            <v>#REF!</v>
          </cell>
          <cell r="CZ16" t="e">
            <v>#REF!</v>
          </cell>
          <cell r="DA16" t="e">
            <v>#REF!</v>
          </cell>
          <cell r="DB16" t="e">
            <v>#REF!</v>
          </cell>
          <cell r="DC16" t="e">
            <v>#REF!</v>
          </cell>
          <cell r="DD16" t="e">
            <v>#REF!</v>
          </cell>
          <cell r="DE16" t="e">
            <v>#REF!</v>
          </cell>
          <cell r="DF16" t="e">
            <v>#REF!</v>
          </cell>
          <cell r="DG16" t="e">
            <v>#REF!</v>
          </cell>
          <cell r="DH16" t="e">
            <v>#REF!</v>
          </cell>
          <cell r="DI16" t="e">
            <v>#REF!</v>
          </cell>
          <cell r="DJ16" t="e">
            <v>#REF!</v>
          </cell>
          <cell r="DL16">
            <v>0</v>
          </cell>
          <cell r="DM16">
            <v>0</v>
          </cell>
          <cell r="DN16" t="e">
            <v>#REF!</v>
          </cell>
          <cell r="DO16" t="e">
            <v>#REF!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</row>
        <row r="17">
          <cell r="A17">
            <v>1010</v>
          </cell>
          <cell r="J17">
            <v>1</v>
          </cell>
          <cell r="K17">
            <v>0</v>
          </cell>
          <cell r="P17">
            <v>875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1010</v>
          </cell>
          <cell r="AE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1010</v>
          </cell>
          <cell r="AO17">
            <v>0</v>
          </cell>
          <cell r="AQ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BJ17">
            <v>0</v>
          </cell>
          <cell r="BK17">
            <v>0</v>
          </cell>
          <cell r="BL17">
            <v>0</v>
          </cell>
          <cell r="BN17">
            <v>0</v>
          </cell>
          <cell r="BO17">
            <v>0</v>
          </cell>
          <cell r="BP17" t="e">
            <v>#REF!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R17">
            <v>0</v>
          </cell>
          <cell r="CT17">
            <v>0</v>
          </cell>
          <cell r="CU17">
            <v>0</v>
          </cell>
          <cell r="CV17" t="e">
            <v>#REF!</v>
          </cell>
          <cell r="CW17" t="e">
            <v>#REF!</v>
          </cell>
          <cell r="CX17" t="e">
            <v>#REF!</v>
          </cell>
          <cell r="CY17" t="e">
            <v>#REF!</v>
          </cell>
          <cell r="CZ17" t="e">
            <v>#REF!</v>
          </cell>
          <cell r="DA17" t="e">
            <v>#REF!</v>
          </cell>
          <cell r="DB17" t="e">
            <v>#REF!</v>
          </cell>
          <cell r="DC17" t="e">
            <v>#REF!</v>
          </cell>
          <cell r="DD17" t="e">
            <v>#REF!</v>
          </cell>
          <cell r="DE17" t="e">
            <v>#REF!</v>
          </cell>
          <cell r="DF17" t="e">
            <v>#REF!</v>
          </cell>
          <cell r="DG17" t="e">
            <v>#REF!</v>
          </cell>
          <cell r="DH17" t="e">
            <v>#REF!</v>
          </cell>
          <cell r="DI17" t="e">
            <v>#REF!</v>
          </cell>
          <cell r="DJ17" t="e">
            <v>#REF!</v>
          </cell>
          <cell r="DL17">
            <v>0</v>
          </cell>
          <cell r="DM17">
            <v>0</v>
          </cell>
          <cell r="DN17" t="e">
            <v>#REF!</v>
          </cell>
          <cell r="DO17" t="e">
            <v>#REF!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</row>
        <row r="18">
          <cell r="A18">
            <v>1011</v>
          </cell>
          <cell r="J18">
            <v>1</v>
          </cell>
          <cell r="K18">
            <v>0</v>
          </cell>
          <cell r="P18">
            <v>875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1011</v>
          </cell>
          <cell r="AE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1011</v>
          </cell>
          <cell r="AO18">
            <v>0</v>
          </cell>
          <cell r="AQ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BJ18">
            <v>0</v>
          </cell>
          <cell r="BK18">
            <v>0</v>
          </cell>
          <cell r="BL18">
            <v>0</v>
          </cell>
          <cell r="BN18">
            <v>0</v>
          </cell>
          <cell r="BO18">
            <v>0</v>
          </cell>
          <cell r="BP18" t="e">
            <v>#REF!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R18">
            <v>0</v>
          </cell>
          <cell r="CT18">
            <v>0</v>
          </cell>
          <cell r="CU18">
            <v>0</v>
          </cell>
          <cell r="CV18" t="e">
            <v>#REF!</v>
          </cell>
          <cell r="CW18" t="e">
            <v>#REF!</v>
          </cell>
          <cell r="CX18" t="e">
            <v>#REF!</v>
          </cell>
          <cell r="CY18" t="e">
            <v>#REF!</v>
          </cell>
          <cell r="CZ18" t="e">
            <v>#REF!</v>
          </cell>
          <cell r="DA18" t="e">
            <v>#REF!</v>
          </cell>
          <cell r="DB18" t="e">
            <v>#REF!</v>
          </cell>
          <cell r="DC18" t="e">
            <v>#REF!</v>
          </cell>
          <cell r="DD18" t="e">
            <v>#REF!</v>
          </cell>
          <cell r="DE18" t="e">
            <v>#REF!</v>
          </cell>
          <cell r="DF18" t="e">
            <v>#REF!</v>
          </cell>
          <cell r="DG18" t="e">
            <v>#REF!</v>
          </cell>
          <cell r="DH18" t="e">
            <v>#REF!</v>
          </cell>
          <cell r="DI18" t="e">
            <v>#REF!</v>
          </cell>
          <cell r="DJ18" t="e">
            <v>#REF!</v>
          </cell>
          <cell r="DL18">
            <v>0</v>
          </cell>
          <cell r="DM18">
            <v>0</v>
          </cell>
          <cell r="DN18" t="e">
            <v>#REF!</v>
          </cell>
          <cell r="DO18" t="e">
            <v>#REF!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</row>
        <row r="19">
          <cell r="A19">
            <v>1012</v>
          </cell>
          <cell r="J19">
            <v>1</v>
          </cell>
          <cell r="K19">
            <v>0</v>
          </cell>
          <cell r="P19">
            <v>875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1012</v>
          </cell>
          <cell r="AE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1012</v>
          </cell>
          <cell r="AO19">
            <v>0</v>
          </cell>
          <cell r="AQ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BJ19">
            <v>0</v>
          </cell>
          <cell r="BK19">
            <v>0</v>
          </cell>
          <cell r="BL19">
            <v>0</v>
          </cell>
          <cell r="BN19">
            <v>0</v>
          </cell>
          <cell r="BO19">
            <v>0</v>
          </cell>
          <cell r="BP19" t="e">
            <v>#REF!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R19">
            <v>0</v>
          </cell>
          <cell r="CT19">
            <v>0</v>
          </cell>
          <cell r="CU19">
            <v>0</v>
          </cell>
          <cell r="CV19" t="e">
            <v>#REF!</v>
          </cell>
          <cell r="CW19" t="e">
            <v>#REF!</v>
          </cell>
          <cell r="CX19" t="e">
            <v>#REF!</v>
          </cell>
          <cell r="CY19" t="e">
            <v>#REF!</v>
          </cell>
          <cell r="CZ19" t="e">
            <v>#REF!</v>
          </cell>
          <cell r="DA19" t="e">
            <v>#REF!</v>
          </cell>
          <cell r="DB19" t="e">
            <v>#REF!</v>
          </cell>
          <cell r="DC19" t="e">
            <v>#REF!</v>
          </cell>
          <cell r="DD19" t="e">
            <v>#REF!</v>
          </cell>
          <cell r="DE19" t="e">
            <v>#REF!</v>
          </cell>
          <cell r="DF19" t="e">
            <v>#REF!</v>
          </cell>
          <cell r="DG19" t="e">
            <v>#REF!</v>
          </cell>
          <cell r="DH19" t="e">
            <v>#REF!</v>
          </cell>
          <cell r="DI19" t="e">
            <v>#REF!</v>
          </cell>
          <cell r="DJ19" t="e">
            <v>#REF!</v>
          </cell>
          <cell r="DL19">
            <v>0</v>
          </cell>
          <cell r="DM19">
            <v>0</v>
          </cell>
          <cell r="DN19" t="e">
            <v>#REF!</v>
          </cell>
          <cell r="DO19" t="e">
            <v>#REF!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</row>
        <row r="20">
          <cell r="A20">
            <v>2000</v>
          </cell>
          <cell r="B20">
            <v>2</v>
          </cell>
          <cell r="C20" t="str">
            <v>I - 1.2</v>
          </cell>
          <cell r="D20" t="str">
            <v>Pekerjaan Sementara dan Fasilitas Penyedia Jasa</v>
          </cell>
          <cell r="E20" t="str">
            <v>ls</v>
          </cell>
          <cell r="F20">
            <v>1</v>
          </cell>
          <cell r="L20">
            <v>2</v>
          </cell>
          <cell r="M20">
            <v>25</v>
          </cell>
          <cell r="N20">
            <v>7</v>
          </cell>
          <cell r="O20">
            <v>1</v>
          </cell>
          <cell r="P20">
            <v>350</v>
          </cell>
          <cell r="Q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2000</v>
          </cell>
          <cell r="AG20">
            <v>1</v>
          </cell>
          <cell r="AK20">
            <v>0</v>
          </cell>
          <cell r="AL20">
            <v>0</v>
          </cell>
          <cell r="AM20">
            <v>2000</v>
          </cell>
          <cell r="AQ20">
            <v>0</v>
          </cell>
          <cell r="AR20">
            <v>1</v>
          </cell>
          <cell r="AU20">
            <v>0</v>
          </cell>
          <cell r="AV20">
            <v>0</v>
          </cell>
          <cell r="BB20">
            <v>0</v>
          </cell>
          <cell r="BC20">
            <v>0</v>
          </cell>
          <cell r="BD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Q20" t="e">
            <v>#REF!</v>
          </cell>
          <cell r="BR20" t="e">
            <v>#REF!</v>
          </cell>
          <cell r="BS20" t="e">
            <v>#REF!</v>
          </cell>
          <cell r="BT20" t="e">
            <v>#REF!</v>
          </cell>
          <cell r="BU20" t="e">
            <v>#REF!</v>
          </cell>
          <cell r="BV20" t="e">
            <v>#REF!</v>
          </cell>
          <cell r="CV20" t="e">
            <v>#REF!</v>
          </cell>
          <cell r="CW20">
            <v>0</v>
          </cell>
          <cell r="CX20" t="e">
            <v>#REF!</v>
          </cell>
          <cell r="CY20" t="e">
            <v>#REF!</v>
          </cell>
          <cell r="CZ20" t="e">
            <v>#REF!</v>
          </cell>
          <cell r="DA20" t="e">
            <v>#REF!</v>
          </cell>
          <cell r="DB20" t="e">
            <v>#REF!</v>
          </cell>
          <cell r="DC20" t="e">
            <v>#REF!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N20" t="e">
            <v>#REF!</v>
          </cell>
          <cell r="DO20">
            <v>0</v>
          </cell>
          <cell r="DP20" t="e">
            <v>#REF!</v>
          </cell>
          <cell r="DQ20" t="e">
            <v>#REF!</v>
          </cell>
          <cell r="DR20" t="e">
            <v>#REF!</v>
          </cell>
          <cell r="DS20" t="e">
            <v>#REF!</v>
          </cell>
          <cell r="DT20" t="e">
            <v>#REF!</v>
          </cell>
          <cell r="DU20" t="e">
            <v>#REF!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</row>
        <row r="21">
          <cell r="A21">
            <v>2001</v>
          </cell>
          <cell r="I21">
            <v>0</v>
          </cell>
          <cell r="J21">
            <v>1</v>
          </cell>
          <cell r="K21">
            <v>0</v>
          </cell>
          <cell r="P21">
            <v>350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2001</v>
          </cell>
          <cell r="AE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2001</v>
          </cell>
          <cell r="AO21">
            <v>0</v>
          </cell>
          <cell r="AQ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BJ21">
            <v>0</v>
          </cell>
          <cell r="BK21">
            <v>0</v>
          </cell>
          <cell r="BL21">
            <v>0</v>
          </cell>
          <cell r="BN21">
            <v>0</v>
          </cell>
          <cell r="BO21">
            <v>0</v>
          </cell>
          <cell r="BP21">
            <v>0</v>
          </cell>
          <cell r="BQ21" t="e">
            <v>#REF!</v>
          </cell>
          <cell r="BR21" t="e">
            <v>#REF!</v>
          </cell>
          <cell r="BS21" t="e">
            <v>#REF!</v>
          </cell>
          <cell r="BT21" t="e">
            <v>#REF!</v>
          </cell>
          <cell r="BU21" t="e">
            <v>#REF!</v>
          </cell>
          <cell r="BV21" t="e">
            <v>#REF!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R21">
            <v>0</v>
          </cell>
          <cell r="CT21">
            <v>0</v>
          </cell>
          <cell r="CU21">
            <v>0</v>
          </cell>
          <cell r="CV21" t="e">
            <v>#REF!</v>
          </cell>
          <cell r="CW21" t="e">
            <v>#REF!</v>
          </cell>
          <cell r="CX21" t="e">
            <v>#REF!</v>
          </cell>
          <cell r="CY21" t="e">
            <v>#REF!</v>
          </cell>
          <cell r="CZ21" t="e">
            <v>#REF!</v>
          </cell>
          <cell r="DA21" t="e">
            <v>#REF!</v>
          </cell>
          <cell r="DB21" t="e">
            <v>#REF!</v>
          </cell>
          <cell r="DC21" t="e">
            <v>#REF!</v>
          </cell>
          <cell r="DD21" t="e">
            <v>#REF!</v>
          </cell>
          <cell r="DE21" t="e">
            <v>#REF!</v>
          </cell>
          <cell r="DF21" t="e">
            <v>#REF!</v>
          </cell>
          <cell r="DG21" t="e">
            <v>#REF!</v>
          </cell>
          <cell r="DH21" t="e">
            <v>#REF!</v>
          </cell>
          <cell r="DI21" t="e">
            <v>#REF!</v>
          </cell>
          <cell r="DJ21" t="e">
            <v>#REF!</v>
          </cell>
          <cell r="DL21">
            <v>0</v>
          </cell>
          <cell r="DM21">
            <v>0</v>
          </cell>
          <cell r="DN21" t="e">
            <v>#REF!</v>
          </cell>
          <cell r="DO21">
            <v>0</v>
          </cell>
          <cell r="DP21" t="e">
            <v>#REF!</v>
          </cell>
          <cell r="DQ21" t="e">
            <v>#REF!</v>
          </cell>
          <cell r="DR21" t="e">
            <v>#REF!</v>
          </cell>
          <cell r="DS21" t="e">
            <v>#REF!</v>
          </cell>
          <cell r="DT21" t="e">
            <v>#REF!</v>
          </cell>
          <cell r="DU21" t="e">
            <v>#REF!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</row>
        <row r="22">
          <cell r="A22">
            <v>2002</v>
          </cell>
          <cell r="I22">
            <v>0</v>
          </cell>
          <cell r="J22">
            <v>1</v>
          </cell>
          <cell r="K22">
            <v>0</v>
          </cell>
          <cell r="P22">
            <v>350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2002</v>
          </cell>
          <cell r="AE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2002</v>
          </cell>
          <cell r="AO22">
            <v>0</v>
          </cell>
          <cell r="AQ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J22">
            <v>0</v>
          </cell>
          <cell r="BK22">
            <v>0</v>
          </cell>
          <cell r="BL22">
            <v>0</v>
          </cell>
          <cell r="BN22">
            <v>0</v>
          </cell>
          <cell r="BO22">
            <v>0</v>
          </cell>
          <cell r="BP22">
            <v>0</v>
          </cell>
          <cell r="BQ22" t="e">
            <v>#REF!</v>
          </cell>
          <cell r="BR22" t="e">
            <v>#REF!</v>
          </cell>
          <cell r="BS22" t="e">
            <v>#REF!</v>
          </cell>
          <cell r="BT22" t="e">
            <v>#REF!</v>
          </cell>
          <cell r="BU22" t="e">
            <v>#REF!</v>
          </cell>
          <cell r="BV22" t="e">
            <v>#REF!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R22">
            <v>0</v>
          </cell>
          <cell r="CT22">
            <v>0</v>
          </cell>
          <cell r="CU22">
            <v>0</v>
          </cell>
          <cell r="CV22" t="e">
            <v>#REF!</v>
          </cell>
          <cell r="CW22" t="e">
            <v>#REF!</v>
          </cell>
          <cell r="CX22" t="e">
            <v>#REF!</v>
          </cell>
          <cell r="CY22" t="e">
            <v>#REF!</v>
          </cell>
          <cell r="CZ22" t="e">
            <v>#REF!</v>
          </cell>
          <cell r="DA22" t="e">
            <v>#REF!</v>
          </cell>
          <cell r="DB22" t="e">
            <v>#REF!</v>
          </cell>
          <cell r="DC22" t="e">
            <v>#REF!</v>
          </cell>
          <cell r="DD22" t="e">
            <v>#REF!</v>
          </cell>
          <cell r="DE22" t="e">
            <v>#REF!</v>
          </cell>
          <cell r="DF22" t="e">
            <v>#REF!</v>
          </cell>
          <cell r="DG22" t="e">
            <v>#REF!</v>
          </cell>
          <cell r="DH22" t="e">
            <v>#REF!</v>
          </cell>
          <cell r="DI22" t="e">
            <v>#REF!</v>
          </cell>
          <cell r="DJ22" t="e">
            <v>#REF!</v>
          </cell>
          <cell r="DL22">
            <v>0</v>
          </cell>
          <cell r="DM22">
            <v>0</v>
          </cell>
          <cell r="DN22" t="e">
            <v>#REF!</v>
          </cell>
          <cell r="DO22">
            <v>0</v>
          </cell>
          <cell r="DP22" t="e">
            <v>#REF!</v>
          </cell>
          <cell r="DQ22" t="e">
            <v>#REF!</v>
          </cell>
          <cell r="DR22" t="e">
            <v>#REF!</v>
          </cell>
          <cell r="DS22" t="e">
            <v>#REF!</v>
          </cell>
          <cell r="DT22" t="e">
            <v>#REF!</v>
          </cell>
          <cell r="DU22" t="e">
            <v>#REF!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</row>
        <row r="23">
          <cell r="A23">
            <v>2003</v>
          </cell>
          <cell r="I23">
            <v>0</v>
          </cell>
          <cell r="J23">
            <v>1</v>
          </cell>
          <cell r="K23">
            <v>0</v>
          </cell>
          <cell r="P23">
            <v>350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2003</v>
          </cell>
          <cell r="AE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2003</v>
          </cell>
          <cell r="AO23">
            <v>0</v>
          </cell>
          <cell r="AQ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J23">
            <v>0</v>
          </cell>
          <cell r="BK23">
            <v>0</v>
          </cell>
          <cell r="BL23">
            <v>0</v>
          </cell>
          <cell r="BN23">
            <v>0</v>
          </cell>
          <cell r="BO23">
            <v>0</v>
          </cell>
          <cell r="BP23">
            <v>0</v>
          </cell>
          <cell r="BQ23" t="e">
            <v>#REF!</v>
          </cell>
          <cell r="BR23" t="e">
            <v>#REF!</v>
          </cell>
          <cell r="BS23" t="e">
            <v>#REF!</v>
          </cell>
          <cell r="BT23" t="e">
            <v>#REF!</v>
          </cell>
          <cell r="BU23" t="e">
            <v>#REF!</v>
          </cell>
          <cell r="BV23" t="e">
            <v>#REF!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R23">
            <v>0</v>
          </cell>
          <cell r="CT23">
            <v>0</v>
          </cell>
          <cell r="CU23">
            <v>0</v>
          </cell>
          <cell r="CV23" t="e">
            <v>#REF!</v>
          </cell>
          <cell r="CW23" t="e">
            <v>#REF!</v>
          </cell>
          <cell r="CX23" t="e">
            <v>#REF!</v>
          </cell>
          <cell r="CY23" t="e">
            <v>#REF!</v>
          </cell>
          <cell r="CZ23" t="e">
            <v>#REF!</v>
          </cell>
          <cell r="DA23" t="e">
            <v>#REF!</v>
          </cell>
          <cell r="DB23" t="e">
            <v>#REF!</v>
          </cell>
          <cell r="DC23" t="e">
            <v>#REF!</v>
          </cell>
          <cell r="DD23" t="e">
            <v>#REF!</v>
          </cell>
          <cell r="DE23" t="e">
            <v>#REF!</v>
          </cell>
          <cell r="DF23" t="e">
            <v>#REF!</v>
          </cell>
          <cell r="DG23" t="e">
            <v>#REF!</v>
          </cell>
          <cell r="DH23" t="e">
            <v>#REF!</v>
          </cell>
          <cell r="DI23" t="e">
            <v>#REF!</v>
          </cell>
          <cell r="DJ23" t="e">
            <v>#REF!</v>
          </cell>
          <cell r="DL23">
            <v>0</v>
          </cell>
          <cell r="DM23">
            <v>0</v>
          </cell>
          <cell r="DN23" t="e">
            <v>#REF!</v>
          </cell>
          <cell r="DO23">
            <v>0</v>
          </cell>
          <cell r="DP23" t="e">
            <v>#REF!</v>
          </cell>
          <cell r="DQ23" t="e">
            <v>#REF!</v>
          </cell>
          <cell r="DR23" t="e">
            <v>#REF!</v>
          </cell>
          <cell r="DS23" t="e">
            <v>#REF!</v>
          </cell>
          <cell r="DT23" t="e">
            <v>#REF!</v>
          </cell>
          <cell r="DU23" t="e">
            <v>#REF!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</row>
        <row r="24">
          <cell r="A24">
            <v>2004</v>
          </cell>
          <cell r="I24">
            <v>0</v>
          </cell>
          <cell r="J24">
            <v>1</v>
          </cell>
          <cell r="K24">
            <v>0</v>
          </cell>
          <cell r="P24">
            <v>350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2004</v>
          </cell>
          <cell r="AE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2004</v>
          </cell>
          <cell r="AO24">
            <v>0</v>
          </cell>
          <cell r="AQ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J24">
            <v>0</v>
          </cell>
          <cell r="BK24">
            <v>0</v>
          </cell>
          <cell r="BL24">
            <v>0</v>
          </cell>
          <cell r="BN24">
            <v>0</v>
          </cell>
          <cell r="BO24">
            <v>0</v>
          </cell>
          <cell r="BP24">
            <v>0</v>
          </cell>
          <cell r="BQ24" t="e">
            <v>#REF!</v>
          </cell>
          <cell r="BR24" t="e">
            <v>#REF!</v>
          </cell>
          <cell r="BS24" t="e">
            <v>#REF!</v>
          </cell>
          <cell r="BT24" t="e">
            <v>#REF!</v>
          </cell>
          <cell r="BU24" t="e">
            <v>#REF!</v>
          </cell>
          <cell r="BV24" t="e">
            <v>#REF!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R24">
            <v>0</v>
          </cell>
          <cell r="CT24">
            <v>0</v>
          </cell>
          <cell r="CU24">
            <v>0</v>
          </cell>
          <cell r="CV24" t="e">
            <v>#REF!</v>
          </cell>
          <cell r="CW24" t="e">
            <v>#REF!</v>
          </cell>
          <cell r="CX24" t="e">
            <v>#REF!</v>
          </cell>
          <cell r="CY24" t="e">
            <v>#REF!</v>
          </cell>
          <cell r="CZ24" t="e">
            <v>#REF!</v>
          </cell>
          <cell r="DA24" t="e">
            <v>#REF!</v>
          </cell>
          <cell r="DB24" t="e">
            <v>#REF!</v>
          </cell>
          <cell r="DC24" t="e">
            <v>#REF!</v>
          </cell>
          <cell r="DD24" t="e">
            <v>#REF!</v>
          </cell>
          <cell r="DE24" t="e">
            <v>#REF!</v>
          </cell>
          <cell r="DF24" t="e">
            <v>#REF!</v>
          </cell>
          <cell r="DG24" t="e">
            <v>#REF!</v>
          </cell>
          <cell r="DH24" t="e">
            <v>#REF!</v>
          </cell>
          <cell r="DI24" t="e">
            <v>#REF!</v>
          </cell>
          <cell r="DJ24" t="e">
            <v>#REF!</v>
          </cell>
          <cell r="DL24">
            <v>0</v>
          </cell>
          <cell r="DM24">
            <v>0</v>
          </cell>
          <cell r="DN24" t="e">
            <v>#REF!</v>
          </cell>
          <cell r="DO24">
            <v>0</v>
          </cell>
          <cell r="DP24" t="e">
            <v>#REF!</v>
          </cell>
          <cell r="DQ24" t="e">
            <v>#REF!</v>
          </cell>
          <cell r="DR24" t="e">
            <v>#REF!</v>
          </cell>
          <cell r="DS24" t="e">
            <v>#REF!</v>
          </cell>
          <cell r="DT24" t="e">
            <v>#REF!</v>
          </cell>
          <cell r="DU24" t="e">
            <v>#REF!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</row>
        <row r="25">
          <cell r="A25">
            <v>2005</v>
          </cell>
          <cell r="J25">
            <v>1</v>
          </cell>
          <cell r="K25">
            <v>0</v>
          </cell>
          <cell r="P25">
            <v>350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2005</v>
          </cell>
          <cell r="AE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2005</v>
          </cell>
          <cell r="AO25">
            <v>0</v>
          </cell>
          <cell r="AQ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J25">
            <v>0</v>
          </cell>
          <cell r="BK25">
            <v>0</v>
          </cell>
          <cell r="BL25">
            <v>0</v>
          </cell>
          <cell r="BN25">
            <v>0</v>
          </cell>
          <cell r="BO25">
            <v>0</v>
          </cell>
          <cell r="BP25">
            <v>0</v>
          </cell>
          <cell r="BQ25" t="e">
            <v>#REF!</v>
          </cell>
          <cell r="BR25" t="e">
            <v>#REF!</v>
          </cell>
          <cell r="BS25" t="e">
            <v>#REF!</v>
          </cell>
          <cell r="BT25" t="e">
            <v>#REF!</v>
          </cell>
          <cell r="BU25" t="e">
            <v>#REF!</v>
          </cell>
          <cell r="BV25" t="e">
            <v>#REF!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R25">
            <v>0</v>
          </cell>
          <cell r="CT25">
            <v>0</v>
          </cell>
          <cell r="CU25">
            <v>0</v>
          </cell>
          <cell r="CV25" t="e">
            <v>#REF!</v>
          </cell>
          <cell r="CW25" t="e">
            <v>#REF!</v>
          </cell>
          <cell r="CX25" t="e">
            <v>#REF!</v>
          </cell>
          <cell r="CY25" t="e">
            <v>#REF!</v>
          </cell>
          <cell r="CZ25" t="e">
            <v>#REF!</v>
          </cell>
          <cell r="DA25" t="e">
            <v>#REF!</v>
          </cell>
          <cell r="DB25" t="e">
            <v>#REF!</v>
          </cell>
          <cell r="DC25" t="e">
            <v>#REF!</v>
          </cell>
          <cell r="DD25" t="e">
            <v>#REF!</v>
          </cell>
          <cell r="DE25" t="e">
            <v>#REF!</v>
          </cell>
          <cell r="DF25" t="e">
            <v>#REF!</v>
          </cell>
          <cell r="DG25" t="e">
            <v>#REF!</v>
          </cell>
          <cell r="DH25" t="e">
            <v>#REF!</v>
          </cell>
          <cell r="DI25" t="e">
            <v>#REF!</v>
          </cell>
          <cell r="DJ25" t="e">
            <v>#REF!</v>
          </cell>
          <cell r="DL25">
            <v>0</v>
          </cell>
          <cell r="DM25">
            <v>0</v>
          </cell>
          <cell r="DN25" t="e">
            <v>#REF!</v>
          </cell>
          <cell r="DO25">
            <v>0</v>
          </cell>
          <cell r="DP25" t="e">
            <v>#REF!</v>
          </cell>
          <cell r="DQ25" t="e">
            <v>#REF!</v>
          </cell>
          <cell r="DR25" t="e">
            <v>#REF!</v>
          </cell>
          <cell r="DS25" t="e">
            <v>#REF!</v>
          </cell>
          <cell r="DT25" t="e">
            <v>#REF!</v>
          </cell>
          <cell r="DU25" t="e">
            <v>#REF!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</row>
        <row r="26">
          <cell r="A26">
            <v>2006</v>
          </cell>
          <cell r="J26">
            <v>1</v>
          </cell>
          <cell r="K26">
            <v>0</v>
          </cell>
          <cell r="P26">
            <v>350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2006</v>
          </cell>
          <cell r="AE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2006</v>
          </cell>
          <cell r="AO26">
            <v>0</v>
          </cell>
          <cell r="AQ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BJ26">
            <v>0</v>
          </cell>
          <cell r="BK26">
            <v>0</v>
          </cell>
          <cell r="BL26">
            <v>0</v>
          </cell>
          <cell r="BN26">
            <v>0</v>
          </cell>
          <cell r="BO26">
            <v>0</v>
          </cell>
          <cell r="BP26">
            <v>0</v>
          </cell>
          <cell r="BQ26" t="e">
            <v>#REF!</v>
          </cell>
          <cell r="BR26" t="e">
            <v>#REF!</v>
          </cell>
          <cell r="BS26" t="e">
            <v>#REF!</v>
          </cell>
          <cell r="BT26" t="e">
            <v>#REF!</v>
          </cell>
          <cell r="BU26" t="e">
            <v>#REF!</v>
          </cell>
          <cell r="BV26" t="e">
            <v>#REF!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R26">
            <v>0</v>
          </cell>
          <cell r="CT26">
            <v>0</v>
          </cell>
          <cell r="CU26">
            <v>0</v>
          </cell>
          <cell r="CV26" t="e">
            <v>#REF!</v>
          </cell>
          <cell r="CW26" t="e">
            <v>#REF!</v>
          </cell>
          <cell r="CX26" t="e">
            <v>#REF!</v>
          </cell>
          <cell r="CY26" t="e">
            <v>#REF!</v>
          </cell>
          <cell r="CZ26" t="e">
            <v>#REF!</v>
          </cell>
          <cell r="DA26" t="e">
            <v>#REF!</v>
          </cell>
          <cell r="DB26" t="e">
            <v>#REF!</v>
          </cell>
          <cell r="DC26" t="e">
            <v>#REF!</v>
          </cell>
          <cell r="DD26" t="e">
            <v>#REF!</v>
          </cell>
          <cell r="DE26" t="e">
            <v>#REF!</v>
          </cell>
          <cell r="DF26" t="e">
            <v>#REF!</v>
          </cell>
          <cell r="DG26" t="e">
            <v>#REF!</v>
          </cell>
          <cell r="DH26" t="e">
            <v>#REF!</v>
          </cell>
          <cell r="DI26" t="e">
            <v>#REF!</v>
          </cell>
          <cell r="DJ26" t="e">
            <v>#REF!</v>
          </cell>
          <cell r="DL26">
            <v>0</v>
          </cell>
          <cell r="DM26">
            <v>0</v>
          </cell>
          <cell r="DN26" t="e">
            <v>#REF!</v>
          </cell>
          <cell r="DO26">
            <v>0</v>
          </cell>
          <cell r="DP26" t="e">
            <v>#REF!</v>
          </cell>
          <cell r="DQ26" t="e">
            <v>#REF!</v>
          </cell>
          <cell r="DR26" t="e">
            <v>#REF!</v>
          </cell>
          <cell r="DS26" t="e">
            <v>#REF!</v>
          </cell>
          <cell r="DT26" t="e">
            <v>#REF!</v>
          </cell>
          <cell r="DU26" t="e">
            <v>#REF!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</row>
        <row r="27">
          <cell r="A27">
            <v>2007</v>
          </cell>
          <cell r="J27">
            <v>1</v>
          </cell>
          <cell r="K27">
            <v>0</v>
          </cell>
          <cell r="P27">
            <v>350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2007</v>
          </cell>
          <cell r="AE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2007</v>
          </cell>
          <cell r="AO27">
            <v>0</v>
          </cell>
          <cell r="AQ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BJ27">
            <v>0</v>
          </cell>
          <cell r="BK27">
            <v>0</v>
          </cell>
          <cell r="BL27">
            <v>0</v>
          </cell>
          <cell r="BN27">
            <v>0</v>
          </cell>
          <cell r="BO27">
            <v>0</v>
          </cell>
          <cell r="BP27">
            <v>0</v>
          </cell>
          <cell r="BQ27" t="e">
            <v>#REF!</v>
          </cell>
          <cell r="BR27" t="e">
            <v>#REF!</v>
          </cell>
          <cell r="BS27" t="e">
            <v>#REF!</v>
          </cell>
          <cell r="BT27" t="e">
            <v>#REF!</v>
          </cell>
          <cell r="BU27" t="e">
            <v>#REF!</v>
          </cell>
          <cell r="BV27" t="e">
            <v>#REF!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R27">
            <v>0</v>
          </cell>
          <cell r="CT27">
            <v>0</v>
          </cell>
          <cell r="CU27">
            <v>0</v>
          </cell>
          <cell r="CV27" t="e">
            <v>#REF!</v>
          </cell>
          <cell r="CW27" t="e">
            <v>#REF!</v>
          </cell>
          <cell r="CX27" t="e">
            <v>#REF!</v>
          </cell>
          <cell r="CY27" t="e">
            <v>#REF!</v>
          </cell>
          <cell r="CZ27" t="e">
            <v>#REF!</v>
          </cell>
          <cell r="DA27" t="e">
            <v>#REF!</v>
          </cell>
          <cell r="DB27" t="e">
            <v>#REF!</v>
          </cell>
          <cell r="DC27" t="e">
            <v>#REF!</v>
          </cell>
          <cell r="DD27" t="e">
            <v>#REF!</v>
          </cell>
          <cell r="DE27" t="e">
            <v>#REF!</v>
          </cell>
          <cell r="DF27" t="e">
            <v>#REF!</v>
          </cell>
          <cell r="DG27" t="e">
            <v>#REF!</v>
          </cell>
          <cell r="DH27" t="e">
            <v>#REF!</v>
          </cell>
          <cell r="DI27" t="e">
            <v>#REF!</v>
          </cell>
          <cell r="DJ27" t="e">
            <v>#REF!</v>
          </cell>
          <cell r="DL27">
            <v>0</v>
          </cell>
          <cell r="DM27">
            <v>0</v>
          </cell>
          <cell r="DN27" t="e">
            <v>#REF!</v>
          </cell>
          <cell r="DO27">
            <v>0</v>
          </cell>
          <cell r="DP27" t="e">
            <v>#REF!</v>
          </cell>
          <cell r="DQ27" t="e">
            <v>#REF!</v>
          </cell>
          <cell r="DR27" t="e">
            <v>#REF!</v>
          </cell>
          <cell r="DS27" t="e">
            <v>#REF!</v>
          </cell>
          <cell r="DT27" t="e">
            <v>#REF!</v>
          </cell>
          <cell r="DU27" t="e">
            <v>#REF!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</row>
        <row r="28">
          <cell r="A28">
            <v>2008</v>
          </cell>
          <cell r="J28">
            <v>1</v>
          </cell>
          <cell r="K28">
            <v>0</v>
          </cell>
          <cell r="P28">
            <v>350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2008</v>
          </cell>
          <cell r="AE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2008</v>
          </cell>
          <cell r="AO28">
            <v>0</v>
          </cell>
          <cell r="AQ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J28">
            <v>0</v>
          </cell>
          <cell r="BK28">
            <v>0</v>
          </cell>
          <cell r="BL28">
            <v>0</v>
          </cell>
          <cell r="BN28">
            <v>0</v>
          </cell>
          <cell r="BO28">
            <v>0</v>
          </cell>
          <cell r="BP28">
            <v>0</v>
          </cell>
          <cell r="BQ28" t="e">
            <v>#REF!</v>
          </cell>
          <cell r="BR28" t="e">
            <v>#REF!</v>
          </cell>
          <cell r="BS28" t="e">
            <v>#REF!</v>
          </cell>
          <cell r="BT28" t="e">
            <v>#REF!</v>
          </cell>
          <cell r="BU28" t="e">
            <v>#REF!</v>
          </cell>
          <cell r="BV28" t="e">
            <v>#REF!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R28">
            <v>0</v>
          </cell>
          <cell r="CT28">
            <v>0</v>
          </cell>
          <cell r="CU28">
            <v>0</v>
          </cell>
          <cell r="CV28" t="e">
            <v>#REF!</v>
          </cell>
          <cell r="CW28" t="e">
            <v>#REF!</v>
          </cell>
          <cell r="CX28" t="e">
            <v>#REF!</v>
          </cell>
          <cell r="CY28" t="e">
            <v>#REF!</v>
          </cell>
          <cell r="CZ28" t="e">
            <v>#REF!</v>
          </cell>
          <cell r="DA28" t="e">
            <v>#REF!</v>
          </cell>
          <cell r="DB28" t="e">
            <v>#REF!</v>
          </cell>
          <cell r="DC28" t="e">
            <v>#REF!</v>
          </cell>
          <cell r="DD28" t="e">
            <v>#REF!</v>
          </cell>
          <cell r="DE28" t="e">
            <v>#REF!</v>
          </cell>
          <cell r="DF28" t="e">
            <v>#REF!</v>
          </cell>
          <cell r="DG28" t="e">
            <v>#REF!</v>
          </cell>
          <cell r="DH28" t="e">
            <v>#REF!</v>
          </cell>
          <cell r="DI28" t="e">
            <v>#REF!</v>
          </cell>
          <cell r="DJ28" t="e">
            <v>#REF!</v>
          </cell>
          <cell r="DL28">
            <v>0</v>
          </cell>
          <cell r="DM28">
            <v>0</v>
          </cell>
          <cell r="DN28" t="e">
            <v>#REF!</v>
          </cell>
          <cell r="DO28">
            <v>0</v>
          </cell>
          <cell r="DP28" t="e">
            <v>#REF!</v>
          </cell>
          <cell r="DQ28" t="e">
            <v>#REF!</v>
          </cell>
          <cell r="DR28" t="e">
            <v>#REF!</v>
          </cell>
          <cell r="DS28" t="e">
            <v>#REF!</v>
          </cell>
          <cell r="DT28" t="e">
            <v>#REF!</v>
          </cell>
          <cell r="DU28" t="e">
            <v>#REF!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</row>
        <row r="29">
          <cell r="A29">
            <v>2009</v>
          </cell>
          <cell r="J29">
            <v>1</v>
          </cell>
          <cell r="K29">
            <v>0</v>
          </cell>
          <cell r="P29">
            <v>350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2009</v>
          </cell>
          <cell r="AE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2009</v>
          </cell>
          <cell r="AO29">
            <v>0</v>
          </cell>
          <cell r="AQ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BJ29">
            <v>0</v>
          </cell>
          <cell r="BK29">
            <v>0</v>
          </cell>
          <cell r="BL29">
            <v>0</v>
          </cell>
          <cell r="BN29">
            <v>0</v>
          </cell>
          <cell r="BO29">
            <v>0</v>
          </cell>
          <cell r="BP29">
            <v>0</v>
          </cell>
          <cell r="BQ29" t="e">
            <v>#REF!</v>
          </cell>
          <cell r="BR29" t="e">
            <v>#REF!</v>
          </cell>
          <cell r="BS29" t="e">
            <v>#REF!</v>
          </cell>
          <cell r="BT29" t="e">
            <v>#REF!</v>
          </cell>
          <cell r="BU29" t="e">
            <v>#REF!</v>
          </cell>
          <cell r="BV29" t="e">
            <v>#REF!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R29">
            <v>0</v>
          </cell>
          <cell r="CT29">
            <v>0</v>
          </cell>
          <cell r="CU29">
            <v>0</v>
          </cell>
          <cell r="CV29" t="e">
            <v>#REF!</v>
          </cell>
          <cell r="CW29" t="e">
            <v>#REF!</v>
          </cell>
          <cell r="CX29" t="e">
            <v>#REF!</v>
          </cell>
          <cell r="CY29" t="e">
            <v>#REF!</v>
          </cell>
          <cell r="CZ29" t="e">
            <v>#REF!</v>
          </cell>
          <cell r="DA29" t="e">
            <v>#REF!</v>
          </cell>
          <cell r="DB29" t="e">
            <v>#REF!</v>
          </cell>
          <cell r="DC29" t="e">
            <v>#REF!</v>
          </cell>
          <cell r="DD29" t="e">
            <v>#REF!</v>
          </cell>
          <cell r="DE29" t="e">
            <v>#REF!</v>
          </cell>
          <cell r="DF29" t="e">
            <v>#REF!</v>
          </cell>
          <cell r="DG29" t="e">
            <v>#REF!</v>
          </cell>
          <cell r="DH29" t="e">
            <v>#REF!</v>
          </cell>
          <cell r="DI29" t="e">
            <v>#REF!</v>
          </cell>
          <cell r="DJ29" t="e">
            <v>#REF!</v>
          </cell>
          <cell r="DL29">
            <v>0</v>
          </cell>
          <cell r="DM29">
            <v>0</v>
          </cell>
          <cell r="DN29" t="e">
            <v>#REF!</v>
          </cell>
          <cell r="DO29">
            <v>0</v>
          </cell>
          <cell r="DP29" t="e">
            <v>#REF!</v>
          </cell>
          <cell r="DQ29" t="e">
            <v>#REF!</v>
          </cell>
          <cell r="DR29" t="e">
            <v>#REF!</v>
          </cell>
          <cell r="DS29" t="e">
            <v>#REF!</v>
          </cell>
          <cell r="DT29" t="e">
            <v>#REF!</v>
          </cell>
          <cell r="DU29" t="e">
            <v>#REF!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</row>
        <row r="30">
          <cell r="A30">
            <v>2010</v>
          </cell>
          <cell r="J30">
            <v>1</v>
          </cell>
          <cell r="K30">
            <v>0</v>
          </cell>
          <cell r="P30">
            <v>350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2010</v>
          </cell>
          <cell r="AE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2010</v>
          </cell>
          <cell r="AO30">
            <v>0</v>
          </cell>
          <cell r="AQ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BJ30">
            <v>0</v>
          </cell>
          <cell r="BK30">
            <v>0</v>
          </cell>
          <cell r="BL30">
            <v>0</v>
          </cell>
          <cell r="BN30">
            <v>0</v>
          </cell>
          <cell r="BO30">
            <v>0</v>
          </cell>
          <cell r="BP30">
            <v>0</v>
          </cell>
          <cell r="BQ30" t="e">
            <v>#REF!</v>
          </cell>
          <cell r="BR30" t="e">
            <v>#REF!</v>
          </cell>
          <cell r="BS30" t="e">
            <v>#REF!</v>
          </cell>
          <cell r="BT30" t="e">
            <v>#REF!</v>
          </cell>
          <cell r="BU30" t="e">
            <v>#REF!</v>
          </cell>
          <cell r="BV30" t="e">
            <v>#REF!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R30">
            <v>0</v>
          </cell>
          <cell r="CT30">
            <v>0</v>
          </cell>
          <cell r="CU30">
            <v>0</v>
          </cell>
          <cell r="CV30" t="e">
            <v>#REF!</v>
          </cell>
          <cell r="CW30" t="e">
            <v>#REF!</v>
          </cell>
          <cell r="CX30" t="e">
            <v>#REF!</v>
          </cell>
          <cell r="CY30" t="e">
            <v>#REF!</v>
          </cell>
          <cell r="CZ30" t="e">
            <v>#REF!</v>
          </cell>
          <cell r="DA30" t="e">
            <v>#REF!</v>
          </cell>
          <cell r="DB30" t="e">
            <v>#REF!</v>
          </cell>
          <cell r="DC30" t="e">
            <v>#REF!</v>
          </cell>
          <cell r="DD30" t="e">
            <v>#REF!</v>
          </cell>
          <cell r="DE30" t="e">
            <v>#REF!</v>
          </cell>
          <cell r="DF30" t="e">
            <v>#REF!</v>
          </cell>
          <cell r="DG30" t="e">
            <v>#REF!</v>
          </cell>
          <cell r="DH30" t="e">
            <v>#REF!</v>
          </cell>
          <cell r="DI30" t="e">
            <v>#REF!</v>
          </cell>
          <cell r="DJ30" t="e">
            <v>#REF!</v>
          </cell>
          <cell r="DL30">
            <v>0</v>
          </cell>
          <cell r="DM30">
            <v>0</v>
          </cell>
          <cell r="DN30" t="e">
            <v>#REF!</v>
          </cell>
          <cell r="DO30">
            <v>0</v>
          </cell>
          <cell r="DP30" t="e">
            <v>#REF!</v>
          </cell>
          <cell r="DQ30" t="e">
            <v>#REF!</v>
          </cell>
          <cell r="DR30" t="e">
            <v>#REF!</v>
          </cell>
          <cell r="DS30" t="e">
            <v>#REF!</v>
          </cell>
          <cell r="DT30" t="e">
            <v>#REF!</v>
          </cell>
          <cell r="DU30" t="e">
            <v>#REF!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</row>
        <row r="31">
          <cell r="A31">
            <v>2011</v>
          </cell>
          <cell r="J31">
            <v>1</v>
          </cell>
          <cell r="K31">
            <v>0</v>
          </cell>
          <cell r="P31">
            <v>350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2011</v>
          </cell>
          <cell r="AE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2011</v>
          </cell>
          <cell r="AO31">
            <v>0</v>
          </cell>
          <cell r="AQ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BJ31">
            <v>0</v>
          </cell>
          <cell r="BK31">
            <v>0</v>
          </cell>
          <cell r="BL31">
            <v>0</v>
          </cell>
          <cell r="BN31">
            <v>0</v>
          </cell>
          <cell r="BO31">
            <v>0</v>
          </cell>
          <cell r="BP31">
            <v>0</v>
          </cell>
          <cell r="BQ31" t="e">
            <v>#REF!</v>
          </cell>
          <cell r="BR31" t="e">
            <v>#REF!</v>
          </cell>
          <cell r="BS31" t="e">
            <v>#REF!</v>
          </cell>
          <cell r="BT31" t="e">
            <v>#REF!</v>
          </cell>
          <cell r="BU31" t="e">
            <v>#REF!</v>
          </cell>
          <cell r="BV31" t="e">
            <v>#REF!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R31">
            <v>0</v>
          </cell>
          <cell r="CT31">
            <v>0</v>
          </cell>
          <cell r="CU31">
            <v>0</v>
          </cell>
          <cell r="CV31" t="e">
            <v>#REF!</v>
          </cell>
          <cell r="CW31" t="e">
            <v>#REF!</v>
          </cell>
          <cell r="CX31" t="e">
            <v>#REF!</v>
          </cell>
          <cell r="CY31" t="e">
            <v>#REF!</v>
          </cell>
          <cell r="CZ31" t="e">
            <v>#REF!</v>
          </cell>
          <cell r="DA31" t="e">
            <v>#REF!</v>
          </cell>
          <cell r="DB31" t="e">
            <v>#REF!</v>
          </cell>
          <cell r="DC31" t="e">
            <v>#REF!</v>
          </cell>
          <cell r="DD31" t="e">
            <v>#REF!</v>
          </cell>
          <cell r="DE31" t="e">
            <v>#REF!</v>
          </cell>
          <cell r="DF31" t="e">
            <v>#REF!</v>
          </cell>
          <cell r="DG31" t="e">
            <v>#REF!</v>
          </cell>
          <cell r="DH31" t="e">
            <v>#REF!</v>
          </cell>
          <cell r="DI31" t="e">
            <v>#REF!</v>
          </cell>
          <cell r="DJ31" t="e">
            <v>#REF!</v>
          </cell>
          <cell r="DL31">
            <v>0</v>
          </cell>
          <cell r="DM31">
            <v>0</v>
          </cell>
          <cell r="DN31" t="e">
            <v>#REF!</v>
          </cell>
          <cell r="DO31">
            <v>0</v>
          </cell>
          <cell r="DP31" t="e">
            <v>#REF!</v>
          </cell>
          <cell r="DQ31" t="e">
            <v>#REF!</v>
          </cell>
          <cell r="DR31" t="e">
            <v>#REF!</v>
          </cell>
          <cell r="DS31" t="e">
            <v>#REF!</v>
          </cell>
          <cell r="DT31" t="e">
            <v>#REF!</v>
          </cell>
          <cell r="DU31" t="e">
            <v>#REF!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</row>
        <row r="32">
          <cell r="A32">
            <v>2012</v>
          </cell>
          <cell r="J32">
            <v>1</v>
          </cell>
          <cell r="K32">
            <v>0</v>
          </cell>
          <cell r="P32">
            <v>350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2012</v>
          </cell>
          <cell r="AE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2012</v>
          </cell>
          <cell r="AO32">
            <v>0</v>
          </cell>
          <cell r="AQ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BJ32">
            <v>0</v>
          </cell>
          <cell r="BK32">
            <v>0</v>
          </cell>
          <cell r="BL32">
            <v>0</v>
          </cell>
          <cell r="BN32">
            <v>0</v>
          </cell>
          <cell r="BO32">
            <v>0</v>
          </cell>
          <cell r="BP32">
            <v>0</v>
          </cell>
          <cell r="BQ32" t="e">
            <v>#REF!</v>
          </cell>
          <cell r="BR32" t="e">
            <v>#REF!</v>
          </cell>
          <cell r="BS32" t="e">
            <v>#REF!</v>
          </cell>
          <cell r="BT32" t="e">
            <v>#REF!</v>
          </cell>
          <cell r="BU32" t="e">
            <v>#REF!</v>
          </cell>
          <cell r="BV32" t="e">
            <v>#REF!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R32">
            <v>0</v>
          </cell>
          <cell r="CT32">
            <v>0</v>
          </cell>
          <cell r="CU32">
            <v>0</v>
          </cell>
          <cell r="CV32" t="e">
            <v>#REF!</v>
          </cell>
          <cell r="CW32" t="e">
            <v>#REF!</v>
          </cell>
          <cell r="CX32" t="e">
            <v>#REF!</v>
          </cell>
          <cell r="CY32" t="e">
            <v>#REF!</v>
          </cell>
          <cell r="CZ32" t="e">
            <v>#REF!</v>
          </cell>
          <cell r="DA32" t="e">
            <v>#REF!</v>
          </cell>
          <cell r="DB32" t="e">
            <v>#REF!</v>
          </cell>
          <cell r="DC32" t="e">
            <v>#REF!</v>
          </cell>
          <cell r="DD32" t="e">
            <v>#REF!</v>
          </cell>
          <cell r="DE32" t="e">
            <v>#REF!</v>
          </cell>
          <cell r="DF32" t="e">
            <v>#REF!</v>
          </cell>
          <cell r="DG32" t="e">
            <v>#REF!</v>
          </cell>
          <cell r="DH32" t="e">
            <v>#REF!</v>
          </cell>
          <cell r="DI32" t="e">
            <v>#REF!</v>
          </cell>
          <cell r="DJ32" t="e">
            <v>#REF!</v>
          </cell>
          <cell r="DL32">
            <v>0</v>
          </cell>
          <cell r="DM32">
            <v>0</v>
          </cell>
          <cell r="DN32" t="e">
            <v>#REF!</v>
          </cell>
          <cell r="DO32">
            <v>0</v>
          </cell>
          <cell r="DP32" t="e">
            <v>#REF!</v>
          </cell>
          <cell r="DQ32" t="e">
            <v>#REF!</v>
          </cell>
          <cell r="DR32" t="e">
            <v>#REF!</v>
          </cell>
          <cell r="DS32" t="e">
            <v>#REF!</v>
          </cell>
          <cell r="DT32" t="e">
            <v>#REF!</v>
          </cell>
          <cell r="DU32" t="e">
            <v>#REF!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</row>
        <row r="33">
          <cell r="A33">
            <v>3000</v>
          </cell>
          <cell r="B33">
            <v>3</v>
          </cell>
          <cell r="C33" t="str">
            <v>I - 1.3</v>
          </cell>
          <cell r="D33" t="str">
            <v>Jalan Masuk dan Jalan Sementara</v>
          </cell>
          <cell r="E33" t="str">
            <v>ls</v>
          </cell>
          <cell r="F33">
            <v>1</v>
          </cell>
          <cell r="L33">
            <v>2</v>
          </cell>
          <cell r="M33">
            <v>25</v>
          </cell>
          <cell r="N33">
            <v>7</v>
          </cell>
          <cell r="O33">
            <v>1</v>
          </cell>
          <cell r="P33">
            <v>350</v>
          </cell>
          <cell r="Q33">
            <v>1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3000</v>
          </cell>
          <cell r="AG33">
            <v>1</v>
          </cell>
          <cell r="AK33">
            <v>0</v>
          </cell>
          <cell r="AL33">
            <v>0</v>
          </cell>
          <cell r="AM33">
            <v>3000</v>
          </cell>
          <cell r="AQ33">
            <v>0</v>
          </cell>
          <cell r="AR33">
            <v>1</v>
          </cell>
          <cell r="AU33">
            <v>0</v>
          </cell>
          <cell r="AV33">
            <v>0</v>
          </cell>
          <cell r="BB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W33" t="e">
            <v>#REF!</v>
          </cell>
          <cell r="BX33" t="e">
            <v>#REF!</v>
          </cell>
          <cell r="CV33" t="e">
            <v>#REF!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 t="e">
            <v>#REF!</v>
          </cell>
          <cell r="DE33" t="e">
            <v>#REF!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N33" t="e">
            <v>#REF!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 t="e">
            <v>#REF!</v>
          </cell>
          <cell r="DW33" t="e">
            <v>#REF!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</row>
        <row r="34">
          <cell r="A34">
            <v>3001</v>
          </cell>
          <cell r="I34">
            <v>0</v>
          </cell>
          <cell r="J34">
            <v>1</v>
          </cell>
          <cell r="K34">
            <v>0</v>
          </cell>
          <cell r="P34">
            <v>350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3001</v>
          </cell>
          <cell r="AE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3001</v>
          </cell>
          <cell r="AO34">
            <v>0</v>
          </cell>
          <cell r="AQ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BJ34">
            <v>0</v>
          </cell>
          <cell r="BK34">
            <v>0</v>
          </cell>
          <cell r="BL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 t="e">
            <v>#REF!</v>
          </cell>
          <cell r="BX34" t="e">
            <v>#REF!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R34">
            <v>0</v>
          </cell>
          <cell r="CT34">
            <v>0</v>
          </cell>
          <cell r="CU34">
            <v>0</v>
          </cell>
          <cell r="CV34" t="e">
            <v>#REF!</v>
          </cell>
          <cell r="CW34" t="e">
            <v>#REF!</v>
          </cell>
          <cell r="CX34" t="e">
            <v>#REF!</v>
          </cell>
          <cell r="CY34" t="e">
            <v>#REF!</v>
          </cell>
          <cell r="CZ34" t="e">
            <v>#REF!</v>
          </cell>
          <cell r="DA34" t="e">
            <v>#REF!</v>
          </cell>
          <cell r="DB34" t="e">
            <v>#REF!</v>
          </cell>
          <cell r="DC34" t="e">
            <v>#REF!</v>
          </cell>
          <cell r="DD34" t="e">
            <v>#REF!</v>
          </cell>
          <cell r="DE34" t="e">
            <v>#REF!</v>
          </cell>
          <cell r="DF34" t="e">
            <v>#REF!</v>
          </cell>
          <cell r="DG34" t="e">
            <v>#REF!</v>
          </cell>
          <cell r="DH34" t="e">
            <v>#REF!</v>
          </cell>
          <cell r="DI34" t="e">
            <v>#REF!</v>
          </cell>
          <cell r="DJ34" t="e">
            <v>#REF!</v>
          </cell>
          <cell r="DL34">
            <v>0</v>
          </cell>
          <cell r="DM34">
            <v>0</v>
          </cell>
          <cell r="DN34" t="e">
            <v>#REF!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 t="e">
            <v>#REF!</v>
          </cell>
          <cell r="DW34" t="e">
            <v>#REF!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</row>
        <row r="35">
          <cell r="A35">
            <v>3002</v>
          </cell>
          <cell r="I35">
            <v>0</v>
          </cell>
          <cell r="J35">
            <v>1</v>
          </cell>
          <cell r="K35">
            <v>0</v>
          </cell>
          <cell r="P35">
            <v>350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3002</v>
          </cell>
          <cell r="AE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3002</v>
          </cell>
          <cell r="AO35">
            <v>0</v>
          </cell>
          <cell r="AQ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BJ35">
            <v>0</v>
          </cell>
          <cell r="BK35">
            <v>0</v>
          </cell>
          <cell r="BL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 t="e">
            <v>#REF!</v>
          </cell>
          <cell r="BX35" t="e">
            <v>#REF!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R35">
            <v>0</v>
          </cell>
          <cell r="CT35">
            <v>0</v>
          </cell>
          <cell r="CU35">
            <v>0</v>
          </cell>
          <cell r="CV35" t="e">
            <v>#REF!</v>
          </cell>
          <cell r="CW35" t="e">
            <v>#REF!</v>
          </cell>
          <cell r="CX35" t="e">
            <v>#REF!</v>
          </cell>
          <cell r="CY35" t="e">
            <v>#REF!</v>
          </cell>
          <cell r="CZ35" t="e">
            <v>#REF!</v>
          </cell>
          <cell r="DA35" t="e">
            <v>#REF!</v>
          </cell>
          <cell r="DB35" t="e">
            <v>#REF!</v>
          </cell>
          <cell r="DC35" t="e">
            <v>#REF!</v>
          </cell>
          <cell r="DD35" t="e">
            <v>#REF!</v>
          </cell>
          <cell r="DE35" t="e">
            <v>#REF!</v>
          </cell>
          <cell r="DF35" t="e">
            <v>#REF!</v>
          </cell>
          <cell r="DG35" t="e">
            <v>#REF!</v>
          </cell>
          <cell r="DH35" t="e">
            <v>#REF!</v>
          </cell>
          <cell r="DI35" t="e">
            <v>#REF!</v>
          </cell>
          <cell r="DJ35" t="e">
            <v>#REF!</v>
          </cell>
          <cell r="DL35">
            <v>0</v>
          </cell>
          <cell r="DM35">
            <v>0</v>
          </cell>
          <cell r="DN35" t="e">
            <v>#REF!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 t="e">
            <v>#REF!</v>
          </cell>
          <cell r="DW35" t="e">
            <v>#REF!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</row>
        <row r="36">
          <cell r="A36">
            <v>3003</v>
          </cell>
          <cell r="I36">
            <v>0</v>
          </cell>
          <cell r="J36">
            <v>1</v>
          </cell>
          <cell r="K36">
            <v>0</v>
          </cell>
          <cell r="P36">
            <v>350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3003</v>
          </cell>
          <cell r="AE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3003</v>
          </cell>
          <cell r="AO36">
            <v>0</v>
          </cell>
          <cell r="AQ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BJ36">
            <v>0</v>
          </cell>
          <cell r="BK36">
            <v>0</v>
          </cell>
          <cell r="BL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 t="e">
            <v>#REF!</v>
          </cell>
          <cell r="BX36" t="e">
            <v>#REF!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R36">
            <v>0</v>
          </cell>
          <cell r="CT36">
            <v>0</v>
          </cell>
          <cell r="CU36">
            <v>0</v>
          </cell>
          <cell r="CV36" t="e">
            <v>#REF!</v>
          </cell>
          <cell r="CW36" t="e">
            <v>#REF!</v>
          </cell>
          <cell r="CX36" t="e">
            <v>#REF!</v>
          </cell>
          <cell r="CY36" t="e">
            <v>#REF!</v>
          </cell>
          <cell r="CZ36" t="e">
            <v>#REF!</v>
          </cell>
          <cell r="DA36" t="e">
            <v>#REF!</v>
          </cell>
          <cell r="DB36" t="e">
            <v>#REF!</v>
          </cell>
          <cell r="DC36" t="e">
            <v>#REF!</v>
          </cell>
          <cell r="DD36" t="e">
            <v>#REF!</v>
          </cell>
          <cell r="DE36" t="e">
            <v>#REF!</v>
          </cell>
          <cell r="DF36" t="e">
            <v>#REF!</v>
          </cell>
          <cell r="DG36" t="e">
            <v>#REF!</v>
          </cell>
          <cell r="DH36" t="e">
            <v>#REF!</v>
          </cell>
          <cell r="DI36" t="e">
            <v>#REF!</v>
          </cell>
          <cell r="DJ36" t="e">
            <v>#REF!</v>
          </cell>
          <cell r="DL36">
            <v>0</v>
          </cell>
          <cell r="DM36">
            <v>0</v>
          </cell>
          <cell r="DN36" t="e">
            <v>#REF!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 t="e">
            <v>#REF!</v>
          </cell>
          <cell r="DW36" t="e">
            <v>#REF!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</row>
        <row r="37">
          <cell r="A37">
            <v>3004</v>
          </cell>
          <cell r="I37">
            <v>0</v>
          </cell>
          <cell r="J37">
            <v>1</v>
          </cell>
          <cell r="K37">
            <v>0</v>
          </cell>
          <cell r="P37">
            <v>350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3004</v>
          </cell>
          <cell r="AE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3004</v>
          </cell>
          <cell r="AO37">
            <v>0</v>
          </cell>
          <cell r="AQ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BJ37">
            <v>0</v>
          </cell>
          <cell r="BK37">
            <v>0</v>
          </cell>
          <cell r="BL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 t="e">
            <v>#REF!</v>
          </cell>
          <cell r="BX37" t="e">
            <v>#REF!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R37">
            <v>0</v>
          </cell>
          <cell r="CT37">
            <v>0</v>
          </cell>
          <cell r="CU37">
            <v>0</v>
          </cell>
          <cell r="CV37" t="e">
            <v>#REF!</v>
          </cell>
          <cell r="CW37" t="e">
            <v>#REF!</v>
          </cell>
          <cell r="CX37" t="e">
            <v>#REF!</v>
          </cell>
          <cell r="CY37" t="e">
            <v>#REF!</v>
          </cell>
          <cell r="CZ37" t="e">
            <v>#REF!</v>
          </cell>
          <cell r="DA37" t="e">
            <v>#REF!</v>
          </cell>
          <cell r="DB37" t="e">
            <v>#REF!</v>
          </cell>
          <cell r="DC37" t="e">
            <v>#REF!</v>
          </cell>
          <cell r="DD37" t="e">
            <v>#REF!</v>
          </cell>
          <cell r="DE37" t="e">
            <v>#REF!</v>
          </cell>
          <cell r="DF37" t="e">
            <v>#REF!</v>
          </cell>
          <cell r="DG37" t="e">
            <v>#REF!</v>
          </cell>
          <cell r="DH37" t="e">
            <v>#REF!</v>
          </cell>
          <cell r="DI37" t="e">
            <v>#REF!</v>
          </cell>
          <cell r="DJ37" t="e">
            <v>#REF!</v>
          </cell>
          <cell r="DL37">
            <v>0</v>
          </cell>
          <cell r="DM37">
            <v>0</v>
          </cell>
          <cell r="DN37" t="e">
            <v>#REF!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 t="e">
            <v>#REF!</v>
          </cell>
          <cell r="DW37" t="e">
            <v>#REF!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</row>
        <row r="38">
          <cell r="A38">
            <v>3005</v>
          </cell>
          <cell r="J38">
            <v>1</v>
          </cell>
          <cell r="K38">
            <v>0</v>
          </cell>
          <cell r="P38">
            <v>350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3005</v>
          </cell>
          <cell r="AE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3005</v>
          </cell>
          <cell r="AO38">
            <v>0</v>
          </cell>
          <cell r="AQ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BJ38">
            <v>0</v>
          </cell>
          <cell r="BK38">
            <v>0</v>
          </cell>
          <cell r="BL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 t="e">
            <v>#REF!</v>
          </cell>
          <cell r="BX38" t="e">
            <v>#REF!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R38">
            <v>0</v>
          </cell>
          <cell r="CT38">
            <v>0</v>
          </cell>
          <cell r="CU38">
            <v>0</v>
          </cell>
          <cell r="CV38" t="e">
            <v>#REF!</v>
          </cell>
          <cell r="CW38" t="e">
            <v>#REF!</v>
          </cell>
          <cell r="CX38" t="e">
            <v>#REF!</v>
          </cell>
          <cell r="CY38" t="e">
            <v>#REF!</v>
          </cell>
          <cell r="CZ38" t="e">
            <v>#REF!</v>
          </cell>
          <cell r="DA38" t="e">
            <v>#REF!</v>
          </cell>
          <cell r="DB38" t="e">
            <v>#REF!</v>
          </cell>
          <cell r="DC38" t="e">
            <v>#REF!</v>
          </cell>
          <cell r="DD38" t="e">
            <v>#REF!</v>
          </cell>
          <cell r="DE38" t="e">
            <v>#REF!</v>
          </cell>
          <cell r="DF38" t="e">
            <v>#REF!</v>
          </cell>
          <cell r="DG38" t="e">
            <v>#REF!</v>
          </cell>
          <cell r="DH38" t="e">
            <v>#REF!</v>
          </cell>
          <cell r="DI38" t="e">
            <v>#REF!</v>
          </cell>
          <cell r="DJ38" t="e">
            <v>#REF!</v>
          </cell>
          <cell r="DL38">
            <v>0</v>
          </cell>
          <cell r="DM38">
            <v>0</v>
          </cell>
          <cell r="DN38" t="e">
            <v>#REF!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 t="e">
            <v>#REF!</v>
          </cell>
          <cell r="DW38" t="e">
            <v>#REF!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</row>
        <row r="39">
          <cell r="A39">
            <v>3006</v>
          </cell>
          <cell r="J39">
            <v>1</v>
          </cell>
          <cell r="K39">
            <v>0</v>
          </cell>
          <cell r="P39">
            <v>350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3006</v>
          </cell>
          <cell r="AE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3006</v>
          </cell>
          <cell r="AO39">
            <v>0</v>
          </cell>
          <cell r="AQ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BJ39">
            <v>0</v>
          </cell>
          <cell r="BK39">
            <v>0</v>
          </cell>
          <cell r="BL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 t="e">
            <v>#REF!</v>
          </cell>
          <cell r="BX39" t="e">
            <v>#REF!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R39">
            <v>0</v>
          </cell>
          <cell r="CT39">
            <v>0</v>
          </cell>
          <cell r="CU39">
            <v>0</v>
          </cell>
          <cell r="CV39" t="e">
            <v>#REF!</v>
          </cell>
          <cell r="CW39" t="e">
            <v>#REF!</v>
          </cell>
          <cell r="CX39" t="e">
            <v>#REF!</v>
          </cell>
          <cell r="CY39" t="e">
            <v>#REF!</v>
          </cell>
          <cell r="CZ39" t="e">
            <v>#REF!</v>
          </cell>
          <cell r="DA39" t="e">
            <v>#REF!</v>
          </cell>
          <cell r="DB39" t="e">
            <v>#REF!</v>
          </cell>
          <cell r="DC39" t="e">
            <v>#REF!</v>
          </cell>
          <cell r="DD39" t="e">
            <v>#REF!</v>
          </cell>
          <cell r="DE39" t="e">
            <v>#REF!</v>
          </cell>
          <cell r="DF39" t="e">
            <v>#REF!</v>
          </cell>
          <cell r="DG39" t="e">
            <v>#REF!</v>
          </cell>
          <cell r="DH39" t="e">
            <v>#REF!</v>
          </cell>
          <cell r="DI39" t="e">
            <v>#REF!</v>
          </cell>
          <cell r="DJ39" t="e">
            <v>#REF!</v>
          </cell>
          <cell r="DL39">
            <v>0</v>
          </cell>
          <cell r="DM39">
            <v>0</v>
          </cell>
          <cell r="DN39" t="e">
            <v>#REF!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 t="e">
            <v>#REF!</v>
          </cell>
          <cell r="DW39" t="e">
            <v>#REF!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</row>
        <row r="40">
          <cell r="A40">
            <v>3007</v>
          </cell>
          <cell r="J40">
            <v>1</v>
          </cell>
          <cell r="K40">
            <v>0</v>
          </cell>
          <cell r="P40">
            <v>350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3007</v>
          </cell>
          <cell r="AE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3007</v>
          </cell>
          <cell r="AO40">
            <v>0</v>
          </cell>
          <cell r="AQ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BJ40">
            <v>0</v>
          </cell>
          <cell r="BK40">
            <v>0</v>
          </cell>
          <cell r="BL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 t="e">
            <v>#REF!</v>
          </cell>
          <cell r="BX40" t="e">
            <v>#REF!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R40">
            <v>0</v>
          </cell>
          <cell r="CT40">
            <v>0</v>
          </cell>
          <cell r="CU40">
            <v>0</v>
          </cell>
          <cell r="CV40" t="e">
            <v>#REF!</v>
          </cell>
          <cell r="CW40" t="e">
            <v>#REF!</v>
          </cell>
          <cell r="CX40" t="e">
            <v>#REF!</v>
          </cell>
          <cell r="CY40" t="e">
            <v>#REF!</v>
          </cell>
          <cell r="CZ40" t="e">
            <v>#REF!</v>
          </cell>
          <cell r="DA40" t="e">
            <v>#REF!</v>
          </cell>
          <cell r="DB40" t="e">
            <v>#REF!</v>
          </cell>
          <cell r="DC40" t="e">
            <v>#REF!</v>
          </cell>
          <cell r="DD40" t="e">
            <v>#REF!</v>
          </cell>
          <cell r="DE40" t="e">
            <v>#REF!</v>
          </cell>
          <cell r="DF40" t="e">
            <v>#REF!</v>
          </cell>
          <cell r="DG40" t="e">
            <v>#REF!</v>
          </cell>
          <cell r="DH40" t="e">
            <v>#REF!</v>
          </cell>
          <cell r="DI40" t="e">
            <v>#REF!</v>
          </cell>
          <cell r="DJ40" t="e">
            <v>#REF!</v>
          </cell>
          <cell r="DL40">
            <v>0</v>
          </cell>
          <cell r="DM40">
            <v>0</v>
          </cell>
          <cell r="DN40" t="e">
            <v>#REF!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 t="e">
            <v>#REF!</v>
          </cell>
          <cell r="DW40" t="e">
            <v>#REF!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</row>
        <row r="41">
          <cell r="A41">
            <v>3008</v>
          </cell>
          <cell r="J41">
            <v>1</v>
          </cell>
          <cell r="K41">
            <v>0</v>
          </cell>
          <cell r="P41">
            <v>350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3008</v>
          </cell>
          <cell r="AE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3008</v>
          </cell>
          <cell r="AO41">
            <v>0</v>
          </cell>
          <cell r="AQ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J41">
            <v>0</v>
          </cell>
          <cell r="BK41">
            <v>0</v>
          </cell>
          <cell r="BL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 t="e">
            <v>#REF!</v>
          </cell>
          <cell r="BX41" t="e">
            <v>#REF!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R41">
            <v>0</v>
          </cell>
          <cell r="CT41">
            <v>0</v>
          </cell>
          <cell r="CU41">
            <v>0</v>
          </cell>
          <cell r="CV41" t="e">
            <v>#REF!</v>
          </cell>
          <cell r="CW41" t="e">
            <v>#REF!</v>
          </cell>
          <cell r="CX41" t="e">
            <v>#REF!</v>
          </cell>
          <cell r="CY41" t="e">
            <v>#REF!</v>
          </cell>
          <cell r="CZ41" t="e">
            <v>#REF!</v>
          </cell>
          <cell r="DA41" t="e">
            <v>#REF!</v>
          </cell>
          <cell r="DB41" t="e">
            <v>#REF!</v>
          </cell>
          <cell r="DC41" t="e">
            <v>#REF!</v>
          </cell>
          <cell r="DD41" t="e">
            <v>#REF!</v>
          </cell>
          <cell r="DE41" t="e">
            <v>#REF!</v>
          </cell>
          <cell r="DF41" t="e">
            <v>#REF!</v>
          </cell>
          <cell r="DG41" t="e">
            <v>#REF!</v>
          </cell>
          <cell r="DH41" t="e">
            <v>#REF!</v>
          </cell>
          <cell r="DI41" t="e">
            <v>#REF!</v>
          </cell>
          <cell r="DJ41" t="e">
            <v>#REF!</v>
          </cell>
          <cell r="DL41">
            <v>0</v>
          </cell>
          <cell r="DM41">
            <v>0</v>
          </cell>
          <cell r="DN41" t="e">
            <v>#REF!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 t="e">
            <v>#REF!</v>
          </cell>
          <cell r="DW41" t="e">
            <v>#REF!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</row>
        <row r="42">
          <cell r="A42">
            <v>3009</v>
          </cell>
          <cell r="J42">
            <v>1</v>
          </cell>
          <cell r="K42">
            <v>0</v>
          </cell>
          <cell r="P42">
            <v>350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3009</v>
          </cell>
          <cell r="AE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3009</v>
          </cell>
          <cell r="AO42">
            <v>0</v>
          </cell>
          <cell r="AQ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BJ42">
            <v>0</v>
          </cell>
          <cell r="BK42">
            <v>0</v>
          </cell>
          <cell r="BL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 t="e">
            <v>#REF!</v>
          </cell>
          <cell r="BX42" t="e">
            <v>#REF!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R42">
            <v>0</v>
          </cell>
          <cell r="CT42">
            <v>0</v>
          </cell>
          <cell r="CU42">
            <v>0</v>
          </cell>
          <cell r="CV42" t="e">
            <v>#REF!</v>
          </cell>
          <cell r="CW42" t="e">
            <v>#REF!</v>
          </cell>
          <cell r="CX42" t="e">
            <v>#REF!</v>
          </cell>
          <cell r="CY42" t="e">
            <v>#REF!</v>
          </cell>
          <cell r="CZ42" t="e">
            <v>#REF!</v>
          </cell>
          <cell r="DA42" t="e">
            <v>#REF!</v>
          </cell>
          <cell r="DB42" t="e">
            <v>#REF!</v>
          </cell>
          <cell r="DC42" t="e">
            <v>#REF!</v>
          </cell>
          <cell r="DD42" t="e">
            <v>#REF!</v>
          </cell>
          <cell r="DE42" t="e">
            <v>#REF!</v>
          </cell>
          <cell r="DF42" t="e">
            <v>#REF!</v>
          </cell>
          <cell r="DG42" t="e">
            <v>#REF!</v>
          </cell>
          <cell r="DH42" t="e">
            <v>#REF!</v>
          </cell>
          <cell r="DI42" t="e">
            <v>#REF!</v>
          </cell>
          <cell r="DJ42" t="e">
            <v>#REF!</v>
          </cell>
          <cell r="DL42">
            <v>0</v>
          </cell>
          <cell r="DM42">
            <v>0</v>
          </cell>
          <cell r="DN42" t="e">
            <v>#REF!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 t="e">
            <v>#REF!</v>
          </cell>
          <cell r="DW42" t="e">
            <v>#REF!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</row>
        <row r="43">
          <cell r="A43">
            <v>3010</v>
          </cell>
          <cell r="J43">
            <v>1</v>
          </cell>
          <cell r="K43">
            <v>0</v>
          </cell>
          <cell r="P43">
            <v>350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3010</v>
          </cell>
          <cell r="AE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3010</v>
          </cell>
          <cell r="AO43">
            <v>0</v>
          </cell>
          <cell r="AQ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J43">
            <v>0</v>
          </cell>
          <cell r="BK43">
            <v>0</v>
          </cell>
          <cell r="BL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 t="e">
            <v>#REF!</v>
          </cell>
          <cell r="BX43" t="e">
            <v>#REF!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R43">
            <v>0</v>
          </cell>
          <cell r="CT43">
            <v>0</v>
          </cell>
          <cell r="CU43">
            <v>0</v>
          </cell>
          <cell r="CV43" t="e">
            <v>#REF!</v>
          </cell>
          <cell r="CW43" t="e">
            <v>#REF!</v>
          </cell>
          <cell r="CX43" t="e">
            <v>#REF!</v>
          </cell>
          <cell r="CY43" t="e">
            <v>#REF!</v>
          </cell>
          <cell r="CZ43" t="e">
            <v>#REF!</v>
          </cell>
          <cell r="DA43" t="e">
            <v>#REF!</v>
          </cell>
          <cell r="DB43" t="e">
            <v>#REF!</v>
          </cell>
          <cell r="DC43" t="e">
            <v>#REF!</v>
          </cell>
          <cell r="DD43" t="e">
            <v>#REF!</v>
          </cell>
          <cell r="DE43" t="e">
            <v>#REF!</v>
          </cell>
          <cell r="DF43" t="e">
            <v>#REF!</v>
          </cell>
          <cell r="DG43" t="e">
            <v>#REF!</v>
          </cell>
          <cell r="DH43" t="e">
            <v>#REF!</v>
          </cell>
          <cell r="DI43" t="e">
            <v>#REF!</v>
          </cell>
          <cell r="DJ43" t="e">
            <v>#REF!</v>
          </cell>
          <cell r="DL43">
            <v>0</v>
          </cell>
          <cell r="DM43">
            <v>0</v>
          </cell>
          <cell r="DN43" t="e">
            <v>#REF!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 t="e">
            <v>#REF!</v>
          </cell>
          <cell r="DW43" t="e">
            <v>#REF!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</row>
        <row r="44">
          <cell r="A44">
            <v>3011</v>
          </cell>
          <cell r="J44">
            <v>1</v>
          </cell>
          <cell r="K44">
            <v>0</v>
          </cell>
          <cell r="P44">
            <v>350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3011</v>
          </cell>
          <cell r="AE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3011</v>
          </cell>
          <cell r="AO44">
            <v>0</v>
          </cell>
          <cell r="AQ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BJ44">
            <v>0</v>
          </cell>
          <cell r="BK44">
            <v>0</v>
          </cell>
          <cell r="BL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 t="e">
            <v>#REF!</v>
          </cell>
          <cell r="BX44" t="e">
            <v>#REF!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R44">
            <v>0</v>
          </cell>
          <cell r="CT44">
            <v>0</v>
          </cell>
          <cell r="CU44">
            <v>0</v>
          </cell>
          <cell r="CV44" t="e">
            <v>#REF!</v>
          </cell>
          <cell r="CW44" t="e">
            <v>#REF!</v>
          </cell>
          <cell r="CX44" t="e">
            <v>#REF!</v>
          </cell>
          <cell r="CY44" t="e">
            <v>#REF!</v>
          </cell>
          <cell r="CZ44" t="e">
            <v>#REF!</v>
          </cell>
          <cell r="DA44" t="e">
            <v>#REF!</v>
          </cell>
          <cell r="DB44" t="e">
            <v>#REF!</v>
          </cell>
          <cell r="DC44" t="e">
            <v>#REF!</v>
          </cell>
          <cell r="DD44" t="e">
            <v>#REF!</v>
          </cell>
          <cell r="DE44" t="e">
            <v>#REF!</v>
          </cell>
          <cell r="DF44" t="e">
            <v>#REF!</v>
          </cell>
          <cell r="DG44" t="e">
            <v>#REF!</v>
          </cell>
          <cell r="DH44" t="e">
            <v>#REF!</v>
          </cell>
          <cell r="DI44" t="e">
            <v>#REF!</v>
          </cell>
          <cell r="DJ44" t="e">
            <v>#REF!</v>
          </cell>
          <cell r="DL44">
            <v>0</v>
          </cell>
          <cell r="DM44">
            <v>0</v>
          </cell>
          <cell r="DN44" t="e">
            <v>#REF!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 t="e">
            <v>#REF!</v>
          </cell>
          <cell r="DW44" t="e">
            <v>#REF!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</row>
        <row r="45">
          <cell r="A45">
            <v>3012</v>
          </cell>
          <cell r="J45">
            <v>1</v>
          </cell>
          <cell r="K45">
            <v>0</v>
          </cell>
          <cell r="P45">
            <v>350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3012</v>
          </cell>
          <cell r="AE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3012</v>
          </cell>
          <cell r="AO45">
            <v>0</v>
          </cell>
          <cell r="AQ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BJ45">
            <v>0</v>
          </cell>
          <cell r="BK45">
            <v>0</v>
          </cell>
          <cell r="BL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 t="e">
            <v>#REF!</v>
          </cell>
          <cell r="BX45" t="e">
            <v>#REF!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R45">
            <v>0</v>
          </cell>
          <cell r="CT45">
            <v>0</v>
          </cell>
          <cell r="CU45">
            <v>0</v>
          </cell>
          <cell r="CV45" t="e">
            <v>#REF!</v>
          </cell>
          <cell r="CW45" t="e">
            <v>#REF!</v>
          </cell>
          <cell r="CX45" t="e">
            <v>#REF!</v>
          </cell>
          <cell r="CY45" t="e">
            <v>#REF!</v>
          </cell>
          <cell r="CZ45" t="e">
            <v>#REF!</v>
          </cell>
          <cell r="DA45" t="e">
            <v>#REF!</v>
          </cell>
          <cell r="DB45" t="e">
            <v>#REF!</v>
          </cell>
          <cell r="DC45" t="e">
            <v>#REF!</v>
          </cell>
          <cell r="DD45" t="e">
            <v>#REF!</v>
          </cell>
          <cell r="DE45" t="e">
            <v>#REF!</v>
          </cell>
          <cell r="DF45" t="e">
            <v>#REF!</v>
          </cell>
          <cell r="DG45" t="e">
            <v>#REF!</v>
          </cell>
          <cell r="DH45" t="e">
            <v>#REF!</v>
          </cell>
          <cell r="DI45" t="e">
            <v>#REF!</v>
          </cell>
          <cell r="DJ45" t="e">
            <v>#REF!</v>
          </cell>
          <cell r="DL45">
            <v>0</v>
          </cell>
          <cell r="DM45">
            <v>0</v>
          </cell>
          <cell r="DN45" t="e">
            <v>#REF!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 t="e">
            <v>#REF!</v>
          </cell>
          <cell r="DW45" t="e">
            <v>#REF!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</row>
        <row r="46">
          <cell r="A46">
            <v>4000</v>
          </cell>
          <cell r="B46">
            <v>4</v>
          </cell>
          <cell r="C46" t="str">
            <v>I - 1.4</v>
          </cell>
          <cell r="D46" t="str">
            <v>Dokumentasi</v>
          </cell>
          <cell r="E46" t="str">
            <v>ls</v>
          </cell>
          <cell r="F46">
            <v>1</v>
          </cell>
          <cell r="L46">
            <v>26</v>
          </cell>
          <cell r="M46">
            <v>25</v>
          </cell>
          <cell r="N46">
            <v>7</v>
          </cell>
          <cell r="O46">
            <v>1</v>
          </cell>
          <cell r="P46">
            <v>4550</v>
          </cell>
          <cell r="Q46">
            <v>1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4000</v>
          </cell>
          <cell r="AG46">
            <v>1</v>
          </cell>
          <cell r="AK46">
            <v>0</v>
          </cell>
          <cell r="AL46">
            <v>0</v>
          </cell>
          <cell r="AM46">
            <v>4000</v>
          </cell>
          <cell r="AQ46">
            <v>0</v>
          </cell>
          <cell r="AR46">
            <v>1</v>
          </cell>
          <cell r="AU46">
            <v>0</v>
          </cell>
          <cell r="AV46">
            <v>0</v>
          </cell>
          <cell r="BB46">
            <v>0</v>
          </cell>
          <cell r="BC46">
            <v>0</v>
          </cell>
          <cell r="BD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</row>
        <row r="47">
          <cell r="A47">
            <v>4001</v>
          </cell>
          <cell r="I47">
            <v>0</v>
          </cell>
          <cell r="J47">
            <v>1</v>
          </cell>
          <cell r="K47">
            <v>0</v>
          </cell>
          <cell r="P47">
            <v>4550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4001</v>
          </cell>
          <cell r="AE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4001</v>
          </cell>
          <cell r="AO47">
            <v>0</v>
          </cell>
          <cell r="AQ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BJ47">
            <v>0</v>
          </cell>
          <cell r="BK47">
            <v>0</v>
          </cell>
          <cell r="BL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R47">
            <v>0</v>
          </cell>
          <cell r="CT47">
            <v>0</v>
          </cell>
          <cell r="CU47">
            <v>0</v>
          </cell>
          <cell r="CV47">
            <v>0</v>
          </cell>
          <cell r="CW47" t="e">
            <v>#DIV/0!</v>
          </cell>
          <cell r="CX47" t="e">
            <v>#DIV/0!</v>
          </cell>
          <cell r="CY47" t="e">
            <v>#DIV/0!</v>
          </cell>
          <cell r="CZ47" t="e">
            <v>#DIV/0!</v>
          </cell>
          <cell r="DA47" t="e">
            <v>#DIV/0!</v>
          </cell>
          <cell r="DB47" t="e">
            <v>#DIV/0!</v>
          </cell>
          <cell r="DC47" t="e">
            <v>#DIV/0!</v>
          </cell>
          <cell r="DD47" t="e">
            <v>#DIV/0!</v>
          </cell>
          <cell r="DE47" t="e">
            <v>#DIV/0!</v>
          </cell>
          <cell r="DF47" t="e">
            <v>#DIV/0!</v>
          </cell>
          <cell r="DG47" t="e">
            <v>#DIV/0!</v>
          </cell>
          <cell r="DH47" t="e">
            <v>#DIV/0!</v>
          </cell>
          <cell r="DI47" t="e">
            <v>#DIV/0!</v>
          </cell>
          <cell r="DJ47" t="e">
            <v>#DIV/0!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</row>
        <row r="48">
          <cell r="A48">
            <v>4002</v>
          </cell>
          <cell r="I48">
            <v>0</v>
          </cell>
          <cell r="J48">
            <v>1</v>
          </cell>
          <cell r="K48">
            <v>0</v>
          </cell>
          <cell r="P48">
            <v>4550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4002</v>
          </cell>
          <cell r="AE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4002</v>
          </cell>
          <cell r="AO48">
            <v>0</v>
          </cell>
          <cell r="AQ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BJ48">
            <v>0</v>
          </cell>
          <cell r="BK48">
            <v>0</v>
          </cell>
          <cell r="BL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R48">
            <v>0</v>
          </cell>
          <cell r="CT48">
            <v>0</v>
          </cell>
          <cell r="CU48">
            <v>0</v>
          </cell>
          <cell r="CV48">
            <v>0</v>
          </cell>
          <cell r="CW48" t="e">
            <v>#DIV/0!</v>
          </cell>
          <cell r="CX48" t="e">
            <v>#DIV/0!</v>
          </cell>
          <cell r="CY48" t="e">
            <v>#DIV/0!</v>
          </cell>
          <cell r="CZ48" t="e">
            <v>#DIV/0!</v>
          </cell>
          <cell r="DA48" t="e">
            <v>#DIV/0!</v>
          </cell>
          <cell r="DB48" t="e">
            <v>#DIV/0!</v>
          </cell>
          <cell r="DC48" t="e">
            <v>#DIV/0!</v>
          </cell>
          <cell r="DD48" t="e">
            <v>#DIV/0!</v>
          </cell>
          <cell r="DE48" t="e">
            <v>#DIV/0!</v>
          </cell>
          <cell r="DF48" t="e">
            <v>#DIV/0!</v>
          </cell>
          <cell r="DG48" t="e">
            <v>#DIV/0!</v>
          </cell>
          <cell r="DH48" t="e">
            <v>#DIV/0!</v>
          </cell>
          <cell r="DI48" t="e">
            <v>#DIV/0!</v>
          </cell>
          <cell r="DJ48" t="e">
            <v>#DIV/0!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</row>
        <row r="49">
          <cell r="A49">
            <v>4003</v>
          </cell>
          <cell r="I49">
            <v>0</v>
          </cell>
          <cell r="J49">
            <v>1</v>
          </cell>
          <cell r="K49">
            <v>0</v>
          </cell>
          <cell r="P49">
            <v>4550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4003</v>
          </cell>
          <cell r="AE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4003</v>
          </cell>
          <cell r="AO49">
            <v>0</v>
          </cell>
          <cell r="AQ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BJ49">
            <v>0</v>
          </cell>
          <cell r="BK49">
            <v>0</v>
          </cell>
          <cell r="BL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R49">
            <v>0</v>
          </cell>
          <cell r="CT49">
            <v>0</v>
          </cell>
          <cell r="CU49">
            <v>0</v>
          </cell>
          <cell r="CV49">
            <v>0</v>
          </cell>
          <cell r="CW49" t="e">
            <v>#DIV/0!</v>
          </cell>
          <cell r="CX49" t="e">
            <v>#DIV/0!</v>
          </cell>
          <cell r="CY49" t="e">
            <v>#DIV/0!</v>
          </cell>
          <cell r="CZ49" t="e">
            <v>#DIV/0!</v>
          </cell>
          <cell r="DA49" t="e">
            <v>#DIV/0!</v>
          </cell>
          <cell r="DB49" t="e">
            <v>#DIV/0!</v>
          </cell>
          <cell r="DC49" t="e">
            <v>#DIV/0!</v>
          </cell>
          <cell r="DD49" t="e">
            <v>#DIV/0!</v>
          </cell>
          <cell r="DE49" t="e">
            <v>#DIV/0!</v>
          </cell>
          <cell r="DF49" t="e">
            <v>#DIV/0!</v>
          </cell>
          <cell r="DG49" t="e">
            <v>#DIV/0!</v>
          </cell>
          <cell r="DH49" t="e">
            <v>#DIV/0!</v>
          </cell>
          <cell r="DI49" t="e">
            <v>#DIV/0!</v>
          </cell>
          <cell r="DJ49" t="e">
            <v>#DIV/0!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</row>
        <row r="50">
          <cell r="A50">
            <v>4004</v>
          </cell>
          <cell r="I50">
            <v>0</v>
          </cell>
          <cell r="J50">
            <v>1</v>
          </cell>
          <cell r="K50">
            <v>0</v>
          </cell>
          <cell r="P50">
            <v>4550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4004</v>
          </cell>
          <cell r="AE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4004</v>
          </cell>
          <cell r="AO50">
            <v>0</v>
          </cell>
          <cell r="AQ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BJ50">
            <v>0</v>
          </cell>
          <cell r="BK50">
            <v>0</v>
          </cell>
          <cell r="BL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R50">
            <v>0</v>
          </cell>
          <cell r="CT50">
            <v>0</v>
          </cell>
          <cell r="CU50">
            <v>0</v>
          </cell>
          <cell r="CV50">
            <v>0</v>
          </cell>
          <cell r="CW50" t="e">
            <v>#DIV/0!</v>
          </cell>
          <cell r="CX50" t="e">
            <v>#DIV/0!</v>
          </cell>
          <cell r="CY50" t="e">
            <v>#DIV/0!</v>
          </cell>
          <cell r="CZ50" t="e">
            <v>#DIV/0!</v>
          </cell>
          <cell r="DA50" t="e">
            <v>#DIV/0!</v>
          </cell>
          <cell r="DB50" t="e">
            <v>#DIV/0!</v>
          </cell>
          <cell r="DC50" t="e">
            <v>#DIV/0!</v>
          </cell>
          <cell r="DD50" t="e">
            <v>#DIV/0!</v>
          </cell>
          <cell r="DE50" t="e">
            <v>#DIV/0!</v>
          </cell>
          <cell r="DF50" t="e">
            <v>#DIV/0!</v>
          </cell>
          <cell r="DG50" t="e">
            <v>#DIV/0!</v>
          </cell>
          <cell r="DH50" t="e">
            <v>#DIV/0!</v>
          </cell>
          <cell r="DI50" t="e">
            <v>#DIV/0!</v>
          </cell>
          <cell r="DJ50" t="e">
            <v>#DIV/0!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</row>
        <row r="51">
          <cell r="A51">
            <v>4005</v>
          </cell>
          <cell r="J51">
            <v>1</v>
          </cell>
          <cell r="K51">
            <v>0</v>
          </cell>
          <cell r="P51">
            <v>4550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4005</v>
          </cell>
          <cell r="AE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4005</v>
          </cell>
          <cell r="AO51">
            <v>0</v>
          </cell>
          <cell r="AQ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BJ51">
            <v>0</v>
          </cell>
          <cell r="BK51">
            <v>0</v>
          </cell>
          <cell r="BL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R51">
            <v>0</v>
          </cell>
          <cell r="CT51">
            <v>0</v>
          </cell>
          <cell r="CU51">
            <v>0</v>
          </cell>
          <cell r="CV51">
            <v>0</v>
          </cell>
          <cell r="CW51" t="e">
            <v>#DIV/0!</v>
          </cell>
          <cell r="CX51" t="e">
            <v>#DIV/0!</v>
          </cell>
          <cell r="CY51" t="e">
            <v>#DIV/0!</v>
          </cell>
          <cell r="CZ51" t="e">
            <v>#DIV/0!</v>
          </cell>
          <cell r="DA51" t="e">
            <v>#DIV/0!</v>
          </cell>
          <cell r="DB51" t="e">
            <v>#DIV/0!</v>
          </cell>
          <cell r="DC51" t="e">
            <v>#DIV/0!</v>
          </cell>
          <cell r="DD51" t="e">
            <v>#DIV/0!</v>
          </cell>
          <cell r="DE51" t="e">
            <v>#DIV/0!</v>
          </cell>
          <cell r="DF51" t="e">
            <v>#DIV/0!</v>
          </cell>
          <cell r="DG51" t="e">
            <v>#DIV/0!</v>
          </cell>
          <cell r="DH51" t="e">
            <v>#DIV/0!</v>
          </cell>
          <cell r="DI51" t="e">
            <v>#DIV/0!</v>
          </cell>
          <cell r="DJ51" t="e">
            <v>#DIV/0!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</row>
        <row r="52">
          <cell r="A52">
            <v>4006</v>
          </cell>
          <cell r="J52">
            <v>1</v>
          </cell>
          <cell r="K52">
            <v>0</v>
          </cell>
          <cell r="P52">
            <v>4550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4006</v>
          </cell>
          <cell r="AE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4006</v>
          </cell>
          <cell r="AO52">
            <v>0</v>
          </cell>
          <cell r="AQ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BJ52">
            <v>0</v>
          </cell>
          <cell r="BK52">
            <v>0</v>
          </cell>
          <cell r="BL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R52">
            <v>0</v>
          </cell>
          <cell r="CT52">
            <v>0</v>
          </cell>
          <cell r="CU52">
            <v>0</v>
          </cell>
          <cell r="CV52">
            <v>0</v>
          </cell>
          <cell r="CW52" t="e">
            <v>#DIV/0!</v>
          </cell>
          <cell r="CX52" t="e">
            <v>#DIV/0!</v>
          </cell>
          <cell r="CY52" t="e">
            <v>#DIV/0!</v>
          </cell>
          <cell r="CZ52" t="e">
            <v>#DIV/0!</v>
          </cell>
          <cell r="DA52" t="e">
            <v>#DIV/0!</v>
          </cell>
          <cell r="DB52" t="e">
            <v>#DIV/0!</v>
          </cell>
          <cell r="DC52" t="e">
            <v>#DIV/0!</v>
          </cell>
          <cell r="DD52" t="e">
            <v>#DIV/0!</v>
          </cell>
          <cell r="DE52" t="e">
            <v>#DIV/0!</v>
          </cell>
          <cell r="DF52" t="e">
            <v>#DIV/0!</v>
          </cell>
          <cell r="DG52" t="e">
            <v>#DIV/0!</v>
          </cell>
          <cell r="DH52" t="e">
            <v>#DIV/0!</v>
          </cell>
          <cell r="DI52" t="e">
            <v>#DIV/0!</v>
          </cell>
          <cell r="DJ52" t="e">
            <v>#DIV/0!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</row>
        <row r="53">
          <cell r="A53">
            <v>4007</v>
          </cell>
          <cell r="J53">
            <v>1</v>
          </cell>
          <cell r="K53">
            <v>0</v>
          </cell>
          <cell r="P53">
            <v>4550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4007</v>
          </cell>
          <cell r="AE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4007</v>
          </cell>
          <cell r="AO53">
            <v>0</v>
          </cell>
          <cell r="AQ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BJ53">
            <v>0</v>
          </cell>
          <cell r="BK53">
            <v>0</v>
          </cell>
          <cell r="BL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R53">
            <v>0</v>
          </cell>
          <cell r="CT53">
            <v>0</v>
          </cell>
          <cell r="CU53">
            <v>0</v>
          </cell>
          <cell r="CV53">
            <v>0</v>
          </cell>
          <cell r="CW53" t="e">
            <v>#DIV/0!</v>
          </cell>
          <cell r="CX53" t="e">
            <v>#DIV/0!</v>
          </cell>
          <cell r="CY53" t="e">
            <v>#DIV/0!</v>
          </cell>
          <cell r="CZ53" t="e">
            <v>#DIV/0!</v>
          </cell>
          <cell r="DA53" t="e">
            <v>#DIV/0!</v>
          </cell>
          <cell r="DB53" t="e">
            <v>#DIV/0!</v>
          </cell>
          <cell r="DC53" t="e">
            <v>#DIV/0!</v>
          </cell>
          <cell r="DD53" t="e">
            <v>#DIV/0!</v>
          </cell>
          <cell r="DE53" t="e">
            <v>#DIV/0!</v>
          </cell>
          <cell r="DF53" t="e">
            <v>#DIV/0!</v>
          </cell>
          <cell r="DG53" t="e">
            <v>#DIV/0!</v>
          </cell>
          <cell r="DH53" t="e">
            <v>#DIV/0!</v>
          </cell>
          <cell r="DI53" t="e">
            <v>#DIV/0!</v>
          </cell>
          <cell r="DJ53" t="e">
            <v>#DIV/0!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</row>
        <row r="54">
          <cell r="A54">
            <v>4008</v>
          </cell>
          <cell r="J54">
            <v>1</v>
          </cell>
          <cell r="K54">
            <v>0</v>
          </cell>
          <cell r="P54">
            <v>4550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4008</v>
          </cell>
          <cell r="AE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4008</v>
          </cell>
          <cell r="AO54">
            <v>0</v>
          </cell>
          <cell r="AQ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BJ54">
            <v>0</v>
          </cell>
          <cell r="BK54">
            <v>0</v>
          </cell>
          <cell r="BL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R54">
            <v>0</v>
          </cell>
          <cell r="CT54">
            <v>0</v>
          </cell>
          <cell r="CU54">
            <v>0</v>
          </cell>
          <cell r="CV54">
            <v>0</v>
          </cell>
          <cell r="CW54" t="e">
            <v>#DIV/0!</v>
          </cell>
          <cell r="CX54" t="e">
            <v>#DIV/0!</v>
          </cell>
          <cell r="CY54" t="e">
            <v>#DIV/0!</v>
          </cell>
          <cell r="CZ54" t="e">
            <v>#DIV/0!</v>
          </cell>
          <cell r="DA54" t="e">
            <v>#DIV/0!</v>
          </cell>
          <cell r="DB54" t="e">
            <v>#DIV/0!</v>
          </cell>
          <cell r="DC54" t="e">
            <v>#DIV/0!</v>
          </cell>
          <cell r="DD54" t="e">
            <v>#DIV/0!</v>
          </cell>
          <cell r="DE54" t="e">
            <v>#DIV/0!</v>
          </cell>
          <cell r="DF54" t="e">
            <v>#DIV/0!</v>
          </cell>
          <cell r="DG54" t="e">
            <v>#DIV/0!</v>
          </cell>
          <cell r="DH54" t="e">
            <v>#DIV/0!</v>
          </cell>
          <cell r="DI54" t="e">
            <v>#DIV/0!</v>
          </cell>
          <cell r="DJ54" t="e">
            <v>#DIV/0!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</row>
        <row r="55">
          <cell r="A55">
            <v>4009</v>
          </cell>
          <cell r="J55">
            <v>1</v>
          </cell>
          <cell r="K55">
            <v>0</v>
          </cell>
          <cell r="P55">
            <v>4550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4009</v>
          </cell>
          <cell r="AE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4009</v>
          </cell>
          <cell r="AO55">
            <v>0</v>
          </cell>
          <cell r="AQ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BJ55">
            <v>0</v>
          </cell>
          <cell r="BK55">
            <v>0</v>
          </cell>
          <cell r="BL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R55">
            <v>0</v>
          </cell>
          <cell r="CT55">
            <v>0</v>
          </cell>
          <cell r="CU55">
            <v>0</v>
          </cell>
          <cell r="CV55">
            <v>0</v>
          </cell>
          <cell r="CW55" t="e">
            <v>#DIV/0!</v>
          </cell>
          <cell r="CX55" t="e">
            <v>#DIV/0!</v>
          </cell>
          <cell r="CY55" t="e">
            <v>#DIV/0!</v>
          </cell>
          <cell r="CZ55" t="e">
            <v>#DIV/0!</v>
          </cell>
          <cell r="DA55" t="e">
            <v>#DIV/0!</v>
          </cell>
          <cell r="DB55" t="e">
            <v>#DIV/0!</v>
          </cell>
          <cell r="DC55" t="e">
            <v>#DIV/0!</v>
          </cell>
          <cell r="DD55" t="e">
            <v>#DIV/0!</v>
          </cell>
          <cell r="DE55" t="e">
            <v>#DIV/0!</v>
          </cell>
          <cell r="DF55" t="e">
            <v>#DIV/0!</v>
          </cell>
          <cell r="DG55" t="e">
            <v>#DIV/0!</v>
          </cell>
          <cell r="DH55" t="e">
            <v>#DIV/0!</v>
          </cell>
          <cell r="DI55" t="e">
            <v>#DIV/0!</v>
          </cell>
          <cell r="DJ55" t="e">
            <v>#DIV/0!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</row>
        <row r="56">
          <cell r="A56">
            <v>4010</v>
          </cell>
          <cell r="J56">
            <v>1</v>
          </cell>
          <cell r="K56">
            <v>0</v>
          </cell>
          <cell r="P56">
            <v>4550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4010</v>
          </cell>
          <cell r="AE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4010</v>
          </cell>
          <cell r="AO56">
            <v>0</v>
          </cell>
          <cell r="AQ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BJ56">
            <v>0</v>
          </cell>
          <cell r="BK56">
            <v>0</v>
          </cell>
          <cell r="BL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R56">
            <v>0</v>
          </cell>
          <cell r="CT56">
            <v>0</v>
          </cell>
          <cell r="CU56">
            <v>0</v>
          </cell>
          <cell r="CV56">
            <v>0</v>
          </cell>
          <cell r="CW56" t="e">
            <v>#DIV/0!</v>
          </cell>
          <cell r="CX56" t="e">
            <v>#DIV/0!</v>
          </cell>
          <cell r="CY56" t="e">
            <v>#DIV/0!</v>
          </cell>
          <cell r="CZ56" t="e">
            <v>#DIV/0!</v>
          </cell>
          <cell r="DA56" t="e">
            <v>#DIV/0!</v>
          </cell>
          <cell r="DB56" t="e">
            <v>#DIV/0!</v>
          </cell>
          <cell r="DC56" t="e">
            <v>#DIV/0!</v>
          </cell>
          <cell r="DD56" t="e">
            <v>#DIV/0!</v>
          </cell>
          <cell r="DE56" t="e">
            <v>#DIV/0!</v>
          </cell>
          <cell r="DF56" t="e">
            <v>#DIV/0!</v>
          </cell>
          <cell r="DG56" t="e">
            <v>#DIV/0!</v>
          </cell>
          <cell r="DH56" t="e">
            <v>#DIV/0!</v>
          </cell>
          <cell r="DI56" t="e">
            <v>#DIV/0!</v>
          </cell>
          <cell r="DJ56" t="e">
            <v>#DIV/0!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</row>
        <row r="57">
          <cell r="A57">
            <v>4011</v>
          </cell>
          <cell r="J57">
            <v>1</v>
          </cell>
          <cell r="K57">
            <v>0</v>
          </cell>
          <cell r="P57">
            <v>4550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4011</v>
          </cell>
          <cell r="AE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4011</v>
          </cell>
          <cell r="AO57">
            <v>0</v>
          </cell>
          <cell r="AQ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BJ57">
            <v>0</v>
          </cell>
          <cell r="BK57">
            <v>0</v>
          </cell>
          <cell r="BL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R57">
            <v>0</v>
          </cell>
          <cell r="CT57">
            <v>0</v>
          </cell>
          <cell r="CU57">
            <v>0</v>
          </cell>
          <cell r="CV57">
            <v>0</v>
          </cell>
          <cell r="CW57" t="e">
            <v>#DIV/0!</v>
          </cell>
          <cell r="CX57" t="e">
            <v>#DIV/0!</v>
          </cell>
          <cell r="CY57" t="e">
            <v>#DIV/0!</v>
          </cell>
          <cell r="CZ57" t="e">
            <v>#DIV/0!</v>
          </cell>
          <cell r="DA57" t="e">
            <v>#DIV/0!</v>
          </cell>
          <cell r="DB57" t="e">
            <v>#DIV/0!</v>
          </cell>
          <cell r="DC57" t="e">
            <v>#DIV/0!</v>
          </cell>
          <cell r="DD57" t="e">
            <v>#DIV/0!</v>
          </cell>
          <cell r="DE57" t="e">
            <v>#DIV/0!</v>
          </cell>
          <cell r="DF57" t="e">
            <v>#DIV/0!</v>
          </cell>
          <cell r="DG57" t="e">
            <v>#DIV/0!</v>
          </cell>
          <cell r="DH57" t="e">
            <v>#DIV/0!</v>
          </cell>
          <cell r="DI57" t="e">
            <v>#DIV/0!</v>
          </cell>
          <cell r="DJ57" t="e">
            <v>#DIV/0!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</row>
        <row r="58">
          <cell r="A58">
            <v>4012</v>
          </cell>
          <cell r="J58">
            <v>1</v>
          </cell>
          <cell r="K58">
            <v>0</v>
          </cell>
          <cell r="P58">
            <v>4550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4012</v>
          </cell>
          <cell r="AE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4012</v>
          </cell>
          <cell r="AO58">
            <v>0</v>
          </cell>
          <cell r="AQ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BJ58">
            <v>0</v>
          </cell>
          <cell r="BK58">
            <v>0</v>
          </cell>
          <cell r="BL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R58">
            <v>0</v>
          </cell>
          <cell r="CT58">
            <v>0</v>
          </cell>
          <cell r="CU58">
            <v>0</v>
          </cell>
          <cell r="CV58">
            <v>0</v>
          </cell>
          <cell r="CW58" t="e">
            <v>#DIV/0!</v>
          </cell>
          <cell r="CX58" t="e">
            <v>#DIV/0!</v>
          </cell>
          <cell r="CY58" t="e">
            <v>#DIV/0!</v>
          </cell>
          <cell r="CZ58" t="e">
            <v>#DIV/0!</v>
          </cell>
          <cell r="DA58" t="e">
            <v>#DIV/0!</v>
          </cell>
          <cell r="DB58" t="e">
            <v>#DIV/0!</v>
          </cell>
          <cell r="DC58" t="e">
            <v>#DIV/0!</v>
          </cell>
          <cell r="DD58" t="e">
            <v>#DIV/0!</v>
          </cell>
          <cell r="DE58" t="e">
            <v>#DIV/0!</v>
          </cell>
          <cell r="DF58" t="e">
            <v>#DIV/0!</v>
          </cell>
          <cell r="DG58" t="e">
            <v>#DIV/0!</v>
          </cell>
          <cell r="DH58" t="e">
            <v>#DIV/0!</v>
          </cell>
          <cell r="DI58" t="e">
            <v>#DIV/0!</v>
          </cell>
          <cell r="DJ58" t="e">
            <v>#DIV/0!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</row>
        <row r="59">
          <cell r="A59">
            <v>5000</v>
          </cell>
          <cell r="B59">
            <v>5</v>
          </cell>
          <cell r="C59" t="str">
            <v>I - 1.5</v>
          </cell>
          <cell r="D59" t="e">
            <v>#REF!</v>
          </cell>
          <cell r="E59" t="str">
            <v>ls</v>
          </cell>
          <cell r="F59">
            <v>1</v>
          </cell>
          <cell r="H59">
            <v>133.33333333333334</v>
          </cell>
          <cell r="I59" t="str">
            <v>m3/jam</v>
          </cell>
          <cell r="L59" t="e">
            <v>#REF!</v>
          </cell>
          <cell r="M59">
            <v>25</v>
          </cell>
          <cell r="N59">
            <v>7</v>
          </cell>
          <cell r="O59">
            <v>1</v>
          </cell>
          <cell r="P59" t="e">
            <v>#REF!</v>
          </cell>
          <cell r="Q59">
            <v>1</v>
          </cell>
          <cell r="V59" t="e">
            <v>#N/A</v>
          </cell>
          <cell r="W59" t="e">
            <v>#N/A</v>
          </cell>
          <cell r="X59" t="e">
            <v>#N/A</v>
          </cell>
          <cell r="Y59" t="e">
            <v>#N/A</v>
          </cell>
          <cell r="Z59" t="e">
            <v>#N/A</v>
          </cell>
          <cell r="AA59" t="e">
            <v>#N/A</v>
          </cell>
          <cell r="AB59" t="e">
            <v>#N/A</v>
          </cell>
          <cell r="AC59">
            <v>5000</v>
          </cell>
          <cell r="AG59">
            <v>1</v>
          </cell>
          <cell r="AK59" t="e">
            <v>#N/A</v>
          </cell>
          <cell r="AL59" t="e">
            <v>#N/A</v>
          </cell>
          <cell r="AM59">
            <v>5000</v>
          </cell>
          <cell r="AQ59">
            <v>933.33333333333337</v>
          </cell>
          <cell r="AR59">
            <v>1</v>
          </cell>
          <cell r="AU59" t="e">
            <v>#VALUE!</v>
          </cell>
          <cell r="AV59" t="e">
            <v>#VALUE!</v>
          </cell>
          <cell r="BB59" t="e">
            <v>#N/A</v>
          </cell>
          <cell r="BC59" t="e">
            <v>#N/A</v>
          </cell>
          <cell r="BD59" t="e">
            <v>#N/A</v>
          </cell>
          <cell r="BF59" t="e">
            <v>#N/A</v>
          </cell>
          <cell r="BG59" t="e">
            <v>#N/A</v>
          </cell>
          <cell r="BH59" t="e">
            <v>#VALUE!</v>
          </cell>
          <cell r="BI59" t="e">
            <v>#N/A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</row>
        <row r="60">
          <cell r="A60">
            <v>5001</v>
          </cell>
          <cell r="G60" t="str">
            <v>Excavator Cap Bucket 0.90 m3</v>
          </cell>
          <cell r="H60">
            <v>0</v>
          </cell>
          <cell r="I60" t="str">
            <v>m3/jam</v>
          </cell>
          <cell r="J60">
            <v>1</v>
          </cell>
          <cell r="K60">
            <v>0</v>
          </cell>
          <cell r="P60" t="e">
            <v>#REF!</v>
          </cell>
          <cell r="R60">
            <v>0</v>
          </cell>
          <cell r="S60" t="e">
            <v>#REF!</v>
          </cell>
          <cell r="T60" t="e">
            <v>#N/A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  <cell r="AA60" t="e">
            <v>#N/A</v>
          </cell>
          <cell r="AB60" t="e">
            <v>#N/A</v>
          </cell>
          <cell r="AC60">
            <v>5001</v>
          </cell>
          <cell r="AD60" t="str">
            <v>Tanah Laterit</v>
          </cell>
          <cell r="AE60" t="e">
            <v>#N/A</v>
          </cell>
          <cell r="AF60">
            <v>1.3</v>
          </cell>
          <cell r="AH60">
            <v>1.3</v>
          </cell>
          <cell r="AI60" t="e">
            <v>#REF!</v>
          </cell>
          <cell r="AJ60" t="e">
            <v>#N/A</v>
          </cell>
          <cell r="AK60" t="e">
            <v>#N/A</v>
          </cell>
          <cell r="AL60" t="e">
            <v>#N/A</v>
          </cell>
          <cell r="AM60">
            <v>5001</v>
          </cell>
          <cell r="AN60" t="str">
            <v>Mandor</v>
          </cell>
          <cell r="AO60">
            <v>0</v>
          </cell>
          <cell r="AP60">
            <v>1</v>
          </cell>
          <cell r="AQ60">
            <v>933.33333333333337</v>
          </cell>
          <cell r="AS60">
            <v>1E-3</v>
          </cell>
          <cell r="AT60" t="str">
            <v>Org/hari</v>
          </cell>
          <cell r="AU60" t="e">
            <v>#VALUE!</v>
          </cell>
          <cell r="AV60" t="e">
            <v>#VALUE!</v>
          </cell>
          <cell r="BJ60">
            <v>142.85714285714286</v>
          </cell>
          <cell r="BK60">
            <v>0</v>
          </cell>
          <cell r="BL60" t="e">
            <v>#REF!</v>
          </cell>
          <cell r="BN60" t="str">
            <v>Excavator Cap Bucket 0.90 m3</v>
          </cell>
          <cell r="BO60" t="e">
            <v>#REF!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R60">
            <v>0</v>
          </cell>
          <cell r="CT60" t="str">
            <v>Tanah Laterit</v>
          </cell>
          <cell r="CU60">
            <v>1.3</v>
          </cell>
          <cell r="CV60">
            <v>0</v>
          </cell>
          <cell r="CW60" t="e">
            <v>#DIV/0!</v>
          </cell>
          <cell r="CX60" t="e">
            <v>#DIV/0!</v>
          </cell>
          <cell r="CY60" t="e">
            <v>#DIV/0!</v>
          </cell>
          <cell r="CZ60" t="e">
            <v>#DIV/0!</v>
          </cell>
          <cell r="DA60" t="e">
            <v>#DIV/0!</v>
          </cell>
          <cell r="DB60" t="e">
            <v>#DIV/0!</v>
          </cell>
          <cell r="DC60" t="e">
            <v>#DIV/0!</v>
          </cell>
          <cell r="DD60" t="e">
            <v>#DIV/0!</v>
          </cell>
          <cell r="DE60" t="e">
            <v>#DIV/0!</v>
          </cell>
          <cell r="DF60" t="e">
            <v>#DIV/0!</v>
          </cell>
          <cell r="DG60" t="e">
            <v>#DIV/0!</v>
          </cell>
          <cell r="DH60" t="e">
            <v>#DIV/0!</v>
          </cell>
          <cell r="DI60" t="e">
            <v>#DIV/0!</v>
          </cell>
          <cell r="DJ60" t="e">
            <v>#DIV/0!</v>
          </cell>
          <cell r="DL60" t="str">
            <v>Mandor</v>
          </cell>
          <cell r="DM60" t="e">
            <v>#REF!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</row>
        <row r="61">
          <cell r="A61">
            <v>5002</v>
          </cell>
          <cell r="G61" t="str">
            <v>Motor Grader 10 Ton</v>
          </cell>
          <cell r="H61">
            <v>0</v>
          </cell>
          <cell r="I61" t="str">
            <v>m3/jam</v>
          </cell>
          <cell r="J61">
            <v>1</v>
          </cell>
          <cell r="K61">
            <v>0</v>
          </cell>
          <cell r="P61" t="e">
            <v>#REF!</v>
          </cell>
          <cell r="R61">
            <v>0</v>
          </cell>
          <cell r="S61" t="e">
            <v>#REF!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 t="e">
            <v>#N/A</v>
          </cell>
          <cell r="AA61" t="e">
            <v>#N/A</v>
          </cell>
          <cell r="AB61" t="e">
            <v>#N/A</v>
          </cell>
          <cell r="AC61">
            <v>5002</v>
          </cell>
          <cell r="AE61">
            <v>0</v>
          </cell>
          <cell r="AH61">
            <v>0</v>
          </cell>
          <cell r="AI61" t="e">
            <v>#REF!</v>
          </cell>
          <cell r="AJ61">
            <v>0</v>
          </cell>
          <cell r="AK61">
            <v>0</v>
          </cell>
          <cell r="AL61">
            <v>0</v>
          </cell>
          <cell r="AM61">
            <v>5002</v>
          </cell>
          <cell r="AN61" t="str">
            <v>Pekerja</v>
          </cell>
          <cell r="AO61">
            <v>0</v>
          </cell>
          <cell r="AP61">
            <v>4</v>
          </cell>
          <cell r="AQ61">
            <v>933.33333333333337</v>
          </cell>
          <cell r="AS61">
            <v>4.1999999999999997E-3</v>
          </cell>
          <cell r="AT61" t="str">
            <v>Org/hari</v>
          </cell>
          <cell r="AU61" t="e">
            <v>#VALUE!</v>
          </cell>
          <cell r="AV61" t="e">
            <v>#VALUE!</v>
          </cell>
          <cell r="BJ61">
            <v>34.013600000000004</v>
          </cell>
          <cell r="BK61">
            <v>0.02</v>
          </cell>
          <cell r="BL61" t="e">
            <v>#REF!</v>
          </cell>
          <cell r="BN61" t="str">
            <v>Motor Grader 10 Ton</v>
          </cell>
          <cell r="BO61" t="e">
            <v>#REF!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R61">
            <v>0</v>
          </cell>
          <cell r="CT61">
            <v>0</v>
          </cell>
          <cell r="CU61">
            <v>0</v>
          </cell>
          <cell r="CV61">
            <v>0</v>
          </cell>
          <cell r="CW61" t="e">
            <v>#DIV/0!</v>
          </cell>
          <cell r="CX61" t="e">
            <v>#DIV/0!</v>
          </cell>
          <cell r="CY61" t="e">
            <v>#DIV/0!</v>
          </cell>
          <cell r="CZ61" t="e">
            <v>#DIV/0!</v>
          </cell>
          <cell r="DA61" t="e">
            <v>#DIV/0!</v>
          </cell>
          <cell r="DB61" t="e">
            <v>#DIV/0!</v>
          </cell>
          <cell r="DC61" t="e">
            <v>#DIV/0!</v>
          </cell>
          <cell r="DD61" t="e">
            <v>#DIV/0!</v>
          </cell>
          <cell r="DE61" t="e">
            <v>#DIV/0!</v>
          </cell>
          <cell r="DF61" t="e">
            <v>#DIV/0!</v>
          </cell>
          <cell r="DG61" t="e">
            <v>#DIV/0!</v>
          </cell>
          <cell r="DH61" t="e">
            <v>#DIV/0!</v>
          </cell>
          <cell r="DI61" t="e">
            <v>#DIV/0!</v>
          </cell>
          <cell r="DJ61" t="e">
            <v>#DIV/0!</v>
          </cell>
          <cell r="DL61" t="str">
            <v>Pekerja</v>
          </cell>
          <cell r="DM61" t="e">
            <v>#REF!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</row>
        <row r="62">
          <cell r="A62">
            <v>5003</v>
          </cell>
          <cell r="G62" t="str">
            <v>Vibrator Roller 10 Ton</v>
          </cell>
          <cell r="H62">
            <v>133.33333333333334</v>
          </cell>
          <cell r="I62" t="str">
            <v>m3/jam</v>
          </cell>
          <cell r="J62">
            <v>1</v>
          </cell>
          <cell r="K62">
            <v>7.4999999999999997E-3</v>
          </cell>
          <cell r="P62" t="e">
            <v>#REF!</v>
          </cell>
          <cell r="R62">
            <v>0</v>
          </cell>
          <cell r="S62" t="e">
            <v>#REF!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  <cell r="AA62" t="e">
            <v>#N/A</v>
          </cell>
          <cell r="AB62" t="e">
            <v>#N/A</v>
          </cell>
          <cell r="AC62">
            <v>5003</v>
          </cell>
          <cell r="AE62">
            <v>0</v>
          </cell>
          <cell r="AH62">
            <v>0</v>
          </cell>
          <cell r="AI62" t="e">
            <v>#REF!</v>
          </cell>
          <cell r="AJ62">
            <v>0</v>
          </cell>
          <cell r="AK62">
            <v>0</v>
          </cell>
          <cell r="AL62">
            <v>0</v>
          </cell>
          <cell r="AM62">
            <v>5003</v>
          </cell>
          <cell r="AO62">
            <v>0</v>
          </cell>
          <cell r="AQ62">
            <v>933.33333333333337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BJ62">
            <v>0</v>
          </cell>
          <cell r="BK62">
            <v>0</v>
          </cell>
          <cell r="BL62" t="e">
            <v>#REF!</v>
          </cell>
          <cell r="BN62" t="str">
            <v>Vibrator Roller 10 Ton</v>
          </cell>
          <cell r="BO62" t="e">
            <v>#REF!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R62">
            <v>0</v>
          </cell>
          <cell r="CT62">
            <v>0</v>
          </cell>
          <cell r="CU62">
            <v>0</v>
          </cell>
          <cell r="CV62">
            <v>0</v>
          </cell>
          <cell r="CW62" t="e">
            <v>#DIV/0!</v>
          </cell>
          <cell r="CX62" t="e">
            <v>#DIV/0!</v>
          </cell>
          <cell r="CY62" t="e">
            <v>#DIV/0!</v>
          </cell>
          <cell r="CZ62" t="e">
            <v>#DIV/0!</v>
          </cell>
          <cell r="DA62" t="e">
            <v>#DIV/0!</v>
          </cell>
          <cell r="DB62" t="e">
            <v>#DIV/0!</v>
          </cell>
          <cell r="DC62" t="e">
            <v>#DIV/0!</v>
          </cell>
          <cell r="DD62" t="e">
            <v>#DIV/0!</v>
          </cell>
          <cell r="DE62" t="e">
            <v>#DIV/0!</v>
          </cell>
          <cell r="DF62" t="e">
            <v>#DIV/0!</v>
          </cell>
          <cell r="DG62" t="e">
            <v>#DIV/0!</v>
          </cell>
          <cell r="DH62" t="e">
            <v>#DIV/0!</v>
          </cell>
          <cell r="DI62" t="e">
            <v>#DIV/0!</v>
          </cell>
          <cell r="DJ62" t="e">
            <v>#DIV/0!</v>
          </cell>
          <cell r="DL62">
            <v>0</v>
          </cell>
          <cell r="DM62" t="e">
            <v>#REF!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</row>
        <row r="63">
          <cell r="A63">
            <v>5004</v>
          </cell>
          <cell r="G63" t="str">
            <v>Tamping Rammer 30 Kg</v>
          </cell>
          <cell r="H63">
            <v>0</v>
          </cell>
          <cell r="I63" t="str">
            <v>m3/jam</v>
          </cell>
          <cell r="J63">
            <v>0.1</v>
          </cell>
          <cell r="K63">
            <v>0</v>
          </cell>
          <cell r="P63" t="e">
            <v>#REF!</v>
          </cell>
          <cell r="R63">
            <v>0</v>
          </cell>
          <cell r="S63" t="e">
            <v>#REF!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  <cell r="AA63" t="e">
            <v>#N/A</v>
          </cell>
          <cell r="AB63" t="e">
            <v>#N/A</v>
          </cell>
          <cell r="AC63">
            <v>5004</v>
          </cell>
          <cell r="AE63">
            <v>0</v>
          </cell>
          <cell r="AH63">
            <v>0</v>
          </cell>
          <cell r="AI63" t="e">
            <v>#REF!</v>
          </cell>
          <cell r="AJ63">
            <v>0</v>
          </cell>
          <cell r="AK63">
            <v>0</v>
          </cell>
          <cell r="AL63">
            <v>0</v>
          </cell>
          <cell r="AM63">
            <v>5004</v>
          </cell>
          <cell r="AO63">
            <v>0</v>
          </cell>
          <cell r="AQ63">
            <v>933.33333333333337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BJ63">
            <v>0</v>
          </cell>
          <cell r="BK63">
            <v>0</v>
          </cell>
          <cell r="BL63" t="e">
            <v>#REF!</v>
          </cell>
          <cell r="BN63" t="str">
            <v>Tamping Rammer 30 Kg</v>
          </cell>
          <cell r="BO63" t="e">
            <v>#REF!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R63">
            <v>0</v>
          </cell>
          <cell r="CT63">
            <v>0</v>
          </cell>
          <cell r="CU63">
            <v>0</v>
          </cell>
          <cell r="CV63">
            <v>0</v>
          </cell>
          <cell r="CW63" t="e">
            <v>#DIV/0!</v>
          </cell>
          <cell r="CX63" t="e">
            <v>#DIV/0!</v>
          </cell>
          <cell r="CY63" t="e">
            <v>#DIV/0!</v>
          </cell>
          <cell r="CZ63" t="e">
            <v>#DIV/0!</v>
          </cell>
          <cell r="DA63" t="e">
            <v>#DIV/0!</v>
          </cell>
          <cell r="DB63" t="e">
            <v>#DIV/0!</v>
          </cell>
          <cell r="DC63" t="e">
            <v>#DIV/0!</v>
          </cell>
          <cell r="DD63" t="e">
            <v>#DIV/0!</v>
          </cell>
          <cell r="DE63" t="e">
            <v>#DIV/0!</v>
          </cell>
          <cell r="DF63" t="e">
            <v>#DIV/0!</v>
          </cell>
          <cell r="DG63" t="e">
            <v>#DIV/0!</v>
          </cell>
          <cell r="DH63" t="e">
            <v>#DIV/0!</v>
          </cell>
          <cell r="DI63" t="e">
            <v>#DIV/0!</v>
          </cell>
          <cell r="DJ63" t="e">
            <v>#DIV/0!</v>
          </cell>
          <cell r="DL63">
            <v>0</v>
          </cell>
          <cell r="DM63" t="e">
            <v>#REF!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</row>
        <row r="64">
          <cell r="A64">
            <v>5005</v>
          </cell>
          <cell r="G64" t="str">
            <v>Water Tanker Cap 5000 Liter</v>
          </cell>
          <cell r="H64">
            <v>207.49999999999997</v>
          </cell>
          <cell r="I64" t="str">
            <v>m3/jam</v>
          </cell>
          <cell r="J64">
            <v>0.2</v>
          </cell>
          <cell r="K64">
            <v>8.9999999999999998E-4</v>
          </cell>
          <cell r="P64" t="e">
            <v>#REF!</v>
          </cell>
          <cell r="R64">
            <v>0</v>
          </cell>
          <cell r="S64" t="e">
            <v>#REF!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>
            <v>5005</v>
          </cell>
          <cell r="AE64">
            <v>0</v>
          </cell>
          <cell r="AH64">
            <v>0</v>
          </cell>
          <cell r="AI64" t="e">
            <v>#REF!</v>
          </cell>
          <cell r="AJ64">
            <v>0</v>
          </cell>
          <cell r="AK64">
            <v>0</v>
          </cell>
          <cell r="AL64">
            <v>0</v>
          </cell>
          <cell r="AM64">
            <v>5005</v>
          </cell>
          <cell r="AO64">
            <v>0</v>
          </cell>
          <cell r="AQ64">
            <v>933.33333333333337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BJ64">
            <v>0</v>
          </cell>
          <cell r="BK64">
            <v>0</v>
          </cell>
          <cell r="BL64" t="e">
            <v>#REF!</v>
          </cell>
          <cell r="BN64" t="str">
            <v>Water Tanker Cap 5000 Liter</v>
          </cell>
          <cell r="BO64" t="e">
            <v>#REF!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R64">
            <v>0</v>
          </cell>
          <cell r="CT64">
            <v>0</v>
          </cell>
          <cell r="CU64">
            <v>0</v>
          </cell>
          <cell r="CV64">
            <v>0</v>
          </cell>
          <cell r="CW64" t="e">
            <v>#DIV/0!</v>
          </cell>
          <cell r="CX64" t="e">
            <v>#DIV/0!</v>
          </cell>
          <cell r="CY64" t="e">
            <v>#DIV/0!</v>
          </cell>
          <cell r="CZ64" t="e">
            <v>#DIV/0!</v>
          </cell>
          <cell r="DA64" t="e">
            <v>#DIV/0!</v>
          </cell>
          <cell r="DB64" t="e">
            <v>#DIV/0!</v>
          </cell>
          <cell r="DC64" t="e">
            <v>#DIV/0!</v>
          </cell>
          <cell r="DD64" t="e">
            <v>#DIV/0!</v>
          </cell>
          <cell r="DE64" t="e">
            <v>#DIV/0!</v>
          </cell>
          <cell r="DF64" t="e">
            <v>#DIV/0!</v>
          </cell>
          <cell r="DG64" t="e">
            <v>#DIV/0!</v>
          </cell>
          <cell r="DH64" t="e">
            <v>#DIV/0!</v>
          </cell>
          <cell r="DI64" t="e">
            <v>#DIV/0!</v>
          </cell>
          <cell r="DJ64" t="e">
            <v>#DIV/0!</v>
          </cell>
          <cell r="DL64">
            <v>0</v>
          </cell>
          <cell r="DM64" t="e">
            <v>#REF!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</row>
        <row r="65">
          <cell r="A65">
            <v>5006</v>
          </cell>
          <cell r="J65">
            <v>1</v>
          </cell>
          <cell r="K65">
            <v>0</v>
          </cell>
          <cell r="P65" t="e">
            <v>#REF!</v>
          </cell>
          <cell r="R65">
            <v>0</v>
          </cell>
          <cell r="S65" t="e">
            <v>#REF!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5006</v>
          </cell>
          <cell r="AE65">
            <v>0</v>
          </cell>
          <cell r="AH65">
            <v>0</v>
          </cell>
          <cell r="AI65" t="e">
            <v>#REF!</v>
          </cell>
          <cell r="AJ65">
            <v>0</v>
          </cell>
          <cell r="AK65">
            <v>0</v>
          </cell>
          <cell r="AL65">
            <v>0</v>
          </cell>
          <cell r="AM65">
            <v>5006</v>
          </cell>
          <cell r="AO65">
            <v>0</v>
          </cell>
          <cell r="AQ65">
            <v>933.33333333333337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BJ65">
            <v>0</v>
          </cell>
          <cell r="BK65">
            <v>0</v>
          </cell>
          <cell r="BL65" t="e">
            <v>#REF!</v>
          </cell>
          <cell r="BN65">
            <v>0</v>
          </cell>
          <cell r="BO65" t="e">
            <v>#REF!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R65">
            <v>0</v>
          </cell>
          <cell r="CT65">
            <v>0</v>
          </cell>
          <cell r="CU65">
            <v>0</v>
          </cell>
          <cell r="CV65">
            <v>0</v>
          </cell>
          <cell r="CW65" t="e">
            <v>#DIV/0!</v>
          </cell>
          <cell r="CX65" t="e">
            <v>#DIV/0!</v>
          </cell>
          <cell r="CY65" t="e">
            <v>#DIV/0!</v>
          </cell>
          <cell r="CZ65" t="e">
            <v>#DIV/0!</v>
          </cell>
          <cell r="DA65" t="e">
            <v>#DIV/0!</v>
          </cell>
          <cell r="DB65" t="e">
            <v>#DIV/0!</v>
          </cell>
          <cell r="DC65" t="e">
            <v>#DIV/0!</v>
          </cell>
          <cell r="DD65" t="e">
            <v>#DIV/0!</v>
          </cell>
          <cell r="DE65" t="e">
            <v>#DIV/0!</v>
          </cell>
          <cell r="DF65" t="e">
            <v>#DIV/0!</v>
          </cell>
          <cell r="DG65" t="e">
            <v>#DIV/0!</v>
          </cell>
          <cell r="DH65" t="e">
            <v>#DIV/0!</v>
          </cell>
          <cell r="DI65" t="e">
            <v>#DIV/0!</v>
          </cell>
          <cell r="DJ65" t="e">
            <v>#DIV/0!</v>
          </cell>
          <cell r="DL65">
            <v>0</v>
          </cell>
          <cell r="DM65" t="e">
            <v>#REF!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</row>
        <row r="66">
          <cell r="A66">
            <v>5007</v>
          </cell>
          <cell r="J66">
            <v>1</v>
          </cell>
          <cell r="K66">
            <v>0</v>
          </cell>
          <cell r="P66" t="e">
            <v>#REF!</v>
          </cell>
          <cell r="R66">
            <v>0</v>
          </cell>
          <cell r="S66" t="e">
            <v>#REF!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5007</v>
          </cell>
          <cell r="AE66">
            <v>0</v>
          </cell>
          <cell r="AH66">
            <v>0</v>
          </cell>
          <cell r="AI66" t="e">
            <v>#REF!</v>
          </cell>
          <cell r="AJ66">
            <v>0</v>
          </cell>
          <cell r="AK66">
            <v>0</v>
          </cell>
          <cell r="AL66">
            <v>0</v>
          </cell>
          <cell r="AM66">
            <v>5007</v>
          </cell>
          <cell r="AO66">
            <v>0</v>
          </cell>
          <cell r="AQ66">
            <v>933.33333333333337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BJ66">
            <v>0</v>
          </cell>
          <cell r="BK66">
            <v>0</v>
          </cell>
          <cell r="BL66" t="e">
            <v>#REF!</v>
          </cell>
          <cell r="BN66">
            <v>0</v>
          </cell>
          <cell r="BO66" t="e">
            <v>#REF!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R66">
            <v>0</v>
          </cell>
          <cell r="CT66">
            <v>0</v>
          </cell>
          <cell r="CU66">
            <v>0</v>
          </cell>
          <cell r="CV66">
            <v>0</v>
          </cell>
          <cell r="CW66" t="e">
            <v>#DIV/0!</v>
          </cell>
          <cell r="CX66" t="e">
            <v>#DIV/0!</v>
          </cell>
          <cell r="CY66" t="e">
            <v>#DIV/0!</v>
          </cell>
          <cell r="CZ66" t="e">
            <v>#DIV/0!</v>
          </cell>
          <cell r="DA66" t="e">
            <v>#DIV/0!</v>
          </cell>
          <cell r="DB66" t="e">
            <v>#DIV/0!</v>
          </cell>
          <cell r="DC66" t="e">
            <v>#DIV/0!</v>
          </cell>
          <cell r="DD66" t="e">
            <v>#DIV/0!</v>
          </cell>
          <cell r="DE66" t="e">
            <v>#DIV/0!</v>
          </cell>
          <cell r="DF66" t="e">
            <v>#DIV/0!</v>
          </cell>
          <cell r="DG66" t="e">
            <v>#DIV/0!</v>
          </cell>
          <cell r="DH66" t="e">
            <v>#DIV/0!</v>
          </cell>
          <cell r="DI66" t="e">
            <v>#DIV/0!</v>
          </cell>
          <cell r="DJ66" t="e">
            <v>#DIV/0!</v>
          </cell>
          <cell r="DL66">
            <v>0</v>
          </cell>
          <cell r="DM66" t="e">
            <v>#REF!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</row>
        <row r="67">
          <cell r="A67">
            <v>5008</v>
          </cell>
          <cell r="J67">
            <v>1</v>
          </cell>
          <cell r="K67">
            <v>0</v>
          </cell>
          <cell r="P67" t="e">
            <v>#REF!</v>
          </cell>
          <cell r="R67">
            <v>0</v>
          </cell>
          <cell r="S67" t="e">
            <v>#REF!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5008</v>
          </cell>
          <cell r="AE67">
            <v>0</v>
          </cell>
          <cell r="AH67">
            <v>0</v>
          </cell>
          <cell r="AI67" t="e">
            <v>#REF!</v>
          </cell>
          <cell r="AJ67">
            <v>0</v>
          </cell>
          <cell r="AK67">
            <v>0</v>
          </cell>
          <cell r="AL67">
            <v>0</v>
          </cell>
          <cell r="AM67">
            <v>5008</v>
          </cell>
          <cell r="AO67">
            <v>0</v>
          </cell>
          <cell r="AQ67">
            <v>933.33333333333337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BJ67">
            <v>0</v>
          </cell>
          <cell r="BK67">
            <v>0</v>
          </cell>
          <cell r="BL67" t="e">
            <v>#REF!</v>
          </cell>
          <cell r="BN67">
            <v>0</v>
          </cell>
          <cell r="BO67" t="e">
            <v>#REF!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R67">
            <v>0</v>
          </cell>
          <cell r="CT67">
            <v>0</v>
          </cell>
          <cell r="CU67">
            <v>0</v>
          </cell>
          <cell r="CV67">
            <v>0</v>
          </cell>
          <cell r="CW67" t="e">
            <v>#DIV/0!</v>
          </cell>
          <cell r="CX67" t="e">
            <v>#DIV/0!</v>
          </cell>
          <cell r="CY67" t="e">
            <v>#DIV/0!</v>
          </cell>
          <cell r="CZ67" t="e">
            <v>#DIV/0!</v>
          </cell>
          <cell r="DA67" t="e">
            <v>#DIV/0!</v>
          </cell>
          <cell r="DB67" t="e">
            <v>#DIV/0!</v>
          </cell>
          <cell r="DC67" t="e">
            <v>#DIV/0!</v>
          </cell>
          <cell r="DD67" t="e">
            <v>#DIV/0!</v>
          </cell>
          <cell r="DE67" t="e">
            <v>#DIV/0!</v>
          </cell>
          <cell r="DF67" t="e">
            <v>#DIV/0!</v>
          </cell>
          <cell r="DG67" t="e">
            <v>#DIV/0!</v>
          </cell>
          <cell r="DH67" t="e">
            <v>#DIV/0!</v>
          </cell>
          <cell r="DI67" t="e">
            <v>#DIV/0!</v>
          </cell>
          <cell r="DJ67" t="e">
            <v>#DIV/0!</v>
          </cell>
          <cell r="DL67">
            <v>0</v>
          </cell>
          <cell r="DM67" t="e">
            <v>#REF!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</row>
        <row r="68">
          <cell r="A68">
            <v>5009</v>
          </cell>
          <cell r="J68">
            <v>1</v>
          </cell>
          <cell r="K68">
            <v>0</v>
          </cell>
          <cell r="P68" t="e">
            <v>#REF!</v>
          </cell>
          <cell r="R68">
            <v>0</v>
          </cell>
          <cell r="S68" t="e">
            <v>#REF!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5009</v>
          </cell>
          <cell r="AE68">
            <v>0</v>
          </cell>
          <cell r="AH68">
            <v>0</v>
          </cell>
          <cell r="AI68" t="e">
            <v>#REF!</v>
          </cell>
          <cell r="AJ68">
            <v>0</v>
          </cell>
          <cell r="AK68">
            <v>0</v>
          </cell>
          <cell r="AL68">
            <v>0</v>
          </cell>
          <cell r="AM68">
            <v>5009</v>
          </cell>
          <cell r="AO68">
            <v>0</v>
          </cell>
          <cell r="AQ68">
            <v>933.33333333333337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BJ68">
            <v>0</v>
          </cell>
          <cell r="BK68">
            <v>0</v>
          </cell>
          <cell r="BL68" t="e">
            <v>#REF!</v>
          </cell>
          <cell r="BN68">
            <v>0</v>
          </cell>
          <cell r="BO68" t="e">
            <v>#REF!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R68">
            <v>0</v>
          </cell>
          <cell r="CT68">
            <v>0</v>
          </cell>
          <cell r="CU68">
            <v>0</v>
          </cell>
          <cell r="CV68">
            <v>0</v>
          </cell>
          <cell r="CW68" t="e">
            <v>#DIV/0!</v>
          </cell>
          <cell r="CX68" t="e">
            <v>#DIV/0!</v>
          </cell>
          <cell r="CY68" t="e">
            <v>#DIV/0!</v>
          </cell>
          <cell r="CZ68" t="e">
            <v>#DIV/0!</v>
          </cell>
          <cell r="DA68" t="e">
            <v>#DIV/0!</v>
          </cell>
          <cell r="DB68" t="e">
            <v>#DIV/0!</v>
          </cell>
          <cell r="DC68" t="e">
            <v>#DIV/0!</v>
          </cell>
          <cell r="DD68" t="e">
            <v>#DIV/0!</v>
          </cell>
          <cell r="DE68" t="e">
            <v>#DIV/0!</v>
          </cell>
          <cell r="DF68" t="e">
            <v>#DIV/0!</v>
          </cell>
          <cell r="DG68" t="e">
            <v>#DIV/0!</v>
          </cell>
          <cell r="DH68" t="e">
            <v>#DIV/0!</v>
          </cell>
          <cell r="DI68" t="e">
            <v>#DIV/0!</v>
          </cell>
          <cell r="DJ68" t="e">
            <v>#DIV/0!</v>
          </cell>
          <cell r="DL68">
            <v>0</v>
          </cell>
          <cell r="DM68" t="e">
            <v>#REF!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</row>
        <row r="69">
          <cell r="A69">
            <v>5010</v>
          </cell>
          <cell r="J69">
            <v>1</v>
          </cell>
          <cell r="K69">
            <v>0</v>
          </cell>
          <cell r="P69" t="e">
            <v>#REF!</v>
          </cell>
          <cell r="R69">
            <v>0</v>
          </cell>
          <cell r="S69" t="e">
            <v>#REF!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5010</v>
          </cell>
          <cell r="AE69">
            <v>0</v>
          </cell>
          <cell r="AH69">
            <v>0</v>
          </cell>
          <cell r="AI69" t="e">
            <v>#REF!</v>
          </cell>
          <cell r="AJ69">
            <v>0</v>
          </cell>
          <cell r="AK69">
            <v>0</v>
          </cell>
          <cell r="AL69">
            <v>0</v>
          </cell>
          <cell r="AM69">
            <v>5010</v>
          </cell>
          <cell r="AO69">
            <v>0</v>
          </cell>
          <cell r="AQ69">
            <v>933.33333333333337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BJ69">
            <v>0</v>
          </cell>
          <cell r="BK69">
            <v>0</v>
          </cell>
          <cell r="BL69" t="e">
            <v>#REF!</v>
          </cell>
          <cell r="BN69">
            <v>0</v>
          </cell>
          <cell r="BO69" t="e">
            <v>#REF!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R69">
            <v>0</v>
          </cell>
          <cell r="CT69">
            <v>0</v>
          </cell>
          <cell r="CU69">
            <v>0</v>
          </cell>
          <cell r="CV69">
            <v>0</v>
          </cell>
          <cell r="CW69" t="e">
            <v>#DIV/0!</v>
          </cell>
          <cell r="CX69" t="e">
            <v>#DIV/0!</v>
          </cell>
          <cell r="CY69" t="e">
            <v>#DIV/0!</v>
          </cell>
          <cell r="CZ69" t="e">
            <v>#DIV/0!</v>
          </cell>
          <cell r="DA69" t="e">
            <v>#DIV/0!</v>
          </cell>
          <cell r="DB69" t="e">
            <v>#DIV/0!</v>
          </cell>
          <cell r="DC69" t="e">
            <v>#DIV/0!</v>
          </cell>
          <cell r="DD69" t="e">
            <v>#DIV/0!</v>
          </cell>
          <cell r="DE69" t="e">
            <v>#DIV/0!</v>
          </cell>
          <cell r="DF69" t="e">
            <v>#DIV/0!</v>
          </cell>
          <cell r="DG69" t="e">
            <v>#DIV/0!</v>
          </cell>
          <cell r="DH69" t="e">
            <v>#DIV/0!</v>
          </cell>
          <cell r="DI69" t="e">
            <v>#DIV/0!</v>
          </cell>
          <cell r="DJ69" t="e">
            <v>#DIV/0!</v>
          </cell>
          <cell r="DL69">
            <v>0</v>
          </cell>
          <cell r="DM69" t="e">
            <v>#REF!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</row>
        <row r="70">
          <cell r="A70">
            <v>5011</v>
          </cell>
          <cell r="J70">
            <v>1</v>
          </cell>
          <cell r="K70">
            <v>0</v>
          </cell>
          <cell r="P70" t="e">
            <v>#REF!</v>
          </cell>
          <cell r="R70">
            <v>0</v>
          </cell>
          <cell r="S70" t="e">
            <v>#REF!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5011</v>
          </cell>
          <cell r="AE70">
            <v>0</v>
          </cell>
          <cell r="AH70">
            <v>0</v>
          </cell>
          <cell r="AI70" t="e">
            <v>#REF!</v>
          </cell>
          <cell r="AJ70">
            <v>0</v>
          </cell>
          <cell r="AK70">
            <v>0</v>
          </cell>
          <cell r="AL70">
            <v>0</v>
          </cell>
          <cell r="AM70">
            <v>5011</v>
          </cell>
          <cell r="AO70">
            <v>0</v>
          </cell>
          <cell r="AQ70">
            <v>933.33333333333337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BJ70">
            <v>0</v>
          </cell>
          <cell r="BK70">
            <v>0</v>
          </cell>
          <cell r="BL70" t="e">
            <v>#REF!</v>
          </cell>
          <cell r="BN70">
            <v>0</v>
          </cell>
          <cell r="BO70" t="e">
            <v>#REF!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R70">
            <v>0</v>
          </cell>
          <cell r="CT70">
            <v>0</v>
          </cell>
          <cell r="CU70">
            <v>0</v>
          </cell>
          <cell r="CV70">
            <v>0</v>
          </cell>
          <cell r="CW70" t="e">
            <v>#DIV/0!</v>
          </cell>
          <cell r="CX70" t="e">
            <v>#DIV/0!</v>
          </cell>
          <cell r="CY70" t="e">
            <v>#DIV/0!</v>
          </cell>
          <cell r="CZ70" t="e">
            <v>#DIV/0!</v>
          </cell>
          <cell r="DA70" t="e">
            <v>#DIV/0!</v>
          </cell>
          <cell r="DB70" t="e">
            <v>#DIV/0!</v>
          </cell>
          <cell r="DC70" t="e">
            <v>#DIV/0!</v>
          </cell>
          <cell r="DD70" t="e">
            <v>#DIV/0!</v>
          </cell>
          <cell r="DE70" t="e">
            <v>#DIV/0!</v>
          </cell>
          <cell r="DF70" t="e">
            <v>#DIV/0!</v>
          </cell>
          <cell r="DG70" t="e">
            <v>#DIV/0!</v>
          </cell>
          <cell r="DH70" t="e">
            <v>#DIV/0!</v>
          </cell>
          <cell r="DI70" t="e">
            <v>#DIV/0!</v>
          </cell>
          <cell r="DJ70" t="e">
            <v>#DIV/0!</v>
          </cell>
          <cell r="DL70">
            <v>0</v>
          </cell>
          <cell r="DM70" t="e">
            <v>#REF!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</row>
        <row r="71">
          <cell r="A71">
            <v>5012</v>
          </cell>
          <cell r="J71">
            <v>1</v>
          </cell>
          <cell r="K71">
            <v>0</v>
          </cell>
          <cell r="P71" t="e">
            <v>#REF!</v>
          </cell>
          <cell r="R71">
            <v>0</v>
          </cell>
          <cell r="S71" t="e">
            <v>#REF!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5012</v>
          </cell>
          <cell r="AE71">
            <v>0</v>
          </cell>
          <cell r="AH71">
            <v>0</v>
          </cell>
          <cell r="AI71" t="e">
            <v>#REF!</v>
          </cell>
          <cell r="AJ71">
            <v>0</v>
          </cell>
          <cell r="AK71">
            <v>0</v>
          </cell>
          <cell r="AL71">
            <v>0</v>
          </cell>
          <cell r="AM71">
            <v>5012</v>
          </cell>
          <cell r="AO71">
            <v>0</v>
          </cell>
          <cell r="AQ71">
            <v>933.33333333333337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BJ71">
            <v>0</v>
          </cell>
          <cell r="BK71">
            <v>0</v>
          </cell>
          <cell r="BL71" t="e">
            <v>#REF!</v>
          </cell>
          <cell r="BN71">
            <v>0</v>
          </cell>
          <cell r="BO71" t="e">
            <v>#REF!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R71">
            <v>0</v>
          </cell>
          <cell r="CT71">
            <v>0</v>
          </cell>
          <cell r="CU71">
            <v>0</v>
          </cell>
          <cell r="CV71">
            <v>0</v>
          </cell>
          <cell r="CW71" t="e">
            <v>#DIV/0!</v>
          </cell>
          <cell r="CX71" t="e">
            <v>#DIV/0!</v>
          </cell>
          <cell r="CY71" t="e">
            <v>#DIV/0!</v>
          </cell>
          <cell r="CZ71" t="e">
            <v>#DIV/0!</v>
          </cell>
          <cell r="DA71" t="e">
            <v>#DIV/0!</v>
          </cell>
          <cell r="DB71" t="e">
            <v>#DIV/0!</v>
          </cell>
          <cell r="DC71" t="e">
            <v>#DIV/0!</v>
          </cell>
          <cell r="DD71" t="e">
            <v>#DIV/0!</v>
          </cell>
          <cell r="DE71" t="e">
            <v>#DIV/0!</v>
          </cell>
          <cell r="DF71" t="e">
            <v>#DIV/0!</v>
          </cell>
          <cell r="DG71" t="e">
            <v>#DIV/0!</v>
          </cell>
          <cell r="DH71" t="e">
            <v>#DIV/0!</v>
          </cell>
          <cell r="DI71" t="e">
            <v>#DIV/0!</v>
          </cell>
          <cell r="DJ71" t="e">
            <v>#DIV/0!</v>
          </cell>
          <cell r="DL71">
            <v>0</v>
          </cell>
          <cell r="DM71" t="e">
            <v>#REF!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</row>
        <row r="72">
          <cell r="A72">
            <v>6000</v>
          </cell>
          <cell r="B72">
            <v>6</v>
          </cell>
          <cell r="C72" t="str">
            <v>II - 1 - A</v>
          </cell>
          <cell r="D72" t="str">
            <v>Pembersihan lahan</v>
          </cell>
          <cell r="E72" t="str">
            <v>m2</v>
          </cell>
          <cell r="F72">
            <v>436650</v>
          </cell>
          <cell r="H72">
            <v>530.84159999999997</v>
          </cell>
          <cell r="I72" t="str">
            <v>m2/jam</v>
          </cell>
          <cell r="L72">
            <v>18</v>
          </cell>
          <cell r="M72">
            <v>25</v>
          </cell>
          <cell r="N72">
            <v>7</v>
          </cell>
          <cell r="O72">
            <v>1</v>
          </cell>
          <cell r="P72">
            <v>3150</v>
          </cell>
          <cell r="Q72">
            <v>436650</v>
          </cell>
          <cell r="V72">
            <v>837847699.03999996</v>
          </cell>
          <cell r="W72">
            <v>0</v>
          </cell>
          <cell r="X72">
            <v>1918.79</v>
          </cell>
          <cell r="Y72">
            <v>0</v>
          </cell>
          <cell r="Z72">
            <v>1918.79</v>
          </cell>
          <cell r="AA72">
            <v>1836.3</v>
          </cell>
          <cell r="AB72">
            <v>801820394</v>
          </cell>
          <cell r="AC72">
            <v>6000</v>
          </cell>
          <cell r="AG72">
            <v>436650</v>
          </cell>
          <cell r="AK72">
            <v>854.84</v>
          </cell>
          <cell r="AL72">
            <v>373265885</v>
          </cell>
          <cell r="AM72">
            <v>6000</v>
          </cell>
          <cell r="AQ72">
            <v>3715.8912</v>
          </cell>
          <cell r="AR72">
            <v>436650</v>
          </cell>
          <cell r="AU72">
            <v>145.19999999999999</v>
          </cell>
          <cell r="AV72">
            <v>63401580</v>
          </cell>
          <cell r="BB72">
            <v>2836</v>
          </cell>
          <cell r="BC72">
            <v>1238339400</v>
          </cell>
          <cell r="BD72">
            <v>1238487859</v>
          </cell>
          <cell r="BF72">
            <v>1836.3</v>
          </cell>
          <cell r="BG72">
            <v>854.84</v>
          </cell>
          <cell r="BH72">
            <v>145.19999999999999</v>
          </cell>
          <cell r="BI72">
            <v>2836.3399999999997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</row>
        <row r="73">
          <cell r="A73">
            <v>6001</v>
          </cell>
          <cell r="G73" t="str">
            <v>Excavator 0.8</v>
          </cell>
          <cell r="H73">
            <v>530.84159999999997</v>
          </cell>
          <cell r="I73" t="str">
            <v>m2/jam</v>
          </cell>
          <cell r="J73">
            <v>1</v>
          </cell>
          <cell r="K73">
            <v>1.8E-3</v>
          </cell>
          <cell r="P73">
            <v>3150</v>
          </cell>
          <cell r="R73">
            <v>822.56</v>
          </cell>
          <cell r="S73">
            <v>0.26</v>
          </cell>
          <cell r="T73">
            <v>353782</v>
          </cell>
          <cell r="V73">
            <v>291006921.91999996</v>
          </cell>
          <cell r="W73">
            <v>0</v>
          </cell>
          <cell r="X73">
            <v>666.45</v>
          </cell>
          <cell r="Y73">
            <v>0</v>
          </cell>
          <cell r="Z73">
            <v>666.45</v>
          </cell>
          <cell r="AA73">
            <v>636.79999999999995</v>
          </cell>
          <cell r="AB73">
            <v>278058720</v>
          </cell>
          <cell r="AC73">
            <v>6001</v>
          </cell>
          <cell r="AD73" t="str">
            <v>Solar</v>
          </cell>
          <cell r="AE73" t="str">
            <v>Ltr</v>
          </cell>
          <cell r="AF73">
            <v>3.3908420138888888E-2</v>
          </cell>
          <cell r="AH73">
            <v>14806.111653645832</v>
          </cell>
          <cell r="AI73">
            <v>822.56175853587956</v>
          </cell>
          <cell r="AJ73">
            <v>8899</v>
          </cell>
          <cell r="AK73">
            <v>301.75</v>
          </cell>
          <cell r="AL73">
            <v>131759137</v>
          </cell>
          <cell r="AM73">
            <v>6001</v>
          </cell>
          <cell r="AN73" t="str">
            <v>Mandor</v>
          </cell>
          <cell r="AO73" t="str">
            <v>Org/hari</v>
          </cell>
          <cell r="AP73">
            <v>1</v>
          </cell>
          <cell r="AQ73">
            <v>3715.8912</v>
          </cell>
          <cell r="AS73">
            <v>2.0000000000000001E-4</v>
          </cell>
          <cell r="AT73">
            <v>82500</v>
          </cell>
          <cell r="AU73">
            <v>16.5</v>
          </cell>
          <cell r="AV73">
            <v>7204725</v>
          </cell>
          <cell r="BJ73">
            <v>714.28571428571433</v>
          </cell>
          <cell r="BK73">
            <v>611.30999999999995</v>
          </cell>
          <cell r="BL73">
            <v>0.19</v>
          </cell>
          <cell r="BN73" t="str">
            <v>Excavator 0.8</v>
          </cell>
          <cell r="BO73">
            <v>0.26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R73">
            <v>0</v>
          </cell>
          <cell r="CT73" t="str">
            <v>Solar</v>
          </cell>
          <cell r="CU73">
            <v>14806.111653645832</v>
          </cell>
          <cell r="CV73">
            <v>0</v>
          </cell>
          <cell r="CW73" t="e">
            <v>#DIV/0!</v>
          </cell>
          <cell r="CX73" t="e">
            <v>#DIV/0!</v>
          </cell>
          <cell r="CY73" t="e">
            <v>#DIV/0!</v>
          </cell>
          <cell r="CZ73" t="e">
            <v>#DIV/0!</v>
          </cell>
          <cell r="DA73" t="e">
            <v>#DIV/0!</v>
          </cell>
          <cell r="DB73" t="e">
            <v>#DIV/0!</v>
          </cell>
          <cell r="DC73" t="e">
            <v>#DIV/0!</v>
          </cell>
          <cell r="DD73" t="e">
            <v>#DIV/0!</v>
          </cell>
          <cell r="DE73" t="e">
            <v>#DIV/0!</v>
          </cell>
          <cell r="DF73" t="e">
            <v>#DIV/0!</v>
          </cell>
          <cell r="DG73" t="e">
            <v>#DIV/0!</v>
          </cell>
          <cell r="DH73" t="e">
            <v>#DIV/0!</v>
          </cell>
          <cell r="DI73" t="e">
            <v>#DIV/0!</v>
          </cell>
          <cell r="DJ73" t="e">
            <v>#DIV/0!</v>
          </cell>
          <cell r="DL73" t="str">
            <v>Mandor</v>
          </cell>
          <cell r="DM73">
            <v>0.19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</row>
        <row r="74">
          <cell r="A74">
            <v>6002</v>
          </cell>
          <cell r="G74" t="str">
            <v>Buldozer, 110 HP</v>
          </cell>
          <cell r="H74">
            <v>1020.0000000000001</v>
          </cell>
          <cell r="I74" t="str">
            <v>m2/jam</v>
          </cell>
          <cell r="J74">
            <v>0.5</v>
          </cell>
          <cell r="K74">
            <v>4.0000000000000002E-4</v>
          </cell>
          <cell r="P74">
            <v>3150</v>
          </cell>
          <cell r="R74">
            <v>214.04</v>
          </cell>
          <cell r="S74">
            <v>0.06</v>
          </cell>
          <cell r="T74">
            <v>419980</v>
          </cell>
          <cell r="V74">
            <v>89892519.200000003</v>
          </cell>
          <cell r="W74">
            <v>0</v>
          </cell>
          <cell r="X74">
            <v>205.86</v>
          </cell>
          <cell r="Y74">
            <v>0</v>
          </cell>
          <cell r="Z74">
            <v>205.86</v>
          </cell>
          <cell r="AA74">
            <v>167.99</v>
          </cell>
          <cell r="AB74">
            <v>73352833</v>
          </cell>
          <cell r="AC74">
            <v>6002</v>
          </cell>
          <cell r="AD74" t="str">
            <v>Solar</v>
          </cell>
          <cell r="AE74" t="str">
            <v>Ltr</v>
          </cell>
          <cell r="AF74">
            <v>9.8039215686274491E-3</v>
          </cell>
          <cell r="AH74">
            <v>4280.8823529411757</v>
          </cell>
          <cell r="AI74">
            <v>237.82679738562086</v>
          </cell>
          <cell r="AJ74">
            <v>8899</v>
          </cell>
          <cell r="AK74">
            <v>87.24</v>
          </cell>
          <cell r="AL74">
            <v>38093346</v>
          </cell>
          <cell r="AM74">
            <v>6002</v>
          </cell>
          <cell r="AN74" t="str">
            <v>Pekerja</v>
          </cell>
          <cell r="AO74" t="str">
            <v>Org/hari</v>
          </cell>
          <cell r="AP74">
            <v>10</v>
          </cell>
          <cell r="AQ74">
            <v>3715.8912</v>
          </cell>
          <cell r="AS74">
            <v>2.5999999999999999E-3</v>
          </cell>
          <cell r="AT74">
            <v>49500.000000000007</v>
          </cell>
          <cell r="AU74">
            <v>128.69999999999999</v>
          </cell>
          <cell r="AV74">
            <v>56196855</v>
          </cell>
          <cell r="BJ74">
            <v>54.945042857142859</v>
          </cell>
          <cell r="BK74">
            <v>7947.03</v>
          </cell>
          <cell r="BL74">
            <v>2.52</v>
          </cell>
          <cell r="BN74" t="str">
            <v>Buldozer, 110 HP</v>
          </cell>
          <cell r="BO74">
            <v>0.06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R74">
            <v>0</v>
          </cell>
          <cell r="CT74" t="str">
            <v>Solar</v>
          </cell>
          <cell r="CU74">
            <v>4280.8823529411757</v>
          </cell>
          <cell r="CV74">
            <v>0</v>
          </cell>
          <cell r="CW74" t="e">
            <v>#DIV/0!</v>
          </cell>
          <cell r="CX74" t="e">
            <v>#DIV/0!</v>
          </cell>
          <cell r="CY74" t="e">
            <v>#DIV/0!</v>
          </cell>
          <cell r="CZ74" t="e">
            <v>#DIV/0!</v>
          </cell>
          <cell r="DA74" t="e">
            <v>#DIV/0!</v>
          </cell>
          <cell r="DB74" t="e">
            <v>#DIV/0!</v>
          </cell>
          <cell r="DC74" t="e">
            <v>#DIV/0!</v>
          </cell>
          <cell r="DD74" t="e">
            <v>#DIV/0!</v>
          </cell>
          <cell r="DE74" t="e">
            <v>#DIV/0!</v>
          </cell>
          <cell r="DF74" t="e">
            <v>#DIV/0!</v>
          </cell>
          <cell r="DG74" t="e">
            <v>#DIV/0!</v>
          </cell>
          <cell r="DH74" t="e">
            <v>#DIV/0!</v>
          </cell>
          <cell r="DI74" t="e">
            <v>#DIV/0!</v>
          </cell>
          <cell r="DJ74" t="e">
            <v>#DIV/0!</v>
          </cell>
          <cell r="DL74" t="str">
            <v>Pekerja</v>
          </cell>
          <cell r="DM74">
            <v>2.52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</row>
        <row r="75">
          <cell r="A75">
            <v>6003</v>
          </cell>
          <cell r="G75" t="str">
            <v>Dump Truck</v>
          </cell>
          <cell r="H75">
            <v>343.84606777998044</v>
          </cell>
          <cell r="I75" t="str">
            <v>m2/jam</v>
          </cell>
          <cell r="J75">
            <v>1.5</v>
          </cell>
          <cell r="K75">
            <v>4.3E-3</v>
          </cell>
          <cell r="P75">
            <v>3150</v>
          </cell>
          <cell r="R75">
            <v>1904.84</v>
          </cell>
          <cell r="S75">
            <v>0.6</v>
          </cell>
          <cell r="T75">
            <v>239888</v>
          </cell>
          <cell r="V75">
            <v>456948257.91999996</v>
          </cell>
          <cell r="W75">
            <v>0</v>
          </cell>
          <cell r="X75">
            <v>1046.48</v>
          </cell>
          <cell r="Y75">
            <v>0</v>
          </cell>
          <cell r="Z75">
            <v>1046.48</v>
          </cell>
          <cell r="AA75">
            <v>1031.51</v>
          </cell>
          <cell r="AB75">
            <v>450408841</v>
          </cell>
          <cell r="AC75">
            <v>6003</v>
          </cell>
          <cell r="AD75" t="str">
            <v>Solar</v>
          </cell>
          <cell r="AE75" t="str">
            <v>Ltr</v>
          </cell>
          <cell r="AF75">
            <v>5.2349006391772389E-2</v>
          </cell>
          <cell r="AH75">
            <v>22858.193640967413</v>
          </cell>
          <cell r="AI75">
            <v>1269.8996467204117</v>
          </cell>
          <cell r="AJ75">
            <v>8899</v>
          </cell>
          <cell r="AK75">
            <v>465.85</v>
          </cell>
          <cell r="AL75">
            <v>203413402</v>
          </cell>
          <cell r="AM75">
            <v>6003</v>
          </cell>
          <cell r="AO75">
            <v>0</v>
          </cell>
          <cell r="AQ75">
            <v>3715.8912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BJ75">
            <v>0</v>
          </cell>
          <cell r="BK75">
            <v>0</v>
          </cell>
          <cell r="BL75">
            <v>0</v>
          </cell>
          <cell r="BN75" t="str">
            <v>Dump Truck</v>
          </cell>
          <cell r="BO75">
            <v>0.6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R75">
            <v>0</v>
          </cell>
          <cell r="CT75" t="str">
            <v>Solar</v>
          </cell>
          <cell r="CU75">
            <v>22858.193640967413</v>
          </cell>
          <cell r="CV75">
            <v>0</v>
          </cell>
          <cell r="CW75" t="e">
            <v>#DIV/0!</v>
          </cell>
          <cell r="CX75" t="e">
            <v>#DIV/0!</v>
          </cell>
          <cell r="CY75" t="e">
            <v>#DIV/0!</v>
          </cell>
          <cell r="CZ75" t="e">
            <v>#DIV/0!</v>
          </cell>
          <cell r="DA75" t="e">
            <v>#DIV/0!</v>
          </cell>
          <cell r="DB75" t="e">
            <v>#DIV/0!</v>
          </cell>
          <cell r="DC75" t="e">
            <v>#DIV/0!</v>
          </cell>
          <cell r="DD75" t="e">
            <v>#DIV/0!</v>
          </cell>
          <cell r="DE75" t="e">
            <v>#DIV/0!</v>
          </cell>
          <cell r="DF75" t="e">
            <v>#DIV/0!</v>
          </cell>
          <cell r="DG75" t="e">
            <v>#DIV/0!</v>
          </cell>
          <cell r="DH75" t="e">
            <v>#DIV/0!</v>
          </cell>
          <cell r="DI75" t="e">
            <v>#DIV/0!</v>
          </cell>
          <cell r="DJ75" t="e">
            <v>#DIV/0!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</row>
        <row r="76">
          <cell r="A76">
            <v>6004</v>
          </cell>
          <cell r="J76">
            <v>1</v>
          </cell>
          <cell r="K76">
            <v>0</v>
          </cell>
          <cell r="P76">
            <v>3150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6004</v>
          </cell>
          <cell r="AE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6004</v>
          </cell>
          <cell r="AO76">
            <v>0</v>
          </cell>
          <cell r="AQ76">
            <v>3715.8912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BJ76">
            <v>0</v>
          </cell>
          <cell r="BK76">
            <v>0</v>
          </cell>
          <cell r="BL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R76">
            <v>0</v>
          </cell>
          <cell r="CT76">
            <v>0</v>
          </cell>
          <cell r="CU76">
            <v>0</v>
          </cell>
          <cell r="CV76">
            <v>0</v>
          </cell>
          <cell r="CW76" t="e">
            <v>#DIV/0!</v>
          </cell>
          <cell r="CX76" t="e">
            <v>#DIV/0!</v>
          </cell>
          <cell r="CY76" t="e">
            <v>#DIV/0!</v>
          </cell>
          <cell r="CZ76" t="e">
            <v>#DIV/0!</v>
          </cell>
          <cell r="DA76" t="e">
            <v>#DIV/0!</v>
          </cell>
          <cell r="DB76" t="e">
            <v>#DIV/0!</v>
          </cell>
          <cell r="DC76" t="e">
            <v>#DIV/0!</v>
          </cell>
          <cell r="DD76" t="e">
            <v>#DIV/0!</v>
          </cell>
          <cell r="DE76" t="e">
            <v>#DIV/0!</v>
          </cell>
          <cell r="DF76" t="e">
            <v>#DIV/0!</v>
          </cell>
          <cell r="DG76" t="e">
            <v>#DIV/0!</v>
          </cell>
          <cell r="DH76" t="e">
            <v>#DIV/0!</v>
          </cell>
          <cell r="DI76" t="e">
            <v>#DIV/0!</v>
          </cell>
          <cell r="DJ76" t="e">
            <v>#DIV/0!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</row>
        <row r="77">
          <cell r="A77">
            <v>6005</v>
          </cell>
          <cell r="J77">
            <v>1</v>
          </cell>
          <cell r="K77">
            <v>0</v>
          </cell>
          <cell r="P77">
            <v>3150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6005</v>
          </cell>
          <cell r="AE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6005</v>
          </cell>
          <cell r="AO77">
            <v>0</v>
          </cell>
          <cell r="AQ77">
            <v>3715.8912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BJ77">
            <v>0</v>
          </cell>
          <cell r="BK77">
            <v>0</v>
          </cell>
          <cell r="BL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R77">
            <v>0</v>
          </cell>
          <cell r="CT77">
            <v>0</v>
          </cell>
          <cell r="CU77">
            <v>0</v>
          </cell>
          <cell r="CV77">
            <v>0</v>
          </cell>
          <cell r="CW77" t="e">
            <v>#DIV/0!</v>
          </cell>
          <cell r="CX77" t="e">
            <v>#DIV/0!</v>
          </cell>
          <cell r="CY77" t="e">
            <v>#DIV/0!</v>
          </cell>
          <cell r="CZ77" t="e">
            <v>#DIV/0!</v>
          </cell>
          <cell r="DA77" t="e">
            <v>#DIV/0!</v>
          </cell>
          <cell r="DB77" t="e">
            <v>#DIV/0!</v>
          </cell>
          <cell r="DC77" t="e">
            <v>#DIV/0!</v>
          </cell>
          <cell r="DD77" t="e">
            <v>#DIV/0!</v>
          </cell>
          <cell r="DE77" t="e">
            <v>#DIV/0!</v>
          </cell>
          <cell r="DF77" t="e">
            <v>#DIV/0!</v>
          </cell>
          <cell r="DG77" t="e">
            <v>#DIV/0!</v>
          </cell>
          <cell r="DH77" t="e">
            <v>#DIV/0!</v>
          </cell>
          <cell r="DI77" t="e">
            <v>#DIV/0!</v>
          </cell>
          <cell r="DJ77" t="e">
            <v>#DIV/0!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</row>
        <row r="78">
          <cell r="A78">
            <v>6006</v>
          </cell>
          <cell r="J78">
            <v>1</v>
          </cell>
          <cell r="K78">
            <v>0</v>
          </cell>
          <cell r="P78">
            <v>3150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6006</v>
          </cell>
          <cell r="AE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6006</v>
          </cell>
          <cell r="AO78">
            <v>0</v>
          </cell>
          <cell r="AQ78">
            <v>3715.8912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BJ78">
            <v>0</v>
          </cell>
          <cell r="BK78">
            <v>0</v>
          </cell>
          <cell r="BL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R78">
            <v>0</v>
          </cell>
          <cell r="CT78">
            <v>0</v>
          </cell>
          <cell r="CU78">
            <v>0</v>
          </cell>
          <cell r="CV78">
            <v>0</v>
          </cell>
          <cell r="CW78" t="e">
            <v>#DIV/0!</v>
          </cell>
          <cell r="CX78" t="e">
            <v>#DIV/0!</v>
          </cell>
          <cell r="CY78" t="e">
            <v>#DIV/0!</v>
          </cell>
          <cell r="CZ78" t="e">
            <v>#DIV/0!</v>
          </cell>
          <cell r="DA78" t="e">
            <v>#DIV/0!</v>
          </cell>
          <cell r="DB78" t="e">
            <v>#DIV/0!</v>
          </cell>
          <cell r="DC78" t="e">
            <v>#DIV/0!</v>
          </cell>
          <cell r="DD78" t="e">
            <v>#DIV/0!</v>
          </cell>
          <cell r="DE78" t="e">
            <v>#DIV/0!</v>
          </cell>
          <cell r="DF78" t="e">
            <v>#DIV/0!</v>
          </cell>
          <cell r="DG78" t="e">
            <v>#DIV/0!</v>
          </cell>
          <cell r="DH78" t="e">
            <v>#DIV/0!</v>
          </cell>
          <cell r="DI78" t="e">
            <v>#DIV/0!</v>
          </cell>
          <cell r="DJ78" t="e">
            <v>#DIV/0!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</row>
        <row r="79">
          <cell r="A79">
            <v>6007</v>
          </cell>
          <cell r="J79">
            <v>1</v>
          </cell>
          <cell r="K79">
            <v>0</v>
          </cell>
          <cell r="P79">
            <v>3150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6007</v>
          </cell>
          <cell r="AE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6007</v>
          </cell>
          <cell r="AO79">
            <v>0</v>
          </cell>
          <cell r="AQ79">
            <v>3715.8912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BJ79">
            <v>0</v>
          </cell>
          <cell r="BK79">
            <v>0</v>
          </cell>
          <cell r="BL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R79">
            <v>0</v>
          </cell>
          <cell r="CT79">
            <v>0</v>
          </cell>
          <cell r="CU79">
            <v>0</v>
          </cell>
          <cell r="CV79">
            <v>0</v>
          </cell>
          <cell r="CW79" t="e">
            <v>#DIV/0!</v>
          </cell>
          <cell r="CX79" t="e">
            <v>#DIV/0!</v>
          </cell>
          <cell r="CY79" t="e">
            <v>#DIV/0!</v>
          </cell>
          <cell r="CZ79" t="e">
            <v>#DIV/0!</v>
          </cell>
          <cell r="DA79" t="e">
            <v>#DIV/0!</v>
          </cell>
          <cell r="DB79" t="e">
            <v>#DIV/0!</v>
          </cell>
          <cell r="DC79" t="e">
            <v>#DIV/0!</v>
          </cell>
          <cell r="DD79" t="e">
            <v>#DIV/0!</v>
          </cell>
          <cell r="DE79" t="e">
            <v>#DIV/0!</v>
          </cell>
          <cell r="DF79" t="e">
            <v>#DIV/0!</v>
          </cell>
          <cell r="DG79" t="e">
            <v>#DIV/0!</v>
          </cell>
          <cell r="DH79" t="e">
            <v>#DIV/0!</v>
          </cell>
          <cell r="DI79" t="e">
            <v>#DIV/0!</v>
          </cell>
          <cell r="DJ79" t="e">
            <v>#DIV/0!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</row>
        <row r="80">
          <cell r="A80">
            <v>6008</v>
          </cell>
          <cell r="J80">
            <v>1</v>
          </cell>
          <cell r="K80">
            <v>0</v>
          </cell>
          <cell r="P80">
            <v>3150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6008</v>
          </cell>
          <cell r="AE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6008</v>
          </cell>
          <cell r="AO80">
            <v>0</v>
          </cell>
          <cell r="AQ80">
            <v>3715.8912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BJ80">
            <v>0</v>
          </cell>
          <cell r="BK80">
            <v>0</v>
          </cell>
          <cell r="BL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R80">
            <v>0</v>
          </cell>
          <cell r="CT80">
            <v>0</v>
          </cell>
          <cell r="CU80">
            <v>0</v>
          </cell>
          <cell r="CV80">
            <v>0</v>
          </cell>
          <cell r="CW80" t="e">
            <v>#DIV/0!</v>
          </cell>
          <cell r="CX80" t="e">
            <v>#DIV/0!</v>
          </cell>
          <cell r="CY80" t="e">
            <v>#DIV/0!</v>
          </cell>
          <cell r="CZ80" t="e">
            <v>#DIV/0!</v>
          </cell>
          <cell r="DA80" t="e">
            <v>#DIV/0!</v>
          </cell>
          <cell r="DB80" t="e">
            <v>#DIV/0!</v>
          </cell>
          <cell r="DC80" t="e">
            <v>#DIV/0!</v>
          </cell>
          <cell r="DD80" t="e">
            <v>#DIV/0!</v>
          </cell>
          <cell r="DE80" t="e">
            <v>#DIV/0!</v>
          </cell>
          <cell r="DF80" t="e">
            <v>#DIV/0!</v>
          </cell>
          <cell r="DG80" t="e">
            <v>#DIV/0!</v>
          </cell>
          <cell r="DH80" t="e">
            <v>#DIV/0!</v>
          </cell>
          <cell r="DI80" t="e">
            <v>#DIV/0!</v>
          </cell>
          <cell r="DJ80" t="e">
            <v>#DIV/0!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</row>
        <row r="81">
          <cell r="A81">
            <v>6009</v>
          </cell>
          <cell r="J81">
            <v>1</v>
          </cell>
          <cell r="K81">
            <v>0</v>
          </cell>
          <cell r="P81">
            <v>3150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6009</v>
          </cell>
          <cell r="AE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6009</v>
          </cell>
          <cell r="AO81">
            <v>0</v>
          </cell>
          <cell r="AQ81">
            <v>3715.8912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BJ81">
            <v>0</v>
          </cell>
          <cell r="BK81">
            <v>0</v>
          </cell>
          <cell r="BL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R81">
            <v>0</v>
          </cell>
          <cell r="CT81">
            <v>0</v>
          </cell>
          <cell r="CU81">
            <v>0</v>
          </cell>
          <cell r="CV81">
            <v>0</v>
          </cell>
          <cell r="CW81" t="e">
            <v>#DIV/0!</v>
          </cell>
          <cell r="CX81" t="e">
            <v>#DIV/0!</v>
          </cell>
          <cell r="CY81" t="e">
            <v>#DIV/0!</v>
          </cell>
          <cell r="CZ81" t="e">
            <v>#DIV/0!</v>
          </cell>
          <cell r="DA81" t="e">
            <v>#DIV/0!</v>
          </cell>
          <cell r="DB81" t="e">
            <v>#DIV/0!</v>
          </cell>
          <cell r="DC81" t="e">
            <v>#DIV/0!</v>
          </cell>
          <cell r="DD81" t="e">
            <v>#DIV/0!</v>
          </cell>
          <cell r="DE81" t="e">
            <v>#DIV/0!</v>
          </cell>
          <cell r="DF81" t="e">
            <v>#DIV/0!</v>
          </cell>
          <cell r="DG81" t="e">
            <v>#DIV/0!</v>
          </cell>
          <cell r="DH81" t="e">
            <v>#DIV/0!</v>
          </cell>
          <cell r="DI81" t="e">
            <v>#DIV/0!</v>
          </cell>
          <cell r="DJ81" t="e">
            <v>#DIV/0!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</row>
        <row r="82">
          <cell r="A82">
            <v>6010</v>
          </cell>
          <cell r="J82">
            <v>1</v>
          </cell>
          <cell r="K82">
            <v>0</v>
          </cell>
          <cell r="P82">
            <v>3150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6010</v>
          </cell>
          <cell r="AE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6010</v>
          </cell>
          <cell r="AO82">
            <v>0</v>
          </cell>
          <cell r="AQ82">
            <v>3715.8912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BJ82">
            <v>0</v>
          </cell>
          <cell r="BK82">
            <v>0</v>
          </cell>
          <cell r="BL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R82">
            <v>0</v>
          </cell>
          <cell r="CT82">
            <v>0</v>
          </cell>
          <cell r="CU82">
            <v>0</v>
          </cell>
          <cell r="CV82">
            <v>0</v>
          </cell>
          <cell r="CW82" t="e">
            <v>#DIV/0!</v>
          </cell>
          <cell r="CX82" t="e">
            <v>#DIV/0!</v>
          </cell>
          <cell r="CY82" t="e">
            <v>#DIV/0!</v>
          </cell>
          <cell r="CZ82" t="e">
            <v>#DIV/0!</v>
          </cell>
          <cell r="DA82" t="e">
            <v>#DIV/0!</v>
          </cell>
          <cell r="DB82" t="e">
            <v>#DIV/0!</v>
          </cell>
          <cell r="DC82" t="e">
            <v>#DIV/0!</v>
          </cell>
          <cell r="DD82" t="e">
            <v>#DIV/0!</v>
          </cell>
          <cell r="DE82" t="e">
            <v>#DIV/0!</v>
          </cell>
          <cell r="DF82" t="e">
            <v>#DIV/0!</v>
          </cell>
          <cell r="DG82" t="e">
            <v>#DIV/0!</v>
          </cell>
          <cell r="DH82" t="e">
            <v>#DIV/0!</v>
          </cell>
          <cell r="DI82" t="e">
            <v>#DIV/0!</v>
          </cell>
          <cell r="DJ82" t="e">
            <v>#DIV/0!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</row>
        <row r="83">
          <cell r="A83">
            <v>6011</v>
          </cell>
          <cell r="J83">
            <v>1</v>
          </cell>
          <cell r="K83">
            <v>0</v>
          </cell>
          <cell r="P83">
            <v>3150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6011</v>
          </cell>
          <cell r="AE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6011</v>
          </cell>
          <cell r="AO83">
            <v>0</v>
          </cell>
          <cell r="AQ83">
            <v>3715.8912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BJ83">
            <v>0</v>
          </cell>
          <cell r="BK83">
            <v>0</v>
          </cell>
          <cell r="BL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R83">
            <v>0</v>
          </cell>
          <cell r="CT83">
            <v>0</v>
          </cell>
          <cell r="CU83">
            <v>0</v>
          </cell>
          <cell r="CV83">
            <v>0</v>
          </cell>
          <cell r="CW83" t="e">
            <v>#DIV/0!</v>
          </cell>
          <cell r="CX83" t="e">
            <v>#DIV/0!</v>
          </cell>
          <cell r="CY83" t="e">
            <v>#DIV/0!</v>
          </cell>
          <cell r="CZ83" t="e">
            <v>#DIV/0!</v>
          </cell>
          <cell r="DA83" t="e">
            <v>#DIV/0!</v>
          </cell>
          <cell r="DB83" t="e">
            <v>#DIV/0!</v>
          </cell>
          <cell r="DC83" t="e">
            <v>#DIV/0!</v>
          </cell>
          <cell r="DD83" t="e">
            <v>#DIV/0!</v>
          </cell>
          <cell r="DE83" t="e">
            <v>#DIV/0!</v>
          </cell>
          <cell r="DF83" t="e">
            <v>#DIV/0!</v>
          </cell>
          <cell r="DG83" t="e">
            <v>#DIV/0!</v>
          </cell>
          <cell r="DH83" t="e">
            <v>#DIV/0!</v>
          </cell>
          <cell r="DI83" t="e">
            <v>#DIV/0!</v>
          </cell>
          <cell r="DJ83" t="e">
            <v>#DIV/0!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</row>
        <row r="84">
          <cell r="A84">
            <v>6012</v>
          </cell>
          <cell r="J84">
            <v>1</v>
          </cell>
          <cell r="K84">
            <v>0</v>
          </cell>
          <cell r="P84">
            <v>3150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6012</v>
          </cell>
          <cell r="AE84">
            <v>0</v>
          </cell>
          <cell r="AK84">
            <v>0</v>
          </cell>
          <cell r="AL84">
            <v>0</v>
          </cell>
          <cell r="AM84">
            <v>6012</v>
          </cell>
          <cell r="AO84">
            <v>0</v>
          </cell>
          <cell r="AQ84">
            <v>3715.8912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BJ84">
            <v>0</v>
          </cell>
          <cell r="BK84">
            <v>0</v>
          </cell>
          <cell r="BL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R84">
            <v>0</v>
          </cell>
          <cell r="CT84">
            <v>0</v>
          </cell>
          <cell r="CU84">
            <v>0</v>
          </cell>
          <cell r="CV84">
            <v>0</v>
          </cell>
          <cell r="CW84" t="e">
            <v>#DIV/0!</v>
          </cell>
          <cell r="CX84" t="e">
            <v>#DIV/0!</v>
          </cell>
          <cell r="CY84" t="e">
            <v>#DIV/0!</v>
          </cell>
          <cell r="CZ84" t="e">
            <v>#DIV/0!</v>
          </cell>
          <cell r="DA84" t="e">
            <v>#DIV/0!</v>
          </cell>
          <cell r="DB84" t="e">
            <v>#DIV/0!</v>
          </cell>
          <cell r="DC84" t="e">
            <v>#DIV/0!</v>
          </cell>
          <cell r="DD84" t="e">
            <v>#DIV/0!</v>
          </cell>
          <cell r="DE84" t="e">
            <v>#DIV/0!</v>
          </cell>
          <cell r="DF84" t="e">
            <v>#DIV/0!</v>
          </cell>
          <cell r="DG84" t="e">
            <v>#DIV/0!</v>
          </cell>
          <cell r="DH84" t="e">
            <v>#DIV/0!</v>
          </cell>
          <cell r="DI84" t="e">
            <v>#DIV/0!</v>
          </cell>
          <cell r="DJ84" t="e">
            <v>#DIV/0!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</row>
        <row r="85">
          <cell r="A85">
            <v>7000</v>
          </cell>
          <cell r="B85">
            <v>7</v>
          </cell>
          <cell r="C85" t="str">
            <v>II - 1 - B</v>
          </cell>
          <cell r="D85" t="str">
            <v>Pemasangan Bowplank</v>
          </cell>
          <cell r="E85" t="str">
            <v>m1</v>
          </cell>
          <cell r="F85">
            <v>62972.3</v>
          </cell>
          <cell r="H85">
            <v>60</v>
          </cell>
          <cell r="I85" t="str">
            <v>m2/jam</v>
          </cell>
          <cell r="L85">
            <v>18</v>
          </cell>
          <cell r="M85">
            <v>25</v>
          </cell>
          <cell r="N85">
            <v>7</v>
          </cell>
          <cell r="O85">
            <v>1</v>
          </cell>
          <cell r="P85">
            <v>3150</v>
          </cell>
          <cell r="Q85">
            <v>62972.3</v>
          </cell>
          <cell r="V85">
            <v>0</v>
          </cell>
          <cell r="W85">
            <v>507967680.00000006</v>
          </cell>
          <cell r="X85">
            <v>0</v>
          </cell>
          <cell r="Y85">
            <v>8066.52</v>
          </cell>
          <cell r="Z85">
            <v>8066.52</v>
          </cell>
          <cell r="AA85">
            <v>8034.4</v>
          </cell>
          <cell r="AB85">
            <v>505944647</v>
          </cell>
          <cell r="AC85">
            <v>7000</v>
          </cell>
          <cell r="AG85">
            <v>62972.3</v>
          </cell>
          <cell r="AK85">
            <v>102905</v>
          </cell>
          <cell r="AL85">
            <v>6480164531</v>
          </cell>
          <cell r="AM85">
            <v>7000</v>
          </cell>
          <cell r="AQ85">
            <v>420</v>
          </cell>
          <cell r="AR85">
            <v>62972.3</v>
          </cell>
          <cell r="AU85">
            <v>470.25</v>
          </cell>
          <cell r="AV85">
            <v>29612724</v>
          </cell>
          <cell r="BB85">
            <v>111409</v>
          </cell>
          <cell r="BC85">
            <v>7015680970</v>
          </cell>
          <cell r="BD85">
            <v>7015721902</v>
          </cell>
          <cell r="BF85">
            <v>8034.4</v>
          </cell>
          <cell r="BG85">
            <v>102905</v>
          </cell>
          <cell r="BH85">
            <v>470.25</v>
          </cell>
          <cell r="BI85">
            <v>111409.65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</row>
        <row r="86">
          <cell r="A86">
            <v>7001</v>
          </cell>
          <cell r="G86" t="str">
            <v>Water Pass / Theodolit</v>
          </cell>
          <cell r="H86">
            <v>60</v>
          </cell>
          <cell r="I86" t="str">
            <v>m2/jam</v>
          </cell>
          <cell r="J86">
            <v>0.5</v>
          </cell>
          <cell r="K86">
            <v>8.3000000000000001E-3</v>
          </cell>
          <cell r="P86">
            <v>3150</v>
          </cell>
          <cell r="R86">
            <v>524.76</v>
          </cell>
          <cell r="S86">
            <v>0.16</v>
          </cell>
          <cell r="T86">
            <v>0</v>
          </cell>
          <cell r="U86">
            <v>968000.00000000012</v>
          </cell>
          <cell r="V86">
            <v>0</v>
          </cell>
          <cell r="W86">
            <v>507967680.00000006</v>
          </cell>
          <cell r="X86">
            <v>0</v>
          </cell>
          <cell r="Y86">
            <v>8066.52</v>
          </cell>
          <cell r="Z86">
            <v>8066.52</v>
          </cell>
          <cell r="AA86">
            <v>8034.4</v>
          </cell>
          <cell r="AB86">
            <v>505944647</v>
          </cell>
          <cell r="AC86">
            <v>7001</v>
          </cell>
          <cell r="AD86" t="str">
            <v xml:space="preserve">Kayu    Papan  , </v>
          </cell>
          <cell r="AE86" t="str">
            <v>m3</v>
          </cell>
          <cell r="AF86">
            <v>4.0000000000000001E-3</v>
          </cell>
          <cell r="AH86">
            <v>251.88920000000002</v>
          </cell>
          <cell r="AI86">
            <v>13.993844444444445</v>
          </cell>
          <cell r="AJ86">
            <v>1320000</v>
          </cell>
          <cell r="AK86">
            <v>5280</v>
          </cell>
          <cell r="AL86">
            <v>332493744</v>
          </cell>
          <cell r="AM86">
            <v>7001</v>
          </cell>
          <cell r="AN86" t="str">
            <v>Pekerja</v>
          </cell>
          <cell r="AO86" t="str">
            <v>Org/hari</v>
          </cell>
          <cell r="AP86">
            <v>4</v>
          </cell>
          <cell r="AQ86">
            <v>420</v>
          </cell>
          <cell r="AS86">
            <v>9.4999999999999998E-3</v>
          </cell>
          <cell r="AT86">
            <v>49500.000000000007</v>
          </cell>
          <cell r="AU86">
            <v>470.25</v>
          </cell>
          <cell r="AV86">
            <v>29612724</v>
          </cell>
          <cell r="BJ86">
            <v>15.037585714285713</v>
          </cell>
          <cell r="BK86">
            <v>4187.66</v>
          </cell>
          <cell r="BL86">
            <v>1.32</v>
          </cell>
          <cell r="BN86" t="str">
            <v>Water Pass / Theodolit</v>
          </cell>
          <cell r="BO86">
            <v>0.16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R86">
            <v>0</v>
          </cell>
          <cell r="CT86" t="str">
            <v xml:space="preserve">Kayu    Papan  , </v>
          </cell>
          <cell r="CU86">
            <v>251.88920000000002</v>
          </cell>
          <cell r="CV86">
            <v>0</v>
          </cell>
          <cell r="CW86" t="e">
            <v>#DIV/0!</v>
          </cell>
          <cell r="CX86" t="e">
            <v>#DIV/0!</v>
          </cell>
          <cell r="CY86" t="e">
            <v>#DIV/0!</v>
          </cell>
          <cell r="CZ86" t="e">
            <v>#DIV/0!</v>
          </cell>
          <cell r="DA86" t="e">
            <v>#DIV/0!</v>
          </cell>
          <cell r="DB86" t="e">
            <v>#DIV/0!</v>
          </cell>
          <cell r="DC86" t="e">
            <v>#DIV/0!</v>
          </cell>
          <cell r="DD86" t="e">
            <v>#DIV/0!</v>
          </cell>
          <cell r="DE86" t="e">
            <v>#DIV/0!</v>
          </cell>
          <cell r="DF86" t="e">
            <v>#DIV/0!</v>
          </cell>
          <cell r="DG86" t="e">
            <v>#DIV/0!</v>
          </cell>
          <cell r="DH86" t="e">
            <v>#DIV/0!</v>
          </cell>
          <cell r="DI86" t="e">
            <v>#DIV/0!</v>
          </cell>
          <cell r="DJ86" t="e">
            <v>#DIV/0!</v>
          </cell>
          <cell r="DL86" t="str">
            <v>Pekerja</v>
          </cell>
          <cell r="DM86">
            <v>1.32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</row>
        <row r="87">
          <cell r="A87">
            <v>7002</v>
          </cell>
          <cell r="J87">
            <v>1</v>
          </cell>
          <cell r="K87">
            <v>0</v>
          </cell>
          <cell r="P87">
            <v>3150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7002</v>
          </cell>
          <cell r="AD87" t="str">
            <v xml:space="preserve">Kayu Kaso </v>
          </cell>
          <cell r="AE87" t="str">
            <v>m3</v>
          </cell>
          <cell r="AF87">
            <v>7.0000000000000007E-2</v>
          </cell>
          <cell r="AH87">
            <v>4408.0610000000006</v>
          </cell>
          <cell r="AI87">
            <v>244.89227777777782</v>
          </cell>
          <cell r="AJ87">
            <v>1375000</v>
          </cell>
          <cell r="AK87">
            <v>96250</v>
          </cell>
          <cell r="AL87">
            <v>6061083875</v>
          </cell>
          <cell r="AM87">
            <v>7002</v>
          </cell>
          <cell r="AN87" t="str">
            <v xml:space="preserve">Tukang </v>
          </cell>
          <cell r="AO87" t="str">
            <v>Org/hari</v>
          </cell>
          <cell r="AQ87">
            <v>420</v>
          </cell>
          <cell r="AS87">
            <v>0</v>
          </cell>
          <cell r="AT87">
            <v>66000</v>
          </cell>
          <cell r="AU87">
            <v>0</v>
          </cell>
          <cell r="AV87">
            <v>0</v>
          </cell>
          <cell r="BJ87">
            <v>0</v>
          </cell>
          <cell r="BK87">
            <v>0</v>
          </cell>
          <cell r="BL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R87">
            <v>0</v>
          </cell>
          <cell r="CT87" t="str">
            <v xml:space="preserve">Kayu Kaso </v>
          </cell>
          <cell r="CU87">
            <v>4408.0610000000006</v>
          </cell>
          <cell r="CV87">
            <v>0</v>
          </cell>
          <cell r="CW87" t="e">
            <v>#DIV/0!</v>
          </cell>
          <cell r="CX87" t="e">
            <v>#DIV/0!</v>
          </cell>
          <cell r="CY87" t="e">
            <v>#DIV/0!</v>
          </cell>
          <cell r="CZ87" t="e">
            <v>#DIV/0!</v>
          </cell>
          <cell r="DA87" t="e">
            <v>#DIV/0!</v>
          </cell>
          <cell r="DB87" t="e">
            <v>#DIV/0!</v>
          </cell>
          <cell r="DC87" t="e">
            <v>#DIV/0!</v>
          </cell>
          <cell r="DD87" t="e">
            <v>#DIV/0!</v>
          </cell>
          <cell r="DE87" t="e">
            <v>#DIV/0!</v>
          </cell>
          <cell r="DF87" t="e">
            <v>#DIV/0!</v>
          </cell>
          <cell r="DG87" t="e">
            <v>#DIV/0!</v>
          </cell>
          <cell r="DH87" t="e">
            <v>#DIV/0!</v>
          </cell>
          <cell r="DI87" t="e">
            <v>#DIV/0!</v>
          </cell>
          <cell r="DJ87" t="e">
            <v>#DIV/0!</v>
          </cell>
          <cell r="DL87" t="str">
            <v xml:space="preserve">Tukang 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</row>
        <row r="88">
          <cell r="A88">
            <v>7003</v>
          </cell>
          <cell r="J88">
            <v>1</v>
          </cell>
          <cell r="K88">
            <v>0</v>
          </cell>
          <cell r="P88">
            <v>3150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7003</v>
          </cell>
          <cell r="AD88" t="str">
            <v xml:space="preserve">Paku </v>
          </cell>
          <cell r="AE88" t="str">
            <v>kg</v>
          </cell>
          <cell r="AF88">
            <v>0.1</v>
          </cell>
          <cell r="AH88">
            <v>6297.2300000000005</v>
          </cell>
          <cell r="AI88">
            <v>349.84611111111116</v>
          </cell>
          <cell r="AJ88">
            <v>13750.000000000002</v>
          </cell>
          <cell r="AK88">
            <v>1375</v>
          </cell>
          <cell r="AL88">
            <v>86586912</v>
          </cell>
          <cell r="AM88">
            <v>7003</v>
          </cell>
          <cell r="AN88" t="str">
            <v>Kepala Tukang</v>
          </cell>
          <cell r="AO88" t="str">
            <v>Org/hari</v>
          </cell>
          <cell r="AQ88">
            <v>420</v>
          </cell>
          <cell r="AS88">
            <v>0</v>
          </cell>
          <cell r="AT88">
            <v>71500</v>
          </cell>
          <cell r="AU88">
            <v>0</v>
          </cell>
          <cell r="AV88">
            <v>0</v>
          </cell>
          <cell r="BJ88">
            <v>0</v>
          </cell>
          <cell r="BK88">
            <v>0</v>
          </cell>
          <cell r="BL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R88">
            <v>0</v>
          </cell>
          <cell r="CT88" t="str">
            <v xml:space="preserve">Paku </v>
          </cell>
          <cell r="CU88">
            <v>6297.2300000000005</v>
          </cell>
          <cell r="CV88">
            <v>0</v>
          </cell>
          <cell r="CW88" t="e">
            <v>#DIV/0!</v>
          </cell>
          <cell r="CX88" t="e">
            <v>#DIV/0!</v>
          </cell>
          <cell r="CY88" t="e">
            <v>#DIV/0!</v>
          </cell>
          <cell r="CZ88" t="e">
            <v>#DIV/0!</v>
          </cell>
          <cell r="DA88" t="e">
            <v>#DIV/0!</v>
          </cell>
          <cell r="DB88" t="e">
            <v>#DIV/0!</v>
          </cell>
          <cell r="DC88" t="e">
            <v>#DIV/0!</v>
          </cell>
          <cell r="DD88" t="e">
            <v>#DIV/0!</v>
          </cell>
          <cell r="DE88" t="e">
            <v>#DIV/0!</v>
          </cell>
          <cell r="DF88" t="e">
            <v>#DIV/0!</v>
          </cell>
          <cell r="DG88" t="e">
            <v>#DIV/0!</v>
          </cell>
          <cell r="DH88" t="e">
            <v>#DIV/0!</v>
          </cell>
          <cell r="DI88" t="e">
            <v>#DIV/0!</v>
          </cell>
          <cell r="DJ88" t="e">
            <v>#DIV/0!</v>
          </cell>
          <cell r="DL88" t="str">
            <v>Kepala Tukang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</row>
        <row r="89">
          <cell r="A89">
            <v>7004</v>
          </cell>
          <cell r="J89">
            <v>1</v>
          </cell>
          <cell r="K89">
            <v>0</v>
          </cell>
          <cell r="P89">
            <v>3150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7004</v>
          </cell>
          <cell r="AE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7004</v>
          </cell>
          <cell r="AN89" t="str">
            <v>Mandor</v>
          </cell>
          <cell r="AO89" t="str">
            <v>Org/hari</v>
          </cell>
          <cell r="AQ89">
            <v>420</v>
          </cell>
          <cell r="AS89">
            <v>0</v>
          </cell>
          <cell r="AT89">
            <v>82500</v>
          </cell>
          <cell r="AU89">
            <v>0</v>
          </cell>
          <cell r="AV89">
            <v>0</v>
          </cell>
          <cell r="BJ89">
            <v>0</v>
          </cell>
          <cell r="BK89">
            <v>0</v>
          </cell>
          <cell r="BL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R89">
            <v>0</v>
          </cell>
          <cell r="CT89">
            <v>0</v>
          </cell>
          <cell r="CU89">
            <v>0</v>
          </cell>
          <cell r="CV89">
            <v>0</v>
          </cell>
          <cell r="CW89" t="e">
            <v>#DIV/0!</v>
          </cell>
          <cell r="CX89" t="e">
            <v>#DIV/0!</v>
          </cell>
          <cell r="CY89" t="e">
            <v>#DIV/0!</v>
          </cell>
          <cell r="CZ89" t="e">
            <v>#DIV/0!</v>
          </cell>
          <cell r="DA89" t="e">
            <v>#DIV/0!</v>
          </cell>
          <cell r="DB89" t="e">
            <v>#DIV/0!</v>
          </cell>
          <cell r="DC89" t="e">
            <v>#DIV/0!</v>
          </cell>
          <cell r="DD89" t="e">
            <v>#DIV/0!</v>
          </cell>
          <cell r="DE89" t="e">
            <v>#DIV/0!</v>
          </cell>
          <cell r="DF89" t="e">
            <v>#DIV/0!</v>
          </cell>
          <cell r="DG89" t="e">
            <v>#DIV/0!</v>
          </cell>
          <cell r="DH89" t="e">
            <v>#DIV/0!</v>
          </cell>
          <cell r="DI89" t="e">
            <v>#DIV/0!</v>
          </cell>
          <cell r="DJ89" t="e">
            <v>#DIV/0!</v>
          </cell>
          <cell r="DL89" t="str">
            <v>Mandor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</row>
        <row r="90">
          <cell r="A90">
            <v>7005</v>
          </cell>
          <cell r="J90">
            <v>1</v>
          </cell>
          <cell r="K90">
            <v>0</v>
          </cell>
          <cell r="P90">
            <v>3150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7005</v>
          </cell>
          <cell r="AE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7005</v>
          </cell>
          <cell r="AO90">
            <v>0</v>
          </cell>
          <cell r="AQ90">
            <v>420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BJ90">
            <v>0</v>
          </cell>
          <cell r="BK90">
            <v>0</v>
          </cell>
          <cell r="BL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R90">
            <v>0</v>
          </cell>
          <cell r="CT90">
            <v>0</v>
          </cell>
          <cell r="CU90">
            <v>0</v>
          </cell>
          <cell r="CV90">
            <v>0</v>
          </cell>
          <cell r="CW90" t="e">
            <v>#DIV/0!</v>
          </cell>
          <cell r="CX90" t="e">
            <v>#DIV/0!</v>
          </cell>
          <cell r="CY90" t="e">
            <v>#DIV/0!</v>
          </cell>
          <cell r="CZ90" t="e">
            <v>#DIV/0!</v>
          </cell>
          <cell r="DA90" t="e">
            <v>#DIV/0!</v>
          </cell>
          <cell r="DB90" t="e">
            <v>#DIV/0!</v>
          </cell>
          <cell r="DC90" t="e">
            <v>#DIV/0!</v>
          </cell>
          <cell r="DD90" t="e">
            <v>#DIV/0!</v>
          </cell>
          <cell r="DE90" t="e">
            <v>#DIV/0!</v>
          </cell>
          <cell r="DF90" t="e">
            <v>#DIV/0!</v>
          </cell>
          <cell r="DG90" t="e">
            <v>#DIV/0!</v>
          </cell>
          <cell r="DH90" t="e">
            <v>#DIV/0!</v>
          </cell>
          <cell r="DI90" t="e">
            <v>#DIV/0!</v>
          </cell>
          <cell r="DJ90" t="e">
            <v>#DIV/0!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</row>
        <row r="91">
          <cell r="A91">
            <v>7006</v>
          </cell>
          <cell r="J91">
            <v>1</v>
          </cell>
          <cell r="K91">
            <v>0</v>
          </cell>
          <cell r="P91">
            <v>3150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7006</v>
          </cell>
          <cell r="AE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7006</v>
          </cell>
          <cell r="AO91">
            <v>0</v>
          </cell>
          <cell r="AQ91">
            <v>420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BJ91">
            <v>0</v>
          </cell>
          <cell r="BK91">
            <v>0</v>
          </cell>
          <cell r="BL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R91">
            <v>0</v>
          </cell>
          <cell r="CT91">
            <v>0</v>
          </cell>
          <cell r="CU91">
            <v>0</v>
          </cell>
          <cell r="CV91">
            <v>0</v>
          </cell>
          <cell r="CW91" t="e">
            <v>#DIV/0!</v>
          </cell>
          <cell r="CX91" t="e">
            <v>#DIV/0!</v>
          </cell>
          <cell r="CY91" t="e">
            <v>#DIV/0!</v>
          </cell>
          <cell r="CZ91" t="e">
            <v>#DIV/0!</v>
          </cell>
          <cell r="DA91" t="e">
            <v>#DIV/0!</v>
          </cell>
          <cell r="DB91" t="e">
            <v>#DIV/0!</v>
          </cell>
          <cell r="DC91" t="e">
            <v>#DIV/0!</v>
          </cell>
          <cell r="DD91" t="e">
            <v>#DIV/0!</v>
          </cell>
          <cell r="DE91" t="e">
            <v>#DIV/0!</v>
          </cell>
          <cell r="DF91" t="e">
            <v>#DIV/0!</v>
          </cell>
          <cell r="DG91" t="e">
            <v>#DIV/0!</v>
          </cell>
          <cell r="DH91" t="e">
            <v>#DIV/0!</v>
          </cell>
          <cell r="DI91" t="e">
            <v>#DIV/0!</v>
          </cell>
          <cell r="DJ91" t="e">
            <v>#DIV/0!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</row>
        <row r="92">
          <cell r="A92">
            <v>7007</v>
          </cell>
          <cell r="J92">
            <v>1</v>
          </cell>
          <cell r="K92">
            <v>0</v>
          </cell>
          <cell r="P92">
            <v>3150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7007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7007</v>
          </cell>
          <cell r="AO92">
            <v>0</v>
          </cell>
          <cell r="AQ92">
            <v>420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BJ92">
            <v>0</v>
          </cell>
          <cell r="BK92">
            <v>0</v>
          </cell>
          <cell r="BL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R92">
            <v>0</v>
          </cell>
          <cell r="CT92">
            <v>0</v>
          </cell>
          <cell r="CU92">
            <v>0</v>
          </cell>
          <cell r="CV92">
            <v>0</v>
          </cell>
          <cell r="CW92" t="e">
            <v>#DIV/0!</v>
          </cell>
          <cell r="CX92" t="e">
            <v>#DIV/0!</v>
          </cell>
          <cell r="CY92" t="e">
            <v>#DIV/0!</v>
          </cell>
          <cell r="CZ92" t="e">
            <v>#DIV/0!</v>
          </cell>
          <cell r="DA92" t="e">
            <v>#DIV/0!</v>
          </cell>
          <cell r="DB92" t="e">
            <v>#DIV/0!</v>
          </cell>
          <cell r="DC92" t="e">
            <v>#DIV/0!</v>
          </cell>
          <cell r="DD92" t="e">
            <v>#DIV/0!</v>
          </cell>
          <cell r="DE92" t="e">
            <v>#DIV/0!</v>
          </cell>
          <cell r="DF92" t="e">
            <v>#DIV/0!</v>
          </cell>
          <cell r="DG92" t="e">
            <v>#DIV/0!</v>
          </cell>
          <cell r="DH92" t="e">
            <v>#DIV/0!</v>
          </cell>
          <cell r="DI92" t="e">
            <v>#DIV/0!</v>
          </cell>
          <cell r="DJ92" t="e">
            <v>#DIV/0!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</row>
        <row r="93">
          <cell r="A93">
            <v>7008</v>
          </cell>
          <cell r="J93">
            <v>1</v>
          </cell>
          <cell r="K93">
            <v>0</v>
          </cell>
          <cell r="P93">
            <v>3150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7008</v>
          </cell>
          <cell r="AE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7008</v>
          </cell>
          <cell r="AO93">
            <v>0</v>
          </cell>
          <cell r="AQ93">
            <v>420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BJ93">
            <v>0</v>
          </cell>
          <cell r="BK93">
            <v>0</v>
          </cell>
          <cell r="BL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R93">
            <v>0</v>
          </cell>
          <cell r="CT93">
            <v>0</v>
          </cell>
          <cell r="CU93">
            <v>0</v>
          </cell>
          <cell r="CV93">
            <v>0</v>
          </cell>
          <cell r="CW93" t="e">
            <v>#DIV/0!</v>
          </cell>
          <cell r="CX93" t="e">
            <v>#DIV/0!</v>
          </cell>
          <cell r="CY93" t="e">
            <v>#DIV/0!</v>
          </cell>
          <cell r="CZ93" t="e">
            <v>#DIV/0!</v>
          </cell>
          <cell r="DA93" t="e">
            <v>#DIV/0!</v>
          </cell>
          <cell r="DB93" t="e">
            <v>#DIV/0!</v>
          </cell>
          <cell r="DC93" t="e">
            <v>#DIV/0!</v>
          </cell>
          <cell r="DD93" t="e">
            <v>#DIV/0!</v>
          </cell>
          <cell r="DE93" t="e">
            <v>#DIV/0!</v>
          </cell>
          <cell r="DF93" t="e">
            <v>#DIV/0!</v>
          </cell>
          <cell r="DG93" t="e">
            <v>#DIV/0!</v>
          </cell>
          <cell r="DH93" t="e">
            <v>#DIV/0!</v>
          </cell>
          <cell r="DI93" t="e">
            <v>#DIV/0!</v>
          </cell>
          <cell r="DJ93" t="e">
            <v>#DIV/0!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</row>
        <row r="94">
          <cell r="A94">
            <v>7009</v>
          </cell>
          <cell r="J94">
            <v>1</v>
          </cell>
          <cell r="K94">
            <v>0</v>
          </cell>
          <cell r="P94">
            <v>3150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7009</v>
          </cell>
          <cell r="AE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7009</v>
          </cell>
          <cell r="AO94">
            <v>0</v>
          </cell>
          <cell r="AQ94">
            <v>420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BJ94">
            <v>0</v>
          </cell>
          <cell r="BK94">
            <v>0</v>
          </cell>
          <cell r="BL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R94">
            <v>0</v>
          </cell>
          <cell r="CT94">
            <v>0</v>
          </cell>
          <cell r="CU94">
            <v>0</v>
          </cell>
          <cell r="CV94">
            <v>0</v>
          </cell>
          <cell r="CW94" t="e">
            <v>#DIV/0!</v>
          </cell>
          <cell r="CX94" t="e">
            <v>#DIV/0!</v>
          </cell>
          <cell r="CY94" t="e">
            <v>#DIV/0!</v>
          </cell>
          <cell r="CZ94" t="e">
            <v>#DIV/0!</v>
          </cell>
          <cell r="DA94" t="e">
            <v>#DIV/0!</v>
          </cell>
          <cell r="DB94" t="e">
            <v>#DIV/0!</v>
          </cell>
          <cell r="DC94" t="e">
            <v>#DIV/0!</v>
          </cell>
          <cell r="DD94" t="e">
            <v>#DIV/0!</v>
          </cell>
          <cell r="DE94" t="e">
            <v>#DIV/0!</v>
          </cell>
          <cell r="DF94" t="e">
            <v>#DIV/0!</v>
          </cell>
          <cell r="DG94" t="e">
            <v>#DIV/0!</v>
          </cell>
          <cell r="DH94" t="e">
            <v>#DIV/0!</v>
          </cell>
          <cell r="DI94" t="e">
            <v>#DIV/0!</v>
          </cell>
          <cell r="DJ94" t="e">
            <v>#DIV/0!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>
            <v>0</v>
          </cell>
        </row>
        <row r="95">
          <cell r="A95">
            <v>7010</v>
          </cell>
          <cell r="J95">
            <v>1</v>
          </cell>
          <cell r="K95">
            <v>0</v>
          </cell>
          <cell r="P95">
            <v>3150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7010</v>
          </cell>
          <cell r="AE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7010</v>
          </cell>
          <cell r="AO95">
            <v>0</v>
          </cell>
          <cell r="AQ95">
            <v>420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BJ95">
            <v>0</v>
          </cell>
          <cell r="BK95">
            <v>0</v>
          </cell>
          <cell r="BL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R95">
            <v>0</v>
          </cell>
          <cell r="CT95">
            <v>0</v>
          </cell>
          <cell r="CU95">
            <v>0</v>
          </cell>
          <cell r="CV95">
            <v>0</v>
          </cell>
          <cell r="CW95" t="e">
            <v>#DIV/0!</v>
          </cell>
          <cell r="CX95" t="e">
            <v>#DIV/0!</v>
          </cell>
          <cell r="CY95" t="e">
            <v>#DIV/0!</v>
          </cell>
          <cell r="CZ95" t="e">
            <v>#DIV/0!</v>
          </cell>
          <cell r="DA95" t="e">
            <v>#DIV/0!</v>
          </cell>
          <cell r="DB95" t="e">
            <v>#DIV/0!</v>
          </cell>
          <cell r="DC95" t="e">
            <v>#DIV/0!</v>
          </cell>
          <cell r="DD95" t="e">
            <v>#DIV/0!</v>
          </cell>
          <cell r="DE95" t="e">
            <v>#DIV/0!</v>
          </cell>
          <cell r="DF95" t="e">
            <v>#DIV/0!</v>
          </cell>
          <cell r="DG95" t="e">
            <v>#DIV/0!</v>
          </cell>
          <cell r="DH95" t="e">
            <v>#DIV/0!</v>
          </cell>
          <cell r="DI95" t="e">
            <v>#DIV/0!</v>
          </cell>
          <cell r="DJ95" t="e">
            <v>#DIV/0!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</row>
        <row r="96">
          <cell r="A96">
            <v>7011</v>
          </cell>
          <cell r="J96">
            <v>1</v>
          </cell>
          <cell r="K96">
            <v>0</v>
          </cell>
          <cell r="P96">
            <v>3150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7011</v>
          </cell>
          <cell r="AE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7011</v>
          </cell>
          <cell r="AO96">
            <v>0</v>
          </cell>
          <cell r="AQ96">
            <v>420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BJ96">
            <v>0</v>
          </cell>
          <cell r="BK96">
            <v>0</v>
          </cell>
          <cell r="BL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R96">
            <v>0</v>
          </cell>
          <cell r="CT96">
            <v>0</v>
          </cell>
          <cell r="CU96">
            <v>0</v>
          </cell>
          <cell r="CV96">
            <v>0</v>
          </cell>
          <cell r="CW96" t="e">
            <v>#DIV/0!</v>
          </cell>
          <cell r="CX96" t="e">
            <v>#DIV/0!</v>
          </cell>
          <cell r="CY96" t="e">
            <v>#DIV/0!</v>
          </cell>
          <cell r="CZ96" t="e">
            <v>#DIV/0!</v>
          </cell>
          <cell r="DA96" t="e">
            <v>#DIV/0!</v>
          </cell>
          <cell r="DB96" t="e">
            <v>#DIV/0!</v>
          </cell>
          <cell r="DC96" t="e">
            <v>#DIV/0!</v>
          </cell>
          <cell r="DD96" t="e">
            <v>#DIV/0!</v>
          </cell>
          <cell r="DE96" t="e">
            <v>#DIV/0!</v>
          </cell>
          <cell r="DF96" t="e">
            <v>#DIV/0!</v>
          </cell>
          <cell r="DG96" t="e">
            <v>#DIV/0!</v>
          </cell>
          <cell r="DH96" t="e">
            <v>#DIV/0!</v>
          </cell>
          <cell r="DI96" t="e">
            <v>#DIV/0!</v>
          </cell>
          <cell r="DJ96" t="e">
            <v>#DIV/0!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</row>
        <row r="97">
          <cell r="A97">
            <v>7012</v>
          </cell>
          <cell r="J97">
            <v>1</v>
          </cell>
          <cell r="K97">
            <v>0</v>
          </cell>
          <cell r="P97">
            <v>3150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7012</v>
          </cell>
          <cell r="AE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7012</v>
          </cell>
          <cell r="AO97">
            <v>0</v>
          </cell>
          <cell r="AQ97">
            <v>420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BJ97">
            <v>0</v>
          </cell>
          <cell r="BK97">
            <v>0</v>
          </cell>
          <cell r="BL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R97">
            <v>0</v>
          </cell>
          <cell r="CT97">
            <v>0</v>
          </cell>
          <cell r="CU97">
            <v>0</v>
          </cell>
          <cell r="CV97">
            <v>0</v>
          </cell>
          <cell r="CW97" t="e">
            <v>#DIV/0!</v>
          </cell>
          <cell r="CX97" t="e">
            <v>#DIV/0!</v>
          </cell>
          <cell r="CY97" t="e">
            <v>#DIV/0!</v>
          </cell>
          <cell r="CZ97" t="e">
            <v>#DIV/0!</v>
          </cell>
          <cell r="DA97" t="e">
            <v>#DIV/0!</v>
          </cell>
          <cell r="DB97" t="e">
            <v>#DIV/0!</v>
          </cell>
          <cell r="DC97" t="e">
            <v>#DIV/0!</v>
          </cell>
          <cell r="DD97" t="e">
            <v>#DIV/0!</v>
          </cell>
          <cell r="DE97" t="e">
            <v>#DIV/0!</v>
          </cell>
          <cell r="DF97" t="e">
            <v>#DIV/0!</v>
          </cell>
          <cell r="DG97" t="e">
            <v>#DIV/0!</v>
          </cell>
          <cell r="DH97" t="e">
            <v>#DIV/0!</v>
          </cell>
          <cell r="DI97" t="e">
            <v>#DIV/0!</v>
          </cell>
          <cell r="DJ97" t="e">
            <v>#DIV/0!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</row>
        <row r="98">
          <cell r="A98">
            <v>8000</v>
          </cell>
          <cell r="B98">
            <v>8</v>
          </cell>
          <cell r="C98" t="str">
            <v>II - 1 - C</v>
          </cell>
          <cell r="D98" t="str">
            <v>Galian Tanah dengan alat berat</v>
          </cell>
          <cell r="E98" t="str">
            <v>m3</v>
          </cell>
          <cell r="F98">
            <v>3292948.12</v>
          </cell>
          <cell r="H98">
            <v>58.955999999999996</v>
          </cell>
          <cell r="I98" t="str">
            <v>m3/jam</v>
          </cell>
          <cell r="L98">
            <v>18</v>
          </cell>
          <cell r="M98">
            <v>25</v>
          </cell>
          <cell r="N98">
            <v>7</v>
          </cell>
          <cell r="O98">
            <v>1</v>
          </cell>
          <cell r="P98">
            <v>3150</v>
          </cell>
          <cell r="Q98">
            <v>3292948.12</v>
          </cell>
          <cell r="V98">
            <v>33604757246.5</v>
          </cell>
          <cell r="W98">
            <v>0</v>
          </cell>
          <cell r="X98">
            <v>10205.06</v>
          </cell>
          <cell r="Y98">
            <v>0</v>
          </cell>
          <cell r="Z98">
            <v>10205.06</v>
          </cell>
          <cell r="AA98">
            <v>10167.02</v>
          </cell>
          <cell r="AB98">
            <v>33479469393</v>
          </cell>
          <cell r="AC98">
            <v>8000</v>
          </cell>
          <cell r="AG98">
            <v>3292948.12</v>
          </cell>
          <cell r="AK98">
            <v>10581.460000000001</v>
          </cell>
          <cell r="AL98">
            <v>34844198813</v>
          </cell>
          <cell r="AM98">
            <v>8000</v>
          </cell>
          <cell r="AQ98">
            <v>412.69199999999995</v>
          </cell>
          <cell r="AR98">
            <v>3292948.12</v>
          </cell>
          <cell r="AU98">
            <v>435.6</v>
          </cell>
          <cell r="AV98">
            <v>1434408200</v>
          </cell>
          <cell r="BB98">
            <v>21184</v>
          </cell>
          <cell r="BC98">
            <v>69757812974</v>
          </cell>
          <cell r="BD98">
            <v>69758076406</v>
          </cell>
          <cell r="BF98">
            <v>10167.02</v>
          </cell>
          <cell r="BG98">
            <v>10581.460000000001</v>
          </cell>
          <cell r="BH98">
            <v>435.6</v>
          </cell>
          <cell r="BI98">
            <v>21184.080000000002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</row>
        <row r="99">
          <cell r="A99">
            <v>8001</v>
          </cell>
          <cell r="G99" t="str">
            <v>Buldozer, 110 HP</v>
          </cell>
          <cell r="H99">
            <v>112.81923072000002</v>
          </cell>
          <cell r="I99" t="str">
            <v>m3/jam</v>
          </cell>
          <cell r="J99">
            <v>1</v>
          </cell>
          <cell r="K99">
            <v>8.8000000000000005E-3</v>
          </cell>
          <cell r="P99">
            <v>3150</v>
          </cell>
          <cell r="R99">
            <v>29187.82</v>
          </cell>
          <cell r="S99">
            <v>9.26</v>
          </cell>
          <cell r="T99">
            <v>242000.00000000003</v>
          </cell>
          <cell r="V99">
            <v>7063452440.000001</v>
          </cell>
          <cell r="W99">
            <v>0</v>
          </cell>
          <cell r="X99">
            <v>2145.02</v>
          </cell>
          <cell r="Y99">
            <v>0</v>
          </cell>
          <cell r="Z99">
            <v>2145.02</v>
          </cell>
          <cell r="AA99">
            <v>2129.6</v>
          </cell>
          <cell r="AB99">
            <v>7012662316</v>
          </cell>
          <cell r="AC99">
            <v>8001</v>
          </cell>
          <cell r="AD99" t="str">
            <v>Solar</v>
          </cell>
          <cell r="AE99" t="str">
            <v>Ltr</v>
          </cell>
          <cell r="AF99">
            <v>0.17727474183578618</v>
          </cell>
          <cell r="AH99">
            <v>583756.52785163745</v>
          </cell>
          <cell r="AI99">
            <v>32430.918213979858</v>
          </cell>
          <cell r="AJ99">
            <v>8899</v>
          </cell>
          <cell r="AK99">
            <v>1577.56</v>
          </cell>
          <cell r="AL99">
            <v>5194823236</v>
          </cell>
          <cell r="AM99">
            <v>8001</v>
          </cell>
          <cell r="AN99" t="str">
            <v>Mandor</v>
          </cell>
          <cell r="AO99" t="str">
            <v>Org/hari</v>
          </cell>
          <cell r="AP99">
            <v>1</v>
          </cell>
          <cell r="AQ99">
            <v>412.69199999999995</v>
          </cell>
          <cell r="AS99">
            <v>2.3999999999999998E-3</v>
          </cell>
          <cell r="AT99">
            <v>82500</v>
          </cell>
          <cell r="AU99">
            <v>198</v>
          </cell>
          <cell r="AV99">
            <v>652003727</v>
          </cell>
          <cell r="BJ99">
            <v>59.523800000000001</v>
          </cell>
          <cell r="BK99">
            <v>55321.53</v>
          </cell>
          <cell r="BL99">
            <v>17.559999999999999</v>
          </cell>
          <cell r="BN99" t="str">
            <v>Buldozer, 110 HP</v>
          </cell>
          <cell r="BO99">
            <v>9.26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R99">
            <v>0</v>
          </cell>
          <cell r="CT99" t="str">
            <v>Solar</v>
          </cell>
          <cell r="CU99">
            <v>583756.52785163745</v>
          </cell>
          <cell r="CV99">
            <v>0</v>
          </cell>
          <cell r="CW99" t="e">
            <v>#DIV/0!</v>
          </cell>
          <cell r="CX99" t="e">
            <v>#DIV/0!</v>
          </cell>
          <cell r="CY99" t="e">
            <v>#DIV/0!</v>
          </cell>
          <cell r="CZ99" t="e">
            <v>#DIV/0!</v>
          </cell>
          <cell r="DA99" t="e">
            <v>#DIV/0!</v>
          </cell>
          <cell r="DB99" t="e">
            <v>#DIV/0!</v>
          </cell>
          <cell r="DC99" t="e">
            <v>#DIV/0!</v>
          </cell>
          <cell r="DD99" t="e">
            <v>#DIV/0!</v>
          </cell>
          <cell r="DE99" t="e">
            <v>#DIV/0!</v>
          </cell>
          <cell r="DF99" t="e">
            <v>#DIV/0!</v>
          </cell>
          <cell r="DG99" t="e">
            <v>#DIV/0!</v>
          </cell>
          <cell r="DH99" t="e">
            <v>#DIV/0!</v>
          </cell>
          <cell r="DI99" t="e">
            <v>#DIV/0!</v>
          </cell>
          <cell r="DJ99" t="e">
            <v>#DIV/0!</v>
          </cell>
          <cell r="DL99" t="str">
            <v>Mandor</v>
          </cell>
          <cell r="DM99">
            <v>17.559999999999999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</row>
        <row r="100">
          <cell r="A100">
            <v>8002</v>
          </cell>
          <cell r="G100" t="str">
            <v>Dump Truck</v>
          </cell>
          <cell r="H100">
            <v>29.787065136630069</v>
          </cell>
          <cell r="I100" t="str">
            <v>m3/jam</v>
          </cell>
          <cell r="J100">
            <v>1</v>
          </cell>
          <cell r="K100">
            <v>3.3500000000000002E-2</v>
          </cell>
          <cell r="P100">
            <v>3150</v>
          </cell>
          <cell r="R100">
            <v>110549.59</v>
          </cell>
          <cell r="S100">
            <v>35.090000000000003</v>
          </cell>
          <cell r="T100">
            <v>133100</v>
          </cell>
          <cell r="V100">
            <v>14714150429</v>
          </cell>
          <cell r="W100">
            <v>0</v>
          </cell>
          <cell r="X100">
            <v>4468.38</v>
          </cell>
          <cell r="Y100">
            <v>0</v>
          </cell>
          <cell r="Z100">
            <v>4468.38</v>
          </cell>
          <cell r="AA100">
            <v>4458.8500000000004</v>
          </cell>
          <cell r="AB100">
            <v>14682761724</v>
          </cell>
          <cell r="AC100">
            <v>8002</v>
          </cell>
          <cell r="AD100" t="str">
            <v>Solar</v>
          </cell>
          <cell r="AE100" t="str">
            <v>Ltr</v>
          </cell>
          <cell r="AF100">
            <v>0.40285942723652995</v>
          </cell>
          <cell r="AH100">
            <v>1326595.1935428081</v>
          </cell>
          <cell r="AI100">
            <v>73699.732974600454</v>
          </cell>
          <cell r="AJ100">
            <v>8899</v>
          </cell>
          <cell r="AK100">
            <v>3585.04</v>
          </cell>
          <cell r="AL100">
            <v>11805350728</v>
          </cell>
          <cell r="AM100">
            <v>8002</v>
          </cell>
          <cell r="AN100" t="str">
            <v>Pekerja</v>
          </cell>
          <cell r="AO100" t="str">
            <v>Org/hari</v>
          </cell>
          <cell r="AP100">
            <v>2</v>
          </cell>
          <cell r="AQ100">
            <v>412.69199999999995</v>
          </cell>
          <cell r="AS100">
            <v>4.7999999999999996E-3</v>
          </cell>
          <cell r="AT100">
            <v>49500.000000000007</v>
          </cell>
          <cell r="AU100">
            <v>237.6</v>
          </cell>
          <cell r="AV100">
            <v>782404473</v>
          </cell>
          <cell r="BJ100">
            <v>29.761900000000001</v>
          </cell>
          <cell r="BK100">
            <v>110643.07</v>
          </cell>
          <cell r="BL100">
            <v>35.119999999999997</v>
          </cell>
          <cell r="BN100" t="str">
            <v>Dump Truck</v>
          </cell>
          <cell r="BO100">
            <v>35.090000000000003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R100">
            <v>0</v>
          </cell>
          <cell r="CT100" t="str">
            <v>Solar</v>
          </cell>
          <cell r="CU100">
            <v>1326595.1935428081</v>
          </cell>
          <cell r="CV100">
            <v>0</v>
          </cell>
          <cell r="CW100" t="e">
            <v>#DIV/0!</v>
          </cell>
          <cell r="CX100" t="e">
            <v>#DIV/0!</v>
          </cell>
          <cell r="CY100" t="e">
            <v>#DIV/0!</v>
          </cell>
          <cell r="CZ100" t="e">
            <v>#DIV/0!</v>
          </cell>
          <cell r="DA100" t="e">
            <v>#DIV/0!</v>
          </cell>
          <cell r="DB100" t="e">
            <v>#DIV/0!</v>
          </cell>
          <cell r="DC100" t="e">
            <v>#DIV/0!</v>
          </cell>
          <cell r="DD100" t="e">
            <v>#DIV/0!</v>
          </cell>
          <cell r="DE100" t="e">
            <v>#DIV/0!</v>
          </cell>
          <cell r="DF100" t="e">
            <v>#DIV/0!</v>
          </cell>
          <cell r="DG100" t="e">
            <v>#DIV/0!</v>
          </cell>
          <cell r="DH100" t="e">
            <v>#DIV/0!</v>
          </cell>
          <cell r="DI100" t="e">
            <v>#DIV/0!</v>
          </cell>
          <cell r="DJ100" t="e">
            <v>#DIV/0!</v>
          </cell>
          <cell r="DL100" t="str">
            <v>Pekerja</v>
          </cell>
          <cell r="DM100">
            <v>35.119999999999997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</row>
        <row r="101">
          <cell r="A101">
            <v>8003</v>
          </cell>
          <cell r="G101" t="str">
            <v>Excavator 1.2</v>
          </cell>
          <cell r="H101">
            <v>58.955999999999996</v>
          </cell>
          <cell r="I101" t="str">
            <v>m3/jam</v>
          </cell>
          <cell r="J101">
            <v>1</v>
          </cell>
          <cell r="K101">
            <v>1.6899999999999998E-2</v>
          </cell>
          <cell r="P101">
            <v>3150</v>
          </cell>
          <cell r="R101">
            <v>55854.33</v>
          </cell>
          <cell r="S101">
            <v>17.73</v>
          </cell>
          <cell r="T101">
            <v>211750.00000000003</v>
          </cell>
          <cell r="V101">
            <v>11827154377.500002</v>
          </cell>
          <cell r="W101">
            <v>0</v>
          </cell>
          <cell r="X101">
            <v>3591.66</v>
          </cell>
          <cell r="Y101">
            <v>0</v>
          </cell>
          <cell r="Z101">
            <v>3591.66</v>
          </cell>
          <cell r="AA101">
            <v>3578.57</v>
          </cell>
          <cell r="AB101">
            <v>11784045353</v>
          </cell>
          <cell r="AC101">
            <v>8003</v>
          </cell>
          <cell r="AD101" t="str">
            <v>Solar</v>
          </cell>
          <cell r="AE101" t="str">
            <v>Ltr</v>
          </cell>
          <cell r="AF101">
            <v>0.33923604043693606</v>
          </cell>
          <cell r="AH101">
            <v>1117086.6815930526</v>
          </cell>
          <cell r="AI101">
            <v>62060.371199614034</v>
          </cell>
          <cell r="AJ101">
            <v>8899</v>
          </cell>
          <cell r="AK101">
            <v>3018.86</v>
          </cell>
          <cell r="AL101">
            <v>9940949361</v>
          </cell>
          <cell r="AM101">
            <v>8003</v>
          </cell>
          <cell r="AO101">
            <v>0</v>
          </cell>
          <cell r="AQ101">
            <v>412.69199999999995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BJ101">
            <v>0</v>
          </cell>
          <cell r="BK101">
            <v>0</v>
          </cell>
          <cell r="BL101">
            <v>0</v>
          </cell>
          <cell r="BN101" t="str">
            <v>Excavator 1.2</v>
          </cell>
          <cell r="BO101">
            <v>17.73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R101">
            <v>0</v>
          </cell>
          <cell r="CT101" t="str">
            <v>Solar</v>
          </cell>
          <cell r="CU101">
            <v>1117086.6815930526</v>
          </cell>
          <cell r="CV101">
            <v>0</v>
          </cell>
          <cell r="CW101" t="e">
            <v>#DIV/0!</v>
          </cell>
          <cell r="CX101" t="e">
            <v>#DIV/0!</v>
          </cell>
          <cell r="CY101" t="e">
            <v>#DIV/0!</v>
          </cell>
          <cell r="CZ101" t="e">
            <v>#DIV/0!</v>
          </cell>
          <cell r="DA101" t="e">
            <v>#DIV/0!</v>
          </cell>
          <cell r="DB101" t="e">
            <v>#DIV/0!</v>
          </cell>
          <cell r="DC101" t="e">
            <v>#DIV/0!</v>
          </cell>
          <cell r="DD101" t="e">
            <v>#DIV/0!</v>
          </cell>
          <cell r="DE101" t="e">
            <v>#DIV/0!</v>
          </cell>
          <cell r="DF101" t="e">
            <v>#DIV/0!</v>
          </cell>
          <cell r="DG101" t="e">
            <v>#DIV/0!</v>
          </cell>
          <cell r="DH101" t="e">
            <v>#DIV/0!</v>
          </cell>
          <cell r="DI101" t="e">
            <v>#DIV/0!</v>
          </cell>
          <cell r="DJ101" t="e">
            <v>#DIV/0!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</row>
        <row r="102">
          <cell r="A102">
            <v>8004</v>
          </cell>
          <cell r="J102">
            <v>1</v>
          </cell>
          <cell r="K102">
            <v>0</v>
          </cell>
          <cell r="P102">
            <v>3150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8004</v>
          </cell>
          <cell r="AD102" t="str">
            <v>Disposal</v>
          </cell>
          <cell r="AE102" t="str">
            <v>m3</v>
          </cell>
          <cell r="AF102">
            <v>1</v>
          </cell>
          <cell r="AH102">
            <v>3292948.12</v>
          </cell>
          <cell r="AI102">
            <v>182941.56222222222</v>
          </cell>
          <cell r="AJ102">
            <v>2400</v>
          </cell>
          <cell r="AK102">
            <v>2400</v>
          </cell>
          <cell r="AL102">
            <v>7903075488</v>
          </cell>
          <cell r="AM102">
            <v>8004</v>
          </cell>
          <cell r="AO102">
            <v>0</v>
          </cell>
          <cell r="AQ102">
            <v>412.69199999999995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BJ102">
            <v>0</v>
          </cell>
          <cell r="BK102">
            <v>0</v>
          </cell>
          <cell r="BL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R102">
            <v>0</v>
          </cell>
          <cell r="CT102" t="str">
            <v>Disposal</v>
          </cell>
          <cell r="CU102">
            <v>3292948.12</v>
          </cell>
          <cell r="CV102">
            <v>0</v>
          </cell>
          <cell r="CW102" t="e">
            <v>#DIV/0!</v>
          </cell>
          <cell r="CX102" t="e">
            <v>#DIV/0!</v>
          </cell>
          <cell r="CY102" t="e">
            <v>#DIV/0!</v>
          </cell>
          <cell r="CZ102" t="e">
            <v>#DIV/0!</v>
          </cell>
          <cell r="DA102" t="e">
            <v>#DIV/0!</v>
          </cell>
          <cell r="DB102" t="e">
            <v>#DIV/0!</v>
          </cell>
          <cell r="DC102" t="e">
            <v>#DIV/0!</v>
          </cell>
          <cell r="DD102" t="e">
            <v>#DIV/0!</v>
          </cell>
          <cell r="DE102" t="e">
            <v>#DIV/0!</v>
          </cell>
          <cell r="DF102" t="e">
            <v>#DIV/0!</v>
          </cell>
          <cell r="DG102" t="e">
            <v>#DIV/0!</v>
          </cell>
          <cell r="DH102" t="e">
            <v>#DIV/0!</v>
          </cell>
          <cell r="DI102" t="e">
            <v>#DIV/0!</v>
          </cell>
          <cell r="DJ102" t="e">
            <v>#DIV/0!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</row>
        <row r="103">
          <cell r="A103">
            <v>8005</v>
          </cell>
          <cell r="J103">
            <v>1</v>
          </cell>
          <cell r="K103">
            <v>0</v>
          </cell>
          <cell r="P103">
            <v>3150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8005</v>
          </cell>
          <cell r="AE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8005</v>
          </cell>
          <cell r="AO103">
            <v>0</v>
          </cell>
          <cell r="AQ103">
            <v>412.69199999999995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BJ103">
            <v>0</v>
          </cell>
          <cell r="BK103">
            <v>0</v>
          </cell>
          <cell r="BL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R103">
            <v>0</v>
          </cell>
          <cell r="CT103">
            <v>0</v>
          </cell>
          <cell r="CU103">
            <v>0</v>
          </cell>
          <cell r="CV103">
            <v>0</v>
          </cell>
          <cell r="CW103" t="e">
            <v>#DIV/0!</v>
          </cell>
          <cell r="CX103" t="e">
            <v>#DIV/0!</v>
          </cell>
          <cell r="CY103" t="e">
            <v>#DIV/0!</v>
          </cell>
          <cell r="CZ103" t="e">
            <v>#DIV/0!</v>
          </cell>
          <cell r="DA103" t="e">
            <v>#DIV/0!</v>
          </cell>
          <cell r="DB103" t="e">
            <v>#DIV/0!</v>
          </cell>
          <cell r="DC103" t="e">
            <v>#DIV/0!</v>
          </cell>
          <cell r="DD103" t="e">
            <v>#DIV/0!</v>
          </cell>
          <cell r="DE103" t="e">
            <v>#DIV/0!</v>
          </cell>
          <cell r="DF103" t="e">
            <v>#DIV/0!</v>
          </cell>
          <cell r="DG103" t="e">
            <v>#DIV/0!</v>
          </cell>
          <cell r="DH103" t="e">
            <v>#DIV/0!</v>
          </cell>
          <cell r="DI103" t="e">
            <v>#DIV/0!</v>
          </cell>
          <cell r="DJ103" t="e">
            <v>#DIV/0!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</row>
        <row r="104">
          <cell r="A104">
            <v>8006</v>
          </cell>
          <cell r="J104">
            <v>1</v>
          </cell>
          <cell r="K104">
            <v>0</v>
          </cell>
          <cell r="P104">
            <v>3150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8006</v>
          </cell>
          <cell r="AE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8006</v>
          </cell>
          <cell r="AO104">
            <v>0</v>
          </cell>
          <cell r="AQ104">
            <v>412.69199999999995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BJ104">
            <v>0</v>
          </cell>
          <cell r="BK104">
            <v>0</v>
          </cell>
          <cell r="BL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R104">
            <v>0</v>
          </cell>
          <cell r="CT104">
            <v>0</v>
          </cell>
          <cell r="CU104">
            <v>0</v>
          </cell>
          <cell r="CV104">
            <v>0</v>
          </cell>
          <cell r="CW104" t="e">
            <v>#DIV/0!</v>
          </cell>
          <cell r="CX104" t="e">
            <v>#DIV/0!</v>
          </cell>
          <cell r="CY104" t="e">
            <v>#DIV/0!</v>
          </cell>
          <cell r="CZ104" t="e">
            <v>#DIV/0!</v>
          </cell>
          <cell r="DA104" t="e">
            <v>#DIV/0!</v>
          </cell>
          <cell r="DB104" t="e">
            <v>#DIV/0!</v>
          </cell>
          <cell r="DC104" t="e">
            <v>#DIV/0!</v>
          </cell>
          <cell r="DD104" t="e">
            <v>#DIV/0!</v>
          </cell>
          <cell r="DE104" t="e">
            <v>#DIV/0!</v>
          </cell>
          <cell r="DF104" t="e">
            <v>#DIV/0!</v>
          </cell>
          <cell r="DG104" t="e">
            <v>#DIV/0!</v>
          </cell>
          <cell r="DH104" t="e">
            <v>#DIV/0!</v>
          </cell>
          <cell r="DI104" t="e">
            <v>#DIV/0!</v>
          </cell>
          <cell r="DJ104" t="e">
            <v>#DIV/0!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</row>
        <row r="105">
          <cell r="A105">
            <v>8007</v>
          </cell>
          <cell r="J105">
            <v>1</v>
          </cell>
          <cell r="K105">
            <v>0</v>
          </cell>
          <cell r="P105">
            <v>3150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8007</v>
          </cell>
          <cell r="AE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8007</v>
          </cell>
          <cell r="AO105">
            <v>0</v>
          </cell>
          <cell r="AQ105">
            <v>412.69199999999995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BJ105">
            <v>0</v>
          </cell>
          <cell r="BK105">
            <v>0</v>
          </cell>
          <cell r="BL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R105">
            <v>0</v>
          </cell>
          <cell r="CT105">
            <v>0</v>
          </cell>
          <cell r="CU105">
            <v>0</v>
          </cell>
          <cell r="CV105">
            <v>0</v>
          </cell>
          <cell r="CW105" t="e">
            <v>#DIV/0!</v>
          </cell>
          <cell r="CX105" t="e">
            <v>#DIV/0!</v>
          </cell>
          <cell r="CY105" t="e">
            <v>#DIV/0!</v>
          </cell>
          <cell r="CZ105" t="e">
            <v>#DIV/0!</v>
          </cell>
          <cell r="DA105" t="e">
            <v>#DIV/0!</v>
          </cell>
          <cell r="DB105" t="e">
            <v>#DIV/0!</v>
          </cell>
          <cell r="DC105" t="e">
            <v>#DIV/0!</v>
          </cell>
          <cell r="DD105" t="e">
            <v>#DIV/0!</v>
          </cell>
          <cell r="DE105" t="e">
            <v>#DIV/0!</v>
          </cell>
          <cell r="DF105" t="e">
            <v>#DIV/0!</v>
          </cell>
          <cell r="DG105" t="e">
            <v>#DIV/0!</v>
          </cell>
          <cell r="DH105" t="e">
            <v>#DIV/0!</v>
          </cell>
          <cell r="DI105" t="e">
            <v>#DIV/0!</v>
          </cell>
          <cell r="DJ105" t="e">
            <v>#DIV/0!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>
            <v>0</v>
          </cell>
        </row>
        <row r="106">
          <cell r="A106">
            <v>8008</v>
          </cell>
          <cell r="J106">
            <v>1</v>
          </cell>
          <cell r="K106">
            <v>0</v>
          </cell>
          <cell r="P106">
            <v>3150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8008</v>
          </cell>
          <cell r="AE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8008</v>
          </cell>
          <cell r="AO106">
            <v>0</v>
          </cell>
          <cell r="AQ106">
            <v>412.69199999999995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BJ106">
            <v>0</v>
          </cell>
          <cell r="BK106">
            <v>0</v>
          </cell>
          <cell r="BL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R106">
            <v>0</v>
          </cell>
          <cell r="CT106">
            <v>0</v>
          </cell>
          <cell r="CU106">
            <v>0</v>
          </cell>
          <cell r="CV106">
            <v>0</v>
          </cell>
          <cell r="CW106" t="e">
            <v>#DIV/0!</v>
          </cell>
          <cell r="CX106" t="e">
            <v>#DIV/0!</v>
          </cell>
          <cell r="CY106" t="e">
            <v>#DIV/0!</v>
          </cell>
          <cell r="CZ106" t="e">
            <v>#DIV/0!</v>
          </cell>
          <cell r="DA106" t="e">
            <v>#DIV/0!</v>
          </cell>
          <cell r="DB106" t="e">
            <v>#DIV/0!</v>
          </cell>
          <cell r="DC106" t="e">
            <v>#DIV/0!</v>
          </cell>
          <cell r="DD106" t="e">
            <v>#DIV/0!</v>
          </cell>
          <cell r="DE106" t="e">
            <v>#DIV/0!</v>
          </cell>
          <cell r="DF106" t="e">
            <v>#DIV/0!</v>
          </cell>
          <cell r="DG106" t="e">
            <v>#DIV/0!</v>
          </cell>
          <cell r="DH106" t="e">
            <v>#DIV/0!</v>
          </cell>
          <cell r="DI106" t="e">
            <v>#DIV/0!</v>
          </cell>
          <cell r="DJ106" t="e">
            <v>#DIV/0!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</row>
        <row r="107">
          <cell r="A107">
            <v>8009</v>
          </cell>
          <cell r="J107">
            <v>1</v>
          </cell>
          <cell r="K107">
            <v>0</v>
          </cell>
          <cell r="P107">
            <v>3150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8009</v>
          </cell>
          <cell r="AE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8009</v>
          </cell>
          <cell r="AO107">
            <v>0</v>
          </cell>
          <cell r="AQ107">
            <v>412.69199999999995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BJ107">
            <v>0</v>
          </cell>
          <cell r="BK107">
            <v>0</v>
          </cell>
          <cell r="BL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R107">
            <v>0</v>
          </cell>
          <cell r="CT107">
            <v>0</v>
          </cell>
          <cell r="CU107">
            <v>0</v>
          </cell>
          <cell r="CV107">
            <v>0</v>
          </cell>
          <cell r="CW107" t="e">
            <v>#DIV/0!</v>
          </cell>
          <cell r="CX107" t="e">
            <v>#DIV/0!</v>
          </cell>
          <cell r="CY107" t="e">
            <v>#DIV/0!</v>
          </cell>
          <cell r="CZ107" t="e">
            <v>#DIV/0!</v>
          </cell>
          <cell r="DA107" t="e">
            <v>#DIV/0!</v>
          </cell>
          <cell r="DB107" t="e">
            <v>#DIV/0!</v>
          </cell>
          <cell r="DC107" t="e">
            <v>#DIV/0!</v>
          </cell>
          <cell r="DD107" t="e">
            <v>#DIV/0!</v>
          </cell>
          <cell r="DE107" t="e">
            <v>#DIV/0!</v>
          </cell>
          <cell r="DF107" t="e">
            <v>#DIV/0!</v>
          </cell>
          <cell r="DG107" t="e">
            <v>#DIV/0!</v>
          </cell>
          <cell r="DH107" t="e">
            <v>#DIV/0!</v>
          </cell>
          <cell r="DI107" t="e">
            <v>#DIV/0!</v>
          </cell>
          <cell r="DJ107" t="e">
            <v>#DIV/0!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</row>
        <row r="108">
          <cell r="A108">
            <v>8010</v>
          </cell>
          <cell r="J108">
            <v>1</v>
          </cell>
          <cell r="K108">
            <v>0</v>
          </cell>
          <cell r="P108">
            <v>3150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8010</v>
          </cell>
          <cell r="AE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8010</v>
          </cell>
          <cell r="AO108">
            <v>0</v>
          </cell>
          <cell r="AQ108">
            <v>412.69199999999995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BJ108">
            <v>0</v>
          </cell>
          <cell r="BK108">
            <v>0</v>
          </cell>
          <cell r="BL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R108">
            <v>0</v>
          </cell>
          <cell r="CT108">
            <v>0</v>
          </cell>
          <cell r="CU108">
            <v>0</v>
          </cell>
          <cell r="CV108">
            <v>0</v>
          </cell>
          <cell r="CW108" t="e">
            <v>#DIV/0!</v>
          </cell>
          <cell r="CX108" t="e">
            <v>#DIV/0!</v>
          </cell>
          <cell r="CY108" t="e">
            <v>#DIV/0!</v>
          </cell>
          <cell r="CZ108" t="e">
            <v>#DIV/0!</v>
          </cell>
          <cell r="DA108" t="e">
            <v>#DIV/0!</v>
          </cell>
          <cell r="DB108" t="e">
            <v>#DIV/0!</v>
          </cell>
          <cell r="DC108" t="e">
            <v>#DIV/0!</v>
          </cell>
          <cell r="DD108" t="e">
            <v>#DIV/0!</v>
          </cell>
          <cell r="DE108" t="e">
            <v>#DIV/0!</v>
          </cell>
          <cell r="DF108" t="e">
            <v>#DIV/0!</v>
          </cell>
          <cell r="DG108" t="e">
            <v>#DIV/0!</v>
          </cell>
          <cell r="DH108" t="e">
            <v>#DIV/0!</v>
          </cell>
          <cell r="DI108" t="e">
            <v>#DIV/0!</v>
          </cell>
          <cell r="DJ108" t="e">
            <v>#DIV/0!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</row>
        <row r="109">
          <cell r="A109">
            <v>8011</v>
          </cell>
          <cell r="J109">
            <v>1</v>
          </cell>
          <cell r="K109">
            <v>0</v>
          </cell>
          <cell r="P109">
            <v>3150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8011</v>
          </cell>
          <cell r="AE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8011</v>
          </cell>
          <cell r="AO109">
            <v>0</v>
          </cell>
          <cell r="AQ109">
            <v>412.69199999999995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BJ109">
            <v>0</v>
          </cell>
          <cell r="BK109">
            <v>0</v>
          </cell>
          <cell r="BL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R109">
            <v>0</v>
          </cell>
          <cell r="CT109">
            <v>0</v>
          </cell>
          <cell r="CU109">
            <v>0</v>
          </cell>
          <cell r="CV109">
            <v>0</v>
          </cell>
          <cell r="CW109" t="e">
            <v>#DIV/0!</v>
          </cell>
          <cell r="CX109" t="e">
            <v>#DIV/0!</v>
          </cell>
          <cell r="CY109" t="e">
            <v>#DIV/0!</v>
          </cell>
          <cell r="CZ109" t="e">
            <v>#DIV/0!</v>
          </cell>
          <cell r="DA109" t="e">
            <v>#DIV/0!</v>
          </cell>
          <cell r="DB109" t="e">
            <v>#DIV/0!</v>
          </cell>
          <cell r="DC109" t="e">
            <v>#DIV/0!</v>
          </cell>
          <cell r="DD109" t="e">
            <v>#DIV/0!</v>
          </cell>
          <cell r="DE109" t="e">
            <v>#DIV/0!</v>
          </cell>
          <cell r="DF109" t="e">
            <v>#DIV/0!</v>
          </cell>
          <cell r="DG109" t="e">
            <v>#DIV/0!</v>
          </cell>
          <cell r="DH109" t="e">
            <v>#DIV/0!</v>
          </cell>
          <cell r="DI109" t="e">
            <v>#DIV/0!</v>
          </cell>
          <cell r="DJ109" t="e">
            <v>#DIV/0!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</row>
        <row r="110">
          <cell r="A110">
            <v>8012</v>
          </cell>
          <cell r="J110">
            <v>1</v>
          </cell>
          <cell r="K110">
            <v>0</v>
          </cell>
          <cell r="P110">
            <v>3150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8012</v>
          </cell>
          <cell r="AE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8012</v>
          </cell>
          <cell r="AO110">
            <v>0</v>
          </cell>
          <cell r="AQ110">
            <v>412.69199999999995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BJ110">
            <v>0</v>
          </cell>
          <cell r="BK110">
            <v>0</v>
          </cell>
          <cell r="BL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R110">
            <v>0</v>
          </cell>
          <cell r="CT110">
            <v>0</v>
          </cell>
          <cell r="CU110">
            <v>0</v>
          </cell>
          <cell r="CV110">
            <v>0</v>
          </cell>
          <cell r="CW110" t="e">
            <v>#DIV/0!</v>
          </cell>
          <cell r="CX110" t="e">
            <v>#DIV/0!</v>
          </cell>
          <cell r="CY110" t="e">
            <v>#DIV/0!</v>
          </cell>
          <cell r="CZ110" t="e">
            <v>#DIV/0!</v>
          </cell>
          <cell r="DA110" t="e">
            <v>#DIV/0!</v>
          </cell>
          <cell r="DB110" t="e">
            <v>#DIV/0!</v>
          </cell>
          <cell r="DC110" t="e">
            <v>#DIV/0!</v>
          </cell>
          <cell r="DD110" t="e">
            <v>#DIV/0!</v>
          </cell>
          <cell r="DE110" t="e">
            <v>#DIV/0!</v>
          </cell>
          <cell r="DF110" t="e">
            <v>#DIV/0!</v>
          </cell>
          <cell r="DG110" t="e">
            <v>#DIV/0!</v>
          </cell>
          <cell r="DH110" t="e">
            <v>#DIV/0!</v>
          </cell>
          <cell r="DI110" t="e">
            <v>#DIV/0!</v>
          </cell>
          <cell r="DJ110" t="e">
            <v>#DIV/0!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</row>
        <row r="111">
          <cell r="A111">
            <v>9000</v>
          </cell>
          <cell r="B111">
            <v>9</v>
          </cell>
          <cell r="C111" t="str">
            <v>II - 1 - D</v>
          </cell>
          <cell r="D111" t="str">
            <v>Timbunan Tanah Hasil Galian Dipadatkan</v>
          </cell>
          <cell r="E111" t="str">
            <v>m3</v>
          </cell>
          <cell r="F111">
            <v>546348.81999999995</v>
          </cell>
          <cell r="H111">
            <v>106.66666666666667</v>
          </cell>
          <cell r="I111" t="str">
            <v>m3/jam</v>
          </cell>
          <cell r="L111">
            <v>18</v>
          </cell>
          <cell r="M111">
            <v>25</v>
          </cell>
          <cell r="N111">
            <v>7</v>
          </cell>
          <cell r="O111">
            <v>1</v>
          </cell>
          <cell r="P111">
            <v>3150</v>
          </cell>
          <cell r="Q111">
            <v>546348.81999999995</v>
          </cell>
          <cell r="V111">
            <v>2965381727</v>
          </cell>
          <cell r="W111">
            <v>0</v>
          </cell>
          <cell r="X111">
            <v>5427.61</v>
          </cell>
          <cell r="Y111">
            <v>0</v>
          </cell>
          <cell r="Z111">
            <v>5427.61</v>
          </cell>
          <cell r="AA111">
            <v>5377.84</v>
          </cell>
          <cell r="AB111">
            <v>2938176536</v>
          </cell>
          <cell r="AC111">
            <v>9000</v>
          </cell>
          <cell r="AG111">
            <v>546348.81999999995</v>
          </cell>
          <cell r="AK111">
            <v>3894.7599999999998</v>
          </cell>
          <cell r="AL111">
            <v>2127897529</v>
          </cell>
          <cell r="AM111">
            <v>9000</v>
          </cell>
          <cell r="AQ111">
            <v>746.66666666666674</v>
          </cell>
          <cell r="AR111">
            <v>546348.81999999995</v>
          </cell>
          <cell r="AU111">
            <v>235.95</v>
          </cell>
          <cell r="AV111">
            <v>128911003</v>
          </cell>
          <cell r="BB111">
            <v>9508</v>
          </cell>
          <cell r="BC111">
            <v>5194684580</v>
          </cell>
          <cell r="BD111">
            <v>5194985068</v>
          </cell>
          <cell r="BF111">
            <v>5377.84</v>
          </cell>
          <cell r="BG111">
            <v>3894.7599999999998</v>
          </cell>
          <cell r="BH111">
            <v>235.95</v>
          </cell>
          <cell r="BI111">
            <v>9508.5500000000011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</row>
        <row r="112">
          <cell r="A112">
            <v>9001</v>
          </cell>
          <cell r="G112" t="str">
            <v>Buldozer, 110 HP</v>
          </cell>
          <cell r="H112">
            <v>120.93749999999999</v>
          </cell>
          <cell r="I112" t="str">
            <v>m3/jam</v>
          </cell>
          <cell r="J112">
            <v>1</v>
          </cell>
          <cell r="K112">
            <v>8.2000000000000007E-3</v>
          </cell>
          <cell r="P112">
            <v>3150</v>
          </cell>
          <cell r="R112">
            <v>4517.6099999999997</v>
          </cell>
          <cell r="S112">
            <v>1.43</v>
          </cell>
          <cell r="T112">
            <v>242000.00000000003</v>
          </cell>
          <cell r="V112">
            <v>1093261620</v>
          </cell>
          <cell r="W112">
            <v>0</v>
          </cell>
          <cell r="X112">
            <v>2001.03</v>
          </cell>
          <cell r="Y112">
            <v>0</v>
          </cell>
          <cell r="Z112">
            <v>2001.03</v>
          </cell>
          <cell r="AA112">
            <v>1984.4</v>
          </cell>
          <cell r="AB112">
            <v>1084174598</v>
          </cell>
          <cell r="AC112">
            <v>9001</v>
          </cell>
          <cell r="AD112" t="str">
            <v>Solar</v>
          </cell>
          <cell r="AE112" t="str">
            <v>Ltr</v>
          </cell>
          <cell r="AF112">
            <v>0.16537467700258399</v>
          </cell>
          <cell r="AH112">
            <v>90352.259638242889</v>
          </cell>
          <cell r="AI112">
            <v>5019.5699799023823</v>
          </cell>
          <cell r="AJ112">
            <v>8899</v>
          </cell>
          <cell r="AK112">
            <v>1471.66</v>
          </cell>
          <cell r="AL112">
            <v>804039704</v>
          </cell>
          <cell r="AM112">
            <v>9001</v>
          </cell>
          <cell r="AN112" t="str">
            <v>Mandor</v>
          </cell>
          <cell r="AO112" t="str">
            <v>Org/hari</v>
          </cell>
          <cell r="AP112">
            <v>1</v>
          </cell>
          <cell r="AQ112">
            <v>746.66666666666674</v>
          </cell>
          <cell r="AS112">
            <v>1.2999999999999999E-3</v>
          </cell>
          <cell r="AT112">
            <v>82500</v>
          </cell>
          <cell r="AU112">
            <v>107.25</v>
          </cell>
          <cell r="AV112">
            <v>58595910</v>
          </cell>
          <cell r="BJ112">
            <v>109.89009999999999</v>
          </cell>
          <cell r="BK112">
            <v>4971.7700000000004</v>
          </cell>
          <cell r="BL112">
            <v>1.57</v>
          </cell>
          <cell r="BN112" t="str">
            <v>Buldozer, 110 HP</v>
          </cell>
          <cell r="BO112">
            <v>1.43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R112">
            <v>0</v>
          </cell>
          <cell r="CT112" t="str">
            <v>Solar</v>
          </cell>
          <cell r="CU112">
            <v>90352.259638242889</v>
          </cell>
          <cell r="CV112">
            <v>0</v>
          </cell>
          <cell r="CW112" t="e">
            <v>#DIV/0!</v>
          </cell>
          <cell r="CX112" t="e">
            <v>#DIV/0!</v>
          </cell>
          <cell r="CY112" t="e">
            <v>#DIV/0!</v>
          </cell>
          <cell r="CZ112" t="e">
            <v>#DIV/0!</v>
          </cell>
          <cell r="DA112" t="e">
            <v>#DIV/0!</v>
          </cell>
          <cell r="DB112" t="e">
            <v>#DIV/0!</v>
          </cell>
          <cell r="DC112" t="e">
            <v>#DIV/0!</v>
          </cell>
          <cell r="DD112" t="e">
            <v>#DIV/0!</v>
          </cell>
          <cell r="DE112" t="e">
            <v>#DIV/0!</v>
          </cell>
          <cell r="DF112" t="e">
            <v>#DIV/0!</v>
          </cell>
          <cell r="DG112" t="e">
            <v>#DIV/0!</v>
          </cell>
          <cell r="DH112" t="e">
            <v>#DIV/0!</v>
          </cell>
          <cell r="DI112" t="e">
            <v>#DIV/0!</v>
          </cell>
          <cell r="DJ112" t="e">
            <v>#DIV/0!</v>
          </cell>
          <cell r="DL112" t="str">
            <v>Mandor</v>
          </cell>
          <cell r="DM112">
            <v>1.57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</row>
        <row r="113">
          <cell r="A113">
            <v>9002</v>
          </cell>
          <cell r="G113" t="str">
            <v>Vibro Roller, 10 ton</v>
          </cell>
          <cell r="H113">
            <v>106.66666666666667</v>
          </cell>
          <cell r="I113" t="str">
            <v>m3/jam</v>
          </cell>
          <cell r="J113">
            <v>1</v>
          </cell>
          <cell r="K113">
            <v>9.2999999999999992E-3</v>
          </cell>
          <cell r="P113">
            <v>3150</v>
          </cell>
          <cell r="R113">
            <v>5122.0200000000004</v>
          </cell>
          <cell r="S113">
            <v>1.62</v>
          </cell>
          <cell r="T113">
            <v>193600.00000000003</v>
          </cell>
          <cell r="V113">
            <v>991623072.00000024</v>
          </cell>
          <cell r="W113">
            <v>0</v>
          </cell>
          <cell r="X113">
            <v>1814.99</v>
          </cell>
          <cell r="Y113">
            <v>0</v>
          </cell>
          <cell r="Z113">
            <v>1814.99</v>
          </cell>
          <cell r="AA113">
            <v>1800.48</v>
          </cell>
          <cell r="AB113">
            <v>983690123</v>
          </cell>
          <cell r="AC113">
            <v>9002</v>
          </cell>
          <cell r="AD113" t="str">
            <v>Solar</v>
          </cell>
          <cell r="AE113" t="str">
            <v>Ltr</v>
          </cell>
          <cell r="AF113">
            <v>0.11249999999999999</v>
          </cell>
          <cell r="AH113">
            <v>61464.242249999988</v>
          </cell>
          <cell r="AI113">
            <v>3414.6801249999994</v>
          </cell>
          <cell r="AJ113">
            <v>8899</v>
          </cell>
          <cell r="AK113">
            <v>1001.13</v>
          </cell>
          <cell r="AL113">
            <v>546966194</v>
          </cell>
          <cell r="AM113">
            <v>9002</v>
          </cell>
          <cell r="AN113" t="str">
            <v>Pekerja</v>
          </cell>
          <cell r="AO113" t="str">
            <v>Org/hari</v>
          </cell>
          <cell r="AP113">
            <v>2</v>
          </cell>
          <cell r="AQ113">
            <v>746.66666666666674</v>
          </cell>
          <cell r="AS113">
            <v>2.5999999999999999E-3</v>
          </cell>
          <cell r="AT113">
            <v>49500.000000000007</v>
          </cell>
          <cell r="AU113">
            <v>128.69999999999999</v>
          </cell>
          <cell r="AV113">
            <v>70315093</v>
          </cell>
          <cell r="BJ113">
            <v>54.945042857142859</v>
          </cell>
          <cell r="BK113">
            <v>9943.5499999999993</v>
          </cell>
          <cell r="BL113">
            <v>3.15</v>
          </cell>
          <cell r="BN113" t="str">
            <v>Vibro Roller, 10 ton</v>
          </cell>
          <cell r="BO113">
            <v>1.62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R113">
            <v>0</v>
          </cell>
          <cell r="CT113" t="str">
            <v>Solar</v>
          </cell>
          <cell r="CU113">
            <v>61464.242249999988</v>
          </cell>
          <cell r="CV113">
            <v>0</v>
          </cell>
          <cell r="CW113" t="e">
            <v>#DIV/0!</v>
          </cell>
          <cell r="CX113" t="e">
            <v>#DIV/0!</v>
          </cell>
          <cell r="CY113" t="e">
            <v>#DIV/0!</v>
          </cell>
          <cell r="CZ113" t="e">
            <v>#DIV/0!</v>
          </cell>
          <cell r="DA113" t="e">
            <v>#DIV/0!</v>
          </cell>
          <cell r="DB113" t="e">
            <v>#DIV/0!</v>
          </cell>
          <cell r="DC113" t="e">
            <v>#DIV/0!</v>
          </cell>
          <cell r="DD113" t="e">
            <v>#DIV/0!</v>
          </cell>
          <cell r="DE113" t="e">
            <v>#DIV/0!</v>
          </cell>
          <cell r="DF113" t="e">
            <v>#DIV/0!</v>
          </cell>
          <cell r="DG113" t="e">
            <v>#DIV/0!</v>
          </cell>
          <cell r="DH113" t="e">
            <v>#DIV/0!</v>
          </cell>
          <cell r="DI113" t="e">
            <v>#DIV/0!</v>
          </cell>
          <cell r="DJ113" t="e">
            <v>#DIV/0!</v>
          </cell>
          <cell r="DL113" t="str">
            <v>Pekerja</v>
          </cell>
          <cell r="DM113">
            <v>3.15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</row>
        <row r="114">
          <cell r="A114">
            <v>9003</v>
          </cell>
          <cell r="G114" t="str">
            <v>Water Tanker</v>
          </cell>
          <cell r="H114">
            <v>207.49999999999997</v>
          </cell>
          <cell r="I114" t="str">
            <v>m3/jam</v>
          </cell>
          <cell r="J114">
            <v>0.5</v>
          </cell>
          <cell r="K114">
            <v>2.3999999999999998E-3</v>
          </cell>
          <cell r="P114">
            <v>3150</v>
          </cell>
          <cell r="R114">
            <v>1316.5</v>
          </cell>
          <cell r="S114">
            <v>0.41</v>
          </cell>
          <cell r="T114">
            <v>72600</v>
          </cell>
          <cell r="V114">
            <v>95577900</v>
          </cell>
          <cell r="W114">
            <v>0</v>
          </cell>
          <cell r="X114">
            <v>174.93</v>
          </cell>
          <cell r="Y114">
            <v>0</v>
          </cell>
          <cell r="Z114">
            <v>174.93</v>
          </cell>
          <cell r="AA114">
            <v>174.24</v>
          </cell>
          <cell r="AB114">
            <v>95195818</v>
          </cell>
          <cell r="AC114">
            <v>9003</v>
          </cell>
          <cell r="AD114" t="str">
            <v>Solar</v>
          </cell>
          <cell r="AE114" t="str">
            <v>Ltr</v>
          </cell>
          <cell r="AF114">
            <v>2.4096385542168679E-2</v>
          </cell>
          <cell r="AH114">
            <v>13165.031807228917</v>
          </cell>
          <cell r="AI114">
            <v>731.39065595716204</v>
          </cell>
          <cell r="AJ114">
            <v>8899</v>
          </cell>
          <cell r="AK114">
            <v>214.43</v>
          </cell>
          <cell r="AL114">
            <v>117153577</v>
          </cell>
          <cell r="AM114">
            <v>9003</v>
          </cell>
          <cell r="AO114">
            <v>0</v>
          </cell>
          <cell r="AQ114">
            <v>746.66666666666674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BJ114">
            <v>0</v>
          </cell>
          <cell r="BK114">
            <v>0</v>
          </cell>
          <cell r="BL114">
            <v>0</v>
          </cell>
          <cell r="BN114" t="str">
            <v>Water Tanker</v>
          </cell>
          <cell r="BO114">
            <v>0.41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R114">
            <v>0</v>
          </cell>
          <cell r="CT114" t="str">
            <v>Solar</v>
          </cell>
          <cell r="CU114">
            <v>13165.031807228917</v>
          </cell>
          <cell r="CV114">
            <v>0</v>
          </cell>
          <cell r="CW114" t="e">
            <v>#DIV/0!</v>
          </cell>
          <cell r="CX114" t="e">
            <v>#DIV/0!</v>
          </cell>
          <cell r="CY114" t="e">
            <v>#DIV/0!</v>
          </cell>
          <cell r="CZ114" t="e">
            <v>#DIV/0!</v>
          </cell>
          <cell r="DA114" t="e">
            <v>#DIV/0!</v>
          </cell>
          <cell r="DB114" t="e">
            <v>#DIV/0!</v>
          </cell>
          <cell r="DC114" t="e">
            <v>#DIV/0!</v>
          </cell>
          <cell r="DD114" t="e">
            <v>#DIV/0!</v>
          </cell>
          <cell r="DE114" t="e">
            <v>#DIV/0!</v>
          </cell>
          <cell r="DF114" t="e">
            <v>#DIV/0!</v>
          </cell>
          <cell r="DG114" t="e">
            <v>#DIV/0!</v>
          </cell>
          <cell r="DH114" t="e">
            <v>#DIV/0!</v>
          </cell>
          <cell r="DI114" t="e">
            <v>#DIV/0!</v>
          </cell>
          <cell r="DJ114" t="e">
            <v>#DIV/0!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</row>
        <row r="115">
          <cell r="A115">
            <v>9004</v>
          </cell>
          <cell r="G115" t="str">
            <v>Excavator 1.2</v>
          </cell>
          <cell r="H115">
            <v>58.955999999999996</v>
          </cell>
          <cell r="I115" t="str">
            <v>m3/jam</v>
          </cell>
          <cell r="J115">
            <v>0.4</v>
          </cell>
          <cell r="K115">
            <v>6.7000000000000002E-3</v>
          </cell>
          <cell r="P115">
            <v>3150</v>
          </cell>
          <cell r="R115">
            <v>3706.82</v>
          </cell>
          <cell r="S115">
            <v>1.17</v>
          </cell>
          <cell r="T115">
            <v>211750.00000000003</v>
          </cell>
          <cell r="V115">
            <v>784919135.00000012</v>
          </cell>
          <cell r="W115">
            <v>0</v>
          </cell>
          <cell r="X115">
            <v>1436.66</v>
          </cell>
          <cell r="Y115">
            <v>0</v>
          </cell>
          <cell r="Z115">
            <v>1436.66</v>
          </cell>
          <cell r="AA115">
            <v>1418.72</v>
          </cell>
          <cell r="AB115">
            <v>775115997</v>
          </cell>
          <cell r="AC115">
            <v>9004</v>
          </cell>
          <cell r="AD115" t="str">
            <v>Solar</v>
          </cell>
          <cell r="AE115" t="str">
            <v>Ltr</v>
          </cell>
          <cell r="AF115">
            <v>0.13569441617477443</v>
          </cell>
          <cell r="AH115">
            <v>74136.48415767691</v>
          </cell>
          <cell r="AI115">
            <v>4118.6935643153838</v>
          </cell>
          <cell r="AJ115">
            <v>8899</v>
          </cell>
          <cell r="AK115">
            <v>1207.54</v>
          </cell>
          <cell r="AL115">
            <v>659738054</v>
          </cell>
          <cell r="AM115">
            <v>9004</v>
          </cell>
          <cell r="AO115">
            <v>0</v>
          </cell>
          <cell r="AQ115">
            <v>746.66666666666674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BJ115">
            <v>0</v>
          </cell>
          <cell r="BK115">
            <v>0</v>
          </cell>
          <cell r="BL115">
            <v>0</v>
          </cell>
          <cell r="BN115" t="str">
            <v>Excavator 1.2</v>
          </cell>
          <cell r="BO115">
            <v>1.17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R115">
            <v>0</v>
          </cell>
          <cell r="CT115" t="str">
            <v>Solar</v>
          </cell>
          <cell r="CU115">
            <v>74136.48415767691</v>
          </cell>
          <cell r="CV115">
            <v>0</v>
          </cell>
          <cell r="CW115" t="e">
            <v>#DIV/0!</v>
          </cell>
          <cell r="CX115" t="e">
            <v>#DIV/0!</v>
          </cell>
          <cell r="CY115" t="e">
            <v>#DIV/0!</v>
          </cell>
          <cell r="CZ115" t="e">
            <v>#DIV/0!</v>
          </cell>
          <cell r="DA115" t="e">
            <v>#DIV/0!</v>
          </cell>
          <cell r="DB115" t="e">
            <v>#DIV/0!</v>
          </cell>
          <cell r="DC115" t="e">
            <v>#DIV/0!</v>
          </cell>
          <cell r="DD115" t="e">
            <v>#DIV/0!</v>
          </cell>
          <cell r="DE115" t="e">
            <v>#DIV/0!</v>
          </cell>
          <cell r="DF115" t="e">
            <v>#DIV/0!</v>
          </cell>
          <cell r="DG115" t="e">
            <v>#DIV/0!</v>
          </cell>
          <cell r="DH115" t="e">
            <v>#DIV/0!</v>
          </cell>
          <cell r="DI115" t="e">
            <v>#DIV/0!</v>
          </cell>
          <cell r="DJ115" t="e">
            <v>#DIV/0!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</row>
        <row r="116">
          <cell r="A116">
            <v>9005</v>
          </cell>
          <cell r="J116">
            <v>1</v>
          </cell>
          <cell r="K116">
            <v>0</v>
          </cell>
          <cell r="P116">
            <v>3150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9005</v>
          </cell>
          <cell r="AE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9005</v>
          </cell>
          <cell r="AO116">
            <v>0</v>
          </cell>
          <cell r="AQ116">
            <v>746.66666666666674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BJ116">
            <v>0</v>
          </cell>
          <cell r="BK116">
            <v>0</v>
          </cell>
          <cell r="BL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R116">
            <v>0</v>
          </cell>
          <cell r="CT116">
            <v>0</v>
          </cell>
          <cell r="CU116">
            <v>0</v>
          </cell>
          <cell r="CV116">
            <v>0</v>
          </cell>
          <cell r="CW116" t="e">
            <v>#DIV/0!</v>
          </cell>
          <cell r="CX116" t="e">
            <v>#DIV/0!</v>
          </cell>
          <cell r="CY116" t="e">
            <v>#DIV/0!</v>
          </cell>
          <cell r="CZ116" t="e">
            <v>#DIV/0!</v>
          </cell>
          <cell r="DA116" t="e">
            <v>#DIV/0!</v>
          </cell>
          <cell r="DB116" t="e">
            <v>#DIV/0!</v>
          </cell>
          <cell r="DC116" t="e">
            <v>#DIV/0!</v>
          </cell>
          <cell r="DD116" t="e">
            <v>#DIV/0!</v>
          </cell>
          <cell r="DE116" t="e">
            <v>#DIV/0!</v>
          </cell>
          <cell r="DF116" t="e">
            <v>#DIV/0!</v>
          </cell>
          <cell r="DG116" t="e">
            <v>#DIV/0!</v>
          </cell>
          <cell r="DH116" t="e">
            <v>#DIV/0!</v>
          </cell>
          <cell r="DI116" t="e">
            <v>#DIV/0!</v>
          </cell>
          <cell r="DJ116" t="e">
            <v>#DIV/0!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</row>
        <row r="117">
          <cell r="A117">
            <v>9006</v>
          </cell>
          <cell r="J117">
            <v>1</v>
          </cell>
          <cell r="K117">
            <v>0</v>
          </cell>
          <cell r="P117">
            <v>3150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9006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9006</v>
          </cell>
          <cell r="AO117">
            <v>0</v>
          </cell>
          <cell r="AQ117">
            <v>746.66666666666674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BJ117">
            <v>0</v>
          </cell>
          <cell r="BK117">
            <v>0</v>
          </cell>
          <cell r="BL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R117">
            <v>0</v>
          </cell>
          <cell r="CT117">
            <v>0</v>
          </cell>
          <cell r="CU117">
            <v>0</v>
          </cell>
          <cell r="CV117">
            <v>0</v>
          </cell>
          <cell r="CW117" t="e">
            <v>#DIV/0!</v>
          </cell>
          <cell r="CX117" t="e">
            <v>#DIV/0!</v>
          </cell>
          <cell r="CY117" t="e">
            <v>#DIV/0!</v>
          </cell>
          <cell r="CZ117" t="e">
            <v>#DIV/0!</v>
          </cell>
          <cell r="DA117" t="e">
            <v>#DIV/0!</v>
          </cell>
          <cell r="DB117" t="e">
            <v>#DIV/0!</v>
          </cell>
          <cell r="DC117" t="e">
            <v>#DIV/0!</v>
          </cell>
          <cell r="DD117" t="e">
            <v>#DIV/0!</v>
          </cell>
          <cell r="DE117" t="e">
            <v>#DIV/0!</v>
          </cell>
          <cell r="DF117" t="e">
            <v>#DIV/0!</v>
          </cell>
          <cell r="DG117" t="e">
            <v>#DIV/0!</v>
          </cell>
          <cell r="DH117" t="e">
            <v>#DIV/0!</v>
          </cell>
          <cell r="DI117" t="e">
            <v>#DIV/0!</v>
          </cell>
          <cell r="DJ117" t="e">
            <v>#DIV/0!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</row>
        <row r="118">
          <cell r="A118">
            <v>9007</v>
          </cell>
          <cell r="J118">
            <v>1</v>
          </cell>
          <cell r="K118">
            <v>0</v>
          </cell>
          <cell r="P118">
            <v>3150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9007</v>
          </cell>
          <cell r="AE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9007</v>
          </cell>
          <cell r="AO118">
            <v>0</v>
          </cell>
          <cell r="AQ118">
            <v>746.66666666666674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BJ118">
            <v>0</v>
          </cell>
          <cell r="BK118">
            <v>0</v>
          </cell>
          <cell r="BL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R118">
            <v>0</v>
          </cell>
          <cell r="CT118">
            <v>0</v>
          </cell>
          <cell r="CU118">
            <v>0</v>
          </cell>
          <cell r="CV118">
            <v>0</v>
          </cell>
          <cell r="CW118" t="e">
            <v>#DIV/0!</v>
          </cell>
          <cell r="CX118" t="e">
            <v>#DIV/0!</v>
          </cell>
          <cell r="CY118" t="e">
            <v>#DIV/0!</v>
          </cell>
          <cell r="CZ118" t="e">
            <v>#DIV/0!</v>
          </cell>
          <cell r="DA118" t="e">
            <v>#DIV/0!</v>
          </cell>
          <cell r="DB118" t="e">
            <v>#DIV/0!</v>
          </cell>
          <cell r="DC118" t="e">
            <v>#DIV/0!</v>
          </cell>
          <cell r="DD118" t="e">
            <v>#DIV/0!</v>
          </cell>
          <cell r="DE118" t="e">
            <v>#DIV/0!</v>
          </cell>
          <cell r="DF118" t="e">
            <v>#DIV/0!</v>
          </cell>
          <cell r="DG118" t="e">
            <v>#DIV/0!</v>
          </cell>
          <cell r="DH118" t="e">
            <v>#DIV/0!</v>
          </cell>
          <cell r="DI118" t="e">
            <v>#DIV/0!</v>
          </cell>
          <cell r="DJ118" t="e">
            <v>#DIV/0!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</row>
        <row r="119">
          <cell r="A119">
            <v>9008</v>
          </cell>
          <cell r="J119">
            <v>1</v>
          </cell>
          <cell r="K119">
            <v>0</v>
          </cell>
          <cell r="P119">
            <v>3150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9008</v>
          </cell>
          <cell r="AE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9008</v>
          </cell>
          <cell r="AO119">
            <v>0</v>
          </cell>
          <cell r="AQ119">
            <v>746.66666666666674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BJ119">
            <v>0</v>
          </cell>
          <cell r="BK119">
            <v>0</v>
          </cell>
          <cell r="BL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R119">
            <v>0</v>
          </cell>
          <cell r="CT119">
            <v>0</v>
          </cell>
          <cell r="CU119">
            <v>0</v>
          </cell>
          <cell r="CV119">
            <v>0</v>
          </cell>
          <cell r="CW119" t="e">
            <v>#DIV/0!</v>
          </cell>
          <cell r="CX119" t="e">
            <v>#DIV/0!</v>
          </cell>
          <cell r="CY119" t="e">
            <v>#DIV/0!</v>
          </cell>
          <cell r="CZ119" t="e">
            <v>#DIV/0!</v>
          </cell>
          <cell r="DA119" t="e">
            <v>#DIV/0!</v>
          </cell>
          <cell r="DB119" t="e">
            <v>#DIV/0!</v>
          </cell>
          <cell r="DC119" t="e">
            <v>#DIV/0!</v>
          </cell>
          <cell r="DD119" t="e">
            <v>#DIV/0!</v>
          </cell>
          <cell r="DE119" t="e">
            <v>#DIV/0!</v>
          </cell>
          <cell r="DF119" t="e">
            <v>#DIV/0!</v>
          </cell>
          <cell r="DG119" t="e">
            <v>#DIV/0!</v>
          </cell>
          <cell r="DH119" t="e">
            <v>#DIV/0!</v>
          </cell>
          <cell r="DI119" t="e">
            <v>#DIV/0!</v>
          </cell>
          <cell r="DJ119" t="e">
            <v>#DIV/0!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</row>
        <row r="120">
          <cell r="A120">
            <v>9009</v>
          </cell>
          <cell r="J120">
            <v>1</v>
          </cell>
          <cell r="K120">
            <v>0</v>
          </cell>
          <cell r="P120">
            <v>3150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9009</v>
          </cell>
          <cell r="AE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9009</v>
          </cell>
          <cell r="AO120">
            <v>0</v>
          </cell>
          <cell r="AQ120">
            <v>746.66666666666674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BJ120">
            <v>0</v>
          </cell>
          <cell r="BK120">
            <v>0</v>
          </cell>
          <cell r="BL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R120">
            <v>0</v>
          </cell>
          <cell r="CT120">
            <v>0</v>
          </cell>
          <cell r="CU120">
            <v>0</v>
          </cell>
          <cell r="CV120">
            <v>0</v>
          </cell>
          <cell r="CW120" t="e">
            <v>#DIV/0!</v>
          </cell>
          <cell r="CX120" t="e">
            <v>#DIV/0!</v>
          </cell>
          <cell r="CY120" t="e">
            <v>#DIV/0!</v>
          </cell>
          <cell r="CZ120" t="e">
            <v>#DIV/0!</v>
          </cell>
          <cell r="DA120" t="e">
            <v>#DIV/0!</v>
          </cell>
          <cell r="DB120" t="e">
            <v>#DIV/0!</v>
          </cell>
          <cell r="DC120" t="e">
            <v>#DIV/0!</v>
          </cell>
          <cell r="DD120" t="e">
            <v>#DIV/0!</v>
          </cell>
          <cell r="DE120" t="e">
            <v>#DIV/0!</v>
          </cell>
          <cell r="DF120" t="e">
            <v>#DIV/0!</v>
          </cell>
          <cell r="DG120" t="e">
            <v>#DIV/0!</v>
          </cell>
          <cell r="DH120" t="e">
            <v>#DIV/0!</v>
          </cell>
          <cell r="DI120" t="e">
            <v>#DIV/0!</v>
          </cell>
          <cell r="DJ120" t="e">
            <v>#DIV/0!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</row>
        <row r="121">
          <cell r="A121">
            <v>9010</v>
          </cell>
          <cell r="J121">
            <v>1</v>
          </cell>
          <cell r="K121">
            <v>0</v>
          </cell>
          <cell r="P121">
            <v>3150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9010</v>
          </cell>
          <cell r="AE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9010</v>
          </cell>
          <cell r="AO121">
            <v>0</v>
          </cell>
          <cell r="AQ121">
            <v>746.66666666666674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BJ121">
            <v>0</v>
          </cell>
          <cell r="BK121">
            <v>0</v>
          </cell>
          <cell r="BL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R121">
            <v>0</v>
          </cell>
          <cell r="CT121">
            <v>0</v>
          </cell>
          <cell r="CU121">
            <v>0</v>
          </cell>
          <cell r="CV121">
            <v>0</v>
          </cell>
          <cell r="CW121" t="e">
            <v>#DIV/0!</v>
          </cell>
          <cell r="CX121" t="e">
            <v>#DIV/0!</v>
          </cell>
          <cell r="CY121" t="e">
            <v>#DIV/0!</v>
          </cell>
          <cell r="CZ121" t="e">
            <v>#DIV/0!</v>
          </cell>
          <cell r="DA121" t="e">
            <v>#DIV/0!</v>
          </cell>
          <cell r="DB121" t="e">
            <v>#DIV/0!</v>
          </cell>
          <cell r="DC121" t="e">
            <v>#DIV/0!</v>
          </cell>
          <cell r="DD121" t="e">
            <v>#DIV/0!</v>
          </cell>
          <cell r="DE121" t="e">
            <v>#DIV/0!</v>
          </cell>
          <cell r="DF121" t="e">
            <v>#DIV/0!</v>
          </cell>
          <cell r="DG121" t="e">
            <v>#DIV/0!</v>
          </cell>
          <cell r="DH121" t="e">
            <v>#DIV/0!</v>
          </cell>
          <cell r="DI121" t="e">
            <v>#DIV/0!</v>
          </cell>
          <cell r="DJ121" t="e">
            <v>#DIV/0!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</row>
        <row r="122">
          <cell r="A122">
            <v>9011</v>
          </cell>
          <cell r="J122">
            <v>1</v>
          </cell>
          <cell r="K122">
            <v>0</v>
          </cell>
          <cell r="P122">
            <v>3150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9011</v>
          </cell>
          <cell r="AE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9011</v>
          </cell>
          <cell r="AO122">
            <v>0</v>
          </cell>
          <cell r="AQ122">
            <v>746.66666666666674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BJ122">
            <v>0</v>
          </cell>
          <cell r="BK122">
            <v>0</v>
          </cell>
          <cell r="BL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R122">
            <v>0</v>
          </cell>
          <cell r="CT122">
            <v>0</v>
          </cell>
          <cell r="CU122">
            <v>0</v>
          </cell>
          <cell r="CV122">
            <v>0</v>
          </cell>
          <cell r="CW122" t="e">
            <v>#DIV/0!</v>
          </cell>
          <cell r="CX122" t="e">
            <v>#DIV/0!</v>
          </cell>
          <cell r="CY122" t="e">
            <v>#DIV/0!</v>
          </cell>
          <cell r="CZ122" t="e">
            <v>#DIV/0!</v>
          </cell>
          <cell r="DA122" t="e">
            <v>#DIV/0!</v>
          </cell>
          <cell r="DB122" t="e">
            <v>#DIV/0!</v>
          </cell>
          <cell r="DC122" t="e">
            <v>#DIV/0!</v>
          </cell>
          <cell r="DD122" t="e">
            <v>#DIV/0!</v>
          </cell>
          <cell r="DE122" t="e">
            <v>#DIV/0!</v>
          </cell>
          <cell r="DF122" t="e">
            <v>#DIV/0!</v>
          </cell>
          <cell r="DG122" t="e">
            <v>#DIV/0!</v>
          </cell>
          <cell r="DH122" t="e">
            <v>#DIV/0!</v>
          </cell>
          <cell r="DI122" t="e">
            <v>#DIV/0!</v>
          </cell>
          <cell r="DJ122" t="e">
            <v>#DIV/0!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</row>
        <row r="123">
          <cell r="A123">
            <v>9012</v>
          </cell>
          <cell r="J123">
            <v>1</v>
          </cell>
          <cell r="K123">
            <v>0</v>
          </cell>
          <cell r="P123">
            <v>3150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9012</v>
          </cell>
          <cell r="AE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9012</v>
          </cell>
          <cell r="AO123">
            <v>0</v>
          </cell>
          <cell r="AQ123">
            <v>746.66666666666674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BJ123">
            <v>0</v>
          </cell>
          <cell r="BK123">
            <v>0</v>
          </cell>
          <cell r="BL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R123">
            <v>0</v>
          </cell>
          <cell r="CT123">
            <v>0</v>
          </cell>
          <cell r="CU123">
            <v>0</v>
          </cell>
          <cell r="CV123">
            <v>0</v>
          </cell>
          <cell r="CW123" t="e">
            <v>#DIV/0!</v>
          </cell>
          <cell r="CX123" t="e">
            <v>#DIV/0!</v>
          </cell>
          <cell r="CY123" t="e">
            <v>#DIV/0!</v>
          </cell>
          <cell r="CZ123" t="e">
            <v>#DIV/0!</v>
          </cell>
          <cell r="DA123" t="e">
            <v>#DIV/0!</v>
          </cell>
          <cell r="DB123" t="e">
            <v>#DIV/0!</v>
          </cell>
          <cell r="DC123" t="e">
            <v>#DIV/0!</v>
          </cell>
          <cell r="DD123" t="e">
            <v>#DIV/0!</v>
          </cell>
          <cell r="DE123" t="e">
            <v>#DIV/0!</v>
          </cell>
          <cell r="DF123" t="e">
            <v>#DIV/0!</v>
          </cell>
          <cell r="DG123" t="e">
            <v>#DIV/0!</v>
          </cell>
          <cell r="DH123" t="e">
            <v>#DIV/0!</v>
          </cell>
          <cell r="DI123" t="e">
            <v>#DIV/0!</v>
          </cell>
          <cell r="DJ123" t="e">
            <v>#DIV/0!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</row>
        <row r="124">
          <cell r="A124">
            <v>10000</v>
          </cell>
          <cell r="B124">
            <v>10</v>
          </cell>
          <cell r="C124" t="str">
            <v>II - 1 - E</v>
          </cell>
          <cell r="D124" t="str">
            <v>Timbunan Tanah didatangkan dipadatkan</v>
          </cell>
          <cell r="E124" t="str">
            <v>m3</v>
          </cell>
          <cell r="F124">
            <v>4658.7700000000004</v>
          </cell>
          <cell r="H124">
            <v>129</v>
          </cell>
          <cell r="I124" t="str">
            <v>m3/jam</v>
          </cell>
          <cell r="L124">
            <v>18</v>
          </cell>
          <cell r="M124">
            <v>25</v>
          </cell>
          <cell r="N124">
            <v>7</v>
          </cell>
          <cell r="O124">
            <v>1</v>
          </cell>
          <cell r="P124">
            <v>3150</v>
          </cell>
          <cell r="Q124">
            <v>4658.7700000000004</v>
          </cell>
          <cell r="V124">
            <v>22991754.5</v>
          </cell>
          <cell r="W124">
            <v>0</v>
          </cell>
          <cell r="X124">
            <v>4935.13</v>
          </cell>
          <cell r="Y124">
            <v>0</v>
          </cell>
          <cell r="Z124">
            <v>4935.13</v>
          </cell>
          <cell r="AA124">
            <v>4900.5</v>
          </cell>
          <cell r="AB124">
            <v>14543748</v>
          </cell>
          <cell r="AC124">
            <v>10000</v>
          </cell>
          <cell r="AG124">
            <v>4658.7700000000004</v>
          </cell>
          <cell r="AK124">
            <v>179704.21999999997</v>
          </cell>
          <cell r="AL124">
            <v>837200627</v>
          </cell>
          <cell r="AM124">
            <v>10000</v>
          </cell>
          <cell r="AQ124">
            <v>903</v>
          </cell>
          <cell r="AR124">
            <v>4658.7700000000004</v>
          </cell>
          <cell r="AU124">
            <v>199.65</v>
          </cell>
          <cell r="AV124">
            <v>930123</v>
          </cell>
          <cell r="BB124">
            <v>184804</v>
          </cell>
          <cell r="BC124">
            <v>860959331</v>
          </cell>
          <cell r="BD124">
            <v>852674498</v>
          </cell>
          <cell r="BF124">
            <v>4900.5</v>
          </cell>
          <cell r="BG124">
            <v>179704.21999999997</v>
          </cell>
          <cell r="BH124">
            <v>199.65</v>
          </cell>
          <cell r="BI124">
            <v>184804.36999999997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</row>
        <row r="125">
          <cell r="A125">
            <v>10001</v>
          </cell>
          <cell r="F125" t="str">
            <v>Bongkar</v>
          </cell>
          <cell r="G125" t="str">
            <v>Buldozer, 110 HP</v>
          </cell>
          <cell r="H125">
            <v>129</v>
          </cell>
          <cell r="I125" t="str">
            <v>m3/jam</v>
          </cell>
          <cell r="J125">
            <v>1</v>
          </cell>
          <cell r="K125">
            <v>7.7000000000000002E-3</v>
          </cell>
          <cell r="P125">
            <v>3150</v>
          </cell>
          <cell r="R125">
            <v>36.11</v>
          </cell>
          <cell r="S125">
            <v>0.01</v>
          </cell>
          <cell r="T125">
            <v>242000.00000000003</v>
          </cell>
          <cell r="V125">
            <v>8738620</v>
          </cell>
          <cell r="W125">
            <v>0</v>
          </cell>
          <cell r="X125">
            <v>1875.73</v>
          </cell>
          <cell r="Y125">
            <v>0</v>
          </cell>
          <cell r="Z125">
            <v>1875.73</v>
          </cell>
          <cell r="AA125">
            <v>1863.4</v>
          </cell>
          <cell r="AB125">
            <v>8681152</v>
          </cell>
          <cell r="AC125">
            <v>10001</v>
          </cell>
          <cell r="AD125" t="str">
            <v>Tanah Merah</v>
          </cell>
          <cell r="AE125" t="str">
            <v>m3</v>
          </cell>
          <cell r="AF125">
            <v>1.1000000000000001</v>
          </cell>
          <cell r="AH125">
            <v>5124.6470000000008</v>
          </cell>
          <cell r="AI125">
            <v>284.70261111111114</v>
          </cell>
          <cell r="AJ125">
            <v>160000</v>
          </cell>
          <cell r="AK125">
            <v>176000</v>
          </cell>
          <cell r="AL125">
            <v>819943520</v>
          </cell>
          <cell r="AM125">
            <v>10001</v>
          </cell>
          <cell r="AN125" t="str">
            <v>Mandor</v>
          </cell>
          <cell r="AO125" t="str">
            <v>Org/hari</v>
          </cell>
          <cell r="AP125">
            <v>1</v>
          </cell>
          <cell r="AQ125">
            <v>903</v>
          </cell>
          <cell r="AS125">
            <v>1.1000000000000001E-3</v>
          </cell>
          <cell r="AT125">
            <v>82500</v>
          </cell>
          <cell r="AU125">
            <v>90.75</v>
          </cell>
          <cell r="AV125">
            <v>422783</v>
          </cell>
          <cell r="BJ125">
            <v>129.87012857142858</v>
          </cell>
          <cell r="BK125">
            <v>35.869999999999997</v>
          </cell>
          <cell r="BL125">
            <v>0.01</v>
          </cell>
          <cell r="BN125" t="str">
            <v>Buldozer, 110 HP</v>
          </cell>
          <cell r="BO125">
            <v>0.01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R125">
            <v>0</v>
          </cell>
          <cell r="CT125" t="str">
            <v>Tanah Merah</v>
          </cell>
          <cell r="CU125">
            <v>5124.6470000000008</v>
          </cell>
          <cell r="CV125">
            <v>0</v>
          </cell>
          <cell r="CW125" t="e">
            <v>#DIV/0!</v>
          </cell>
          <cell r="CX125" t="e">
            <v>#DIV/0!</v>
          </cell>
          <cell r="CY125" t="e">
            <v>#DIV/0!</v>
          </cell>
          <cell r="CZ125" t="e">
            <v>#DIV/0!</v>
          </cell>
          <cell r="DA125" t="e">
            <v>#DIV/0!</v>
          </cell>
          <cell r="DB125" t="e">
            <v>#DIV/0!</v>
          </cell>
          <cell r="DC125" t="e">
            <v>#DIV/0!</v>
          </cell>
          <cell r="DD125" t="e">
            <v>#DIV/0!</v>
          </cell>
          <cell r="DE125" t="e">
            <v>#DIV/0!</v>
          </cell>
          <cell r="DF125" t="e">
            <v>#DIV/0!</v>
          </cell>
          <cell r="DG125" t="e">
            <v>#DIV/0!</v>
          </cell>
          <cell r="DH125" t="e">
            <v>#DIV/0!</v>
          </cell>
          <cell r="DI125" t="e">
            <v>#DIV/0!</v>
          </cell>
          <cell r="DJ125" t="e">
            <v>#DIV/0!</v>
          </cell>
          <cell r="DL125" t="str">
            <v>Mandor</v>
          </cell>
          <cell r="DM125">
            <v>0.01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</row>
        <row r="126">
          <cell r="A126">
            <v>10002</v>
          </cell>
          <cell r="G126" t="str">
            <v>Vibro Roller, 10 ton</v>
          </cell>
          <cell r="H126">
            <v>133.33333333333334</v>
          </cell>
          <cell r="I126" t="str">
            <v>m3/jam</v>
          </cell>
          <cell r="J126">
            <v>0.75</v>
          </cell>
          <cell r="K126">
            <v>5.5999999999999999E-3</v>
          </cell>
          <cell r="P126">
            <v>3150</v>
          </cell>
          <cell r="R126">
            <v>26.2</v>
          </cell>
          <cell r="S126">
            <v>0</v>
          </cell>
          <cell r="T126">
            <v>193600.00000000003</v>
          </cell>
          <cell r="V126">
            <v>5072320.0000000009</v>
          </cell>
          <cell r="W126">
            <v>0</v>
          </cell>
          <cell r="X126">
            <v>1088.76</v>
          </cell>
          <cell r="Y126">
            <v>0</v>
          </cell>
          <cell r="Z126">
            <v>1088.76</v>
          </cell>
          <cell r="AA126">
            <v>1084.1600000000001</v>
          </cell>
          <cell r="AB126">
            <v>5050852</v>
          </cell>
          <cell r="AC126">
            <v>10002</v>
          </cell>
          <cell r="AD126" t="str">
            <v>Solar</v>
          </cell>
          <cell r="AE126" t="str">
            <v>Ltr</v>
          </cell>
          <cell r="AF126">
            <v>0.15503875968992248</v>
          </cell>
          <cell r="AH126">
            <v>722.28992248062025</v>
          </cell>
          <cell r="AI126">
            <v>40.127217915590016</v>
          </cell>
          <cell r="AJ126">
            <v>8899</v>
          </cell>
          <cell r="AK126">
            <v>1379.68</v>
          </cell>
          <cell r="AL126">
            <v>6427611</v>
          </cell>
          <cell r="AM126">
            <v>10002</v>
          </cell>
          <cell r="AN126" t="str">
            <v>Pekerja</v>
          </cell>
          <cell r="AO126" t="str">
            <v>Org/hari</v>
          </cell>
          <cell r="AP126">
            <v>2</v>
          </cell>
          <cell r="AQ126">
            <v>903</v>
          </cell>
          <cell r="AS126">
            <v>2.2000000000000001E-3</v>
          </cell>
          <cell r="AT126">
            <v>49500.000000000007</v>
          </cell>
          <cell r="AU126">
            <v>108.9</v>
          </cell>
          <cell r="AV126">
            <v>507340</v>
          </cell>
          <cell r="BJ126">
            <v>64.935057142857133</v>
          </cell>
          <cell r="BK126">
            <v>71.739999999999995</v>
          </cell>
          <cell r="BL126">
            <v>0.02</v>
          </cell>
          <cell r="BN126" t="str">
            <v>Vibro Roller, 10 ton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R126">
            <v>0</v>
          </cell>
          <cell r="CT126" t="str">
            <v>Solar</v>
          </cell>
          <cell r="CU126">
            <v>722.28992248062025</v>
          </cell>
          <cell r="CV126">
            <v>0</v>
          </cell>
          <cell r="CW126" t="e">
            <v>#DIV/0!</v>
          </cell>
          <cell r="CX126" t="e">
            <v>#DIV/0!</v>
          </cell>
          <cell r="CY126" t="e">
            <v>#DIV/0!</v>
          </cell>
          <cell r="CZ126" t="e">
            <v>#DIV/0!</v>
          </cell>
          <cell r="DA126" t="e">
            <v>#DIV/0!</v>
          </cell>
          <cell r="DB126" t="e">
            <v>#DIV/0!</v>
          </cell>
          <cell r="DC126" t="e">
            <v>#DIV/0!</v>
          </cell>
          <cell r="DD126" t="e">
            <v>#DIV/0!</v>
          </cell>
          <cell r="DE126" t="e">
            <v>#DIV/0!</v>
          </cell>
          <cell r="DF126" t="e">
            <v>#DIV/0!</v>
          </cell>
          <cell r="DG126" t="e">
            <v>#DIV/0!</v>
          </cell>
          <cell r="DH126" t="e">
            <v>#DIV/0!</v>
          </cell>
          <cell r="DI126" t="e">
            <v>#DIV/0!</v>
          </cell>
          <cell r="DJ126" t="e">
            <v>#DIV/0!</v>
          </cell>
          <cell r="DL126" t="str">
            <v>Pekerja</v>
          </cell>
          <cell r="DM126">
            <v>0.02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</row>
        <row r="127">
          <cell r="A127">
            <v>10003</v>
          </cell>
          <cell r="F127" t="str">
            <v>Buang</v>
          </cell>
          <cell r="G127" t="str">
            <v>Water Tanker</v>
          </cell>
          <cell r="H127">
            <v>207.49999999999997</v>
          </cell>
          <cell r="I127" t="str">
            <v>m3/jam</v>
          </cell>
          <cell r="J127">
            <v>0.5</v>
          </cell>
          <cell r="K127">
            <v>2.3999999999999998E-3</v>
          </cell>
          <cell r="P127">
            <v>3150</v>
          </cell>
          <cell r="R127">
            <v>11.22</v>
          </cell>
          <cell r="S127">
            <v>0</v>
          </cell>
          <cell r="T127">
            <v>72600</v>
          </cell>
          <cell r="V127">
            <v>814572</v>
          </cell>
          <cell r="W127">
            <v>0</v>
          </cell>
          <cell r="X127">
            <v>174.84</v>
          </cell>
          <cell r="Y127">
            <v>0</v>
          </cell>
          <cell r="Z127">
            <v>174.84</v>
          </cell>
          <cell r="AA127">
            <v>174.24</v>
          </cell>
          <cell r="AB127">
            <v>811744</v>
          </cell>
          <cell r="AC127">
            <v>10003</v>
          </cell>
          <cell r="AD127" t="str">
            <v>Solar</v>
          </cell>
          <cell r="AE127" t="str">
            <v>Ltr</v>
          </cell>
          <cell r="AF127">
            <v>6.7500000000000004E-2</v>
          </cell>
          <cell r="AH127">
            <v>314.46697500000005</v>
          </cell>
          <cell r="AI127">
            <v>17.470387500000001</v>
          </cell>
          <cell r="AJ127">
            <v>8899</v>
          </cell>
          <cell r="AK127">
            <v>600.67999999999995</v>
          </cell>
          <cell r="AL127">
            <v>2798429</v>
          </cell>
          <cell r="AM127">
            <v>10003</v>
          </cell>
          <cell r="AO127">
            <v>0</v>
          </cell>
          <cell r="AQ127">
            <v>903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BJ127">
            <v>0</v>
          </cell>
          <cell r="BK127">
            <v>0</v>
          </cell>
          <cell r="BL127">
            <v>0</v>
          </cell>
          <cell r="BN127" t="str">
            <v>Water Tanker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R127">
            <v>0</v>
          </cell>
          <cell r="CT127" t="str">
            <v>Solar</v>
          </cell>
          <cell r="CU127">
            <v>314.46697500000005</v>
          </cell>
          <cell r="CV127">
            <v>0</v>
          </cell>
          <cell r="CW127" t="e">
            <v>#DIV/0!</v>
          </cell>
          <cell r="CX127" t="e">
            <v>#DIV/0!</v>
          </cell>
          <cell r="CY127" t="e">
            <v>#DIV/0!</v>
          </cell>
          <cell r="CZ127" t="e">
            <v>#DIV/0!</v>
          </cell>
          <cell r="DA127" t="e">
            <v>#DIV/0!</v>
          </cell>
          <cell r="DB127" t="e">
            <v>#DIV/0!</v>
          </cell>
          <cell r="DC127" t="e">
            <v>#DIV/0!</v>
          </cell>
          <cell r="DD127" t="e">
            <v>#DIV/0!</v>
          </cell>
          <cell r="DE127" t="e">
            <v>#DIV/0!</v>
          </cell>
          <cell r="DF127" t="e">
            <v>#DIV/0!</v>
          </cell>
          <cell r="DG127" t="e">
            <v>#DIV/0!</v>
          </cell>
          <cell r="DH127" t="e">
            <v>#DIV/0!</v>
          </cell>
          <cell r="DI127" t="e">
            <v>#DIV/0!</v>
          </cell>
          <cell r="DJ127" t="e">
            <v>#DIV/0!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</row>
        <row r="128">
          <cell r="A128">
            <v>10004</v>
          </cell>
          <cell r="F128" t="str">
            <v>Angkut</v>
          </cell>
          <cell r="G128" t="str">
            <v>Excavator 1.2</v>
          </cell>
          <cell r="H128">
            <v>58.955999999999996</v>
          </cell>
          <cell r="I128" t="str">
            <v>m3/jam</v>
          </cell>
          <cell r="J128">
            <v>0.5</v>
          </cell>
          <cell r="K128">
            <v>8.3999999999999995E-3</v>
          </cell>
          <cell r="P128">
            <v>3150</v>
          </cell>
          <cell r="R128">
            <v>39.51</v>
          </cell>
          <cell r="S128">
            <v>0.01</v>
          </cell>
          <cell r="T128">
            <v>211750.00000000003</v>
          </cell>
          <cell r="V128">
            <v>8366242.5000000009</v>
          </cell>
          <cell r="W128">
            <v>0</v>
          </cell>
          <cell r="X128">
            <v>1795.8</v>
          </cell>
          <cell r="Y128">
            <v>0</v>
          </cell>
          <cell r="Z128">
            <v>1795.8</v>
          </cell>
          <cell r="AA128">
            <v>1778.7</v>
          </cell>
          <cell r="AB128">
            <v>0</v>
          </cell>
          <cell r="AC128">
            <v>10004</v>
          </cell>
          <cell r="AD128" t="str">
            <v>Solar</v>
          </cell>
          <cell r="AE128" t="str">
            <v>Ltr</v>
          </cell>
          <cell r="AF128">
            <v>2.4096385542168679E-2</v>
          </cell>
          <cell r="AH128">
            <v>112.25951807228918</v>
          </cell>
          <cell r="AI128">
            <v>6.2366398929049547</v>
          </cell>
          <cell r="AJ128">
            <v>8899</v>
          </cell>
          <cell r="AK128">
            <v>214.43</v>
          </cell>
          <cell r="AL128">
            <v>998980</v>
          </cell>
          <cell r="AM128">
            <v>10004</v>
          </cell>
          <cell r="AO128">
            <v>0</v>
          </cell>
          <cell r="AQ128">
            <v>903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BJ128">
            <v>0</v>
          </cell>
          <cell r="BK128">
            <v>0</v>
          </cell>
          <cell r="BL128">
            <v>0</v>
          </cell>
          <cell r="BN128" t="str">
            <v>Excavator 1.2</v>
          </cell>
          <cell r="BO128">
            <v>0.01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R128">
            <v>0</v>
          </cell>
          <cell r="CT128" t="str">
            <v>Solar</v>
          </cell>
          <cell r="CU128">
            <v>112.25951807228918</v>
          </cell>
          <cell r="CV128">
            <v>0</v>
          </cell>
          <cell r="CW128" t="e">
            <v>#DIV/0!</v>
          </cell>
          <cell r="CX128" t="e">
            <v>#DIV/0!</v>
          </cell>
          <cell r="CY128" t="e">
            <v>#DIV/0!</v>
          </cell>
          <cell r="CZ128" t="e">
            <v>#DIV/0!</v>
          </cell>
          <cell r="DA128" t="e">
            <v>#DIV/0!</v>
          </cell>
          <cell r="DB128" t="e">
            <v>#DIV/0!</v>
          </cell>
          <cell r="DC128" t="e">
            <v>#DIV/0!</v>
          </cell>
          <cell r="DD128" t="e">
            <v>#DIV/0!</v>
          </cell>
          <cell r="DE128" t="e">
            <v>#DIV/0!</v>
          </cell>
          <cell r="DF128" t="e">
            <v>#DIV/0!</v>
          </cell>
          <cell r="DG128" t="e">
            <v>#DIV/0!</v>
          </cell>
          <cell r="DH128" t="e">
            <v>#DIV/0!</v>
          </cell>
          <cell r="DI128" t="e">
            <v>#DIV/0!</v>
          </cell>
          <cell r="DJ128" t="e">
            <v>#DIV/0!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</row>
        <row r="129">
          <cell r="A129">
            <v>10005</v>
          </cell>
          <cell r="J129">
            <v>1</v>
          </cell>
          <cell r="K129">
            <v>0</v>
          </cell>
          <cell r="P129">
            <v>3150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</v>
          </cell>
          <cell r="AA129">
            <v>0</v>
          </cell>
          <cell r="AB129">
            <v>0</v>
          </cell>
          <cell r="AC129">
            <v>10005</v>
          </cell>
          <cell r="AD129" t="str">
            <v>Solar</v>
          </cell>
          <cell r="AE129" t="str">
            <v>Ltr</v>
          </cell>
          <cell r="AF129">
            <v>0.16961802021846803</v>
          </cell>
          <cell r="AH129">
            <v>790.21134405319242</v>
          </cell>
          <cell r="AI129">
            <v>43.900630225177359</v>
          </cell>
          <cell r="AJ129">
            <v>8899</v>
          </cell>
          <cell r="AK129">
            <v>1509.43</v>
          </cell>
          <cell r="AL129">
            <v>7032087</v>
          </cell>
          <cell r="AM129">
            <v>10005</v>
          </cell>
          <cell r="AO129">
            <v>0</v>
          </cell>
          <cell r="AQ129">
            <v>903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BJ129">
            <v>0</v>
          </cell>
          <cell r="BK129">
            <v>0</v>
          </cell>
          <cell r="BL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R129">
            <v>0</v>
          </cell>
          <cell r="CT129" t="str">
            <v>Solar</v>
          </cell>
          <cell r="CU129">
            <v>790.21134405319242</v>
          </cell>
          <cell r="CV129">
            <v>0</v>
          </cell>
          <cell r="CW129" t="e">
            <v>#DIV/0!</v>
          </cell>
          <cell r="CX129" t="e">
            <v>#DIV/0!</v>
          </cell>
          <cell r="CY129" t="e">
            <v>#DIV/0!</v>
          </cell>
          <cell r="CZ129" t="e">
            <v>#DIV/0!</v>
          </cell>
          <cell r="DA129" t="e">
            <v>#DIV/0!</v>
          </cell>
          <cell r="DB129" t="e">
            <v>#DIV/0!</v>
          </cell>
          <cell r="DC129" t="e">
            <v>#DIV/0!</v>
          </cell>
          <cell r="DD129" t="e">
            <v>#DIV/0!</v>
          </cell>
          <cell r="DE129" t="e">
            <v>#DIV/0!</v>
          </cell>
          <cell r="DF129" t="e">
            <v>#DIV/0!</v>
          </cell>
          <cell r="DG129" t="e">
            <v>#DIV/0!</v>
          </cell>
          <cell r="DH129" t="e">
            <v>#DIV/0!</v>
          </cell>
          <cell r="DI129" t="e">
            <v>#DIV/0!</v>
          </cell>
          <cell r="DJ129" t="e">
            <v>#DIV/0!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</row>
        <row r="130">
          <cell r="A130">
            <v>10006</v>
          </cell>
          <cell r="J130">
            <v>1</v>
          </cell>
          <cell r="K130">
            <v>0</v>
          </cell>
          <cell r="P130">
            <v>3150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10006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10006</v>
          </cell>
          <cell r="AO130">
            <v>0</v>
          </cell>
          <cell r="AQ130">
            <v>903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BJ130">
            <v>0</v>
          </cell>
          <cell r="BK130">
            <v>0</v>
          </cell>
          <cell r="BL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R130">
            <v>0</v>
          </cell>
          <cell r="CT130">
            <v>0</v>
          </cell>
          <cell r="CU130">
            <v>0</v>
          </cell>
          <cell r="CV130">
            <v>0</v>
          </cell>
          <cell r="CW130" t="e">
            <v>#DIV/0!</v>
          </cell>
          <cell r="CX130" t="e">
            <v>#DIV/0!</v>
          </cell>
          <cell r="CY130" t="e">
            <v>#DIV/0!</v>
          </cell>
          <cell r="CZ130" t="e">
            <v>#DIV/0!</v>
          </cell>
          <cell r="DA130" t="e">
            <v>#DIV/0!</v>
          </cell>
          <cell r="DB130" t="e">
            <v>#DIV/0!</v>
          </cell>
          <cell r="DC130" t="e">
            <v>#DIV/0!</v>
          </cell>
          <cell r="DD130" t="e">
            <v>#DIV/0!</v>
          </cell>
          <cell r="DE130" t="e">
            <v>#DIV/0!</v>
          </cell>
          <cell r="DF130" t="e">
            <v>#DIV/0!</v>
          </cell>
          <cell r="DG130" t="e">
            <v>#DIV/0!</v>
          </cell>
          <cell r="DH130" t="e">
            <v>#DIV/0!</v>
          </cell>
          <cell r="DI130" t="e">
            <v>#DIV/0!</v>
          </cell>
          <cell r="DJ130" t="e">
            <v>#DIV/0!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</row>
        <row r="131">
          <cell r="A131">
            <v>10007</v>
          </cell>
          <cell r="J131">
            <v>1</v>
          </cell>
          <cell r="K131">
            <v>0</v>
          </cell>
          <cell r="P131">
            <v>3150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10007</v>
          </cell>
          <cell r="AE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10007</v>
          </cell>
          <cell r="AO131">
            <v>0</v>
          </cell>
          <cell r="AQ131">
            <v>903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BJ131">
            <v>0</v>
          </cell>
          <cell r="BK131">
            <v>0</v>
          </cell>
          <cell r="BL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R131">
            <v>0</v>
          </cell>
          <cell r="CT131">
            <v>0</v>
          </cell>
          <cell r="CU131">
            <v>0</v>
          </cell>
          <cell r="CV131">
            <v>0</v>
          </cell>
          <cell r="CW131" t="e">
            <v>#DIV/0!</v>
          </cell>
          <cell r="CX131" t="e">
            <v>#DIV/0!</v>
          </cell>
          <cell r="CY131" t="e">
            <v>#DIV/0!</v>
          </cell>
          <cell r="CZ131" t="e">
            <v>#DIV/0!</v>
          </cell>
          <cell r="DA131" t="e">
            <v>#DIV/0!</v>
          </cell>
          <cell r="DB131" t="e">
            <v>#DIV/0!</v>
          </cell>
          <cell r="DC131" t="e">
            <v>#DIV/0!</v>
          </cell>
          <cell r="DD131" t="e">
            <v>#DIV/0!</v>
          </cell>
          <cell r="DE131" t="e">
            <v>#DIV/0!</v>
          </cell>
          <cell r="DF131" t="e">
            <v>#DIV/0!</v>
          </cell>
          <cell r="DG131" t="e">
            <v>#DIV/0!</v>
          </cell>
          <cell r="DH131" t="e">
            <v>#DIV/0!</v>
          </cell>
          <cell r="DI131" t="e">
            <v>#DIV/0!</v>
          </cell>
          <cell r="DJ131" t="e">
            <v>#DIV/0!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</row>
        <row r="132">
          <cell r="A132">
            <v>10008</v>
          </cell>
          <cell r="J132">
            <v>1</v>
          </cell>
          <cell r="K132">
            <v>0</v>
          </cell>
          <cell r="P132">
            <v>3150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10008</v>
          </cell>
          <cell r="AE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10008</v>
          </cell>
          <cell r="AO132">
            <v>0</v>
          </cell>
          <cell r="AQ132">
            <v>903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BJ132">
            <v>0</v>
          </cell>
          <cell r="BK132">
            <v>0</v>
          </cell>
          <cell r="BL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R132">
            <v>0</v>
          </cell>
          <cell r="CT132">
            <v>0</v>
          </cell>
          <cell r="CU132">
            <v>0</v>
          </cell>
          <cell r="CV132">
            <v>0</v>
          </cell>
          <cell r="CW132" t="e">
            <v>#DIV/0!</v>
          </cell>
          <cell r="CX132" t="e">
            <v>#DIV/0!</v>
          </cell>
          <cell r="CY132" t="e">
            <v>#DIV/0!</v>
          </cell>
          <cell r="CZ132" t="e">
            <v>#DIV/0!</v>
          </cell>
          <cell r="DA132" t="e">
            <v>#DIV/0!</v>
          </cell>
          <cell r="DB132" t="e">
            <v>#DIV/0!</v>
          </cell>
          <cell r="DC132" t="e">
            <v>#DIV/0!</v>
          </cell>
          <cell r="DD132" t="e">
            <v>#DIV/0!</v>
          </cell>
          <cell r="DE132" t="e">
            <v>#DIV/0!</v>
          </cell>
          <cell r="DF132" t="e">
            <v>#DIV/0!</v>
          </cell>
          <cell r="DG132" t="e">
            <v>#DIV/0!</v>
          </cell>
          <cell r="DH132" t="e">
            <v>#DIV/0!</v>
          </cell>
          <cell r="DI132" t="e">
            <v>#DIV/0!</v>
          </cell>
          <cell r="DJ132" t="e">
            <v>#DIV/0!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</row>
        <row r="133">
          <cell r="A133">
            <v>10009</v>
          </cell>
          <cell r="J133">
            <v>1</v>
          </cell>
          <cell r="K133">
            <v>0</v>
          </cell>
          <cell r="P133">
            <v>3150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10009</v>
          </cell>
          <cell r="AE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10009</v>
          </cell>
          <cell r="AO133">
            <v>0</v>
          </cell>
          <cell r="AQ133">
            <v>903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BJ133">
            <v>0</v>
          </cell>
          <cell r="BK133">
            <v>0</v>
          </cell>
          <cell r="BL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R133">
            <v>0</v>
          </cell>
          <cell r="CT133">
            <v>0</v>
          </cell>
          <cell r="CU133">
            <v>0</v>
          </cell>
          <cell r="CV133">
            <v>0</v>
          </cell>
          <cell r="CW133" t="e">
            <v>#DIV/0!</v>
          </cell>
          <cell r="CX133" t="e">
            <v>#DIV/0!</v>
          </cell>
          <cell r="CY133" t="e">
            <v>#DIV/0!</v>
          </cell>
          <cell r="CZ133" t="e">
            <v>#DIV/0!</v>
          </cell>
          <cell r="DA133" t="e">
            <v>#DIV/0!</v>
          </cell>
          <cell r="DB133" t="e">
            <v>#DIV/0!</v>
          </cell>
          <cell r="DC133" t="e">
            <v>#DIV/0!</v>
          </cell>
          <cell r="DD133" t="e">
            <v>#DIV/0!</v>
          </cell>
          <cell r="DE133" t="e">
            <v>#DIV/0!</v>
          </cell>
          <cell r="DF133" t="e">
            <v>#DIV/0!</v>
          </cell>
          <cell r="DG133" t="e">
            <v>#DIV/0!</v>
          </cell>
          <cell r="DH133" t="e">
            <v>#DIV/0!</v>
          </cell>
          <cell r="DI133" t="e">
            <v>#DIV/0!</v>
          </cell>
          <cell r="DJ133" t="e">
            <v>#DIV/0!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</row>
        <row r="134">
          <cell r="A134">
            <v>10010</v>
          </cell>
          <cell r="J134">
            <v>1</v>
          </cell>
          <cell r="K134">
            <v>0</v>
          </cell>
          <cell r="P134">
            <v>3150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10010</v>
          </cell>
          <cell r="AE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10010</v>
          </cell>
          <cell r="AO134">
            <v>0</v>
          </cell>
          <cell r="AQ134">
            <v>903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BJ134">
            <v>0</v>
          </cell>
          <cell r="BK134">
            <v>0</v>
          </cell>
          <cell r="BL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R134">
            <v>0</v>
          </cell>
          <cell r="CT134">
            <v>0</v>
          </cell>
          <cell r="CU134">
            <v>0</v>
          </cell>
          <cell r="CV134">
            <v>0</v>
          </cell>
          <cell r="CW134" t="e">
            <v>#DIV/0!</v>
          </cell>
          <cell r="CX134" t="e">
            <v>#DIV/0!</v>
          </cell>
          <cell r="CY134" t="e">
            <v>#DIV/0!</v>
          </cell>
          <cell r="CZ134" t="e">
            <v>#DIV/0!</v>
          </cell>
          <cell r="DA134" t="e">
            <v>#DIV/0!</v>
          </cell>
          <cell r="DB134" t="e">
            <v>#DIV/0!</v>
          </cell>
          <cell r="DC134" t="e">
            <v>#DIV/0!</v>
          </cell>
          <cell r="DD134" t="e">
            <v>#DIV/0!</v>
          </cell>
          <cell r="DE134" t="e">
            <v>#DIV/0!</v>
          </cell>
          <cell r="DF134" t="e">
            <v>#DIV/0!</v>
          </cell>
          <cell r="DG134" t="e">
            <v>#DIV/0!</v>
          </cell>
          <cell r="DH134" t="e">
            <v>#DIV/0!</v>
          </cell>
          <cell r="DI134" t="e">
            <v>#DIV/0!</v>
          </cell>
          <cell r="DJ134" t="e">
            <v>#DIV/0!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</row>
        <row r="135">
          <cell r="A135">
            <v>10011</v>
          </cell>
          <cell r="J135">
            <v>1</v>
          </cell>
          <cell r="K135">
            <v>0</v>
          </cell>
          <cell r="P135">
            <v>3150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10011</v>
          </cell>
          <cell r="AE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10011</v>
          </cell>
          <cell r="AO135">
            <v>0</v>
          </cell>
          <cell r="AQ135">
            <v>903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BJ135">
            <v>0</v>
          </cell>
          <cell r="BK135">
            <v>0</v>
          </cell>
          <cell r="BL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R135">
            <v>0</v>
          </cell>
          <cell r="CT135">
            <v>0</v>
          </cell>
          <cell r="CU135">
            <v>0</v>
          </cell>
          <cell r="CV135">
            <v>0</v>
          </cell>
          <cell r="CW135" t="e">
            <v>#DIV/0!</v>
          </cell>
          <cell r="CX135" t="e">
            <v>#DIV/0!</v>
          </cell>
          <cell r="CY135" t="e">
            <v>#DIV/0!</v>
          </cell>
          <cell r="CZ135" t="e">
            <v>#DIV/0!</v>
          </cell>
          <cell r="DA135" t="e">
            <v>#DIV/0!</v>
          </cell>
          <cell r="DB135" t="e">
            <v>#DIV/0!</v>
          </cell>
          <cell r="DC135" t="e">
            <v>#DIV/0!</v>
          </cell>
          <cell r="DD135" t="e">
            <v>#DIV/0!</v>
          </cell>
          <cell r="DE135" t="e">
            <v>#DIV/0!</v>
          </cell>
          <cell r="DF135" t="e">
            <v>#DIV/0!</v>
          </cell>
          <cell r="DG135" t="e">
            <v>#DIV/0!</v>
          </cell>
          <cell r="DH135" t="e">
            <v>#DIV/0!</v>
          </cell>
          <cell r="DI135" t="e">
            <v>#DIV/0!</v>
          </cell>
          <cell r="DJ135" t="e">
            <v>#DIV/0!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</row>
        <row r="136">
          <cell r="A136">
            <v>10012</v>
          </cell>
          <cell r="J136">
            <v>1</v>
          </cell>
          <cell r="K136">
            <v>0</v>
          </cell>
          <cell r="P136">
            <v>3150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10012</v>
          </cell>
          <cell r="AE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10012</v>
          </cell>
          <cell r="AO136">
            <v>0</v>
          </cell>
          <cell r="AQ136">
            <v>903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BJ136">
            <v>0</v>
          </cell>
          <cell r="BK136">
            <v>0</v>
          </cell>
          <cell r="BL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R136">
            <v>0</v>
          </cell>
          <cell r="CT136">
            <v>0</v>
          </cell>
          <cell r="CU136">
            <v>0</v>
          </cell>
          <cell r="CV136">
            <v>0</v>
          </cell>
          <cell r="CW136" t="e">
            <v>#DIV/0!</v>
          </cell>
          <cell r="CX136" t="e">
            <v>#DIV/0!</v>
          </cell>
          <cell r="CY136" t="e">
            <v>#DIV/0!</v>
          </cell>
          <cell r="CZ136" t="e">
            <v>#DIV/0!</v>
          </cell>
          <cell r="DA136" t="e">
            <v>#DIV/0!</v>
          </cell>
          <cell r="DB136" t="e">
            <v>#DIV/0!</v>
          </cell>
          <cell r="DC136" t="e">
            <v>#DIV/0!</v>
          </cell>
          <cell r="DD136" t="e">
            <v>#DIV/0!</v>
          </cell>
          <cell r="DE136" t="e">
            <v>#DIV/0!</v>
          </cell>
          <cell r="DF136" t="e">
            <v>#DIV/0!</v>
          </cell>
          <cell r="DG136" t="e">
            <v>#DIV/0!</v>
          </cell>
          <cell r="DH136" t="e">
            <v>#DIV/0!</v>
          </cell>
          <cell r="DI136" t="e">
            <v>#DIV/0!</v>
          </cell>
          <cell r="DJ136" t="e">
            <v>#DIV/0!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V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  <cell r="EA136">
            <v>0</v>
          </cell>
          <cell r="EB136">
            <v>0</v>
          </cell>
        </row>
        <row r="137">
          <cell r="A137">
            <v>11000</v>
          </cell>
          <cell r="B137">
            <v>11</v>
          </cell>
          <cell r="C137" t="str">
            <v>II - 1 - F</v>
          </cell>
          <cell r="D137" t="str">
            <v>Perkerasan Jalan Inspeksi</v>
          </cell>
          <cell r="E137" t="str">
            <v>m2</v>
          </cell>
          <cell r="F137">
            <v>59200</v>
          </cell>
          <cell r="H137">
            <v>106.66666666666667</v>
          </cell>
          <cell r="I137" t="str">
            <v>m2/jam</v>
          </cell>
          <cell r="L137">
            <v>4</v>
          </cell>
          <cell r="M137">
            <v>25</v>
          </cell>
          <cell r="N137">
            <v>7</v>
          </cell>
          <cell r="O137">
            <v>1</v>
          </cell>
          <cell r="P137">
            <v>700</v>
          </cell>
          <cell r="Q137">
            <v>59200</v>
          </cell>
          <cell r="V137">
            <v>255748625</v>
          </cell>
          <cell r="W137">
            <v>0</v>
          </cell>
          <cell r="X137">
            <v>4320.07</v>
          </cell>
          <cell r="Y137">
            <v>0</v>
          </cell>
          <cell r="Z137">
            <v>4320.07</v>
          </cell>
          <cell r="AA137">
            <v>4301.55</v>
          </cell>
          <cell r="AB137">
            <v>254651760</v>
          </cell>
          <cell r="AC137">
            <v>11000</v>
          </cell>
          <cell r="AG137">
            <v>59200</v>
          </cell>
          <cell r="AK137">
            <v>67604.930000000008</v>
          </cell>
          <cell r="AL137">
            <v>4002211856</v>
          </cell>
          <cell r="AM137">
            <v>11000</v>
          </cell>
          <cell r="AQ137">
            <v>746.66666666666674</v>
          </cell>
          <cell r="AR137">
            <v>59200</v>
          </cell>
          <cell r="AU137">
            <v>1097.25</v>
          </cell>
          <cell r="AV137">
            <v>64957200</v>
          </cell>
          <cell r="BB137">
            <v>73003</v>
          </cell>
          <cell r="BC137">
            <v>4321777600</v>
          </cell>
          <cell r="BD137">
            <v>4321820816</v>
          </cell>
          <cell r="BF137">
            <v>4301.55</v>
          </cell>
          <cell r="BG137">
            <v>67604.930000000008</v>
          </cell>
          <cell r="BH137">
            <v>1097.25</v>
          </cell>
          <cell r="BI137">
            <v>73003.73000000001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</row>
        <row r="138">
          <cell r="A138">
            <v>11001</v>
          </cell>
          <cell r="F138" t="str">
            <v>Bongkar</v>
          </cell>
          <cell r="G138" t="str">
            <v>Vibro Roller, 10 ton</v>
          </cell>
          <cell r="H138">
            <v>106.66666666666667</v>
          </cell>
          <cell r="I138" t="str">
            <v>m2/jam</v>
          </cell>
          <cell r="J138">
            <v>1</v>
          </cell>
          <cell r="K138">
            <v>9.2999999999999992E-3</v>
          </cell>
          <cell r="P138">
            <v>700</v>
          </cell>
          <cell r="R138">
            <v>555</v>
          </cell>
          <cell r="S138">
            <v>0.79</v>
          </cell>
          <cell r="T138">
            <v>193600.00000000003</v>
          </cell>
          <cell r="V138">
            <v>107448000.00000001</v>
          </cell>
          <cell r="W138">
            <v>0</v>
          </cell>
          <cell r="X138">
            <v>1815</v>
          </cell>
          <cell r="Y138">
            <v>0</v>
          </cell>
          <cell r="Z138">
            <v>1815</v>
          </cell>
          <cell r="AA138">
            <v>1800.48</v>
          </cell>
          <cell r="AB138">
            <v>106588416</v>
          </cell>
          <cell r="AC138">
            <v>11001</v>
          </cell>
          <cell r="AD138" t="str">
            <v>Batu Kali  / Batu Belah</v>
          </cell>
          <cell r="AE138" t="str">
            <v>m3</v>
          </cell>
          <cell r="AF138">
            <v>0.18</v>
          </cell>
          <cell r="AH138">
            <v>10656</v>
          </cell>
          <cell r="AI138">
            <v>2664</v>
          </cell>
          <cell r="AJ138">
            <v>185000</v>
          </cell>
          <cell r="AK138">
            <v>33300</v>
          </cell>
          <cell r="AL138">
            <v>1971360000</v>
          </cell>
          <cell r="AM138">
            <v>11001</v>
          </cell>
          <cell r="AN138" t="str">
            <v>Mandor</v>
          </cell>
          <cell r="AO138" t="str">
            <v>Org/hari</v>
          </cell>
          <cell r="AP138">
            <v>1</v>
          </cell>
          <cell r="AQ138">
            <v>746.66666666666674</v>
          </cell>
          <cell r="AS138">
            <v>1.2999999999999999E-3</v>
          </cell>
          <cell r="AT138">
            <v>82500</v>
          </cell>
          <cell r="AU138">
            <v>107.25</v>
          </cell>
          <cell r="AV138">
            <v>6349200</v>
          </cell>
          <cell r="BJ138">
            <v>109.89009999999999</v>
          </cell>
          <cell r="BK138">
            <v>538.72</v>
          </cell>
          <cell r="BL138">
            <v>0.76</v>
          </cell>
          <cell r="BN138" t="str">
            <v>Vibro Roller, 10 ton</v>
          </cell>
          <cell r="BO138">
            <v>0.79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R138">
            <v>0</v>
          </cell>
          <cell r="CT138" t="str">
            <v>Batu Kali  / Batu Belah</v>
          </cell>
          <cell r="CU138">
            <v>10656</v>
          </cell>
          <cell r="CV138">
            <v>0</v>
          </cell>
          <cell r="CW138" t="e">
            <v>#DIV/0!</v>
          </cell>
          <cell r="CX138" t="e">
            <v>#DIV/0!</v>
          </cell>
          <cell r="CY138" t="e">
            <v>#DIV/0!</v>
          </cell>
          <cell r="CZ138" t="e">
            <v>#DIV/0!</v>
          </cell>
          <cell r="DA138" t="e">
            <v>#DIV/0!</v>
          </cell>
          <cell r="DB138" t="e">
            <v>#DIV/0!</v>
          </cell>
          <cell r="DC138" t="e">
            <v>#DIV/0!</v>
          </cell>
          <cell r="DD138" t="e">
            <v>#DIV/0!</v>
          </cell>
          <cell r="DE138" t="e">
            <v>#DIV/0!</v>
          </cell>
          <cell r="DF138" t="e">
            <v>#DIV/0!</v>
          </cell>
          <cell r="DG138" t="e">
            <v>#DIV/0!</v>
          </cell>
          <cell r="DH138" t="e">
            <v>#DIV/0!</v>
          </cell>
          <cell r="DI138" t="e">
            <v>#DIV/0!</v>
          </cell>
          <cell r="DJ138" t="e">
            <v>#DIV/0!</v>
          </cell>
          <cell r="DL138" t="str">
            <v>Mandor</v>
          </cell>
          <cell r="DM138">
            <v>0.76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</row>
        <row r="139">
          <cell r="A139">
            <v>11002</v>
          </cell>
          <cell r="G139" t="str">
            <v>Motor Grader, 3.1 m</v>
          </cell>
          <cell r="H139">
            <v>128.00000000000003</v>
          </cell>
          <cell r="I139" t="str">
            <v>m2/jam</v>
          </cell>
          <cell r="J139">
            <v>1</v>
          </cell>
          <cell r="K139">
            <v>7.7999999999999996E-3</v>
          </cell>
          <cell r="P139">
            <v>700</v>
          </cell>
          <cell r="R139">
            <v>462.5</v>
          </cell>
          <cell r="S139">
            <v>0.66</v>
          </cell>
          <cell r="T139">
            <v>320650</v>
          </cell>
          <cell r="V139">
            <v>148300625</v>
          </cell>
          <cell r="W139">
            <v>0</v>
          </cell>
          <cell r="X139">
            <v>2505.0700000000002</v>
          </cell>
          <cell r="Y139">
            <v>0</v>
          </cell>
          <cell r="Z139">
            <v>2505.0700000000002</v>
          </cell>
          <cell r="AA139">
            <v>2501.0700000000002</v>
          </cell>
          <cell r="AB139">
            <v>148063344</v>
          </cell>
          <cell r="AC139">
            <v>11002</v>
          </cell>
          <cell r="AD139" t="str">
            <v>Kerikil / Split</v>
          </cell>
          <cell r="AE139" t="str">
            <v>m3</v>
          </cell>
          <cell r="AF139">
            <v>0.12</v>
          </cell>
          <cell r="AH139">
            <v>7104</v>
          </cell>
          <cell r="AI139">
            <v>1776</v>
          </cell>
          <cell r="AJ139">
            <v>200000</v>
          </cell>
          <cell r="AK139">
            <v>24000</v>
          </cell>
          <cell r="AL139">
            <v>1420800000</v>
          </cell>
          <cell r="AM139">
            <v>11002</v>
          </cell>
          <cell r="AN139" t="str">
            <v>Pekerja</v>
          </cell>
          <cell r="AO139" t="str">
            <v>Org/hari</v>
          </cell>
          <cell r="AP139">
            <v>15</v>
          </cell>
          <cell r="AQ139">
            <v>746.66666666666674</v>
          </cell>
          <cell r="AS139">
            <v>0.02</v>
          </cell>
          <cell r="AT139">
            <v>49500.000000000007</v>
          </cell>
          <cell r="AU139">
            <v>990</v>
          </cell>
          <cell r="AV139">
            <v>58608000</v>
          </cell>
          <cell r="BJ139">
            <v>7.1428571428571432</v>
          </cell>
          <cell r="BK139">
            <v>8288</v>
          </cell>
          <cell r="BL139">
            <v>11.84</v>
          </cell>
          <cell r="BN139" t="str">
            <v>Motor Grader, 3.1 m</v>
          </cell>
          <cell r="BO139">
            <v>0.66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R139">
            <v>0</v>
          </cell>
          <cell r="CT139" t="str">
            <v>Kerikil / Split</v>
          </cell>
          <cell r="CU139">
            <v>7104</v>
          </cell>
          <cell r="CV139">
            <v>0</v>
          </cell>
          <cell r="CW139" t="e">
            <v>#DIV/0!</v>
          </cell>
          <cell r="CX139" t="e">
            <v>#DIV/0!</v>
          </cell>
          <cell r="CY139" t="e">
            <v>#DIV/0!</v>
          </cell>
          <cell r="CZ139" t="e">
            <v>#DIV/0!</v>
          </cell>
          <cell r="DA139" t="e">
            <v>#DIV/0!</v>
          </cell>
          <cell r="DB139" t="e">
            <v>#DIV/0!</v>
          </cell>
          <cell r="DC139" t="e">
            <v>#DIV/0!</v>
          </cell>
          <cell r="DD139" t="e">
            <v>#DIV/0!</v>
          </cell>
          <cell r="DE139" t="e">
            <v>#DIV/0!</v>
          </cell>
          <cell r="DF139" t="e">
            <v>#DIV/0!</v>
          </cell>
          <cell r="DG139" t="e">
            <v>#DIV/0!</v>
          </cell>
          <cell r="DH139" t="e">
            <v>#DIV/0!</v>
          </cell>
          <cell r="DI139" t="e">
            <v>#DIV/0!</v>
          </cell>
          <cell r="DJ139" t="e">
            <v>#DIV/0!</v>
          </cell>
          <cell r="DL139" t="str">
            <v>Pekerja</v>
          </cell>
          <cell r="DM139">
            <v>11.84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</row>
        <row r="140">
          <cell r="A140">
            <v>11003</v>
          </cell>
          <cell r="F140" t="str">
            <v>Buang</v>
          </cell>
          <cell r="J140">
            <v>1</v>
          </cell>
          <cell r="K140">
            <v>0</v>
          </cell>
          <cell r="P140">
            <v>700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11003</v>
          </cell>
          <cell r="AD140" t="str">
            <v>Pasir Urug</v>
          </cell>
          <cell r="AE140" t="str">
            <v>m3</v>
          </cell>
          <cell r="AF140">
            <v>0.06</v>
          </cell>
          <cell r="AH140">
            <v>3552</v>
          </cell>
          <cell r="AI140">
            <v>888</v>
          </cell>
          <cell r="AJ140">
            <v>140000</v>
          </cell>
          <cell r="AK140">
            <v>8400</v>
          </cell>
          <cell r="AL140">
            <v>497280000</v>
          </cell>
          <cell r="AM140">
            <v>11003</v>
          </cell>
          <cell r="AO140">
            <v>0</v>
          </cell>
          <cell r="AQ140">
            <v>746.66666666666674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BJ140">
            <v>0</v>
          </cell>
          <cell r="BK140">
            <v>0</v>
          </cell>
          <cell r="BL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R140">
            <v>0</v>
          </cell>
          <cell r="CT140" t="str">
            <v>Pasir Urug</v>
          </cell>
          <cell r="CU140">
            <v>3552</v>
          </cell>
          <cell r="CV140">
            <v>0</v>
          </cell>
          <cell r="CW140" t="e">
            <v>#DIV/0!</v>
          </cell>
          <cell r="CX140" t="e">
            <v>#DIV/0!</v>
          </cell>
          <cell r="CY140" t="e">
            <v>#DIV/0!</v>
          </cell>
          <cell r="CZ140" t="e">
            <v>#DIV/0!</v>
          </cell>
          <cell r="DA140" t="e">
            <v>#DIV/0!</v>
          </cell>
          <cell r="DB140" t="e">
            <v>#DIV/0!</v>
          </cell>
          <cell r="DC140" t="e">
            <v>#DIV/0!</v>
          </cell>
          <cell r="DD140" t="e">
            <v>#DIV/0!</v>
          </cell>
          <cell r="DE140" t="e">
            <v>#DIV/0!</v>
          </cell>
          <cell r="DF140" t="e">
            <v>#DIV/0!</v>
          </cell>
          <cell r="DG140" t="e">
            <v>#DIV/0!</v>
          </cell>
          <cell r="DH140" t="e">
            <v>#DIV/0!</v>
          </cell>
          <cell r="DI140" t="e">
            <v>#DIV/0!</v>
          </cell>
          <cell r="DJ140" t="e">
            <v>#DIV/0!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</row>
        <row r="141">
          <cell r="A141">
            <v>11004</v>
          </cell>
          <cell r="F141" t="str">
            <v>Angkut</v>
          </cell>
          <cell r="J141">
            <v>1</v>
          </cell>
          <cell r="K141">
            <v>0</v>
          </cell>
          <cell r="P141">
            <v>700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11004</v>
          </cell>
          <cell r="AD141" t="str">
            <v>Solar</v>
          </cell>
          <cell r="AE141" t="str">
            <v>Ltr</v>
          </cell>
          <cell r="AF141">
            <v>0.11249999999999999</v>
          </cell>
          <cell r="AH141">
            <v>6659.9999999999991</v>
          </cell>
          <cell r="AI141">
            <v>1664.9999999999998</v>
          </cell>
          <cell r="AJ141">
            <v>8899</v>
          </cell>
          <cell r="AK141">
            <v>1001.13</v>
          </cell>
          <cell r="AL141">
            <v>59266896</v>
          </cell>
          <cell r="AM141">
            <v>11004</v>
          </cell>
          <cell r="AO141">
            <v>0</v>
          </cell>
          <cell r="AQ141">
            <v>746.66666666666674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BJ141">
            <v>0</v>
          </cell>
          <cell r="BK141">
            <v>0</v>
          </cell>
          <cell r="BL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R141">
            <v>0</v>
          </cell>
          <cell r="CT141" t="str">
            <v>Solar</v>
          </cell>
          <cell r="CU141">
            <v>6659.9999999999991</v>
          </cell>
          <cell r="CV141">
            <v>0</v>
          </cell>
          <cell r="CW141" t="e">
            <v>#DIV/0!</v>
          </cell>
          <cell r="CX141" t="e">
            <v>#DIV/0!</v>
          </cell>
          <cell r="CY141" t="e">
            <v>#DIV/0!</v>
          </cell>
          <cell r="CZ141" t="e">
            <v>#DIV/0!</v>
          </cell>
          <cell r="DA141" t="e">
            <v>#DIV/0!</v>
          </cell>
          <cell r="DB141" t="e">
            <v>#DIV/0!</v>
          </cell>
          <cell r="DC141" t="e">
            <v>#DIV/0!</v>
          </cell>
          <cell r="DD141" t="e">
            <v>#DIV/0!</v>
          </cell>
          <cell r="DE141" t="e">
            <v>#DIV/0!</v>
          </cell>
          <cell r="DF141" t="e">
            <v>#DIV/0!</v>
          </cell>
          <cell r="DG141" t="e">
            <v>#DIV/0!</v>
          </cell>
          <cell r="DH141" t="e">
            <v>#DIV/0!</v>
          </cell>
          <cell r="DI141" t="e">
            <v>#DIV/0!</v>
          </cell>
          <cell r="DJ141" t="e">
            <v>#DIV/0!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</row>
        <row r="142">
          <cell r="A142">
            <v>11005</v>
          </cell>
          <cell r="J142">
            <v>1</v>
          </cell>
          <cell r="K142">
            <v>0</v>
          </cell>
          <cell r="P142">
            <v>700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11005</v>
          </cell>
          <cell r="AD142" t="str">
            <v>Solar</v>
          </cell>
          <cell r="AE142" t="str">
            <v>Ltr</v>
          </cell>
          <cell r="AF142">
            <v>0.10156249999999997</v>
          </cell>
          <cell r="AH142">
            <v>6012.4999999999982</v>
          </cell>
          <cell r="AI142">
            <v>1503.1249999999995</v>
          </cell>
          <cell r="AJ142">
            <v>8899</v>
          </cell>
          <cell r="AK142">
            <v>903.8</v>
          </cell>
          <cell r="AL142">
            <v>53504960</v>
          </cell>
          <cell r="AM142">
            <v>11005</v>
          </cell>
          <cell r="AO142">
            <v>0</v>
          </cell>
          <cell r="AQ142">
            <v>746.66666666666674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BJ142">
            <v>0</v>
          </cell>
          <cell r="BK142">
            <v>0</v>
          </cell>
          <cell r="BL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R142">
            <v>0</v>
          </cell>
          <cell r="CT142" t="str">
            <v>Solar</v>
          </cell>
          <cell r="CU142">
            <v>6012.4999999999982</v>
          </cell>
          <cell r="CV142">
            <v>0</v>
          </cell>
          <cell r="CW142" t="e">
            <v>#DIV/0!</v>
          </cell>
          <cell r="CX142" t="e">
            <v>#DIV/0!</v>
          </cell>
          <cell r="CY142" t="e">
            <v>#DIV/0!</v>
          </cell>
          <cell r="CZ142" t="e">
            <v>#DIV/0!</v>
          </cell>
          <cell r="DA142" t="e">
            <v>#DIV/0!</v>
          </cell>
          <cell r="DB142" t="e">
            <v>#DIV/0!</v>
          </cell>
          <cell r="DC142" t="e">
            <v>#DIV/0!</v>
          </cell>
          <cell r="DD142" t="e">
            <v>#DIV/0!</v>
          </cell>
          <cell r="DE142" t="e">
            <v>#DIV/0!</v>
          </cell>
          <cell r="DF142" t="e">
            <v>#DIV/0!</v>
          </cell>
          <cell r="DG142" t="e">
            <v>#DIV/0!</v>
          </cell>
          <cell r="DH142" t="e">
            <v>#DIV/0!</v>
          </cell>
          <cell r="DI142" t="e">
            <v>#DIV/0!</v>
          </cell>
          <cell r="DJ142" t="e">
            <v>#DIV/0!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</row>
        <row r="143">
          <cell r="A143">
            <v>11006</v>
          </cell>
          <cell r="J143">
            <v>1</v>
          </cell>
          <cell r="K143">
            <v>0</v>
          </cell>
          <cell r="P143">
            <v>700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11006</v>
          </cell>
          <cell r="AL143">
            <v>0</v>
          </cell>
          <cell r="AM143">
            <v>11006</v>
          </cell>
          <cell r="AO143">
            <v>0</v>
          </cell>
          <cell r="AQ143">
            <v>746.66666666666674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BJ143">
            <v>0</v>
          </cell>
          <cell r="BK143">
            <v>0</v>
          </cell>
          <cell r="BL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R143">
            <v>0</v>
          </cell>
          <cell r="CT143">
            <v>0</v>
          </cell>
          <cell r="CU143">
            <v>0</v>
          </cell>
          <cell r="CV143">
            <v>0</v>
          </cell>
          <cell r="CW143" t="e">
            <v>#DIV/0!</v>
          </cell>
          <cell r="CX143" t="e">
            <v>#DIV/0!</v>
          </cell>
          <cell r="CY143" t="e">
            <v>#DIV/0!</v>
          </cell>
          <cell r="CZ143" t="e">
            <v>#DIV/0!</v>
          </cell>
          <cell r="DA143" t="e">
            <v>#DIV/0!</v>
          </cell>
          <cell r="DB143" t="e">
            <v>#DIV/0!</v>
          </cell>
          <cell r="DC143" t="e">
            <v>#DIV/0!</v>
          </cell>
          <cell r="DD143" t="e">
            <v>#DIV/0!</v>
          </cell>
          <cell r="DE143" t="e">
            <v>#DIV/0!</v>
          </cell>
          <cell r="DF143" t="e">
            <v>#DIV/0!</v>
          </cell>
          <cell r="DG143" t="e">
            <v>#DIV/0!</v>
          </cell>
          <cell r="DH143" t="e">
            <v>#DIV/0!</v>
          </cell>
          <cell r="DI143" t="e">
            <v>#DIV/0!</v>
          </cell>
          <cell r="DJ143" t="e">
            <v>#DIV/0!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</row>
        <row r="144">
          <cell r="A144">
            <v>11007</v>
          </cell>
          <cell r="J144">
            <v>1</v>
          </cell>
          <cell r="K144">
            <v>0</v>
          </cell>
          <cell r="P144">
            <v>700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11007</v>
          </cell>
          <cell r="AE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11007</v>
          </cell>
          <cell r="AO144">
            <v>0</v>
          </cell>
          <cell r="AQ144">
            <v>746.66666666666674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BJ144">
            <v>0</v>
          </cell>
          <cell r="BK144">
            <v>0</v>
          </cell>
          <cell r="BL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R144">
            <v>0</v>
          </cell>
          <cell r="CT144">
            <v>0</v>
          </cell>
          <cell r="CU144">
            <v>0</v>
          </cell>
          <cell r="CV144">
            <v>0</v>
          </cell>
          <cell r="CW144" t="e">
            <v>#DIV/0!</v>
          </cell>
          <cell r="CX144" t="e">
            <v>#DIV/0!</v>
          </cell>
          <cell r="CY144" t="e">
            <v>#DIV/0!</v>
          </cell>
          <cell r="CZ144" t="e">
            <v>#DIV/0!</v>
          </cell>
          <cell r="DA144" t="e">
            <v>#DIV/0!</v>
          </cell>
          <cell r="DB144" t="e">
            <v>#DIV/0!</v>
          </cell>
          <cell r="DC144" t="e">
            <v>#DIV/0!</v>
          </cell>
          <cell r="DD144" t="e">
            <v>#DIV/0!</v>
          </cell>
          <cell r="DE144" t="e">
            <v>#DIV/0!</v>
          </cell>
          <cell r="DF144" t="e">
            <v>#DIV/0!</v>
          </cell>
          <cell r="DG144" t="e">
            <v>#DIV/0!</v>
          </cell>
          <cell r="DH144" t="e">
            <v>#DIV/0!</v>
          </cell>
          <cell r="DI144" t="e">
            <v>#DIV/0!</v>
          </cell>
          <cell r="DJ144" t="e">
            <v>#DIV/0!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</row>
        <row r="145">
          <cell r="A145">
            <v>11008</v>
          </cell>
          <cell r="J145">
            <v>1</v>
          </cell>
          <cell r="K145">
            <v>0</v>
          </cell>
          <cell r="P145">
            <v>700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11008</v>
          </cell>
          <cell r="AE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11008</v>
          </cell>
          <cell r="AO145">
            <v>0</v>
          </cell>
          <cell r="AQ145">
            <v>746.66666666666674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BJ145">
            <v>0</v>
          </cell>
          <cell r="BK145">
            <v>0</v>
          </cell>
          <cell r="BL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R145">
            <v>0</v>
          </cell>
          <cell r="CT145">
            <v>0</v>
          </cell>
          <cell r="CU145">
            <v>0</v>
          </cell>
          <cell r="CV145">
            <v>0</v>
          </cell>
          <cell r="CW145" t="e">
            <v>#DIV/0!</v>
          </cell>
          <cell r="CX145" t="e">
            <v>#DIV/0!</v>
          </cell>
          <cell r="CY145" t="e">
            <v>#DIV/0!</v>
          </cell>
          <cell r="CZ145" t="e">
            <v>#DIV/0!</v>
          </cell>
          <cell r="DA145" t="e">
            <v>#DIV/0!</v>
          </cell>
          <cell r="DB145" t="e">
            <v>#DIV/0!</v>
          </cell>
          <cell r="DC145" t="e">
            <v>#DIV/0!</v>
          </cell>
          <cell r="DD145" t="e">
            <v>#DIV/0!</v>
          </cell>
          <cell r="DE145" t="e">
            <v>#DIV/0!</v>
          </cell>
          <cell r="DF145" t="e">
            <v>#DIV/0!</v>
          </cell>
          <cell r="DG145" t="e">
            <v>#DIV/0!</v>
          </cell>
          <cell r="DH145" t="e">
            <v>#DIV/0!</v>
          </cell>
          <cell r="DI145" t="e">
            <v>#DIV/0!</v>
          </cell>
          <cell r="DJ145" t="e">
            <v>#DIV/0!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</row>
        <row r="146">
          <cell r="A146">
            <v>11009</v>
          </cell>
          <cell r="J146">
            <v>1</v>
          </cell>
          <cell r="K146">
            <v>0</v>
          </cell>
          <cell r="P146">
            <v>700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11009</v>
          </cell>
          <cell r="AE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11009</v>
          </cell>
          <cell r="AO146">
            <v>0</v>
          </cell>
          <cell r="AQ146">
            <v>746.66666666666674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BJ146">
            <v>0</v>
          </cell>
          <cell r="BK146">
            <v>0</v>
          </cell>
          <cell r="BL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R146">
            <v>0</v>
          </cell>
          <cell r="CT146">
            <v>0</v>
          </cell>
          <cell r="CU146">
            <v>0</v>
          </cell>
          <cell r="CV146">
            <v>0</v>
          </cell>
          <cell r="CW146" t="e">
            <v>#DIV/0!</v>
          </cell>
          <cell r="CX146" t="e">
            <v>#DIV/0!</v>
          </cell>
          <cell r="CY146" t="e">
            <v>#DIV/0!</v>
          </cell>
          <cell r="CZ146" t="e">
            <v>#DIV/0!</v>
          </cell>
          <cell r="DA146" t="e">
            <v>#DIV/0!</v>
          </cell>
          <cell r="DB146" t="e">
            <v>#DIV/0!</v>
          </cell>
          <cell r="DC146" t="e">
            <v>#DIV/0!</v>
          </cell>
          <cell r="DD146" t="e">
            <v>#DIV/0!</v>
          </cell>
          <cell r="DE146" t="e">
            <v>#DIV/0!</v>
          </cell>
          <cell r="DF146" t="e">
            <v>#DIV/0!</v>
          </cell>
          <cell r="DG146" t="e">
            <v>#DIV/0!</v>
          </cell>
          <cell r="DH146" t="e">
            <v>#DIV/0!</v>
          </cell>
          <cell r="DI146" t="e">
            <v>#DIV/0!</v>
          </cell>
          <cell r="DJ146" t="e">
            <v>#DIV/0!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</row>
        <row r="147">
          <cell r="A147">
            <v>11010</v>
          </cell>
          <cell r="J147">
            <v>1</v>
          </cell>
          <cell r="K147">
            <v>0</v>
          </cell>
          <cell r="P147">
            <v>700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11010</v>
          </cell>
          <cell r="AE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11010</v>
          </cell>
          <cell r="AO147">
            <v>0</v>
          </cell>
          <cell r="AQ147">
            <v>746.66666666666674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BJ147">
            <v>0</v>
          </cell>
          <cell r="BK147">
            <v>0</v>
          </cell>
          <cell r="BL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R147">
            <v>0</v>
          </cell>
          <cell r="CT147">
            <v>0</v>
          </cell>
          <cell r="CU147">
            <v>0</v>
          </cell>
          <cell r="CV147">
            <v>0</v>
          </cell>
          <cell r="CW147" t="e">
            <v>#DIV/0!</v>
          </cell>
          <cell r="CX147" t="e">
            <v>#DIV/0!</v>
          </cell>
          <cell r="CY147" t="e">
            <v>#DIV/0!</v>
          </cell>
          <cell r="CZ147" t="e">
            <v>#DIV/0!</v>
          </cell>
          <cell r="DA147" t="e">
            <v>#DIV/0!</v>
          </cell>
          <cell r="DB147" t="e">
            <v>#DIV/0!</v>
          </cell>
          <cell r="DC147" t="e">
            <v>#DIV/0!</v>
          </cell>
          <cell r="DD147" t="e">
            <v>#DIV/0!</v>
          </cell>
          <cell r="DE147" t="e">
            <v>#DIV/0!</v>
          </cell>
          <cell r="DF147" t="e">
            <v>#DIV/0!</v>
          </cell>
          <cell r="DG147" t="e">
            <v>#DIV/0!</v>
          </cell>
          <cell r="DH147" t="e">
            <v>#DIV/0!</v>
          </cell>
          <cell r="DI147" t="e">
            <v>#DIV/0!</v>
          </cell>
          <cell r="DJ147" t="e">
            <v>#DIV/0!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</row>
        <row r="148">
          <cell r="A148">
            <v>11011</v>
          </cell>
          <cell r="J148">
            <v>1</v>
          </cell>
          <cell r="K148">
            <v>0</v>
          </cell>
          <cell r="P148">
            <v>700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11011</v>
          </cell>
          <cell r="AE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11011</v>
          </cell>
          <cell r="AO148">
            <v>0</v>
          </cell>
          <cell r="AQ148">
            <v>746.66666666666674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BJ148">
            <v>0</v>
          </cell>
          <cell r="BK148">
            <v>0</v>
          </cell>
          <cell r="BL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R148">
            <v>0</v>
          </cell>
          <cell r="CT148">
            <v>0</v>
          </cell>
          <cell r="CU148">
            <v>0</v>
          </cell>
          <cell r="CV148">
            <v>0</v>
          </cell>
          <cell r="CW148" t="e">
            <v>#DIV/0!</v>
          </cell>
          <cell r="CX148" t="e">
            <v>#DIV/0!</v>
          </cell>
          <cell r="CY148" t="e">
            <v>#DIV/0!</v>
          </cell>
          <cell r="CZ148" t="e">
            <v>#DIV/0!</v>
          </cell>
          <cell r="DA148" t="e">
            <v>#DIV/0!</v>
          </cell>
          <cell r="DB148" t="e">
            <v>#DIV/0!</v>
          </cell>
          <cell r="DC148" t="e">
            <v>#DIV/0!</v>
          </cell>
          <cell r="DD148" t="e">
            <v>#DIV/0!</v>
          </cell>
          <cell r="DE148" t="e">
            <v>#DIV/0!</v>
          </cell>
          <cell r="DF148" t="e">
            <v>#DIV/0!</v>
          </cell>
          <cell r="DG148" t="e">
            <v>#DIV/0!</v>
          </cell>
          <cell r="DH148" t="e">
            <v>#DIV/0!</v>
          </cell>
          <cell r="DI148" t="e">
            <v>#DIV/0!</v>
          </cell>
          <cell r="DJ148" t="e">
            <v>#DIV/0!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</row>
        <row r="149">
          <cell r="A149">
            <v>11012</v>
          </cell>
          <cell r="J149">
            <v>1</v>
          </cell>
          <cell r="K149">
            <v>0</v>
          </cell>
          <cell r="P149">
            <v>700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11012</v>
          </cell>
          <cell r="AE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11012</v>
          </cell>
          <cell r="AO149">
            <v>0</v>
          </cell>
          <cell r="AQ149">
            <v>746.66666666666674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BJ149">
            <v>0</v>
          </cell>
          <cell r="BK149">
            <v>0</v>
          </cell>
          <cell r="BL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R149">
            <v>0</v>
          </cell>
          <cell r="CT149">
            <v>0</v>
          </cell>
          <cell r="CU149">
            <v>0</v>
          </cell>
          <cell r="CV149">
            <v>0</v>
          </cell>
          <cell r="CW149" t="e">
            <v>#DIV/0!</v>
          </cell>
          <cell r="CX149" t="e">
            <v>#DIV/0!</v>
          </cell>
          <cell r="CY149" t="e">
            <v>#DIV/0!</v>
          </cell>
          <cell r="CZ149" t="e">
            <v>#DIV/0!</v>
          </cell>
          <cell r="DA149" t="e">
            <v>#DIV/0!</v>
          </cell>
          <cell r="DB149" t="e">
            <v>#DIV/0!</v>
          </cell>
          <cell r="DC149" t="e">
            <v>#DIV/0!</v>
          </cell>
          <cell r="DD149" t="e">
            <v>#DIV/0!</v>
          </cell>
          <cell r="DE149" t="e">
            <v>#DIV/0!</v>
          </cell>
          <cell r="DF149" t="e">
            <v>#DIV/0!</v>
          </cell>
          <cell r="DG149" t="e">
            <v>#DIV/0!</v>
          </cell>
          <cell r="DH149" t="e">
            <v>#DIV/0!</v>
          </cell>
          <cell r="DI149" t="e">
            <v>#DIV/0!</v>
          </cell>
          <cell r="DJ149" t="e">
            <v>#DIV/0!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</row>
        <row r="150">
          <cell r="A150">
            <v>12000</v>
          </cell>
          <cell r="B150">
            <v>12</v>
          </cell>
          <cell r="C150" t="str">
            <v>II - 1 - G</v>
          </cell>
          <cell r="D150" t="str">
            <v>Gebalan Rumput</v>
          </cell>
          <cell r="E150" t="str">
            <v>m2</v>
          </cell>
          <cell r="F150">
            <v>59200</v>
          </cell>
          <cell r="H150">
            <v>1</v>
          </cell>
          <cell r="I150" t="str">
            <v>m2</v>
          </cell>
          <cell r="L150">
            <v>3</v>
          </cell>
          <cell r="M150">
            <v>25</v>
          </cell>
          <cell r="N150">
            <v>7</v>
          </cell>
          <cell r="O150">
            <v>1</v>
          </cell>
          <cell r="P150">
            <v>525</v>
          </cell>
          <cell r="Q150">
            <v>59200</v>
          </cell>
          <cell r="V150">
            <v>59200000</v>
          </cell>
          <cell r="W150">
            <v>0</v>
          </cell>
          <cell r="X150">
            <v>1000</v>
          </cell>
          <cell r="Y150">
            <v>0</v>
          </cell>
          <cell r="Z150">
            <v>1000</v>
          </cell>
          <cell r="AA150">
            <v>1000</v>
          </cell>
          <cell r="AB150">
            <v>59200000</v>
          </cell>
          <cell r="AC150">
            <v>12000</v>
          </cell>
          <cell r="AG150">
            <v>59200</v>
          </cell>
          <cell r="AK150">
            <v>6160</v>
          </cell>
          <cell r="AL150">
            <v>364672000</v>
          </cell>
          <cell r="AM150">
            <v>12000</v>
          </cell>
          <cell r="AQ150">
            <v>7</v>
          </cell>
          <cell r="AR150">
            <v>59200</v>
          </cell>
          <cell r="AU150">
            <v>722.7</v>
          </cell>
          <cell r="AV150">
            <v>42783840</v>
          </cell>
          <cell r="BB150">
            <v>7882</v>
          </cell>
          <cell r="BC150">
            <v>466614400</v>
          </cell>
          <cell r="BD150">
            <v>466655840</v>
          </cell>
          <cell r="BF150">
            <v>1000</v>
          </cell>
          <cell r="BG150">
            <v>6160</v>
          </cell>
          <cell r="BH150">
            <v>722.7</v>
          </cell>
          <cell r="BI150">
            <v>7882.7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</row>
        <row r="151">
          <cell r="A151">
            <v>12001</v>
          </cell>
          <cell r="G151" t="str">
            <v>Alat bantu</v>
          </cell>
          <cell r="H151">
            <v>1</v>
          </cell>
          <cell r="J151">
            <v>1</v>
          </cell>
          <cell r="K151">
            <v>1</v>
          </cell>
          <cell r="P151">
            <v>525</v>
          </cell>
          <cell r="R151">
            <v>59200</v>
          </cell>
          <cell r="S151">
            <v>112.76</v>
          </cell>
          <cell r="T151">
            <v>1000</v>
          </cell>
          <cell r="U151">
            <v>0</v>
          </cell>
          <cell r="V151">
            <v>59200000</v>
          </cell>
          <cell r="W151">
            <v>0</v>
          </cell>
          <cell r="X151">
            <v>1000</v>
          </cell>
          <cell r="Y151">
            <v>0</v>
          </cell>
          <cell r="Z151">
            <v>1000</v>
          </cell>
          <cell r="AA151">
            <v>1000</v>
          </cell>
          <cell r="AB151">
            <v>59200000</v>
          </cell>
          <cell r="AC151">
            <v>12001</v>
          </cell>
          <cell r="AD151" t="str">
            <v>Rumput</v>
          </cell>
          <cell r="AE151" t="str">
            <v>m2</v>
          </cell>
          <cell r="AF151">
            <v>1.1000000000000001</v>
          </cell>
          <cell r="AH151">
            <v>65120.000000000007</v>
          </cell>
          <cell r="AI151">
            <v>21706.666666666668</v>
          </cell>
          <cell r="AJ151">
            <v>5500</v>
          </cell>
          <cell r="AK151">
            <v>6050</v>
          </cell>
          <cell r="AL151">
            <v>358160000</v>
          </cell>
          <cell r="AM151">
            <v>12001</v>
          </cell>
          <cell r="AN151" t="str">
            <v>Mandor</v>
          </cell>
          <cell r="AO151" t="str">
            <v>Org/hari</v>
          </cell>
          <cell r="AP151">
            <v>1</v>
          </cell>
          <cell r="AQ151">
            <v>789.33333333333337</v>
          </cell>
          <cell r="AS151">
            <v>1.1999999999999999E-3</v>
          </cell>
          <cell r="AT151">
            <v>82500</v>
          </cell>
          <cell r="AU151">
            <v>99</v>
          </cell>
          <cell r="AV151">
            <v>5860800</v>
          </cell>
          <cell r="BJ151">
            <v>119.04761428571429</v>
          </cell>
          <cell r="BK151">
            <v>497.28</v>
          </cell>
          <cell r="BL151">
            <v>0.94</v>
          </cell>
          <cell r="BN151" t="str">
            <v>Alat bantu</v>
          </cell>
          <cell r="BO151">
            <v>112.76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R151">
            <v>0</v>
          </cell>
          <cell r="CT151" t="str">
            <v>Rumput</v>
          </cell>
          <cell r="CU151">
            <v>65120.000000000007</v>
          </cell>
          <cell r="CV151">
            <v>0</v>
          </cell>
          <cell r="CW151" t="e">
            <v>#DIV/0!</v>
          </cell>
          <cell r="CX151" t="e">
            <v>#DIV/0!</v>
          </cell>
          <cell r="CY151" t="e">
            <v>#DIV/0!</v>
          </cell>
          <cell r="CZ151" t="e">
            <v>#DIV/0!</v>
          </cell>
          <cell r="DA151" t="e">
            <v>#DIV/0!</v>
          </cell>
          <cell r="DB151" t="e">
            <v>#DIV/0!</v>
          </cell>
          <cell r="DC151" t="e">
            <v>#DIV/0!</v>
          </cell>
          <cell r="DD151" t="e">
            <v>#DIV/0!</v>
          </cell>
          <cell r="DE151" t="e">
            <v>#DIV/0!</v>
          </cell>
          <cell r="DF151" t="e">
            <v>#DIV/0!</v>
          </cell>
          <cell r="DG151" t="e">
            <v>#DIV/0!</v>
          </cell>
          <cell r="DH151" t="e">
            <v>#DIV/0!</v>
          </cell>
          <cell r="DI151" t="e">
            <v>#DIV/0!</v>
          </cell>
          <cell r="DJ151" t="e">
            <v>#DIV/0!</v>
          </cell>
          <cell r="DL151" t="str">
            <v>Mandor</v>
          </cell>
          <cell r="DM151">
            <v>0.94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</row>
        <row r="152">
          <cell r="A152">
            <v>12002</v>
          </cell>
          <cell r="J152">
            <v>1</v>
          </cell>
          <cell r="K152">
            <v>0</v>
          </cell>
          <cell r="P152">
            <v>525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12002</v>
          </cell>
          <cell r="AD152" t="str">
            <v>Tusuk bambu</v>
          </cell>
          <cell r="AE152" t="str">
            <v>Btg</v>
          </cell>
          <cell r="AF152">
            <v>4</v>
          </cell>
          <cell r="AH152">
            <v>236800</v>
          </cell>
          <cell r="AI152">
            <v>78933.333333333328</v>
          </cell>
          <cell r="AJ152">
            <v>27.500000000000004</v>
          </cell>
          <cell r="AK152">
            <v>110</v>
          </cell>
          <cell r="AL152">
            <v>6512000</v>
          </cell>
          <cell r="AM152">
            <v>12002</v>
          </cell>
          <cell r="AN152" t="str">
            <v>Pekerja</v>
          </cell>
          <cell r="AO152" t="str">
            <v>Org/hari</v>
          </cell>
          <cell r="AP152">
            <v>10</v>
          </cell>
          <cell r="AQ152">
            <v>789.33333333333337</v>
          </cell>
          <cell r="AS152">
            <v>1.26E-2</v>
          </cell>
          <cell r="AT152">
            <v>49500.000000000007</v>
          </cell>
          <cell r="AU152">
            <v>623.70000000000005</v>
          </cell>
          <cell r="AV152">
            <v>36923040</v>
          </cell>
          <cell r="BJ152">
            <v>11.337857142857143</v>
          </cell>
          <cell r="BK152">
            <v>5221.4399999999996</v>
          </cell>
          <cell r="BL152">
            <v>9.94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R152">
            <v>0</v>
          </cell>
          <cell r="CT152" t="str">
            <v>Tusuk bambu</v>
          </cell>
          <cell r="CU152">
            <v>236800</v>
          </cell>
          <cell r="CV152">
            <v>0</v>
          </cell>
          <cell r="CW152" t="e">
            <v>#DIV/0!</v>
          </cell>
          <cell r="CX152" t="e">
            <v>#DIV/0!</v>
          </cell>
          <cell r="CY152" t="e">
            <v>#DIV/0!</v>
          </cell>
          <cell r="CZ152" t="e">
            <v>#DIV/0!</v>
          </cell>
          <cell r="DA152" t="e">
            <v>#DIV/0!</v>
          </cell>
          <cell r="DB152" t="e">
            <v>#DIV/0!</v>
          </cell>
          <cell r="DC152" t="e">
            <v>#DIV/0!</v>
          </cell>
          <cell r="DD152" t="e">
            <v>#DIV/0!</v>
          </cell>
          <cell r="DE152" t="e">
            <v>#DIV/0!</v>
          </cell>
          <cell r="DF152" t="e">
            <v>#DIV/0!</v>
          </cell>
          <cell r="DG152" t="e">
            <v>#DIV/0!</v>
          </cell>
          <cell r="DH152" t="e">
            <v>#DIV/0!</v>
          </cell>
          <cell r="DI152" t="e">
            <v>#DIV/0!</v>
          </cell>
          <cell r="DJ152" t="e">
            <v>#DIV/0!</v>
          </cell>
          <cell r="DL152" t="str">
            <v>Pekerja</v>
          </cell>
          <cell r="DM152">
            <v>9.94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</row>
        <row r="153">
          <cell r="A153">
            <v>12003</v>
          </cell>
          <cell r="J153">
            <v>1</v>
          </cell>
          <cell r="K153">
            <v>0</v>
          </cell>
          <cell r="P153">
            <v>525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12003</v>
          </cell>
          <cell r="AE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12003</v>
          </cell>
          <cell r="AO153">
            <v>0</v>
          </cell>
          <cell r="AQ153">
            <v>789.33333333333337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BJ153">
            <v>0</v>
          </cell>
          <cell r="BK153">
            <v>0</v>
          </cell>
          <cell r="BL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R153">
            <v>0</v>
          </cell>
          <cell r="CT153">
            <v>0</v>
          </cell>
          <cell r="CU153">
            <v>0</v>
          </cell>
          <cell r="CV153">
            <v>0</v>
          </cell>
          <cell r="CW153" t="e">
            <v>#DIV/0!</v>
          </cell>
          <cell r="CX153" t="e">
            <v>#DIV/0!</v>
          </cell>
          <cell r="CY153" t="e">
            <v>#DIV/0!</v>
          </cell>
          <cell r="CZ153" t="e">
            <v>#DIV/0!</v>
          </cell>
          <cell r="DA153" t="e">
            <v>#DIV/0!</v>
          </cell>
          <cell r="DB153" t="e">
            <v>#DIV/0!</v>
          </cell>
          <cell r="DC153" t="e">
            <v>#DIV/0!</v>
          </cell>
          <cell r="DD153" t="e">
            <v>#DIV/0!</v>
          </cell>
          <cell r="DE153" t="e">
            <v>#DIV/0!</v>
          </cell>
          <cell r="DF153" t="e">
            <v>#DIV/0!</v>
          </cell>
          <cell r="DG153" t="e">
            <v>#DIV/0!</v>
          </cell>
          <cell r="DH153" t="e">
            <v>#DIV/0!</v>
          </cell>
          <cell r="DI153" t="e">
            <v>#DIV/0!</v>
          </cell>
          <cell r="DJ153" t="e">
            <v>#DIV/0!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</row>
        <row r="154">
          <cell r="A154">
            <v>12004</v>
          </cell>
          <cell r="J154">
            <v>1</v>
          </cell>
          <cell r="K154">
            <v>0</v>
          </cell>
          <cell r="P154">
            <v>525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12004</v>
          </cell>
          <cell r="AE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12004</v>
          </cell>
          <cell r="AO154">
            <v>0</v>
          </cell>
          <cell r="AQ154">
            <v>789.33333333333337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BJ154">
            <v>0</v>
          </cell>
          <cell r="BK154">
            <v>0</v>
          </cell>
          <cell r="BL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R154">
            <v>0</v>
          </cell>
          <cell r="CT154">
            <v>0</v>
          </cell>
          <cell r="CU154">
            <v>0</v>
          </cell>
          <cell r="CV154">
            <v>0</v>
          </cell>
          <cell r="CW154" t="e">
            <v>#DIV/0!</v>
          </cell>
          <cell r="CX154" t="e">
            <v>#DIV/0!</v>
          </cell>
          <cell r="CY154" t="e">
            <v>#DIV/0!</v>
          </cell>
          <cell r="CZ154" t="e">
            <v>#DIV/0!</v>
          </cell>
          <cell r="DA154" t="e">
            <v>#DIV/0!</v>
          </cell>
          <cell r="DB154" t="e">
            <v>#DIV/0!</v>
          </cell>
          <cell r="DC154" t="e">
            <v>#DIV/0!</v>
          </cell>
          <cell r="DD154" t="e">
            <v>#DIV/0!</v>
          </cell>
          <cell r="DE154" t="e">
            <v>#DIV/0!</v>
          </cell>
          <cell r="DF154" t="e">
            <v>#DIV/0!</v>
          </cell>
          <cell r="DG154" t="e">
            <v>#DIV/0!</v>
          </cell>
          <cell r="DH154" t="e">
            <v>#DIV/0!</v>
          </cell>
          <cell r="DI154" t="e">
            <v>#DIV/0!</v>
          </cell>
          <cell r="DJ154" t="e">
            <v>#DIV/0!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</row>
        <row r="155">
          <cell r="A155">
            <v>12005</v>
          </cell>
          <cell r="J155">
            <v>1</v>
          </cell>
          <cell r="K155">
            <v>0</v>
          </cell>
          <cell r="P155">
            <v>525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12005</v>
          </cell>
          <cell r="AE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12005</v>
          </cell>
          <cell r="AO155">
            <v>0</v>
          </cell>
          <cell r="AQ155">
            <v>789.33333333333337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BJ155">
            <v>0</v>
          </cell>
          <cell r="BK155">
            <v>0</v>
          </cell>
          <cell r="BL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R155">
            <v>0</v>
          </cell>
          <cell r="CT155">
            <v>0</v>
          </cell>
          <cell r="CU155">
            <v>0</v>
          </cell>
          <cell r="CV155">
            <v>0</v>
          </cell>
          <cell r="CW155" t="e">
            <v>#DIV/0!</v>
          </cell>
          <cell r="CX155" t="e">
            <v>#DIV/0!</v>
          </cell>
          <cell r="CY155" t="e">
            <v>#DIV/0!</v>
          </cell>
          <cell r="CZ155" t="e">
            <v>#DIV/0!</v>
          </cell>
          <cell r="DA155" t="e">
            <v>#DIV/0!</v>
          </cell>
          <cell r="DB155" t="e">
            <v>#DIV/0!</v>
          </cell>
          <cell r="DC155" t="e">
            <v>#DIV/0!</v>
          </cell>
          <cell r="DD155" t="e">
            <v>#DIV/0!</v>
          </cell>
          <cell r="DE155" t="e">
            <v>#DIV/0!</v>
          </cell>
          <cell r="DF155" t="e">
            <v>#DIV/0!</v>
          </cell>
          <cell r="DG155" t="e">
            <v>#DIV/0!</v>
          </cell>
          <cell r="DH155" t="e">
            <v>#DIV/0!</v>
          </cell>
          <cell r="DI155" t="e">
            <v>#DIV/0!</v>
          </cell>
          <cell r="DJ155" t="e">
            <v>#DIV/0!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</row>
        <row r="156">
          <cell r="A156">
            <v>12006</v>
          </cell>
          <cell r="J156">
            <v>1</v>
          </cell>
          <cell r="K156">
            <v>0</v>
          </cell>
          <cell r="P156">
            <v>525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12006</v>
          </cell>
          <cell r="AE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12006</v>
          </cell>
          <cell r="AO156">
            <v>0</v>
          </cell>
          <cell r="AQ156">
            <v>789.33333333333337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BJ156">
            <v>0</v>
          </cell>
          <cell r="BK156">
            <v>0</v>
          </cell>
          <cell r="BL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R156">
            <v>0</v>
          </cell>
          <cell r="CT156">
            <v>0</v>
          </cell>
          <cell r="CU156">
            <v>0</v>
          </cell>
          <cell r="CV156">
            <v>0</v>
          </cell>
          <cell r="CW156" t="e">
            <v>#DIV/0!</v>
          </cell>
          <cell r="CX156" t="e">
            <v>#DIV/0!</v>
          </cell>
          <cell r="CY156" t="e">
            <v>#DIV/0!</v>
          </cell>
          <cell r="CZ156" t="e">
            <v>#DIV/0!</v>
          </cell>
          <cell r="DA156" t="e">
            <v>#DIV/0!</v>
          </cell>
          <cell r="DB156" t="e">
            <v>#DIV/0!</v>
          </cell>
          <cell r="DC156" t="e">
            <v>#DIV/0!</v>
          </cell>
          <cell r="DD156" t="e">
            <v>#DIV/0!</v>
          </cell>
          <cell r="DE156" t="e">
            <v>#DIV/0!</v>
          </cell>
          <cell r="DF156" t="e">
            <v>#DIV/0!</v>
          </cell>
          <cell r="DG156" t="e">
            <v>#DIV/0!</v>
          </cell>
          <cell r="DH156" t="e">
            <v>#DIV/0!</v>
          </cell>
          <cell r="DI156" t="e">
            <v>#DIV/0!</v>
          </cell>
          <cell r="DJ156" t="e">
            <v>#DIV/0!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V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  <cell r="EA156">
            <v>0</v>
          </cell>
          <cell r="EB156">
            <v>0</v>
          </cell>
        </row>
        <row r="157">
          <cell r="A157">
            <v>12007</v>
          </cell>
          <cell r="J157">
            <v>1</v>
          </cell>
          <cell r="K157">
            <v>0</v>
          </cell>
          <cell r="P157">
            <v>525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12007</v>
          </cell>
          <cell r="AE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12007</v>
          </cell>
          <cell r="AO157">
            <v>0</v>
          </cell>
          <cell r="AQ157">
            <v>789.33333333333337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BJ157">
            <v>0</v>
          </cell>
          <cell r="BK157">
            <v>0</v>
          </cell>
          <cell r="BL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R157">
            <v>0</v>
          </cell>
          <cell r="CT157">
            <v>0</v>
          </cell>
          <cell r="CU157">
            <v>0</v>
          </cell>
          <cell r="CV157">
            <v>0</v>
          </cell>
          <cell r="CW157" t="e">
            <v>#DIV/0!</v>
          </cell>
          <cell r="CX157" t="e">
            <v>#DIV/0!</v>
          </cell>
          <cell r="CY157" t="e">
            <v>#DIV/0!</v>
          </cell>
          <cell r="CZ157" t="e">
            <v>#DIV/0!</v>
          </cell>
          <cell r="DA157" t="e">
            <v>#DIV/0!</v>
          </cell>
          <cell r="DB157" t="e">
            <v>#DIV/0!</v>
          </cell>
          <cell r="DC157" t="e">
            <v>#DIV/0!</v>
          </cell>
          <cell r="DD157" t="e">
            <v>#DIV/0!</v>
          </cell>
          <cell r="DE157" t="e">
            <v>#DIV/0!</v>
          </cell>
          <cell r="DF157" t="e">
            <v>#DIV/0!</v>
          </cell>
          <cell r="DG157" t="e">
            <v>#DIV/0!</v>
          </cell>
          <cell r="DH157" t="e">
            <v>#DIV/0!</v>
          </cell>
          <cell r="DI157" t="e">
            <v>#DIV/0!</v>
          </cell>
          <cell r="DJ157" t="e">
            <v>#DIV/0!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V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  <cell r="EA157">
            <v>0</v>
          </cell>
          <cell r="EB157">
            <v>0</v>
          </cell>
        </row>
        <row r="158">
          <cell r="A158">
            <v>12008</v>
          </cell>
          <cell r="J158">
            <v>1</v>
          </cell>
          <cell r="K158">
            <v>0</v>
          </cell>
          <cell r="P158">
            <v>525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12008</v>
          </cell>
          <cell r="AE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12008</v>
          </cell>
          <cell r="AO158">
            <v>0</v>
          </cell>
          <cell r="AQ158">
            <v>789.33333333333337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BJ158">
            <v>0</v>
          </cell>
          <cell r="BK158">
            <v>0</v>
          </cell>
          <cell r="BL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R158">
            <v>0</v>
          </cell>
          <cell r="CT158">
            <v>0</v>
          </cell>
          <cell r="CU158">
            <v>0</v>
          </cell>
          <cell r="CV158">
            <v>0</v>
          </cell>
          <cell r="CW158" t="e">
            <v>#DIV/0!</v>
          </cell>
          <cell r="CX158" t="e">
            <v>#DIV/0!</v>
          </cell>
          <cell r="CY158" t="e">
            <v>#DIV/0!</v>
          </cell>
          <cell r="CZ158" t="e">
            <v>#DIV/0!</v>
          </cell>
          <cell r="DA158" t="e">
            <v>#DIV/0!</v>
          </cell>
          <cell r="DB158" t="e">
            <v>#DIV/0!</v>
          </cell>
          <cell r="DC158" t="e">
            <v>#DIV/0!</v>
          </cell>
          <cell r="DD158" t="e">
            <v>#DIV/0!</v>
          </cell>
          <cell r="DE158" t="e">
            <v>#DIV/0!</v>
          </cell>
          <cell r="DF158" t="e">
            <v>#DIV/0!</v>
          </cell>
          <cell r="DG158" t="e">
            <v>#DIV/0!</v>
          </cell>
          <cell r="DH158" t="e">
            <v>#DIV/0!</v>
          </cell>
          <cell r="DI158" t="e">
            <v>#DIV/0!</v>
          </cell>
          <cell r="DJ158" t="e">
            <v>#DIV/0!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</row>
        <row r="159">
          <cell r="A159">
            <v>12009</v>
          </cell>
          <cell r="J159">
            <v>1</v>
          </cell>
          <cell r="K159">
            <v>0</v>
          </cell>
          <cell r="P159">
            <v>525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12009</v>
          </cell>
          <cell r="AE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12009</v>
          </cell>
          <cell r="AO159">
            <v>0</v>
          </cell>
          <cell r="AQ159">
            <v>789.33333333333337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BJ159">
            <v>0</v>
          </cell>
          <cell r="BK159">
            <v>0</v>
          </cell>
          <cell r="BL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R159">
            <v>0</v>
          </cell>
          <cell r="CT159">
            <v>0</v>
          </cell>
          <cell r="CU159">
            <v>0</v>
          </cell>
          <cell r="CV159">
            <v>0</v>
          </cell>
          <cell r="CW159" t="e">
            <v>#DIV/0!</v>
          </cell>
          <cell r="CX159" t="e">
            <v>#DIV/0!</v>
          </cell>
          <cell r="CY159" t="e">
            <v>#DIV/0!</v>
          </cell>
          <cell r="CZ159" t="e">
            <v>#DIV/0!</v>
          </cell>
          <cell r="DA159" t="e">
            <v>#DIV/0!</v>
          </cell>
          <cell r="DB159" t="e">
            <v>#DIV/0!</v>
          </cell>
          <cell r="DC159" t="e">
            <v>#DIV/0!</v>
          </cell>
          <cell r="DD159" t="e">
            <v>#DIV/0!</v>
          </cell>
          <cell r="DE159" t="e">
            <v>#DIV/0!</v>
          </cell>
          <cell r="DF159" t="e">
            <v>#DIV/0!</v>
          </cell>
          <cell r="DG159" t="e">
            <v>#DIV/0!</v>
          </cell>
          <cell r="DH159" t="e">
            <v>#DIV/0!</v>
          </cell>
          <cell r="DI159" t="e">
            <v>#DIV/0!</v>
          </cell>
          <cell r="DJ159" t="e">
            <v>#DIV/0!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V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  <cell r="EA159">
            <v>0</v>
          </cell>
          <cell r="EB159">
            <v>0</v>
          </cell>
        </row>
        <row r="160">
          <cell r="A160">
            <v>12010</v>
          </cell>
          <cell r="J160">
            <v>1</v>
          </cell>
          <cell r="K160">
            <v>0</v>
          </cell>
          <cell r="P160">
            <v>525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12010</v>
          </cell>
          <cell r="AE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12010</v>
          </cell>
          <cell r="AO160">
            <v>0</v>
          </cell>
          <cell r="AQ160">
            <v>789.33333333333337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BJ160">
            <v>0</v>
          </cell>
          <cell r="BK160">
            <v>0</v>
          </cell>
          <cell r="BL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R160">
            <v>0</v>
          </cell>
          <cell r="CT160">
            <v>0</v>
          </cell>
          <cell r="CU160">
            <v>0</v>
          </cell>
          <cell r="CV160">
            <v>0</v>
          </cell>
          <cell r="CW160" t="e">
            <v>#DIV/0!</v>
          </cell>
          <cell r="CX160" t="e">
            <v>#DIV/0!</v>
          </cell>
          <cell r="CY160" t="e">
            <v>#DIV/0!</v>
          </cell>
          <cell r="CZ160" t="e">
            <v>#DIV/0!</v>
          </cell>
          <cell r="DA160" t="e">
            <v>#DIV/0!</v>
          </cell>
          <cell r="DB160" t="e">
            <v>#DIV/0!</v>
          </cell>
          <cell r="DC160" t="e">
            <v>#DIV/0!</v>
          </cell>
          <cell r="DD160" t="e">
            <v>#DIV/0!</v>
          </cell>
          <cell r="DE160" t="e">
            <v>#DIV/0!</v>
          </cell>
          <cell r="DF160" t="e">
            <v>#DIV/0!</v>
          </cell>
          <cell r="DG160" t="e">
            <v>#DIV/0!</v>
          </cell>
          <cell r="DH160" t="e">
            <v>#DIV/0!</v>
          </cell>
          <cell r="DI160" t="e">
            <v>#DIV/0!</v>
          </cell>
          <cell r="DJ160" t="e">
            <v>#DIV/0!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V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</row>
        <row r="161">
          <cell r="A161">
            <v>12011</v>
          </cell>
          <cell r="J161">
            <v>1</v>
          </cell>
          <cell r="K161">
            <v>0</v>
          </cell>
          <cell r="P161">
            <v>525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12011</v>
          </cell>
          <cell r="AE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12011</v>
          </cell>
          <cell r="AO161">
            <v>0</v>
          </cell>
          <cell r="AQ161">
            <v>789.33333333333337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BJ161">
            <v>0</v>
          </cell>
          <cell r="BK161">
            <v>0</v>
          </cell>
          <cell r="BL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R161">
            <v>0</v>
          </cell>
          <cell r="CT161">
            <v>0</v>
          </cell>
          <cell r="CU161">
            <v>0</v>
          </cell>
          <cell r="CV161">
            <v>0</v>
          </cell>
          <cell r="CW161" t="e">
            <v>#DIV/0!</v>
          </cell>
          <cell r="CX161" t="e">
            <v>#DIV/0!</v>
          </cell>
          <cell r="CY161" t="e">
            <v>#DIV/0!</v>
          </cell>
          <cell r="CZ161" t="e">
            <v>#DIV/0!</v>
          </cell>
          <cell r="DA161" t="e">
            <v>#DIV/0!</v>
          </cell>
          <cell r="DB161" t="e">
            <v>#DIV/0!</v>
          </cell>
          <cell r="DC161" t="e">
            <v>#DIV/0!</v>
          </cell>
          <cell r="DD161" t="e">
            <v>#DIV/0!</v>
          </cell>
          <cell r="DE161" t="e">
            <v>#DIV/0!</v>
          </cell>
          <cell r="DF161" t="e">
            <v>#DIV/0!</v>
          </cell>
          <cell r="DG161" t="e">
            <v>#DIV/0!</v>
          </cell>
          <cell r="DH161" t="e">
            <v>#DIV/0!</v>
          </cell>
          <cell r="DI161" t="e">
            <v>#DIV/0!</v>
          </cell>
          <cell r="DJ161" t="e">
            <v>#DIV/0!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</row>
        <row r="162">
          <cell r="A162">
            <v>12012</v>
          </cell>
          <cell r="J162">
            <v>1</v>
          </cell>
          <cell r="K162">
            <v>0</v>
          </cell>
          <cell r="P162">
            <v>525</v>
          </cell>
          <cell r="R162">
            <v>0</v>
          </cell>
          <cell r="S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12012</v>
          </cell>
          <cell r="AE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12012</v>
          </cell>
          <cell r="AO162">
            <v>0</v>
          </cell>
          <cell r="AQ162">
            <v>789.33333333333337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BJ162">
            <v>0</v>
          </cell>
          <cell r="BK162">
            <v>0</v>
          </cell>
          <cell r="BL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R162">
            <v>0</v>
          </cell>
          <cell r="CT162">
            <v>0</v>
          </cell>
          <cell r="CU162">
            <v>0</v>
          </cell>
          <cell r="CV162">
            <v>0</v>
          </cell>
          <cell r="CW162" t="e">
            <v>#DIV/0!</v>
          </cell>
          <cell r="CX162" t="e">
            <v>#DIV/0!</v>
          </cell>
          <cell r="CY162" t="e">
            <v>#DIV/0!</v>
          </cell>
          <cell r="CZ162" t="e">
            <v>#DIV/0!</v>
          </cell>
          <cell r="DA162" t="e">
            <v>#DIV/0!</v>
          </cell>
          <cell r="DB162" t="e">
            <v>#DIV/0!</v>
          </cell>
          <cell r="DC162" t="e">
            <v>#DIV/0!</v>
          </cell>
          <cell r="DD162" t="e">
            <v>#DIV/0!</v>
          </cell>
          <cell r="DE162" t="e">
            <v>#DIV/0!</v>
          </cell>
          <cell r="DF162" t="e">
            <v>#DIV/0!</v>
          </cell>
          <cell r="DG162" t="e">
            <v>#DIV/0!</v>
          </cell>
          <cell r="DH162" t="e">
            <v>#DIV/0!</v>
          </cell>
          <cell r="DI162" t="e">
            <v>#DIV/0!</v>
          </cell>
          <cell r="DJ162" t="e">
            <v>#DIV/0!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</row>
        <row r="163">
          <cell r="A163">
            <v>13000</v>
          </cell>
          <cell r="B163">
            <v>13</v>
          </cell>
          <cell r="C163" t="str">
            <v>II - 2 - A</v>
          </cell>
          <cell r="D163" t="str">
            <v>Pasangan Batu kali 1 pc : 4 psr</v>
          </cell>
          <cell r="E163" t="str">
            <v>m3</v>
          </cell>
          <cell r="F163">
            <v>826.86</v>
          </cell>
          <cell r="H163">
            <v>0.9720000000000002</v>
          </cell>
          <cell r="I163" t="str">
            <v>m3/jam</v>
          </cell>
          <cell r="L163">
            <v>10</v>
          </cell>
          <cell r="M163">
            <v>25</v>
          </cell>
          <cell r="N163">
            <v>7</v>
          </cell>
          <cell r="O163">
            <v>1</v>
          </cell>
          <cell r="P163">
            <v>1750</v>
          </cell>
          <cell r="Q163">
            <v>826.86</v>
          </cell>
          <cell r="V163">
            <v>25732767.5</v>
          </cell>
          <cell r="W163">
            <v>0</v>
          </cell>
          <cell r="X163">
            <v>31121.06</v>
          </cell>
          <cell r="Y163">
            <v>0</v>
          </cell>
          <cell r="Z163">
            <v>31121.06</v>
          </cell>
          <cell r="AA163">
            <v>31121.200000000001</v>
          </cell>
          <cell r="AB163">
            <v>25732875</v>
          </cell>
          <cell r="AC163">
            <v>13000</v>
          </cell>
          <cell r="AG163">
            <v>826.86</v>
          </cell>
          <cell r="AK163">
            <v>449356.34</v>
          </cell>
          <cell r="AL163">
            <v>371554782</v>
          </cell>
          <cell r="AM163">
            <v>13000</v>
          </cell>
          <cell r="AQ163">
            <v>6.8040000000000012</v>
          </cell>
          <cell r="AR163">
            <v>826.86</v>
          </cell>
          <cell r="AU163">
            <v>156299</v>
          </cell>
          <cell r="AV163">
            <v>129237389</v>
          </cell>
          <cell r="BB163">
            <v>636776</v>
          </cell>
          <cell r="BC163">
            <v>526524603</v>
          </cell>
          <cell r="BD163">
            <v>526525046</v>
          </cell>
          <cell r="BF163">
            <v>31121.200000000001</v>
          </cell>
          <cell r="BG163">
            <v>449356.34</v>
          </cell>
          <cell r="BH163">
            <v>156299</v>
          </cell>
          <cell r="BI163">
            <v>636776.54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</row>
        <row r="164">
          <cell r="A164">
            <v>13001</v>
          </cell>
          <cell r="G164" t="str">
            <v xml:space="preserve">Concrete Mixer </v>
          </cell>
          <cell r="H164">
            <v>0.9720000000000002</v>
          </cell>
          <cell r="I164" t="str">
            <v>m3/jam</v>
          </cell>
          <cell r="J164">
            <v>1</v>
          </cell>
          <cell r="K164">
            <v>1.0287999999999999</v>
          </cell>
          <cell r="P164">
            <v>1750</v>
          </cell>
          <cell r="R164">
            <v>850.67</v>
          </cell>
          <cell r="S164">
            <v>0.48</v>
          </cell>
          <cell r="T164">
            <v>30250.000000000004</v>
          </cell>
          <cell r="V164">
            <v>25732767.5</v>
          </cell>
          <cell r="W164">
            <v>0</v>
          </cell>
          <cell r="X164">
            <v>31121.06</v>
          </cell>
          <cell r="Y164">
            <v>0</v>
          </cell>
          <cell r="Z164">
            <v>31121.06</v>
          </cell>
          <cell r="AA164">
            <v>31121.200000000001</v>
          </cell>
          <cell r="AB164">
            <v>25732875</v>
          </cell>
          <cell r="AC164">
            <v>13001</v>
          </cell>
          <cell r="AD164" t="str">
            <v>Batu Kali  / Batu Belah</v>
          </cell>
          <cell r="AE164" t="str">
            <v>m3</v>
          </cell>
          <cell r="AF164">
            <v>1.2</v>
          </cell>
          <cell r="AH164">
            <v>992.23199999999997</v>
          </cell>
          <cell r="AI164">
            <v>99.223199999999991</v>
          </cell>
          <cell r="AJ164">
            <v>185000</v>
          </cell>
          <cell r="AK164">
            <v>222000</v>
          </cell>
          <cell r="AL164">
            <v>183562920</v>
          </cell>
          <cell r="AM164">
            <v>13001</v>
          </cell>
          <cell r="AN164" t="str">
            <v>Tukang Batu</v>
          </cell>
          <cell r="AO164" t="str">
            <v>Org/hari</v>
          </cell>
          <cell r="AP164">
            <v>1</v>
          </cell>
          <cell r="AQ164">
            <v>3.3074400000000002</v>
          </cell>
          <cell r="AS164">
            <v>0.30230000000000001</v>
          </cell>
          <cell r="AT164">
            <v>66000</v>
          </cell>
          <cell r="AU164">
            <v>19951.8</v>
          </cell>
          <cell r="AV164">
            <v>16497345</v>
          </cell>
          <cell r="BJ164">
            <v>0.47255714285714284</v>
          </cell>
          <cell r="BK164">
            <v>1749.75</v>
          </cell>
          <cell r="BL164">
            <v>0.99</v>
          </cell>
          <cell r="BN164" t="str">
            <v xml:space="preserve">Concrete Mixer </v>
          </cell>
          <cell r="BO164">
            <v>0.48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R164">
            <v>0</v>
          </cell>
          <cell r="CT164" t="str">
            <v>Batu Kali  / Batu Belah</v>
          </cell>
          <cell r="CU164">
            <v>992.23199999999997</v>
          </cell>
          <cell r="CV164">
            <v>0</v>
          </cell>
          <cell r="CW164" t="e">
            <v>#DIV/0!</v>
          </cell>
          <cell r="CX164" t="e">
            <v>#DIV/0!</v>
          </cell>
          <cell r="CY164" t="e">
            <v>#DIV/0!</v>
          </cell>
          <cell r="CZ164" t="e">
            <v>#DIV/0!</v>
          </cell>
          <cell r="DA164" t="e">
            <v>#DIV/0!</v>
          </cell>
          <cell r="DB164" t="e">
            <v>#DIV/0!</v>
          </cell>
          <cell r="DC164" t="e">
            <v>#DIV/0!</v>
          </cell>
          <cell r="DD164" t="e">
            <v>#DIV/0!</v>
          </cell>
          <cell r="DE164" t="e">
            <v>#DIV/0!</v>
          </cell>
          <cell r="DF164" t="e">
            <v>#DIV/0!</v>
          </cell>
          <cell r="DG164" t="e">
            <v>#DIV/0!</v>
          </cell>
          <cell r="DH164" t="e">
            <v>#DIV/0!</v>
          </cell>
          <cell r="DI164" t="e">
            <v>#DIV/0!</v>
          </cell>
          <cell r="DJ164" t="e">
            <v>#DIV/0!</v>
          </cell>
          <cell r="DL164" t="str">
            <v>Tukang Batu</v>
          </cell>
          <cell r="DM164">
            <v>0.99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V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  <cell r="EA164">
            <v>0</v>
          </cell>
          <cell r="EB164">
            <v>0</v>
          </cell>
        </row>
        <row r="165">
          <cell r="A165">
            <v>13002</v>
          </cell>
          <cell r="J165">
            <v>1</v>
          </cell>
          <cell r="K165">
            <v>0</v>
          </cell>
          <cell r="P165">
            <v>1750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13002</v>
          </cell>
          <cell r="AD165" t="str">
            <v>Pasir Pasang</v>
          </cell>
          <cell r="AE165" t="str">
            <v>m3</v>
          </cell>
          <cell r="AF165">
            <v>0.32335329341317365</v>
          </cell>
          <cell r="AH165">
            <v>267.36790419161679</v>
          </cell>
          <cell r="AI165">
            <v>26.736790419161679</v>
          </cell>
          <cell r="AJ165">
            <v>200000</v>
          </cell>
          <cell r="AK165">
            <v>64670.65</v>
          </cell>
          <cell r="AL165">
            <v>53473573</v>
          </cell>
          <cell r="AM165">
            <v>13002</v>
          </cell>
          <cell r="AN165" t="str">
            <v>Pekerja</v>
          </cell>
          <cell r="AO165" t="str">
            <v>Org/hari</v>
          </cell>
          <cell r="AP165">
            <v>6</v>
          </cell>
          <cell r="AQ165">
            <v>3.3074400000000002</v>
          </cell>
          <cell r="AS165">
            <v>1.8140000000000001</v>
          </cell>
          <cell r="AT165">
            <v>49500.000000000007</v>
          </cell>
          <cell r="AU165">
            <v>89793</v>
          </cell>
          <cell r="AV165">
            <v>74246239</v>
          </cell>
          <cell r="BJ165">
            <v>7.8742857142857142E-2</v>
          </cell>
          <cell r="BK165">
            <v>10500.76</v>
          </cell>
          <cell r="BL165">
            <v>6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R165">
            <v>0</v>
          </cell>
          <cell r="CT165" t="str">
            <v>Pasir Pasang</v>
          </cell>
          <cell r="CU165">
            <v>267.36790419161679</v>
          </cell>
          <cell r="CV165">
            <v>0</v>
          </cell>
          <cell r="CW165" t="e">
            <v>#DIV/0!</v>
          </cell>
          <cell r="CX165" t="e">
            <v>#DIV/0!</v>
          </cell>
          <cell r="CY165" t="e">
            <v>#DIV/0!</v>
          </cell>
          <cell r="CZ165" t="e">
            <v>#DIV/0!</v>
          </cell>
          <cell r="DA165" t="e">
            <v>#DIV/0!</v>
          </cell>
          <cell r="DB165" t="e">
            <v>#DIV/0!</v>
          </cell>
          <cell r="DC165" t="e">
            <v>#DIV/0!</v>
          </cell>
          <cell r="DD165" t="e">
            <v>#DIV/0!</v>
          </cell>
          <cell r="DE165" t="e">
            <v>#DIV/0!</v>
          </cell>
          <cell r="DF165" t="e">
            <v>#DIV/0!</v>
          </cell>
          <cell r="DG165" t="e">
            <v>#DIV/0!</v>
          </cell>
          <cell r="DH165" t="e">
            <v>#DIV/0!</v>
          </cell>
          <cell r="DI165" t="e">
            <v>#DIV/0!</v>
          </cell>
          <cell r="DJ165" t="e">
            <v>#DIV/0!</v>
          </cell>
          <cell r="DL165" t="str">
            <v>Pekerja</v>
          </cell>
          <cell r="DM165">
            <v>6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V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  <cell r="EA165">
            <v>0</v>
          </cell>
          <cell r="EB165">
            <v>0</v>
          </cell>
        </row>
        <row r="166">
          <cell r="A166">
            <v>13003</v>
          </cell>
          <cell r="J166">
            <v>1</v>
          </cell>
          <cell r="K166">
            <v>0</v>
          </cell>
          <cell r="P166">
            <v>1750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13003</v>
          </cell>
          <cell r="AD166" t="str">
            <v xml:space="preserve">Semen </v>
          </cell>
          <cell r="AE166" t="str">
            <v>zak</v>
          </cell>
          <cell r="AF166">
            <v>2.5</v>
          </cell>
          <cell r="AH166">
            <v>2067.15</v>
          </cell>
          <cell r="AI166">
            <v>206.715</v>
          </cell>
          <cell r="AJ166">
            <v>57750.000000000007</v>
          </cell>
          <cell r="AK166">
            <v>144375</v>
          </cell>
          <cell r="AL166">
            <v>119377912</v>
          </cell>
          <cell r="AM166">
            <v>13003</v>
          </cell>
          <cell r="AN166" t="str">
            <v>Kepala Tukang</v>
          </cell>
          <cell r="AO166" t="str">
            <v>Org/hari</v>
          </cell>
          <cell r="AP166">
            <v>1</v>
          </cell>
          <cell r="AQ166">
            <v>3.3074400000000002</v>
          </cell>
          <cell r="AS166">
            <v>0.30230000000000001</v>
          </cell>
          <cell r="AT166">
            <v>71500</v>
          </cell>
          <cell r="AU166">
            <v>21614.45</v>
          </cell>
          <cell r="AV166">
            <v>17872124</v>
          </cell>
          <cell r="BJ166">
            <v>0.47255714285714284</v>
          </cell>
          <cell r="BK166">
            <v>1749.75</v>
          </cell>
          <cell r="BL166">
            <v>0.99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R166">
            <v>0</v>
          </cell>
          <cell r="CT166" t="str">
            <v xml:space="preserve">Semen </v>
          </cell>
          <cell r="CU166">
            <v>2067.15</v>
          </cell>
          <cell r="CV166">
            <v>0</v>
          </cell>
          <cell r="CW166" t="e">
            <v>#DIV/0!</v>
          </cell>
          <cell r="CX166" t="e">
            <v>#DIV/0!</v>
          </cell>
          <cell r="CY166" t="e">
            <v>#DIV/0!</v>
          </cell>
          <cell r="CZ166" t="e">
            <v>#DIV/0!</v>
          </cell>
          <cell r="DA166" t="e">
            <v>#DIV/0!</v>
          </cell>
          <cell r="DB166" t="e">
            <v>#DIV/0!</v>
          </cell>
          <cell r="DC166" t="e">
            <v>#DIV/0!</v>
          </cell>
          <cell r="DD166" t="e">
            <v>#DIV/0!</v>
          </cell>
          <cell r="DE166" t="e">
            <v>#DIV/0!</v>
          </cell>
          <cell r="DF166" t="e">
            <v>#DIV/0!</v>
          </cell>
          <cell r="DG166" t="e">
            <v>#DIV/0!</v>
          </cell>
          <cell r="DH166" t="e">
            <v>#DIV/0!</v>
          </cell>
          <cell r="DI166" t="e">
            <v>#DIV/0!</v>
          </cell>
          <cell r="DJ166" t="e">
            <v>#DIV/0!</v>
          </cell>
          <cell r="DL166" t="str">
            <v>Kepala Tukang</v>
          </cell>
          <cell r="DM166">
            <v>0.99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V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  <cell r="EA166">
            <v>0</v>
          </cell>
          <cell r="EB166">
            <v>0</v>
          </cell>
        </row>
        <row r="167">
          <cell r="A167">
            <v>13004</v>
          </cell>
          <cell r="J167">
            <v>1</v>
          </cell>
          <cell r="K167">
            <v>0</v>
          </cell>
          <cell r="P167">
            <v>1750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13004</v>
          </cell>
          <cell r="AD167" t="str">
            <v>Solar</v>
          </cell>
          <cell r="AE167" t="str">
            <v>Ltr</v>
          </cell>
          <cell r="AF167">
            <v>2.0576131687242794</v>
          </cell>
          <cell r="AH167">
            <v>1701.3580246913577</v>
          </cell>
          <cell r="AI167">
            <v>170.13580246913577</v>
          </cell>
          <cell r="AJ167">
            <v>8899</v>
          </cell>
          <cell r="AK167">
            <v>18310.689999999999</v>
          </cell>
          <cell r="AL167">
            <v>15140377</v>
          </cell>
          <cell r="AM167">
            <v>13004</v>
          </cell>
          <cell r="AN167" t="str">
            <v>Mandor</v>
          </cell>
          <cell r="AO167" t="str">
            <v>Org/hari</v>
          </cell>
          <cell r="AP167">
            <v>1</v>
          </cell>
          <cell r="AQ167">
            <v>3.3074400000000002</v>
          </cell>
          <cell r="AS167">
            <v>0.30230000000000001</v>
          </cell>
          <cell r="AT167">
            <v>82500</v>
          </cell>
          <cell r="AU167">
            <v>24939.75</v>
          </cell>
          <cell r="AV167">
            <v>20621681</v>
          </cell>
          <cell r="BJ167">
            <v>0.47255714285714284</v>
          </cell>
          <cell r="BK167">
            <v>1749.75</v>
          </cell>
          <cell r="BL167">
            <v>0.99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R167">
            <v>0</v>
          </cell>
          <cell r="CT167" t="str">
            <v>Solar</v>
          </cell>
          <cell r="CU167">
            <v>1701.3580246913577</v>
          </cell>
          <cell r="CV167">
            <v>0</v>
          </cell>
          <cell r="CW167" t="e">
            <v>#DIV/0!</v>
          </cell>
          <cell r="CX167" t="e">
            <v>#DIV/0!</v>
          </cell>
          <cell r="CY167" t="e">
            <v>#DIV/0!</v>
          </cell>
          <cell r="CZ167" t="e">
            <v>#DIV/0!</v>
          </cell>
          <cell r="DA167" t="e">
            <v>#DIV/0!</v>
          </cell>
          <cell r="DB167" t="e">
            <v>#DIV/0!</v>
          </cell>
          <cell r="DC167" t="e">
            <v>#DIV/0!</v>
          </cell>
          <cell r="DD167" t="e">
            <v>#DIV/0!</v>
          </cell>
          <cell r="DE167" t="e">
            <v>#DIV/0!</v>
          </cell>
          <cell r="DF167" t="e">
            <v>#DIV/0!</v>
          </cell>
          <cell r="DG167" t="e">
            <v>#DIV/0!</v>
          </cell>
          <cell r="DH167" t="e">
            <v>#DIV/0!</v>
          </cell>
          <cell r="DI167" t="e">
            <v>#DIV/0!</v>
          </cell>
          <cell r="DJ167" t="e">
            <v>#DIV/0!</v>
          </cell>
          <cell r="DL167" t="str">
            <v>Mandor</v>
          </cell>
          <cell r="DM167">
            <v>0.99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</row>
        <row r="168">
          <cell r="A168">
            <v>13005</v>
          </cell>
          <cell r="J168">
            <v>1</v>
          </cell>
          <cell r="K168">
            <v>0</v>
          </cell>
          <cell r="P168">
            <v>1750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13005</v>
          </cell>
          <cell r="AE168">
            <v>0</v>
          </cell>
          <cell r="AM168">
            <v>13005</v>
          </cell>
          <cell r="AO168">
            <v>0</v>
          </cell>
          <cell r="AQ168">
            <v>3.3074400000000002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BJ168">
            <v>0</v>
          </cell>
          <cell r="BK168">
            <v>0</v>
          </cell>
          <cell r="BL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R168">
            <v>0</v>
          </cell>
          <cell r="CT168">
            <v>0</v>
          </cell>
          <cell r="CU168">
            <v>0</v>
          </cell>
          <cell r="CV168">
            <v>0</v>
          </cell>
          <cell r="CW168" t="e">
            <v>#DIV/0!</v>
          </cell>
          <cell r="CX168" t="e">
            <v>#DIV/0!</v>
          </cell>
          <cell r="CY168" t="e">
            <v>#DIV/0!</v>
          </cell>
          <cell r="CZ168" t="e">
            <v>#DIV/0!</v>
          </cell>
          <cell r="DA168" t="e">
            <v>#DIV/0!</v>
          </cell>
          <cell r="DB168" t="e">
            <v>#DIV/0!</v>
          </cell>
          <cell r="DC168" t="e">
            <v>#DIV/0!</v>
          </cell>
          <cell r="DD168" t="e">
            <v>#DIV/0!</v>
          </cell>
          <cell r="DE168" t="e">
            <v>#DIV/0!</v>
          </cell>
          <cell r="DF168" t="e">
            <v>#DIV/0!</v>
          </cell>
          <cell r="DG168" t="e">
            <v>#DIV/0!</v>
          </cell>
          <cell r="DH168" t="e">
            <v>#DIV/0!</v>
          </cell>
          <cell r="DI168" t="e">
            <v>#DIV/0!</v>
          </cell>
          <cell r="DJ168" t="e">
            <v>#DIV/0!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V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  <cell r="EA168">
            <v>0</v>
          </cell>
          <cell r="EB168">
            <v>0</v>
          </cell>
        </row>
        <row r="169">
          <cell r="A169">
            <v>13006</v>
          </cell>
          <cell r="J169">
            <v>1</v>
          </cell>
          <cell r="K169">
            <v>0</v>
          </cell>
          <cell r="P169">
            <v>1750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13006</v>
          </cell>
          <cell r="AE169">
            <v>0</v>
          </cell>
          <cell r="AM169">
            <v>13006</v>
          </cell>
          <cell r="AO169">
            <v>0</v>
          </cell>
          <cell r="AQ169">
            <v>3.3074400000000002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BJ169">
            <v>0</v>
          </cell>
          <cell r="BK169">
            <v>0</v>
          </cell>
          <cell r="BL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R169">
            <v>0</v>
          </cell>
          <cell r="CT169">
            <v>0</v>
          </cell>
          <cell r="CU169">
            <v>0</v>
          </cell>
          <cell r="CV169">
            <v>0</v>
          </cell>
          <cell r="CW169" t="e">
            <v>#DIV/0!</v>
          </cell>
          <cell r="CX169" t="e">
            <v>#DIV/0!</v>
          </cell>
          <cell r="CY169" t="e">
            <v>#DIV/0!</v>
          </cell>
          <cell r="CZ169" t="e">
            <v>#DIV/0!</v>
          </cell>
          <cell r="DA169" t="e">
            <v>#DIV/0!</v>
          </cell>
          <cell r="DB169" t="e">
            <v>#DIV/0!</v>
          </cell>
          <cell r="DC169" t="e">
            <v>#DIV/0!</v>
          </cell>
          <cell r="DD169" t="e">
            <v>#DIV/0!</v>
          </cell>
          <cell r="DE169" t="e">
            <v>#DIV/0!</v>
          </cell>
          <cell r="DF169" t="e">
            <v>#DIV/0!</v>
          </cell>
          <cell r="DG169" t="e">
            <v>#DIV/0!</v>
          </cell>
          <cell r="DH169" t="e">
            <v>#DIV/0!</v>
          </cell>
          <cell r="DI169" t="e">
            <v>#DIV/0!</v>
          </cell>
          <cell r="DJ169" t="e">
            <v>#DIV/0!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V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  <cell r="EA169">
            <v>0</v>
          </cell>
          <cell r="EB169">
            <v>0</v>
          </cell>
        </row>
        <row r="170">
          <cell r="A170">
            <v>13007</v>
          </cell>
          <cell r="J170">
            <v>1</v>
          </cell>
          <cell r="K170">
            <v>0</v>
          </cell>
          <cell r="P170">
            <v>1750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13007</v>
          </cell>
          <cell r="AE170">
            <v>0</v>
          </cell>
          <cell r="AM170">
            <v>13007</v>
          </cell>
          <cell r="AO170">
            <v>0</v>
          </cell>
          <cell r="AQ170">
            <v>3.3074400000000002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BJ170">
            <v>0</v>
          </cell>
          <cell r="BK170">
            <v>0</v>
          </cell>
          <cell r="BL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R170">
            <v>0</v>
          </cell>
          <cell r="CT170">
            <v>0</v>
          </cell>
          <cell r="CU170">
            <v>0</v>
          </cell>
          <cell r="CV170">
            <v>0</v>
          </cell>
          <cell r="CW170" t="e">
            <v>#DIV/0!</v>
          </cell>
          <cell r="CX170" t="e">
            <v>#DIV/0!</v>
          </cell>
          <cell r="CY170" t="e">
            <v>#DIV/0!</v>
          </cell>
          <cell r="CZ170" t="e">
            <v>#DIV/0!</v>
          </cell>
          <cell r="DA170" t="e">
            <v>#DIV/0!</v>
          </cell>
          <cell r="DB170" t="e">
            <v>#DIV/0!</v>
          </cell>
          <cell r="DC170" t="e">
            <v>#DIV/0!</v>
          </cell>
          <cell r="DD170" t="e">
            <v>#DIV/0!</v>
          </cell>
          <cell r="DE170" t="e">
            <v>#DIV/0!</v>
          </cell>
          <cell r="DF170" t="e">
            <v>#DIV/0!</v>
          </cell>
          <cell r="DG170" t="e">
            <v>#DIV/0!</v>
          </cell>
          <cell r="DH170" t="e">
            <v>#DIV/0!</v>
          </cell>
          <cell r="DI170" t="e">
            <v>#DIV/0!</v>
          </cell>
          <cell r="DJ170" t="e">
            <v>#DIV/0!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</row>
        <row r="171">
          <cell r="A171">
            <v>13008</v>
          </cell>
          <cell r="J171">
            <v>1</v>
          </cell>
          <cell r="K171">
            <v>0</v>
          </cell>
          <cell r="P171">
            <v>1750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13008</v>
          </cell>
          <cell r="AE171">
            <v>0</v>
          </cell>
          <cell r="AM171">
            <v>13008</v>
          </cell>
          <cell r="AO171">
            <v>0</v>
          </cell>
          <cell r="AQ171">
            <v>3.3074400000000002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BJ171">
            <v>0</v>
          </cell>
          <cell r="BK171">
            <v>0</v>
          </cell>
          <cell r="BL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R171">
            <v>0</v>
          </cell>
          <cell r="CT171">
            <v>0</v>
          </cell>
          <cell r="CU171">
            <v>0</v>
          </cell>
          <cell r="CV171">
            <v>0</v>
          </cell>
          <cell r="CW171" t="e">
            <v>#DIV/0!</v>
          </cell>
          <cell r="CX171" t="e">
            <v>#DIV/0!</v>
          </cell>
          <cell r="CY171" t="e">
            <v>#DIV/0!</v>
          </cell>
          <cell r="CZ171" t="e">
            <v>#DIV/0!</v>
          </cell>
          <cell r="DA171" t="e">
            <v>#DIV/0!</v>
          </cell>
          <cell r="DB171" t="e">
            <v>#DIV/0!</v>
          </cell>
          <cell r="DC171" t="e">
            <v>#DIV/0!</v>
          </cell>
          <cell r="DD171" t="e">
            <v>#DIV/0!</v>
          </cell>
          <cell r="DE171" t="e">
            <v>#DIV/0!</v>
          </cell>
          <cell r="DF171" t="e">
            <v>#DIV/0!</v>
          </cell>
          <cell r="DG171" t="e">
            <v>#DIV/0!</v>
          </cell>
          <cell r="DH171" t="e">
            <v>#DIV/0!</v>
          </cell>
          <cell r="DI171" t="e">
            <v>#DIV/0!</v>
          </cell>
          <cell r="DJ171" t="e">
            <v>#DIV/0!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</row>
        <row r="172">
          <cell r="A172">
            <v>13009</v>
          </cell>
          <cell r="J172">
            <v>1</v>
          </cell>
          <cell r="K172">
            <v>0</v>
          </cell>
          <cell r="P172">
            <v>1750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13009</v>
          </cell>
          <cell r="AE172">
            <v>0</v>
          </cell>
          <cell r="AM172">
            <v>13009</v>
          </cell>
          <cell r="AO172">
            <v>0</v>
          </cell>
          <cell r="AQ172">
            <v>3.3074400000000002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BJ172">
            <v>0</v>
          </cell>
          <cell r="BK172">
            <v>0</v>
          </cell>
          <cell r="BL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0</v>
          </cell>
          <cell r="CW172" t="e">
            <v>#DIV/0!</v>
          </cell>
          <cell r="CX172" t="e">
            <v>#DIV/0!</v>
          </cell>
          <cell r="CY172" t="e">
            <v>#DIV/0!</v>
          </cell>
          <cell r="CZ172" t="e">
            <v>#DIV/0!</v>
          </cell>
          <cell r="DA172" t="e">
            <v>#DIV/0!</v>
          </cell>
          <cell r="DB172" t="e">
            <v>#DIV/0!</v>
          </cell>
          <cell r="DC172" t="e">
            <v>#DIV/0!</v>
          </cell>
          <cell r="DD172" t="e">
            <v>#DIV/0!</v>
          </cell>
          <cell r="DE172" t="e">
            <v>#DIV/0!</v>
          </cell>
          <cell r="DF172" t="e">
            <v>#DIV/0!</v>
          </cell>
          <cell r="DG172" t="e">
            <v>#DIV/0!</v>
          </cell>
          <cell r="DH172" t="e">
            <v>#DIV/0!</v>
          </cell>
          <cell r="DI172" t="e">
            <v>#DIV/0!</v>
          </cell>
          <cell r="DJ172" t="e">
            <v>#DIV/0!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</row>
        <row r="173">
          <cell r="A173">
            <v>13010</v>
          </cell>
          <cell r="J173">
            <v>1</v>
          </cell>
          <cell r="K173">
            <v>0</v>
          </cell>
          <cell r="P173">
            <v>1750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13010</v>
          </cell>
          <cell r="AE173">
            <v>0</v>
          </cell>
          <cell r="AM173">
            <v>13010</v>
          </cell>
          <cell r="AO173">
            <v>0</v>
          </cell>
          <cell r="AQ173">
            <v>3.3074400000000002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BJ173">
            <v>0</v>
          </cell>
          <cell r="BK173">
            <v>0</v>
          </cell>
          <cell r="BL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R173">
            <v>0</v>
          </cell>
          <cell r="CT173">
            <v>0</v>
          </cell>
          <cell r="CU173">
            <v>0</v>
          </cell>
          <cell r="CV173">
            <v>0</v>
          </cell>
          <cell r="CW173" t="e">
            <v>#DIV/0!</v>
          </cell>
          <cell r="CX173" t="e">
            <v>#DIV/0!</v>
          </cell>
          <cell r="CY173" t="e">
            <v>#DIV/0!</v>
          </cell>
          <cell r="CZ173" t="e">
            <v>#DIV/0!</v>
          </cell>
          <cell r="DA173" t="e">
            <v>#DIV/0!</v>
          </cell>
          <cell r="DB173" t="e">
            <v>#DIV/0!</v>
          </cell>
          <cell r="DC173" t="e">
            <v>#DIV/0!</v>
          </cell>
          <cell r="DD173" t="e">
            <v>#DIV/0!</v>
          </cell>
          <cell r="DE173" t="e">
            <v>#DIV/0!</v>
          </cell>
          <cell r="DF173" t="e">
            <v>#DIV/0!</v>
          </cell>
          <cell r="DG173" t="e">
            <v>#DIV/0!</v>
          </cell>
          <cell r="DH173" t="e">
            <v>#DIV/0!</v>
          </cell>
          <cell r="DI173" t="e">
            <v>#DIV/0!</v>
          </cell>
          <cell r="DJ173" t="e">
            <v>#DIV/0!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</row>
        <row r="174">
          <cell r="A174">
            <v>13011</v>
          </cell>
          <cell r="J174">
            <v>1</v>
          </cell>
          <cell r="K174">
            <v>0</v>
          </cell>
          <cell r="P174">
            <v>1750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13011</v>
          </cell>
          <cell r="AE174">
            <v>0</v>
          </cell>
          <cell r="AM174">
            <v>13011</v>
          </cell>
          <cell r="AO174">
            <v>0</v>
          </cell>
          <cell r="AQ174">
            <v>3.3074400000000002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BJ174">
            <v>0</v>
          </cell>
          <cell r="BK174">
            <v>0</v>
          </cell>
          <cell r="BL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R174">
            <v>0</v>
          </cell>
          <cell r="CT174">
            <v>0</v>
          </cell>
          <cell r="CU174">
            <v>0</v>
          </cell>
          <cell r="CV174">
            <v>0</v>
          </cell>
          <cell r="CW174" t="e">
            <v>#DIV/0!</v>
          </cell>
          <cell r="CX174" t="e">
            <v>#DIV/0!</v>
          </cell>
          <cell r="CY174" t="e">
            <v>#DIV/0!</v>
          </cell>
          <cell r="CZ174" t="e">
            <v>#DIV/0!</v>
          </cell>
          <cell r="DA174" t="e">
            <v>#DIV/0!</v>
          </cell>
          <cell r="DB174" t="e">
            <v>#DIV/0!</v>
          </cell>
          <cell r="DC174" t="e">
            <v>#DIV/0!</v>
          </cell>
          <cell r="DD174" t="e">
            <v>#DIV/0!</v>
          </cell>
          <cell r="DE174" t="e">
            <v>#DIV/0!</v>
          </cell>
          <cell r="DF174" t="e">
            <v>#DIV/0!</v>
          </cell>
          <cell r="DG174" t="e">
            <v>#DIV/0!</v>
          </cell>
          <cell r="DH174" t="e">
            <v>#DIV/0!</v>
          </cell>
          <cell r="DI174" t="e">
            <v>#DIV/0!</v>
          </cell>
          <cell r="DJ174" t="e">
            <v>#DIV/0!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</row>
        <row r="175">
          <cell r="A175">
            <v>13012</v>
          </cell>
          <cell r="J175">
            <v>1</v>
          </cell>
          <cell r="K175">
            <v>0</v>
          </cell>
          <cell r="P175">
            <v>1750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13012</v>
          </cell>
          <cell r="AE175">
            <v>0</v>
          </cell>
          <cell r="AM175">
            <v>13012</v>
          </cell>
          <cell r="AO175">
            <v>0</v>
          </cell>
          <cell r="AQ175">
            <v>3.3074400000000002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BJ175">
            <v>0</v>
          </cell>
          <cell r="BK175">
            <v>0</v>
          </cell>
          <cell r="BL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R175">
            <v>0</v>
          </cell>
          <cell r="CT175">
            <v>0</v>
          </cell>
          <cell r="CU175">
            <v>0</v>
          </cell>
          <cell r="CV175">
            <v>0</v>
          </cell>
          <cell r="CW175" t="e">
            <v>#DIV/0!</v>
          </cell>
          <cell r="CX175" t="e">
            <v>#DIV/0!</v>
          </cell>
          <cell r="CY175" t="e">
            <v>#DIV/0!</v>
          </cell>
          <cell r="CZ175" t="e">
            <v>#DIV/0!</v>
          </cell>
          <cell r="DA175" t="e">
            <v>#DIV/0!</v>
          </cell>
          <cell r="DB175" t="e">
            <v>#DIV/0!</v>
          </cell>
          <cell r="DC175" t="e">
            <v>#DIV/0!</v>
          </cell>
          <cell r="DD175" t="e">
            <v>#DIV/0!</v>
          </cell>
          <cell r="DE175" t="e">
            <v>#DIV/0!</v>
          </cell>
          <cell r="DF175" t="e">
            <v>#DIV/0!</v>
          </cell>
          <cell r="DG175" t="e">
            <v>#DIV/0!</v>
          </cell>
          <cell r="DH175" t="e">
            <v>#DIV/0!</v>
          </cell>
          <cell r="DI175" t="e">
            <v>#DIV/0!</v>
          </cell>
          <cell r="DJ175" t="e">
            <v>#DIV/0!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</row>
        <row r="176">
          <cell r="A176">
            <v>14000</v>
          </cell>
          <cell r="B176">
            <v>14</v>
          </cell>
          <cell r="C176" t="str">
            <v>II - 2 - B</v>
          </cell>
          <cell r="D176" t="str">
            <v xml:space="preserve">Plesteran 1 pc : 3 psr </v>
          </cell>
          <cell r="E176" t="str">
            <v>m2</v>
          </cell>
          <cell r="F176">
            <v>39</v>
          </cell>
          <cell r="H176">
            <v>19.440000000000001</v>
          </cell>
          <cell r="I176" t="str">
            <v>m2/jam</v>
          </cell>
          <cell r="L176">
            <v>10</v>
          </cell>
          <cell r="M176">
            <v>25</v>
          </cell>
          <cell r="N176">
            <v>7</v>
          </cell>
          <cell r="O176">
            <v>1</v>
          </cell>
          <cell r="P176">
            <v>1750</v>
          </cell>
          <cell r="Q176">
            <v>39</v>
          </cell>
          <cell r="V176">
            <v>60500.000000000007</v>
          </cell>
          <cell r="W176">
            <v>35596</v>
          </cell>
          <cell r="X176">
            <v>1551.28</v>
          </cell>
          <cell r="Y176">
            <v>912.71</v>
          </cell>
          <cell r="Z176">
            <v>2463.9899999999998</v>
          </cell>
          <cell r="AA176">
            <v>2469.66</v>
          </cell>
          <cell r="AB176">
            <v>96316</v>
          </cell>
          <cell r="AC176">
            <v>14000</v>
          </cell>
          <cell r="AG176">
            <v>39</v>
          </cell>
          <cell r="AK176">
            <v>14849.18</v>
          </cell>
          <cell r="AL176">
            <v>579117</v>
          </cell>
          <cell r="AM176">
            <v>14000</v>
          </cell>
          <cell r="AQ176">
            <v>136.08000000000001</v>
          </cell>
          <cell r="AR176">
            <v>39</v>
          </cell>
          <cell r="AU176">
            <v>13603.7</v>
          </cell>
          <cell r="AV176">
            <v>530542</v>
          </cell>
          <cell r="BB176">
            <v>30922</v>
          </cell>
          <cell r="BC176">
            <v>1205958</v>
          </cell>
          <cell r="BD176">
            <v>1205975</v>
          </cell>
          <cell r="BF176">
            <v>2469.66</v>
          </cell>
          <cell r="BG176">
            <v>14849.18</v>
          </cell>
          <cell r="BH176">
            <v>13603.7</v>
          </cell>
          <cell r="BI176">
            <v>30922.54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>
            <v>0</v>
          </cell>
        </row>
        <row r="177">
          <cell r="A177">
            <v>14001</v>
          </cell>
          <cell r="G177" t="str">
            <v xml:space="preserve">Concrete Mixer </v>
          </cell>
          <cell r="H177">
            <v>19.440000000000001</v>
          </cell>
          <cell r="I177" t="str">
            <v>m2/jam</v>
          </cell>
          <cell r="J177">
            <v>1</v>
          </cell>
          <cell r="K177">
            <v>5.1400000000000001E-2</v>
          </cell>
          <cell r="P177">
            <v>1750</v>
          </cell>
          <cell r="R177">
            <v>2</v>
          </cell>
          <cell r="S177">
            <v>0</v>
          </cell>
          <cell r="T177">
            <v>30250.000000000004</v>
          </cell>
          <cell r="U177">
            <v>17798</v>
          </cell>
          <cell r="V177">
            <v>60500.000000000007</v>
          </cell>
          <cell r="W177">
            <v>35596</v>
          </cell>
          <cell r="X177">
            <v>1551.28</v>
          </cell>
          <cell r="Y177">
            <v>912.71</v>
          </cell>
          <cell r="Z177">
            <v>2463.9899999999998</v>
          </cell>
          <cell r="AA177">
            <v>2469.66</v>
          </cell>
          <cell r="AB177">
            <v>96316</v>
          </cell>
          <cell r="AC177">
            <v>14001</v>
          </cell>
          <cell r="AD177" t="str">
            <v>Pasir Pasang</v>
          </cell>
          <cell r="AE177" t="str">
            <v>m3</v>
          </cell>
          <cell r="AF177">
            <v>3.5999999999999997E-2</v>
          </cell>
          <cell r="AH177">
            <v>1.4039999999999999</v>
          </cell>
          <cell r="AI177">
            <v>0.1404</v>
          </cell>
          <cell r="AJ177">
            <v>200000</v>
          </cell>
          <cell r="AK177">
            <v>7200</v>
          </cell>
          <cell r="AL177">
            <v>280800</v>
          </cell>
          <cell r="AM177">
            <v>14001</v>
          </cell>
          <cell r="AN177" t="str">
            <v>Tukang Batu</v>
          </cell>
          <cell r="AO177" t="str">
            <v>Org/hari</v>
          </cell>
          <cell r="AP177">
            <v>1</v>
          </cell>
          <cell r="AQ177">
            <v>136.08000000000001</v>
          </cell>
          <cell r="AS177">
            <v>7.3000000000000001E-3</v>
          </cell>
          <cell r="AT177">
            <v>66000</v>
          </cell>
          <cell r="AU177">
            <v>481.8</v>
          </cell>
          <cell r="AV177">
            <v>18790</v>
          </cell>
          <cell r="BJ177">
            <v>19.569471428571429</v>
          </cell>
          <cell r="BK177">
            <v>1.99</v>
          </cell>
          <cell r="BL177">
            <v>0</v>
          </cell>
          <cell r="BN177" t="str">
            <v xml:space="preserve">Concrete Mixer 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R177">
            <v>0</v>
          </cell>
          <cell r="CT177" t="str">
            <v>Pasir Pasang</v>
          </cell>
          <cell r="CU177">
            <v>1.4039999999999999</v>
          </cell>
          <cell r="CV177">
            <v>0</v>
          </cell>
          <cell r="CW177" t="e">
            <v>#DIV/0!</v>
          </cell>
          <cell r="CX177" t="e">
            <v>#DIV/0!</v>
          </cell>
          <cell r="CY177" t="e">
            <v>#DIV/0!</v>
          </cell>
          <cell r="CZ177" t="e">
            <v>#DIV/0!</v>
          </cell>
          <cell r="DA177" t="e">
            <v>#DIV/0!</v>
          </cell>
          <cell r="DB177" t="e">
            <v>#DIV/0!</v>
          </cell>
          <cell r="DC177" t="e">
            <v>#DIV/0!</v>
          </cell>
          <cell r="DD177" t="e">
            <v>#DIV/0!</v>
          </cell>
          <cell r="DE177" t="e">
            <v>#DIV/0!</v>
          </cell>
          <cell r="DF177" t="e">
            <v>#DIV/0!</v>
          </cell>
          <cell r="DG177" t="e">
            <v>#DIV/0!</v>
          </cell>
          <cell r="DH177" t="e">
            <v>#DIV/0!</v>
          </cell>
          <cell r="DI177" t="e">
            <v>#DIV/0!</v>
          </cell>
          <cell r="DJ177" t="e">
            <v>#DIV/0!</v>
          </cell>
          <cell r="DL177" t="str">
            <v>Tukang Batu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>
            <v>0</v>
          </cell>
        </row>
        <row r="178">
          <cell r="A178">
            <v>14002</v>
          </cell>
          <cell r="J178">
            <v>1</v>
          </cell>
          <cell r="K178">
            <v>0</v>
          </cell>
          <cell r="P178">
            <v>1750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14002</v>
          </cell>
          <cell r="AD178" t="str">
            <v xml:space="preserve">Semen </v>
          </cell>
          <cell r="AE178" t="str">
            <v>zak</v>
          </cell>
          <cell r="AF178">
            <v>0.11660000000000001</v>
          </cell>
          <cell r="AH178">
            <v>4.5474000000000006</v>
          </cell>
          <cell r="AI178">
            <v>0.45474000000000003</v>
          </cell>
          <cell r="AJ178">
            <v>57750.000000000007</v>
          </cell>
          <cell r="AK178">
            <v>6733.65</v>
          </cell>
          <cell r="AL178">
            <v>262612</v>
          </cell>
          <cell r="AM178">
            <v>14002</v>
          </cell>
          <cell r="AN178" t="str">
            <v>Pekerja</v>
          </cell>
          <cell r="AO178" t="str">
            <v>Org/hari</v>
          </cell>
          <cell r="AP178">
            <v>20</v>
          </cell>
          <cell r="AQ178">
            <v>136.08000000000001</v>
          </cell>
          <cell r="AS178">
            <v>0.1469</v>
          </cell>
          <cell r="AT178">
            <v>49500.000000000007</v>
          </cell>
          <cell r="AU178">
            <v>7271.55</v>
          </cell>
          <cell r="AV178">
            <v>283590</v>
          </cell>
          <cell r="BJ178">
            <v>0.97247142857142854</v>
          </cell>
          <cell r="BK178">
            <v>40.1</v>
          </cell>
          <cell r="BL178">
            <v>0.02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R178">
            <v>0</v>
          </cell>
          <cell r="CT178" t="str">
            <v xml:space="preserve">Semen </v>
          </cell>
          <cell r="CU178">
            <v>4.5474000000000006</v>
          </cell>
          <cell r="CV178">
            <v>0</v>
          </cell>
          <cell r="CW178" t="e">
            <v>#DIV/0!</v>
          </cell>
          <cell r="CX178" t="e">
            <v>#DIV/0!</v>
          </cell>
          <cell r="CY178" t="e">
            <v>#DIV/0!</v>
          </cell>
          <cell r="CZ178" t="e">
            <v>#DIV/0!</v>
          </cell>
          <cell r="DA178" t="e">
            <v>#DIV/0!</v>
          </cell>
          <cell r="DB178" t="e">
            <v>#DIV/0!</v>
          </cell>
          <cell r="DC178" t="e">
            <v>#DIV/0!</v>
          </cell>
          <cell r="DD178" t="e">
            <v>#DIV/0!</v>
          </cell>
          <cell r="DE178" t="e">
            <v>#DIV/0!</v>
          </cell>
          <cell r="DF178" t="e">
            <v>#DIV/0!</v>
          </cell>
          <cell r="DG178" t="e">
            <v>#DIV/0!</v>
          </cell>
          <cell r="DH178" t="e">
            <v>#DIV/0!</v>
          </cell>
          <cell r="DI178" t="e">
            <v>#DIV/0!</v>
          </cell>
          <cell r="DJ178" t="e">
            <v>#DIV/0!</v>
          </cell>
          <cell r="DL178" t="str">
            <v>Pekerja</v>
          </cell>
          <cell r="DM178">
            <v>0.02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</row>
        <row r="179">
          <cell r="A179">
            <v>14003</v>
          </cell>
          <cell r="J179">
            <v>1</v>
          </cell>
          <cell r="K179">
            <v>0</v>
          </cell>
          <cell r="P179">
            <v>1750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14003</v>
          </cell>
          <cell r="AD179" t="str">
            <v>Solar</v>
          </cell>
          <cell r="AE179" t="str">
            <v>Ltr</v>
          </cell>
          <cell r="AF179">
            <v>0.10288065843621398</v>
          </cell>
          <cell r="AH179">
            <v>4.0123456790123448</v>
          </cell>
          <cell r="AI179">
            <v>0.40123456790123446</v>
          </cell>
          <cell r="AJ179">
            <v>8899</v>
          </cell>
          <cell r="AK179">
            <v>915.53</v>
          </cell>
          <cell r="AL179">
            <v>35705</v>
          </cell>
          <cell r="AM179">
            <v>14003</v>
          </cell>
          <cell r="AN179" t="str">
            <v>Kepala Tukang</v>
          </cell>
          <cell r="AO179" t="str">
            <v>Org/hari</v>
          </cell>
          <cell r="AP179">
            <v>10</v>
          </cell>
          <cell r="AQ179">
            <v>136.08000000000001</v>
          </cell>
          <cell r="AS179">
            <v>7.3400000000000007E-2</v>
          </cell>
          <cell r="AT179">
            <v>71500</v>
          </cell>
          <cell r="AU179">
            <v>5248.1</v>
          </cell>
          <cell r="AV179">
            <v>204675</v>
          </cell>
          <cell r="BJ179">
            <v>1.9462714285714287</v>
          </cell>
          <cell r="BK179">
            <v>20.03</v>
          </cell>
          <cell r="BL179">
            <v>0.01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R179">
            <v>0</v>
          </cell>
          <cell r="CT179" t="str">
            <v>Solar</v>
          </cell>
          <cell r="CU179">
            <v>4.0123456790123448</v>
          </cell>
          <cell r="CV179">
            <v>0</v>
          </cell>
          <cell r="CW179" t="e">
            <v>#DIV/0!</v>
          </cell>
          <cell r="CX179" t="e">
            <v>#DIV/0!</v>
          </cell>
          <cell r="CY179" t="e">
            <v>#DIV/0!</v>
          </cell>
          <cell r="CZ179" t="e">
            <v>#DIV/0!</v>
          </cell>
          <cell r="DA179" t="e">
            <v>#DIV/0!</v>
          </cell>
          <cell r="DB179" t="e">
            <v>#DIV/0!</v>
          </cell>
          <cell r="DC179" t="e">
            <v>#DIV/0!</v>
          </cell>
          <cell r="DD179" t="e">
            <v>#DIV/0!</v>
          </cell>
          <cell r="DE179" t="e">
            <v>#DIV/0!</v>
          </cell>
          <cell r="DF179" t="e">
            <v>#DIV/0!</v>
          </cell>
          <cell r="DG179" t="e">
            <v>#DIV/0!</v>
          </cell>
          <cell r="DH179" t="e">
            <v>#DIV/0!</v>
          </cell>
          <cell r="DI179" t="e">
            <v>#DIV/0!</v>
          </cell>
          <cell r="DJ179" t="e">
            <v>#DIV/0!</v>
          </cell>
          <cell r="DL179" t="str">
            <v>Kepala Tukang</v>
          </cell>
          <cell r="DM179">
            <v>0.01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</row>
        <row r="180">
          <cell r="A180">
            <v>14004</v>
          </cell>
          <cell r="J180">
            <v>1</v>
          </cell>
          <cell r="K180">
            <v>0</v>
          </cell>
          <cell r="P180">
            <v>1750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14004</v>
          </cell>
          <cell r="AE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14004</v>
          </cell>
          <cell r="AN180" t="str">
            <v>Mandor</v>
          </cell>
          <cell r="AO180" t="str">
            <v>Org/hari</v>
          </cell>
          <cell r="AP180">
            <v>1</v>
          </cell>
          <cell r="AQ180">
            <v>136.08000000000001</v>
          </cell>
          <cell r="AS180">
            <v>7.3000000000000001E-3</v>
          </cell>
          <cell r="AT180">
            <v>82500</v>
          </cell>
          <cell r="AU180">
            <v>602.25</v>
          </cell>
          <cell r="AV180">
            <v>23487</v>
          </cell>
          <cell r="BJ180">
            <v>19.569471428571429</v>
          </cell>
          <cell r="BK180">
            <v>1.99</v>
          </cell>
          <cell r="BL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0</v>
          </cell>
          <cell r="CW180" t="e">
            <v>#DIV/0!</v>
          </cell>
          <cell r="CX180" t="e">
            <v>#DIV/0!</v>
          </cell>
          <cell r="CY180" t="e">
            <v>#DIV/0!</v>
          </cell>
          <cell r="CZ180" t="e">
            <v>#DIV/0!</v>
          </cell>
          <cell r="DA180" t="e">
            <v>#DIV/0!</v>
          </cell>
          <cell r="DB180" t="e">
            <v>#DIV/0!</v>
          </cell>
          <cell r="DC180" t="e">
            <v>#DIV/0!</v>
          </cell>
          <cell r="DD180" t="e">
            <v>#DIV/0!</v>
          </cell>
          <cell r="DE180" t="e">
            <v>#DIV/0!</v>
          </cell>
          <cell r="DF180" t="e">
            <v>#DIV/0!</v>
          </cell>
          <cell r="DG180" t="e">
            <v>#DIV/0!</v>
          </cell>
          <cell r="DH180" t="e">
            <v>#DIV/0!</v>
          </cell>
          <cell r="DI180" t="e">
            <v>#DIV/0!</v>
          </cell>
          <cell r="DJ180" t="e">
            <v>#DIV/0!</v>
          </cell>
          <cell r="DL180" t="str">
            <v>Mandor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</row>
        <row r="181">
          <cell r="A181">
            <v>14005</v>
          </cell>
          <cell r="J181">
            <v>1</v>
          </cell>
          <cell r="K181">
            <v>0</v>
          </cell>
          <cell r="P181">
            <v>1750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14005</v>
          </cell>
          <cell r="AE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14005</v>
          </cell>
          <cell r="AO181">
            <v>0</v>
          </cell>
          <cell r="AQ181">
            <v>136.08000000000001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BJ181">
            <v>0</v>
          </cell>
          <cell r="BK181">
            <v>0</v>
          </cell>
          <cell r="BL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R181">
            <v>0</v>
          </cell>
          <cell r="CT181">
            <v>0</v>
          </cell>
          <cell r="CU181">
            <v>0</v>
          </cell>
          <cell r="CV181">
            <v>0</v>
          </cell>
          <cell r="CW181" t="e">
            <v>#DIV/0!</v>
          </cell>
          <cell r="CX181" t="e">
            <v>#DIV/0!</v>
          </cell>
          <cell r="CY181" t="e">
            <v>#DIV/0!</v>
          </cell>
          <cell r="CZ181" t="e">
            <v>#DIV/0!</v>
          </cell>
          <cell r="DA181" t="e">
            <v>#DIV/0!</v>
          </cell>
          <cell r="DB181" t="e">
            <v>#DIV/0!</v>
          </cell>
          <cell r="DC181" t="e">
            <v>#DIV/0!</v>
          </cell>
          <cell r="DD181" t="e">
            <v>#DIV/0!</v>
          </cell>
          <cell r="DE181" t="e">
            <v>#DIV/0!</v>
          </cell>
          <cell r="DF181" t="e">
            <v>#DIV/0!</v>
          </cell>
          <cell r="DG181" t="e">
            <v>#DIV/0!</v>
          </cell>
          <cell r="DH181" t="e">
            <v>#DIV/0!</v>
          </cell>
          <cell r="DI181" t="e">
            <v>#DIV/0!</v>
          </cell>
          <cell r="DJ181" t="e">
            <v>#DIV/0!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</row>
        <row r="182">
          <cell r="A182">
            <v>14006</v>
          </cell>
          <cell r="J182">
            <v>1</v>
          </cell>
          <cell r="K182">
            <v>0</v>
          </cell>
          <cell r="P182">
            <v>1750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14006</v>
          </cell>
          <cell r="AE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14006</v>
          </cell>
          <cell r="AO182">
            <v>0</v>
          </cell>
          <cell r="AQ182">
            <v>136.08000000000001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BJ182">
            <v>0</v>
          </cell>
          <cell r="BK182">
            <v>0</v>
          </cell>
          <cell r="BL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R182">
            <v>0</v>
          </cell>
          <cell r="CT182">
            <v>0</v>
          </cell>
          <cell r="CU182">
            <v>0</v>
          </cell>
          <cell r="CV182">
            <v>0</v>
          </cell>
          <cell r="CW182" t="e">
            <v>#DIV/0!</v>
          </cell>
          <cell r="CX182" t="e">
            <v>#DIV/0!</v>
          </cell>
          <cell r="CY182" t="e">
            <v>#DIV/0!</v>
          </cell>
          <cell r="CZ182" t="e">
            <v>#DIV/0!</v>
          </cell>
          <cell r="DA182" t="e">
            <v>#DIV/0!</v>
          </cell>
          <cell r="DB182" t="e">
            <v>#DIV/0!</v>
          </cell>
          <cell r="DC182" t="e">
            <v>#DIV/0!</v>
          </cell>
          <cell r="DD182" t="e">
            <v>#DIV/0!</v>
          </cell>
          <cell r="DE182" t="e">
            <v>#DIV/0!</v>
          </cell>
          <cell r="DF182" t="e">
            <v>#DIV/0!</v>
          </cell>
          <cell r="DG182" t="e">
            <v>#DIV/0!</v>
          </cell>
          <cell r="DH182" t="e">
            <v>#DIV/0!</v>
          </cell>
          <cell r="DI182" t="e">
            <v>#DIV/0!</v>
          </cell>
          <cell r="DJ182" t="e">
            <v>#DIV/0!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</row>
        <row r="183">
          <cell r="A183">
            <v>14007</v>
          </cell>
          <cell r="J183">
            <v>1</v>
          </cell>
          <cell r="K183">
            <v>0</v>
          </cell>
          <cell r="P183">
            <v>1750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14007</v>
          </cell>
          <cell r="AE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14007</v>
          </cell>
          <cell r="AO183">
            <v>0</v>
          </cell>
          <cell r="AQ183">
            <v>136.08000000000001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BJ183">
            <v>0</v>
          </cell>
          <cell r="BK183">
            <v>0</v>
          </cell>
          <cell r="BL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R183">
            <v>0</v>
          </cell>
          <cell r="CT183">
            <v>0</v>
          </cell>
          <cell r="CU183">
            <v>0</v>
          </cell>
          <cell r="CV183">
            <v>0</v>
          </cell>
          <cell r="CW183" t="e">
            <v>#DIV/0!</v>
          </cell>
          <cell r="CX183" t="e">
            <v>#DIV/0!</v>
          </cell>
          <cell r="CY183" t="e">
            <v>#DIV/0!</v>
          </cell>
          <cell r="CZ183" t="e">
            <v>#DIV/0!</v>
          </cell>
          <cell r="DA183" t="e">
            <v>#DIV/0!</v>
          </cell>
          <cell r="DB183" t="e">
            <v>#DIV/0!</v>
          </cell>
          <cell r="DC183" t="e">
            <v>#DIV/0!</v>
          </cell>
          <cell r="DD183" t="e">
            <v>#DIV/0!</v>
          </cell>
          <cell r="DE183" t="e">
            <v>#DIV/0!</v>
          </cell>
          <cell r="DF183" t="e">
            <v>#DIV/0!</v>
          </cell>
          <cell r="DG183" t="e">
            <v>#DIV/0!</v>
          </cell>
          <cell r="DH183" t="e">
            <v>#DIV/0!</v>
          </cell>
          <cell r="DI183" t="e">
            <v>#DIV/0!</v>
          </cell>
          <cell r="DJ183" t="e">
            <v>#DIV/0!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</row>
        <row r="184">
          <cell r="A184">
            <v>14008</v>
          </cell>
          <cell r="J184">
            <v>1</v>
          </cell>
          <cell r="K184">
            <v>0</v>
          </cell>
          <cell r="P184">
            <v>1750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14008</v>
          </cell>
          <cell r="AE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14008</v>
          </cell>
          <cell r="AO184">
            <v>0</v>
          </cell>
          <cell r="AQ184">
            <v>136.08000000000001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BJ184">
            <v>0</v>
          </cell>
          <cell r="BK184">
            <v>0</v>
          </cell>
          <cell r="BL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R184">
            <v>0</v>
          </cell>
          <cell r="CT184">
            <v>0</v>
          </cell>
          <cell r="CU184">
            <v>0</v>
          </cell>
          <cell r="CV184">
            <v>0</v>
          </cell>
          <cell r="CW184" t="e">
            <v>#DIV/0!</v>
          </cell>
          <cell r="CX184" t="e">
            <v>#DIV/0!</v>
          </cell>
          <cell r="CY184" t="e">
            <v>#DIV/0!</v>
          </cell>
          <cell r="CZ184" t="e">
            <v>#DIV/0!</v>
          </cell>
          <cell r="DA184" t="e">
            <v>#DIV/0!</v>
          </cell>
          <cell r="DB184" t="e">
            <v>#DIV/0!</v>
          </cell>
          <cell r="DC184" t="e">
            <v>#DIV/0!</v>
          </cell>
          <cell r="DD184" t="e">
            <v>#DIV/0!</v>
          </cell>
          <cell r="DE184" t="e">
            <v>#DIV/0!</v>
          </cell>
          <cell r="DF184" t="e">
            <v>#DIV/0!</v>
          </cell>
          <cell r="DG184" t="e">
            <v>#DIV/0!</v>
          </cell>
          <cell r="DH184" t="e">
            <v>#DIV/0!</v>
          </cell>
          <cell r="DI184" t="e">
            <v>#DIV/0!</v>
          </cell>
          <cell r="DJ184" t="e">
            <v>#DIV/0!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</row>
        <row r="185">
          <cell r="A185">
            <v>14009</v>
          </cell>
          <cell r="J185">
            <v>1</v>
          </cell>
          <cell r="K185">
            <v>0</v>
          </cell>
          <cell r="P185">
            <v>1750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14009</v>
          </cell>
          <cell r="AE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14009</v>
          </cell>
          <cell r="AO185">
            <v>0</v>
          </cell>
          <cell r="AQ185">
            <v>136.08000000000001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BJ185">
            <v>0</v>
          </cell>
          <cell r="BK185">
            <v>0</v>
          </cell>
          <cell r="BL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R185">
            <v>0</v>
          </cell>
          <cell r="CT185">
            <v>0</v>
          </cell>
          <cell r="CU185">
            <v>0</v>
          </cell>
          <cell r="CV185">
            <v>0</v>
          </cell>
          <cell r="CW185" t="e">
            <v>#DIV/0!</v>
          </cell>
          <cell r="CX185" t="e">
            <v>#DIV/0!</v>
          </cell>
          <cell r="CY185" t="e">
            <v>#DIV/0!</v>
          </cell>
          <cell r="CZ185" t="e">
            <v>#DIV/0!</v>
          </cell>
          <cell r="DA185" t="e">
            <v>#DIV/0!</v>
          </cell>
          <cell r="DB185" t="e">
            <v>#DIV/0!</v>
          </cell>
          <cell r="DC185" t="e">
            <v>#DIV/0!</v>
          </cell>
          <cell r="DD185" t="e">
            <v>#DIV/0!</v>
          </cell>
          <cell r="DE185" t="e">
            <v>#DIV/0!</v>
          </cell>
          <cell r="DF185" t="e">
            <v>#DIV/0!</v>
          </cell>
          <cell r="DG185" t="e">
            <v>#DIV/0!</v>
          </cell>
          <cell r="DH185" t="e">
            <v>#DIV/0!</v>
          </cell>
          <cell r="DI185" t="e">
            <v>#DIV/0!</v>
          </cell>
          <cell r="DJ185" t="e">
            <v>#DIV/0!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</row>
        <row r="186">
          <cell r="A186">
            <v>14010</v>
          </cell>
          <cell r="J186">
            <v>1</v>
          </cell>
          <cell r="K186">
            <v>0</v>
          </cell>
          <cell r="P186">
            <v>1750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14010</v>
          </cell>
          <cell r="AE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14010</v>
          </cell>
          <cell r="AO186">
            <v>0</v>
          </cell>
          <cell r="AQ186">
            <v>136.08000000000001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BJ186">
            <v>0</v>
          </cell>
          <cell r="BK186">
            <v>0</v>
          </cell>
          <cell r="BL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R186">
            <v>0</v>
          </cell>
          <cell r="CT186">
            <v>0</v>
          </cell>
          <cell r="CU186">
            <v>0</v>
          </cell>
          <cell r="CV186">
            <v>0</v>
          </cell>
          <cell r="CW186" t="e">
            <v>#DIV/0!</v>
          </cell>
          <cell r="CX186" t="e">
            <v>#DIV/0!</v>
          </cell>
          <cell r="CY186" t="e">
            <v>#DIV/0!</v>
          </cell>
          <cell r="CZ186" t="e">
            <v>#DIV/0!</v>
          </cell>
          <cell r="DA186" t="e">
            <v>#DIV/0!</v>
          </cell>
          <cell r="DB186" t="e">
            <v>#DIV/0!</v>
          </cell>
          <cell r="DC186" t="e">
            <v>#DIV/0!</v>
          </cell>
          <cell r="DD186" t="e">
            <v>#DIV/0!</v>
          </cell>
          <cell r="DE186" t="e">
            <v>#DIV/0!</v>
          </cell>
          <cell r="DF186" t="e">
            <v>#DIV/0!</v>
          </cell>
          <cell r="DG186" t="e">
            <v>#DIV/0!</v>
          </cell>
          <cell r="DH186" t="e">
            <v>#DIV/0!</v>
          </cell>
          <cell r="DI186" t="e">
            <v>#DIV/0!</v>
          </cell>
          <cell r="DJ186" t="e">
            <v>#DIV/0!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</row>
        <row r="187">
          <cell r="A187">
            <v>14011</v>
          </cell>
          <cell r="J187">
            <v>1</v>
          </cell>
          <cell r="K187">
            <v>0</v>
          </cell>
          <cell r="P187">
            <v>1750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14011</v>
          </cell>
          <cell r="AE187">
            <v>0</v>
          </cell>
          <cell r="AM187">
            <v>14011</v>
          </cell>
          <cell r="AO187">
            <v>0</v>
          </cell>
          <cell r="AQ187">
            <v>136.08000000000001</v>
          </cell>
          <cell r="BJ187">
            <v>0</v>
          </cell>
          <cell r="BK187">
            <v>0</v>
          </cell>
          <cell r="BL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R187">
            <v>0</v>
          </cell>
          <cell r="CT187">
            <v>0</v>
          </cell>
          <cell r="CU187">
            <v>0</v>
          </cell>
          <cell r="CV187">
            <v>0</v>
          </cell>
          <cell r="CW187" t="e">
            <v>#DIV/0!</v>
          </cell>
          <cell r="CX187" t="e">
            <v>#DIV/0!</v>
          </cell>
          <cell r="CY187" t="e">
            <v>#DIV/0!</v>
          </cell>
          <cell r="CZ187" t="e">
            <v>#DIV/0!</v>
          </cell>
          <cell r="DA187" t="e">
            <v>#DIV/0!</v>
          </cell>
          <cell r="DB187" t="e">
            <v>#DIV/0!</v>
          </cell>
          <cell r="DC187" t="e">
            <v>#DIV/0!</v>
          </cell>
          <cell r="DD187" t="e">
            <v>#DIV/0!</v>
          </cell>
          <cell r="DE187" t="e">
            <v>#DIV/0!</v>
          </cell>
          <cell r="DF187" t="e">
            <v>#DIV/0!</v>
          </cell>
          <cell r="DG187" t="e">
            <v>#DIV/0!</v>
          </cell>
          <cell r="DH187" t="e">
            <v>#DIV/0!</v>
          </cell>
          <cell r="DI187" t="e">
            <v>#DIV/0!</v>
          </cell>
          <cell r="DJ187" t="e">
            <v>#DIV/0!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</row>
        <row r="188">
          <cell r="A188">
            <v>14012</v>
          </cell>
          <cell r="J188">
            <v>1</v>
          </cell>
          <cell r="K188">
            <v>0</v>
          </cell>
          <cell r="P188">
            <v>1750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14012</v>
          </cell>
          <cell r="AE188">
            <v>0</v>
          </cell>
          <cell r="AM188">
            <v>14012</v>
          </cell>
          <cell r="AO188">
            <v>0</v>
          </cell>
          <cell r="AQ188">
            <v>136.08000000000001</v>
          </cell>
          <cell r="BJ188">
            <v>0</v>
          </cell>
          <cell r="BK188">
            <v>0</v>
          </cell>
          <cell r="BL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R188">
            <v>0</v>
          </cell>
          <cell r="CT188">
            <v>0</v>
          </cell>
          <cell r="CU188">
            <v>0</v>
          </cell>
          <cell r="CV188">
            <v>0</v>
          </cell>
          <cell r="CW188" t="e">
            <v>#DIV/0!</v>
          </cell>
          <cell r="CX188" t="e">
            <v>#DIV/0!</v>
          </cell>
          <cell r="CY188" t="e">
            <v>#DIV/0!</v>
          </cell>
          <cell r="CZ188" t="e">
            <v>#DIV/0!</v>
          </cell>
          <cell r="DA188" t="e">
            <v>#DIV/0!</v>
          </cell>
          <cell r="DB188" t="e">
            <v>#DIV/0!</v>
          </cell>
          <cell r="DC188" t="e">
            <v>#DIV/0!</v>
          </cell>
          <cell r="DD188" t="e">
            <v>#DIV/0!</v>
          </cell>
          <cell r="DE188" t="e">
            <v>#DIV/0!</v>
          </cell>
          <cell r="DF188" t="e">
            <v>#DIV/0!</v>
          </cell>
          <cell r="DG188" t="e">
            <v>#DIV/0!</v>
          </cell>
          <cell r="DH188" t="e">
            <v>#DIV/0!</v>
          </cell>
          <cell r="DI188" t="e">
            <v>#DIV/0!</v>
          </cell>
          <cell r="DJ188" t="e">
            <v>#DIV/0!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</row>
        <row r="189">
          <cell r="A189">
            <v>15000</v>
          </cell>
          <cell r="B189">
            <v>15</v>
          </cell>
          <cell r="C189" t="str">
            <v>II - 2 - C</v>
          </cell>
          <cell r="D189" t="str">
            <v>Siaran 1 pc : 2 psr</v>
          </cell>
          <cell r="E189" t="str">
            <v>m2</v>
          </cell>
          <cell r="F189">
            <v>975</v>
          </cell>
          <cell r="H189">
            <v>38.880000000000003</v>
          </cell>
          <cell r="I189" t="str">
            <v>m2/jam</v>
          </cell>
          <cell r="L189">
            <v>10</v>
          </cell>
          <cell r="M189">
            <v>25</v>
          </cell>
          <cell r="N189">
            <v>7</v>
          </cell>
          <cell r="O189">
            <v>1</v>
          </cell>
          <cell r="P189">
            <v>1750</v>
          </cell>
          <cell r="Q189">
            <v>975</v>
          </cell>
          <cell r="V189">
            <v>758367.50000000012</v>
          </cell>
          <cell r="W189">
            <v>446195.86</v>
          </cell>
          <cell r="X189">
            <v>777.81</v>
          </cell>
          <cell r="Y189">
            <v>457.63</v>
          </cell>
          <cell r="Z189">
            <v>1235.44</v>
          </cell>
          <cell r="AA189">
            <v>1234.83</v>
          </cell>
          <cell r="AB189">
            <v>1203959</v>
          </cell>
          <cell r="AC189">
            <v>15000</v>
          </cell>
          <cell r="AG189">
            <v>975</v>
          </cell>
          <cell r="AK189">
            <v>7424.58</v>
          </cell>
          <cell r="AL189">
            <v>7238965</v>
          </cell>
          <cell r="AM189">
            <v>15000</v>
          </cell>
          <cell r="AQ189">
            <v>136.08000000000001</v>
          </cell>
          <cell r="AR189">
            <v>975</v>
          </cell>
          <cell r="AU189">
            <v>13121.900000000001</v>
          </cell>
          <cell r="AV189">
            <v>12793851</v>
          </cell>
          <cell r="BB189">
            <v>21781</v>
          </cell>
          <cell r="BC189">
            <v>21236475</v>
          </cell>
          <cell r="BD189">
            <v>21236775</v>
          </cell>
          <cell r="BF189">
            <v>1234.83</v>
          </cell>
          <cell r="BG189">
            <v>7424.58</v>
          </cell>
          <cell r="BH189">
            <v>13121.900000000001</v>
          </cell>
          <cell r="BI189">
            <v>21781.31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</row>
        <row r="190">
          <cell r="A190">
            <v>15001</v>
          </cell>
          <cell r="G190" t="str">
            <v xml:space="preserve">Concrete Mixer </v>
          </cell>
          <cell r="H190">
            <v>38.880000000000003</v>
          </cell>
          <cell r="I190" t="str">
            <v>m2/jam</v>
          </cell>
          <cell r="J190">
            <v>1</v>
          </cell>
          <cell r="K190">
            <v>2.5700000000000001E-2</v>
          </cell>
          <cell r="P190">
            <v>1750</v>
          </cell>
          <cell r="R190">
            <v>25.07</v>
          </cell>
          <cell r="S190">
            <v>0.01</v>
          </cell>
          <cell r="T190">
            <v>30250.000000000004</v>
          </cell>
          <cell r="U190">
            <v>17798</v>
          </cell>
          <cell r="V190">
            <v>758367.50000000012</v>
          </cell>
          <cell r="W190">
            <v>446195.86</v>
          </cell>
          <cell r="X190">
            <v>777.81</v>
          </cell>
          <cell r="Y190">
            <v>457.63</v>
          </cell>
          <cell r="Z190">
            <v>1235.44</v>
          </cell>
          <cell r="AA190">
            <v>1234.83</v>
          </cell>
          <cell r="AB190">
            <v>1203959</v>
          </cell>
          <cell r="AC190">
            <v>15001</v>
          </cell>
          <cell r="AD190" t="str">
            <v>Pasir Pasang</v>
          </cell>
          <cell r="AE190" t="str">
            <v>m3</v>
          </cell>
          <cell r="AF190">
            <v>1.7999999999999999E-2</v>
          </cell>
          <cell r="AH190">
            <v>17.549999999999997</v>
          </cell>
          <cell r="AI190">
            <v>1.7549999999999997</v>
          </cell>
          <cell r="AJ190">
            <v>200000</v>
          </cell>
          <cell r="AK190">
            <v>3600</v>
          </cell>
          <cell r="AL190">
            <v>3510000</v>
          </cell>
          <cell r="AM190">
            <v>15001</v>
          </cell>
          <cell r="AN190" t="str">
            <v>Pekerja</v>
          </cell>
          <cell r="AO190" t="str">
            <v>Org/hari</v>
          </cell>
          <cell r="AP190">
            <v>20</v>
          </cell>
          <cell r="AQ190">
            <v>136.08000000000001</v>
          </cell>
          <cell r="AS190">
            <v>0.1469</v>
          </cell>
          <cell r="AT190">
            <v>49500.000000000007</v>
          </cell>
          <cell r="AU190">
            <v>7271.55</v>
          </cell>
          <cell r="AV190">
            <v>7089761</v>
          </cell>
          <cell r="BJ190">
            <v>0.97247142857142854</v>
          </cell>
          <cell r="BK190">
            <v>1002.6</v>
          </cell>
          <cell r="BL190">
            <v>0.56999999999999995</v>
          </cell>
          <cell r="BN190" t="str">
            <v xml:space="preserve">Concrete Mixer </v>
          </cell>
          <cell r="BO190">
            <v>0.01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R190">
            <v>0</v>
          </cell>
          <cell r="CT190" t="str">
            <v>Pasir Pasang</v>
          </cell>
          <cell r="CU190">
            <v>17.549999999999997</v>
          </cell>
          <cell r="CV190">
            <v>0</v>
          </cell>
          <cell r="CW190" t="e">
            <v>#DIV/0!</v>
          </cell>
          <cell r="CX190" t="e">
            <v>#DIV/0!</v>
          </cell>
          <cell r="CY190" t="e">
            <v>#DIV/0!</v>
          </cell>
          <cell r="CZ190" t="e">
            <v>#DIV/0!</v>
          </cell>
          <cell r="DA190" t="e">
            <v>#DIV/0!</v>
          </cell>
          <cell r="DB190" t="e">
            <v>#DIV/0!</v>
          </cell>
          <cell r="DC190" t="e">
            <v>#DIV/0!</v>
          </cell>
          <cell r="DD190" t="e">
            <v>#DIV/0!</v>
          </cell>
          <cell r="DE190" t="e">
            <v>#DIV/0!</v>
          </cell>
          <cell r="DF190" t="e">
            <v>#DIV/0!</v>
          </cell>
          <cell r="DG190" t="e">
            <v>#DIV/0!</v>
          </cell>
          <cell r="DH190" t="e">
            <v>#DIV/0!</v>
          </cell>
          <cell r="DI190" t="e">
            <v>#DIV/0!</v>
          </cell>
          <cell r="DJ190" t="e">
            <v>#DIV/0!</v>
          </cell>
          <cell r="DL190" t="str">
            <v>Pekerja</v>
          </cell>
          <cell r="DM190">
            <v>0.56999999999999995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</row>
        <row r="191">
          <cell r="A191">
            <v>15002</v>
          </cell>
          <cell r="J191">
            <v>1</v>
          </cell>
          <cell r="K191">
            <v>0</v>
          </cell>
          <cell r="P191">
            <v>1750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15002</v>
          </cell>
          <cell r="AD191" t="str">
            <v xml:space="preserve">Semen </v>
          </cell>
          <cell r="AE191" t="str">
            <v>zak</v>
          </cell>
          <cell r="AF191">
            <v>5.8300000000000005E-2</v>
          </cell>
          <cell r="AH191">
            <v>56.842500000000001</v>
          </cell>
          <cell r="AI191">
            <v>5.6842500000000005</v>
          </cell>
          <cell r="AJ191">
            <v>57750.000000000007</v>
          </cell>
          <cell r="AK191">
            <v>3366.82</v>
          </cell>
          <cell r="AL191">
            <v>3282649</v>
          </cell>
          <cell r="AM191">
            <v>15002</v>
          </cell>
          <cell r="AN191" t="str">
            <v>Kepala Tukang</v>
          </cell>
          <cell r="AO191" t="str">
            <v>Org/hari</v>
          </cell>
          <cell r="AP191">
            <v>10</v>
          </cell>
          <cell r="AQ191">
            <v>136.08000000000001</v>
          </cell>
          <cell r="AS191">
            <v>7.3400000000000007E-2</v>
          </cell>
          <cell r="AT191">
            <v>71500</v>
          </cell>
          <cell r="AU191">
            <v>5248.1</v>
          </cell>
          <cell r="AV191">
            <v>5116897</v>
          </cell>
          <cell r="BJ191">
            <v>1.9462714285714287</v>
          </cell>
          <cell r="BK191">
            <v>500.95</v>
          </cell>
          <cell r="BL191">
            <v>0.28000000000000003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R191">
            <v>0</v>
          </cell>
          <cell r="CT191" t="str">
            <v xml:space="preserve">Semen </v>
          </cell>
          <cell r="CU191">
            <v>56.842500000000001</v>
          </cell>
          <cell r="CV191">
            <v>0</v>
          </cell>
          <cell r="CW191" t="e">
            <v>#DIV/0!</v>
          </cell>
          <cell r="CX191" t="e">
            <v>#DIV/0!</v>
          </cell>
          <cell r="CY191" t="e">
            <v>#DIV/0!</v>
          </cell>
          <cell r="CZ191" t="e">
            <v>#DIV/0!</v>
          </cell>
          <cell r="DA191" t="e">
            <v>#DIV/0!</v>
          </cell>
          <cell r="DB191" t="e">
            <v>#DIV/0!</v>
          </cell>
          <cell r="DC191" t="e">
            <v>#DIV/0!</v>
          </cell>
          <cell r="DD191" t="e">
            <v>#DIV/0!</v>
          </cell>
          <cell r="DE191" t="e">
            <v>#DIV/0!</v>
          </cell>
          <cell r="DF191" t="e">
            <v>#DIV/0!</v>
          </cell>
          <cell r="DG191" t="e">
            <v>#DIV/0!</v>
          </cell>
          <cell r="DH191" t="e">
            <v>#DIV/0!</v>
          </cell>
          <cell r="DI191" t="e">
            <v>#DIV/0!</v>
          </cell>
          <cell r="DJ191" t="e">
            <v>#DIV/0!</v>
          </cell>
          <cell r="DL191" t="str">
            <v>Kepala Tukang</v>
          </cell>
          <cell r="DM191">
            <v>0.28000000000000003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</row>
        <row r="192">
          <cell r="A192">
            <v>15003</v>
          </cell>
          <cell r="J192">
            <v>1</v>
          </cell>
          <cell r="K192">
            <v>0</v>
          </cell>
          <cell r="P192">
            <v>1750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15003</v>
          </cell>
          <cell r="AD192" t="str">
            <v>Solar</v>
          </cell>
          <cell r="AE192" t="str">
            <v>Ltr</v>
          </cell>
          <cell r="AF192">
            <v>5.1440329218106991E-2</v>
          </cell>
          <cell r="AH192">
            <v>50.154320987654316</v>
          </cell>
          <cell r="AI192">
            <v>5.0154320987654319</v>
          </cell>
          <cell r="AJ192">
            <v>8899</v>
          </cell>
          <cell r="AK192">
            <v>457.76</v>
          </cell>
          <cell r="AL192">
            <v>446316</v>
          </cell>
          <cell r="AM192">
            <v>15003</v>
          </cell>
          <cell r="AN192" t="str">
            <v>Mandor</v>
          </cell>
          <cell r="AO192" t="str">
            <v>Org/hari</v>
          </cell>
          <cell r="AP192">
            <v>1</v>
          </cell>
          <cell r="AQ192">
            <v>136.08000000000001</v>
          </cell>
          <cell r="AS192">
            <v>7.3000000000000001E-3</v>
          </cell>
          <cell r="AT192">
            <v>82500</v>
          </cell>
          <cell r="AU192">
            <v>602.25</v>
          </cell>
          <cell r="AV192">
            <v>587193</v>
          </cell>
          <cell r="BJ192">
            <v>19.569471428571429</v>
          </cell>
          <cell r="BK192">
            <v>49.82</v>
          </cell>
          <cell r="BL192">
            <v>0.02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R192">
            <v>0</v>
          </cell>
          <cell r="CT192" t="str">
            <v>Solar</v>
          </cell>
          <cell r="CU192">
            <v>50.154320987654316</v>
          </cell>
          <cell r="CV192">
            <v>0</v>
          </cell>
          <cell r="CW192" t="e">
            <v>#DIV/0!</v>
          </cell>
          <cell r="CX192" t="e">
            <v>#DIV/0!</v>
          </cell>
          <cell r="CY192" t="e">
            <v>#DIV/0!</v>
          </cell>
          <cell r="CZ192" t="e">
            <v>#DIV/0!</v>
          </cell>
          <cell r="DA192" t="e">
            <v>#DIV/0!</v>
          </cell>
          <cell r="DB192" t="e">
            <v>#DIV/0!</v>
          </cell>
          <cell r="DC192" t="e">
            <v>#DIV/0!</v>
          </cell>
          <cell r="DD192" t="e">
            <v>#DIV/0!</v>
          </cell>
          <cell r="DE192" t="e">
            <v>#DIV/0!</v>
          </cell>
          <cell r="DF192" t="e">
            <v>#DIV/0!</v>
          </cell>
          <cell r="DG192" t="e">
            <v>#DIV/0!</v>
          </cell>
          <cell r="DH192" t="e">
            <v>#DIV/0!</v>
          </cell>
          <cell r="DI192" t="e">
            <v>#DIV/0!</v>
          </cell>
          <cell r="DJ192" t="e">
            <v>#DIV/0!</v>
          </cell>
          <cell r="DL192" t="str">
            <v>Mandor</v>
          </cell>
          <cell r="DM192">
            <v>0.02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</row>
        <row r="193">
          <cell r="A193">
            <v>15004</v>
          </cell>
          <cell r="J193">
            <v>1</v>
          </cell>
          <cell r="K193">
            <v>0</v>
          </cell>
          <cell r="P193">
            <v>1750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15004</v>
          </cell>
          <cell r="AE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15004</v>
          </cell>
          <cell r="AO193">
            <v>0</v>
          </cell>
          <cell r="AQ193">
            <v>136.08000000000001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BJ193">
            <v>0</v>
          </cell>
          <cell r="BK193">
            <v>0</v>
          </cell>
          <cell r="BL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R193">
            <v>0</v>
          </cell>
          <cell r="CT193">
            <v>0</v>
          </cell>
          <cell r="CU193">
            <v>0</v>
          </cell>
          <cell r="CV193">
            <v>0</v>
          </cell>
          <cell r="CW193" t="e">
            <v>#DIV/0!</v>
          </cell>
          <cell r="CX193" t="e">
            <v>#DIV/0!</v>
          </cell>
          <cell r="CY193" t="e">
            <v>#DIV/0!</v>
          </cell>
          <cell r="CZ193" t="e">
            <v>#DIV/0!</v>
          </cell>
          <cell r="DA193" t="e">
            <v>#DIV/0!</v>
          </cell>
          <cell r="DB193" t="e">
            <v>#DIV/0!</v>
          </cell>
          <cell r="DC193" t="e">
            <v>#DIV/0!</v>
          </cell>
          <cell r="DD193" t="e">
            <v>#DIV/0!</v>
          </cell>
          <cell r="DE193" t="e">
            <v>#DIV/0!</v>
          </cell>
          <cell r="DF193" t="e">
            <v>#DIV/0!</v>
          </cell>
          <cell r="DG193" t="e">
            <v>#DIV/0!</v>
          </cell>
          <cell r="DH193" t="e">
            <v>#DIV/0!</v>
          </cell>
          <cell r="DI193" t="e">
            <v>#DIV/0!</v>
          </cell>
          <cell r="DJ193" t="e">
            <v>#DIV/0!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</row>
        <row r="194">
          <cell r="A194">
            <v>15005</v>
          </cell>
          <cell r="J194">
            <v>1</v>
          </cell>
          <cell r="K194">
            <v>0</v>
          </cell>
          <cell r="P194">
            <v>1750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15005</v>
          </cell>
          <cell r="AE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15005</v>
          </cell>
          <cell r="AO194">
            <v>0</v>
          </cell>
          <cell r="AQ194">
            <v>136.08000000000001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BJ194">
            <v>0</v>
          </cell>
          <cell r="BK194">
            <v>0</v>
          </cell>
          <cell r="BL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R194">
            <v>0</v>
          </cell>
          <cell r="CT194">
            <v>0</v>
          </cell>
          <cell r="CU194">
            <v>0</v>
          </cell>
          <cell r="CV194">
            <v>0</v>
          </cell>
          <cell r="CW194" t="e">
            <v>#DIV/0!</v>
          </cell>
          <cell r="CX194" t="e">
            <v>#DIV/0!</v>
          </cell>
          <cell r="CY194" t="e">
            <v>#DIV/0!</v>
          </cell>
          <cell r="CZ194" t="e">
            <v>#DIV/0!</v>
          </cell>
          <cell r="DA194" t="e">
            <v>#DIV/0!</v>
          </cell>
          <cell r="DB194" t="e">
            <v>#DIV/0!</v>
          </cell>
          <cell r="DC194" t="e">
            <v>#DIV/0!</v>
          </cell>
          <cell r="DD194" t="e">
            <v>#DIV/0!</v>
          </cell>
          <cell r="DE194" t="e">
            <v>#DIV/0!</v>
          </cell>
          <cell r="DF194" t="e">
            <v>#DIV/0!</v>
          </cell>
          <cell r="DG194" t="e">
            <v>#DIV/0!</v>
          </cell>
          <cell r="DH194" t="e">
            <v>#DIV/0!</v>
          </cell>
          <cell r="DI194" t="e">
            <v>#DIV/0!</v>
          </cell>
          <cell r="DJ194" t="e">
            <v>#DIV/0!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</row>
        <row r="195">
          <cell r="A195">
            <v>15006</v>
          </cell>
          <cell r="J195">
            <v>1</v>
          </cell>
          <cell r="K195">
            <v>0</v>
          </cell>
          <cell r="P195">
            <v>1750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15006</v>
          </cell>
          <cell r="AE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15006</v>
          </cell>
          <cell r="AO195">
            <v>0</v>
          </cell>
          <cell r="AQ195">
            <v>136.08000000000001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BJ195">
            <v>0</v>
          </cell>
          <cell r="BK195">
            <v>0</v>
          </cell>
          <cell r="BL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R195">
            <v>0</v>
          </cell>
          <cell r="CT195">
            <v>0</v>
          </cell>
          <cell r="CU195">
            <v>0</v>
          </cell>
          <cell r="CV195">
            <v>0</v>
          </cell>
          <cell r="CW195" t="e">
            <v>#DIV/0!</v>
          </cell>
          <cell r="CX195" t="e">
            <v>#DIV/0!</v>
          </cell>
          <cell r="CY195" t="e">
            <v>#DIV/0!</v>
          </cell>
          <cell r="CZ195" t="e">
            <v>#DIV/0!</v>
          </cell>
          <cell r="DA195" t="e">
            <v>#DIV/0!</v>
          </cell>
          <cell r="DB195" t="e">
            <v>#DIV/0!</v>
          </cell>
          <cell r="DC195" t="e">
            <v>#DIV/0!</v>
          </cell>
          <cell r="DD195" t="e">
            <v>#DIV/0!</v>
          </cell>
          <cell r="DE195" t="e">
            <v>#DIV/0!</v>
          </cell>
          <cell r="DF195" t="e">
            <v>#DIV/0!</v>
          </cell>
          <cell r="DG195" t="e">
            <v>#DIV/0!</v>
          </cell>
          <cell r="DH195" t="e">
            <v>#DIV/0!</v>
          </cell>
          <cell r="DI195" t="e">
            <v>#DIV/0!</v>
          </cell>
          <cell r="DJ195" t="e">
            <v>#DIV/0!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</row>
        <row r="196">
          <cell r="A196">
            <v>15007</v>
          </cell>
          <cell r="J196">
            <v>1</v>
          </cell>
          <cell r="K196">
            <v>0</v>
          </cell>
          <cell r="P196">
            <v>1750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15007</v>
          </cell>
          <cell r="AE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15007</v>
          </cell>
          <cell r="AO196">
            <v>0</v>
          </cell>
          <cell r="AQ196">
            <v>136.08000000000001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BJ196">
            <v>0</v>
          </cell>
          <cell r="BK196">
            <v>0</v>
          </cell>
          <cell r="BL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R196">
            <v>0</v>
          </cell>
          <cell r="CT196">
            <v>0</v>
          </cell>
          <cell r="CU196">
            <v>0</v>
          </cell>
          <cell r="CV196">
            <v>0</v>
          </cell>
          <cell r="CW196" t="e">
            <v>#DIV/0!</v>
          </cell>
          <cell r="CX196" t="e">
            <v>#DIV/0!</v>
          </cell>
          <cell r="CY196" t="e">
            <v>#DIV/0!</v>
          </cell>
          <cell r="CZ196" t="e">
            <v>#DIV/0!</v>
          </cell>
          <cell r="DA196" t="e">
            <v>#DIV/0!</v>
          </cell>
          <cell r="DB196" t="e">
            <v>#DIV/0!</v>
          </cell>
          <cell r="DC196" t="e">
            <v>#DIV/0!</v>
          </cell>
          <cell r="DD196" t="e">
            <v>#DIV/0!</v>
          </cell>
          <cell r="DE196" t="e">
            <v>#DIV/0!</v>
          </cell>
          <cell r="DF196" t="e">
            <v>#DIV/0!</v>
          </cell>
          <cell r="DG196" t="e">
            <v>#DIV/0!</v>
          </cell>
          <cell r="DH196" t="e">
            <v>#DIV/0!</v>
          </cell>
          <cell r="DI196" t="e">
            <v>#DIV/0!</v>
          </cell>
          <cell r="DJ196" t="e">
            <v>#DIV/0!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</row>
        <row r="197">
          <cell r="A197">
            <v>15008</v>
          </cell>
          <cell r="J197">
            <v>1</v>
          </cell>
          <cell r="K197">
            <v>0</v>
          </cell>
          <cell r="P197">
            <v>1750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15008</v>
          </cell>
          <cell r="AE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15008</v>
          </cell>
          <cell r="AO197">
            <v>0</v>
          </cell>
          <cell r="AQ197">
            <v>136.08000000000001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BJ197">
            <v>0</v>
          </cell>
          <cell r="BK197">
            <v>0</v>
          </cell>
          <cell r="BL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R197">
            <v>0</v>
          </cell>
          <cell r="CT197">
            <v>0</v>
          </cell>
          <cell r="CU197">
            <v>0</v>
          </cell>
          <cell r="CV197">
            <v>0</v>
          </cell>
          <cell r="CW197" t="e">
            <v>#DIV/0!</v>
          </cell>
          <cell r="CX197" t="e">
            <v>#DIV/0!</v>
          </cell>
          <cell r="CY197" t="e">
            <v>#DIV/0!</v>
          </cell>
          <cell r="CZ197" t="e">
            <v>#DIV/0!</v>
          </cell>
          <cell r="DA197" t="e">
            <v>#DIV/0!</v>
          </cell>
          <cell r="DB197" t="e">
            <v>#DIV/0!</v>
          </cell>
          <cell r="DC197" t="e">
            <v>#DIV/0!</v>
          </cell>
          <cell r="DD197" t="e">
            <v>#DIV/0!</v>
          </cell>
          <cell r="DE197" t="e">
            <v>#DIV/0!</v>
          </cell>
          <cell r="DF197" t="e">
            <v>#DIV/0!</v>
          </cell>
          <cell r="DG197" t="e">
            <v>#DIV/0!</v>
          </cell>
          <cell r="DH197" t="e">
            <v>#DIV/0!</v>
          </cell>
          <cell r="DI197" t="e">
            <v>#DIV/0!</v>
          </cell>
          <cell r="DJ197" t="e">
            <v>#DIV/0!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</row>
        <row r="198">
          <cell r="A198">
            <v>15009</v>
          </cell>
          <cell r="J198">
            <v>1</v>
          </cell>
          <cell r="K198">
            <v>0</v>
          </cell>
          <cell r="P198">
            <v>1750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15009</v>
          </cell>
          <cell r="AE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15009</v>
          </cell>
          <cell r="AO198">
            <v>0</v>
          </cell>
          <cell r="AQ198">
            <v>136.08000000000001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BJ198">
            <v>0</v>
          </cell>
          <cell r="BK198">
            <v>0</v>
          </cell>
          <cell r="BL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R198">
            <v>0</v>
          </cell>
          <cell r="CT198">
            <v>0</v>
          </cell>
          <cell r="CU198">
            <v>0</v>
          </cell>
          <cell r="CV198">
            <v>0</v>
          </cell>
          <cell r="CW198" t="e">
            <v>#DIV/0!</v>
          </cell>
          <cell r="CX198" t="e">
            <v>#DIV/0!</v>
          </cell>
          <cell r="CY198" t="e">
            <v>#DIV/0!</v>
          </cell>
          <cell r="CZ198" t="e">
            <v>#DIV/0!</v>
          </cell>
          <cell r="DA198" t="e">
            <v>#DIV/0!</v>
          </cell>
          <cell r="DB198" t="e">
            <v>#DIV/0!</v>
          </cell>
          <cell r="DC198" t="e">
            <v>#DIV/0!</v>
          </cell>
          <cell r="DD198" t="e">
            <v>#DIV/0!</v>
          </cell>
          <cell r="DE198" t="e">
            <v>#DIV/0!</v>
          </cell>
          <cell r="DF198" t="e">
            <v>#DIV/0!</v>
          </cell>
          <cell r="DG198" t="e">
            <v>#DIV/0!</v>
          </cell>
          <cell r="DH198" t="e">
            <v>#DIV/0!</v>
          </cell>
          <cell r="DI198" t="e">
            <v>#DIV/0!</v>
          </cell>
          <cell r="DJ198" t="e">
            <v>#DIV/0!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</row>
        <row r="199">
          <cell r="A199">
            <v>15010</v>
          </cell>
          <cell r="J199">
            <v>1</v>
          </cell>
          <cell r="K199">
            <v>0</v>
          </cell>
          <cell r="P199">
            <v>1750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15010</v>
          </cell>
          <cell r="AE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15010</v>
          </cell>
          <cell r="AO199">
            <v>0</v>
          </cell>
          <cell r="AQ199">
            <v>136.08000000000001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BJ199">
            <v>0</v>
          </cell>
          <cell r="BK199">
            <v>0</v>
          </cell>
          <cell r="BL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R199">
            <v>0</v>
          </cell>
          <cell r="CT199">
            <v>0</v>
          </cell>
          <cell r="CU199">
            <v>0</v>
          </cell>
          <cell r="CV199">
            <v>0</v>
          </cell>
          <cell r="CW199" t="e">
            <v>#DIV/0!</v>
          </cell>
          <cell r="CX199" t="e">
            <v>#DIV/0!</v>
          </cell>
          <cell r="CY199" t="e">
            <v>#DIV/0!</v>
          </cell>
          <cell r="CZ199" t="e">
            <v>#DIV/0!</v>
          </cell>
          <cell r="DA199" t="e">
            <v>#DIV/0!</v>
          </cell>
          <cell r="DB199" t="e">
            <v>#DIV/0!</v>
          </cell>
          <cell r="DC199" t="e">
            <v>#DIV/0!</v>
          </cell>
          <cell r="DD199" t="e">
            <v>#DIV/0!</v>
          </cell>
          <cell r="DE199" t="e">
            <v>#DIV/0!</v>
          </cell>
          <cell r="DF199" t="e">
            <v>#DIV/0!</v>
          </cell>
          <cell r="DG199" t="e">
            <v>#DIV/0!</v>
          </cell>
          <cell r="DH199" t="e">
            <v>#DIV/0!</v>
          </cell>
          <cell r="DI199" t="e">
            <v>#DIV/0!</v>
          </cell>
          <cell r="DJ199" t="e">
            <v>#DIV/0!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</row>
        <row r="200">
          <cell r="A200">
            <v>15011</v>
          </cell>
          <cell r="J200">
            <v>1</v>
          </cell>
          <cell r="K200">
            <v>0</v>
          </cell>
          <cell r="P200">
            <v>1750</v>
          </cell>
          <cell r="AC200">
            <v>15011</v>
          </cell>
          <cell r="AE200">
            <v>0</v>
          </cell>
          <cell r="AM200">
            <v>15011</v>
          </cell>
          <cell r="BJ200">
            <v>0</v>
          </cell>
          <cell r="BK200">
            <v>0</v>
          </cell>
          <cell r="BL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R200">
            <v>0</v>
          </cell>
          <cell r="CT200">
            <v>0</v>
          </cell>
          <cell r="CU200">
            <v>0</v>
          </cell>
          <cell r="CV200">
            <v>0</v>
          </cell>
          <cell r="CW200" t="e">
            <v>#DIV/0!</v>
          </cell>
          <cell r="CX200" t="e">
            <v>#DIV/0!</v>
          </cell>
          <cell r="CY200" t="e">
            <v>#DIV/0!</v>
          </cell>
          <cell r="CZ200" t="e">
            <v>#DIV/0!</v>
          </cell>
          <cell r="DA200" t="e">
            <v>#DIV/0!</v>
          </cell>
          <cell r="DB200" t="e">
            <v>#DIV/0!</v>
          </cell>
          <cell r="DC200" t="e">
            <v>#DIV/0!</v>
          </cell>
          <cell r="DD200" t="e">
            <v>#DIV/0!</v>
          </cell>
          <cell r="DE200" t="e">
            <v>#DIV/0!</v>
          </cell>
          <cell r="DF200" t="e">
            <v>#DIV/0!</v>
          </cell>
          <cell r="DG200" t="e">
            <v>#DIV/0!</v>
          </cell>
          <cell r="DH200" t="e">
            <v>#DIV/0!</v>
          </cell>
          <cell r="DI200" t="e">
            <v>#DIV/0!</v>
          </cell>
          <cell r="DJ200" t="e">
            <v>#DIV/0!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</row>
        <row r="201">
          <cell r="A201">
            <v>15012</v>
          </cell>
          <cell r="J201">
            <v>1</v>
          </cell>
          <cell r="K201">
            <v>0</v>
          </cell>
          <cell r="P201">
            <v>1750</v>
          </cell>
          <cell r="AC201">
            <v>15012</v>
          </cell>
          <cell r="AE201">
            <v>0</v>
          </cell>
          <cell r="AM201">
            <v>15012</v>
          </cell>
          <cell r="BJ201">
            <v>0</v>
          </cell>
          <cell r="BK201">
            <v>0</v>
          </cell>
          <cell r="BL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R201">
            <v>0</v>
          </cell>
          <cell r="CT201">
            <v>0</v>
          </cell>
          <cell r="CU201">
            <v>0</v>
          </cell>
          <cell r="CV201">
            <v>0</v>
          </cell>
          <cell r="CW201" t="e">
            <v>#DIV/0!</v>
          </cell>
          <cell r="CX201" t="e">
            <v>#DIV/0!</v>
          </cell>
          <cell r="CY201" t="e">
            <v>#DIV/0!</v>
          </cell>
          <cell r="CZ201" t="e">
            <v>#DIV/0!</v>
          </cell>
          <cell r="DA201" t="e">
            <v>#DIV/0!</v>
          </cell>
          <cell r="DB201" t="e">
            <v>#DIV/0!</v>
          </cell>
          <cell r="DC201" t="e">
            <v>#DIV/0!</v>
          </cell>
          <cell r="DD201" t="e">
            <v>#DIV/0!</v>
          </cell>
          <cell r="DE201" t="e">
            <v>#DIV/0!</v>
          </cell>
          <cell r="DF201" t="e">
            <v>#DIV/0!</v>
          </cell>
          <cell r="DG201" t="e">
            <v>#DIV/0!</v>
          </cell>
          <cell r="DH201" t="e">
            <v>#DIV/0!</v>
          </cell>
          <cell r="DI201" t="e">
            <v>#DIV/0!</v>
          </cell>
          <cell r="DJ201" t="e">
            <v>#DIV/0!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</row>
        <row r="202">
          <cell r="A202">
            <v>16000</v>
          </cell>
          <cell r="B202">
            <v>16</v>
          </cell>
          <cell r="C202" t="str">
            <v>II - 2 - D</v>
          </cell>
          <cell r="D202" t="str">
            <v>Pengadaan Bronjong Kawat dia. 3 mm ( 2x 1 x 0.5) m</v>
          </cell>
          <cell r="E202" t="str">
            <v>Unit</v>
          </cell>
          <cell r="F202">
            <v>57540</v>
          </cell>
          <cell r="H202">
            <v>60</v>
          </cell>
          <cell r="I202" t="str">
            <v>m2/jam</v>
          </cell>
          <cell r="L202">
            <v>2</v>
          </cell>
          <cell r="M202">
            <v>25</v>
          </cell>
          <cell r="N202">
            <v>7</v>
          </cell>
          <cell r="O202">
            <v>1</v>
          </cell>
          <cell r="P202">
            <v>350</v>
          </cell>
          <cell r="Q202">
            <v>57540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16000</v>
          </cell>
          <cell r="AG202">
            <v>57540</v>
          </cell>
          <cell r="AK202">
            <v>215000</v>
          </cell>
          <cell r="AL202">
            <v>12371100000</v>
          </cell>
          <cell r="AM202">
            <v>16000</v>
          </cell>
          <cell r="AQ202">
            <v>420</v>
          </cell>
          <cell r="AR202">
            <v>57540</v>
          </cell>
          <cell r="AU202">
            <v>1367.85</v>
          </cell>
          <cell r="AV202">
            <v>78706089</v>
          </cell>
          <cell r="BB202">
            <v>216367</v>
          </cell>
          <cell r="BC202">
            <v>12449757180</v>
          </cell>
          <cell r="BD202">
            <v>12449806089</v>
          </cell>
          <cell r="BF202">
            <v>0</v>
          </cell>
          <cell r="BG202">
            <v>215000</v>
          </cell>
          <cell r="BH202">
            <v>1367.85</v>
          </cell>
          <cell r="BI202">
            <v>216367.85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</row>
        <row r="203">
          <cell r="A203">
            <v>16001</v>
          </cell>
          <cell r="F203" t="str">
            <v>30 km</v>
          </cell>
          <cell r="J203">
            <v>1</v>
          </cell>
          <cell r="K203">
            <v>0</v>
          </cell>
          <cell r="P203">
            <v>350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16001</v>
          </cell>
          <cell r="AD203" t="str">
            <v>Bronjong Kawat dia. 3 mm (2 x 1 x 0,5) m</v>
          </cell>
          <cell r="AE203" t="str">
            <v>m3</v>
          </cell>
          <cell r="AF203">
            <v>1</v>
          </cell>
          <cell r="AH203">
            <v>57540</v>
          </cell>
          <cell r="AI203">
            <v>28770</v>
          </cell>
          <cell r="AJ203">
            <v>215000</v>
          </cell>
          <cell r="AK203">
            <v>215000</v>
          </cell>
          <cell r="AL203">
            <v>12371100000</v>
          </cell>
          <cell r="AM203">
            <v>16001</v>
          </cell>
          <cell r="AN203" t="str">
            <v>Mandor</v>
          </cell>
          <cell r="AO203" t="str">
            <v>Org/hari</v>
          </cell>
          <cell r="AP203">
            <v>1</v>
          </cell>
          <cell r="AQ203">
            <v>420</v>
          </cell>
          <cell r="AS203">
            <v>2.3E-3</v>
          </cell>
          <cell r="AT203">
            <v>82500</v>
          </cell>
          <cell r="AU203">
            <v>189.75</v>
          </cell>
          <cell r="AV203">
            <v>10918215</v>
          </cell>
          <cell r="BJ203">
            <v>62.111800000000002</v>
          </cell>
          <cell r="BK203">
            <v>926.39</v>
          </cell>
          <cell r="BL203">
            <v>2.64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R203">
            <v>0</v>
          </cell>
          <cell r="CT203" t="str">
            <v>Bronjong Kawat dia. 3 mm (2 x 1 x 0,5) m</v>
          </cell>
          <cell r="CU203">
            <v>57540</v>
          </cell>
          <cell r="CV203">
            <v>0</v>
          </cell>
          <cell r="CW203" t="e">
            <v>#DIV/0!</v>
          </cell>
          <cell r="CX203" t="e">
            <v>#DIV/0!</v>
          </cell>
          <cell r="CY203" t="e">
            <v>#DIV/0!</v>
          </cell>
          <cell r="CZ203" t="e">
            <v>#DIV/0!</v>
          </cell>
          <cell r="DA203" t="e">
            <v>#DIV/0!</v>
          </cell>
          <cell r="DB203" t="e">
            <v>#DIV/0!</v>
          </cell>
          <cell r="DC203" t="e">
            <v>#DIV/0!</v>
          </cell>
          <cell r="DD203" t="e">
            <v>#DIV/0!</v>
          </cell>
          <cell r="DE203" t="e">
            <v>#DIV/0!</v>
          </cell>
          <cell r="DF203" t="e">
            <v>#DIV/0!</v>
          </cell>
          <cell r="DG203" t="e">
            <v>#DIV/0!</v>
          </cell>
          <cell r="DH203" t="e">
            <v>#DIV/0!</v>
          </cell>
          <cell r="DI203" t="e">
            <v>#DIV/0!</v>
          </cell>
          <cell r="DJ203" t="e">
            <v>#DIV/0!</v>
          </cell>
          <cell r="DL203" t="str">
            <v>Mandor</v>
          </cell>
          <cell r="DM203">
            <v>2.64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</row>
        <row r="204">
          <cell r="A204">
            <v>16002</v>
          </cell>
          <cell r="F204">
            <v>2250</v>
          </cell>
          <cell r="J204">
            <v>1</v>
          </cell>
          <cell r="K204">
            <v>0</v>
          </cell>
          <cell r="P204">
            <v>350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16002</v>
          </cell>
          <cell r="AM204">
            <v>16002</v>
          </cell>
          <cell r="AN204" t="str">
            <v>Pekerja</v>
          </cell>
          <cell r="AO204" t="str">
            <v>Org/hari</v>
          </cell>
          <cell r="AP204">
            <v>10</v>
          </cell>
          <cell r="AQ204">
            <v>420</v>
          </cell>
          <cell r="AS204">
            <v>2.3800000000000002E-2</v>
          </cell>
          <cell r="AT204">
            <v>49500.000000000007</v>
          </cell>
          <cell r="AU204">
            <v>1178.0999999999999</v>
          </cell>
          <cell r="AV204">
            <v>67787874</v>
          </cell>
          <cell r="BJ204">
            <v>6.0024000000000006</v>
          </cell>
          <cell r="BK204">
            <v>9586.16</v>
          </cell>
          <cell r="BL204">
            <v>27.38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R204">
            <v>0</v>
          </cell>
          <cell r="CT204">
            <v>0</v>
          </cell>
          <cell r="CU204">
            <v>0</v>
          </cell>
          <cell r="CV204">
            <v>0</v>
          </cell>
          <cell r="CW204" t="e">
            <v>#DIV/0!</v>
          </cell>
          <cell r="CX204" t="e">
            <v>#DIV/0!</v>
          </cell>
          <cell r="CY204" t="e">
            <v>#DIV/0!</v>
          </cell>
          <cell r="CZ204" t="e">
            <v>#DIV/0!</v>
          </cell>
          <cell r="DA204" t="e">
            <v>#DIV/0!</v>
          </cell>
          <cell r="DB204" t="e">
            <v>#DIV/0!</v>
          </cell>
          <cell r="DC204" t="e">
            <v>#DIV/0!</v>
          </cell>
          <cell r="DD204" t="e">
            <v>#DIV/0!</v>
          </cell>
          <cell r="DE204" t="e">
            <v>#DIV/0!</v>
          </cell>
          <cell r="DF204" t="e">
            <v>#DIV/0!</v>
          </cell>
          <cell r="DG204" t="e">
            <v>#DIV/0!</v>
          </cell>
          <cell r="DH204" t="e">
            <v>#DIV/0!</v>
          </cell>
          <cell r="DI204" t="e">
            <v>#DIV/0!</v>
          </cell>
          <cell r="DJ204" t="e">
            <v>#DIV/0!</v>
          </cell>
          <cell r="DL204" t="str">
            <v>Pekerja</v>
          </cell>
          <cell r="DM204">
            <v>27.38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</row>
        <row r="205">
          <cell r="A205">
            <v>16003</v>
          </cell>
          <cell r="F205">
            <v>67500</v>
          </cell>
          <cell r="J205">
            <v>1</v>
          </cell>
          <cell r="K205">
            <v>0</v>
          </cell>
          <cell r="P205">
            <v>350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16003</v>
          </cell>
          <cell r="AM205">
            <v>16003</v>
          </cell>
          <cell r="AQ205">
            <v>420</v>
          </cell>
          <cell r="AS205">
            <v>0</v>
          </cell>
          <cell r="AU205">
            <v>0</v>
          </cell>
          <cell r="AV205">
            <v>0</v>
          </cell>
          <cell r="BJ205">
            <v>0</v>
          </cell>
          <cell r="BK205">
            <v>0</v>
          </cell>
          <cell r="BL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R205">
            <v>0</v>
          </cell>
          <cell r="CT205">
            <v>0</v>
          </cell>
          <cell r="CU205">
            <v>0</v>
          </cell>
          <cell r="CV205">
            <v>0</v>
          </cell>
          <cell r="CW205" t="e">
            <v>#DIV/0!</v>
          </cell>
          <cell r="CX205" t="e">
            <v>#DIV/0!</v>
          </cell>
          <cell r="CY205" t="e">
            <v>#DIV/0!</v>
          </cell>
          <cell r="CZ205" t="e">
            <v>#DIV/0!</v>
          </cell>
          <cell r="DA205" t="e">
            <v>#DIV/0!</v>
          </cell>
          <cell r="DB205" t="e">
            <v>#DIV/0!</v>
          </cell>
          <cell r="DC205" t="e">
            <v>#DIV/0!</v>
          </cell>
          <cell r="DD205" t="e">
            <v>#DIV/0!</v>
          </cell>
          <cell r="DE205" t="e">
            <v>#DIV/0!</v>
          </cell>
          <cell r="DF205" t="e">
            <v>#DIV/0!</v>
          </cell>
          <cell r="DG205" t="e">
            <v>#DIV/0!</v>
          </cell>
          <cell r="DH205" t="e">
            <v>#DIV/0!</v>
          </cell>
          <cell r="DI205" t="e">
            <v>#DIV/0!</v>
          </cell>
          <cell r="DJ205" t="e">
            <v>#DIV/0!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V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  <cell r="EA205">
            <v>0</v>
          </cell>
          <cell r="EB205">
            <v>0</v>
          </cell>
        </row>
        <row r="206">
          <cell r="A206">
            <v>16004</v>
          </cell>
          <cell r="J206">
            <v>1</v>
          </cell>
          <cell r="K206">
            <v>0</v>
          </cell>
          <cell r="P206">
            <v>350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16004</v>
          </cell>
          <cell r="AM206">
            <v>16004</v>
          </cell>
          <cell r="AQ206">
            <v>420</v>
          </cell>
          <cell r="AS206">
            <v>0</v>
          </cell>
          <cell r="AU206">
            <v>0</v>
          </cell>
          <cell r="AV206">
            <v>0</v>
          </cell>
          <cell r="BJ206">
            <v>0</v>
          </cell>
          <cell r="BK206">
            <v>0</v>
          </cell>
          <cell r="BL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R206">
            <v>0</v>
          </cell>
          <cell r="CT206">
            <v>0</v>
          </cell>
          <cell r="CU206">
            <v>0</v>
          </cell>
          <cell r="CV206">
            <v>0</v>
          </cell>
          <cell r="CW206" t="e">
            <v>#DIV/0!</v>
          </cell>
          <cell r="CX206" t="e">
            <v>#DIV/0!</v>
          </cell>
          <cell r="CY206" t="e">
            <v>#DIV/0!</v>
          </cell>
          <cell r="CZ206" t="e">
            <v>#DIV/0!</v>
          </cell>
          <cell r="DA206" t="e">
            <v>#DIV/0!</v>
          </cell>
          <cell r="DB206" t="e">
            <v>#DIV/0!</v>
          </cell>
          <cell r="DC206" t="e">
            <v>#DIV/0!</v>
          </cell>
          <cell r="DD206" t="e">
            <v>#DIV/0!</v>
          </cell>
          <cell r="DE206" t="e">
            <v>#DIV/0!</v>
          </cell>
          <cell r="DF206" t="e">
            <v>#DIV/0!</v>
          </cell>
          <cell r="DG206" t="e">
            <v>#DIV/0!</v>
          </cell>
          <cell r="DH206" t="e">
            <v>#DIV/0!</v>
          </cell>
          <cell r="DI206" t="e">
            <v>#DIV/0!</v>
          </cell>
          <cell r="DJ206" t="e">
            <v>#DIV/0!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</row>
        <row r="207">
          <cell r="A207">
            <v>16005</v>
          </cell>
          <cell r="J207">
            <v>1</v>
          </cell>
          <cell r="K207">
            <v>0</v>
          </cell>
          <cell r="P207">
            <v>350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16005</v>
          </cell>
          <cell r="AM207">
            <v>16005</v>
          </cell>
          <cell r="AO207">
            <v>0</v>
          </cell>
          <cell r="AQ207">
            <v>420</v>
          </cell>
          <cell r="AS207">
            <v>0</v>
          </cell>
          <cell r="AU207">
            <v>0</v>
          </cell>
          <cell r="AV207">
            <v>0</v>
          </cell>
          <cell r="BJ207">
            <v>0</v>
          </cell>
          <cell r="BK207">
            <v>0</v>
          </cell>
          <cell r="BL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R207">
            <v>0</v>
          </cell>
          <cell r="CT207">
            <v>0</v>
          </cell>
          <cell r="CU207">
            <v>0</v>
          </cell>
          <cell r="CV207">
            <v>0</v>
          </cell>
          <cell r="CW207" t="e">
            <v>#DIV/0!</v>
          </cell>
          <cell r="CX207" t="e">
            <v>#DIV/0!</v>
          </cell>
          <cell r="CY207" t="e">
            <v>#DIV/0!</v>
          </cell>
          <cell r="CZ207" t="e">
            <v>#DIV/0!</v>
          </cell>
          <cell r="DA207" t="e">
            <v>#DIV/0!</v>
          </cell>
          <cell r="DB207" t="e">
            <v>#DIV/0!</v>
          </cell>
          <cell r="DC207" t="e">
            <v>#DIV/0!</v>
          </cell>
          <cell r="DD207" t="e">
            <v>#DIV/0!</v>
          </cell>
          <cell r="DE207" t="e">
            <v>#DIV/0!</v>
          </cell>
          <cell r="DF207" t="e">
            <v>#DIV/0!</v>
          </cell>
          <cell r="DG207" t="e">
            <v>#DIV/0!</v>
          </cell>
          <cell r="DH207" t="e">
            <v>#DIV/0!</v>
          </cell>
          <cell r="DI207" t="e">
            <v>#DIV/0!</v>
          </cell>
          <cell r="DJ207" t="e">
            <v>#DIV/0!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</row>
        <row r="208">
          <cell r="A208">
            <v>16006</v>
          </cell>
          <cell r="J208">
            <v>1</v>
          </cell>
          <cell r="K208">
            <v>0</v>
          </cell>
          <cell r="P208">
            <v>350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16006</v>
          </cell>
          <cell r="AM208">
            <v>16006</v>
          </cell>
          <cell r="AO208">
            <v>0</v>
          </cell>
          <cell r="AQ208">
            <v>420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BJ208">
            <v>0</v>
          </cell>
          <cell r="BK208">
            <v>0</v>
          </cell>
          <cell r="BL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R208">
            <v>0</v>
          </cell>
          <cell r="CT208">
            <v>0</v>
          </cell>
          <cell r="CU208">
            <v>0</v>
          </cell>
          <cell r="CV208">
            <v>0</v>
          </cell>
          <cell r="CW208" t="e">
            <v>#DIV/0!</v>
          </cell>
          <cell r="CX208" t="e">
            <v>#DIV/0!</v>
          </cell>
          <cell r="CY208" t="e">
            <v>#DIV/0!</v>
          </cell>
          <cell r="CZ208" t="e">
            <v>#DIV/0!</v>
          </cell>
          <cell r="DA208" t="e">
            <v>#DIV/0!</v>
          </cell>
          <cell r="DB208" t="e">
            <v>#DIV/0!</v>
          </cell>
          <cell r="DC208" t="e">
            <v>#DIV/0!</v>
          </cell>
          <cell r="DD208" t="e">
            <v>#DIV/0!</v>
          </cell>
          <cell r="DE208" t="e">
            <v>#DIV/0!</v>
          </cell>
          <cell r="DF208" t="e">
            <v>#DIV/0!</v>
          </cell>
          <cell r="DG208" t="e">
            <v>#DIV/0!</v>
          </cell>
          <cell r="DH208" t="e">
            <v>#DIV/0!</v>
          </cell>
          <cell r="DI208" t="e">
            <v>#DIV/0!</v>
          </cell>
          <cell r="DJ208" t="e">
            <v>#DIV/0!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</row>
        <row r="209">
          <cell r="A209">
            <v>16007</v>
          </cell>
          <cell r="J209">
            <v>1</v>
          </cell>
          <cell r="K209">
            <v>0</v>
          </cell>
          <cell r="P209">
            <v>350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16007</v>
          </cell>
          <cell r="AM209">
            <v>16007</v>
          </cell>
          <cell r="AO209">
            <v>0</v>
          </cell>
          <cell r="AQ209">
            <v>420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BJ209">
            <v>0</v>
          </cell>
          <cell r="BK209">
            <v>0</v>
          </cell>
          <cell r="BL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R209">
            <v>0</v>
          </cell>
          <cell r="CT209">
            <v>0</v>
          </cell>
          <cell r="CU209">
            <v>0</v>
          </cell>
          <cell r="CV209">
            <v>0</v>
          </cell>
          <cell r="CW209" t="e">
            <v>#DIV/0!</v>
          </cell>
          <cell r="CX209" t="e">
            <v>#DIV/0!</v>
          </cell>
          <cell r="CY209" t="e">
            <v>#DIV/0!</v>
          </cell>
          <cell r="CZ209" t="e">
            <v>#DIV/0!</v>
          </cell>
          <cell r="DA209" t="e">
            <v>#DIV/0!</v>
          </cell>
          <cell r="DB209" t="e">
            <v>#DIV/0!</v>
          </cell>
          <cell r="DC209" t="e">
            <v>#DIV/0!</v>
          </cell>
          <cell r="DD209" t="e">
            <v>#DIV/0!</v>
          </cell>
          <cell r="DE209" t="e">
            <v>#DIV/0!</v>
          </cell>
          <cell r="DF209" t="e">
            <v>#DIV/0!</v>
          </cell>
          <cell r="DG209" t="e">
            <v>#DIV/0!</v>
          </cell>
          <cell r="DH209" t="e">
            <v>#DIV/0!</v>
          </cell>
          <cell r="DI209" t="e">
            <v>#DIV/0!</v>
          </cell>
          <cell r="DJ209" t="e">
            <v>#DIV/0!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</row>
        <row r="210">
          <cell r="A210">
            <v>16008</v>
          </cell>
          <cell r="J210">
            <v>1</v>
          </cell>
          <cell r="K210">
            <v>0</v>
          </cell>
          <cell r="P210">
            <v>350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16008</v>
          </cell>
          <cell r="AS210">
            <v>0</v>
          </cell>
          <cell r="BJ210">
            <v>0</v>
          </cell>
          <cell r="BK210">
            <v>0</v>
          </cell>
          <cell r="BL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R210">
            <v>0</v>
          </cell>
          <cell r="CT210">
            <v>0</v>
          </cell>
          <cell r="CU210">
            <v>0</v>
          </cell>
          <cell r="CV210">
            <v>0</v>
          </cell>
          <cell r="CW210" t="e">
            <v>#DIV/0!</v>
          </cell>
          <cell r="CX210" t="e">
            <v>#DIV/0!</v>
          </cell>
          <cell r="CY210" t="e">
            <v>#DIV/0!</v>
          </cell>
          <cell r="CZ210" t="e">
            <v>#DIV/0!</v>
          </cell>
          <cell r="DA210" t="e">
            <v>#DIV/0!</v>
          </cell>
          <cell r="DB210" t="e">
            <v>#DIV/0!</v>
          </cell>
          <cell r="DC210" t="e">
            <v>#DIV/0!</v>
          </cell>
          <cell r="DD210" t="e">
            <v>#DIV/0!</v>
          </cell>
          <cell r="DE210" t="e">
            <v>#DIV/0!</v>
          </cell>
          <cell r="DF210" t="e">
            <v>#DIV/0!</v>
          </cell>
          <cell r="DG210" t="e">
            <v>#DIV/0!</v>
          </cell>
          <cell r="DH210" t="e">
            <v>#DIV/0!</v>
          </cell>
          <cell r="DI210" t="e">
            <v>#DIV/0!</v>
          </cell>
          <cell r="DJ210" t="e">
            <v>#DIV/0!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</row>
        <row r="211">
          <cell r="A211">
            <v>16009</v>
          </cell>
          <cell r="J211">
            <v>1</v>
          </cell>
          <cell r="K211">
            <v>0</v>
          </cell>
          <cell r="P211">
            <v>350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16009</v>
          </cell>
          <cell r="AS211">
            <v>0</v>
          </cell>
          <cell r="BJ211">
            <v>0</v>
          </cell>
          <cell r="BK211">
            <v>0</v>
          </cell>
          <cell r="BL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R211">
            <v>0</v>
          </cell>
          <cell r="CT211">
            <v>0</v>
          </cell>
          <cell r="CU211">
            <v>0</v>
          </cell>
          <cell r="CV211">
            <v>0</v>
          </cell>
          <cell r="CW211" t="e">
            <v>#DIV/0!</v>
          </cell>
          <cell r="CX211" t="e">
            <v>#DIV/0!</v>
          </cell>
          <cell r="CY211" t="e">
            <v>#DIV/0!</v>
          </cell>
          <cell r="CZ211" t="e">
            <v>#DIV/0!</v>
          </cell>
          <cell r="DA211" t="e">
            <v>#DIV/0!</v>
          </cell>
          <cell r="DB211" t="e">
            <v>#DIV/0!</v>
          </cell>
          <cell r="DC211" t="e">
            <v>#DIV/0!</v>
          </cell>
          <cell r="DD211" t="e">
            <v>#DIV/0!</v>
          </cell>
          <cell r="DE211" t="e">
            <v>#DIV/0!</v>
          </cell>
          <cell r="DF211" t="e">
            <v>#DIV/0!</v>
          </cell>
          <cell r="DG211" t="e">
            <v>#DIV/0!</v>
          </cell>
          <cell r="DH211" t="e">
            <v>#DIV/0!</v>
          </cell>
          <cell r="DI211" t="e">
            <v>#DIV/0!</v>
          </cell>
          <cell r="DJ211" t="e">
            <v>#DIV/0!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</row>
        <row r="212">
          <cell r="A212">
            <v>16010</v>
          </cell>
          <cell r="J212">
            <v>1</v>
          </cell>
          <cell r="K212">
            <v>0</v>
          </cell>
          <cell r="AC212">
            <v>16010</v>
          </cell>
          <cell r="AS212">
            <v>0</v>
          </cell>
          <cell r="BJ212">
            <v>0</v>
          </cell>
          <cell r="BK212">
            <v>0</v>
          </cell>
          <cell r="BL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R212">
            <v>0</v>
          </cell>
          <cell r="CT212">
            <v>0</v>
          </cell>
          <cell r="CU212">
            <v>0</v>
          </cell>
          <cell r="CV212">
            <v>0</v>
          </cell>
          <cell r="CW212" t="e">
            <v>#DIV/0!</v>
          </cell>
          <cell r="CX212" t="e">
            <v>#DIV/0!</v>
          </cell>
          <cell r="CY212" t="e">
            <v>#DIV/0!</v>
          </cell>
          <cell r="CZ212" t="e">
            <v>#DIV/0!</v>
          </cell>
          <cell r="DA212" t="e">
            <v>#DIV/0!</v>
          </cell>
          <cell r="DB212" t="e">
            <v>#DIV/0!</v>
          </cell>
          <cell r="DC212" t="e">
            <v>#DIV/0!</v>
          </cell>
          <cell r="DD212" t="e">
            <v>#DIV/0!</v>
          </cell>
          <cell r="DE212" t="e">
            <v>#DIV/0!</v>
          </cell>
          <cell r="DF212" t="e">
            <v>#DIV/0!</v>
          </cell>
          <cell r="DG212" t="e">
            <v>#DIV/0!</v>
          </cell>
          <cell r="DH212" t="e">
            <v>#DIV/0!</v>
          </cell>
          <cell r="DI212" t="e">
            <v>#DIV/0!</v>
          </cell>
          <cell r="DJ212" t="e">
            <v>#DIV/0!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</row>
        <row r="213">
          <cell r="A213">
            <v>16011</v>
          </cell>
          <cell r="J213">
            <v>1</v>
          </cell>
          <cell r="K213">
            <v>0</v>
          </cell>
          <cell r="AC213">
            <v>16011</v>
          </cell>
          <cell r="AS213">
            <v>0</v>
          </cell>
          <cell r="BJ213">
            <v>0</v>
          </cell>
          <cell r="BK213">
            <v>0</v>
          </cell>
          <cell r="BL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R213">
            <v>0</v>
          </cell>
          <cell r="CT213">
            <v>0</v>
          </cell>
          <cell r="CU213">
            <v>0</v>
          </cell>
          <cell r="CV213">
            <v>0</v>
          </cell>
          <cell r="CW213" t="e">
            <v>#DIV/0!</v>
          </cell>
          <cell r="CX213" t="e">
            <v>#DIV/0!</v>
          </cell>
          <cell r="CY213" t="e">
            <v>#DIV/0!</v>
          </cell>
          <cell r="CZ213" t="e">
            <v>#DIV/0!</v>
          </cell>
          <cell r="DA213" t="e">
            <v>#DIV/0!</v>
          </cell>
          <cell r="DB213" t="e">
            <v>#DIV/0!</v>
          </cell>
          <cell r="DC213" t="e">
            <v>#DIV/0!</v>
          </cell>
          <cell r="DD213" t="e">
            <v>#DIV/0!</v>
          </cell>
          <cell r="DE213" t="e">
            <v>#DIV/0!</v>
          </cell>
          <cell r="DF213" t="e">
            <v>#DIV/0!</v>
          </cell>
          <cell r="DG213" t="e">
            <v>#DIV/0!</v>
          </cell>
          <cell r="DH213" t="e">
            <v>#DIV/0!</v>
          </cell>
          <cell r="DI213" t="e">
            <v>#DIV/0!</v>
          </cell>
          <cell r="DJ213" t="e">
            <v>#DIV/0!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</row>
        <row r="214">
          <cell r="A214">
            <v>16012</v>
          </cell>
          <cell r="J214">
            <v>1</v>
          </cell>
          <cell r="K214">
            <v>0</v>
          </cell>
          <cell r="AC214">
            <v>16012</v>
          </cell>
          <cell r="AS214">
            <v>0</v>
          </cell>
          <cell r="BJ214">
            <v>0</v>
          </cell>
          <cell r="BK214">
            <v>0</v>
          </cell>
          <cell r="BL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R214">
            <v>0</v>
          </cell>
          <cell r="CT214">
            <v>0</v>
          </cell>
          <cell r="CU214">
            <v>0</v>
          </cell>
          <cell r="CV214">
            <v>0</v>
          </cell>
          <cell r="CW214" t="e">
            <v>#DIV/0!</v>
          </cell>
          <cell r="CX214" t="e">
            <v>#DIV/0!</v>
          </cell>
          <cell r="CY214" t="e">
            <v>#DIV/0!</v>
          </cell>
          <cell r="CZ214" t="e">
            <v>#DIV/0!</v>
          </cell>
          <cell r="DA214" t="e">
            <v>#DIV/0!</v>
          </cell>
          <cell r="DB214" t="e">
            <v>#DIV/0!</v>
          </cell>
          <cell r="DC214" t="e">
            <v>#DIV/0!</v>
          </cell>
          <cell r="DD214" t="e">
            <v>#DIV/0!</v>
          </cell>
          <cell r="DE214" t="e">
            <v>#DIV/0!</v>
          </cell>
          <cell r="DF214" t="e">
            <v>#DIV/0!</v>
          </cell>
          <cell r="DG214" t="e">
            <v>#DIV/0!</v>
          </cell>
          <cell r="DH214" t="e">
            <v>#DIV/0!</v>
          </cell>
          <cell r="DI214" t="e">
            <v>#DIV/0!</v>
          </cell>
          <cell r="DJ214" t="e">
            <v>#DIV/0!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</row>
        <row r="215">
          <cell r="A215">
            <v>16013</v>
          </cell>
          <cell r="J215">
            <v>1</v>
          </cell>
          <cell r="K215">
            <v>0</v>
          </cell>
          <cell r="AC215">
            <v>16013</v>
          </cell>
          <cell r="AS215">
            <v>0</v>
          </cell>
          <cell r="BJ215">
            <v>0</v>
          </cell>
          <cell r="BK215">
            <v>0</v>
          </cell>
          <cell r="BL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R215">
            <v>0</v>
          </cell>
          <cell r="CT215">
            <v>0</v>
          </cell>
          <cell r="CU215">
            <v>0</v>
          </cell>
          <cell r="CV215">
            <v>0</v>
          </cell>
          <cell r="CW215" t="e">
            <v>#DIV/0!</v>
          </cell>
          <cell r="CX215" t="e">
            <v>#DIV/0!</v>
          </cell>
          <cell r="CY215" t="e">
            <v>#DIV/0!</v>
          </cell>
          <cell r="CZ215" t="e">
            <v>#DIV/0!</v>
          </cell>
          <cell r="DA215" t="e">
            <v>#DIV/0!</v>
          </cell>
          <cell r="DB215" t="e">
            <v>#DIV/0!</v>
          </cell>
          <cell r="DC215" t="e">
            <v>#DIV/0!</v>
          </cell>
          <cell r="DD215" t="e">
            <v>#DIV/0!</v>
          </cell>
          <cell r="DE215" t="e">
            <v>#DIV/0!</v>
          </cell>
          <cell r="DF215" t="e">
            <v>#DIV/0!</v>
          </cell>
          <cell r="DG215" t="e">
            <v>#DIV/0!</v>
          </cell>
          <cell r="DH215" t="e">
            <v>#DIV/0!</v>
          </cell>
          <cell r="DI215" t="e">
            <v>#DIV/0!</v>
          </cell>
          <cell r="DJ215" t="e">
            <v>#DIV/0!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</row>
        <row r="216">
          <cell r="A216">
            <v>16014</v>
          </cell>
          <cell r="J216">
            <v>1</v>
          </cell>
          <cell r="K216">
            <v>0</v>
          </cell>
          <cell r="AC216">
            <v>16014</v>
          </cell>
          <cell r="BJ216">
            <v>0</v>
          </cell>
          <cell r="BK216">
            <v>0</v>
          </cell>
          <cell r="BL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R216">
            <v>0</v>
          </cell>
          <cell r="CT216">
            <v>0</v>
          </cell>
          <cell r="CU216">
            <v>0</v>
          </cell>
          <cell r="CV216">
            <v>0</v>
          </cell>
          <cell r="CW216" t="e">
            <v>#DIV/0!</v>
          </cell>
          <cell r="CX216" t="e">
            <v>#DIV/0!</v>
          </cell>
          <cell r="CY216" t="e">
            <v>#DIV/0!</v>
          </cell>
          <cell r="CZ216" t="e">
            <v>#DIV/0!</v>
          </cell>
          <cell r="DA216" t="e">
            <v>#DIV/0!</v>
          </cell>
          <cell r="DB216" t="e">
            <v>#DIV/0!</v>
          </cell>
          <cell r="DC216" t="e">
            <v>#DIV/0!</v>
          </cell>
          <cell r="DD216" t="e">
            <v>#DIV/0!</v>
          </cell>
          <cell r="DE216" t="e">
            <v>#DIV/0!</v>
          </cell>
          <cell r="DF216" t="e">
            <v>#DIV/0!</v>
          </cell>
          <cell r="DG216" t="e">
            <v>#DIV/0!</v>
          </cell>
          <cell r="DH216" t="e">
            <v>#DIV/0!</v>
          </cell>
          <cell r="DI216" t="e">
            <v>#DIV/0!</v>
          </cell>
          <cell r="DJ216" t="e">
            <v>#DIV/0!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</row>
        <row r="217">
          <cell r="A217">
            <v>17000</v>
          </cell>
          <cell r="B217">
            <v>17</v>
          </cell>
          <cell r="C217" t="str">
            <v>II - 2 - E</v>
          </cell>
          <cell r="D217" t="str">
            <v xml:space="preserve">Pemasangan Bronjong </v>
          </cell>
          <cell r="E217" t="str">
            <v>m3</v>
          </cell>
          <cell r="F217">
            <v>57540</v>
          </cell>
          <cell r="H217">
            <v>60</v>
          </cell>
          <cell r="I217" t="str">
            <v>m3/jam</v>
          </cell>
          <cell r="L217">
            <v>11</v>
          </cell>
          <cell r="M217">
            <v>25</v>
          </cell>
          <cell r="N217">
            <v>7</v>
          </cell>
          <cell r="O217">
            <v>1</v>
          </cell>
          <cell r="P217">
            <v>1925</v>
          </cell>
          <cell r="Q217">
            <v>57540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17000</v>
          </cell>
          <cell r="AG217">
            <v>57540</v>
          </cell>
          <cell r="AK217">
            <v>212750</v>
          </cell>
          <cell r="AL217">
            <v>12241635000</v>
          </cell>
          <cell r="AM217">
            <v>17000</v>
          </cell>
          <cell r="AQ217">
            <v>209.23636363636365</v>
          </cell>
          <cell r="AR217">
            <v>57540</v>
          </cell>
          <cell r="AU217">
            <v>66227.7</v>
          </cell>
          <cell r="AV217">
            <v>3810741858</v>
          </cell>
          <cell r="BB217">
            <v>278977</v>
          </cell>
          <cell r="BC217">
            <v>16052336580</v>
          </cell>
          <cell r="BD217">
            <v>16052376858</v>
          </cell>
          <cell r="BF217">
            <v>0</v>
          </cell>
          <cell r="BG217">
            <v>212750</v>
          </cell>
          <cell r="BH217">
            <v>66227.7</v>
          </cell>
          <cell r="BI217">
            <v>278977.7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</row>
        <row r="218">
          <cell r="A218">
            <v>17001</v>
          </cell>
          <cell r="J218">
            <v>0.5</v>
          </cell>
          <cell r="K218">
            <v>0</v>
          </cell>
          <cell r="P218">
            <v>1925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17001</v>
          </cell>
          <cell r="AD218" t="str">
            <v>Batu Kali  / Batu Belah</v>
          </cell>
          <cell r="AE218" t="str">
            <v>m3</v>
          </cell>
          <cell r="AF218">
            <v>1.1499999999999999</v>
          </cell>
          <cell r="AH218">
            <v>66171</v>
          </cell>
          <cell r="AI218">
            <v>6015.545454545455</v>
          </cell>
          <cell r="AJ218">
            <v>185000</v>
          </cell>
          <cell r="AK218">
            <v>212750</v>
          </cell>
          <cell r="AL218">
            <v>12241635000</v>
          </cell>
          <cell r="AM218">
            <v>17001</v>
          </cell>
          <cell r="AN218" t="str">
            <v>Pekerja</v>
          </cell>
          <cell r="AO218" t="str">
            <v>Org/hari</v>
          </cell>
          <cell r="AP218">
            <v>126</v>
          </cell>
          <cell r="AQ218">
            <v>209.23636363636365</v>
          </cell>
          <cell r="AS218">
            <v>0.60209999999999997</v>
          </cell>
          <cell r="AT218">
            <v>49500.000000000007</v>
          </cell>
          <cell r="AU218">
            <v>29803.95</v>
          </cell>
          <cell r="AV218">
            <v>1714919283</v>
          </cell>
          <cell r="BJ218">
            <v>0.23725714285714286</v>
          </cell>
          <cell r="BK218">
            <v>242521.67</v>
          </cell>
          <cell r="BL218">
            <v>125.98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R218">
            <v>0</v>
          </cell>
          <cell r="CT218" t="str">
            <v>Batu Kali  / Batu Belah</v>
          </cell>
          <cell r="CU218">
            <v>66171</v>
          </cell>
          <cell r="CV218">
            <v>0</v>
          </cell>
          <cell r="CW218" t="e">
            <v>#DIV/0!</v>
          </cell>
          <cell r="CX218" t="e">
            <v>#DIV/0!</v>
          </cell>
          <cell r="CY218" t="e">
            <v>#DIV/0!</v>
          </cell>
          <cell r="CZ218" t="e">
            <v>#DIV/0!</v>
          </cell>
          <cell r="DA218" t="e">
            <v>#DIV/0!</v>
          </cell>
          <cell r="DB218" t="e">
            <v>#DIV/0!</v>
          </cell>
          <cell r="DC218" t="e">
            <v>#DIV/0!</v>
          </cell>
          <cell r="DD218" t="e">
            <v>#DIV/0!</v>
          </cell>
          <cell r="DE218" t="e">
            <v>#DIV/0!</v>
          </cell>
          <cell r="DF218" t="e">
            <v>#DIV/0!</v>
          </cell>
          <cell r="DG218" t="e">
            <v>#DIV/0!</v>
          </cell>
          <cell r="DH218" t="e">
            <v>#DIV/0!</v>
          </cell>
          <cell r="DI218" t="e">
            <v>#DIV/0!</v>
          </cell>
          <cell r="DJ218" t="e">
            <v>#DIV/0!</v>
          </cell>
          <cell r="DL218" t="str">
            <v>Pekerja</v>
          </cell>
          <cell r="DM218">
            <v>125.98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</row>
        <row r="219">
          <cell r="A219">
            <v>17002</v>
          </cell>
          <cell r="J219">
            <v>0.05</v>
          </cell>
          <cell r="K219">
            <v>0</v>
          </cell>
          <cell r="AC219">
            <v>17002</v>
          </cell>
          <cell r="AM219">
            <v>17002</v>
          </cell>
          <cell r="AN219" t="str">
            <v xml:space="preserve">Tukang </v>
          </cell>
          <cell r="AO219" t="str">
            <v>Org/hari</v>
          </cell>
          <cell r="AP219">
            <v>63</v>
          </cell>
          <cell r="AQ219">
            <v>209.23636363636365</v>
          </cell>
          <cell r="AS219">
            <v>0.30099999999999999</v>
          </cell>
          <cell r="AT219">
            <v>66000</v>
          </cell>
          <cell r="AU219">
            <v>19866</v>
          </cell>
          <cell r="AV219">
            <v>1143089640</v>
          </cell>
          <cell r="BJ219">
            <v>0.47460000000000002</v>
          </cell>
          <cell r="BK219">
            <v>121238.93</v>
          </cell>
          <cell r="BL219">
            <v>62.98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R219">
            <v>0</v>
          </cell>
          <cell r="CT219">
            <v>0</v>
          </cell>
          <cell r="CU219">
            <v>0</v>
          </cell>
          <cell r="CV219">
            <v>0</v>
          </cell>
          <cell r="CW219" t="e">
            <v>#DIV/0!</v>
          </cell>
          <cell r="CX219" t="e">
            <v>#DIV/0!</v>
          </cell>
          <cell r="CY219" t="e">
            <v>#DIV/0!</v>
          </cell>
          <cell r="CZ219" t="e">
            <v>#DIV/0!</v>
          </cell>
          <cell r="DA219" t="e">
            <v>#DIV/0!</v>
          </cell>
          <cell r="DB219" t="e">
            <v>#DIV/0!</v>
          </cell>
          <cell r="DC219" t="e">
            <v>#DIV/0!</v>
          </cell>
          <cell r="DD219" t="e">
            <v>#DIV/0!</v>
          </cell>
          <cell r="DE219" t="e">
            <v>#DIV/0!</v>
          </cell>
          <cell r="DF219" t="e">
            <v>#DIV/0!</v>
          </cell>
          <cell r="DG219" t="e">
            <v>#DIV/0!</v>
          </cell>
          <cell r="DH219" t="e">
            <v>#DIV/0!</v>
          </cell>
          <cell r="DI219" t="e">
            <v>#DIV/0!</v>
          </cell>
          <cell r="DJ219" t="e">
            <v>#DIV/0!</v>
          </cell>
          <cell r="DL219" t="str">
            <v xml:space="preserve">Tukang </v>
          </cell>
          <cell r="DM219">
            <v>62.98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</row>
        <row r="220">
          <cell r="A220">
            <v>17003</v>
          </cell>
          <cell r="J220">
            <v>1</v>
          </cell>
          <cell r="K220">
            <v>0</v>
          </cell>
          <cell r="AC220">
            <v>17003</v>
          </cell>
          <cell r="AM220">
            <v>17003</v>
          </cell>
          <cell r="AN220" t="str">
            <v>Mandor</v>
          </cell>
          <cell r="AO220" t="str">
            <v>Org/hari</v>
          </cell>
          <cell r="AP220">
            <v>42</v>
          </cell>
          <cell r="AQ220">
            <v>209.23636363636365</v>
          </cell>
          <cell r="AS220">
            <v>0.20069999999999999</v>
          </cell>
          <cell r="AT220">
            <v>82500</v>
          </cell>
          <cell r="AU220">
            <v>16557.75</v>
          </cell>
          <cell r="AV220">
            <v>952732935</v>
          </cell>
          <cell r="BJ220">
            <v>0.71178571428571424</v>
          </cell>
          <cell r="BK220">
            <v>80838.929999999993</v>
          </cell>
          <cell r="BL220">
            <v>41.99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R220">
            <v>0</v>
          </cell>
          <cell r="CT220">
            <v>0</v>
          </cell>
          <cell r="CU220">
            <v>0</v>
          </cell>
          <cell r="CV220">
            <v>0</v>
          </cell>
          <cell r="CW220" t="e">
            <v>#DIV/0!</v>
          </cell>
          <cell r="CX220" t="e">
            <v>#DIV/0!</v>
          </cell>
          <cell r="CY220" t="e">
            <v>#DIV/0!</v>
          </cell>
          <cell r="CZ220" t="e">
            <v>#DIV/0!</v>
          </cell>
          <cell r="DA220" t="e">
            <v>#DIV/0!</v>
          </cell>
          <cell r="DB220" t="e">
            <v>#DIV/0!</v>
          </cell>
          <cell r="DC220" t="e">
            <v>#DIV/0!</v>
          </cell>
          <cell r="DD220" t="e">
            <v>#DIV/0!</v>
          </cell>
          <cell r="DE220" t="e">
            <v>#DIV/0!</v>
          </cell>
          <cell r="DF220" t="e">
            <v>#DIV/0!</v>
          </cell>
          <cell r="DG220" t="e">
            <v>#DIV/0!</v>
          </cell>
          <cell r="DH220" t="e">
            <v>#DIV/0!</v>
          </cell>
          <cell r="DI220" t="e">
            <v>#DIV/0!</v>
          </cell>
          <cell r="DJ220" t="e">
            <v>#DIV/0!</v>
          </cell>
          <cell r="DL220" t="str">
            <v>Mandor</v>
          </cell>
          <cell r="DM220">
            <v>41.99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</row>
        <row r="221">
          <cell r="A221">
            <v>17004</v>
          </cell>
          <cell r="J221">
            <v>1</v>
          </cell>
          <cell r="K221">
            <v>0</v>
          </cell>
          <cell r="AC221">
            <v>17004</v>
          </cell>
          <cell r="AM221">
            <v>17004</v>
          </cell>
          <cell r="BJ221">
            <v>0</v>
          </cell>
          <cell r="BK221">
            <v>0</v>
          </cell>
          <cell r="BL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R221">
            <v>0</v>
          </cell>
          <cell r="CT221">
            <v>0</v>
          </cell>
          <cell r="CU221">
            <v>0</v>
          </cell>
          <cell r="CV221">
            <v>0</v>
          </cell>
          <cell r="CW221" t="e">
            <v>#DIV/0!</v>
          </cell>
          <cell r="CX221" t="e">
            <v>#DIV/0!</v>
          </cell>
          <cell r="CY221" t="e">
            <v>#DIV/0!</v>
          </cell>
          <cell r="CZ221" t="e">
            <v>#DIV/0!</v>
          </cell>
          <cell r="DA221" t="e">
            <v>#DIV/0!</v>
          </cell>
          <cell r="DB221" t="e">
            <v>#DIV/0!</v>
          </cell>
          <cell r="DC221" t="e">
            <v>#DIV/0!</v>
          </cell>
          <cell r="DD221" t="e">
            <v>#DIV/0!</v>
          </cell>
          <cell r="DE221" t="e">
            <v>#DIV/0!</v>
          </cell>
          <cell r="DF221" t="e">
            <v>#DIV/0!</v>
          </cell>
          <cell r="DG221" t="e">
            <v>#DIV/0!</v>
          </cell>
          <cell r="DH221" t="e">
            <v>#DIV/0!</v>
          </cell>
          <cell r="DI221" t="e">
            <v>#DIV/0!</v>
          </cell>
          <cell r="DJ221" t="e">
            <v>#DIV/0!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</row>
        <row r="222">
          <cell r="A222">
            <v>17005</v>
          </cell>
          <cell r="J222">
            <v>1</v>
          </cell>
          <cell r="K222">
            <v>0</v>
          </cell>
          <cell r="AC222">
            <v>17005</v>
          </cell>
          <cell r="AM222">
            <v>17005</v>
          </cell>
          <cell r="BJ222">
            <v>0</v>
          </cell>
          <cell r="BK222">
            <v>0</v>
          </cell>
          <cell r="BL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R222">
            <v>0</v>
          </cell>
          <cell r="CT222">
            <v>0</v>
          </cell>
          <cell r="CU222">
            <v>0</v>
          </cell>
          <cell r="CV222">
            <v>0</v>
          </cell>
          <cell r="CW222" t="e">
            <v>#DIV/0!</v>
          </cell>
          <cell r="CX222" t="e">
            <v>#DIV/0!</v>
          </cell>
          <cell r="CY222" t="e">
            <v>#DIV/0!</v>
          </cell>
          <cell r="CZ222" t="e">
            <v>#DIV/0!</v>
          </cell>
          <cell r="DA222" t="e">
            <v>#DIV/0!</v>
          </cell>
          <cell r="DB222" t="e">
            <v>#DIV/0!</v>
          </cell>
          <cell r="DC222" t="e">
            <v>#DIV/0!</v>
          </cell>
          <cell r="DD222" t="e">
            <v>#DIV/0!</v>
          </cell>
          <cell r="DE222" t="e">
            <v>#DIV/0!</v>
          </cell>
          <cell r="DF222" t="e">
            <v>#DIV/0!</v>
          </cell>
          <cell r="DG222" t="e">
            <v>#DIV/0!</v>
          </cell>
          <cell r="DH222" t="e">
            <v>#DIV/0!</v>
          </cell>
          <cell r="DI222" t="e">
            <v>#DIV/0!</v>
          </cell>
          <cell r="DJ222" t="e">
            <v>#DIV/0!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</row>
        <row r="223">
          <cell r="A223">
            <v>17006</v>
          </cell>
          <cell r="J223">
            <v>1</v>
          </cell>
          <cell r="K223">
            <v>0</v>
          </cell>
          <cell r="AC223">
            <v>17006</v>
          </cell>
          <cell r="AM223">
            <v>17006</v>
          </cell>
          <cell r="BJ223">
            <v>0</v>
          </cell>
          <cell r="BK223">
            <v>0</v>
          </cell>
          <cell r="BL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R223">
            <v>0</v>
          </cell>
          <cell r="CT223">
            <v>0</v>
          </cell>
          <cell r="CU223">
            <v>0</v>
          </cell>
          <cell r="CV223">
            <v>0</v>
          </cell>
          <cell r="CW223" t="e">
            <v>#DIV/0!</v>
          </cell>
          <cell r="CX223" t="e">
            <v>#DIV/0!</v>
          </cell>
          <cell r="CY223" t="e">
            <v>#DIV/0!</v>
          </cell>
          <cell r="CZ223" t="e">
            <v>#DIV/0!</v>
          </cell>
          <cell r="DA223" t="e">
            <v>#DIV/0!</v>
          </cell>
          <cell r="DB223" t="e">
            <v>#DIV/0!</v>
          </cell>
          <cell r="DC223" t="e">
            <v>#DIV/0!</v>
          </cell>
          <cell r="DD223" t="e">
            <v>#DIV/0!</v>
          </cell>
          <cell r="DE223" t="e">
            <v>#DIV/0!</v>
          </cell>
          <cell r="DF223" t="e">
            <v>#DIV/0!</v>
          </cell>
          <cell r="DG223" t="e">
            <v>#DIV/0!</v>
          </cell>
          <cell r="DH223" t="e">
            <v>#DIV/0!</v>
          </cell>
          <cell r="DI223" t="e">
            <v>#DIV/0!</v>
          </cell>
          <cell r="DJ223" t="e">
            <v>#DIV/0!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</row>
        <row r="224">
          <cell r="A224">
            <v>17007</v>
          </cell>
          <cell r="J224">
            <v>1</v>
          </cell>
          <cell r="K224">
            <v>0</v>
          </cell>
          <cell r="AC224">
            <v>17007</v>
          </cell>
          <cell r="AM224">
            <v>17007</v>
          </cell>
          <cell r="BJ224">
            <v>0</v>
          </cell>
          <cell r="BK224">
            <v>0</v>
          </cell>
          <cell r="BL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R224">
            <v>0</v>
          </cell>
          <cell r="CT224">
            <v>0</v>
          </cell>
          <cell r="CU224">
            <v>0</v>
          </cell>
          <cell r="CV224">
            <v>0</v>
          </cell>
          <cell r="CW224" t="e">
            <v>#DIV/0!</v>
          </cell>
          <cell r="CX224" t="e">
            <v>#DIV/0!</v>
          </cell>
          <cell r="CY224" t="e">
            <v>#DIV/0!</v>
          </cell>
          <cell r="CZ224" t="e">
            <v>#DIV/0!</v>
          </cell>
          <cell r="DA224" t="e">
            <v>#DIV/0!</v>
          </cell>
          <cell r="DB224" t="e">
            <v>#DIV/0!</v>
          </cell>
          <cell r="DC224" t="e">
            <v>#DIV/0!</v>
          </cell>
          <cell r="DD224" t="e">
            <v>#DIV/0!</v>
          </cell>
          <cell r="DE224" t="e">
            <v>#DIV/0!</v>
          </cell>
          <cell r="DF224" t="e">
            <v>#DIV/0!</v>
          </cell>
          <cell r="DG224" t="e">
            <v>#DIV/0!</v>
          </cell>
          <cell r="DH224" t="e">
            <v>#DIV/0!</v>
          </cell>
          <cell r="DI224" t="e">
            <v>#DIV/0!</v>
          </cell>
          <cell r="DJ224" t="e">
            <v>#DIV/0!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</row>
        <row r="225">
          <cell r="A225">
            <v>17008</v>
          </cell>
          <cell r="J225">
            <v>1</v>
          </cell>
          <cell r="K225">
            <v>0</v>
          </cell>
          <cell r="AC225">
            <v>17008</v>
          </cell>
          <cell r="AM225">
            <v>17008</v>
          </cell>
          <cell r="BJ225">
            <v>0</v>
          </cell>
          <cell r="BK225">
            <v>0</v>
          </cell>
          <cell r="BL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R225">
            <v>0</v>
          </cell>
          <cell r="CT225">
            <v>0</v>
          </cell>
          <cell r="CU225">
            <v>0</v>
          </cell>
          <cell r="CV225">
            <v>0</v>
          </cell>
          <cell r="CW225" t="e">
            <v>#DIV/0!</v>
          </cell>
          <cell r="CX225" t="e">
            <v>#DIV/0!</v>
          </cell>
          <cell r="CY225" t="e">
            <v>#DIV/0!</v>
          </cell>
          <cell r="CZ225" t="e">
            <v>#DIV/0!</v>
          </cell>
          <cell r="DA225" t="e">
            <v>#DIV/0!</v>
          </cell>
          <cell r="DB225" t="e">
            <v>#DIV/0!</v>
          </cell>
          <cell r="DC225" t="e">
            <v>#DIV/0!</v>
          </cell>
          <cell r="DD225" t="e">
            <v>#DIV/0!</v>
          </cell>
          <cell r="DE225" t="e">
            <v>#DIV/0!</v>
          </cell>
          <cell r="DF225" t="e">
            <v>#DIV/0!</v>
          </cell>
          <cell r="DG225" t="e">
            <v>#DIV/0!</v>
          </cell>
          <cell r="DH225" t="e">
            <v>#DIV/0!</v>
          </cell>
          <cell r="DI225" t="e">
            <v>#DIV/0!</v>
          </cell>
          <cell r="DJ225" t="e">
            <v>#DIV/0!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</row>
        <row r="226">
          <cell r="A226">
            <v>17009</v>
          </cell>
          <cell r="J226">
            <v>1</v>
          </cell>
          <cell r="K226">
            <v>0</v>
          </cell>
          <cell r="AC226">
            <v>17009</v>
          </cell>
          <cell r="AM226">
            <v>17009</v>
          </cell>
          <cell r="BJ226">
            <v>0</v>
          </cell>
          <cell r="BK226">
            <v>0</v>
          </cell>
          <cell r="BL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R226">
            <v>0</v>
          </cell>
          <cell r="CT226">
            <v>0</v>
          </cell>
          <cell r="CU226">
            <v>0</v>
          </cell>
          <cell r="CV226">
            <v>0</v>
          </cell>
          <cell r="CW226" t="e">
            <v>#DIV/0!</v>
          </cell>
          <cell r="CX226" t="e">
            <v>#DIV/0!</v>
          </cell>
          <cell r="CY226" t="e">
            <v>#DIV/0!</v>
          </cell>
          <cell r="CZ226" t="e">
            <v>#DIV/0!</v>
          </cell>
          <cell r="DA226" t="e">
            <v>#DIV/0!</v>
          </cell>
          <cell r="DB226" t="e">
            <v>#DIV/0!</v>
          </cell>
          <cell r="DC226" t="e">
            <v>#DIV/0!</v>
          </cell>
          <cell r="DD226" t="e">
            <v>#DIV/0!</v>
          </cell>
          <cell r="DE226" t="e">
            <v>#DIV/0!</v>
          </cell>
          <cell r="DF226" t="e">
            <v>#DIV/0!</v>
          </cell>
          <cell r="DG226" t="e">
            <v>#DIV/0!</v>
          </cell>
          <cell r="DH226" t="e">
            <v>#DIV/0!</v>
          </cell>
          <cell r="DI226" t="e">
            <v>#DIV/0!</v>
          </cell>
          <cell r="DJ226" t="e">
            <v>#DIV/0!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</row>
        <row r="227">
          <cell r="A227">
            <v>17010</v>
          </cell>
          <cell r="J227">
            <v>1</v>
          </cell>
          <cell r="K227">
            <v>0</v>
          </cell>
          <cell r="AC227">
            <v>17010</v>
          </cell>
          <cell r="AM227">
            <v>17010</v>
          </cell>
          <cell r="BJ227">
            <v>0</v>
          </cell>
          <cell r="BK227">
            <v>0</v>
          </cell>
          <cell r="BL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R227">
            <v>0</v>
          </cell>
          <cell r="CT227">
            <v>0</v>
          </cell>
          <cell r="CU227">
            <v>0</v>
          </cell>
          <cell r="CV227">
            <v>0</v>
          </cell>
          <cell r="CW227" t="e">
            <v>#DIV/0!</v>
          </cell>
          <cell r="CX227" t="e">
            <v>#DIV/0!</v>
          </cell>
          <cell r="CY227" t="e">
            <v>#DIV/0!</v>
          </cell>
          <cell r="CZ227" t="e">
            <v>#DIV/0!</v>
          </cell>
          <cell r="DA227" t="e">
            <v>#DIV/0!</v>
          </cell>
          <cell r="DB227" t="e">
            <v>#DIV/0!</v>
          </cell>
          <cell r="DC227" t="e">
            <v>#DIV/0!</v>
          </cell>
          <cell r="DD227" t="e">
            <v>#DIV/0!</v>
          </cell>
          <cell r="DE227" t="e">
            <v>#DIV/0!</v>
          </cell>
          <cell r="DF227" t="e">
            <v>#DIV/0!</v>
          </cell>
          <cell r="DG227" t="e">
            <v>#DIV/0!</v>
          </cell>
          <cell r="DH227" t="e">
            <v>#DIV/0!</v>
          </cell>
          <cell r="DI227" t="e">
            <v>#DIV/0!</v>
          </cell>
          <cell r="DJ227" t="e">
            <v>#DIV/0!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</row>
        <row r="228">
          <cell r="A228">
            <v>17011</v>
          </cell>
          <cell r="J228">
            <v>1</v>
          </cell>
          <cell r="K228">
            <v>0</v>
          </cell>
          <cell r="AC228">
            <v>17011</v>
          </cell>
          <cell r="AM228">
            <v>17011</v>
          </cell>
          <cell r="BJ228">
            <v>0</v>
          </cell>
          <cell r="BK228">
            <v>0</v>
          </cell>
          <cell r="BL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R228">
            <v>0</v>
          </cell>
          <cell r="CT228">
            <v>0</v>
          </cell>
          <cell r="CU228">
            <v>0</v>
          </cell>
          <cell r="CV228">
            <v>0</v>
          </cell>
          <cell r="CW228" t="e">
            <v>#DIV/0!</v>
          </cell>
          <cell r="CX228" t="e">
            <v>#DIV/0!</v>
          </cell>
          <cell r="CY228" t="e">
            <v>#DIV/0!</v>
          </cell>
          <cell r="CZ228" t="e">
            <v>#DIV/0!</v>
          </cell>
          <cell r="DA228" t="e">
            <v>#DIV/0!</v>
          </cell>
          <cell r="DB228" t="e">
            <v>#DIV/0!</v>
          </cell>
          <cell r="DC228" t="e">
            <v>#DIV/0!</v>
          </cell>
          <cell r="DD228" t="e">
            <v>#DIV/0!</v>
          </cell>
          <cell r="DE228" t="e">
            <v>#DIV/0!</v>
          </cell>
          <cell r="DF228" t="e">
            <v>#DIV/0!</v>
          </cell>
          <cell r="DG228" t="e">
            <v>#DIV/0!</v>
          </cell>
          <cell r="DH228" t="e">
            <v>#DIV/0!</v>
          </cell>
          <cell r="DI228" t="e">
            <v>#DIV/0!</v>
          </cell>
          <cell r="DJ228" t="e">
            <v>#DIV/0!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</row>
        <row r="229">
          <cell r="A229">
            <v>17012</v>
          </cell>
          <cell r="J229">
            <v>1</v>
          </cell>
          <cell r="K229">
            <v>0</v>
          </cell>
          <cell r="AC229">
            <v>17012</v>
          </cell>
          <cell r="AM229">
            <v>17012</v>
          </cell>
          <cell r="BJ229">
            <v>0</v>
          </cell>
          <cell r="BK229">
            <v>0</v>
          </cell>
          <cell r="BL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R229">
            <v>0</v>
          </cell>
          <cell r="CT229">
            <v>0</v>
          </cell>
          <cell r="CU229">
            <v>0</v>
          </cell>
          <cell r="CV229">
            <v>0</v>
          </cell>
          <cell r="CW229" t="e">
            <v>#DIV/0!</v>
          </cell>
          <cell r="CX229" t="e">
            <v>#DIV/0!</v>
          </cell>
          <cell r="CY229" t="e">
            <v>#DIV/0!</v>
          </cell>
          <cell r="CZ229" t="e">
            <v>#DIV/0!</v>
          </cell>
          <cell r="DA229" t="e">
            <v>#DIV/0!</v>
          </cell>
          <cell r="DB229" t="e">
            <v>#DIV/0!</v>
          </cell>
          <cell r="DC229" t="e">
            <v>#DIV/0!</v>
          </cell>
          <cell r="DD229" t="e">
            <v>#DIV/0!</v>
          </cell>
          <cell r="DE229" t="e">
            <v>#DIV/0!</v>
          </cell>
          <cell r="DF229" t="e">
            <v>#DIV/0!</v>
          </cell>
          <cell r="DG229" t="e">
            <v>#DIV/0!</v>
          </cell>
          <cell r="DH229" t="e">
            <v>#DIV/0!</v>
          </cell>
          <cell r="DI229" t="e">
            <v>#DIV/0!</v>
          </cell>
          <cell r="DJ229" t="e">
            <v>#DIV/0!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</row>
        <row r="230">
          <cell r="A230">
            <v>17013</v>
          </cell>
          <cell r="J230">
            <v>1</v>
          </cell>
          <cell r="K230">
            <v>0</v>
          </cell>
          <cell r="AC230">
            <v>17013</v>
          </cell>
          <cell r="AM230">
            <v>17013</v>
          </cell>
          <cell r="BJ230">
            <v>0</v>
          </cell>
          <cell r="BK230">
            <v>0</v>
          </cell>
          <cell r="BL230" t="e">
            <v>#DIV/0!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R230">
            <v>0</v>
          </cell>
          <cell r="CT230">
            <v>0</v>
          </cell>
          <cell r="CU230">
            <v>0</v>
          </cell>
          <cell r="CV230">
            <v>0</v>
          </cell>
          <cell r="CW230" t="e">
            <v>#DIV/0!</v>
          </cell>
          <cell r="CX230" t="e">
            <v>#DIV/0!</v>
          </cell>
          <cell r="CY230" t="e">
            <v>#DIV/0!</v>
          </cell>
          <cell r="CZ230" t="e">
            <v>#DIV/0!</v>
          </cell>
          <cell r="DA230" t="e">
            <v>#DIV/0!</v>
          </cell>
          <cell r="DB230" t="e">
            <v>#DIV/0!</v>
          </cell>
          <cell r="DC230" t="e">
            <v>#DIV/0!</v>
          </cell>
          <cell r="DD230" t="e">
            <v>#DIV/0!</v>
          </cell>
          <cell r="DE230" t="e">
            <v>#DIV/0!</v>
          </cell>
          <cell r="DF230" t="e">
            <v>#DIV/0!</v>
          </cell>
          <cell r="DG230" t="e">
            <v>#DIV/0!</v>
          </cell>
          <cell r="DH230" t="e">
            <v>#DIV/0!</v>
          </cell>
          <cell r="DI230" t="e">
            <v>#DIV/0!</v>
          </cell>
          <cell r="DJ230" t="e">
            <v>#DIV/0!</v>
          </cell>
          <cell r="DL230">
            <v>0</v>
          </cell>
          <cell r="DM230" t="e">
            <v>#DIV/0!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</row>
        <row r="231">
          <cell r="A231">
            <v>17014</v>
          </cell>
          <cell r="J231">
            <v>1</v>
          </cell>
          <cell r="K231">
            <v>0</v>
          </cell>
          <cell r="AC231">
            <v>17014</v>
          </cell>
          <cell r="AM231">
            <v>17014</v>
          </cell>
          <cell r="BJ231">
            <v>0</v>
          </cell>
          <cell r="BK231">
            <v>0</v>
          </cell>
          <cell r="BL231" t="e">
            <v>#DIV/0!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R231">
            <v>0</v>
          </cell>
          <cell r="CT231">
            <v>0</v>
          </cell>
          <cell r="CU231">
            <v>0</v>
          </cell>
          <cell r="CV231">
            <v>0</v>
          </cell>
          <cell r="CW231" t="e">
            <v>#DIV/0!</v>
          </cell>
          <cell r="CX231" t="e">
            <v>#DIV/0!</v>
          </cell>
          <cell r="CY231" t="e">
            <v>#DIV/0!</v>
          </cell>
          <cell r="CZ231" t="e">
            <v>#DIV/0!</v>
          </cell>
          <cell r="DA231" t="e">
            <v>#DIV/0!</v>
          </cell>
          <cell r="DB231" t="e">
            <v>#DIV/0!</v>
          </cell>
          <cell r="DC231" t="e">
            <v>#DIV/0!</v>
          </cell>
          <cell r="DD231" t="e">
            <v>#DIV/0!</v>
          </cell>
          <cell r="DE231" t="e">
            <v>#DIV/0!</v>
          </cell>
          <cell r="DF231" t="e">
            <v>#DIV/0!</v>
          </cell>
          <cell r="DG231" t="e">
            <v>#DIV/0!</v>
          </cell>
          <cell r="DH231" t="e">
            <v>#DIV/0!</v>
          </cell>
          <cell r="DI231" t="e">
            <v>#DIV/0!</v>
          </cell>
          <cell r="DJ231" t="e">
            <v>#DIV/0!</v>
          </cell>
          <cell r="DL231">
            <v>0</v>
          </cell>
          <cell r="DM231" t="e">
            <v>#DIV/0!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</row>
        <row r="232">
          <cell r="A232">
            <v>18000</v>
          </cell>
          <cell r="B232">
            <v>18</v>
          </cell>
          <cell r="C232" t="str">
            <v>II - 2 - F</v>
          </cell>
          <cell r="D232" t="str">
            <v>Pemancangan Kayu Dolken (dia. 10cm, L = 2 m)</v>
          </cell>
          <cell r="E232" t="str">
            <v>Buah</v>
          </cell>
          <cell r="F232">
            <v>7500</v>
          </cell>
          <cell r="H232">
            <v>15</v>
          </cell>
          <cell r="I232" t="str">
            <v>btg/jam</v>
          </cell>
          <cell r="L232">
            <v>11</v>
          </cell>
          <cell r="M232">
            <v>25</v>
          </cell>
          <cell r="N232">
            <v>7</v>
          </cell>
          <cell r="O232">
            <v>1</v>
          </cell>
          <cell r="P232">
            <v>1925</v>
          </cell>
          <cell r="Q232">
            <v>7500</v>
          </cell>
          <cell r="V232">
            <v>52937500.000000007</v>
          </cell>
          <cell r="W232">
            <v>44495000</v>
          </cell>
          <cell r="X232">
            <v>7058.33</v>
          </cell>
          <cell r="Y232">
            <v>5932.66</v>
          </cell>
          <cell r="Z232">
            <v>12990.99</v>
          </cell>
          <cell r="AA232">
            <v>7051.27</v>
          </cell>
          <cell r="AB232">
            <v>52884525</v>
          </cell>
          <cell r="AC232">
            <v>18000</v>
          </cell>
          <cell r="AG232">
            <v>7500</v>
          </cell>
          <cell r="AK232">
            <v>49822.66</v>
          </cell>
          <cell r="AL232">
            <v>329175000</v>
          </cell>
          <cell r="AM232">
            <v>18000</v>
          </cell>
          <cell r="AQ232">
            <v>105</v>
          </cell>
          <cell r="AR232">
            <v>7500</v>
          </cell>
          <cell r="AU232">
            <v>1724.25</v>
          </cell>
          <cell r="AV232">
            <v>12931875</v>
          </cell>
          <cell r="BB232">
            <v>58598</v>
          </cell>
          <cell r="BC232">
            <v>439485000</v>
          </cell>
          <cell r="BD232">
            <v>394991400</v>
          </cell>
          <cell r="BF232">
            <v>7051.27</v>
          </cell>
          <cell r="BG232">
            <v>49822.66</v>
          </cell>
          <cell r="BH232">
            <v>1724.25</v>
          </cell>
          <cell r="BI232">
            <v>58598.180000000008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</row>
        <row r="233">
          <cell r="A233">
            <v>18001</v>
          </cell>
          <cell r="F233" t="str">
            <v>Kombinasi 2 alat CE</v>
          </cell>
          <cell r="G233" t="str">
            <v>Excavator 1.2</v>
          </cell>
          <cell r="H233">
            <v>15</v>
          </cell>
          <cell r="I233" t="str">
            <v>btg/jam</v>
          </cell>
          <cell r="J233">
            <v>0.5</v>
          </cell>
          <cell r="K233">
            <v>3.3300000000000003E-2</v>
          </cell>
          <cell r="P233">
            <v>1925</v>
          </cell>
          <cell r="R233">
            <v>250</v>
          </cell>
          <cell r="S233">
            <v>0.12</v>
          </cell>
          <cell r="T233">
            <v>211750.00000000003</v>
          </cell>
          <cell r="U233">
            <v>177980</v>
          </cell>
          <cell r="V233">
            <v>52937500.000000007</v>
          </cell>
          <cell r="W233">
            <v>44495000</v>
          </cell>
          <cell r="X233">
            <v>7058.33</v>
          </cell>
          <cell r="Y233">
            <v>5932.66</v>
          </cell>
          <cell r="Z233">
            <v>12990.99</v>
          </cell>
          <cell r="AA233">
            <v>7051.27</v>
          </cell>
          <cell r="AB233">
            <v>52884525</v>
          </cell>
          <cell r="AC233">
            <v>18001</v>
          </cell>
          <cell r="AD233" t="str">
            <v>Dolken kayu  Dia. 10 cm</v>
          </cell>
          <cell r="AE233" t="str">
            <v>Batang</v>
          </cell>
          <cell r="AF233">
            <v>1.05</v>
          </cell>
          <cell r="AH233">
            <v>7875</v>
          </cell>
          <cell r="AI233">
            <v>715.90909090909088</v>
          </cell>
          <cell r="AJ233">
            <v>41800</v>
          </cell>
          <cell r="AK233">
            <v>43890</v>
          </cell>
          <cell r="AL233">
            <v>329175000</v>
          </cell>
          <cell r="AM233">
            <v>18001</v>
          </cell>
          <cell r="AN233" t="str">
            <v>Pekerja</v>
          </cell>
          <cell r="AO233" t="str">
            <v>Org/hari</v>
          </cell>
          <cell r="AP233">
            <v>2</v>
          </cell>
          <cell r="AQ233">
            <v>105</v>
          </cell>
          <cell r="AS233">
            <v>1.9E-2</v>
          </cell>
          <cell r="AT233">
            <v>49500.000000000007</v>
          </cell>
          <cell r="AU233">
            <v>940.5</v>
          </cell>
          <cell r="AV233">
            <v>7053750</v>
          </cell>
          <cell r="BJ233">
            <v>7.5187857142857144</v>
          </cell>
          <cell r="BK233">
            <v>997.5</v>
          </cell>
          <cell r="BL233">
            <v>0.51</v>
          </cell>
          <cell r="BN233" t="str">
            <v>Excavator 1.2</v>
          </cell>
          <cell r="BO233">
            <v>0.12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R233">
            <v>0</v>
          </cell>
          <cell r="CT233" t="str">
            <v>Dolken kayu  Dia. 10 cm</v>
          </cell>
          <cell r="CU233">
            <v>7875</v>
          </cell>
          <cell r="CV233">
            <v>0</v>
          </cell>
          <cell r="CW233" t="e">
            <v>#DIV/0!</v>
          </cell>
          <cell r="CX233" t="e">
            <v>#DIV/0!</v>
          </cell>
          <cell r="CY233" t="e">
            <v>#DIV/0!</v>
          </cell>
          <cell r="CZ233" t="e">
            <v>#DIV/0!</v>
          </cell>
          <cell r="DA233" t="e">
            <v>#DIV/0!</v>
          </cell>
          <cell r="DB233" t="e">
            <v>#DIV/0!</v>
          </cell>
          <cell r="DC233" t="e">
            <v>#DIV/0!</v>
          </cell>
          <cell r="DD233" t="e">
            <v>#DIV/0!</v>
          </cell>
          <cell r="DE233" t="e">
            <v>#DIV/0!</v>
          </cell>
          <cell r="DF233" t="e">
            <v>#DIV/0!</v>
          </cell>
          <cell r="DG233" t="e">
            <v>#DIV/0!</v>
          </cell>
          <cell r="DH233" t="e">
            <v>#DIV/0!</v>
          </cell>
          <cell r="DI233" t="e">
            <v>#DIV/0!</v>
          </cell>
          <cell r="DJ233" t="e">
            <v>#DIV/0!</v>
          </cell>
          <cell r="DL233" t="str">
            <v>Pekerja</v>
          </cell>
          <cell r="DM233">
            <v>0.51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</row>
        <row r="234">
          <cell r="A234">
            <v>18002</v>
          </cell>
          <cell r="J234">
            <v>1</v>
          </cell>
          <cell r="K234">
            <v>0</v>
          </cell>
          <cell r="P234">
            <v>1925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18002</v>
          </cell>
          <cell r="AD234" t="str">
            <v>Solar</v>
          </cell>
          <cell r="AE234" t="str">
            <v>Ltr</v>
          </cell>
          <cell r="AF234">
            <v>0.66666666666666663</v>
          </cell>
          <cell r="AH234">
            <v>5000</v>
          </cell>
          <cell r="AI234">
            <v>454.54545454545456</v>
          </cell>
          <cell r="AJ234">
            <v>8899</v>
          </cell>
          <cell r="AK234">
            <v>5932.66</v>
          </cell>
          <cell r="AL234">
            <v>0</v>
          </cell>
          <cell r="AM234">
            <v>0</v>
          </cell>
          <cell r="AN234" t="str">
            <v>Mandor</v>
          </cell>
          <cell r="AO234" t="str">
            <v>Org/hari</v>
          </cell>
          <cell r="AP234">
            <v>1</v>
          </cell>
          <cell r="AQ234">
            <v>105</v>
          </cell>
          <cell r="AS234">
            <v>9.4999999999999998E-3</v>
          </cell>
          <cell r="AT234">
            <v>82500</v>
          </cell>
          <cell r="AU234">
            <v>783.75</v>
          </cell>
          <cell r="AV234">
            <v>5878125</v>
          </cell>
          <cell r="BJ234">
            <v>15.037585714285713</v>
          </cell>
          <cell r="BK234">
            <v>498.75</v>
          </cell>
          <cell r="BL234">
            <v>0.25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R234">
            <v>0</v>
          </cell>
          <cell r="CT234" t="str">
            <v>Solar</v>
          </cell>
          <cell r="CU234">
            <v>5000</v>
          </cell>
          <cell r="CV234">
            <v>0</v>
          </cell>
          <cell r="CW234" t="e">
            <v>#DIV/0!</v>
          </cell>
          <cell r="CX234" t="e">
            <v>#DIV/0!</v>
          </cell>
          <cell r="CY234" t="e">
            <v>#DIV/0!</v>
          </cell>
          <cell r="CZ234" t="e">
            <v>#DIV/0!</v>
          </cell>
          <cell r="DA234" t="e">
            <v>#DIV/0!</v>
          </cell>
          <cell r="DB234" t="e">
            <v>#DIV/0!</v>
          </cell>
          <cell r="DC234" t="e">
            <v>#DIV/0!</v>
          </cell>
          <cell r="DD234" t="e">
            <v>#DIV/0!</v>
          </cell>
          <cell r="DE234" t="e">
            <v>#DIV/0!</v>
          </cell>
          <cell r="DF234" t="e">
            <v>#DIV/0!</v>
          </cell>
          <cell r="DG234" t="e">
            <v>#DIV/0!</v>
          </cell>
          <cell r="DH234" t="e">
            <v>#DIV/0!</v>
          </cell>
          <cell r="DI234" t="e">
            <v>#DIV/0!</v>
          </cell>
          <cell r="DJ234" t="e">
            <v>#DIV/0!</v>
          </cell>
          <cell r="DL234" t="str">
            <v>Mandor</v>
          </cell>
          <cell r="DM234">
            <v>0.25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</row>
        <row r="235">
          <cell r="A235">
            <v>18003</v>
          </cell>
          <cell r="J235">
            <v>1</v>
          </cell>
          <cell r="K235">
            <v>0</v>
          </cell>
          <cell r="P235">
            <v>1925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18003</v>
          </cell>
          <cell r="AE235">
            <v>0</v>
          </cell>
          <cell r="AM235">
            <v>18003</v>
          </cell>
          <cell r="BJ235">
            <v>0</v>
          </cell>
          <cell r="BK235">
            <v>0</v>
          </cell>
          <cell r="BL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R235">
            <v>0</v>
          </cell>
          <cell r="CT235">
            <v>0</v>
          </cell>
          <cell r="CU235">
            <v>0</v>
          </cell>
          <cell r="CV235">
            <v>0</v>
          </cell>
          <cell r="CW235" t="e">
            <v>#DIV/0!</v>
          </cell>
          <cell r="CX235" t="e">
            <v>#DIV/0!</v>
          </cell>
          <cell r="CY235" t="e">
            <v>#DIV/0!</v>
          </cell>
          <cell r="CZ235" t="e">
            <v>#DIV/0!</v>
          </cell>
          <cell r="DA235" t="e">
            <v>#DIV/0!</v>
          </cell>
          <cell r="DB235" t="e">
            <v>#DIV/0!</v>
          </cell>
          <cell r="DC235" t="e">
            <v>#DIV/0!</v>
          </cell>
          <cell r="DD235" t="e">
            <v>#DIV/0!</v>
          </cell>
          <cell r="DE235" t="e">
            <v>#DIV/0!</v>
          </cell>
          <cell r="DF235" t="e">
            <v>#DIV/0!</v>
          </cell>
          <cell r="DG235" t="e">
            <v>#DIV/0!</v>
          </cell>
          <cell r="DH235" t="e">
            <v>#DIV/0!</v>
          </cell>
          <cell r="DI235" t="e">
            <v>#DIV/0!</v>
          </cell>
          <cell r="DJ235" t="e">
            <v>#DIV/0!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</row>
        <row r="236">
          <cell r="A236">
            <v>18004</v>
          </cell>
          <cell r="J236">
            <v>1</v>
          </cell>
          <cell r="K236">
            <v>0</v>
          </cell>
          <cell r="P236">
            <v>1925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18004</v>
          </cell>
          <cell r="AE236">
            <v>0</v>
          </cell>
          <cell r="AM236">
            <v>18004</v>
          </cell>
          <cell r="BJ236">
            <v>0</v>
          </cell>
          <cell r="BK236">
            <v>0</v>
          </cell>
          <cell r="BL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R236">
            <v>0</v>
          </cell>
          <cell r="CT236">
            <v>0</v>
          </cell>
          <cell r="CU236">
            <v>0</v>
          </cell>
          <cell r="CV236">
            <v>0</v>
          </cell>
          <cell r="CW236" t="e">
            <v>#DIV/0!</v>
          </cell>
          <cell r="CX236" t="e">
            <v>#DIV/0!</v>
          </cell>
          <cell r="CY236" t="e">
            <v>#DIV/0!</v>
          </cell>
          <cell r="CZ236" t="e">
            <v>#DIV/0!</v>
          </cell>
          <cell r="DA236" t="e">
            <v>#DIV/0!</v>
          </cell>
          <cell r="DB236" t="e">
            <v>#DIV/0!</v>
          </cell>
          <cell r="DC236" t="e">
            <v>#DIV/0!</v>
          </cell>
          <cell r="DD236" t="e">
            <v>#DIV/0!</v>
          </cell>
          <cell r="DE236" t="e">
            <v>#DIV/0!</v>
          </cell>
          <cell r="DF236" t="e">
            <v>#DIV/0!</v>
          </cell>
          <cell r="DG236" t="e">
            <v>#DIV/0!</v>
          </cell>
          <cell r="DH236" t="e">
            <v>#DIV/0!</v>
          </cell>
          <cell r="DI236" t="e">
            <v>#DIV/0!</v>
          </cell>
          <cell r="DJ236" t="e">
            <v>#DIV/0!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</row>
        <row r="237">
          <cell r="A237">
            <v>18005</v>
          </cell>
          <cell r="J237">
            <v>1</v>
          </cell>
          <cell r="K237">
            <v>0</v>
          </cell>
          <cell r="P237">
            <v>1925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18005</v>
          </cell>
          <cell r="AE237">
            <v>0</v>
          </cell>
          <cell r="AM237">
            <v>18005</v>
          </cell>
          <cell r="AO237">
            <v>0</v>
          </cell>
          <cell r="BJ237">
            <v>0</v>
          </cell>
          <cell r="BK237">
            <v>0</v>
          </cell>
          <cell r="BL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R237">
            <v>0</v>
          </cell>
          <cell r="CT237">
            <v>0</v>
          </cell>
          <cell r="CU237">
            <v>0</v>
          </cell>
          <cell r="CV237">
            <v>0</v>
          </cell>
          <cell r="CW237" t="e">
            <v>#DIV/0!</v>
          </cell>
          <cell r="CX237" t="e">
            <v>#DIV/0!</v>
          </cell>
          <cell r="CY237" t="e">
            <v>#DIV/0!</v>
          </cell>
          <cell r="CZ237" t="e">
            <v>#DIV/0!</v>
          </cell>
          <cell r="DA237" t="e">
            <v>#DIV/0!</v>
          </cell>
          <cell r="DB237" t="e">
            <v>#DIV/0!</v>
          </cell>
          <cell r="DC237" t="e">
            <v>#DIV/0!</v>
          </cell>
          <cell r="DD237" t="e">
            <v>#DIV/0!</v>
          </cell>
          <cell r="DE237" t="e">
            <v>#DIV/0!</v>
          </cell>
          <cell r="DF237" t="e">
            <v>#DIV/0!</v>
          </cell>
          <cell r="DG237" t="e">
            <v>#DIV/0!</v>
          </cell>
          <cell r="DH237" t="e">
            <v>#DIV/0!</v>
          </cell>
          <cell r="DI237" t="e">
            <v>#DIV/0!</v>
          </cell>
          <cell r="DJ237" t="e">
            <v>#DIV/0!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</row>
        <row r="238">
          <cell r="A238">
            <v>18006</v>
          </cell>
          <cell r="J238">
            <v>0.2</v>
          </cell>
          <cell r="K238">
            <v>0</v>
          </cell>
          <cell r="P238">
            <v>1925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18006</v>
          </cell>
          <cell r="AE238">
            <v>0</v>
          </cell>
          <cell r="AM238">
            <v>18006</v>
          </cell>
          <cell r="AO238">
            <v>0</v>
          </cell>
          <cell r="BJ238">
            <v>0</v>
          </cell>
          <cell r="BK238">
            <v>0</v>
          </cell>
          <cell r="BL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R238">
            <v>0</v>
          </cell>
          <cell r="CT238">
            <v>0</v>
          </cell>
          <cell r="CU238">
            <v>0</v>
          </cell>
          <cell r="CV238">
            <v>0</v>
          </cell>
          <cell r="CW238" t="e">
            <v>#DIV/0!</v>
          </cell>
          <cell r="CX238" t="e">
            <v>#DIV/0!</v>
          </cell>
          <cell r="CY238" t="e">
            <v>#DIV/0!</v>
          </cell>
          <cell r="CZ238" t="e">
            <v>#DIV/0!</v>
          </cell>
          <cell r="DA238" t="e">
            <v>#DIV/0!</v>
          </cell>
          <cell r="DB238" t="e">
            <v>#DIV/0!</v>
          </cell>
          <cell r="DC238" t="e">
            <v>#DIV/0!</v>
          </cell>
          <cell r="DD238" t="e">
            <v>#DIV/0!</v>
          </cell>
          <cell r="DE238" t="e">
            <v>#DIV/0!</v>
          </cell>
          <cell r="DF238" t="e">
            <v>#DIV/0!</v>
          </cell>
          <cell r="DG238" t="e">
            <v>#DIV/0!</v>
          </cell>
          <cell r="DH238" t="e">
            <v>#DIV/0!</v>
          </cell>
          <cell r="DI238" t="e">
            <v>#DIV/0!</v>
          </cell>
          <cell r="DJ238" t="e">
            <v>#DIV/0!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</row>
        <row r="239">
          <cell r="A239">
            <v>18007</v>
          </cell>
          <cell r="J239">
            <v>1</v>
          </cell>
          <cell r="K239">
            <v>0</v>
          </cell>
          <cell r="P239">
            <v>1925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18007</v>
          </cell>
          <cell r="AE239">
            <v>0</v>
          </cell>
          <cell r="AM239">
            <v>18007</v>
          </cell>
          <cell r="AO239">
            <v>0</v>
          </cell>
          <cell r="BJ239">
            <v>0</v>
          </cell>
          <cell r="BK239">
            <v>0</v>
          </cell>
          <cell r="BL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R239">
            <v>0</v>
          </cell>
          <cell r="CT239">
            <v>0</v>
          </cell>
          <cell r="CU239">
            <v>0</v>
          </cell>
          <cell r="CV239">
            <v>0</v>
          </cell>
          <cell r="CW239" t="e">
            <v>#DIV/0!</v>
          </cell>
          <cell r="CX239" t="e">
            <v>#DIV/0!</v>
          </cell>
          <cell r="CY239" t="e">
            <v>#DIV/0!</v>
          </cell>
          <cell r="CZ239" t="e">
            <v>#DIV/0!</v>
          </cell>
          <cell r="DA239" t="e">
            <v>#DIV/0!</v>
          </cell>
          <cell r="DB239" t="e">
            <v>#DIV/0!</v>
          </cell>
          <cell r="DC239" t="e">
            <v>#DIV/0!</v>
          </cell>
          <cell r="DD239" t="e">
            <v>#DIV/0!</v>
          </cell>
          <cell r="DE239" t="e">
            <v>#DIV/0!</v>
          </cell>
          <cell r="DF239" t="e">
            <v>#DIV/0!</v>
          </cell>
          <cell r="DG239" t="e">
            <v>#DIV/0!</v>
          </cell>
          <cell r="DH239" t="e">
            <v>#DIV/0!</v>
          </cell>
          <cell r="DI239" t="e">
            <v>#DIV/0!</v>
          </cell>
          <cell r="DJ239" t="e">
            <v>#DIV/0!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</row>
        <row r="240">
          <cell r="A240">
            <v>18008</v>
          </cell>
          <cell r="J240">
            <v>1</v>
          </cell>
          <cell r="K240">
            <v>0</v>
          </cell>
          <cell r="P240">
            <v>1925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18008</v>
          </cell>
          <cell r="AE240">
            <v>0</v>
          </cell>
          <cell r="AM240">
            <v>18008</v>
          </cell>
          <cell r="AO240">
            <v>0</v>
          </cell>
          <cell r="BJ240">
            <v>0</v>
          </cell>
          <cell r="BK240">
            <v>0</v>
          </cell>
          <cell r="BL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R240">
            <v>0</v>
          </cell>
          <cell r="CT240">
            <v>0</v>
          </cell>
          <cell r="CU240">
            <v>0</v>
          </cell>
          <cell r="CV240">
            <v>0</v>
          </cell>
          <cell r="CW240" t="e">
            <v>#DIV/0!</v>
          </cell>
          <cell r="CX240" t="e">
            <v>#DIV/0!</v>
          </cell>
          <cell r="CY240" t="e">
            <v>#DIV/0!</v>
          </cell>
          <cell r="CZ240" t="e">
            <v>#DIV/0!</v>
          </cell>
          <cell r="DA240" t="e">
            <v>#DIV/0!</v>
          </cell>
          <cell r="DB240" t="e">
            <v>#DIV/0!</v>
          </cell>
          <cell r="DC240" t="e">
            <v>#DIV/0!</v>
          </cell>
          <cell r="DD240" t="e">
            <v>#DIV/0!</v>
          </cell>
          <cell r="DE240" t="e">
            <v>#DIV/0!</v>
          </cell>
          <cell r="DF240" t="e">
            <v>#DIV/0!</v>
          </cell>
          <cell r="DG240" t="e">
            <v>#DIV/0!</v>
          </cell>
          <cell r="DH240" t="e">
            <v>#DIV/0!</v>
          </cell>
          <cell r="DI240" t="e">
            <v>#DIV/0!</v>
          </cell>
          <cell r="DJ240" t="e">
            <v>#DIV/0!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</row>
        <row r="241">
          <cell r="A241">
            <v>18009</v>
          </cell>
          <cell r="J241">
            <v>1</v>
          </cell>
          <cell r="K241">
            <v>0</v>
          </cell>
          <cell r="P241">
            <v>1925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18009</v>
          </cell>
          <cell r="AE241">
            <v>0</v>
          </cell>
          <cell r="AM241">
            <v>18009</v>
          </cell>
          <cell r="AO241">
            <v>0</v>
          </cell>
          <cell r="BJ241">
            <v>0</v>
          </cell>
          <cell r="BK241">
            <v>0</v>
          </cell>
          <cell r="BL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R241">
            <v>0</v>
          </cell>
          <cell r="CT241">
            <v>0</v>
          </cell>
          <cell r="CU241">
            <v>0</v>
          </cell>
          <cell r="CV241">
            <v>0</v>
          </cell>
          <cell r="CW241" t="e">
            <v>#DIV/0!</v>
          </cell>
          <cell r="CX241" t="e">
            <v>#DIV/0!</v>
          </cell>
          <cell r="CY241" t="e">
            <v>#DIV/0!</v>
          </cell>
          <cell r="CZ241" t="e">
            <v>#DIV/0!</v>
          </cell>
          <cell r="DA241" t="e">
            <v>#DIV/0!</v>
          </cell>
          <cell r="DB241" t="e">
            <v>#DIV/0!</v>
          </cell>
          <cell r="DC241" t="e">
            <v>#DIV/0!</v>
          </cell>
          <cell r="DD241" t="e">
            <v>#DIV/0!</v>
          </cell>
          <cell r="DE241" t="e">
            <v>#DIV/0!</v>
          </cell>
          <cell r="DF241" t="e">
            <v>#DIV/0!</v>
          </cell>
          <cell r="DG241" t="e">
            <v>#DIV/0!</v>
          </cell>
          <cell r="DH241" t="e">
            <v>#DIV/0!</v>
          </cell>
          <cell r="DI241" t="e">
            <v>#DIV/0!</v>
          </cell>
          <cell r="DJ241" t="e">
            <v>#DIV/0!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</row>
        <row r="242">
          <cell r="A242">
            <v>18010</v>
          </cell>
          <cell r="J242">
            <v>1</v>
          </cell>
          <cell r="K242">
            <v>0</v>
          </cell>
          <cell r="P242">
            <v>1925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18010</v>
          </cell>
          <cell r="AE242">
            <v>0</v>
          </cell>
          <cell r="AM242">
            <v>18010</v>
          </cell>
          <cell r="AO242">
            <v>0</v>
          </cell>
          <cell r="BJ242">
            <v>0</v>
          </cell>
          <cell r="BK242">
            <v>0</v>
          </cell>
          <cell r="BL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R242">
            <v>0</v>
          </cell>
          <cell r="CT242">
            <v>0</v>
          </cell>
          <cell r="CU242">
            <v>0</v>
          </cell>
          <cell r="CV242">
            <v>0</v>
          </cell>
          <cell r="CW242" t="e">
            <v>#DIV/0!</v>
          </cell>
          <cell r="CX242" t="e">
            <v>#DIV/0!</v>
          </cell>
          <cell r="CY242" t="e">
            <v>#DIV/0!</v>
          </cell>
          <cell r="CZ242" t="e">
            <v>#DIV/0!</v>
          </cell>
          <cell r="DA242" t="e">
            <v>#DIV/0!</v>
          </cell>
          <cell r="DB242" t="e">
            <v>#DIV/0!</v>
          </cell>
          <cell r="DC242" t="e">
            <v>#DIV/0!</v>
          </cell>
          <cell r="DD242" t="e">
            <v>#DIV/0!</v>
          </cell>
          <cell r="DE242" t="e">
            <v>#DIV/0!</v>
          </cell>
          <cell r="DF242" t="e">
            <v>#DIV/0!</v>
          </cell>
          <cell r="DG242" t="e">
            <v>#DIV/0!</v>
          </cell>
          <cell r="DH242" t="e">
            <v>#DIV/0!</v>
          </cell>
          <cell r="DI242" t="e">
            <v>#DIV/0!</v>
          </cell>
          <cell r="DJ242" t="e">
            <v>#DIV/0!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</row>
        <row r="243">
          <cell r="A243">
            <v>18011</v>
          </cell>
          <cell r="J243">
            <v>1</v>
          </cell>
          <cell r="K243">
            <v>0</v>
          </cell>
          <cell r="P243">
            <v>1925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18011</v>
          </cell>
          <cell r="AE243">
            <v>0</v>
          </cell>
          <cell r="AM243">
            <v>18011</v>
          </cell>
          <cell r="AO243">
            <v>0</v>
          </cell>
          <cell r="BJ243">
            <v>0</v>
          </cell>
          <cell r="BK243">
            <v>0</v>
          </cell>
          <cell r="BL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R243">
            <v>0</v>
          </cell>
          <cell r="CT243">
            <v>0</v>
          </cell>
          <cell r="CU243">
            <v>0</v>
          </cell>
          <cell r="CV243">
            <v>0</v>
          </cell>
          <cell r="CW243" t="e">
            <v>#DIV/0!</v>
          </cell>
          <cell r="CX243" t="e">
            <v>#DIV/0!</v>
          </cell>
          <cell r="CY243" t="e">
            <v>#DIV/0!</v>
          </cell>
          <cell r="CZ243" t="e">
            <v>#DIV/0!</v>
          </cell>
          <cell r="DA243" t="e">
            <v>#DIV/0!</v>
          </cell>
          <cell r="DB243" t="e">
            <v>#DIV/0!</v>
          </cell>
          <cell r="DC243" t="e">
            <v>#DIV/0!</v>
          </cell>
          <cell r="DD243" t="e">
            <v>#DIV/0!</v>
          </cell>
          <cell r="DE243" t="e">
            <v>#DIV/0!</v>
          </cell>
          <cell r="DF243" t="e">
            <v>#DIV/0!</v>
          </cell>
          <cell r="DG243" t="e">
            <v>#DIV/0!</v>
          </cell>
          <cell r="DH243" t="e">
            <v>#DIV/0!</v>
          </cell>
          <cell r="DI243" t="e">
            <v>#DIV/0!</v>
          </cell>
          <cell r="DJ243" t="e">
            <v>#DIV/0!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</row>
        <row r="244">
          <cell r="A244">
            <v>18012</v>
          </cell>
          <cell r="J244">
            <v>1</v>
          </cell>
          <cell r="K244">
            <v>0</v>
          </cell>
          <cell r="P244">
            <v>1925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18012</v>
          </cell>
          <cell r="AE244">
            <v>0</v>
          </cell>
          <cell r="AM244">
            <v>18012</v>
          </cell>
          <cell r="AO244">
            <v>0</v>
          </cell>
          <cell r="BJ244">
            <v>0</v>
          </cell>
          <cell r="BK244">
            <v>0</v>
          </cell>
          <cell r="BL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R244">
            <v>0</v>
          </cell>
          <cell r="CT244">
            <v>0</v>
          </cell>
          <cell r="CU244">
            <v>0</v>
          </cell>
          <cell r="CV244">
            <v>0</v>
          </cell>
          <cell r="CW244" t="e">
            <v>#DIV/0!</v>
          </cell>
          <cell r="CX244" t="e">
            <v>#DIV/0!</v>
          </cell>
          <cell r="CY244" t="e">
            <v>#DIV/0!</v>
          </cell>
          <cell r="CZ244" t="e">
            <v>#DIV/0!</v>
          </cell>
          <cell r="DA244" t="e">
            <v>#DIV/0!</v>
          </cell>
          <cell r="DB244" t="e">
            <v>#DIV/0!</v>
          </cell>
          <cell r="DC244" t="e">
            <v>#DIV/0!</v>
          </cell>
          <cell r="DD244" t="e">
            <v>#DIV/0!</v>
          </cell>
          <cell r="DE244" t="e">
            <v>#DIV/0!</v>
          </cell>
          <cell r="DF244" t="e">
            <v>#DIV/0!</v>
          </cell>
          <cell r="DG244" t="e">
            <v>#DIV/0!</v>
          </cell>
          <cell r="DH244" t="e">
            <v>#DIV/0!</v>
          </cell>
          <cell r="DI244" t="e">
            <v>#DIV/0!</v>
          </cell>
          <cell r="DJ244" t="e">
            <v>#DIV/0!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</row>
        <row r="245">
          <cell r="A245">
            <v>19000</v>
          </cell>
          <cell r="B245">
            <v>19</v>
          </cell>
          <cell r="C245" t="str">
            <v>II - 3 - A</v>
          </cell>
          <cell r="D245" t="str">
            <v>Pengadaan Sheetpile Beton (32 x 50) cm</v>
          </cell>
          <cell r="E245" t="str">
            <v>m1</v>
          </cell>
          <cell r="F245">
            <v>18000</v>
          </cell>
          <cell r="H245">
            <v>90</v>
          </cell>
          <cell r="I245" t="str">
            <v>m'/jam</v>
          </cell>
          <cell r="L245">
            <v>2</v>
          </cell>
          <cell r="M245">
            <v>25</v>
          </cell>
          <cell r="N245">
            <v>7</v>
          </cell>
          <cell r="O245">
            <v>1</v>
          </cell>
          <cell r="P245">
            <v>350</v>
          </cell>
          <cell r="Q245">
            <v>18000</v>
          </cell>
          <cell r="V245">
            <v>246537500.00000003</v>
          </cell>
          <cell r="W245">
            <v>0</v>
          </cell>
          <cell r="X245">
            <v>13696.51</v>
          </cell>
          <cell r="Y245">
            <v>0</v>
          </cell>
          <cell r="Z245">
            <v>13696.51</v>
          </cell>
          <cell r="AA245">
            <v>17343.32</v>
          </cell>
          <cell r="AB245">
            <v>312179760</v>
          </cell>
          <cell r="AC245">
            <v>19000</v>
          </cell>
          <cell r="AG245">
            <v>18000</v>
          </cell>
          <cell r="AK245">
            <v>346797.83</v>
          </cell>
          <cell r="AL245">
            <v>6242360940</v>
          </cell>
          <cell r="AM245">
            <v>19000</v>
          </cell>
          <cell r="AQ245">
            <v>630</v>
          </cell>
          <cell r="AR245">
            <v>18000</v>
          </cell>
          <cell r="AU245">
            <v>3113.55</v>
          </cell>
          <cell r="AV245">
            <v>56043900</v>
          </cell>
          <cell r="BB245">
            <v>367254</v>
          </cell>
          <cell r="BC245">
            <v>6610572000</v>
          </cell>
          <cell r="BD245">
            <v>6610584600</v>
          </cell>
          <cell r="BF245">
            <v>17343.32</v>
          </cell>
          <cell r="BG245">
            <v>346797.83</v>
          </cell>
          <cell r="BH245">
            <v>3113.55</v>
          </cell>
          <cell r="BI245">
            <v>367254.7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</row>
        <row r="246">
          <cell r="A246">
            <v>19001</v>
          </cell>
          <cell r="G246" t="str">
            <v>Handling dari Pabrik ke Stock Yard</v>
          </cell>
          <cell r="J246">
            <v>1</v>
          </cell>
          <cell r="K246">
            <v>0</v>
          </cell>
          <cell r="P246">
            <v>350</v>
          </cell>
          <cell r="AC246">
            <v>19001</v>
          </cell>
          <cell r="AD246" t="str">
            <v>Sheet Pile Type FPC-320 A-500 Tebal 320 mm; Lebar 500 mm, K 500</v>
          </cell>
          <cell r="AE246" t="str">
            <v>m'</v>
          </cell>
          <cell r="AF246">
            <v>1</v>
          </cell>
          <cell r="AH246">
            <v>18000</v>
          </cell>
          <cell r="AI246">
            <v>9000</v>
          </cell>
          <cell r="AJ246">
            <v>340000</v>
          </cell>
          <cell r="AK246">
            <v>340000</v>
          </cell>
          <cell r="AL246">
            <v>6120000000</v>
          </cell>
          <cell r="AM246">
            <v>19001</v>
          </cell>
          <cell r="AN246" t="str">
            <v>Mandor</v>
          </cell>
          <cell r="AO246" t="str">
            <v>Org/hari</v>
          </cell>
          <cell r="AP246">
            <v>1</v>
          </cell>
          <cell r="AQ246">
            <v>90</v>
          </cell>
          <cell r="AS246">
            <v>1.11E-2</v>
          </cell>
          <cell r="AT246">
            <v>82500</v>
          </cell>
          <cell r="AU246">
            <v>915.75</v>
          </cell>
          <cell r="AV246">
            <v>16483500</v>
          </cell>
          <cell r="BJ246">
            <v>12.870000000000001</v>
          </cell>
          <cell r="BK246">
            <v>1398.6</v>
          </cell>
          <cell r="BL246">
            <v>3.99</v>
          </cell>
          <cell r="BN246" t="str">
            <v>Handling dari Pabrik ke Stock Yard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R246">
            <v>0</v>
          </cell>
          <cell r="CT246" t="str">
            <v>Sheet Pile Type FPC-320 A-500 Tebal 320 mm; Lebar 500 mm, K 500</v>
          </cell>
          <cell r="CU246">
            <v>18000</v>
          </cell>
          <cell r="CV246">
            <v>0</v>
          </cell>
          <cell r="CW246" t="e">
            <v>#DIV/0!</v>
          </cell>
          <cell r="CX246" t="e">
            <v>#DIV/0!</v>
          </cell>
          <cell r="CY246" t="e">
            <v>#DIV/0!</v>
          </cell>
          <cell r="CZ246" t="e">
            <v>#DIV/0!</v>
          </cell>
          <cell r="DA246" t="e">
            <v>#DIV/0!</v>
          </cell>
          <cell r="DB246" t="e">
            <v>#DIV/0!</v>
          </cell>
          <cell r="DC246" t="e">
            <v>#DIV/0!</v>
          </cell>
          <cell r="DD246" t="e">
            <v>#DIV/0!</v>
          </cell>
          <cell r="DE246" t="e">
            <v>#DIV/0!</v>
          </cell>
          <cell r="DF246" t="e">
            <v>#DIV/0!</v>
          </cell>
          <cell r="DG246" t="e">
            <v>#DIV/0!</v>
          </cell>
          <cell r="DH246" t="e">
            <v>#DIV/0!</v>
          </cell>
          <cell r="DI246" t="e">
            <v>#DIV/0!</v>
          </cell>
          <cell r="DJ246" t="e">
            <v>#DIV/0!</v>
          </cell>
          <cell r="DL246" t="str">
            <v>Mandor</v>
          </cell>
          <cell r="DM246">
            <v>3.99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</row>
        <row r="247">
          <cell r="A247">
            <v>19002</v>
          </cell>
          <cell r="G247" t="str">
            <v>Crawler Crane 25 Ton</v>
          </cell>
          <cell r="H247">
            <v>90</v>
          </cell>
          <cell r="I247" t="str">
            <v>m'/jam</v>
          </cell>
          <cell r="J247">
            <v>1</v>
          </cell>
          <cell r="K247">
            <v>1.3333333333333334E-2</v>
          </cell>
          <cell r="P247">
            <v>350</v>
          </cell>
          <cell r="R247">
            <v>200</v>
          </cell>
          <cell r="S247">
            <v>0.56999999999999995</v>
          </cell>
          <cell r="T247">
            <v>514250.00000000006</v>
          </cell>
          <cell r="V247">
            <v>102850000.00000001</v>
          </cell>
          <cell r="W247">
            <v>0</v>
          </cell>
          <cell r="X247">
            <v>5713.88</v>
          </cell>
          <cell r="Y247">
            <v>0</v>
          </cell>
          <cell r="Z247">
            <v>5713.88</v>
          </cell>
          <cell r="AA247">
            <v>6856.66</v>
          </cell>
          <cell r="AB247">
            <v>123419880</v>
          </cell>
          <cell r="AC247">
            <v>19002</v>
          </cell>
          <cell r="AD247" t="str">
            <v>Solar</v>
          </cell>
          <cell r="AE247" t="str">
            <v>Ltr</v>
          </cell>
          <cell r="AF247">
            <v>0.27777777777777779</v>
          </cell>
          <cell r="AH247">
            <v>5000</v>
          </cell>
          <cell r="AI247">
            <v>2500</v>
          </cell>
          <cell r="AJ247">
            <v>8899</v>
          </cell>
          <cell r="AK247">
            <v>2471.94</v>
          </cell>
          <cell r="AL247">
            <v>44494920</v>
          </cell>
          <cell r="AM247">
            <v>19002</v>
          </cell>
          <cell r="AN247" t="str">
            <v>Pekerja</v>
          </cell>
          <cell r="AO247" t="str">
            <v>Org/hari</v>
          </cell>
          <cell r="AP247">
            <v>4</v>
          </cell>
          <cell r="AQ247">
            <v>90</v>
          </cell>
          <cell r="AS247">
            <v>4.4400000000000002E-2</v>
          </cell>
          <cell r="AT247">
            <v>49500.000000000007</v>
          </cell>
          <cell r="AU247">
            <v>2197.8000000000002</v>
          </cell>
          <cell r="AV247">
            <v>39560400</v>
          </cell>
          <cell r="BJ247">
            <v>3.2175000000000002</v>
          </cell>
          <cell r="BK247">
            <v>5594.4</v>
          </cell>
          <cell r="BL247">
            <v>15.98</v>
          </cell>
          <cell r="BN247" t="str">
            <v>Crawler Crane 25 Ton</v>
          </cell>
          <cell r="BO247">
            <v>0.56999999999999995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R247">
            <v>0</v>
          </cell>
          <cell r="CT247" t="str">
            <v>Solar</v>
          </cell>
          <cell r="CU247">
            <v>5000</v>
          </cell>
          <cell r="CV247">
            <v>0</v>
          </cell>
          <cell r="CW247" t="e">
            <v>#DIV/0!</v>
          </cell>
          <cell r="CX247" t="e">
            <v>#DIV/0!</v>
          </cell>
          <cell r="CY247" t="e">
            <v>#DIV/0!</v>
          </cell>
          <cell r="CZ247" t="e">
            <v>#DIV/0!</v>
          </cell>
          <cell r="DA247" t="e">
            <v>#DIV/0!</v>
          </cell>
          <cell r="DB247" t="e">
            <v>#DIV/0!</v>
          </cell>
          <cell r="DC247" t="e">
            <v>#DIV/0!</v>
          </cell>
          <cell r="DD247" t="e">
            <v>#DIV/0!</v>
          </cell>
          <cell r="DE247" t="e">
            <v>#DIV/0!</v>
          </cell>
          <cell r="DF247" t="e">
            <v>#DIV/0!</v>
          </cell>
          <cell r="DG247" t="e">
            <v>#DIV/0!</v>
          </cell>
          <cell r="DH247" t="e">
            <v>#DIV/0!</v>
          </cell>
          <cell r="DI247" t="e">
            <v>#DIV/0!</v>
          </cell>
          <cell r="DJ247" t="e">
            <v>#DIV/0!</v>
          </cell>
          <cell r="DL247" t="str">
            <v>Pekerja</v>
          </cell>
          <cell r="DM247">
            <v>15.98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</row>
        <row r="248">
          <cell r="A248">
            <v>19003</v>
          </cell>
          <cell r="J248">
            <v>1</v>
          </cell>
          <cell r="K248">
            <v>0</v>
          </cell>
          <cell r="P248">
            <v>350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19003</v>
          </cell>
          <cell r="AD248" t="str">
            <v>Solar</v>
          </cell>
          <cell r="AE248" t="str">
            <v>Ltr</v>
          </cell>
          <cell r="AF248">
            <v>0.27777777777777779</v>
          </cell>
          <cell r="AH248">
            <v>5000</v>
          </cell>
          <cell r="AI248">
            <v>2500</v>
          </cell>
          <cell r="AJ248">
            <v>8899</v>
          </cell>
          <cell r="AK248">
            <v>2471.94</v>
          </cell>
          <cell r="AL248">
            <v>44494920</v>
          </cell>
          <cell r="AM248">
            <v>19003</v>
          </cell>
          <cell r="AO248">
            <v>0</v>
          </cell>
          <cell r="AQ248">
            <v>90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BJ248">
            <v>0</v>
          </cell>
          <cell r="BK248">
            <v>0</v>
          </cell>
          <cell r="BL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R248">
            <v>0</v>
          </cell>
          <cell r="CT248" t="str">
            <v>Solar</v>
          </cell>
          <cell r="CU248">
            <v>5000</v>
          </cell>
          <cell r="CV248">
            <v>0</v>
          </cell>
          <cell r="CW248" t="e">
            <v>#DIV/0!</v>
          </cell>
          <cell r="CX248" t="e">
            <v>#DIV/0!</v>
          </cell>
          <cell r="CY248" t="e">
            <v>#DIV/0!</v>
          </cell>
          <cell r="CZ248" t="e">
            <v>#DIV/0!</v>
          </cell>
          <cell r="DA248" t="e">
            <v>#DIV/0!</v>
          </cell>
          <cell r="DB248" t="e">
            <v>#DIV/0!</v>
          </cell>
          <cell r="DC248" t="e">
            <v>#DIV/0!</v>
          </cell>
          <cell r="DD248" t="e">
            <v>#DIV/0!</v>
          </cell>
          <cell r="DE248" t="e">
            <v>#DIV/0!</v>
          </cell>
          <cell r="DF248" t="e">
            <v>#DIV/0!</v>
          </cell>
          <cell r="DG248" t="e">
            <v>#DIV/0!</v>
          </cell>
          <cell r="DH248" t="e">
            <v>#DIV/0!</v>
          </cell>
          <cell r="DI248" t="e">
            <v>#DIV/0!</v>
          </cell>
          <cell r="DJ248" t="e">
            <v>#DIV/0!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</row>
        <row r="249">
          <cell r="A249">
            <v>19004</v>
          </cell>
          <cell r="G249" t="str">
            <v>Handling dari Stock Yard ke Site</v>
          </cell>
          <cell r="J249">
            <v>1</v>
          </cell>
          <cell r="K249">
            <v>0</v>
          </cell>
          <cell r="P249">
            <v>350</v>
          </cell>
          <cell r="AC249">
            <v>19004</v>
          </cell>
          <cell r="AD249" t="str">
            <v>Solar</v>
          </cell>
          <cell r="AE249" t="str">
            <v>Ltr</v>
          </cell>
          <cell r="AF249">
            <v>0.20833333333333334</v>
          </cell>
          <cell r="AH249">
            <v>3750</v>
          </cell>
          <cell r="AI249">
            <v>1875</v>
          </cell>
          <cell r="AJ249">
            <v>8899</v>
          </cell>
          <cell r="AK249">
            <v>1853.95</v>
          </cell>
          <cell r="AL249">
            <v>33371100</v>
          </cell>
          <cell r="AM249">
            <v>19004</v>
          </cell>
          <cell r="AO249">
            <v>0</v>
          </cell>
          <cell r="AQ249">
            <v>90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BJ249">
            <v>0</v>
          </cell>
          <cell r="BK249">
            <v>0</v>
          </cell>
          <cell r="BL249">
            <v>0</v>
          </cell>
          <cell r="BN249" t="str">
            <v>Handling dari Stock Yard ke Site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R249">
            <v>0</v>
          </cell>
          <cell r="CT249" t="str">
            <v>Solar</v>
          </cell>
          <cell r="CU249">
            <v>3750</v>
          </cell>
          <cell r="CV249">
            <v>0</v>
          </cell>
          <cell r="CW249" t="e">
            <v>#DIV/0!</v>
          </cell>
          <cell r="CX249" t="e">
            <v>#DIV/0!</v>
          </cell>
          <cell r="CY249" t="e">
            <v>#DIV/0!</v>
          </cell>
          <cell r="CZ249" t="e">
            <v>#DIV/0!</v>
          </cell>
          <cell r="DA249" t="e">
            <v>#DIV/0!</v>
          </cell>
          <cell r="DB249" t="e">
            <v>#DIV/0!</v>
          </cell>
          <cell r="DC249" t="e">
            <v>#DIV/0!</v>
          </cell>
          <cell r="DD249" t="e">
            <v>#DIV/0!</v>
          </cell>
          <cell r="DE249" t="e">
            <v>#DIV/0!</v>
          </cell>
          <cell r="DF249" t="e">
            <v>#DIV/0!</v>
          </cell>
          <cell r="DG249" t="e">
            <v>#DIV/0!</v>
          </cell>
          <cell r="DH249" t="e">
            <v>#DIV/0!</v>
          </cell>
          <cell r="DI249" t="e">
            <v>#DIV/0!</v>
          </cell>
          <cell r="DJ249" t="e">
            <v>#DIV/0!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</row>
        <row r="250">
          <cell r="A250">
            <v>19005</v>
          </cell>
          <cell r="G250" t="str">
            <v>Crawler Crane 25 Ton</v>
          </cell>
          <cell r="H250">
            <v>90</v>
          </cell>
          <cell r="I250" t="str">
            <v>m'/jam</v>
          </cell>
          <cell r="J250">
            <v>1</v>
          </cell>
          <cell r="K250">
            <v>1.3333333333333334E-2</v>
          </cell>
          <cell r="P250">
            <v>350</v>
          </cell>
          <cell r="R250">
            <v>200</v>
          </cell>
          <cell r="S250">
            <v>0.56999999999999995</v>
          </cell>
          <cell r="T250">
            <v>514250.00000000006</v>
          </cell>
          <cell r="V250">
            <v>102850000.00000001</v>
          </cell>
          <cell r="W250">
            <v>0</v>
          </cell>
          <cell r="X250">
            <v>5713.88</v>
          </cell>
          <cell r="Z250">
            <v>5713.88</v>
          </cell>
          <cell r="AA250">
            <v>6856.66</v>
          </cell>
          <cell r="AB250">
            <v>123419880</v>
          </cell>
          <cell r="AC250">
            <v>19005</v>
          </cell>
          <cell r="AE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19005</v>
          </cell>
          <cell r="AO250">
            <v>0</v>
          </cell>
          <cell r="AQ250">
            <v>90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BJ250">
            <v>0</v>
          </cell>
          <cell r="BK250">
            <v>0</v>
          </cell>
          <cell r="BL250">
            <v>0</v>
          </cell>
          <cell r="BN250" t="str">
            <v>Crawler Crane 25 Ton</v>
          </cell>
          <cell r="BO250">
            <v>0.56999999999999995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R250">
            <v>0</v>
          </cell>
          <cell r="CT250">
            <v>0</v>
          </cell>
          <cell r="CU250">
            <v>0</v>
          </cell>
          <cell r="CV250">
            <v>0</v>
          </cell>
          <cell r="CW250" t="e">
            <v>#DIV/0!</v>
          </cell>
          <cell r="CX250" t="e">
            <v>#DIV/0!</v>
          </cell>
          <cell r="CY250" t="e">
            <v>#DIV/0!</v>
          </cell>
          <cell r="CZ250" t="e">
            <v>#DIV/0!</v>
          </cell>
          <cell r="DA250" t="e">
            <v>#DIV/0!</v>
          </cell>
          <cell r="DB250" t="e">
            <v>#DIV/0!</v>
          </cell>
          <cell r="DC250" t="e">
            <v>#DIV/0!</v>
          </cell>
          <cell r="DD250" t="e">
            <v>#DIV/0!</v>
          </cell>
          <cell r="DE250" t="e">
            <v>#DIV/0!</v>
          </cell>
          <cell r="DF250" t="e">
            <v>#DIV/0!</v>
          </cell>
          <cell r="DG250" t="e">
            <v>#DIV/0!</v>
          </cell>
          <cell r="DH250" t="e">
            <v>#DIV/0!</v>
          </cell>
          <cell r="DI250" t="e">
            <v>#DIV/0!</v>
          </cell>
          <cell r="DJ250" t="e">
            <v>#DIV/0!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</row>
        <row r="251">
          <cell r="A251">
            <v>19006</v>
          </cell>
          <cell r="G251" t="str">
            <v>Truck Trailer</v>
          </cell>
          <cell r="H251">
            <v>90</v>
          </cell>
          <cell r="I251" t="str">
            <v>m'/jam</v>
          </cell>
          <cell r="J251">
            <v>0.75</v>
          </cell>
          <cell r="K251">
            <v>1.3333333333333334E-2</v>
          </cell>
          <cell r="P251">
            <v>350</v>
          </cell>
          <cell r="R251">
            <v>150</v>
          </cell>
          <cell r="S251">
            <v>0.42</v>
          </cell>
          <cell r="T251">
            <v>272250</v>
          </cell>
          <cell r="V251">
            <v>40837500</v>
          </cell>
          <cell r="W251">
            <v>0</v>
          </cell>
          <cell r="X251">
            <v>2268.75</v>
          </cell>
          <cell r="Y251">
            <v>0</v>
          </cell>
          <cell r="Z251">
            <v>2268.75</v>
          </cell>
          <cell r="AA251">
            <v>3630</v>
          </cell>
          <cell r="AB251">
            <v>65340000</v>
          </cell>
          <cell r="AC251">
            <v>19006</v>
          </cell>
          <cell r="AE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19006</v>
          </cell>
          <cell r="AO251">
            <v>0</v>
          </cell>
          <cell r="AQ251">
            <v>90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BJ251">
            <v>0</v>
          </cell>
          <cell r="BK251">
            <v>0</v>
          </cell>
          <cell r="BL251">
            <v>0</v>
          </cell>
          <cell r="BN251" t="str">
            <v>Truck Trailer</v>
          </cell>
          <cell r="BO251">
            <v>0.42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R251">
            <v>0</v>
          </cell>
          <cell r="CT251">
            <v>0</v>
          </cell>
          <cell r="CU251">
            <v>0</v>
          </cell>
          <cell r="CV251">
            <v>0</v>
          </cell>
          <cell r="CW251" t="e">
            <v>#DIV/0!</v>
          </cell>
          <cell r="CX251" t="e">
            <v>#DIV/0!</v>
          </cell>
          <cell r="CY251" t="e">
            <v>#DIV/0!</v>
          </cell>
          <cell r="CZ251" t="e">
            <v>#DIV/0!</v>
          </cell>
          <cell r="DA251" t="e">
            <v>#DIV/0!</v>
          </cell>
          <cell r="DB251" t="e">
            <v>#DIV/0!</v>
          </cell>
          <cell r="DC251" t="e">
            <v>#DIV/0!</v>
          </cell>
          <cell r="DD251" t="e">
            <v>#DIV/0!</v>
          </cell>
          <cell r="DE251" t="e">
            <v>#DIV/0!</v>
          </cell>
          <cell r="DF251" t="e">
            <v>#DIV/0!</v>
          </cell>
          <cell r="DG251" t="e">
            <v>#DIV/0!</v>
          </cell>
          <cell r="DH251" t="e">
            <v>#DIV/0!</v>
          </cell>
          <cell r="DI251" t="e">
            <v>#DIV/0!</v>
          </cell>
          <cell r="DJ251" t="e">
            <v>#DIV/0!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</row>
        <row r="252">
          <cell r="A252">
            <v>19007</v>
          </cell>
          <cell r="J252">
            <v>1</v>
          </cell>
          <cell r="K252">
            <v>0</v>
          </cell>
          <cell r="P252">
            <v>350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19007</v>
          </cell>
          <cell r="AE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19007</v>
          </cell>
          <cell r="AO252">
            <v>0</v>
          </cell>
          <cell r="AQ252">
            <v>90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BJ252">
            <v>0</v>
          </cell>
          <cell r="BK252">
            <v>0</v>
          </cell>
          <cell r="BL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R252">
            <v>0</v>
          </cell>
          <cell r="CT252">
            <v>0</v>
          </cell>
          <cell r="CU252">
            <v>0</v>
          </cell>
          <cell r="CV252">
            <v>0</v>
          </cell>
          <cell r="CW252" t="e">
            <v>#DIV/0!</v>
          </cell>
          <cell r="CX252" t="e">
            <v>#DIV/0!</v>
          </cell>
          <cell r="CY252" t="e">
            <v>#DIV/0!</v>
          </cell>
          <cell r="CZ252" t="e">
            <v>#DIV/0!</v>
          </cell>
          <cell r="DA252" t="e">
            <v>#DIV/0!</v>
          </cell>
          <cell r="DB252" t="e">
            <v>#DIV/0!</v>
          </cell>
          <cell r="DC252" t="e">
            <v>#DIV/0!</v>
          </cell>
          <cell r="DD252" t="e">
            <v>#DIV/0!</v>
          </cell>
          <cell r="DE252" t="e">
            <v>#DIV/0!</v>
          </cell>
          <cell r="DF252" t="e">
            <v>#DIV/0!</v>
          </cell>
          <cell r="DG252" t="e">
            <v>#DIV/0!</v>
          </cell>
          <cell r="DH252" t="e">
            <v>#DIV/0!</v>
          </cell>
          <cell r="DI252" t="e">
            <v>#DIV/0!</v>
          </cell>
          <cell r="DJ252" t="e">
            <v>#DIV/0!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</row>
        <row r="253">
          <cell r="A253">
            <v>19008</v>
          </cell>
          <cell r="J253">
            <v>1</v>
          </cell>
          <cell r="K253">
            <v>0</v>
          </cell>
          <cell r="P253">
            <v>350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19008</v>
          </cell>
          <cell r="AE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19008</v>
          </cell>
          <cell r="AO253">
            <v>0</v>
          </cell>
          <cell r="AQ253">
            <v>90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BJ253">
            <v>0</v>
          </cell>
          <cell r="BK253">
            <v>0</v>
          </cell>
          <cell r="BL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R253">
            <v>0</v>
          </cell>
          <cell r="CT253">
            <v>0</v>
          </cell>
          <cell r="CU253">
            <v>0</v>
          </cell>
          <cell r="CV253">
            <v>0</v>
          </cell>
          <cell r="CW253" t="e">
            <v>#DIV/0!</v>
          </cell>
          <cell r="CX253" t="e">
            <v>#DIV/0!</v>
          </cell>
          <cell r="CY253" t="e">
            <v>#DIV/0!</v>
          </cell>
          <cell r="CZ253" t="e">
            <v>#DIV/0!</v>
          </cell>
          <cell r="DA253" t="e">
            <v>#DIV/0!</v>
          </cell>
          <cell r="DB253" t="e">
            <v>#DIV/0!</v>
          </cell>
          <cell r="DC253" t="e">
            <v>#DIV/0!</v>
          </cell>
          <cell r="DD253" t="e">
            <v>#DIV/0!</v>
          </cell>
          <cell r="DE253" t="e">
            <v>#DIV/0!</v>
          </cell>
          <cell r="DF253" t="e">
            <v>#DIV/0!</v>
          </cell>
          <cell r="DG253" t="e">
            <v>#DIV/0!</v>
          </cell>
          <cell r="DH253" t="e">
            <v>#DIV/0!</v>
          </cell>
          <cell r="DI253" t="e">
            <v>#DIV/0!</v>
          </cell>
          <cell r="DJ253" t="e">
            <v>#DIV/0!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</row>
        <row r="254">
          <cell r="A254">
            <v>19009</v>
          </cell>
          <cell r="J254">
            <v>1</v>
          </cell>
          <cell r="K254">
            <v>0</v>
          </cell>
          <cell r="P254">
            <v>350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19009</v>
          </cell>
          <cell r="AE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19009</v>
          </cell>
          <cell r="AO254">
            <v>0</v>
          </cell>
          <cell r="AQ254">
            <v>90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BJ254">
            <v>0</v>
          </cell>
          <cell r="BK254">
            <v>0</v>
          </cell>
          <cell r="BL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R254">
            <v>0</v>
          </cell>
          <cell r="CT254">
            <v>0</v>
          </cell>
          <cell r="CU254">
            <v>0</v>
          </cell>
          <cell r="CV254">
            <v>0</v>
          </cell>
          <cell r="CW254" t="e">
            <v>#DIV/0!</v>
          </cell>
          <cell r="CX254" t="e">
            <v>#DIV/0!</v>
          </cell>
          <cell r="CY254" t="e">
            <v>#DIV/0!</v>
          </cell>
          <cell r="CZ254" t="e">
            <v>#DIV/0!</v>
          </cell>
          <cell r="DA254" t="e">
            <v>#DIV/0!</v>
          </cell>
          <cell r="DB254" t="e">
            <v>#DIV/0!</v>
          </cell>
          <cell r="DC254" t="e">
            <v>#DIV/0!</v>
          </cell>
          <cell r="DD254" t="e">
            <v>#DIV/0!</v>
          </cell>
          <cell r="DE254" t="e">
            <v>#DIV/0!</v>
          </cell>
          <cell r="DF254" t="e">
            <v>#DIV/0!</v>
          </cell>
          <cell r="DG254" t="e">
            <v>#DIV/0!</v>
          </cell>
          <cell r="DH254" t="e">
            <v>#DIV/0!</v>
          </cell>
          <cell r="DI254" t="e">
            <v>#DIV/0!</v>
          </cell>
          <cell r="DJ254" t="e">
            <v>#DIV/0!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</row>
        <row r="255">
          <cell r="A255">
            <v>19010</v>
          </cell>
          <cell r="J255">
            <v>1</v>
          </cell>
          <cell r="K255">
            <v>0</v>
          </cell>
          <cell r="P255">
            <v>350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19010</v>
          </cell>
          <cell r="AE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19010</v>
          </cell>
          <cell r="AO255">
            <v>0</v>
          </cell>
          <cell r="AQ255">
            <v>90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BJ255">
            <v>0</v>
          </cell>
          <cell r="BK255">
            <v>0</v>
          </cell>
          <cell r="BL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R255">
            <v>0</v>
          </cell>
          <cell r="CT255">
            <v>0</v>
          </cell>
          <cell r="CU255">
            <v>0</v>
          </cell>
          <cell r="CV255">
            <v>0</v>
          </cell>
          <cell r="CW255" t="e">
            <v>#DIV/0!</v>
          </cell>
          <cell r="CX255" t="e">
            <v>#DIV/0!</v>
          </cell>
          <cell r="CY255" t="e">
            <v>#DIV/0!</v>
          </cell>
          <cell r="CZ255" t="e">
            <v>#DIV/0!</v>
          </cell>
          <cell r="DA255" t="e">
            <v>#DIV/0!</v>
          </cell>
          <cell r="DB255" t="e">
            <v>#DIV/0!</v>
          </cell>
          <cell r="DC255" t="e">
            <v>#DIV/0!</v>
          </cell>
          <cell r="DD255" t="e">
            <v>#DIV/0!</v>
          </cell>
          <cell r="DE255" t="e">
            <v>#DIV/0!</v>
          </cell>
          <cell r="DF255" t="e">
            <v>#DIV/0!</v>
          </cell>
          <cell r="DG255" t="e">
            <v>#DIV/0!</v>
          </cell>
          <cell r="DH255" t="e">
            <v>#DIV/0!</v>
          </cell>
          <cell r="DI255" t="e">
            <v>#DIV/0!</v>
          </cell>
          <cell r="DJ255" t="e">
            <v>#DIV/0!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</row>
        <row r="256">
          <cell r="A256">
            <v>19011</v>
          </cell>
          <cell r="J256">
            <v>1</v>
          </cell>
          <cell r="K256">
            <v>0</v>
          </cell>
          <cell r="P256">
            <v>350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19011</v>
          </cell>
          <cell r="AE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19011</v>
          </cell>
          <cell r="AO256">
            <v>0</v>
          </cell>
          <cell r="AQ256">
            <v>90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BJ256">
            <v>0</v>
          </cell>
          <cell r="BK256">
            <v>0</v>
          </cell>
          <cell r="BL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R256">
            <v>0</v>
          </cell>
          <cell r="CT256">
            <v>0</v>
          </cell>
          <cell r="CU256">
            <v>0</v>
          </cell>
          <cell r="CV256">
            <v>0</v>
          </cell>
          <cell r="CW256" t="e">
            <v>#DIV/0!</v>
          </cell>
          <cell r="CX256" t="e">
            <v>#DIV/0!</v>
          </cell>
          <cell r="CY256" t="e">
            <v>#DIV/0!</v>
          </cell>
          <cell r="CZ256" t="e">
            <v>#DIV/0!</v>
          </cell>
          <cell r="DA256" t="e">
            <v>#DIV/0!</v>
          </cell>
          <cell r="DB256" t="e">
            <v>#DIV/0!</v>
          </cell>
          <cell r="DC256" t="e">
            <v>#DIV/0!</v>
          </cell>
          <cell r="DD256" t="e">
            <v>#DIV/0!</v>
          </cell>
          <cell r="DE256" t="e">
            <v>#DIV/0!</v>
          </cell>
          <cell r="DF256" t="e">
            <v>#DIV/0!</v>
          </cell>
          <cell r="DG256" t="e">
            <v>#DIV/0!</v>
          </cell>
          <cell r="DH256" t="e">
            <v>#DIV/0!</v>
          </cell>
          <cell r="DI256" t="e">
            <v>#DIV/0!</v>
          </cell>
          <cell r="DJ256" t="e">
            <v>#DIV/0!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</row>
        <row r="257">
          <cell r="A257">
            <v>19012</v>
          </cell>
          <cell r="J257">
            <v>1</v>
          </cell>
          <cell r="K257">
            <v>0</v>
          </cell>
          <cell r="P257">
            <v>350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19012</v>
          </cell>
          <cell r="AE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19012</v>
          </cell>
          <cell r="AO257">
            <v>0</v>
          </cell>
          <cell r="AQ257">
            <v>90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BJ257">
            <v>0</v>
          </cell>
          <cell r="BK257">
            <v>0</v>
          </cell>
          <cell r="BL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R257">
            <v>0</v>
          </cell>
          <cell r="CT257">
            <v>0</v>
          </cell>
          <cell r="CU257">
            <v>0</v>
          </cell>
          <cell r="CV257">
            <v>0</v>
          </cell>
          <cell r="CW257" t="e">
            <v>#DIV/0!</v>
          </cell>
          <cell r="CX257" t="e">
            <v>#DIV/0!</v>
          </cell>
          <cell r="CY257" t="e">
            <v>#DIV/0!</v>
          </cell>
          <cell r="CZ257" t="e">
            <v>#DIV/0!</v>
          </cell>
          <cell r="DA257" t="e">
            <v>#DIV/0!</v>
          </cell>
          <cell r="DB257" t="e">
            <v>#DIV/0!</v>
          </cell>
          <cell r="DC257" t="e">
            <v>#DIV/0!</v>
          </cell>
          <cell r="DD257" t="e">
            <v>#DIV/0!</v>
          </cell>
          <cell r="DE257" t="e">
            <v>#DIV/0!</v>
          </cell>
          <cell r="DF257" t="e">
            <v>#DIV/0!</v>
          </cell>
          <cell r="DG257" t="e">
            <v>#DIV/0!</v>
          </cell>
          <cell r="DH257" t="e">
            <v>#DIV/0!</v>
          </cell>
          <cell r="DI257" t="e">
            <v>#DIV/0!</v>
          </cell>
          <cell r="DJ257" t="e">
            <v>#DIV/0!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</row>
        <row r="258">
          <cell r="A258">
            <v>20000</v>
          </cell>
          <cell r="B258">
            <v>20</v>
          </cell>
          <cell r="C258" t="str">
            <v>II - 3 - B</v>
          </cell>
          <cell r="D258" t="str">
            <v>Pemancangan Sheetpile</v>
          </cell>
          <cell r="E258" t="str">
            <v>m1</v>
          </cell>
          <cell r="F258">
            <v>18000</v>
          </cell>
          <cell r="H258">
            <v>20.571428571428573</v>
          </cell>
          <cell r="I258" t="str">
            <v>m'/jam</v>
          </cell>
          <cell r="L258">
            <v>11</v>
          </cell>
          <cell r="M258">
            <v>25</v>
          </cell>
          <cell r="N258">
            <v>7</v>
          </cell>
          <cell r="O258">
            <v>1</v>
          </cell>
          <cell r="P258">
            <v>1925</v>
          </cell>
          <cell r="Q258">
            <v>18000</v>
          </cell>
          <cell r="V258">
            <v>608781250.00000012</v>
          </cell>
          <cell r="W258">
            <v>0</v>
          </cell>
          <cell r="X258">
            <v>33821.17</v>
          </cell>
          <cell r="Y258">
            <v>0</v>
          </cell>
          <cell r="Z258">
            <v>33821.17</v>
          </cell>
          <cell r="AA258">
            <v>33813.449999999997</v>
          </cell>
          <cell r="AB258">
            <v>608642100</v>
          </cell>
          <cell r="AC258">
            <v>20000</v>
          </cell>
          <cell r="AG258">
            <v>18000</v>
          </cell>
          <cell r="AK258">
            <v>10814.75</v>
          </cell>
          <cell r="AL258">
            <v>194665500</v>
          </cell>
          <cell r="AM258">
            <v>20000</v>
          </cell>
          <cell r="AQ258">
            <v>144</v>
          </cell>
          <cell r="AR258">
            <v>18000</v>
          </cell>
          <cell r="AU258">
            <v>7963.45</v>
          </cell>
          <cell r="AV258">
            <v>143342100</v>
          </cell>
          <cell r="BB258">
            <v>52591</v>
          </cell>
          <cell r="BC258">
            <v>946638000</v>
          </cell>
          <cell r="BD258">
            <v>946649700</v>
          </cell>
          <cell r="BF258">
            <v>33813.449999999997</v>
          </cell>
          <cell r="BG258">
            <v>10814.75</v>
          </cell>
          <cell r="BH258">
            <v>7963.45</v>
          </cell>
          <cell r="BI258">
            <v>52591.649999999994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</row>
        <row r="259">
          <cell r="A259">
            <v>20001</v>
          </cell>
          <cell r="G259" t="str">
            <v xml:space="preserve">Pile Driver Hammer </v>
          </cell>
          <cell r="H259">
            <v>20.571428571428573</v>
          </cell>
          <cell r="I259" t="str">
            <v>m'/jam</v>
          </cell>
          <cell r="J259">
            <v>2</v>
          </cell>
          <cell r="K259">
            <v>9.7199999999999995E-2</v>
          </cell>
          <cell r="P259">
            <v>1925</v>
          </cell>
          <cell r="R259">
            <v>1750</v>
          </cell>
          <cell r="S259">
            <v>0.9</v>
          </cell>
          <cell r="T259">
            <v>90750.000000000015</v>
          </cell>
          <cell r="V259">
            <v>158812500.00000003</v>
          </cell>
          <cell r="W259">
            <v>0</v>
          </cell>
          <cell r="X259">
            <v>8822.91</v>
          </cell>
          <cell r="Y259">
            <v>0</v>
          </cell>
          <cell r="Z259">
            <v>8822.91</v>
          </cell>
          <cell r="AA259">
            <v>8820.9</v>
          </cell>
          <cell r="AB259">
            <v>158776200</v>
          </cell>
          <cell r="AC259">
            <v>20001</v>
          </cell>
          <cell r="AD259" t="str">
            <v>Solar</v>
          </cell>
          <cell r="AE259" t="str">
            <v>Ltr</v>
          </cell>
          <cell r="AF259">
            <v>0</v>
          </cell>
          <cell r="AH259">
            <v>0</v>
          </cell>
          <cell r="AI259">
            <v>0</v>
          </cell>
          <cell r="AJ259">
            <v>8899</v>
          </cell>
          <cell r="AK259">
            <v>0</v>
          </cell>
          <cell r="AL259">
            <v>0</v>
          </cell>
          <cell r="AM259">
            <v>20001</v>
          </cell>
          <cell r="AN259" t="str">
            <v>Pekerja</v>
          </cell>
          <cell r="AO259" t="str">
            <v>Org/hari</v>
          </cell>
          <cell r="AP259">
            <v>4</v>
          </cell>
          <cell r="AQ259">
            <v>65.454545454545453</v>
          </cell>
          <cell r="AS259">
            <v>6.1100000000000002E-2</v>
          </cell>
          <cell r="AT259">
            <v>49500.000000000007</v>
          </cell>
          <cell r="AU259">
            <v>3024.45</v>
          </cell>
          <cell r="AV259">
            <v>54440100</v>
          </cell>
          <cell r="BJ259">
            <v>2.3380857142857141</v>
          </cell>
          <cell r="BK259">
            <v>7698.6</v>
          </cell>
          <cell r="BL259">
            <v>3.99</v>
          </cell>
          <cell r="BN259" t="str">
            <v xml:space="preserve">Pile Driver Hammer </v>
          </cell>
          <cell r="BO259">
            <v>0.9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R259">
            <v>0</v>
          </cell>
          <cell r="CT259" t="str">
            <v>Solar</v>
          </cell>
          <cell r="CU259">
            <v>0</v>
          </cell>
          <cell r="CV259">
            <v>0</v>
          </cell>
          <cell r="CW259" t="e">
            <v>#DIV/0!</v>
          </cell>
          <cell r="CX259" t="e">
            <v>#DIV/0!</v>
          </cell>
          <cell r="CY259" t="e">
            <v>#DIV/0!</v>
          </cell>
          <cell r="CZ259" t="e">
            <v>#DIV/0!</v>
          </cell>
          <cell r="DA259" t="e">
            <v>#DIV/0!</v>
          </cell>
          <cell r="DB259" t="e">
            <v>#DIV/0!</v>
          </cell>
          <cell r="DC259" t="e">
            <v>#DIV/0!</v>
          </cell>
          <cell r="DD259" t="e">
            <v>#DIV/0!</v>
          </cell>
          <cell r="DE259" t="e">
            <v>#DIV/0!</v>
          </cell>
          <cell r="DF259" t="e">
            <v>#DIV/0!</v>
          </cell>
          <cell r="DG259" t="e">
            <v>#DIV/0!</v>
          </cell>
          <cell r="DH259" t="e">
            <v>#DIV/0!</v>
          </cell>
          <cell r="DI259" t="e">
            <v>#DIV/0!</v>
          </cell>
          <cell r="DJ259" t="e">
            <v>#DIV/0!</v>
          </cell>
          <cell r="DL259" t="str">
            <v>Pekerja</v>
          </cell>
          <cell r="DM259">
            <v>3.99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</row>
        <row r="260">
          <cell r="A260">
            <v>20002</v>
          </cell>
          <cell r="G260" t="str">
            <v>Crawler Crane 25 Ton</v>
          </cell>
          <cell r="H260">
            <v>20.571428571428573</v>
          </cell>
          <cell r="I260" t="str">
            <v>m'/jam</v>
          </cell>
          <cell r="J260">
            <v>1</v>
          </cell>
          <cell r="K260">
            <v>4.8599999999999997E-2</v>
          </cell>
          <cell r="P260">
            <v>1925</v>
          </cell>
          <cell r="R260">
            <v>875</v>
          </cell>
          <cell r="S260">
            <v>0.45</v>
          </cell>
          <cell r="T260">
            <v>514250.00000000006</v>
          </cell>
          <cell r="V260">
            <v>449968750.00000006</v>
          </cell>
          <cell r="W260">
            <v>0</v>
          </cell>
          <cell r="X260">
            <v>24998.26</v>
          </cell>
          <cell r="Y260">
            <v>0</v>
          </cell>
          <cell r="Z260">
            <v>24998.26</v>
          </cell>
          <cell r="AA260">
            <v>24992.55</v>
          </cell>
          <cell r="AB260">
            <v>449865900</v>
          </cell>
          <cell r="AC260">
            <v>20002</v>
          </cell>
          <cell r="AD260" t="str">
            <v>Solar</v>
          </cell>
          <cell r="AE260" t="str">
            <v>Ltr</v>
          </cell>
          <cell r="AF260">
            <v>1.2152777777777777</v>
          </cell>
          <cell r="AH260">
            <v>21875</v>
          </cell>
          <cell r="AI260">
            <v>1988.6363636363637</v>
          </cell>
          <cell r="AJ260">
            <v>8899</v>
          </cell>
          <cell r="AK260">
            <v>10814.75</v>
          </cell>
          <cell r="AL260">
            <v>194665500</v>
          </cell>
          <cell r="AM260">
            <v>20002</v>
          </cell>
          <cell r="AN260" t="str">
            <v xml:space="preserve">Tukang </v>
          </cell>
          <cell r="AO260" t="str">
            <v>Org/hari</v>
          </cell>
          <cell r="AP260">
            <v>2</v>
          </cell>
          <cell r="AQ260">
            <v>65.454545454545453</v>
          </cell>
          <cell r="AS260">
            <v>3.0499999999999999E-2</v>
          </cell>
          <cell r="AT260">
            <v>66000</v>
          </cell>
          <cell r="AU260">
            <v>2013</v>
          </cell>
          <cell r="AV260">
            <v>36234000</v>
          </cell>
          <cell r="BJ260">
            <v>4.6838285714285712</v>
          </cell>
          <cell r="BK260">
            <v>3843</v>
          </cell>
          <cell r="BL260">
            <v>1.99</v>
          </cell>
          <cell r="BN260" t="str">
            <v>Crawler Crane 25 Ton</v>
          </cell>
          <cell r="BO260">
            <v>0.45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R260">
            <v>0</v>
          </cell>
          <cell r="CT260" t="str">
            <v>Solar</v>
          </cell>
          <cell r="CU260">
            <v>21875</v>
          </cell>
          <cell r="CV260">
            <v>0</v>
          </cell>
          <cell r="CW260" t="e">
            <v>#DIV/0!</v>
          </cell>
          <cell r="CX260" t="e">
            <v>#DIV/0!</v>
          </cell>
          <cell r="CY260" t="e">
            <v>#DIV/0!</v>
          </cell>
          <cell r="CZ260" t="e">
            <v>#DIV/0!</v>
          </cell>
          <cell r="DA260" t="e">
            <v>#DIV/0!</v>
          </cell>
          <cell r="DB260" t="e">
            <v>#DIV/0!</v>
          </cell>
          <cell r="DC260" t="e">
            <v>#DIV/0!</v>
          </cell>
          <cell r="DD260" t="e">
            <v>#DIV/0!</v>
          </cell>
          <cell r="DE260" t="e">
            <v>#DIV/0!</v>
          </cell>
          <cell r="DF260" t="e">
            <v>#DIV/0!</v>
          </cell>
          <cell r="DG260" t="e">
            <v>#DIV/0!</v>
          </cell>
          <cell r="DH260" t="e">
            <v>#DIV/0!</v>
          </cell>
          <cell r="DI260" t="e">
            <v>#DIV/0!</v>
          </cell>
          <cell r="DJ260" t="e">
            <v>#DIV/0!</v>
          </cell>
          <cell r="DL260" t="str">
            <v xml:space="preserve">Tukang </v>
          </cell>
          <cell r="DM260">
            <v>1.99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</row>
        <row r="261">
          <cell r="A261">
            <v>20003</v>
          </cell>
          <cell r="J261">
            <v>0.5</v>
          </cell>
          <cell r="K261">
            <v>0</v>
          </cell>
          <cell r="P261">
            <v>1925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20003</v>
          </cell>
          <cell r="AM261">
            <v>20003</v>
          </cell>
          <cell r="AN261" t="str">
            <v>Mandor</v>
          </cell>
          <cell r="AO261" t="str">
            <v>Org/hari</v>
          </cell>
          <cell r="AP261">
            <v>1</v>
          </cell>
          <cell r="AQ261">
            <v>65.454545454545453</v>
          </cell>
          <cell r="AS261">
            <v>1.52E-2</v>
          </cell>
          <cell r="AT261">
            <v>82500</v>
          </cell>
          <cell r="AU261">
            <v>1254</v>
          </cell>
          <cell r="AV261">
            <v>22572000</v>
          </cell>
          <cell r="BJ261">
            <v>9.3984857142857141</v>
          </cell>
          <cell r="BK261">
            <v>1915.2</v>
          </cell>
          <cell r="BL261">
            <v>0.99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R261">
            <v>0</v>
          </cell>
          <cell r="CT261">
            <v>0</v>
          </cell>
          <cell r="CU261">
            <v>0</v>
          </cell>
          <cell r="CV261">
            <v>0</v>
          </cell>
          <cell r="CW261" t="e">
            <v>#DIV/0!</v>
          </cell>
          <cell r="CX261" t="e">
            <v>#DIV/0!</v>
          </cell>
          <cell r="CY261" t="e">
            <v>#DIV/0!</v>
          </cell>
          <cell r="CZ261" t="e">
            <v>#DIV/0!</v>
          </cell>
          <cell r="DA261" t="e">
            <v>#DIV/0!</v>
          </cell>
          <cell r="DB261" t="e">
            <v>#DIV/0!</v>
          </cell>
          <cell r="DC261" t="e">
            <v>#DIV/0!</v>
          </cell>
          <cell r="DD261" t="e">
            <v>#DIV/0!</v>
          </cell>
          <cell r="DE261" t="e">
            <v>#DIV/0!</v>
          </cell>
          <cell r="DF261" t="e">
            <v>#DIV/0!</v>
          </cell>
          <cell r="DG261" t="e">
            <v>#DIV/0!</v>
          </cell>
          <cell r="DH261" t="e">
            <v>#DIV/0!</v>
          </cell>
          <cell r="DI261" t="e">
            <v>#DIV/0!</v>
          </cell>
          <cell r="DJ261" t="e">
            <v>#DIV/0!</v>
          </cell>
          <cell r="DL261" t="str">
            <v>Mandor</v>
          </cell>
          <cell r="DM261">
            <v>0.99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</row>
        <row r="262">
          <cell r="A262">
            <v>20004</v>
          </cell>
          <cell r="J262">
            <v>1</v>
          </cell>
          <cell r="K262">
            <v>0</v>
          </cell>
          <cell r="P262">
            <v>1925</v>
          </cell>
          <cell r="R262">
            <v>0</v>
          </cell>
          <cell r="S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20004</v>
          </cell>
          <cell r="AE262">
            <v>0</v>
          </cell>
          <cell r="AM262">
            <v>20004</v>
          </cell>
          <cell r="AN262" t="str">
            <v>Operator</v>
          </cell>
          <cell r="AO262" t="str">
            <v>Org/hari</v>
          </cell>
          <cell r="AP262">
            <v>1</v>
          </cell>
          <cell r="AQ262">
            <v>65.454545454545453</v>
          </cell>
          <cell r="AS262">
            <v>1.52E-2</v>
          </cell>
          <cell r="AT262">
            <v>110000.00000000001</v>
          </cell>
          <cell r="AU262">
            <v>1672</v>
          </cell>
          <cell r="AV262">
            <v>30096000</v>
          </cell>
          <cell r="BJ262">
            <v>9.3984857142857141</v>
          </cell>
          <cell r="BK262">
            <v>1915.2</v>
          </cell>
          <cell r="BL262">
            <v>0.99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R262">
            <v>0</v>
          </cell>
          <cell r="CT262">
            <v>0</v>
          </cell>
          <cell r="CU262">
            <v>0</v>
          </cell>
          <cell r="CV262">
            <v>0</v>
          </cell>
          <cell r="CW262" t="e">
            <v>#DIV/0!</v>
          </cell>
          <cell r="CX262" t="e">
            <v>#DIV/0!</v>
          </cell>
          <cell r="CY262" t="e">
            <v>#DIV/0!</v>
          </cell>
          <cell r="CZ262" t="e">
            <v>#DIV/0!</v>
          </cell>
          <cell r="DA262" t="e">
            <v>#DIV/0!</v>
          </cell>
          <cell r="DB262" t="e">
            <v>#DIV/0!</v>
          </cell>
          <cell r="DC262" t="e">
            <v>#DIV/0!</v>
          </cell>
          <cell r="DD262" t="e">
            <v>#DIV/0!</v>
          </cell>
          <cell r="DE262" t="e">
            <v>#DIV/0!</v>
          </cell>
          <cell r="DF262" t="e">
            <v>#DIV/0!</v>
          </cell>
          <cell r="DG262" t="e">
            <v>#DIV/0!</v>
          </cell>
          <cell r="DH262" t="e">
            <v>#DIV/0!</v>
          </cell>
          <cell r="DI262" t="e">
            <v>#DIV/0!</v>
          </cell>
          <cell r="DJ262" t="e">
            <v>#DIV/0!</v>
          </cell>
          <cell r="DL262" t="str">
            <v>Operator</v>
          </cell>
          <cell r="DM262">
            <v>0.99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</row>
        <row r="263">
          <cell r="A263">
            <v>20005</v>
          </cell>
          <cell r="J263">
            <v>1</v>
          </cell>
          <cell r="K263">
            <v>0</v>
          </cell>
          <cell r="P263">
            <v>1925</v>
          </cell>
          <cell r="R263">
            <v>0</v>
          </cell>
          <cell r="S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20005</v>
          </cell>
          <cell r="AE263">
            <v>0</v>
          </cell>
          <cell r="AM263">
            <v>20005</v>
          </cell>
          <cell r="AO263">
            <v>0</v>
          </cell>
          <cell r="BJ263">
            <v>0</v>
          </cell>
          <cell r="BK263">
            <v>0</v>
          </cell>
          <cell r="BL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R263">
            <v>0</v>
          </cell>
          <cell r="CT263">
            <v>0</v>
          </cell>
          <cell r="CU263">
            <v>0</v>
          </cell>
          <cell r="CV263">
            <v>0</v>
          </cell>
          <cell r="CW263" t="e">
            <v>#DIV/0!</v>
          </cell>
          <cell r="CX263" t="e">
            <v>#DIV/0!</v>
          </cell>
          <cell r="CY263" t="e">
            <v>#DIV/0!</v>
          </cell>
          <cell r="CZ263" t="e">
            <v>#DIV/0!</v>
          </cell>
          <cell r="DA263" t="e">
            <v>#DIV/0!</v>
          </cell>
          <cell r="DB263" t="e">
            <v>#DIV/0!</v>
          </cell>
          <cell r="DC263" t="e">
            <v>#DIV/0!</v>
          </cell>
          <cell r="DD263" t="e">
            <v>#DIV/0!</v>
          </cell>
          <cell r="DE263" t="e">
            <v>#DIV/0!</v>
          </cell>
          <cell r="DF263" t="e">
            <v>#DIV/0!</v>
          </cell>
          <cell r="DG263" t="e">
            <v>#DIV/0!</v>
          </cell>
          <cell r="DH263" t="e">
            <v>#DIV/0!</v>
          </cell>
          <cell r="DI263" t="e">
            <v>#DIV/0!</v>
          </cell>
          <cell r="DJ263" t="e">
            <v>#DIV/0!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</row>
        <row r="264">
          <cell r="A264">
            <v>20006</v>
          </cell>
          <cell r="J264">
            <v>1</v>
          </cell>
          <cell r="K264">
            <v>0</v>
          </cell>
          <cell r="P264">
            <v>1925</v>
          </cell>
          <cell r="R264">
            <v>0</v>
          </cell>
          <cell r="S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20006</v>
          </cell>
          <cell r="AE264">
            <v>0</v>
          </cell>
          <cell r="AM264">
            <v>20006</v>
          </cell>
          <cell r="AO264">
            <v>0</v>
          </cell>
          <cell r="BJ264">
            <v>0</v>
          </cell>
          <cell r="BK264">
            <v>0</v>
          </cell>
          <cell r="BL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R264">
            <v>0</v>
          </cell>
          <cell r="CT264">
            <v>0</v>
          </cell>
          <cell r="CU264">
            <v>0</v>
          </cell>
          <cell r="CV264">
            <v>0</v>
          </cell>
          <cell r="CW264" t="e">
            <v>#DIV/0!</v>
          </cell>
          <cell r="CX264" t="e">
            <v>#DIV/0!</v>
          </cell>
          <cell r="CY264" t="e">
            <v>#DIV/0!</v>
          </cell>
          <cell r="CZ264" t="e">
            <v>#DIV/0!</v>
          </cell>
          <cell r="DA264" t="e">
            <v>#DIV/0!</v>
          </cell>
          <cell r="DB264" t="e">
            <v>#DIV/0!</v>
          </cell>
          <cell r="DC264" t="e">
            <v>#DIV/0!</v>
          </cell>
          <cell r="DD264" t="e">
            <v>#DIV/0!</v>
          </cell>
          <cell r="DE264" t="e">
            <v>#DIV/0!</v>
          </cell>
          <cell r="DF264" t="e">
            <v>#DIV/0!</v>
          </cell>
          <cell r="DG264" t="e">
            <v>#DIV/0!</v>
          </cell>
          <cell r="DH264" t="e">
            <v>#DIV/0!</v>
          </cell>
          <cell r="DI264" t="e">
            <v>#DIV/0!</v>
          </cell>
          <cell r="DJ264" t="e">
            <v>#DIV/0!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</row>
        <row r="265">
          <cell r="A265">
            <v>20007</v>
          </cell>
          <cell r="J265">
            <v>1</v>
          </cell>
          <cell r="K265">
            <v>0</v>
          </cell>
          <cell r="P265">
            <v>1925</v>
          </cell>
          <cell r="R265">
            <v>0</v>
          </cell>
          <cell r="S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20007</v>
          </cell>
          <cell r="AE265">
            <v>0</v>
          </cell>
          <cell r="AM265">
            <v>20007</v>
          </cell>
          <cell r="AO265">
            <v>0</v>
          </cell>
          <cell r="BJ265">
            <v>0</v>
          </cell>
          <cell r="BK265">
            <v>0</v>
          </cell>
          <cell r="BL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R265">
            <v>0</v>
          </cell>
          <cell r="CT265">
            <v>0</v>
          </cell>
          <cell r="CU265">
            <v>0</v>
          </cell>
          <cell r="CV265">
            <v>0</v>
          </cell>
          <cell r="CW265" t="e">
            <v>#DIV/0!</v>
          </cell>
          <cell r="CX265" t="e">
            <v>#DIV/0!</v>
          </cell>
          <cell r="CY265" t="e">
            <v>#DIV/0!</v>
          </cell>
          <cell r="CZ265" t="e">
            <v>#DIV/0!</v>
          </cell>
          <cell r="DA265" t="e">
            <v>#DIV/0!</v>
          </cell>
          <cell r="DB265" t="e">
            <v>#DIV/0!</v>
          </cell>
          <cell r="DC265" t="e">
            <v>#DIV/0!</v>
          </cell>
          <cell r="DD265" t="e">
            <v>#DIV/0!</v>
          </cell>
          <cell r="DE265" t="e">
            <v>#DIV/0!</v>
          </cell>
          <cell r="DF265" t="e">
            <v>#DIV/0!</v>
          </cell>
          <cell r="DG265" t="e">
            <v>#DIV/0!</v>
          </cell>
          <cell r="DH265" t="e">
            <v>#DIV/0!</v>
          </cell>
          <cell r="DI265" t="e">
            <v>#DIV/0!</v>
          </cell>
          <cell r="DJ265" t="e">
            <v>#DIV/0!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</row>
        <row r="266">
          <cell r="A266">
            <v>20008</v>
          </cell>
          <cell r="J266">
            <v>1</v>
          </cell>
          <cell r="K266">
            <v>0</v>
          </cell>
          <cell r="P266">
            <v>1925</v>
          </cell>
          <cell r="R266">
            <v>0</v>
          </cell>
          <cell r="S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20008</v>
          </cell>
          <cell r="AE266">
            <v>0</v>
          </cell>
          <cell r="AM266">
            <v>20008</v>
          </cell>
          <cell r="AO266">
            <v>0</v>
          </cell>
          <cell r="BJ266">
            <v>0</v>
          </cell>
          <cell r="BK266">
            <v>0</v>
          </cell>
          <cell r="BL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R266">
            <v>0</v>
          </cell>
          <cell r="CT266">
            <v>0</v>
          </cell>
          <cell r="CU266">
            <v>0</v>
          </cell>
          <cell r="CV266">
            <v>0</v>
          </cell>
          <cell r="CW266" t="e">
            <v>#DIV/0!</v>
          </cell>
          <cell r="CX266" t="e">
            <v>#DIV/0!</v>
          </cell>
          <cell r="CY266" t="e">
            <v>#DIV/0!</v>
          </cell>
          <cell r="CZ266" t="e">
            <v>#DIV/0!</v>
          </cell>
          <cell r="DA266" t="e">
            <v>#DIV/0!</v>
          </cell>
          <cell r="DB266" t="e">
            <v>#DIV/0!</v>
          </cell>
          <cell r="DC266" t="e">
            <v>#DIV/0!</v>
          </cell>
          <cell r="DD266" t="e">
            <v>#DIV/0!</v>
          </cell>
          <cell r="DE266" t="e">
            <v>#DIV/0!</v>
          </cell>
          <cell r="DF266" t="e">
            <v>#DIV/0!</v>
          </cell>
          <cell r="DG266" t="e">
            <v>#DIV/0!</v>
          </cell>
          <cell r="DH266" t="e">
            <v>#DIV/0!</v>
          </cell>
          <cell r="DI266" t="e">
            <v>#DIV/0!</v>
          </cell>
          <cell r="DJ266" t="e">
            <v>#DIV/0!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</row>
        <row r="267">
          <cell r="A267">
            <v>20009</v>
          </cell>
          <cell r="J267">
            <v>1</v>
          </cell>
          <cell r="K267">
            <v>0</v>
          </cell>
          <cell r="P267">
            <v>1925</v>
          </cell>
          <cell r="R267">
            <v>0</v>
          </cell>
          <cell r="S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20009</v>
          </cell>
          <cell r="AE267">
            <v>0</v>
          </cell>
          <cell r="AM267">
            <v>20009</v>
          </cell>
          <cell r="AO267">
            <v>0</v>
          </cell>
          <cell r="BJ267">
            <v>0</v>
          </cell>
          <cell r="BK267">
            <v>0</v>
          </cell>
          <cell r="BL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R267">
            <v>0</v>
          </cell>
          <cell r="CT267">
            <v>0</v>
          </cell>
          <cell r="CU267">
            <v>0</v>
          </cell>
          <cell r="CV267">
            <v>0</v>
          </cell>
          <cell r="CW267" t="e">
            <v>#DIV/0!</v>
          </cell>
          <cell r="CX267" t="e">
            <v>#DIV/0!</v>
          </cell>
          <cell r="CY267" t="e">
            <v>#DIV/0!</v>
          </cell>
          <cell r="CZ267" t="e">
            <v>#DIV/0!</v>
          </cell>
          <cell r="DA267" t="e">
            <v>#DIV/0!</v>
          </cell>
          <cell r="DB267" t="e">
            <v>#DIV/0!</v>
          </cell>
          <cell r="DC267" t="e">
            <v>#DIV/0!</v>
          </cell>
          <cell r="DD267" t="e">
            <v>#DIV/0!</v>
          </cell>
          <cell r="DE267" t="e">
            <v>#DIV/0!</v>
          </cell>
          <cell r="DF267" t="e">
            <v>#DIV/0!</v>
          </cell>
          <cell r="DG267" t="e">
            <v>#DIV/0!</v>
          </cell>
          <cell r="DH267" t="e">
            <v>#DIV/0!</v>
          </cell>
          <cell r="DI267" t="e">
            <v>#DIV/0!</v>
          </cell>
          <cell r="DJ267" t="e">
            <v>#DIV/0!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</row>
        <row r="268">
          <cell r="A268">
            <v>20010</v>
          </cell>
          <cell r="J268">
            <v>1</v>
          </cell>
          <cell r="K268">
            <v>0</v>
          </cell>
          <cell r="P268">
            <v>1925</v>
          </cell>
          <cell r="R268">
            <v>0</v>
          </cell>
          <cell r="S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20010</v>
          </cell>
          <cell r="AE268">
            <v>0</v>
          </cell>
          <cell r="AM268">
            <v>20010</v>
          </cell>
          <cell r="AO268">
            <v>0</v>
          </cell>
          <cell r="BJ268">
            <v>0</v>
          </cell>
          <cell r="BK268">
            <v>0</v>
          </cell>
          <cell r="BL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R268">
            <v>0</v>
          </cell>
          <cell r="CT268">
            <v>0</v>
          </cell>
          <cell r="CU268">
            <v>0</v>
          </cell>
          <cell r="CV268">
            <v>0</v>
          </cell>
          <cell r="CW268" t="e">
            <v>#DIV/0!</v>
          </cell>
          <cell r="CX268" t="e">
            <v>#DIV/0!</v>
          </cell>
          <cell r="CY268" t="e">
            <v>#DIV/0!</v>
          </cell>
          <cell r="CZ268" t="e">
            <v>#DIV/0!</v>
          </cell>
          <cell r="DA268" t="e">
            <v>#DIV/0!</v>
          </cell>
          <cell r="DB268" t="e">
            <v>#DIV/0!</v>
          </cell>
          <cell r="DC268" t="e">
            <v>#DIV/0!</v>
          </cell>
          <cell r="DD268" t="e">
            <v>#DIV/0!</v>
          </cell>
          <cell r="DE268" t="e">
            <v>#DIV/0!</v>
          </cell>
          <cell r="DF268" t="e">
            <v>#DIV/0!</v>
          </cell>
          <cell r="DG268" t="e">
            <v>#DIV/0!</v>
          </cell>
          <cell r="DH268" t="e">
            <v>#DIV/0!</v>
          </cell>
          <cell r="DI268" t="e">
            <v>#DIV/0!</v>
          </cell>
          <cell r="DJ268" t="e">
            <v>#DIV/0!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</row>
        <row r="269">
          <cell r="A269">
            <v>20011</v>
          </cell>
          <cell r="J269">
            <v>1</v>
          </cell>
          <cell r="K269">
            <v>0</v>
          </cell>
          <cell r="P269">
            <v>1925</v>
          </cell>
          <cell r="R269">
            <v>0</v>
          </cell>
          <cell r="S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20011</v>
          </cell>
          <cell r="AE269">
            <v>0</v>
          </cell>
          <cell r="AM269">
            <v>20011</v>
          </cell>
          <cell r="AO269">
            <v>0</v>
          </cell>
          <cell r="BJ269">
            <v>0</v>
          </cell>
          <cell r="BK269">
            <v>0</v>
          </cell>
          <cell r="BL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R269">
            <v>0</v>
          </cell>
          <cell r="CT269">
            <v>0</v>
          </cell>
          <cell r="CU269">
            <v>0</v>
          </cell>
          <cell r="CV269">
            <v>0</v>
          </cell>
          <cell r="CW269" t="e">
            <v>#DIV/0!</v>
          </cell>
          <cell r="CX269" t="e">
            <v>#DIV/0!</v>
          </cell>
          <cell r="CY269" t="e">
            <v>#DIV/0!</v>
          </cell>
          <cell r="CZ269" t="e">
            <v>#DIV/0!</v>
          </cell>
          <cell r="DA269" t="e">
            <v>#DIV/0!</v>
          </cell>
          <cell r="DB269" t="e">
            <v>#DIV/0!</v>
          </cell>
          <cell r="DC269" t="e">
            <v>#DIV/0!</v>
          </cell>
          <cell r="DD269" t="e">
            <v>#DIV/0!</v>
          </cell>
          <cell r="DE269" t="e">
            <v>#DIV/0!</v>
          </cell>
          <cell r="DF269" t="e">
            <v>#DIV/0!</v>
          </cell>
          <cell r="DG269" t="e">
            <v>#DIV/0!</v>
          </cell>
          <cell r="DH269" t="e">
            <v>#DIV/0!</v>
          </cell>
          <cell r="DI269" t="e">
            <v>#DIV/0!</v>
          </cell>
          <cell r="DJ269" t="e">
            <v>#DIV/0!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</row>
        <row r="270">
          <cell r="A270">
            <v>20012</v>
          </cell>
          <cell r="J270">
            <v>1</v>
          </cell>
          <cell r="K270">
            <v>0</v>
          </cell>
          <cell r="P270">
            <v>1925</v>
          </cell>
          <cell r="R270">
            <v>0</v>
          </cell>
          <cell r="S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20012</v>
          </cell>
          <cell r="AE270">
            <v>0</v>
          </cell>
          <cell r="AM270">
            <v>20012</v>
          </cell>
          <cell r="AO270">
            <v>0</v>
          </cell>
          <cell r="BJ270">
            <v>0</v>
          </cell>
          <cell r="BK270">
            <v>0</v>
          </cell>
          <cell r="BL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R270">
            <v>0</v>
          </cell>
          <cell r="CT270">
            <v>0</v>
          </cell>
          <cell r="CU270">
            <v>0</v>
          </cell>
          <cell r="CV270">
            <v>0</v>
          </cell>
          <cell r="CW270" t="e">
            <v>#DIV/0!</v>
          </cell>
          <cell r="CX270" t="e">
            <v>#DIV/0!</v>
          </cell>
          <cell r="CY270" t="e">
            <v>#DIV/0!</v>
          </cell>
          <cell r="CZ270" t="e">
            <v>#DIV/0!</v>
          </cell>
          <cell r="DA270" t="e">
            <v>#DIV/0!</v>
          </cell>
          <cell r="DB270" t="e">
            <v>#DIV/0!</v>
          </cell>
          <cell r="DC270" t="e">
            <v>#DIV/0!</v>
          </cell>
          <cell r="DD270" t="e">
            <v>#DIV/0!</v>
          </cell>
          <cell r="DE270" t="e">
            <v>#DIV/0!</v>
          </cell>
          <cell r="DF270" t="e">
            <v>#DIV/0!</v>
          </cell>
          <cell r="DG270" t="e">
            <v>#DIV/0!</v>
          </cell>
          <cell r="DH270" t="e">
            <v>#DIV/0!</v>
          </cell>
          <cell r="DI270" t="e">
            <v>#DIV/0!</v>
          </cell>
          <cell r="DJ270" t="e">
            <v>#DIV/0!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</row>
        <row r="271">
          <cell r="A271">
            <v>21000</v>
          </cell>
          <cell r="B271">
            <v>21</v>
          </cell>
          <cell r="C271" t="str">
            <v>II - 3 - C</v>
          </cell>
          <cell r="D271" t="str">
            <v>Pengadaan Mini Pile uk. 25 x 25 cm</v>
          </cell>
          <cell r="E271" t="str">
            <v>m1</v>
          </cell>
          <cell r="F271">
            <v>12003</v>
          </cell>
          <cell r="H271">
            <v>60</v>
          </cell>
          <cell r="I271">
            <v>0</v>
          </cell>
          <cell r="L271">
            <v>2</v>
          </cell>
          <cell r="M271">
            <v>25</v>
          </cell>
          <cell r="N271">
            <v>7</v>
          </cell>
          <cell r="O271">
            <v>1</v>
          </cell>
          <cell r="P271">
            <v>350</v>
          </cell>
          <cell r="Q271">
            <v>12003</v>
          </cell>
          <cell r="V271">
            <v>246597092.50000003</v>
          </cell>
          <cell r="W271">
            <v>0</v>
          </cell>
          <cell r="X271">
            <v>20544.61</v>
          </cell>
          <cell r="Y271">
            <v>0</v>
          </cell>
          <cell r="Z271">
            <v>20544.61</v>
          </cell>
          <cell r="AA271">
            <v>26008.47</v>
          </cell>
          <cell r="AB271">
            <v>312179664</v>
          </cell>
          <cell r="AC271">
            <v>21000</v>
          </cell>
          <cell r="AG271">
            <v>12003</v>
          </cell>
          <cell r="AK271">
            <v>160196.75</v>
          </cell>
          <cell r="AL271">
            <v>1922841588</v>
          </cell>
          <cell r="AM271">
            <v>21000</v>
          </cell>
          <cell r="AQ271">
            <v>60</v>
          </cell>
          <cell r="AR271">
            <v>12003</v>
          </cell>
          <cell r="AU271">
            <v>1367.85</v>
          </cell>
          <cell r="AV271">
            <v>16418302</v>
          </cell>
          <cell r="BB271">
            <v>187573</v>
          </cell>
          <cell r="BC271">
            <v>2251438719</v>
          </cell>
          <cell r="BD271">
            <v>2251439554</v>
          </cell>
          <cell r="BF271">
            <v>26008.47</v>
          </cell>
          <cell r="BG271">
            <v>160196.75</v>
          </cell>
          <cell r="BH271">
            <v>1367.85</v>
          </cell>
          <cell r="BI271">
            <v>187573.07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</row>
        <row r="272">
          <cell r="A272">
            <v>21001</v>
          </cell>
          <cell r="G272" t="str">
            <v>Handling dari Pabrik ke Stock Yard</v>
          </cell>
          <cell r="J272">
            <v>1</v>
          </cell>
          <cell r="K272">
            <v>0</v>
          </cell>
          <cell r="P272">
            <v>350</v>
          </cell>
          <cell r="AC272">
            <v>21001</v>
          </cell>
          <cell r="AD272" t="str">
            <v>Mini Pile ukuran 250 mm x 250 mm</v>
          </cell>
          <cell r="AE272" t="str">
            <v>m'</v>
          </cell>
          <cell r="AF272">
            <v>1</v>
          </cell>
          <cell r="AH272">
            <v>12003</v>
          </cell>
          <cell r="AI272">
            <v>6001.5</v>
          </cell>
          <cell r="AJ272">
            <v>150000</v>
          </cell>
          <cell r="AK272">
            <v>150000</v>
          </cell>
          <cell r="AL272">
            <v>1800450000</v>
          </cell>
          <cell r="AM272">
            <v>21001</v>
          </cell>
          <cell r="AN272" t="str">
            <v>Mandor</v>
          </cell>
          <cell r="AO272" t="str">
            <v>Org/hari</v>
          </cell>
          <cell r="AP272">
            <v>1</v>
          </cell>
          <cell r="AQ272">
            <v>240.06</v>
          </cell>
          <cell r="AS272">
            <v>4.1000000000000003E-3</v>
          </cell>
          <cell r="AT272">
            <v>82500</v>
          </cell>
          <cell r="AU272">
            <v>338.25</v>
          </cell>
          <cell r="AV272">
            <v>4060014</v>
          </cell>
          <cell r="BJ272">
            <v>34.843200000000003</v>
          </cell>
          <cell r="BK272">
            <v>344.48</v>
          </cell>
          <cell r="BL272">
            <v>0.98</v>
          </cell>
          <cell r="BN272" t="str">
            <v>Handling dari Pabrik ke Stock Yard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R272">
            <v>0</v>
          </cell>
          <cell r="CT272" t="str">
            <v>Mini Pile ukuran 250 mm x 250 mm</v>
          </cell>
          <cell r="CU272">
            <v>12003</v>
          </cell>
          <cell r="CV272">
            <v>0</v>
          </cell>
          <cell r="CW272" t="e">
            <v>#DIV/0!</v>
          </cell>
          <cell r="CX272" t="e">
            <v>#DIV/0!</v>
          </cell>
          <cell r="CY272" t="e">
            <v>#DIV/0!</v>
          </cell>
          <cell r="CZ272" t="e">
            <v>#DIV/0!</v>
          </cell>
          <cell r="DA272" t="e">
            <v>#DIV/0!</v>
          </cell>
          <cell r="DB272" t="e">
            <v>#DIV/0!</v>
          </cell>
          <cell r="DC272" t="e">
            <v>#DIV/0!</v>
          </cell>
          <cell r="DD272" t="e">
            <v>#DIV/0!</v>
          </cell>
          <cell r="DE272" t="e">
            <v>#DIV/0!</v>
          </cell>
          <cell r="DF272" t="e">
            <v>#DIV/0!</v>
          </cell>
          <cell r="DG272" t="e">
            <v>#DIV/0!</v>
          </cell>
          <cell r="DH272" t="e">
            <v>#DIV/0!</v>
          </cell>
          <cell r="DI272" t="e">
            <v>#DIV/0!</v>
          </cell>
          <cell r="DJ272" t="e">
            <v>#DIV/0!</v>
          </cell>
          <cell r="DL272" t="str">
            <v>Mandor</v>
          </cell>
          <cell r="DM272">
            <v>0.98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</row>
        <row r="273">
          <cell r="A273">
            <v>21002</v>
          </cell>
          <cell r="G273" t="str">
            <v>Crawler Crane 25 Ton</v>
          </cell>
          <cell r="H273">
            <v>60</v>
          </cell>
          <cell r="I273" t="str">
            <v>m'/jam</v>
          </cell>
          <cell r="J273">
            <v>1</v>
          </cell>
          <cell r="K273">
            <v>1.9995001249687578E-2</v>
          </cell>
          <cell r="P273">
            <v>350</v>
          </cell>
          <cell r="R273">
            <v>200.05</v>
          </cell>
          <cell r="S273">
            <v>0.56999999999999995</v>
          </cell>
          <cell r="T273">
            <v>514250.00000000006</v>
          </cell>
          <cell r="V273">
            <v>102875712.50000001</v>
          </cell>
          <cell r="W273">
            <v>0</v>
          </cell>
          <cell r="X273">
            <v>8570.83</v>
          </cell>
          <cell r="Y273">
            <v>0</v>
          </cell>
          <cell r="Z273">
            <v>8570.83</v>
          </cell>
          <cell r="AA273">
            <v>10282.42</v>
          </cell>
          <cell r="AB273">
            <v>123419887</v>
          </cell>
          <cell r="AC273">
            <v>21002</v>
          </cell>
          <cell r="AD273" t="str">
            <v>Solar</v>
          </cell>
          <cell r="AE273" t="str">
            <v>Ltr</v>
          </cell>
          <cell r="AF273">
            <v>0.41666666666666669</v>
          </cell>
          <cell r="AH273">
            <v>5001.25</v>
          </cell>
          <cell r="AI273">
            <v>2500.625</v>
          </cell>
          <cell r="AJ273">
            <v>8899</v>
          </cell>
          <cell r="AK273">
            <v>3707.91</v>
          </cell>
          <cell r="AL273">
            <v>44506043</v>
          </cell>
          <cell r="AM273">
            <v>21002</v>
          </cell>
          <cell r="AN273" t="str">
            <v>Pekerja</v>
          </cell>
          <cell r="AO273" t="str">
            <v>Org/hari</v>
          </cell>
          <cell r="AP273">
            <v>5</v>
          </cell>
          <cell r="AQ273">
            <v>240.06</v>
          </cell>
          <cell r="AS273">
            <v>2.0799999999999999E-2</v>
          </cell>
          <cell r="AT273">
            <v>49500.000000000007</v>
          </cell>
          <cell r="AU273">
            <v>1029.5999999999999</v>
          </cell>
          <cell r="AV273">
            <v>12358288</v>
          </cell>
          <cell r="BJ273">
            <v>6.8681285714285716</v>
          </cell>
          <cell r="BK273">
            <v>1747.63</v>
          </cell>
          <cell r="BL273">
            <v>4.99</v>
          </cell>
          <cell r="BN273" t="str">
            <v>Crawler Crane 25 Ton</v>
          </cell>
          <cell r="BO273">
            <v>0.56999999999999995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R273">
            <v>0</v>
          </cell>
          <cell r="CT273" t="str">
            <v>Solar</v>
          </cell>
          <cell r="CU273">
            <v>5001.25</v>
          </cell>
          <cell r="CV273">
            <v>0</v>
          </cell>
          <cell r="CW273" t="e">
            <v>#DIV/0!</v>
          </cell>
          <cell r="CX273" t="e">
            <v>#DIV/0!</v>
          </cell>
          <cell r="CY273" t="e">
            <v>#DIV/0!</v>
          </cell>
          <cell r="CZ273" t="e">
            <v>#DIV/0!</v>
          </cell>
          <cell r="DA273" t="e">
            <v>#DIV/0!</v>
          </cell>
          <cell r="DB273" t="e">
            <v>#DIV/0!</v>
          </cell>
          <cell r="DC273" t="e">
            <v>#DIV/0!</v>
          </cell>
          <cell r="DD273" t="e">
            <v>#DIV/0!</v>
          </cell>
          <cell r="DE273" t="e">
            <v>#DIV/0!</v>
          </cell>
          <cell r="DF273" t="e">
            <v>#DIV/0!</v>
          </cell>
          <cell r="DG273" t="e">
            <v>#DIV/0!</v>
          </cell>
          <cell r="DH273" t="e">
            <v>#DIV/0!</v>
          </cell>
          <cell r="DI273" t="e">
            <v>#DIV/0!</v>
          </cell>
          <cell r="DJ273" t="e">
            <v>#DIV/0!</v>
          </cell>
          <cell r="DL273" t="str">
            <v>Pekerja</v>
          </cell>
          <cell r="DM273">
            <v>4.99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</row>
        <row r="274">
          <cell r="A274">
            <v>21003</v>
          </cell>
          <cell r="J274">
            <v>1</v>
          </cell>
          <cell r="K274">
            <v>0</v>
          </cell>
          <cell r="P274">
            <v>350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21003</v>
          </cell>
          <cell r="AD274" t="str">
            <v>Solar</v>
          </cell>
          <cell r="AE274" t="str">
            <v>Ltr</v>
          </cell>
          <cell r="AF274">
            <v>0.41666666666666669</v>
          </cell>
          <cell r="AH274">
            <v>5001.25</v>
          </cell>
          <cell r="AI274">
            <v>2500.625</v>
          </cell>
          <cell r="AJ274">
            <v>8899</v>
          </cell>
          <cell r="AK274">
            <v>3707.91</v>
          </cell>
          <cell r="AL274">
            <v>44506043</v>
          </cell>
          <cell r="AM274">
            <v>21003</v>
          </cell>
          <cell r="AO274">
            <v>0</v>
          </cell>
          <cell r="AQ274">
            <v>240.06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BJ274">
            <v>0</v>
          </cell>
          <cell r="BK274">
            <v>0</v>
          </cell>
          <cell r="BL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R274">
            <v>0</v>
          </cell>
          <cell r="CT274" t="str">
            <v>Solar</v>
          </cell>
          <cell r="CU274">
            <v>5001.25</v>
          </cell>
          <cell r="CV274">
            <v>0</v>
          </cell>
          <cell r="CW274" t="e">
            <v>#DIV/0!</v>
          </cell>
          <cell r="CX274" t="e">
            <v>#DIV/0!</v>
          </cell>
          <cell r="CY274" t="e">
            <v>#DIV/0!</v>
          </cell>
          <cell r="CZ274" t="e">
            <v>#DIV/0!</v>
          </cell>
          <cell r="DA274" t="e">
            <v>#DIV/0!</v>
          </cell>
          <cell r="DB274" t="e">
            <v>#DIV/0!</v>
          </cell>
          <cell r="DC274" t="e">
            <v>#DIV/0!</v>
          </cell>
          <cell r="DD274" t="e">
            <v>#DIV/0!</v>
          </cell>
          <cell r="DE274" t="e">
            <v>#DIV/0!</v>
          </cell>
          <cell r="DF274" t="e">
            <v>#DIV/0!</v>
          </cell>
          <cell r="DG274" t="e">
            <v>#DIV/0!</v>
          </cell>
          <cell r="DH274" t="e">
            <v>#DIV/0!</v>
          </cell>
          <cell r="DI274" t="e">
            <v>#DIV/0!</v>
          </cell>
          <cell r="DJ274" t="e">
            <v>#DIV/0!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</row>
        <row r="275">
          <cell r="A275">
            <v>21004</v>
          </cell>
          <cell r="G275" t="str">
            <v>Handling dari Stock Yard ke Site</v>
          </cell>
          <cell r="J275">
            <v>1</v>
          </cell>
          <cell r="K275">
            <v>0</v>
          </cell>
          <cell r="P275">
            <v>350</v>
          </cell>
          <cell r="AC275">
            <v>21004</v>
          </cell>
          <cell r="AD275" t="str">
            <v>Solar</v>
          </cell>
          <cell r="AE275" t="str">
            <v>Ltr</v>
          </cell>
          <cell r="AF275">
            <v>0.3125</v>
          </cell>
          <cell r="AH275">
            <v>3750.9375</v>
          </cell>
          <cell r="AI275">
            <v>1875.46875</v>
          </cell>
          <cell r="AJ275">
            <v>8899</v>
          </cell>
          <cell r="AK275">
            <v>2780.93</v>
          </cell>
          <cell r="AL275">
            <v>33379502</v>
          </cell>
          <cell r="AM275">
            <v>21004</v>
          </cell>
          <cell r="AO275">
            <v>0</v>
          </cell>
          <cell r="AQ275">
            <v>240.06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BJ275">
            <v>0</v>
          </cell>
          <cell r="BK275">
            <v>0</v>
          </cell>
          <cell r="BL275">
            <v>0</v>
          </cell>
          <cell r="BN275" t="str">
            <v>Handling dari Stock Yard ke Site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R275">
            <v>0</v>
          </cell>
          <cell r="CT275" t="str">
            <v>Solar</v>
          </cell>
          <cell r="CU275">
            <v>3750.9375</v>
          </cell>
          <cell r="CV275">
            <v>0</v>
          </cell>
          <cell r="CW275" t="e">
            <v>#DIV/0!</v>
          </cell>
          <cell r="CX275" t="e">
            <v>#DIV/0!</v>
          </cell>
          <cell r="CY275" t="e">
            <v>#DIV/0!</v>
          </cell>
          <cell r="CZ275" t="e">
            <v>#DIV/0!</v>
          </cell>
          <cell r="DA275" t="e">
            <v>#DIV/0!</v>
          </cell>
          <cell r="DB275" t="e">
            <v>#DIV/0!</v>
          </cell>
          <cell r="DC275" t="e">
            <v>#DIV/0!</v>
          </cell>
          <cell r="DD275" t="e">
            <v>#DIV/0!</v>
          </cell>
          <cell r="DE275" t="e">
            <v>#DIV/0!</v>
          </cell>
          <cell r="DF275" t="e">
            <v>#DIV/0!</v>
          </cell>
          <cell r="DG275" t="e">
            <v>#DIV/0!</v>
          </cell>
          <cell r="DH275" t="e">
            <v>#DIV/0!</v>
          </cell>
          <cell r="DI275" t="e">
            <v>#DIV/0!</v>
          </cell>
          <cell r="DJ275" t="e">
            <v>#DIV/0!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V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  <cell r="EA275">
            <v>0</v>
          </cell>
          <cell r="EB275">
            <v>0</v>
          </cell>
        </row>
        <row r="276">
          <cell r="A276">
            <v>21005</v>
          </cell>
          <cell r="G276" t="str">
            <v>Crawler Crane 25 Ton</v>
          </cell>
          <cell r="H276">
            <v>60</v>
          </cell>
          <cell r="I276" t="str">
            <v>m'/jam</v>
          </cell>
          <cell r="J276">
            <v>1</v>
          </cell>
          <cell r="K276">
            <v>1.9995001249687578E-2</v>
          </cell>
          <cell r="P276">
            <v>350</v>
          </cell>
          <cell r="R276">
            <v>200.05</v>
          </cell>
          <cell r="S276">
            <v>0.56999999999999995</v>
          </cell>
          <cell r="T276">
            <v>514250.00000000006</v>
          </cell>
          <cell r="V276">
            <v>102875712.50000001</v>
          </cell>
          <cell r="W276">
            <v>0</v>
          </cell>
          <cell r="X276">
            <v>8570.83</v>
          </cell>
          <cell r="Z276">
            <v>8570.83</v>
          </cell>
          <cell r="AA276">
            <v>10282.42</v>
          </cell>
          <cell r="AB276">
            <v>123419887</v>
          </cell>
          <cell r="AC276">
            <v>21005</v>
          </cell>
          <cell r="AE276">
            <v>0</v>
          </cell>
          <cell r="AM276">
            <v>21005</v>
          </cell>
          <cell r="AO276">
            <v>0</v>
          </cell>
          <cell r="AQ276">
            <v>240.06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BJ276">
            <v>0</v>
          </cell>
          <cell r="BK276">
            <v>0</v>
          </cell>
          <cell r="BL276">
            <v>0</v>
          </cell>
          <cell r="BN276" t="str">
            <v>Crawler Crane 25 Ton</v>
          </cell>
          <cell r="BO276">
            <v>0.56999999999999995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R276">
            <v>0</v>
          </cell>
          <cell r="CT276">
            <v>0</v>
          </cell>
          <cell r="CU276">
            <v>0</v>
          </cell>
          <cell r="CV276">
            <v>0</v>
          </cell>
          <cell r="CW276" t="e">
            <v>#DIV/0!</v>
          </cell>
          <cell r="CX276" t="e">
            <v>#DIV/0!</v>
          </cell>
          <cell r="CY276" t="e">
            <v>#DIV/0!</v>
          </cell>
          <cell r="CZ276" t="e">
            <v>#DIV/0!</v>
          </cell>
          <cell r="DA276" t="e">
            <v>#DIV/0!</v>
          </cell>
          <cell r="DB276" t="e">
            <v>#DIV/0!</v>
          </cell>
          <cell r="DC276" t="e">
            <v>#DIV/0!</v>
          </cell>
          <cell r="DD276" t="e">
            <v>#DIV/0!</v>
          </cell>
          <cell r="DE276" t="e">
            <v>#DIV/0!</v>
          </cell>
          <cell r="DF276" t="e">
            <v>#DIV/0!</v>
          </cell>
          <cell r="DG276" t="e">
            <v>#DIV/0!</v>
          </cell>
          <cell r="DH276" t="e">
            <v>#DIV/0!</v>
          </cell>
          <cell r="DI276" t="e">
            <v>#DIV/0!</v>
          </cell>
          <cell r="DJ276" t="e">
            <v>#DIV/0!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V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  <cell r="EA276">
            <v>0</v>
          </cell>
          <cell r="EB276">
            <v>0</v>
          </cell>
        </row>
        <row r="277">
          <cell r="A277">
            <v>21006</v>
          </cell>
          <cell r="G277" t="str">
            <v>Truck Trailer</v>
          </cell>
          <cell r="H277">
            <v>60</v>
          </cell>
          <cell r="I277" t="str">
            <v>m'/jam</v>
          </cell>
          <cell r="J277">
            <v>0.75</v>
          </cell>
          <cell r="K277">
            <v>1.9995001249687578E-2</v>
          </cell>
          <cell r="P277">
            <v>350</v>
          </cell>
          <cell r="R277">
            <v>150.03</v>
          </cell>
          <cell r="S277">
            <v>0.42</v>
          </cell>
          <cell r="T277">
            <v>272250</v>
          </cell>
          <cell r="V277">
            <v>40845667.5</v>
          </cell>
          <cell r="W277">
            <v>0</v>
          </cell>
          <cell r="X277">
            <v>3402.95</v>
          </cell>
          <cell r="Y277">
            <v>0</v>
          </cell>
          <cell r="Z277">
            <v>3402.95</v>
          </cell>
          <cell r="AA277">
            <v>5443.63</v>
          </cell>
          <cell r="AB277">
            <v>65339890</v>
          </cell>
          <cell r="AC277">
            <v>21006</v>
          </cell>
          <cell r="AE277">
            <v>0</v>
          </cell>
          <cell r="AM277">
            <v>21006</v>
          </cell>
          <cell r="AO277">
            <v>0</v>
          </cell>
          <cell r="AQ277">
            <v>240.06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BJ277">
            <v>0</v>
          </cell>
          <cell r="BK277">
            <v>0</v>
          </cell>
          <cell r="BL277">
            <v>0</v>
          </cell>
          <cell r="BN277" t="str">
            <v>Truck Trailer</v>
          </cell>
          <cell r="BO277">
            <v>0.42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R277">
            <v>0</v>
          </cell>
          <cell r="CT277">
            <v>0</v>
          </cell>
          <cell r="CU277">
            <v>0</v>
          </cell>
          <cell r="CV277">
            <v>0</v>
          </cell>
          <cell r="CW277" t="e">
            <v>#DIV/0!</v>
          </cell>
          <cell r="CX277" t="e">
            <v>#DIV/0!</v>
          </cell>
          <cell r="CY277" t="e">
            <v>#DIV/0!</v>
          </cell>
          <cell r="CZ277" t="e">
            <v>#DIV/0!</v>
          </cell>
          <cell r="DA277" t="e">
            <v>#DIV/0!</v>
          </cell>
          <cell r="DB277" t="e">
            <v>#DIV/0!</v>
          </cell>
          <cell r="DC277" t="e">
            <v>#DIV/0!</v>
          </cell>
          <cell r="DD277" t="e">
            <v>#DIV/0!</v>
          </cell>
          <cell r="DE277" t="e">
            <v>#DIV/0!</v>
          </cell>
          <cell r="DF277" t="e">
            <v>#DIV/0!</v>
          </cell>
          <cell r="DG277" t="e">
            <v>#DIV/0!</v>
          </cell>
          <cell r="DH277" t="e">
            <v>#DIV/0!</v>
          </cell>
          <cell r="DI277" t="e">
            <v>#DIV/0!</v>
          </cell>
          <cell r="DJ277" t="e">
            <v>#DIV/0!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V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  <cell r="EA277">
            <v>0</v>
          </cell>
          <cell r="EB277">
            <v>0</v>
          </cell>
        </row>
        <row r="278">
          <cell r="A278">
            <v>21007</v>
          </cell>
          <cell r="J278">
            <v>1</v>
          </cell>
          <cell r="K278">
            <v>0</v>
          </cell>
          <cell r="P278">
            <v>350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21007</v>
          </cell>
          <cell r="AE278">
            <v>0</v>
          </cell>
          <cell r="AM278">
            <v>21007</v>
          </cell>
          <cell r="AO278">
            <v>0</v>
          </cell>
          <cell r="AQ278">
            <v>240.06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BJ278">
            <v>0</v>
          </cell>
          <cell r="BK278">
            <v>0</v>
          </cell>
          <cell r="BL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R278">
            <v>0</v>
          </cell>
          <cell r="CT278">
            <v>0</v>
          </cell>
          <cell r="CU278">
            <v>0</v>
          </cell>
          <cell r="CV278">
            <v>0</v>
          </cell>
          <cell r="CW278" t="e">
            <v>#DIV/0!</v>
          </cell>
          <cell r="CX278" t="e">
            <v>#DIV/0!</v>
          </cell>
          <cell r="CY278" t="e">
            <v>#DIV/0!</v>
          </cell>
          <cell r="CZ278" t="e">
            <v>#DIV/0!</v>
          </cell>
          <cell r="DA278" t="e">
            <v>#DIV/0!</v>
          </cell>
          <cell r="DB278" t="e">
            <v>#DIV/0!</v>
          </cell>
          <cell r="DC278" t="e">
            <v>#DIV/0!</v>
          </cell>
          <cell r="DD278" t="e">
            <v>#DIV/0!</v>
          </cell>
          <cell r="DE278" t="e">
            <v>#DIV/0!</v>
          </cell>
          <cell r="DF278" t="e">
            <v>#DIV/0!</v>
          </cell>
          <cell r="DG278" t="e">
            <v>#DIV/0!</v>
          </cell>
          <cell r="DH278" t="e">
            <v>#DIV/0!</v>
          </cell>
          <cell r="DI278" t="e">
            <v>#DIV/0!</v>
          </cell>
          <cell r="DJ278" t="e">
            <v>#DIV/0!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</row>
        <row r="279">
          <cell r="A279">
            <v>21008</v>
          </cell>
          <cell r="J279">
            <v>1</v>
          </cell>
          <cell r="K279">
            <v>0</v>
          </cell>
          <cell r="P279">
            <v>350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21008</v>
          </cell>
          <cell r="AE279">
            <v>0</v>
          </cell>
          <cell r="AM279">
            <v>21008</v>
          </cell>
          <cell r="AO279">
            <v>0</v>
          </cell>
          <cell r="AQ279">
            <v>240.06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BJ279">
            <v>0</v>
          </cell>
          <cell r="BK279">
            <v>0</v>
          </cell>
          <cell r="BL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R279">
            <v>0</v>
          </cell>
          <cell r="CT279">
            <v>0</v>
          </cell>
          <cell r="CU279">
            <v>0</v>
          </cell>
          <cell r="CV279">
            <v>0</v>
          </cell>
          <cell r="CW279" t="e">
            <v>#DIV/0!</v>
          </cell>
          <cell r="CX279" t="e">
            <v>#DIV/0!</v>
          </cell>
          <cell r="CY279" t="e">
            <v>#DIV/0!</v>
          </cell>
          <cell r="CZ279" t="e">
            <v>#DIV/0!</v>
          </cell>
          <cell r="DA279" t="e">
            <v>#DIV/0!</v>
          </cell>
          <cell r="DB279" t="e">
            <v>#DIV/0!</v>
          </cell>
          <cell r="DC279" t="e">
            <v>#DIV/0!</v>
          </cell>
          <cell r="DD279" t="e">
            <v>#DIV/0!</v>
          </cell>
          <cell r="DE279" t="e">
            <v>#DIV/0!</v>
          </cell>
          <cell r="DF279" t="e">
            <v>#DIV/0!</v>
          </cell>
          <cell r="DG279" t="e">
            <v>#DIV/0!</v>
          </cell>
          <cell r="DH279" t="e">
            <v>#DIV/0!</v>
          </cell>
          <cell r="DI279" t="e">
            <v>#DIV/0!</v>
          </cell>
          <cell r="DJ279" t="e">
            <v>#DIV/0!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V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  <cell r="EA279">
            <v>0</v>
          </cell>
          <cell r="EB279">
            <v>0</v>
          </cell>
        </row>
        <row r="280">
          <cell r="A280">
            <v>21009</v>
          </cell>
          <cell r="J280">
            <v>1</v>
          </cell>
          <cell r="K280">
            <v>0</v>
          </cell>
          <cell r="P280">
            <v>350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21009</v>
          </cell>
          <cell r="AE280">
            <v>0</v>
          </cell>
          <cell r="AM280">
            <v>21009</v>
          </cell>
          <cell r="AO280">
            <v>0</v>
          </cell>
          <cell r="AQ280">
            <v>240.06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BJ280">
            <v>0</v>
          </cell>
          <cell r="BK280">
            <v>0</v>
          </cell>
          <cell r="BL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R280">
            <v>0</v>
          </cell>
          <cell r="CT280">
            <v>0</v>
          </cell>
          <cell r="CU280">
            <v>0</v>
          </cell>
          <cell r="CV280">
            <v>0</v>
          </cell>
          <cell r="CW280" t="e">
            <v>#DIV/0!</v>
          </cell>
          <cell r="CX280" t="e">
            <v>#DIV/0!</v>
          </cell>
          <cell r="CY280" t="e">
            <v>#DIV/0!</v>
          </cell>
          <cell r="CZ280" t="e">
            <v>#DIV/0!</v>
          </cell>
          <cell r="DA280" t="e">
            <v>#DIV/0!</v>
          </cell>
          <cell r="DB280" t="e">
            <v>#DIV/0!</v>
          </cell>
          <cell r="DC280" t="e">
            <v>#DIV/0!</v>
          </cell>
          <cell r="DD280" t="e">
            <v>#DIV/0!</v>
          </cell>
          <cell r="DE280" t="e">
            <v>#DIV/0!</v>
          </cell>
          <cell r="DF280" t="e">
            <v>#DIV/0!</v>
          </cell>
          <cell r="DG280" t="e">
            <v>#DIV/0!</v>
          </cell>
          <cell r="DH280" t="e">
            <v>#DIV/0!</v>
          </cell>
          <cell r="DI280" t="e">
            <v>#DIV/0!</v>
          </cell>
          <cell r="DJ280" t="e">
            <v>#DIV/0!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V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  <cell r="EA280">
            <v>0</v>
          </cell>
          <cell r="EB280">
            <v>0</v>
          </cell>
        </row>
        <row r="281">
          <cell r="A281">
            <v>21010</v>
          </cell>
          <cell r="J281">
            <v>1</v>
          </cell>
          <cell r="K281">
            <v>0</v>
          </cell>
          <cell r="P281">
            <v>350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21010</v>
          </cell>
          <cell r="AE281">
            <v>0</v>
          </cell>
          <cell r="AM281">
            <v>21010</v>
          </cell>
          <cell r="AO281">
            <v>0</v>
          </cell>
          <cell r="AQ281">
            <v>240.06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BJ281">
            <v>0</v>
          </cell>
          <cell r="BK281">
            <v>0</v>
          </cell>
          <cell r="BL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R281">
            <v>0</v>
          </cell>
          <cell r="CT281">
            <v>0</v>
          </cell>
          <cell r="CU281">
            <v>0</v>
          </cell>
          <cell r="CV281">
            <v>0</v>
          </cell>
          <cell r="CW281" t="e">
            <v>#DIV/0!</v>
          </cell>
          <cell r="CX281" t="e">
            <v>#DIV/0!</v>
          </cell>
          <cell r="CY281" t="e">
            <v>#DIV/0!</v>
          </cell>
          <cell r="CZ281" t="e">
            <v>#DIV/0!</v>
          </cell>
          <cell r="DA281" t="e">
            <v>#DIV/0!</v>
          </cell>
          <cell r="DB281" t="e">
            <v>#DIV/0!</v>
          </cell>
          <cell r="DC281" t="e">
            <v>#DIV/0!</v>
          </cell>
          <cell r="DD281" t="e">
            <v>#DIV/0!</v>
          </cell>
          <cell r="DE281" t="e">
            <v>#DIV/0!</v>
          </cell>
          <cell r="DF281" t="e">
            <v>#DIV/0!</v>
          </cell>
          <cell r="DG281" t="e">
            <v>#DIV/0!</v>
          </cell>
          <cell r="DH281" t="e">
            <v>#DIV/0!</v>
          </cell>
          <cell r="DI281" t="e">
            <v>#DIV/0!</v>
          </cell>
          <cell r="DJ281" t="e">
            <v>#DIV/0!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</row>
        <row r="282">
          <cell r="A282">
            <v>21011</v>
          </cell>
          <cell r="J282">
            <v>1</v>
          </cell>
          <cell r="K282">
            <v>0</v>
          </cell>
          <cell r="P282">
            <v>350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21011</v>
          </cell>
          <cell r="AE282">
            <v>0</v>
          </cell>
          <cell r="AM282">
            <v>21011</v>
          </cell>
          <cell r="AO282">
            <v>0</v>
          </cell>
          <cell r="AQ282">
            <v>240.06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BJ282">
            <v>0</v>
          </cell>
          <cell r="BK282">
            <v>0</v>
          </cell>
          <cell r="BL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R282">
            <v>0</v>
          </cell>
          <cell r="CT282">
            <v>0</v>
          </cell>
          <cell r="CU282">
            <v>0</v>
          </cell>
          <cell r="CV282">
            <v>0</v>
          </cell>
          <cell r="CW282" t="e">
            <v>#DIV/0!</v>
          </cell>
          <cell r="CX282" t="e">
            <v>#DIV/0!</v>
          </cell>
          <cell r="CY282" t="e">
            <v>#DIV/0!</v>
          </cell>
          <cell r="CZ282" t="e">
            <v>#DIV/0!</v>
          </cell>
          <cell r="DA282" t="e">
            <v>#DIV/0!</v>
          </cell>
          <cell r="DB282" t="e">
            <v>#DIV/0!</v>
          </cell>
          <cell r="DC282" t="e">
            <v>#DIV/0!</v>
          </cell>
          <cell r="DD282" t="e">
            <v>#DIV/0!</v>
          </cell>
          <cell r="DE282" t="e">
            <v>#DIV/0!</v>
          </cell>
          <cell r="DF282" t="e">
            <v>#DIV/0!</v>
          </cell>
          <cell r="DG282" t="e">
            <v>#DIV/0!</v>
          </cell>
          <cell r="DH282" t="e">
            <v>#DIV/0!</v>
          </cell>
          <cell r="DI282" t="e">
            <v>#DIV/0!</v>
          </cell>
          <cell r="DJ282" t="e">
            <v>#DIV/0!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</row>
        <row r="283">
          <cell r="A283">
            <v>21012</v>
          </cell>
          <cell r="J283">
            <v>1</v>
          </cell>
          <cell r="K283">
            <v>0</v>
          </cell>
          <cell r="P283">
            <v>350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21012</v>
          </cell>
          <cell r="AE283">
            <v>0</v>
          </cell>
          <cell r="AM283">
            <v>21012</v>
          </cell>
          <cell r="AO283">
            <v>0</v>
          </cell>
          <cell r="AQ283">
            <v>240.06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BJ283">
            <v>0</v>
          </cell>
          <cell r="BK283">
            <v>0</v>
          </cell>
          <cell r="BL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R283">
            <v>0</v>
          </cell>
          <cell r="CT283">
            <v>0</v>
          </cell>
          <cell r="CU283">
            <v>0</v>
          </cell>
          <cell r="CV283">
            <v>0</v>
          </cell>
          <cell r="CW283" t="e">
            <v>#DIV/0!</v>
          </cell>
          <cell r="CX283" t="e">
            <v>#DIV/0!</v>
          </cell>
          <cell r="CY283" t="e">
            <v>#DIV/0!</v>
          </cell>
          <cell r="CZ283" t="e">
            <v>#DIV/0!</v>
          </cell>
          <cell r="DA283" t="e">
            <v>#DIV/0!</v>
          </cell>
          <cell r="DB283" t="e">
            <v>#DIV/0!</v>
          </cell>
          <cell r="DC283" t="e">
            <v>#DIV/0!</v>
          </cell>
          <cell r="DD283" t="e">
            <v>#DIV/0!</v>
          </cell>
          <cell r="DE283" t="e">
            <v>#DIV/0!</v>
          </cell>
          <cell r="DF283" t="e">
            <v>#DIV/0!</v>
          </cell>
          <cell r="DG283" t="e">
            <v>#DIV/0!</v>
          </cell>
          <cell r="DH283" t="e">
            <v>#DIV/0!</v>
          </cell>
          <cell r="DI283" t="e">
            <v>#DIV/0!</v>
          </cell>
          <cell r="DJ283" t="e">
            <v>#DIV/0!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</row>
        <row r="284">
          <cell r="A284">
            <v>22000</v>
          </cell>
          <cell r="B284">
            <v>22</v>
          </cell>
          <cell r="C284" t="str">
            <v>II - 3 - D</v>
          </cell>
          <cell r="D284" t="str">
            <v xml:space="preserve">Pemancangan Mini Pile </v>
          </cell>
          <cell r="E284" t="str">
            <v>m1</v>
          </cell>
          <cell r="F284">
            <v>12003</v>
          </cell>
          <cell r="H284">
            <v>25.714285714285715</v>
          </cell>
          <cell r="I284" t="str">
            <v>m'/jam</v>
          </cell>
          <cell r="L284">
            <v>10</v>
          </cell>
          <cell r="M284">
            <v>25</v>
          </cell>
          <cell r="N284">
            <v>7</v>
          </cell>
          <cell r="O284">
            <v>1</v>
          </cell>
          <cell r="P284">
            <v>1750</v>
          </cell>
          <cell r="Q284">
            <v>12003</v>
          </cell>
          <cell r="V284">
            <v>324762185</v>
          </cell>
          <cell r="W284">
            <v>0</v>
          </cell>
          <cell r="X284">
            <v>27056.739999999998</v>
          </cell>
          <cell r="Y284">
            <v>0</v>
          </cell>
          <cell r="Z284">
            <v>27056.739999999998</v>
          </cell>
          <cell r="AA284">
            <v>27004.170000000002</v>
          </cell>
          <cell r="AB284">
            <v>324131051</v>
          </cell>
          <cell r="AC284">
            <v>22000</v>
          </cell>
          <cell r="AG284">
            <v>12003</v>
          </cell>
          <cell r="AK284">
            <v>8651.7999999999993</v>
          </cell>
          <cell r="AL284">
            <v>103847555</v>
          </cell>
          <cell r="AM284">
            <v>22000</v>
          </cell>
          <cell r="AQ284">
            <v>180</v>
          </cell>
          <cell r="AR284">
            <v>12003</v>
          </cell>
          <cell r="AU284">
            <v>9500.1500000000015</v>
          </cell>
          <cell r="AV284">
            <v>114030300</v>
          </cell>
          <cell r="BB284">
            <v>45156</v>
          </cell>
          <cell r="BC284">
            <v>542007468</v>
          </cell>
          <cell r="BD284">
            <v>542008906</v>
          </cell>
          <cell r="BF284">
            <v>27004.170000000002</v>
          </cell>
          <cell r="BG284">
            <v>8651.7999999999993</v>
          </cell>
          <cell r="BH284">
            <v>9500.1500000000015</v>
          </cell>
          <cell r="BI284">
            <v>45156.12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</row>
        <row r="285">
          <cell r="A285">
            <v>22001</v>
          </cell>
          <cell r="G285" t="str">
            <v xml:space="preserve">Pile Driver Hammer </v>
          </cell>
          <cell r="H285">
            <v>25.714285714285715</v>
          </cell>
          <cell r="I285" t="str">
            <v>m'/jam</v>
          </cell>
          <cell r="J285">
            <v>2</v>
          </cell>
          <cell r="K285">
            <v>7.7700000000000005E-2</v>
          </cell>
          <cell r="P285">
            <v>1750</v>
          </cell>
          <cell r="R285">
            <v>933.56</v>
          </cell>
          <cell r="S285">
            <v>0.53</v>
          </cell>
          <cell r="T285">
            <v>90750.000000000015</v>
          </cell>
          <cell r="V285">
            <v>84720570.000000015</v>
          </cell>
          <cell r="W285">
            <v>0</v>
          </cell>
          <cell r="X285">
            <v>7058.28</v>
          </cell>
          <cell r="Y285">
            <v>0</v>
          </cell>
          <cell r="Z285">
            <v>7058.28</v>
          </cell>
          <cell r="AA285">
            <v>7051.27</v>
          </cell>
          <cell r="AB285">
            <v>84636393</v>
          </cell>
          <cell r="AC285">
            <v>22001</v>
          </cell>
          <cell r="AD285" t="str">
            <v>Solar</v>
          </cell>
          <cell r="AE285" t="str">
            <v>Ltr</v>
          </cell>
          <cell r="AF285">
            <v>0</v>
          </cell>
          <cell r="AH285">
            <v>0</v>
          </cell>
          <cell r="AI285">
            <v>0</v>
          </cell>
          <cell r="AJ285">
            <v>8899</v>
          </cell>
          <cell r="AK285">
            <v>0</v>
          </cell>
          <cell r="AL285">
            <v>0</v>
          </cell>
          <cell r="AM285">
            <v>22001</v>
          </cell>
          <cell r="AN285" t="str">
            <v>Pekerja</v>
          </cell>
          <cell r="AO285" t="str">
            <v>Org/hari</v>
          </cell>
          <cell r="AP285">
            <v>4</v>
          </cell>
          <cell r="AQ285">
            <v>48.012</v>
          </cell>
          <cell r="AS285">
            <v>8.3299999999999999E-2</v>
          </cell>
          <cell r="AT285">
            <v>49500.000000000007</v>
          </cell>
          <cell r="AU285">
            <v>4123.3500000000004</v>
          </cell>
          <cell r="AV285">
            <v>49492570</v>
          </cell>
          <cell r="BJ285">
            <v>1.7149714285714286</v>
          </cell>
          <cell r="BK285">
            <v>6998.95</v>
          </cell>
          <cell r="BL285">
            <v>3.99</v>
          </cell>
          <cell r="BN285" t="str">
            <v xml:space="preserve">Pile Driver Hammer </v>
          </cell>
          <cell r="BO285">
            <v>0.53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R285">
            <v>0</v>
          </cell>
          <cell r="CT285" t="str">
            <v>Solar</v>
          </cell>
          <cell r="CU285">
            <v>0</v>
          </cell>
          <cell r="CV285">
            <v>0</v>
          </cell>
          <cell r="CW285" t="e">
            <v>#DIV/0!</v>
          </cell>
          <cell r="CX285" t="e">
            <v>#DIV/0!</v>
          </cell>
          <cell r="CY285" t="e">
            <v>#DIV/0!</v>
          </cell>
          <cell r="CZ285" t="e">
            <v>#DIV/0!</v>
          </cell>
          <cell r="DA285" t="e">
            <v>#DIV/0!</v>
          </cell>
          <cell r="DB285" t="e">
            <v>#DIV/0!</v>
          </cell>
          <cell r="DC285" t="e">
            <v>#DIV/0!</v>
          </cell>
          <cell r="DD285" t="e">
            <v>#DIV/0!</v>
          </cell>
          <cell r="DE285" t="e">
            <v>#DIV/0!</v>
          </cell>
          <cell r="DF285" t="e">
            <v>#DIV/0!</v>
          </cell>
          <cell r="DG285" t="e">
            <v>#DIV/0!</v>
          </cell>
          <cell r="DH285" t="e">
            <v>#DIV/0!</v>
          </cell>
          <cell r="DI285" t="e">
            <v>#DIV/0!</v>
          </cell>
          <cell r="DJ285" t="e">
            <v>#DIV/0!</v>
          </cell>
          <cell r="DL285" t="str">
            <v>Pekerja</v>
          </cell>
          <cell r="DM285">
            <v>3.99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V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  <cell r="EA285">
            <v>0</v>
          </cell>
          <cell r="EB285">
            <v>0</v>
          </cell>
        </row>
        <row r="286">
          <cell r="A286">
            <v>22002</v>
          </cell>
          <cell r="G286" t="str">
            <v>Crawler Crane 25 Ton</v>
          </cell>
          <cell r="H286">
            <v>25.714285714285715</v>
          </cell>
          <cell r="I286" t="str">
            <v>m'/jam</v>
          </cell>
          <cell r="J286">
            <v>1</v>
          </cell>
          <cell r="K286">
            <v>3.8800000000000001E-2</v>
          </cell>
          <cell r="P286">
            <v>1750</v>
          </cell>
          <cell r="R286">
            <v>466.78</v>
          </cell>
          <cell r="S286">
            <v>0.26</v>
          </cell>
          <cell r="T286">
            <v>514250.00000000006</v>
          </cell>
          <cell r="V286">
            <v>240041615</v>
          </cell>
          <cell r="W286">
            <v>0</v>
          </cell>
          <cell r="X286">
            <v>19998.46</v>
          </cell>
          <cell r="Y286">
            <v>0</v>
          </cell>
          <cell r="Z286">
            <v>19998.46</v>
          </cell>
          <cell r="AA286">
            <v>19952.900000000001</v>
          </cell>
          <cell r="AB286">
            <v>239494658</v>
          </cell>
          <cell r="AC286">
            <v>22002</v>
          </cell>
          <cell r="AD286" t="str">
            <v>Solar</v>
          </cell>
          <cell r="AE286" t="str">
            <v>Ltr</v>
          </cell>
          <cell r="AF286">
            <v>0.97222222222222221</v>
          </cell>
          <cell r="AH286">
            <v>11669.583333333334</v>
          </cell>
          <cell r="AI286">
            <v>1166.9583333333335</v>
          </cell>
          <cell r="AJ286">
            <v>8899</v>
          </cell>
          <cell r="AK286">
            <v>8651.7999999999993</v>
          </cell>
          <cell r="AL286">
            <v>103847555</v>
          </cell>
          <cell r="AM286">
            <v>22002</v>
          </cell>
          <cell r="AN286" t="str">
            <v xml:space="preserve">Tukang </v>
          </cell>
          <cell r="AO286" t="str">
            <v>Org/hari</v>
          </cell>
          <cell r="AP286">
            <v>1</v>
          </cell>
          <cell r="AQ286">
            <v>48.012</v>
          </cell>
          <cell r="AS286">
            <v>2.0799999999999999E-2</v>
          </cell>
          <cell r="AT286">
            <v>66000</v>
          </cell>
          <cell r="AU286">
            <v>1372.8</v>
          </cell>
          <cell r="AV286">
            <v>16477718</v>
          </cell>
          <cell r="BJ286">
            <v>6.8681285714285716</v>
          </cell>
          <cell r="BK286">
            <v>1747.63</v>
          </cell>
          <cell r="BL286">
            <v>0.99</v>
          </cell>
          <cell r="BN286" t="str">
            <v>Crawler Crane 25 Ton</v>
          </cell>
          <cell r="BO286">
            <v>0.26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R286">
            <v>0</v>
          </cell>
          <cell r="CT286" t="str">
            <v>Solar</v>
          </cell>
          <cell r="CU286">
            <v>11669.583333333334</v>
          </cell>
          <cell r="CV286">
            <v>0</v>
          </cell>
          <cell r="CW286" t="e">
            <v>#DIV/0!</v>
          </cell>
          <cell r="CX286" t="e">
            <v>#DIV/0!</v>
          </cell>
          <cell r="CY286" t="e">
            <v>#DIV/0!</v>
          </cell>
          <cell r="CZ286" t="e">
            <v>#DIV/0!</v>
          </cell>
          <cell r="DA286" t="e">
            <v>#DIV/0!</v>
          </cell>
          <cell r="DB286" t="e">
            <v>#DIV/0!</v>
          </cell>
          <cell r="DC286" t="e">
            <v>#DIV/0!</v>
          </cell>
          <cell r="DD286" t="e">
            <v>#DIV/0!</v>
          </cell>
          <cell r="DE286" t="e">
            <v>#DIV/0!</v>
          </cell>
          <cell r="DF286" t="e">
            <v>#DIV/0!</v>
          </cell>
          <cell r="DG286" t="e">
            <v>#DIV/0!</v>
          </cell>
          <cell r="DH286" t="e">
            <v>#DIV/0!</v>
          </cell>
          <cell r="DI286" t="e">
            <v>#DIV/0!</v>
          </cell>
          <cell r="DJ286" t="e">
            <v>#DIV/0!</v>
          </cell>
          <cell r="DL286" t="str">
            <v xml:space="preserve">Tukang </v>
          </cell>
          <cell r="DM286">
            <v>0.99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</row>
        <row r="287">
          <cell r="A287">
            <v>22003</v>
          </cell>
          <cell r="J287">
            <v>0.5</v>
          </cell>
          <cell r="K287">
            <v>0</v>
          </cell>
          <cell r="P287">
            <v>1750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22003</v>
          </cell>
          <cell r="AE287">
            <v>0</v>
          </cell>
          <cell r="AM287">
            <v>22003</v>
          </cell>
          <cell r="AN287" t="str">
            <v>Mandor</v>
          </cell>
          <cell r="AO287" t="str">
            <v>Org/hari</v>
          </cell>
          <cell r="AP287">
            <v>1</v>
          </cell>
          <cell r="AQ287">
            <v>48.012</v>
          </cell>
          <cell r="AS287">
            <v>2.0799999999999999E-2</v>
          </cell>
          <cell r="AT287">
            <v>82500</v>
          </cell>
          <cell r="AU287">
            <v>1716</v>
          </cell>
          <cell r="AV287">
            <v>20597148</v>
          </cell>
          <cell r="BJ287">
            <v>6.8681285714285716</v>
          </cell>
          <cell r="BK287">
            <v>1747.63</v>
          </cell>
          <cell r="BL287">
            <v>0.99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R287">
            <v>0</v>
          </cell>
          <cell r="CT287">
            <v>0</v>
          </cell>
          <cell r="CU287">
            <v>0</v>
          </cell>
          <cell r="CV287">
            <v>0</v>
          </cell>
          <cell r="CW287" t="e">
            <v>#DIV/0!</v>
          </cell>
          <cell r="CX287" t="e">
            <v>#DIV/0!</v>
          </cell>
          <cell r="CY287" t="e">
            <v>#DIV/0!</v>
          </cell>
          <cell r="CZ287" t="e">
            <v>#DIV/0!</v>
          </cell>
          <cell r="DA287" t="e">
            <v>#DIV/0!</v>
          </cell>
          <cell r="DB287" t="e">
            <v>#DIV/0!</v>
          </cell>
          <cell r="DC287" t="e">
            <v>#DIV/0!</v>
          </cell>
          <cell r="DD287" t="e">
            <v>#DIV/0!</v>
          </cell>
          <cell r="DE287" t="e">
            <v>#DIV/0!</v>
          </cell>
          <cell r="DF287" t="e">
            <v>#DIV/0!</v>
          </cell>
          <cell r="DG287" t="e">
            <v>#DIV/0!</v>
          </cell>
          <cell r="DH287" t="e">
            <v>#DIV/0!</v>
          </cell>
          <cell r="DI287" t="e">
            <v>#DIV/0!</v>
          </cell>
          <cell r="DJ287" t="e">
            <v>#DIV/0!</v>
          </cell>
          <cell r="DL287" t="str">
            <v>Mandor</v>
          </cell>
          <cell r="DM287">
            <v>0.99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V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  <cell r="EA287">
            <v>0</v>
          </cell>
          <cell r="EB287">
            <v>0</v>
          </cell>
        </row>
        <row r="288">
          <cell r="A288">
            <v>22004</v>
          </cell>
          <cell r="J288">
            <v>1</v>
          </cell>
          <cell r="K288">
            <v>0</v>
          </cell>
          <cell r="P288">
            <v>1750</v>
          </cell>
          <cell r="AC288">
            <v>22004</v>
          </cell>
          <cell r="AE288">
            <v>0</v>
          </cell>
          <cell r="AM288">
            <v>22004</v>
          </cell>
          <cell r="AN288" t="str">
            <v>Operator</v>
          </cell>
          <cell r="AO288" t="str">
            <v>Org/hari</v>
          </cell>
          <cell r="AP288">
            <v>1</v>
          </cell>
          <cell r="AQ288">
            <v>48.012</v>
          </cell>
          <cell r="AS288">
            <v>2.0799999999999999E-2</v>
          </cell>
          <cell r="AT288">
            <v>110000.00000000001</v>
          </cell>
          <cell r="AU288">
            <v>2288</v>
          </cell>
          <cell r="AV288">
            <v>27462864</v>
          </cell>
          <cell r="BJ288">
            <v>6.8681285714285716</v>
          </cell>
          <cell r="BK288">
            <v>1747.63</v>
          </cell>
          <cell r="BL288">
            <v>0.99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R288">
            <v>0</v>
          </cell>
          <cell r="CT288">
            <v>0</v>
          </cell>
          <cell r="CU288">
            <v>0</v>
          </cell>
          <cell r="CV288">
            <v>0</v>
          </cell>
          <cell r="CW288" t="e">
            <v>#DIV/0!</v>
          </cell>
          <cell r="CX288" t="e">
            <v>#DIV/0!</v>
          </cell>
          <cell r="CY288" t="e">
            <v>#DIV/0!</v>
          </cell>
          <cell r="CZ288" t="e">
            <v>#DIV/0!</v>
          </cell>
          <cell r="DA288" t="e">
            <v>#DIV/0!</v>
          </cell>
          <cell r="DB288" t="e">
            <v>#DIV/0!</v>
          </cell>
          <cell r="DC288" t="e">
            <v>#DIV/0!</v>
          </cell>
          <cell r="DD288" t="e">
            <v>#DIV/0!</v>
          </cell>
          <cell r="DE288" t="e">
            <v>#DIV/0!</v>
          </cell>
          <cell r="DF288" t="e">
            <v>#DIV/0!</v>
          </cell>
          <cell r="DG288" t="e">
            <v>#DIV/0!</v>
          </cell>
          <cell r="DH288" t="e">
            <v>#DIV/0!</v>
          </cell>
          <cell r="DI288" t="e">
            <v>#DIV/0!</v>
          </cell>
          <cell r="DJ288" t="e">
            <v>#DIV/0!</v>
          </cell>
          <cell r="DL288" t="str">
            <v>Operator</v>
          </cell>
          <cell r="DM288">
            <v>0.99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V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  <cell r="EA288">
            <v>0</v>
          </cell>
          <cell r="EB288">
            <v>0</v>
          </cell>
        </row>
        <row r="289">
          <cell r="A289">
            <v>22005</v>
          </cell>
          <cell r="J289">
            <v>1</v>
          </cell>
          <cell r="K289">
            <v>0</v>
          </cell>
          <cell r="P289">
            <v>1750</v>
          </cell>
          <cell r="AC289">
            <v>22005</v>
          </cell>
          <cell r="AE289">
            <v>0</v>
          </cell>
          <cell r="AM289">
            <v>22005</v>
          </cell>
          <cell r="AO289">
            <v>0</v>
          </cell>
          <cell r="BJ289">
            <v>0</v>
          </cell>
          <cell r="BK289">
            <v>0</v>
          </cell>
          <cell r="BL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R289">
            <v>0</v>
          </cell>
          <cell r="CT289">
            <v>0</v>
          </cell>
          <cell r="CU289">
            <v>0</v>
          </cell>
          <cell r="CV289">
            <v>0</v>
          </cell>
          <cell r="CW289" t="e">
            <v>#DIV/0!</v>
          </cell>
          <cell r="CX289" t="e">
            <v>#DIV/0!</v>
          </cell>
          <cell r="CY289" t="e">
            <v>#DIV/0!</v>
          </cell>
          <cell r="CZ289" t="e">
            <v>#DIV/0!</v>
          </cell>
          <cell r="DA289" t="e">
            <v>#DIV/0!</v>
          </cell>
          <cell r="DB289" t="e">
            <v>#DIV/0!</v>
          </cell>
          <cell r="DC289" t="e">
            <v>#DIV/0!</v>
          </cell>
          <cell r="DD289" t="e">
            <v>#DIV/0!</v>
          </cell>
          <cell r="DE289" t="e">
            <v>#DIV/0!</v>
          </cell>
          <cell r="DF289" t="e">
            <v>#DIV/0!</v>
          </cell>
          <cell r="DG289" t="e">
            <v>#DIV/0!</v>
          </cell>
          <cell r="DH289" t="e">
            <v>#DIV/0!</v>
          </cell>
          <cell r="DI289" t="e">
            <v>#DIV/0!</v>
          </cell>
          <cell r="DJ289" t="e">
            <v>#DIV/0!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V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  <cell r="EA289">
            <v>0</v>
          </cell>
          <cell r="EB289">
            <v>0</v>
          </cell>
        </row>
        <row r="290">
          <cell r="A290">
            <v>22006</v>
          </cell>
          <cell r="J290">
            <v>1</v>
          </cell>
          <cell r="K290">
            <v>0</v>
          </cell>
          <cell r="P290">
            <v>1750</v>
          </cell>
          <cell r="AC290">
            <v>22006</v>
          </cell>
          <cell r="AE290">
            <v>0</v>
          </cell>
          <cell r="AM290">
            <v>22006</v>
          </cell>
          <cell r="AO290">
            <v>0</v>
          </cell>
          <cell r="BJ290">
            <v>0</v>
          </cell>
          <cell r="BK290">
            <v>0</v>
          </cell>
          <cell r="BL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R290">
            <v>0</v>
          </cell>
          <cell r="CT290">
            <v>0</v>
          </cell>
          <cell r="CU290">
            <v>0</v>
          </cell>
          <cell r="CV290">
            <v>0</v>
          </cell>
          <cell r="CW290" t="e">
            <v>#DIV/0!</v>
          </cell>
          <cell r="CX290" t="e">
            <v>#DIV/0!</v>
          </cell>
          <cell r="CY290" t="e">
            <v>#DIV/0!</v>
          </cell>
          <cell r="CZ290" t="e">
            <v>#DIV/0!</v>
          </cell>
          <cell r="DA290" t="e">
            <v>#DIV/0!</v>
          </cell>
          <cell r="DB290" t="e">
            <v>#DIV/0!</v>
          </cell>
          <cell r="DC290" t="e">
            <v>#DIV/0!</v>
          </cell>
          <cell r="DD290" t="e">
            <v>#DIV/0!</v>
          </cell>
          <cell r="DE290" t="e">
            <v>#DIV/0!</v>
          </cell>
          <cell r="DF290" t="e">
            <v>#DIV/0!</v>
          </cell>
          <cell r="DG290" t="e">
            <v>#DIV/0!</v>
          </cell>
          <cell r="DH290" t="e">
            <v>#DIV/0!</v>
          </cell>
          <cell r="DI290" t="e">
            <v>#DIV/0!</v>
          </cell>
          <cell r="DJ290" t="e">
            <v>#DIV/0!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V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  <cell r="EA290">
            <v>0</v>
          </cell>
          <cell r="EB290">
            <v>0</v>
          </cell>
        </row>
        <row r="291">
          <cell r="A291">
            <v>22007</v>
          </cell>
          <cell r="J291">
            <v>1</v>
          </cell>
          <cell r="K291">
            <v>0</v>
          </cell>
          <cell r="P291">
            <v>1750</v>
          </cell>
          <cell r="AC291">
            <v>22007</v>
          </cell>
          <cell r="AE291">
            <v>0</v>
          </cell>
          <cell r="AM291">
            <v>22007</v>
          </cell>
          <cell r="AO291">
            <v>0</v>
          </cell>
          <cell r="BJ291">
            <v>0</v>
          </cell>
          <cell r="BK291">
            <v>0</v>
          </cell>
          <cell r="BL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R291">
            <v>0</v>
          </cell>
          <cell r="CT291">
            <v>0</v>
          </cell>
          <cell r="CU291">
            <v>0</v>
          </cell>
          <cell r="CV291">
            <v>0</v>
          </cell>
          <cell r="CW291" t="e">
            <v>#DIV/0!</v>
          </cell>
          <cell r="CX291" t="e">
            <v>#DIV/0!</v>
          </cell>
          <cell r="CY291" t="e">
            <v>#DIV/0!</v>
          </cell>
          <cell r="CZ291" t="e">
            <v>#DIV/0!</v>
          </cell>
          <cell r="DA291" t="e">
            <v>#DIV/0!</v>
          </cell>
          <cell r="DB291" t="e">
            <v>#DIV/0!</v>
          </cell>
          <cell r="DC291" t="e">
            <v>#DIV/0!</v>
          </cell>
          <cell r="DD291" t="e">
            <v>#DIV/0!</v>
          </cell>
          <cell r="DE291" t="e">
            <v>#DIV/0!</v>
          </cell>
          <cell r="DF291" t="e">
            <v>#DIV/0!</v>
          </cell>
          <cell r="DG291" t="e">
            <v>#DIV/0!</v>
          </cell>
          <cell r="DH291" t="e">
            <v>#DIV/0!</v>
          </cell>
          <cell r="DI291" t="e">
            <v>#DIV/0!</v>
          </cell>
          <cell r="DJ291" t="e">
            <v>#DIV/0!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V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  <cell r="EA291">
            <v>0</v>
          </cell>
          <cell r="EB291">
            <v>0</v>
          </cell>
        </row>
        <row r="292">
          <cell r="A292">
            <v>22008</v>
          </cell>
          <cell r="J292">
            <v>1</v>
          </cell>
          <cell r="K292">
            <v>0</v>
          </cell>
          <cell r="P292">
            <v>1750</v>
          </cell>
          <cell r="AC292">
            <v>22008</v>
          </cell>
          <cell r="AE292">
            <v>0</v>
          </cell>
          <cell r="AM292">
            <v>22008</v>
          </cell>
          <cell r="AO292">
            <v>0</v>
          </cell>
          <cell r="BJ292">
            <v>0</v>
          </cell>
          <cell r="BK292">
            <v>0</v>
          </cell>
          <cell r="BL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R292">
            <v>0</v>
          </cell>
          <cell r="CT292">
            <v>0</v>
          </cell>
          <cell r="CU292">
            <v>0</v>
          </cell>
          <cell r="CV292">
            <v>0</v>
          </cell>
          <cell r="CW292" t="e">
            <v>#DIV/0!</v>
          </cell>
          <cell r="CX292" t="e">
            <v>#DIV/0!</v>
          </cell>
          <cell r="CY292" t="e">
            <v>#DIV/0!</v>
          </cell>
          <cell r="CZ292" t="e">
            <v>#DIV/0!</v>
          </cell>
          <cell r="DA292" t="e">
            <v>#DIV/0!</v>
          </cell>
          <cell r="DB292" t="e">
            <v>#DIV/0!</v>
          </cell>
          <cell r="DC292" t="e">
            <v>#DIV/0!</v>
          </cell>
          <cell r="DD292" t="e">
            <v>#DIV/0!</v>
          </cell>
          <cell r="DE292" t="e">
            <v>#DIV/0!</v>
          </cell>
          <cell r="DF292" t="e">
            <v>#DIV/0!</v>
          </cell>
          <cell r="DG292" t="e">
            <v>#DIV/0!</v>
          </cell>
          <cell r="DH292" t="e">
            <v>#DIV/0!</v>
          </cell>
          <cell r="DI292" t="e">
            <v>#DIV/0!</v>
          </cell>
          <cell r="DJ292" t="e">
            <v>#DIV/0!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V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  <cell r="EA292">
            <v>0</v>
          </cell>
          <cell r="EB292">
            <v>0</v>
          </cell>
        </row>
        <row r="293">
          <cell r="A293">
            <v>22009</v>
          </cell>
          <cell r="J293">
            <v>1</v>
          </cell>
          <cell r="K293">
            <v>0</v>
          </cell>
          <cell r="P293">
            <v>1750</v>
          </cell>
          <cell r="AC293">
            <v>22009</v>
          </cell>
          <cell r="AE293">
            <v>0</v>
          </cell>
          <cell r="AM293">
            <v>22009</v>
          </cell>
          <cell r="AO293">
            <v>0</v>
          </cell>
          <cell r="BJ293">
            <v>0</v>
          </cell>
          <cell r="BK293">
            <v>0</v>
          </cell>
          <cell r="BL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R293">
            <v>0</v>
          </cell>
          <cell r="CT293">
            <v>0</v>
          </cell>
          <cell r="CU293">
            <v>0</v>
          </cell>
          <cell r="CV293">
            <v>0</v>
          </cell>
          <cell r="CW293" t="e">
            <v>#DIV/0!</v>
          </cell>
          <cell r="CX293" t="e">
            <v>#DIV/0!</v>
          </cell>
          <cell r="CY293" t="e">
            <v>#DIV/0!</v>
          </cell>
          <cell r="CZ293" t="e">
            <v>#DIV/0!</v>
          </cell>
          <cell r="DA293" t="e">
            <v>#DIV/0!</v>
          </cell>
          <cell r="DB293" t="e">
            <v>#DIV/0!</v>
          </cell>
          <cell r="DC293" t="e">
            <v>#DIV/0!</v>
          </cell>
          <cell r="DD293" t="e">
            <v>#DIV/0!</v>
          </cell>
          <cell r="DE293" t="e">
            <v>#DIV/0!</v>
          </cell>
          <cell r="DF293" t="e">
            <v>#DIV/0!</v>
          </cell>
          <cell r="DG293" t="e">
            <v>#DIV/0!</v>
          </cell>
          <cell r="DH293" t="e">
            <v>#DIV/0!</v>
          </cell>
          <cell r="DI293" t="e">
            <v>#DIV/0!</v>
          </cell>
          <cell r="DJ293" t="e">
            <v>#DIV/0!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</row>
        <row r="294">
          <cell r="A294">
            <v>22010</v>
          </cell>
          <cell r="J294">
            <v>1</v>
          </cell>
          <cell r="K294">
            <v>0</v>
          </cell>
          <cell r="P294">
            <v>1750</v>
          </cell>
          <cell r="AC294">
            <v>22010</v>
          </cell>
          <cell r="AE294">
            <v>0</v>
          </cell>
          <cell r="AM294">
            <v>22010</v>
          </cell>
          <cell r="AO294">
            <v>0</v>
          </cell>
          <cell r="BJ294">
            <v>0</v>
          </cell>
          <cell r="BK294">
            <v>0</v>
          </cell>
          <cell r="BL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R294">
            <v>0</v>
          </cell>
          <cell r="CT294">
            <v>0</v>
          </cell>
          <cell r="CU294">
            <v>0</v>
          </cell>
          <cell r="CV294">
            <v>0</v>
          </cell>
          <cell r="CW294" t="e">
            <v>#DIV/0!</v>
          </cell>
          <cell r="CX294" t="e">
            <v>#DIV/0!</v>
          </cell>
          <cell r="CY294" t="e">
            <v>#DIV/0!</v>
          </cell>
          <cell r="CZ294" t="e">
            <v>#DIV/0!</v>
          </cell>
          <cell r="DA294" t="e">
            <v>#DIV/0!</v>
          </cell>
          <cell r="DB294" t="e">
            <v>#DIV/0!</v>
          </cell>
          <cell r="DC294" t="e">
            <v>#DIV/0!</v>
          </cell>
          <cell r="DD294" t="e">
            <v>#DIV/0!</v>
          </cell>
          <cell r="DE294" t="e">
            <v>#DIV/0!</v>
          </cell>
          <cell r="DF294" t="e">
            <v>#DIV/0!</v>
          </cell>
          <cell r="DG294" t="e">
            <v>#DIV/0!</v>
          </cell>
          <cell r="DH294" t="e">
            <v>#DIV/0!</v>
          </cell>
          <cell r="DI294" t="e">
            <v>#DIV/0!</v>
          </cell>
          <cell r="DJ294" t="e">
            <v>#DIV/0!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</row>
        <row r="295">
          <cell r="A295">
            <v>22011</v>
          </cell>
          <cell r="J295">
            <v>1</v>
          </cell>
          <cell r="K295">
            <v>0</v>
          </cell>
          <cell r="P295">
            <v>1750</v>
          </cell>
          <cell r="AC295">
            <v>22011</v>
          </cell>
          <cell r="AE295">
            <v>0</v>
          </cell>
          <cell r="AM295">
            <v>22011</v>
          </cell>
          <cell r="AO295">
            <v>0</v>
          </cell>
          <cell r="BJ295">
            <v>0</v>
          </cell>
          <cell r="BK295">
            <v>0</v>
          </cell>
          <cell r="BL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R295">
            <v>0</v>
          </cell>
          <cell r="CT295">
            <v>0</v>
          </cell>
          <cell r="CU295">
            <v>0</v>
          </cell>
          <cell r="CV295">
            <v>0</v>
          </cell>
          <cell r="CW295" t="e">
            <v>#DIV/0!</v>
          </cell>
          <cell r="CX295" t="e">
            <v>#DIV/0!</v>
          </cell>
          <cell r="CY295" t="e">
            <v>#DIV/0!</v>
          </cell>
          <cell r="CZ295" t="e">
            <v>#DIV/0!</v>
          </cell>
          <cell r="DA295" t="e">
            <v>#DIV/0!</v>
          </cell>
          <cell r="DB295" t="e">
            <v>#DIV/0!</v>
          </cell>
          <cell r="DC295" t="e">
            <v>#DIV/0!</v>
          </cell>
          <cell r="DD295" t="e">
            <v>#DIV/0!</v>
          </cell>
          <cell r="DE295" t="e">
            <v>#DIV/0!</v>
          </cell>
          <cell r="DF295" t="e">
            <v>#DIV/0!</v>
          </cell>
          <cell r="DG295" t="e">
            <v>#DIV/0!</v>
          </cell>
          <cell r="DH295" t="e">
            <v>#DIV/0!</v>
          </cell>
          <cell r="DI295" t="e">
            <v>#DIV/0!</v>
          </cell>
          <cell r="DJ295" t="e">
            <v>#DIV/0!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</row>
        <row r="296">
          <cell r="A296">
            <v>22012</v>
          </cell>
          <cell r="J296">
            <v>1</v>
          </cell>
          <cell r="K296">
            <v>0</v>
          </cell>
          <cell r="P296">
            <v>1750</v>
          </cell>
          <cell r="AC296">
            <v>22012</v>
          </cell>
          <cell r="AE296">
            <v>0</v>
          </cell>
          <cell r="AM296">
            <v>22012</v>
          </cell>
          <cell r="AO296">
            <v>0</v>
          </cell>
          <cell r="BJ296">
            <v>0</v>
          </cell>
          <cell r="BK296">
            <v>0</v>
          </cell>
          <cell r="BL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R296">
            <v>0</v>
          </cell>
          <cell r="CT296">
            <v>0</v>
          </cell>
          <cell r="CU296">
            <v>0</v>
          </cell>
          <cell r="CV296">
            <v>0</v>
          </cell>
          <cell r="CW296" t="e">
            <v>#DIV/0!</v>
          </cell>
          <cell r="CX296" t="e">
            <v>#DIV/0!</v>
          </cell>
          <cell r="CY296" t="e">
            <v>#DIV/0!</v>
          </cell>
          <cell r="CZ296" t="e">
            <v>#DIV/0!</v>
          </cell>
          <cell r="DA296" t="e">
            <v>#DIV/0!</v>
          </cell>
          <cell r="DB296" t="e">
            <v>#DIV/0!</v>
          </cell>
          <cell r="DC296" t="e">
            <v>#DIV/0!</v>
          </cell>
          <cell r="DD296" t="e">
            <v>#DIV/0!</v>
          </cell>
          <cell r="DE296" t="e">
            <v>#DIV/0!</v>
          </cell>
          <cell r="DF296" t="e">
            <v>#DIV/0!</v>
          </cell>
          <cell r="DG296" t="e">
            <v>#DIV/0!</v>
          </cell>
          <cell r="DH296" t="e">
            <v>#DIV/0!</v>
          </cell>
          <cell r="DI296" t="e">
            <v>#DIV/0!</v>
          </cell>
          <cell r="DJ296" t="e">
            <v>#DIV/0!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</row>
        <row r="297">
          <cell r="A297">
            <v>23000</v>
          </cell>
          <cell r="B297">
            <v>23</v>
          </cell>
          <cell r="C297" t="str">
            <v>II - 3 - E</v>
          </cell>
          <cell r="D297" t="str">
            <v>Beton Cor K. 300</v>
          </cell>
          <cell r="E297" t="str">
            <v>m3</v>
          </cell>
          <cell r="F297">
            <v>540</v>
          </cell>
          <cell r="H297">
            <v>0.5</v>
          </cell>
          <cell r="I297" t="str">
            <v>m3/jam</v>
          </cell>
          <cell r="L297">
            <v>9</v>
          </cell>
          <cell r="M297">
            <v>25</v>
          </cell>
          <cell r="N297">
            <v>7</v>
          </cell>
          <cell r="O297">
            <v>1</v>
          </cell>
          <cell r="P297">
            <v>1575</v>
          </cell>
          <cell r="Q297">
            <v>540</v>
          </cell>
          <cell r="V297">
            <v>46008000.000000007</v>
          </cell>
          <cell r="W297">
            <v>0</v>
          </cell>
          <cell r="X297">
            <v>85200</v>
          </cell>
          <cell r="Y297">
            <v>0</v>
          </cell>
          <cell r="Z297">
            <v>85200</v>
          </cell>
          <cell r="AA297">
            <v>85200</v>
          </cell>
          <cell r="AB297">
            <v>46008000</v>
          </cell>
          <cell r="AC297">
            <v>23000</v>
          </cell>
          <cell r="AG297">
            <v>540</v>
          </cell>
          <cell r="AK297">
            <v>982846</v>
          </cell>
          <cell r="AL297">
            <v>530736840</v>
          </cell>
          <cell r="AM297">
            <v>23000</v>
          </cell>
          <cell r="AQ297">
            <v>3.5</v>
          </cell>
          <cell r="AR297">
            <v>540</v>
          </cell>
          <cell r="AU297">
            <v>21628.2</v>
          </cell>
          <cell r="AV297">
            <v>11679228</v>
          </cell>
          <cell r="BB297">
            <v>1089674</v>
          </cell>
          <cell r="BC297">
            <v>588423960</v>
          </cell>
          <cell r="BD297">
            <v>588424068</v>
          </cell>
          <cell r="BF297">
            <v>85200</v>
          </cell>
          <cell r="BG297">
            <v>982846</v>
          </cell>
          <cell r="BH297">
            <v>21628.2</v>
          </cell>
          <cell r="BI297">
            <v>1089674.2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>
            <v>0</v>
          </cell>
        </row>
        <row r="298">
          <cell r="A298">
            <v>23001</v>
          </cell>
          <cell r="G298" t="str">
            <v xml:space="preserve">Concrete Mixer </v>
          </cell>
          <cell r="H298">
            <v>0.5</v>
          </cell>
          <cell r="I298" t="str">
            <v>m3/jam</v>
          </cell>
          <cell r="J298">
            <v>1</v>
          </cell>
          <cell r="K298">
            <v>2</v>
          </cell>
          <cell r="P298">
            <v>1575</v>
          </cell>
          <cell r="R298">
            <v>1080</v>
          </cell>
          <cell r="S298">
            <v>0.68</v>
          </cell>
          <cell r="T298">
            <v>30250.000000000004</v>
          </cell>
          <cell r="V298">
            <v>32670000.000000004</v>
          </cell>
          <cell r="W298">
            <v>0</v>
          </cell>
          <cell r="X298">
            <v>60500</v>
          </cell>
          <cell r="Y298">
            <v>0</v>
          </cell>
          <cell r="Z298">
            <v>60500</v>
          </cell>
          <cell r="AA298">
            <v>60500</v>
          </cell>
          <cell r="AB298">
            <v>32670000</v>
          </cell>
          <cell r="AC298">
            <v>23001</v>
          </cell>
          <cell r="AD298" t="str">
            <v>Readymix K300</v>
          </cell>
          <cell r="AE298" t="str">
            <v>m3</v>
          </cell>
          <cell r="AF298">
            <v>1.05</v>
          </cell>
          <cell r="AH298">
            <v>567</v>
          </cell>
          <cell r="AI298">
            <v>63</v>
          </cell>
          <cell r="AJ298">
            <v>845000</v>
          </cell>
          <cell r="AK298">
            <v>887250</v>
          </cell>
          <cell r="AL298">
            <v>479115000</v>
          </cell>
          <cell r="AM298">
            <v>23001</v>
          </cell>
          <cell r="AN298" t="str">
            <v>Pekerja</v>
          </cell>
          <cell r="AO298" t="str">
            <v>Org/hari</v>
          </cell>
          <cell r="AP298">
            <v>6</v>
          </cell>
          <cell r="AQ298">
            <v>30</v>
          </cell>
          <cell r="AS298">
            <v>0.2</v>
          </cell>
          <cell r="AT298">
            <v>49500.000000000007</v>
          </cell>
          <cell r="AU298">
            <v>9900</v>
          </cell>
          <cell r="AV298">
            <v>5346000</v>
          </cell>
          <cell r="BJ298">
            <v>0.7142857142857143</v>
          </cell>
          <cell r="BK298">
            <v>756</v>
          </cell>
          <cell r="BL298">
            <v>0.48</v>
          </cell>
          <cell r="BN298" t="str">
            <v xml:space="preserve">Concrete Mixer </v>
          </cell>
          <cell r="BO298">
            <v>0.68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R298">
            <v>0</v>
          </cell>
          <cell r="CT298" t="str">
            <v>Readymix K300</v>
          </cell>
          <cell r="CU298">
            <v>567</v>
          </cell>
          <cell r="CV298">
            <v>0</v>
          </cell>
          <cell r="CW298" t="e">
            <v>#DIV/0!</v>
          </cell>
          <cell r="CX298" t="e">
            <v>#DIV/0!</v>
          </cell>
          <cell r="CY298" t="e">
            <v>#DIV/0!</v>
          </cell>
          <cell r="CZ298" t="e">
            <v>#DIV/0!</v>
          </cell>
          <cell r="DA298" t="e">
            <v>#DIV/0!</v>
          </cell>
          <cell r="DB298" t="e">
            <v>#DIV/0!</v>
          </cell>
          <cell r="DC298" t="e">
            <v>#DIV/0!</v>
          </cell>
          <cell r="DD298" t="e">
            <v>#DIV/0!</v>
          </cell>
          <cell r="DE298" t="e">
            <v>#DIV/0!</v>
          </cell>
          <cell r="DF298" t="e">
            <v>#DIV/0!</v>
          </cell>
          <cell r="DG298" t="e">
            <v>#DIV/0!</v>
          </cell>
          <cell r="DH298" t="e">
            <v>#DIV/0!</v>
          </cell>
          <cell r="DI298" t="e">
            <v>#DIV/0!</v>
          </cell>
          <cell r="DJ298" t="e">
            <v>#DIV/0!</v>
          </cell>
          <cell r="DL298" t="str">
            <v>Pekerja</v>
          </cell>
          <cell r="DM298">
            <v>0.48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>
            <v>0</v>
          </cell>
        </row>
        <row r="299">
          <cell r="A299">
            <v>23002</v>
          </cell>
          <cell r="G299" t="str">
            <v>Concrete Vibrator</v>
          </cell>
          <cell r="H299">
            <v>0.5</v>
          </cell>
          <cell r="I299" t="str">
            <v>ls</v>
          </cell>
          <cell r="J299">
            <v>1</v>
          </cell>
          <cell r="K299">
            <v>2</v>
          </cell>
          <cell r="P299">
            <v>1575</v>
          </cell>
          <cell r="R299">
            <v>1080</v>
          </cell>
          <cell r="S299">
            <v>0.68</v>
          </cell>
          <cell r="T299">
            <v>12100.000000000002</v>
          </cell>
          <cell r="V299">
            <v>13068000.000000002</v>
          </cell>
          <cell r="W299">
            <v>0</v>
          </cell>
          <cell r="X299">
            <v>24200</v>
          </cell>
          <cell r="Y299">
            <v>0</v>
          </cell>
          <cell r="Z299">
            <v>24200</v>
          </cell>
          <cell r="AA299">
            <v>24200</v>
          </cell>
          <cell r="AB299">
            <v>13068000</v>
          </cell>
          <cell r="AC299">
            <v>23002</v>
          </cell>
          <cell r="AE299">
            <v>0</v>
          </cell>
          <cell r="AF299">
            <v>0.8</v>
          </cell>
          <cell r="AH299">
            <v>432</v>
          </cell>
          <cell r="AI299">
            <v>48</v>
          </cell>
          <cell r="AJ299">
            <v>0</v>
          </cell>
          <cell r="AK299">
            <v>0</v>
          </cell>
          <cell r="AL299">
            <v>0</v>
          </cell>
          <cell r="AM299">
            <v>23002</v>
          </cell>
          <cell r="AN299" t="str">
            <v xml:space="preserve">Tukang </v>
          </cell>
          <cell r="AO299" t="str">
            <v>Org/hari</v>
          </cell>
          <cell r="AP299">
            <v>3</v>
          </cell>
          <cell r="AQ299">
            <v>30</v>
          </cell>
          <cell r="AS299">
            <v>0.1</v>
          </cell>
          <cell r="AT299">
            <v>66000</v>
          </cell>
          <cell r="AU299">
            <v>6600</v>
          </cell>
          <cell r="AV299">
            <v>3564000</v>
          </cell>
          <cell r="BJ299">
            <v>1.4285714285714286</v>
          </cell>
          <cell r="BK299">
            <v>378</v>
          </cell>
          <cell r="BL299">
            <v>0.24</v>
          </cell>
          <cell r="BN299" t="str">
            <v>Concrete Vibrator</v>
          </cell>
          <cell r="BO299">
            <v>0.68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R299">
            <v>0</v>
          </cell>
          <cell r="CT299">
            <v>0</v>
          </cell>
          <cell r="CU299">
            <v>432</v>
          </cell>
          <cell r="CV299">
            <v>0</v>
          </cell>
          <cell r="CW299" t="e">
            <v>#DIV/0!</v>
          </cell>
          <cell r="CX299" t="e">
            <v>#DIV/0!</v>
          </cell>
          <cell r="CY299" t="e">
            <v>#DIV/0!</v>
          </cell>
          <cell r="CZ299" t="e">
            <v>#DIV/0!</v>
          </cell>
          <cell r="DA299" t="e">
            <v>#DIV/0!</v>
          </cell>
          <cell r="DB299" t="e">
            <v>#DIV/0!</v>
          </cell>
          <cell r="DC299" t="e">
            <v>#DIV/0!</v>
          </cell>
          <cell r="DD299" t="e">
            <v>#DIV/0!</v>
          </cell>
          <cell r="DE299" t="e">
            <v>#DIV/0!</v>
          </cell>
          <cell r="DF299" t="e">
            <v>#DIV/0!</v>
          </cell>
          <cell r="DG299" t="e">
            <v>#DIV/0!</v>
          </cell>
          <cell r="DH299" t="e">
            <v>#DIV/0!</v>
          </cell>
          <cell r="DI299" t="e">
            <v>#DIV/0!</v>
          </cell>
          <cell r="DJ299" t="e">
            <v>#DIV/0!</v>
          </cell>
          <cell r="DL299" t="str">
            <v xml:space="preserve">Tukang </v>
          </cell>
          <cell r="DM299">
            <v>0.24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</row>
        <row r="300">
          <cell r="A300">
            <v>23003</v>
          </cell>
          <cell r="G300" t="str">
            <v>Alat bantu</v>
          </cell>
          <cell r="H300">
            <v>0.5</v>
          </cell>
          <cell r="I300" t="str">
            <v>ls</v>
          </cell>
          <cell r="J300">
            <v>0.25</v>
          </cell>
          <cell r="K300">
            <v>0.5</v>
          </cell>
          <cell r="P300">
            <v>1575</v>
          </cell>
          <cell r="R300">
            <v>270</v>
          </cell>
          <cell r="S300">
            <v>0.17</v>
          </cell>
          <cell r="T300">
            <v>1000</v>
          </cell>
          <cell r="U300">
            <v>0</v>
          </cell>
          <cell r="V300">
            <v>270000</v>
          </cell>
          <cell r="W300">
            <v>0</v>
          </cell>
          <cell r="X300">
            <v>500</v>
          </cell>
          <cell r="Y300">
            <v>0</v>
          </cell>
          <cell r="Z300">
            <v>500</v>
          </cell>
          <cell r="AA300">
            <v>500</v>
          </cell>
          <cell r="AB300">
            <v>270000</v>
          </cell>
          <cell r="AC300">
            <v>23003</v>
          </cell>
          <cell r="AE300">
            <v>0</v>
          </cell>
          <cell r="AF300">
            <v>0.7</v>
          </cell>
          <cell r="AH300">
            <v>378</v>
          </cell>
          <cell r="AI300">
            <v>42</v>
          </cell>
          <cell r="AJ300">
            <v>0</v>
          </cell>
          <cell r="AK300">
            <v>0</v>
          </cell>
          <cell r="AL300">
            <v>0</v>
          </cell>
          <cell r="AM300">
            <v>23003</v>
          </cell>
          <cell r="AN300" t="str">
            <v>Kepala Tukang</v>
          </cell>
          <cell r="AO300" t="str">
            <v>Org/hari</v>
          </cell>
          <cell r="AP300">
            <v>1</v>
          </cell>
          <cell r="AQ300">
            <v>30</v>
          </cell>
          <cell r="AS300">
            <v>3.3300000000000003E-2</v>
          </cell>
          <cell r="AT300">
            <v>71500</v>
          </cell>
          <cell r="AU300">
            <v>2380.9499999999998</v>
          </cell>
          <cell r="AV300">
            <v>1285713</v>
          </cell>
          <cell r="BJ300">
            <v>4.29</v>
          </cell>
          <cell r="BK300">
            <v>125.87</v>
          </cell>
          <cell r="BL300">
            <v>7.0000000000000007E-2</v>
          </cell>
          <cell r="BN300" t="str">
            <v>Alat bantu</v>
          </cell>
          <cell r="BO300">
            <v>0.17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R300">
            <v>0</v>
          </cell>
          <cell r="CT300">
            <v>0</v>
          </cell>
          <cell r="CU300">
            <v>378</v>
          </cell>
          <cell r="CV300">
            <v>0</v>
          </cell>
          <cell r="CW300" t="e">
            <v>#DIV/0!</v>
          </cell>
          <cell r="CX300" t="e">
            <v>#DIV/0!</v>
          </cell>
          <cell r="CY300" t="e">
            <v>#DIV/0!</v>
          </cell>
          <cell r="CZ300" t="e">
            <v>#DIV/0!</v>
          </cell>
          <cell r="DA300" t="e">
            <v>#DIV/0!</v>
          </cell>
          <cell r="DB300" t="e">
            <v>#DIV/0!</v>
          </cell>
          <cell r="DC300" t="e">
            <v>#DIV/0!</v>
          </cell>
          <cell r="DD300" t="e">
            <v>#DIV/0!</v>
          </cell>
          <cell r="DE300" t="e">
            <v>#DIV/0!</v>
          </cell>
          <cell r="DF300" t="e">
            <v>#DIV/0!</v>
          </cell>
          <cell r="DG300" t="e">
            <v>#DIV/0!</v>
          </cell>
          <cell r="DH300" t="e">
            <v>#DIV/0!</v>
          </cell>
          <cell r="DI300" t="e">
            <v>#DIV/0!</v>
          </cell>
          <cell r="DJ300" t="e">
            <v>#DIV/0!</v>
          </cell>
          <cell r="DL300" t="str">
            <v>Kepala Tukang</v>
          </cell>
          <cell r="DM300">
            <v>7.0000000000000007E-2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</row>
        <row r="301">
          <cell r="A301">
            <v>23004</v>
          </cell>
          <cell r="J301">
            <v>1</v>
          </cell>
          <cell r="K301">
            <v>0</v>
          </cell>
          <cell r="P301">
            <v>1575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23004</v>
          </cell>
          <cell r="AF301">
            <v>4</v>
          </cell>
          <cell r="AH301">
            <v>2160</v>
          </cell>
          <cell r="AI301">
            <v>240</v>
          </cell>
          <cell r="AJ301">
            <v>0</v>
          </cell>
          <cell r="AK301">
            <v>0</v>
          </cell>
          <cell r="AL301">
            <v>0</v>
          </cell>
          <cell r="AM301">
            <v>23004</v>
          </cell>
          <cell r="AN301" t="str">
            <v>Mandor</v>
          </cell>
          <cell r="AO301" t="str">
            <v>Org/hari</v>
          </cell>
          <cell r="AP301">
            <v>1</v>
          </cell>
          <cell r="AQ301">
            <v>30</v>
          </cell>
          <cell r="AS301">
            <v>3.3300000000000003E-2</v>
          </cell>
          <cell r="AT301">
            <v>82500</v>
          </cell>
          <cell r="AU301">
            <v>2747.25</v>
          </cell>
          <cell r="AV301">
            <v>1483515</v>
          </cell>
          <cell r="BJ301">
            <v>4.29</v>
          </cell>
          <cell r="BK301">
            <v>125.87</v>
          </cell>
          <cell r="BL301">
            <v>7.0000000000000007E-2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R301">
            <v>0</v>
          </cell>
          <cell r="CT301">
            <v>0</v>
          </cell>
          <cell r="CU301">
            <v>2160</v>
          </cell>
          <cell r="CV301">
            <v>0</v>
          </cell>
          <cell r="CW301" t="e">
            <v>#DIV/0!</v>
          </cell>
          <cell r="CX301" t="e">
            <v>#DIV/0!</v>
          </cell>
          <cell r="CY301" t="e">
            <v>#DIV/0!</v>
          </cell>
          <cell r="CZ301" t="e">
            <v>#DIV/0!</v>
          </cell>
          <cell r="DA301" t="e">
            <v>#DIV/0!</v>
          </cell>
          <cell r="DB301" t="e">
            <v>#DIV/0!</v>
          </cell>
          <cell r="DC301" t="e">
            <v>#DIV/0!</v>
          </cell>
          <cell r="DD301" t="e">
            <v>#DIV/0!</v>
          </cell>
          <cell r="DE301" t="e">
            <v>#DIV/0!</v>
          </cell>
          <cell r="DF301" t="e">
            <v>#DIV/0!</v>
          </cell>
          <cell r="DG301" t="e">
            <v>#DIV/0!</v>
          </cell>
          <cell r="DH301" t="e">
            <v>#DIV/0!</v>
          </cell>
          <cell r="DI301" t="e">
            <v>#DIV/0!</v>
          </cell>
          <cell r="DJ301" t="e">
            <v>#DIV/0!</v>
          </cell>
          <cell r="DL301" t="str">
            <v>Mandor</v>
          </cell>
          <cell r="DM301">
            <v>7.0000000000000007E-2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</row>
        <row r="302">
          <cell r="A302">
            <v>23005</v>
          </cell>
          <cell r="J302">
            <v>1</v>
          </cell>
          <cell r="K302">
            <v>0</v>
          </cell>
          <cell r="P302">
            <v>1575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23005</v>
          </cell>
          <cell r="AD302" t="str">
            <v>Solar</v>
          </cell>
          <cell r="AE302" t="str">
            <v>Ltr</v>
          </cell>
          <cell r="AF302">
            <v>4</v>
          </cell>
          <cell r="AH302">
            <v>2160</v>
          </cell>
          <cell r="AI302">
            <v>240</v>
          </cell>
          <cell r="AJ302">
            <v>8899</v>
          </cell>
          <cell r="AK302">
            <v>35596</v>
          </cell>
          <cell r="AL302">
            <v>19221840</v>
          </cell>
          <cell r="AM302">
            <v>23005</v>
          </cell>
          <cell r="AO302">
            <v>0</v>
          </cell>
          <cell r="AQ302">
            <v>30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BJ302">
            <v>0</v>
          </cell>
          <cell r="BK302">
            <v>0</v>
          </cell>
          <cell r="BL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R302">
            <v>0</v>
          </cell>
          <cell r="CT302" t="str">
            <v>Solar</v>
          </cell>
          <cell r="CU302">
            <v>2160</v>
          </cell>
          <cell r="CV302">
            <v>0</v>
          </cell>
          <cell r="CW302" t="e">
            <v>#DIV/0!</v>
          </cell>
          <cell r="CX302" t="e">
            <v>#DIV/0!</v>
          </cell>
          <cell r="CY302" t="e">
            <v>#DIV/0!</v>
          </cell>
          <cell r="CZ302" t="e">
            <v>#DIV/0!</v>
          </cell>
          <cell r="DA302" t="e">
            <v>#DIV/0!</v>
          </cell>
          <cell r="DB302" t="e">
            <v>#DIV/0!</v>
          </cell>
          <cell r="DC302" t="e">
            <v>#DIV/0!</v>
          </cell>
          <cell r="DD302" t="e">
            <v>#DIV/0!</v>
          </cell>
          <cell r="DE302" t="e">
            <v>#DIV/0!</v>
          </cell>
          <cell r="DF302" t="e">
            <v>#DIV/0!</v>
          </cell>
          <cell r="DG302" t="e">
            <v>#DIV/0!</v>
          </cell>
          <cell r="DH302" t="e">
            <v>#DIV/0!</v>
          </cell>
          <cell r="DI302" t="e">
            <v>#DIV/0!</v>
          </cell>
          <cell r="DJ302" t="e">
            <v>#DIV/0!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</row>
        <row r="303">
          <cell r="A303">
            <v>23006</v>
          </cell>
          <cell r="J303">
            <v>1</v>
          </cell>
          <cell r="K303">
            <v>0</v>
          </cell>
          <cell r="P303">
            <v>1575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23006</v>
          </cell>
          <cell r="AD303" t="str">
            <v>Bekisting</v>
          </cell>
          <cell r="AE303" t="str">
            <v>m</v>
          </cell>
          <cell r="AF303">
            <v>1</v>
          </cell>
          <cell r="AH303">
            <v>540</v>
          </cell>
          <cell r="AI303">
            <v>60</v>
          </cell>
          <cell r="AJ303">
            <v>60000</v>
          </cell>
          <cell r="AK303">
            <v>60000</v>
          </cell>
          <cell r="AL303">
            <v>32400000</v>
          </cell>
          <cell r="AM303">
            <v>23006</v>
          </cell>
          <cell r="AO303">
            <v>0</v>
          </cell>
          <cell r="AQ303">
            <v>30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BJ303">
            <v>0</v>
          </cell>
          <cell r="BK303">
            <v>0</v>
          </cell>
          <cell r="BL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R303">
            <v>0</v>
          </cell>
          <cell r="CT303" t="str">
            <v>Bekisting</v>
          </cell>
          <cell r="CU303">
            <v>540</v>
          </cell>
          <cell r="CV303">
            <v>0</v>
          </cell>
          <cell r="CW303" t="e">
            <v>#DIV/0!</v>
          </cell>
          <cell r="CX303" t="e">
            <v>#DIV/0!</v>
          </cell>
          <cell r="CY303" t="e">
            <v>#DIV/0!</v>
          </cell>
          <cell r="CZ303" t="e">
            <v>#DIV/0!</v>
          </cell>
          <cell r="DA303" t="e">
            <v>#DIV/0!</v>
          </cell>
          <cell r="DB303" t="e">
            <v>#DIV/0!</v>
          </cell>
          <cell r="DC303" t="e">
            <v>#DIV/0!</v>
          </cell>
          <cell r="DD303" t="e">
            <v>#DIV/0!</v>
          </cell>
          <cell r="DE303" t="e">
            <v>#DIV/0!</v>
          </cell>
          <cell r="DF303" t="e">
            <v>#DIV/0!</v>
          </cell>
          <cell r="DG303" t="e">
            <v>#DIV/0!</v>
          </cell>
          <cell r="DH303" t="e">
            <v>#DIV/0!</v>
          </cell>
          <cell r="DI303" t="e">
            <v>#DIV/0!</v>
          </cell>
          <cell r="DJ303" t="e">
            <v>#DIV/0!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</row>
        <row r="304">
          <cell r="A304">
            <v>23007</v>
          </cell>
          <cell r="J304">
            <v>1</v>
          </cell>
          <cell r="K304">
            <v>0</v>
          </cell>
          <cell r="P304">
            <v>1575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23007</v>
          </cell>
          <cell r="AE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23007</v>
          </cell>
          <cell r="AO304">
            <v>0</v>
          </cell>
          <cell r="AQ304">
            <v>30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BJ304">
            <v>0</v>
          </cell>
          <cell r="BK304">
            <v>0</v>
          </cell>
          <cell r="BL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R304">
            <v>0</v>
          </cell>
          <cell r="CT304">
            <v>0</v>
          </cell>
          <cell r="CU304">
            <v>0</v>
          </cell>
          <cell r="CV304">
            <v>0</v>
          </cell>
          <cell r="CW304" t="e">
            <v>#DIV/0!</v>
          </cell>
          <cell r="CX304" t="e">
            <v>#DIV/0!</v>
          </cell>
          <cell r="CY304" t="e">
            <v>#DIV/0!</v>
          </cell>
          <cell r="CZ304" t="e">
            <v>#DIV/0!</v>
          </cell>
          <cell r="DA304" t="e">
            <v>#DIV/0!</v>
          </cell>
          <cell r="DB304" t="e">
            <v>#DIV/0!</v>
          </cell>
          <cell r="DC304" t="e">
            <v>#DIV/0!</v>
          </cell>
          <cell r="DD304" t="e">
            <v>#DIV/0!</v>
          </cell>
          <cell r="DE304" t="e">
            <v>#DIV/0!</v>
          </cell>
          <cell r="DF304" t="e">
            <v>#DIV/0!</v>
          </cell>
          <cell r="DG304" t="e">
            <v>#DIV/0!</v>
          </cell>
          <cell r="DH304" t="e">
            <v>#DIV/0!</v>
          </cell>
          <cell r="DI304" t="e">
            <v>#DIV/0!</v>
          </cell>
          <cell r="DJ304" t="e">
            <v>#DIV/0!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</row>
        <row r="305">
          <cell r="A305">
            <v>23008</v>
          </cell>
          <cell r="J305">
            <v>1</v>
          </cell>
          <cell r="K305">
            <v>0</v>
          </cell>
          <cell r="P305">
            <v>1575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23008</v>
          </cell>
          <cell r="AE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23008</v>
          </cell>
          <cell r="AO305">
            <v>0</v>
          </cell>
          <cell r="AQ305">
            <v>30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BJ305">
            <v>0</v>
          </cell>
          <cell r="BK305">
            <v>0</v>
          </cell>
          <cell r="BL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R305">
            <v>0</v>
          </cell>
          <cell r="CT305">
            <v>0</v>
          </cell>
          <cell r="CU305">
            <v>0</v>
          </cell>
          <cell r="CV305">
            <v>0</v>
          </cell>
          <cell r="CW305" t="e">
            <v>#DIV/0!</v>
          </cell>
          <cell r="CX305" t="e">
            <v>#DIV/0!</v>
          </cell>
          <cell r="CY305" t="e">
            <v>#DIV/0!</v>
          </cell>
          <cell r="CZ305" t="e">
            <v>#DIV/0!</v>
          </cell>
          <cell r="DA305" t="e">
            <v>#DIV/0!</v>
          </cell>
          <cell r="DB305" t="e">
            <v>#DIV/0!</v>
          </cell>
          <cell r="DC305" t="e">
            <v>#DIV/0!</v>
          </cell>
          <cell r="DD305" t="e">
            <v>#DIV/0!</v>
          </cell>
          <cell r="DE305" t="e">
            <v>#DIV/0!</v>
          </cell>
          <cell r="DF305" t="e">
            <v>#DIV/0!</v>
          </cell>
          <cell r="DG305" t="e">
            <v>#DIV/0!</v>
          </cell>
          <cell r="DH305" t="e">
            <v>#DIV/0!</v>
          </cell>
          <cell r="DI305" t="e">
            <v>#DIV/0!</v>
          </cell>
          <cell r="DJ305" t="e">
            <v>#DIV/0!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</row>
        <row r="306">
          <cell r="A306">
            <v>23009</v>
          </cell>
          <cell r="J306">
            <v>1</v>
          </cell>
          <cell r="K306">
            <v>0</v>
          </cell>
          <cell r="P306">
            <v>1575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23009</v>
          </cell>
          <cell r="AE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23009</v>
          </cell>
          <cell r="AO306">
            <v>0</v>
          </cell>
          <cell r="AQ306">
            <v>30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BJ306">
            <v>0</v>
          </cell>
          <cell r="BK306">
            <v>0</v>
          </cell>
          <cell r="BL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R306">
            <v>0</v>
          </cell>
          <cell r="CT306">
            <v>0</v>
          </cell>
          <cell r="CU306">
            <v>0</v>
          </cell>
          <cell r="CV306">
            <v>0</v>
          </cell>
          <cell r="CW306" t="e">
            <v>#DIV/0!</v>
          </cell>
          <cell r="CX306" t="e">
            <v>#DIV/0!</v>
          </cell>
          <cell r="CY306" t="e">
            <v>#DIV/0!</v>
          </cell>
          <cell r="CZ306" t="e">
            <v>#DIV/0!</v>
          </cell>
          <cell r="DA306" t="e">
            <v>#DIV/0!</v>
          </cell>
          <cell r="DB306" t="e">
            <v>#DIV/0!</v>
          </cell>
          <cell r="DC306" t="e">
            <v>#DIV/0!</v>
          </cell>
          <cell r="DD306" t="e">
            <v>#DIV/0!</v>
          </cell>
          <cell r="DE306" t="e">
            <v>#DIV/0!</v>
          </cell>
          <cell r="DF306" t="e">
            <v>#DIV/0!</v>
          </cell>
          <cell r="DG306" t="e">
            <v>#DIV/0!</v>
          </cell>
          <cell r="DH306" t="e">
            <v>#DIV/0!</v>
          </cell>
          <cell r="DI306" t="e">
            <v>#DIV/0!</v>
          </cell>
          <cell r="DJ306" t="e">
            <v>#DIV/0!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</row>
        <row r="307">
          <cell r="A307">
            <v>23010</v>
          </cell>
          <cell r="J307">
            <v>1</v>
          </cell>
          <cell r="K307">
            <v>0</v>
          </cell>
          <cell r="P307">
            <v>1575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23010</v>
          </cell>
          <cell r="AE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23010</v>
          </cell>
          <cell r="AO307">
            <v>0</v>
          </cell>
          <cell r="AQ307">
            <v>30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BJ307">
            <v>0</v>
          </cell>
          <cell r="BK307">
            <v>0</v>
          </cell>
          <cell r="BL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R307">
            <v>0</v>
          </cell>
          <cell r="CT307">
            <v>0</v>
          </cell>
          <cell r="CU307">
            <v>0</v>
          </cell>
          <cell r="CV307">
            <v>0</v>
          </cell>
          <cell r="CW307" t="e">
            <v>#DIV/0!</v>
          </cell>
          <cell r="CX307" t="e">
            <v>#DIV/0!</v>
          </cell>
          <cell r="CY307" t="e">
            <v>#DIV/0!</v>
          </cell>
          <cell r="CZ307" t="e">
            <v>#DIV/0!</v>
          </cell>
          <cell r="DA307" t="e">
            <v>#DIV/0!</v>
          </cell>
          <cell r="DB307" t="e">
            <v>#DIV/0!</v>
          </cell>
          <cell r="DC307" t="e">
            <v>#DIV/0!</v>
          </cell>
          <cell r="DD307" t="e">
            <v>#DIV/0!</v>
          </cell>
          <cell r="DE307" t="e">
            <v>#DIV/0!</v>
          </cell>
          <cell r="DF307" t="e">
            <v>#DIV/0!</v>
          </cell>
          <cell r="DG307" t="e">
            <v>#DIV/0!</v>
          </cell>
          <cell r="DH307" t="e">
            <v>#DIV/0!</v>
          </cell>
          <cell r="DI307" t="e">
            <v>#DIV/0!</v>
          </cell>
          <cell r="DJ307" t="e">
            <v>#DIV/0!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</row>
        <row r="308">
          <cell r="A308">
            <v>23011</v>
          </cell>
          <cell r="J308">
            <v>1</v>
          </cell>
          <cell r="K308">
            <v>0</v>
          </cell>
          <cell r="P308">
            <v>1575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23011</v>
          </cell>
          <cell r="AE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23011</v>
          </cell>
          <cell r="AO308">
            <v>0</v>
          </cell>
          <cell r="AQ308">
            <v>30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BJ308">
            <v>0</v>
          </cell>
          <cell r="BK308">
            <v>0</v>
          </cell>
          <cell r="BL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R308">
            <v>0</v>
          </cell>
          <cell r="CT308">
            <v>0</v>
          </cell>
          <cell r="CU308">
            <v>0</v>
          </cell>
          <cell r="CV308">
            <v>0</v>
          </cell>
          <cell r="CW308" t="e">
            <v>#DIV/0!</v>
          </cell>
          <cell r="CX308" t="e">
            <v>#DIV/0!</v>
          </cell>
          <cell r="CY308" t="e">
            <v>#DIV/0!</v>
          </cell>
          <cell r="CZ308" t="e">
            <v>#DIV/0!</v>
          </cell>
          <cell r="DA308" t="e">
            <v>#DIV/0!</v>
          </cell>
          <cell r="DB308" t="e">
            <v>#DIV/0!</v>
          </cell>
          <cell r="DC308" t="e">
            <v>#DIV/0!</v>
          </cell>
          <cell r="DD308" t="e">
            <v>#DIV/0!</v>
          </cell>
          <cell r="DE308" t="e">
            <v>#DIV/0!</v>
          </cell>
          <cell r="DF308" t="e">
            <v>#DIV/0!</v>
          </cell>
          <cell r="DG308" t="e">
            <v>#DIV/0!</v>
          </cell>
          <cell r="DH308" t="e">
            <v>#DIV/0!</v>
          </cell>
          <cell r="DI308" t="e">
            <v>#DIV/0!</v>
          </cell>
          <cell r="DJ308" t="e">
            <v>#DIV/0!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</row>
        <row r="309">
          <cell r="A309">
            <v>23012</v>
          </cell>
          <cell r="AC309">
            <v>23012</v>
          </cell>
          <cell r="AE309">
            <v>0</v>
          </cell>
          <cell r="AM309">
            <v>23012</v>
          </cell>
          <cell r="AO309">
            <v>0</v>
          </cell>
          <cell r="BJ309">
            <v>0</v>
          </cell>
          <cell r="BK309">
            <v>0</v>
          </cell>
          <cell r="BL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R309">
            <v>0</v>
          </cell>
          <cell r="CT309">
            <v>0</v>
          </cell>
          <cell r="CU309">
            <v>0</v>
          </cell>
          <cell r="CV309">
            <v>0</v>
          </cell>
          <cell r="CW309" t="e">
            <v>#DIV/0!</v>
          </cell>
          <cell r="CX309" t="e">
            <v>#DIV/0!</v>
          </cell>
          <cell r="CY309" t="e">
            <v>#DIV/0!</v>
          </cell>
          <cell r="CZ309" t="e">
            <v>#DIV/0!</v>
          </cell>
          <cell r="DA309" t="e">
            <v>#DIV/0!</v>
          </cell>
          <cell r="DB309" t="e">
            <v>#DIV/0!</v>
          </cell>
          <cell r="DC309" t="e">
            <v>#DIV/0!</v>
          </cell>
          <cell r="DD309" t="e">
            <v>#DIV/0!</v>
          </cell>
          <cell r="DE309" t="e">
            <v>#DIV/0!</v>
          </cell>
          <cell r="DF309" t="e">
            <v>#DIV/0!</v>
          </cell>
          <cell r="DG309" t="e">
            <v>#DIV/0!</v>
          </cell>
          <cell r="DH309" t="e">
            <v>#DIV/0!</v>
          </cell>
          <cell r="DI309" t="e">
            <v>#DIV/0!</v>
          </cell>
          <cell r="DJ309" t="e">
            <v>#DIV/0!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</row>
        <row r="310">
          <cell r="A310">
            <v>24000</v>
          </cell>
          <cell r="B310">
            <v>24</v>
          </cell>
          <cell r="C310" t="str">
            <v>II - 3 - F</v>
          </cell>
          <cell r="D310" t="str">
            <v>Beton Cor K. 225</v>
          </cell>
          <cell r="E310" t="str">
            <v>m3</v>
          </cell>
          <cell r="F310">
            <v>1059.43</v>
          </cell>
          <cell r="H310">
            <v>0.5</v>
          </cell>
          <cell r="I310" t="str">
            <v>m3/jam</v>
          </cell>
          <cell r="L310">
            <v>9</v>
          </cell>
          <cell r="M310">
            <v>25</v>
          </cell>
          <cell r="N310">
            <v>7</v>
          </cell>
          <cell r="O310">
            <v>1</v>
          </cell>
          <cell r="P310">
            <v>1575</v>
          </cell>
          <cell r="Q310">
            <v>1059.43</v>
          </cell>
          <cell r="V310">
            <v>91852581.000000015</v>
          </cell>
          <cell r="W310">
            <v>0</v>
          </cell>
          <cell r="X310">
            <v>86700</v>
          </cell>
          <cell r="Y310">
            <v>0</v>
          </cell>
          <cell r="Z310">
            <v>86700</v>
          </cell>
          <cell r="AA310">
            <v>86700</v>
          </cell>
          <cell r="AB310">
            <v>91852581</v>
          </cell>
          <cell r="AC310">
            <v>24000</v>
          </cell>
          <cell r="AG310">
            <v>1059.43</v>
          </cell>
          <cell r="AK310">
            <v>992192</v>
          </cell>
          <cell r="AL310">
            <v>1051157970</v>
          </cell>
          <cell r="AM310">
            <v>24000</v>
          </cell>
          <cell r="AQ310">
            <v>3.5</v>
          </cell>
          <cell r="AR310">
            <v>1059.43</v>
          </cell>
          <cell r="AU310">
            <v>21628.2</v>
          </cell>
          <cell r="AV310">
            <v>22913563</v>
          </cell>
          <cell r="BB310">
            <v>1100520</v>
          </cell>
          <cell r="BC310">
            <v>1165923903</v>
          </cell>
          <cell r="BD310">
            <v>1165924114</v>
          </cell>
          <cell r="BF310">
            <v>86700</v>
          </cell>
          <cell r="BG310">
            <v>992192</v>
          </cell>
          <cell r="BH310">
            <v>21628.2</v>
          </cell>
          <cell r="BI310">
            <v>1100520.2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</row>
        <row r="311">
          <cell r="A311">
            <v>24001</v>
          </cell>
          <cell r="G311" t="str">
            <v xml:space="preserve">Concrete Mixer </v>
          </cell>
          <cell r="H311">
            <v>0.5</v>
          </cell>
          <cell r="I311" t="str">
            <v>m3/jam</v>
          </cell>
          <cell r="J311">
            <v>1</v>
          </cell>
          <cell r="K311">
            <v>2</v>
          </cell>
          <cell r="P311">
            <v>1575</v>
          </cell>
          <cell r="R311">
            <v>2118.86</v>
          </cell>
          <cell r="S311">
            <v>1.34</v>
          </cell>
          <cell r="T311">
            <v>30250.000000000004</v>
          </cell>
          <cell r="V311">
            <v>64095515.000000015</v>
          </cell>
          <cell r="W311">
            <v>0</v>
          </cell>
          <cell r="X311">
            <v>60500</v>
          </cell>
          <cell r="Y311">
            <v>0</v>
          </cell>
          <cell r="Z311">
            <v>60500</v>
          </cell>
          <cell r="AA311">
            <v>60500</v>
          </cell>
          <cell r="AB311">
            <v>64095515</v>
          </cell>
          <cell r="AC311">
            <v>24001</v>
          </cell>
          <cell r="AD311" t="str">
            <v>Readymix K225</v>
          </cell>
          <cell r="AE311" t="str">
            <v>m3</v>
          </cell>
          <cell r="AF311">
            <v>1.05</v>
          </cell>
          <cell r="AH311">
            <v>1112.4015000000002</v>
          </cell>
          <cell r="AI311">
            <v>123.60016666666668</v>
          </cell>
          <cell r="AJ311">
            <v>820000</v>
          </cell>
          <cell r="AK311">
            <v>861000</v>
          </cell>
          <cell r="AL311">
            <v>912169230</v>
          </cell>
          <cell r="AM311">
            <v>24001</v>
          </cell>
          <cell r="AN311" t="str">
            <v>Pekerja</v>
          </cell>
          <cell r="AO311" t="str">
            <v>Org/hari</v>
          </cell>
          <cell r="AP311">
            <v>6</v>
          </cell>
          <cell r="AQ311">
            <v>30</v>
          </cell>
          <cell r="AS311">
            <v>0.2</v>
          </cell>
          <cell r="AT311">
            <v>49500.000000000007</v>
          </cell>
          <cell r="AU311">
            <v>9900</v>
          </cell>
          <cell r="AV311">
            <v>10488357</v>
          </cell>
          <cell r="BJ311">
            <v>0.7142857142857143</v>
          </cell>
          <cell r="BK311">
            <v>1483.2</v>
          </cell>
          <cell r="BL311">
            <v>0.94</v>
          </cell>
          <cell r="BN311" t="str">
            <v xml:space="preserve">Concrete Mixer </v>
          </cell>
          <cell r="BO311">
            <v>1.34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R311">
            <v>0</v>
          </cell>
          <cell r="CT311" t="str">
            <v>Readymix K225</v>
          </cell>
          <cell r="CU311">
            <v>1112.4015000000002</v>
          </cell>
          <cell r="CV311">
            <v>0</v>
          </cell>
          <cell r="CW311" t="e">
            <v>#DIV/0!</v>
          </cell>
          <cell r="CX311" t="e">
            <v>#DIV/0!</v>
          </cell>
          <cell r="CY311" t="e">
            <v>#DIV/0!</v>
          </cell>
          <cell r="CZ311" t="e">
            <v>#DIV/0!</v>
          </cell>
          <cell r="DA311" t="e">
            <v>#DIV/0!</v>
          </cell>
          <cell r="DB311" t="e">
            <v>#DIV/0!</v>
          </cell>
          <cell r="DC311" t="e">
            <v>#DIV/0!</v>
          </cell>
          <cell r="DD311" t="e">
            <v>#DIV/0!</v>
          </cell>
          <cell r="DE311" t="e">
            <v>#DIV/0!</v>
          </cell>
          <cell r="DF311" t="e">
            <v>#DIV/0!</v>
          </cell>
          <cell r="DG311" t="e">
            <v>#DIV/0!</v>
          </cell>
          <cell r="DH311" t="e">
            <v>#DIV/0!</v>
          </cell>
          <cell r="DI311" t="e">
            <v>#DIV/0!</v>
          </cell>
          <cell r="DJ311" t="e">
            <v>#DIV/0!</v>
          </cell>
          <cell r="DL311" t="str">
            <v>Pekerja</v>
          </cell>
          <cell r="DM311">
            <v>0.94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</row>
        <row r="312">
          <cell r="A312">
            <v>24002</v>
          </cell>
          <cell r="G312" t="str">
            <v>Concrete Vibrator</v>
          </cell>
          <cell r="H312">
            <v>0.5</v>
          </cell>
          <cell r="I312" t="str">
            <v>ls</v>
          </cell>
          <cell r="J312">
            <v>1</v>
          </cell>
          <cell r="K312">
            <v>2</v>
          </cell>
          <cell r="P312">
            <v>1575</v>
          </cell>
          <cell r="R312">
            <v>2118.86</v>
          </cell>
          <cell r="S312">
            <v>1.34</v>
          </cell>
          <cell r="T312">
            <v>12100.000000000002</v>
          </cell>
          <cell r="V312">
            <v>25638206.000000004</v>
          </cell>
          <cell r="W312">
            <v>0</v>
          </cell>
          <cell r="X312">
            <v>24200</v>
          </cell>
          <cell r="Y312">
            <v>0</v>
          </cell>
          <cell r="Z312">
            <v>24200</v>
          </cell>
          <cell r="AA312">
            <v>24200</v>
          </cell>
          <cell r="AB312">
            <v>25638206</v>
          </cell>
          <cell r="AC312">
            <v>24002</v>
          </cell>
          <cell r="AF312">
            <v>0.8</v>
          </cell>
          <cell r="AH312">
            <v>847.5440000000001</v>
          </cell>
          <cell r="AI312">
            <v>94.171555555555571</v>
          </cell>
          <cell r="AJ312">
            <v>0</v>
          </cell>
          <cell r="AK312">
            <v>0</v>
          </cell>
          <cell r="AL312">
            <v>0</v>
          </cell>
          <cell r="AM312">
            <v>24002</v>
          </cell>
          <cell r="AN312" t="str">
            <v xml:space="preserve">Tukang </v>
          </cell>
          <cell r="AO312" t="str">
            <v>Org/hari</v>
          </cell>
          <cell r="AP312">
            <v>3</v>
          </cell>
          <cell r="AQ312">
            <v>30</v>
          </cell>
          <cell r="AS312">
            <v>0.1</v>
          </cell>
          <cell r="AT312">
            <v>66000</v>
          </cell>
          <cell r="AU312">
            <v>6600</v>
          </cell>
          <cell r="AV312">
            <v>6992238</v>
          </cell>
          <cell r="BJ312">
            <v>1.4285714285714286</v>
          </cell>
          <cell r="BK312">
            <v>741.6</v>
          </cell>
          <cell r="BL312">
            <v>0.47</v>
          </cell>
          <cell r="BN312" t="str">
            <v>Concrete Vibrator</v>
          </cell>
          <cell r="BO312">
            <v>1.34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R312">
            <v>0</v>
          </cell>
          <cell r="CT312">
            <v>0</v>
          </cell>
          <cell r="CU312">
            <v>847.5440000000001</v>
          </cell>
          <cell r="CV312">
            <v>0</v>
          </cell>
          <cell r="CW312" t="e">
            <v>#DIV/0!</v>
          </cell>
          <cell r="CX312" t="e">
            <v>#DIV/0!</v>
          </cell>
          <cell r="CY312" t="e">
            <v>#DIV/0!</v>
          </cell>
          <cell r="CZ312" t="e">
            <v>#DIV/0!</v>
          </cell>
          <cell r="DA312" t="e">
            <v>#DIV/0!</v>
          </cell>
          <cell r="DB312" t="e">
            <v>#DIV/0!</v>
          </cell>
          <cell r="DC312" t="e">
            <v>#DIV/0!</v>
          </cell>
          <cell r="DD312" t="e">
            <v>#DIV/0!</v>
          </cell>
          <cell r="DE312" t="e">
            <v>#DIV/0!</v>
          </cell>
          <cell r="DF312" t="e">
            <v>#DIV/0!</v>
          </cell>
          <cell r="DG312" t="e">
            <v>#DIV/0!</v>
          </cell>
          <cell r="DH312" t="e">
            <v>#DIV/0!</v>
          </cell>
          <cell r="DI312" t="e">
            <v>#DIV/0!</v>
          </cell>
          <cell r="DJ312" t="e">
            <v>#DIV/0!</v>
          </cell>
          <cell r="DL312" t="str">
            <v xml:space="preserve">Tukang </v>
          </cell>
          <cell r="DM312">
            <v>0.47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</row>
        <row r="313">
          <cell r="A313">
            <v>24003</v>
          </cell>
          <cell r="G313" t="str">
            <v>Alat bantu</v>
          </cell>
          <cell r="H313">
            <v>0.5</v>
          </cell>
          <cell r="I313" t="str">
            <v>ls</v>
          </cell>
          <cell r="J313">
            <v>1</v>
          </cell>
          <cell r="K313">
            <v>2</v>
          </cell>
          <cell r="P313">
            <v>1575</v>
          </cell>
          <cell r="R313">
            <v>2118.86</v>
          </cell>
          <cell r="S313">
            <v>1.34</v>
          </cell>
          <cell r="T313">
            <v>1000</v>
          </cell>
          <cell r="U313">
            <v>0</v>
          </cell>
          <cell r="V313">
            <v>2118860</v>
          </cell>
          <cell r="W313">
            <v>0</v>
          </cell>
          <cell r="X313">
            <v>2000</v>
          </cell>
          <cell r="Y313">
            <v>0</v>
          </cell>
          <cell r="Z313">
            <v>2000</v>
          </cell>
          <cell r="AA313">
            <v>2000</v>
          </cell>
          <cell r="AB313">
            <v>2118860</v>
          </cell>
          <cell r="AC313">
            <v>24003</v>
          </cell>
          <cell r="AF313">
            <v>0.7</v>
          </cell>
          <cell r="AH313">
            <v>741.601</v>
          </cell>
          <cell r="AI313">
            <v>82.400111111111116</v>
          </cell>
          <cell r="AJ313">
            <v>0</v>
          </cell>
          <cell r="AK313">
            <v>0</v>
          </cell>
          <cell r="AL313">
            <v>0</v>
          </cell>
          <cell r="AM313">
            <v>24003</v>
          </cell>
          <cell r="AN313" t="str">
            <v>Kepala Tukang</v>
          </cell>
          <cell r="AO313" t="str">
            <v>Org/hari</v>
          </cell>
          <cell r="AP313">
            <v>1</v>
          </cell>
          <cell r="AQ313">
            <v>30</v>
          </cell>
          <cell r="AS313">
            <v>3.3300000000000003E-2</v>
          </cell>
          <cell r="AT313">
            <v>71500</v>
          </cell>
          <cell r="AU313">
            <v>2380.9499999999998</v>
          </cell>
          <cell r="AV313">
            <v>2522449</v>
          </cell>
          <cell r="BJ313">
            <v>4.29</v>
          </cell>
          <cell r="BK313">
            <v>246.95</v>
          </cell>
          <cell r="BL313">
            <v>0.15</v>
          </cell>
          <cell r="BN313" t="str">
            <v>Alat bantu</v>
          </cell>
          <cell r="BO313">
            <v>1.34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R313">
            <v>0</v>
          </cell>
          <cell r="CT313">
            <v>0</v>
          </cell>
          <cell r="CU313">
            <v>741.601</v>
          </cell>
          <cell r="CV313">
            <v>0</v>
          </cell>
          <cell r="CW313" t="e">
            <v>#DIV/0!</v>
          </cell>
          <cell r="CX313" t="e">
            <v>#DIV/0!</v>
          </cell>
          <cell r="CY313" t="e">
            <v>#DIV/0!</v>
          </cell>
          <cell r="CZ313" t="e">
            <v>#DIV/0!</v>
          </cell>
          <cell r="DA313" t="e">
            <v>#DIV/0!</v>
          </cell>
          <cell r="DB313" t="e">
            <v>#DIV/0!</v>
          </cell>
          <cell r="DC313" t="e">
            <v>#DIV/0!</v>
          </cell>
          <cell r="DD313" t="e">
            <v>#DIV/0!</v>
          </cell>
          <cell r="DE313" t="e">
            <v>#DIV/0!</v>
          </cell>
          <cell r="DF313" t="e">
            <v>#DIV/0!</v>
          </cell>
          <cell r="DG313" t="e">
            <v>#DIV/0!</v>
          </cell>
          <cell r="DH313" t="e">
            <v>#DIV/0!</v>
          </cell>
          <cell r="DI313" t="e">
            <v>#DIV/0!</v>
          </cell>
          <cell r="DJ313" t="e">
            <v>#DIV/0!</v>
          </cell>
          <cell r="DL313" t="str">
            <v>Kepala Tukang</v>
          </cell>
          <cell r="DM313">
            <v>0.15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</row>
        <row r="314">
          <cell r="A314">
            <v>24004</v>
          </cell>
          <cell r="J314">
            <v>1</v>
          </cell>
          <cell r="K314">
            <v>0</v>
          </cell>
          <cell r="P314">
            <v>1575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24004</v>
          </cell>
          <cell r="AD314" t="str">
            <v>Solar</v>
          </cell>
          <cell r="AE314" t="str">
            <v>Ltr</v>
          </cell>
          <cell r="AF314">
            <v>4</v>
          </cell>
          <cell r="AH314">
            <v>4237.72</v>
          </cell>
          <cell r="AI314">
            <v>470.85777777777781</v>
          </cell>
          <cell r="AJ314">
            <v>8899</v>
          </cell>
          <cell r="AK314">
            <v>35596</v>
          </cell>
          <cell r="AL314">
            <v>37711470</v>
          </cell>
          <cell r="AM314">
            <v>24004</v>
          </cell>
          <cell r="AN314" t="str">
            <v>Mandor</v>
          </cell>
          <cell r="AO314" t="str">
            <v>Org/hari</v>
          </cell>
          <cell r="AP314">
            <v>1</v>
          </cell>
          <cell r="AQ314">
            <v>30</v>
          </cell>
          <cell r="AS314">
            <v>3.3300000000000003E-2</v>
          </cell>
          <cell r="AT314">
            <v>82500</v>
          </cell>
          <cell r="AU314">
            <v>2747.25</v>
          </cell>
          <cell r="AV314">
            <v>2910519</v>
          </cell>
          <cell r="BJ314">
            <v>4.29</v>
          </cell>
          <cell r="BK314">
            <v>246.95</v>
          </cell>
          <cell r="BL314">
            <v>0.15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R314">
            <v>0</v>
          </cell>
          <cell r="CT314" t="str">
            <v>Solar</v>
          </cell>
          <cell r="CU314">
            <v>4237.72</v>
          </cell>
          <cell r="CV314">
            <v>0</v>
          </cell>
          <cell r="CW314" t="e">
            <v>#DIV/0!</v>
          </cell>
          <cell r="CX314" t="e">
            <v>#DIV/0!</v>
          </cell>
          <cell r="CY314" t="e">
            <v>#DIV/0!</v>
          </cell>
          <cell r="CZ314" t="e">
            <v>#DIV/0!</v>
          </cell>
          <cell r="DA314" t="e">
            <v>#DIV/0!</v>
          </cell>
          <cell r="DB314" t="e">
            <v>#DIV/0!</v>
          </cell>
          <cell r="DC314" t="e">
            <v>#DIV/0!</v>
          </cell>
          <cell r="DD314" t="e">
            <v>#DIV/0!</v>
          </cell>
          <cell r="DE314" t="e">
            <v>#DIV/0!</v>
          </cell>
          <cell r="DF314" t="e">
            <v>#DIV/0!</v>
          </cell>
          <cell r="DG314" t="e">
            <v>#DIV/0!</v>
          </cell>
          <cell r="DH314" t="e">
            <v>#DIV/0!</v>
          </cell>
          <cell r="DI314" t="e">
            <v>#DIV/0!</v>
          </cell>
          <cell r="DJ314" t="e">
            <v>#DIV/0!</v>
          </cell>
          <cell r="DL314" t="str">
            <v>Mandor</v>
          </cell>
          <cell r="DM314">
            <v>0.15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</row>
        <row r="315">
          <cell r="A315">
            <v>24005</v>
          </cell>
          <cell r="J315">
            <v>1</v>
          </cell>
          <cell r="K315">
            <v>0</v>
          </cell>
          <cell r="P315">
            <v>1575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24005</v>
          </cell>
          <cell r="AD315" t="str">
            <v>Solar</v>
          </cell>
          <cell r="AE315" t="str">
            <v>Ltr</v>
          </cell>
          <cell r="AF315">
            <v>4</v>
          </cell>
          <cell r="AH315">
            <v>4237.72</v>
          </cell>
          <cell r="AI315">
            <v>470.85777777777781</v>
          </cell>
          <cell r="AJ315">
            <v>8899</v>
          </cell>
          <cell r="AK315">
            <v>35596</v>
          </cell>
          <cell r="AL315">
            <v>37711470</v>
          </cell>
          <cell r="AM315">
            <v>24005</v>
          </cell>
          <cell r="AO315">
            <v>0</v>
          </cell>
          <cell r="AQ315">
            <v>30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BJ315">
            <v>0</v>
          </cell>
          <cell r="BK315">
            <v>0</v>
          </cell>
          <cell r="BL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R315">
            <v>0</v>
          </cell>
          <cell r="CT315" t="str">
            <v>Solar</v>
          </cell>
          <cell r="CU315">
            <v>4237.72</v>
          </cell>
          <cell r="CV315">
            <v>0</v>
          </cell>
          <cell r="CW315" t="e">
            <v>#DIV/0!</v>
          </cell>
          <cell r="CX315" t="e">
            <v>#DIV/0!</v>
          </cell>
          <cell r="CY315" t="e">
            <v>#DIV/0!</v>
          </cell>
          <cell r="CZ315" t="e">
            <v>#DIV/0!</v>
          </cell>
          <cell r="DA315" t="e">
            <v>#DIV/0!</v>
          </cell>
          <cell r="DB315" t="e">
            <v>#DIV/0!</v>
          </cell>
          <cell r="DC315" t="e">
            <v>#DIV/0!</v>
          </cell>
          <cell r="DD315" t="e">
            <v>#DIV/0!</v>
          </cell>
          <cell r="DE315" t="e">
            <v>#DIV/0!</v>
          </cell>
          <cell r="DF315" t="e">
            <v>#DIV/0!</v>
          </cell>
          <cell r="DG315" t="e">
            <v>#DIV/0!</v>
          </cell>
          <cell r="DH315" t="e">
            <v>#DIV/0!</v>
          </cell>
          <cell r="DI315" t="e">
            <v>#DIV/0!</v>
          </cell>
          <cell r="DJ315" t="e">
            <v>#DIV/0!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</row>
        <row r="316">
          <cell r="A316">
            <v>24006</v>
          </cell>
          <cell r="J316">
            <v>1</v>
          </cell>
          <cell r="K316">
            <v>0</v>
          </cell>
          <cell r="P316">
            <v>1575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24006</v>
          </cell>
          <cell r="AD316" t="str">
            <v>Bekisting</v>
          </cell>
          <cell r="AE316" t="str">
            <v>m</v>
          </cell>
          <cell r="AF316">
            <v>1</v>
          </cell>
          <cell r="AH316">
            <v>1059.43</v>
          </cell>
          <cell r="AI316">
            <v>117.71444444444445</v>
          </cell>
          <cell r="AJ316">
            <v>60000</v>
          </cell>
          <cell r="AK316">
            <v>60000</v>
          </cell>
          <cell r="AL316">
            <v>63565800</v>
          </cell>
          <cell r="AM316">
            <v>24006</v>
          </cell>
          <cell r="AO316">
            <v>0</v>
          </cell>
          <cell r="AQ316">
            <v>30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BJ316">
            <v>0</v>
          </cell>
          <cell r="BK316">
            <v>0</v>
          </cell>
          <cell r="BL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R316">
            <v>0</v>
          </cell>
          <cell r="CT316" t="str">
            <v>Bekisting</v>
          </cell>
          <cell r="CU316">
            <v>1059.43</v>
          </cell>
          <cell r="CV316">
            <v>0</v>
          </cell>
          <cell r="CW316" t="e">
            <v>#DIV/0!</v>
          </cell>
          <cell r="CX316" t="e">
            <v>#DIV/0!</v>
          </cell>
          <cell r="CY316" t="e">
            <v>#DIV/0!</v>
          </cell>
          <cell r="CZ316" t="e">
            <v>#DIV/0!</v>
          </cell>
          <cell r="DA316" t="e">
            <v>#DIV/0!</v>
          </cell>
          <cell r="DB316" t="e">
            <v>#DIV/0!</v>
          </cell>
          <cell r="DC316" t="e">
            <v>#DIV/0!</v>
          </cell>
          <cell r="DD316" t="e">
            <v>#DIV/0!</v>
          </cell>
          <cell r="DE316" t="e">
            <v>#DIV/0!</v>
          </cell>
          <cell r="DF316" t="e">
            <v>#DIV/0!</v>
          </cell>
          <cell r="DG316" t="e">
            <v>#DIV/0!</v>
          </cell>
          <cell r="DH316" t="e">
            <v>#DIV/0!</v>
          </cell>
          <cell r="DI316" t="e">
            <v>#DIV/0!</v>
          </cell>
          <cell r="DJ316" t="e">
            <v>#DIV/0!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</row>
        <row r="317">
          <cell r="A317">
            <v>24007</v>
          </cell>
          <cell r="J317">
            <v>1</v>
          </cell>
          <cell r="K317">
            <v>0</v>
          </cell>
          <cell r="P317">
            <v>1575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24007</v>
          </cell>
          <cell r="AE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24007</v>
          </cell>
          <cell r="AO317">
            <v>0</v>
          </cell>
          <cell r="AQ317">
            <v>30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BJ317">
            <v>0</v>
          </cell>
          <cell r="BK317">
            <v>0</v>
          </cell>
          <cell r="BL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R317">
            <v>0</v>
          </cell>
          <cell r="CT317">
            <v>0</v>
          </cell>
          <cell r="CU317">
            <v>0</v>
          </cell>
          <cell r="CV317">
            <v>0</v>
          </cell>
          <cell r="CW317" t="e">
            <v>#DIV/0!</v>
          </cell>
          <cell r="CX317" t="e">
            <v>#DIV/0!</v>
          </cell>
          <cell r="CY317" t="e">
            <v>#DIV/0!</v>
          </cell>
          <cell r="CZ317" t="e">
            <v>#DIV/0!</v>
          </cell>
          <cell r="DA317" t="e">
            <v>#DIV/0!</v>
          </cell>
          <cell r="DB317" t="e">
            <v>#DIV/0!</v>
          </cell>
          <cell r="DC317" t="e">
            <v>#DIV/0!</v>
          </cell>
          <cell r="DD317" t="e">
            <v>#DIV/0!</v>
          </cell>
          <cell r="DE317" t="e">
            <v>#DIV/0!</v>
          </cell>
          <cell r="DF317" t="e">
            <v>#DIV/0!</v>
          </cell>
          <cell r="DG317" t="e">
            <v>#DIV/0!</v>
          </cell>
          <cell r="DH317" t="e">
            <v>#DIV/0!</v>
          </cell>
          <cell r="DI317" t="e">
            <v>#DIV/0!</v>
          </cell>
          <cell r="DJ317" t="e">
            <v>#DIV/0!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</row>
        <row r="318">
          <cell r="A318">
            <v>24008</v>
          </cell>
          <cell r="J318">
            <v>1</v>
          </cell>
          <cell r="K318">
            <v>0</v>
          </cell>
          <cell r="P318">
            <v>1575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24008</v>
          </cell>
          <cell r="AE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24008</v>
          </cell>
          <cell r="AO318">
            <v>0</v>
          </cell>
          <cell r="AQ318">
            <v>30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BJ318">
            <v>0</v>
          </cell>
          <cell r="BK318">
            <v>0</v>
          </cell>
          <cell r="BL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R318">
            <v>0</v>
          </cell>
          <cell r="CT318">
            <v>0</v>
          </cell>
          <cell r="CU318">
            <v>0</v>
          </cell>
          <cell r="CV318">
            <v>0</v>
          </cell>
          <cell r="CW318" t="e">
            <v>#DIV/0!</v>
          </cell>
          <cell r="CX318" t="e">
            <v>#DIV/0!</v>
          </cell>
          <cell r="CY318" t="e">
            <v>#DIV/0!</v>
          </cell>
          <cell r="CZ318" t="e">
            <v>#DIV/0!</v>
          </cell>
          <cell r="DA318" t="e">
            <v>#DIV/0!</v>
          </cell>
          <cell r="DB318" t="e">
            <v>#DIV/0!</v>
          </cell>
          <cell r="DC318" t="e">
            <v>#DIV/0!</v>
          </cell>
          <cell r="DD318" t="e">
            <v>#DIV/0!</v>
          </cell>
          <cell r="DE318" t="e">
            <v>#DIV/0!</v>
          </cell>
          <cell r="DF318" t="e">
            <v>#DIV/0!</v>
          </cell>
          <cell r="DG318" t="e">
            <v>#DIV/0!</v>
          </cell>
          <cell r="DH318" t="e">
            <v>#DIV/0!</v>
          </cell>
          <cell r="DI318" t="e">
            <v>#DIV/0!</v>
          </cell>
          <cell r="DJ318" t="e">
            <v>#DIV/0!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</row>
        <row r="319">
          <cell r="A319">
            <v>24009</v>
          </cell>
          <cell r="J319">
            <v>1</v>
          </cell>
          <cell r="K319">
            <v>0</v>
          </cell>
          <cell r="P319">
            <v>1575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24009</v>
          </cell>
          <cell r="AE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24009</v>
          </cell>
          <cell r="AO319">
            <v>0</v>
          </cell>
          <cell r="AQ319">
            <v>30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BJ319">
            <v>0</v>
          </cell>
          <cell r="BK319">
            <v>0</v>
          </cell>
          <cell r="BL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R319">
            <v>0</v>
          </cell>
          <cell r="CT319">
            <v>0</v>
          </cell>
          <cell r="CU319">
            <v>0</v>
          </cell>
          <cell r="CV319">
            <v>0</v>
          </cell>
          <cell r="CW319" t="e">
            <v>#DIV/0!</v>
          </cell>
          <cell r="CX319" t="e">
            <v>#DIV/0!</v>
          </cell>
          <cell r="CY319" t="e">
            <v>#DIV/0!</v>
          </cell>
          <cell r="CZ319" t="e">
            <v>#DIV/0!</v>
          </cell>
          <cell r="DA319" t="e">
            <v>#DIV/0!</v>
          </cell>
          <cell r="DB319" t="e">
            <v>#DIV/0!</v>
          </cell>
          <cell r="DC319" t="e">
            <v>#DIV/0!</v>
          </cell>
          <cell r="DD319" t="e">
            <v>#DIV/0!</v>
          </cell>
          <cell r="DE319" t="e">
            <v>#DIV/0!</v>
          </cell>
          <cell r="DF319" t="e">
            <v>#DIV/0!</v>
          </cell>
          <cell r="DG319" t="e">
            <v>#DIV/0!</v>
          </cell>
          <cell r="DH319" t="e">
            <v>#DIV/0!</v>
          </cell>
          <cell r="DI319" t="e">
            <v>#DIV/0!</v>
          </cell>
          <cell r="DJ319" t="e">
            <v>#DIV/0!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</row>
        <row r="320">
          <cell r="A320">
            <v>24010</v>
          </cell>
          <cell r="J320">
            <v>1</v>
          </cell>
          <cell r="K320">
            <v>0</v>
          </cell>
          <cell r="P320">
            <v>1575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24010</v>
          </cell>
          <cell r="AE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24010</v>
          </cell>
          <cell r="AO320">
            <v>0</v>
          </cell>
          <cell r="AQ320">
            <v>30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BJ320">
            <v>0</v>
          </cell>
          <cell r="BK320">
            <v>0</v>
          </cell>
          <cell r="BL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R320">
            <v>0</v>
          </cell>
          <cell r="CT320">
            <v>0</v>
          </cell>
          <cell r="CU320">
            <v>0</v>
          </cell>
          <cell r="CV320">
            <v>0</v>
          </cell>
          <cell r="CW320" t="e">
            <v>#DIV/0!</v>
          </cell>
          <cell r="CX320" t="e">
            <v>#DIV/0!</v>
          </cell>
          <cell r="CY320" t="e">
            <v>#DIV/0!</v>
          </cell>
          <cell r="CZ320" t="e">
            <v>#DIV/0!</v>
          </cell>
          <cell r="DA320" t="e">
            <v>#DIV/0!</v>
          </cell>
          <cell r="DB320" t="e">
            <v>#DIV/0!</v>
          </cell>
          <cell r="DC320" t="e">
            <v>#DIV/0!</v>
          </cell>
          <cell r="DD320" t="e">
            <v>#DIV/0!</v>
          </cell>
          <cell r="DE320" t="e">
            <v>#DIV/0!</v>
          </cell>
          <cell r="DF320" t="e">
            <v>#DIV/0!</v>
          </cell>
          <cell r="DG320" t="e">
            <v>#DIV/0!</v>
          </cell>
          <cell r="DH320" t="e">
            <v>#DIV/0!</v>
          </cell>
          <cell r="DI320" t="e">
            <v>#DIV/0!</v>
          </cell>
          <cell r="DJ320" t="e">
            <v>#DIV/0!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>
            <v>0</v>
          </cell>
        </row>
        <row r="321">
          <cell r="A321">
            <v>24011</v>
          </cell>
          <cell r="J321">
            <v>1</v>
          </cell>
          <cell r="K321">
            <v>0</v>
          </cell>
          <cell r="P321">
            <v>1575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24011</v>
          </cell>
          <cell r="AE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24011</v>
          </cell>
          <cell r="AO321">
            <v>0</v>
          </cell>
          <cell r="AQ321">
            <v>30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BJ321">
            <v>0</v>
          </cell>
          <cell r="BK321">
            <v>0</v>
          </cell>
          <cell r="BL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R321">
            <v>0</v>
          </cell>
          <cell r="CT321">
            <v>0</v>
          </cell>
          <cell r="CU321">
            <v>0</v>
          </cell>
          <cell r="CV321">
            <v>0</v>
          </cell>
          <cell r="CW321" t="e">
            <v>#DIV/0!</v>
          </cell>
          <cell r="CX321" t="e">
            <v>#DIV/0!</v>
          </cell>
          <cell r="CY321" t="e">
            <v>#DIV/0!</v>
          </cell>
          <cell r="CZ321" t="e">
            <v>#DIV/0!</v>
          </cell>
          <cell r="DA321" t="e">
            <v>#DIV/0!</v>
          </cell>
          <cell r="DB321" t="e">
            <v>#DIV/0!</v>
          </cell>
          <cell r="DC321" t="e">
            <v>#DIV/0!</v>
          </cell>
          <cell r="DD321" t="e">
            <v>#DIV/0!</v>
          </cell>
          <cell r="DE321" t="e">
            <v>#DIV/0!</v>
          </cell>
          <cell r="DF321" t="e">
            <v>#DIV/0!</v>
          </cell>
          <cell r="DG321" t="e">
            <v>#DIV/0!</v>
          </cell>
          <cell r="DH321" t="e">
            <v>#DIV/0!</v>
          </cell>
          <cell r="DI321" t="e">
            <v>#DIV/0!</v>
          </cell>
          <cell r="DJ321" t="e">
            <v>#DIV/0!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</row>
        <row r="322">
          <cell r="A322">
            <v>24012</v>
          </cell>
          <cell r="J322">
            <v>1</v>
          </cell>
          <cell r="K322">
            <v>0</v>
          </cell>
          <cell r="P322">
            <v>1575</v>
          </cell>
          <cell r="AC322">
            <v>24012</v>
          </cell>
          <cell r="AE322">
            <v>0</v>
          </cell>
          <cell r="AM322">
            <v>24012</v>
          </cell>
          <cell r="AO322">
            <v>0</v>
          </cell>
          <cell r="BJ322">
            <v>0</v>
          </cell>
          <cell r="BK322">
            <v>0</v>
          </cell>
          <cell r="BL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R322">
            <v>0</v>
          </cell>
          <cell r="CT322">
            <v>0</v>
          </cell>
          <cell r="CU322">
            <v>0</v>
          </cell>
          <cell r="CV322">
            <v>0</v>
          </cell>
          <cell r="CW322" t="e">
            <v>#DIV/0!</v>
          </cell>
          <cell r="CX322" t="e">
            <v>#DIV/0!</v>
          </cell>
          <cell r="CY322" t="e">
            <v>#DIV/0!</v>
          </cell>
          <cell r="CZ322" t="e">
            <v>#DIV/0!</v>
          </cell>
          <cell r="DA322" t="e">
            <v>#DIV/0!</v>
          </cell>
          <cell r="DB322" t="e">
            <v>#DIV/0!</v>
          </cell>
          <cell r="DC322" t="e">
            <v>#DIV/0!</v>
          </cell>
          <cell r="DD322" t="e">
            <v>#DIV/0!</v>
          </cell>
          <cell r="DE322" t="e">
            <v>#DIV/0!</v>
          </cell>
          <cell r="DF322" t="e">
            <v>#DIV/0!</v>
          </cell>
          <cell r="DG322" t="e">
            <v>#DIV/0!</v>
          </cell>
          <cell r="DH322" t="e">
            <v>#DIV/0!</v>
          </cell>
          <cell r="DI322" t="e">
            <v>#DIV/0!</v>
          </cell>
          <cell r="DJ322" t="e">
            <v>#DIV/0!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>
            <v>0</v>
          </cell>
        </row>
        <row r="323">
          <cell r="A323">
            <v>25000</v>
          </cell>
          <cell r="B323">
            <v>25</v>
          </cell>
          <cell r="C323" t="str">
            <v>II - 3 - G</v>
          </cell>
          <cell r="D323" t="str">
            <v>Beton Cor K. 100</v>
          </cell>
          <cell r="E323" t="str">
            <v>m3</v>
          </cell>
          <cell r="F323">
            <v>90</v>
          </cell>
          <cell r="H323">
            <v>0.5</v>
          </cell>
          <cell r="I323" t="str">
            <v>m3/jam</v>
          </cell>
          <cell r="L323">
            <v>9</v>
          </cell>
          <cell r="M323">
            <v>25</v>
          </cell>
          <cell r="N323">
            <v>7</v>
          </cell>
          <cell r="O323">
            <v>1</v>
          </cell>
          <cell r="P323">
            <v>1575</v>
          </cell>
          <cell r="Q323">
            <v>90</v>
          </cell>
          <cell r="V323">
            <v>7803000.0000000019</v>
          </cell>
          <cell r="W323">
            <v>6407280</v>
          </cell>
          <cell r="X323">
            <v>86700</v>
          </cell>
          <cell r="Y323">
            <v>71192</v>
          </cell>
          <cell r="Z323">
            <v>157892</v>
          </cell>
          <cell r="AA323">
            <v>157892</v>
          </cell>
          <cell r="AB323">
            <v>14210280</v>
          </cell>
          <cell r="AC323">
            <v>25000</v>
          </cell>
          <cell r="AG323">
            <v>90</v>
          </cell>
          <cell r="AK323">
            <v>950192</v>
          </cell>
          <cell r="AL323">
            <v>85517280</v>
          </cell>
          <cell r="AM323">
            <v>25000</v>
          </cell>
          <cell r="AQ323">
            <v>3.5</v>
          </cell>
          <cell r="AR323">
            <v>90</v>
          </cell>
          <cell r="AU323">
            <v>21628.2</v>
          </cell>
          <cell r="AV323">
            <v>1946537</v>
          </cell>
          <cell r="BB323">
            <v>1129712</v>
          </cell>
          <cell r="BC323">
            <v>101674080</v>
          </cell>
          <cell r="BD323">
            <v>101674097</v>
          </cell>
          <cell r="BF323">
            <v>157892</v>
          </cell>
          <cell r="BG323">
            <v>950192</v>
          </cell>
          <cell r="BH323">
            <v>21628.2</v>
          </cell>
          <cell r="BI323">
            <v>1129712.2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</row>
        <row r="324">
          <cell r="A324">
            <v>25001</v>
          </cell>
          <cell r="G324" t="str">
            <v xml:space="preserve">Concrete Mixer </v>
          </cell>
          <cell r="H324">
            <v>0.5</v>
          </cell>
          <cell r="I324" t="str">
            <v>m3/jam</v>
          </cell>
          <cell r="J324">
            <v>1</v>
          </cell>
          <cell r="K324">
            <v>2</v>
          </cell>
          <cell r="P324">
            <v>1575</v>
          </cell>
          <cell r="R324">
            <v>180</v>
          </cell>
          <cell r="S324">
            <v>0.11</v>
          </cell>
          <cell r="T324">
            <v>30250.000000000004</v>
          </cell>
          <cell r="U324">
            <v>17798</v>
          </cell>
          <cell r="V324">
            <v>5445000.0000000009</v>
          </cell>
          <cell r="W324">
            <v>3203640</v>
          </cell>
          <cell r="X324">
            <v>60500</v>
          </cell>
          <cell r="Y324">
            <v>35596</v>
          </cell>
          <cell r="Z324">
            <v>96096</v>
          </cell>
          <cell r="AA324">
            <v>96096</v>
          </cell>
          <cell r="AB324">
            <v>8648640</v>
          </cell>
          <cell r="AC324">
            <v>25001</v>
          </cell>
          <cell r="AD324" t="str">
            <v>Readymix K100</v>
          </cell>
          <cell r="AE324" t="str">
            <v>m3</v>
          </cell>
          <cell r="AF324">
            <v>1.05</v>
          </cell>
          <cell r="AH324">
            <v>94.5</v>
          </cell>
          <cell r="AI324">
            <v>10.5</v>
          </cell>
          <cell r="AJ324">
            <v>780000</v>
          </cell>
          <cell r="AK324">
            <v>819000</v>
          </cell>
          <cell r="AL324">
            <v>73710000</v>
          </cell>
          <cell r="AM324">
            <v>25001</v>
          </cell>
          <cell r="AN324" t="str">
            <v>Pekerja</v>
          </cell>
          <cell r="AO324" t="str">
            <v>Org/hari</v>
          </cell>
          <cell r="AP324">
            <v>6</v>
          </cell>
          <cell r="AQ324">
            <v>30</v>
          </cell>
          <cell r="AS324">
            <v>0.2</v>
          </cell>
          <cell r="AT324">
            <v>49500.000000000007</v>
          </cell>
          <cell r="AU324">
            <v>9900</v>
          </cell>
          <cell r="AV324">
            <v>891000</v>
          </cell>
          <cell r="BJ324">
            <v>0.7142857142857143</v>
          </cell>
          <cell r="BK324">
            <v>126</v>
          </cell>
          <cell r="BL324">
            <v>0.08</v>
          </cell>
          <cell r="BN324" t="str">
            <v xml:space="preserve">Concrete Mixer </v>
          </cell>
          <cell r="BO324">
            <v>0.11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R324">
            <v>0</v>
          </cell>
          <cell r="CT324" t="str">
            <v>Readymix K100</v>
          </cell>
          <cell r="CU324">
            <v>94.5</v>
          </cell>
          <cell r="CV324">
            <v>0</v>
          </cell>
          <cell r="CW324" t="e">
            <v>#DIV/0!</v>
          </cell>
          <cell r="CX324" t="e">
            <v>#DIV/0!</v>
          </cell>
          <cell r="CY324" t="e">
            <v>#DIV/0!</v>
          </cell>
          <cell r="CZ324" t="e">
            <v>#DIV/0!</v>
          </cell>
          <cell r="DA324" t="e">
            <v>#DIV/0!</v>
          </cell>
          <cell r="DB324" t="e">
            <v>#DIV/0!</v>
          </cell>
          <cell r="DC324" t="e">
            <v>#DIV/0!</v>
          </cell>
          <cell r="DD324" t="e">
            <v>#DIV/0!</v>
          </cell>
          <cell r="DE324" t="e">
            <v>#DIV/0!</v>
          </cell>
          <cell r="DF324" t="e">
            <v>#DIV/0!</v>
          </cell>
          <cell r="DG324" t="e">
            <v>#DIV/0!</v>
          </cell>
          <cell r="DH324" t="e">
            <v>#DIV/0!</v>
          </cell>
          <cell r="DI324" t="e">
            <v>#DIV/0!</v>
          </cell>
          <cell r="DJ324" t="e">
            <v>#DIV/0!</v>
          </cell>
          <cell r="DL324" t="str">
            <v>Pekerja</v>
          </cell>
          <cell r="DM324">
            <v>0.08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</row>
        <row r="325">
          <cell r="A325">
            <v>25002</v>
          </cell>
          <cell r="G325" t="str">
            <v>Concrete Vibrator</v>
          </cell>
          <cell r="H325">
            <v>0.5</v>
          </cell>
          <cell r="I325" t="str">
            <v>ls</v>
          </cell>
          <cell r="J325">
            <v>1</v>
          </cell>
          <cell r="K325">
            <v>2</v>
          </cell>
          <cell r="P325">
            <v>1575</v>
          </cell>
          <cell r="R325">
            <v>180</v>
          </cell>
          <cell r="S325">
            <v>0.11</v>
          </cell>
          <cell r="T325">
            <v>12100.000000000002</v>
          </cell>
          <cell r="U325">
            <v>17798</v>
          </cell>
          <cell r="V325">
            <v>2178000.0000000005</v>
          </cell>
          <cell r="W325">
            <v>3203640</v>
          </cell>
          <cell r="X325">
            <v>24200</v>
          </cell>
          <cell r="Y325">
            <v>35596</v>
          </cell>
          <cell r="Z325">
            <v>59796</v>
          </cell>
          <cell r="AA325">
            <v>59796</v>
          </cell>
          <cell r="AB325">
            <v>5381640</v>
          </cell>
          <cell r="AC325">
            <v>25002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25002</v>
          </cell>
          <cell r="AN325" t="str">
            <v xml:space="preserve">Tukang </v>
          </cell>
          <cell r="AO325" t="str">
            <v>Org/hari</v>
          </cell>
          <cell r="AP325">
            <v>3</v>
          </cell>
          <cell r="AQ325">
            <v>30</v>
          </cell>
          <cell r="AS325">
            <v>0.1</v>
          </cell>
          <cell r="AT325">
            <v>66000</v>
          </cell>
          <cell r="AU325">
            <v>6600</v>
          </cell>
          <cell r="AV325">
            <v>594000</v>
          </cell>
          <cell r="BJ325">
            <v>1.4285714285714286</v>
          </cell>
          <cell r="BK325">
            <v>63</v>
          </cell>
          <cell r="BL325">
            <v>0.04</v>
          </cell>
          <cell r="BN325" t="str">
            <v>Concrete Vibrator</v>
          </cell>
          <cell r="BO325">
            <v>0.11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R325">
            <v>0</v>
          </cell>
          <cell r="CT325">
            <v>0</v>
          </cell>
          <cell r="CU325">
            <v>0</v>
          </cell>
          <cell r="CV325">
            <v>0</v>
          </cell>
          <cell r="CW325" t="e">
            <v>#DIV/0!</v>
          </cell>
          <cell r="CX325" t="e">
            <v>#DIV/0!</v>
          </cell>
          <cell r="CY325" t="e">
            <v>#DIV/0!</v>
          </cell>
          <cell r="CZ325" t="e">
            <v>#DIV/0!</v>
          </cell>
          <cell r="DA325" t="e">
            <v>#DIV/0!</v>
          </cell>
          <cell r="DB325" t="e">
            <v>#DIV/0!</v>
          </cell>
          <cell r="DC325" t="e">
            <v>#DIV/0!</v>
          </cell>
          <cell r="DD325" t="e">
            <v>#DIV/0!</v>
          </cell>
          <cell r="DE325" t="e">
            <v>#DIV/0!</v>
          </cell>
          <cell r="DF325" t="e">
            <v>#DIV/0!</v>
          </cell>
          <cell r="DG325" t="e">
            <v>#DIV/0!</v>
          </cell>
          <cell r="DH325" t="e">
            <v>#DIV/0!</v>
          </cell>
          <cell r="DI325" t="e">
            <v>#DIV/0!</v>
          </cell>
          <cell r="DJ325" t="e">
            <v>#DIV/0!</v>
          </cell>
          <cell r="DL325" t="str">
            <v xml:space="preserve">Tukang </v>
          </cell>
          <cell r="DM325">
            <v>0.04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</row>
        <row r="326">
          <cell r="A326">
            <v>25003</v>
          </cell>
          <cell r="G326" t="str">
            <v>Alat bantu</v>
          </cell>
          <cell r="H326">
            <v>0.5</v>
          </cell>
          <cell r="I326" t="str">
            <v>ls</v>
          </cell>
          <cell r="J326">
            <v>1</v>
          </cell>
          <cell r="K326">
            <v>2</v>
          </cell>
          <cell r="P326">
            <v>1575</v>
          </cell>
          <cell r="R326">
            <v>180</v>
          </cell>
          <cell r="S326">
            <v>0.11</v>
          </cell>
          <cell r="T326">
            <v>1000</v>
          </cell>
          <cell r="U326">
            <v>0</v>
          </cell>
          <cell r="V326">
            <v>180000</v>
          </cell>
          <cell r="W326">
            <v>0</v>
          </cell>
          <cell r="X326">
            <v>2000</v>
          </cell>
          <cell r="Y326">
            <v>0</v>
          </cell>
          <cell r="Z326">
            <v>2000</v>
          </cell>
          <cell r="AA326">
            <v>2000</v>
          </cell>
          <cell r="AB326">
            <v>180000</v>
          </cell>
          <cell r="AC326">
            <v>25003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25003</v>
          </cell>
          <cell r="AN326" t="str">
            <v>Kepala Tukang</v>
          </cell>
          <cell r="AO326" t="str">
            <v>Org/hari</v>
          </cell>
          <cell r="AP326">
            <v>1</v>
          </cell>
          <cell r="AQ326">
            <v>30</v>
          </cell>
          <cell r="AS326">
            <v>3.3300000000000003E-2</v>
          </cell>
          <cell r="AT326">
            <v>71500</v>
          </cell>
          <cell r="AU326">
            <v>2380.9499999999998</v>
          </cell>
          <cell r="AV326">
            <v>214285</v>
          </cell>
          <cell r="BJ326">
            <v>4.29</v>
          </cell>
          <cell r="BK326">
            <v>20.97</v>
          </cell>
          <cell r="BL326">
            <v>0.01</v>
          </cell>
          <cell r="BN326" t="str">
            <v>Alat bantu</v>
          </cell>
          <cell r="BO326">
            <v>0.11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R326">
            <v>0</v>
          </cell>
          <cell r="CT326">
            <v>0</v>
          </cell>
          <cell r="CU326">
            <v>0</v>
          </cell>
          <cell r="CV326">
            <v>0</v>
          </cell>
          <cell r="CW326" t="e">
            <v>#DIV/0!</v>
          </cell>
          <cell r="CX326" t="e">
            <v>#DIV/0!</v>
          </cell>
          <cell r="CY326" t="e">
            <v>#DIV/0!</v>
          </cell>
          <cell r="CZ326" t="e">
            <v>#DIV/0!</v>
          </cell>
          <cell r="DA326" t="e">
            <v>#DIV/0!</v>
          </cell>
          <cell r="DB326" t="e">
            <v>#DIV/0!</v>
          </cell>
          <cell r="DC326" t="e">
            <v>#DIV/0!</v>
          </cell>
          <cell r="DD326" t="e">
            <v>#DIV/0!</v>
          </cell>
          <cell r="DE326" t="e">
            <v>#DIV/0!</v>
          </cell>
          <cell r="DF326" t="e">
            <v>#DIV/0!</v>
          </cell>
          <cell r="DG326" t="e">
            <v>#DIV/0!</v>
          </cell>
          <cell r="DH326" t="e">
            <v>#DIV/0!</v>
          </cell>
          <cell r="DI326" t="e">
            <v>#DIV/0!</v>
          </cell>
          <cell r="DJ326" t="e">
            <v>#DIV/0!</v>
          </cell>
          <cell r="DL326" t="str">
            <v>Kepala Tukang</v>
          </cell>
          <cell r="DM326">
            <v>0.01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</row>
        <row r="327">
          <cell r="A327">
            <v>25004</v>
          </cell>
          <cell r="J327">
            <v>1</v>
          </cell>
          <cell r="K327">
            <v>0</v>
          </cell>
          <cell r="P327">
            <v>1575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25004</v>
          </cell>
          <cell r="AD327" t="str">
            <v>Solar</v>
          </cell>
          <cell r="AE327" t="str">
            <v>Ltr</v>
          </cell>
          <cell r="AF327">
            <v>4</v>
          </cell>
          <cell r="AH327">
            <v>360</v>
          </cell>
          <cell r="AI327">
            <v>40</v>
          </cell>
          <cell r="AJ327">
            <v>8899</v>
          </cell>
          <cell r="AK327">
            <v>35596</v>
          </cell>
          <cell r="AL327">
            <v>3203640</v>
          </cell>
          <cell r="AM327">
            <v>25004</v>
          </cell>
          <cell r="AN327" t="str">
            <v>Mandor</v>
          </cell>
          <cell r="AO327" t="str">
            <v>Org/hari</v>
          </cell>
          <cell r="AP327">
            <v>1</v>
          </cell>
          <cell r="AQ327">
            <v>30</v>
          </cell>
          <cell r="AS327">
            <v>3.3300000000000003E-2</v>
          </cell>
          <cell r="AT327">
            <v>82500</v>
          </cell>
          <cell r="AU327">
            <v>2747.25</v>
          </cell>
          <cell r="AV327">
            <v>247252</v>
          </cell>
          <cell r="BJ327">
            <v>4.29</v>
          </cell>
          <cell r="BK327">
            <v>20.97</v>
          </cell>
          <cell r="BL327">
            <v>0.01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R327">
            <v>0</v>
          </cell>
          <cell r="CT327" t="str">
            <v>Solar</v>
          </cell>
          <cell r="CU327">
            <v>360</v>
          </cell>
          <cell r="CV327">
            <v>0</v>
          </cell>
          <cell r="CW327" t="e">
            <v>#DIV/0!</v>
          </cell>
          <cell r="CX327" t="e">
            <v>#DIV/0!</v>
          </cell>
          <cell r="CY327" t="e">
            <v>#DIV/0!</v>
          </cell>
          <cell r="CZ327" t="e">
            <v>#DIV/0!</v>
          </cell>
          <cell r="DA327" t="e">
            <v>#DIV/0!</v>
          </cell>
          <cell r="DB327" t="e">
            <v>#DIV/0!</v>
          </cell>
          <cell r="DC327" t="e">
            <v>#DIV/0!</v>
          </cell>
          <cell r="DD327" t="e">
            <v>#DIV/0!</v>
          </cell>
          <cell r="DE327" t="e">
            <v>#DIV/0!</v>
          </cell>
          <cell r="DF327" t="e">
            <v>#DIV/0!</v>
          </cell>
          <cell r="DG327" t="e">
            <v>#DIV/0!</v>
          </cell>
          <cell r="DH327" t="e">
            <v>#DIV/0!</v>
          </cell>
          <cell r="DI327" t="e">
            <v>#DIV/0!</v>
          </cell>
          <cell r="DJ327" t="e">
            <v>#DIV/0!</v>
          </cell>
          <cell r="DL327" t="str">
            <v>Mandor</v>
          </cell>
          <cell r="DM327">
            <v>0.01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</row>
        <row r="328">
          <cell r="A328">
            <v>25005</v>
          </cell>
          <cell r="J328">
            <v>1</v>
          </cell>
          <cell r="K328">
            <v>0</v>
          </cell>
          <cell r="P328">
            <v>1575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25005</v>
          </cell>
          <cell r="AD328" t="str">
            <v>Solar</v>
          </cell>
          <cell r="AE328" t="str">
            <v>Ltr</v>
          </cell>
          <cell r="AF328">
            <v>4</v>
          </cell>
          <cell r="AH328">
            <v>360</v>
          </cell>
          <cell r="AI328">
            <v>40</v>
          </cell>
          <cell r="AJ328">
            <v>8899</v>
          </cell>
          <cell r="AK328">
            <v>35596</v>
          </cell>
          <cell r="AL328">
            <v>3203640</v>
          </cell>
          <cell r="AM328">
            <v>25005</v>
          </cell>
          <cell r="AO328">
            <v>0</v>
          </cell>
          <cell r="AQ328">
            <v>30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BJ328">
            <v>0</v>
          </cell>
          <cell r="BK328">
            <v>0</v>
          </cell>
          <cell r="BL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R328">
            <v>0</v>
          </cell>
          <cell r="CT328" t="str">
            <v>Solar</v>
          </cell>
          <cell r="CU328">
            <v>360</v>
          </cell>
          <cell r="CV328">
            <v>0</v>
          </cell>
          <cell r="CW328" t="e">
            <v>#DIV/0!</v>
          </cell>
          <cell r="CX328" t="e">
            <v>#DIV/0!</v>
          </cell>
          <cell r="CY328" t="e">
            <v>#DIV/0!</v>
          </cell>
          <cell r="CZ328" t="e">
            <v>#DIV/0!</v>
          </cell>
          <cell r="DA328" t="e">
            <v>#DIV/0!</v>
          </cell>
          <cell r="DB328" t="e">
            <v>#DIV/0!</v>
          </cell>
          <cell r="DC328" t="e">
            <v>#DIV/0!</v>
          </cell>
          <cell r="DD328" t="e">
            <v>#DIV/0!</v>
          </cell>
          <cell r="DE328" t="e">
            <v>#DIV/0!</v>
          </cell>
          <cell r="DF328" t="e">
            <v>#DIV/0!</v>
          </cell>
          <cell r="DG328" t="e">
            <v>#DIV/0!</v>
          </cell>
          <cell r="DH328" t="e">
            <v>#DIV/0!</v>
          </cell>
          <cell r="DI328" t="e">
            <v>#DIV/0!</v>
          </cell>
          <cell r="DJ328" t="e">
            <v>#DIV/0!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</row>
        <row r="329">
          <cell r="A329">
            <v>25006</v>
          </cell>
          <cell r="J329">
            <v>1</v>
          </cell>
          <cell r="K329">
            <v>0</v>
          </cell>
          <cell r="P329">
            <v>1575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25006</v>
          </cell>
          <cell r="AD329" t="str">
            <v>Bekisting</v>
          </cell>
          <cell r="AE329" t="str">
            <v>m</v>
          </cell>
          <cell r="AF329">
            <v>1</v>
          </cell>
          <cell r="AH329">
            <v>90</v>
          </cell>
          <cell r="AI329">
            <v>10</v>
          </cell>
          <cell r="AJ329">
            <v>60000</v>
          </cell>
          <cell r="AK329">
            <v>60000</v>
          </cell>
          <cell r="AL329">
            <v>5400000</v>
          </cell>
          <cell r="AM329">
            <v>25006</v>
          </cell>
          <cell r="AO329">
            <v>0</v>
          </cell>
          <cell r="AQ329">
            <v>30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BJ329">
            <v>0</v>
          </cell>
          <cell r="BK329">
            <v>0</v>
          </cell>
          <cell r="BL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R329">
            <v>0</v>
          </cell>
          <cell r="CT329" t="str">
            <v>Bekisting</v>
          </cell>
          <cell r="CU329">
            <v>90</v>
          </cell>
          <cell r="CV329">
            <v>0</v>
          </cell>
          <cell r="CW329" t="e">
            <v>#DIV/0!</v>
          </cell>
          <cell r="CX329" t="e">
            <v>#DIV/0!</v>
          </cell>
          <cell r="CY329" t="e">
            <v>#DIV/0!</v>
          </cell>
          <cell r="CZ329" t="e">
            <v>#DIV/0!</v>
          </cell>
          <cell r="DA329" t="e">
            <v>#DIV/0!</v>
          </cell>
          <cell r="DB329" t="e">
            <v>#DIV/0!</v>
          </cell>
          <cell r="DC329" t="e">
            <v>#DIV/0!</v>
          </cell>
          <cell r="DD329" t="e">
            <v>#DIV/0!</v>
          </cell>
          <cell r="DE329" t="e">
            <v>#DIV/0!</v>
          </cell>
          <cell r="DF329" t="e">
            <v>#DIV/0!</v>
          </cell>
          <cell r="DG329" t="e">
            <v>#DIV/0!</v>
          </cell>
          <cell r="DH329" t="e">
            <v>#DIV/0!</v>
          </cell>
          <cell r="DI329" t="e">
            <v>#DIV/0!</v>
          </cell>
          <cell r="DJ329" t="e">
            <v>#DIV/0!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</row>
        <row r="330">
          <cell r="A330">
            <v>25007</v>
          </cell>
          <cell r="J330">
            <v>1</v>
          </cell>
          <cell r="K330">
            <v>0</v>
          </cell>
          <cell r="P330">
            <v>1575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25007</v>
          </cell>
          <cell r="AE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25007</v>
          </cell>
          <cell r="AO330">
            <v>0</v>
          </cell>
          <cell r="AQ330">
            <v>30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BJ330">
            <v>0</v>
          </cell>
          <cell r="BK330">
            <v>0</v>
          </cell>
          <cell r="BL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R330">
            <v>0</v>
          </cell>
          <cell r="CT330">
            <v>0</v>
          </cell>
          <cell r="CU330">
            <v>0</v>
          </cell>
          <cell r="CV330">
            <v>0</v>
          </cell>
          <cell r="CW330" t="e">
            <v>#DIV/0!</v>
          </cell>
          <cell r="CX330" t="e">
            <v>#DIV/0!</v>
          </cell>
          <cell r="CY330" t="e">
            <v>#DIV/0!</v>
          </cell>
          <cell r="CZ330" t="e">
            <v>#DIV/0!</v>
          </cell>
          <cell r="DA330" t="e">
            <v>#DIV/0!</v>
          </cell>
          <cell r="DB330" t="e">
            <v>#DIV/0!</v>
          </cell>
          <cell r="DC330" t="e">
            <v>#DIV/0!</v>
          </cell>
          <cell r="DD330" t="e">
            <v>#DIV/0!</v>
          </cell>
          <cell r="DE330" t="e">
            <v>#DIV/0!</v>
          </cell>
          <cell r="DF330" t="e">
            <v>#DIV/0!</v>
          </cell>
          <cell r="DG330" t="e">
            <v>#DIV/0!</v>
          </cell>
          <cell r="DH330" t="e">
            <v>#DIV/0!</v>
          </cell>
          <cell r="DI330" t="e">
            <v>#DIV/0!</v>
          </cell>
          <cell r="DJ330" t="e">
            <v>#DIV/0!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</row>
        <row r="331">
          <cell r="A331">
            <v>25008</v>
          </cell>
          <cell r="J331">
            <v>1</v>
          </cell>
          <cell r="K331">
            <v>0</v>
          </cell>
          <cell r="P331">
            <v>1575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25008</v>
          </cell>
          <cell r="AE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25008</v>
          </cell>
          <cell r="AO331">
            <v>0</v>
          </cell>
          <cell r="AQ331">
            <v>30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BJ331">
            <v>0</v>
          </cell>
          <cell r="BK331">
            <v>0</v>
          </cell>
          <cell r="BL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R331">
            <v>0</v>
          </cell>
          <cell r="CT331">
            <v>0</v>
          </cell>
          <cell r="CU331">
            <v>0</v>
          </cell>
          <cell r="CV331">
            <v>0</v>
          </cell>
          <cell r="CW331" t="e">
            <v>#DIV/0!</v>
          </cell>
          <cell r="CX331" t="e">
            <v>#DIV/0!</v>
          </cell>
          <cell r="CY331" t="e">
            <v>#DIV/0!</v>
          </cell>
          <cell r="CZ331" t="e">
            <v>#DIV/0!</v>
          </cell>
          <cell r="DA331" t="e">
            <v>#DIV/0!</v>
          </cell>
          <cell r="DB331" t="e">
            <v>#DIV/0!</v>
          </cell>
          <cell r="DC331" t="e">
            <v>#DIV/0!</v>
          </cell>
          <cell r="DD331" t="e">
            <v>#DIV/0!</v>
          </cell>
          <cell r="DE331" t="e">
            <v>#DIV/0!</v>
          </cell>
          <cell r="DF331" t="e">
            <v>#DIV/0!</v>
          </cell>
          <cell r="DG331" t="e">
            <v>#DIV/0!</v>
          </cell>
          <cell r="DH331" t="e">
            <v>#DIV/0!</v>
          </cell>
          <cell r="DI331" t="e">
            <v>#DIV/0!</v>
          </cell>
          <cell r="DJ331" t="e">
            <v>#DIV/0!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</row>
        <row r="332">
          <cell r="A332">
            <v>25009</v>
          </cell>
          <cell r="J332">
            <v>1</v>
          </cell>
          <cell r="K332">
            <v>0</v>
          </cell>
          <cell r="P332">
            <v>1575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25009</v>
          </cell>
          <cell r="AE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25009</v>
          </cell>
          <cell r="AO332">
            <v>0</v>
          </cell>
          <cell r="AQ332">
            <v>30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BJ332">
            <v>0</v>
          </cell>
          <cell r="BK332">
            <v>0</v>
          </cell>
          <cell r="BL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R332">
            <v>0</v>
          </cell>
          <cell r="CT332">
            <v>0</v>
          </cell>
          <cell r="CU332">
            <v>0</v>
          </cell>
          <cell r="CV332">
            <v>0</v>
          </cell>
          <cell r="CW332" t="e">
            <v>#DIV/0!</v>
          </cell>
          <cell r="CX332" t="e">
            <v>#DIV/0!</v>
          </cell>
          <cell r="CY332" t="e">
            <v>#DIV/0!</v>
          </cell>
          <cell r="CZ332" t="e">
            <v>#DIV/0!</v>
          </cell>
          <cell r="DA332" t="e">
            <v>#DIV/0!</v>
          </cell>
          <cell r="DB332" t="e">
            <v>#DIV/0!</v>
          </cell>
          <cell r="DC332" t="e">
            <v>#DIV/0!</v>
          </cell>
          <cell r="DD332" t="e">
            <v>#DIV/0!</v>
          </cell>
          <cell r="DE332" t="e">
            <v>#DIV/0!</v>
          </cell>
          <cell r="DF332" t="e">
            <v>#DIV/0!</v>
          </cell>
          <cell r="DG332" t="e">
            <v>#DIV/0!</v>
          </cell>
          <cell r="DH332" t="e">
            <v>#DIV/0!</v>
          </cell>
          <cell r="DI332" t="e">
            <v>#DIV/0!</v>
          </cell>
          <cell r="DJ332" t="e">
            <v>#DIV/0!</v>
          </cell>
          <cell r="DL332">
            <v>0</v>
          </cell>
          <cell r="DM332">
            <v>0</v>
          </cell>
          <cell r="DN332">
            <v>0</v>
          </cell>
          <cell r="DO332">
            <v>0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V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  <cell r="EA332">
            <v>0</v>
          </cell>
          <cell r="EB332">
            <v>0</v>
          </cell>
        </row>
        <row r="333">
          <cell r="A333">
            <v>25010</v>
          </cell>
          <cell r="J333">
            <v>1</v>
          </cell>
          <cell r="K333">
            <v>0</v>
          </cell>
          <cell r="P333">
            <v>1575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25010</v>
          </cell>
          <cell r="AE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25010</v>
          </cell>
          <cell r="AO333">
            <v>0</v>
          </cell>
          <cell r="AQ333">
            <v>30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BJ333">
            <v>0</v>
          </cell>
          <cell r="BK333">
            <v>0</v>
          </cell>
          <cell r="BL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R333">
            <v>0</v>
          </cell>
          <cell r="CT333">
            <v>0</v>
          </cell>
          <cell r="CU333">
            <v>0</v>
          </cell>
          <cell r="CV333">
            <v>0</v>
          </cell>
          <cell r="CW333" t="e">
            <v>#DIV/0!</v>
          </cell>
          <cell r="CX333" t="e">
            <v>#DIV/0!</v>
          </cell>
          <cell r="CY333" t="e">
            <v>#DIV/0!</v>
          </cell>
          <cell r="CZ333" t="e">
            <v>#DIV/0!</v>
          </cell>
          <cell r="DA333" t="e">
            <v>#DIV/0!</v>
          </cell>
          <cell r="DB333" t="e">
            <v>#DIV/0!</v>
          </cell>
          <cell r="DC333" t="e">
            <v>#DIV/0!</v>
          </cell>
          <cell r="DD333" t="e">
            <v>#DIV/0!</v>
          </cell>
          <cell r="DE333" t="e">
            <v>#DIV/0!</v>
          </cell>
          <cell r="DF333" t="e">
            <v>#DIV/0!</v>
          </cell>
          <cell r="DG333" t="e">
            <v>#DIV/0!</v>
          </cell>
          <cell r="DH333" t="e">
            <v>#DIV/0!</v>
          </cell>
          <cell r="DI333" t="e">
            <v>#DIV/0!</v>
          </cell>
          <cell r="DJ333" t="e">
            <v>#DIV/0!</v>
          </cell>
          <cell r="DL333">
            <v>0</v>
          </cell>
          <cell r="DM333">
            <v>0</v>
          </cell>
          <cell r="DN333">
            <v>0</v>
          </cell>
          <cell r="DO333">
            <v>0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V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  <cell r="EA333">
            <v>0</v>
          </cell>
          <cell r="EB333">
            <v>0</v>
          </cell>
        </row>
        <row r="334">
          <cell r="A334">
            <v>25011</v>
          </cell>
          <cell r="J334">
            <v>1</v>
          </cell>
          <cell r="K334">
            <v>0</v>
          </cell>
          <cell r="P334">
            <v>1575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25011</v>
          </cell>
          <cell r="AE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25011</v>
          </cell>
          <cell r="AO334">
            <v>0</v>
          </cell>
          <cell r="AQ334">
            <v>30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BJ334">
            <v>0</v>
          </cell>
          <cell r="BK334">
            <v>0</v>
          </cell>
          <cell r="BL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R334">
            <v>0</v>
          </cell>
          <cell r="CT334">
            <v>0</v>
          </cell>
          <cell r="CU334">
            <v>0</v>
          </cell>
          <cell r="CV334">
            <v>0</v>
          </cell>
          <cell r="CW334" t="e">
            <v>#DIV/0!</v>
          </cell>
          <cell r="CX334" t="e">
            <v>#DIV/0!</v>
          </cell>
          <cell r="CY334" t="e">
            <v>#DIV/0!</v>
          </cell>
          <cell r="CZ334" t="e">
            <v>#DIV/0!</v>
          </cell>
          <cell r="DA334" t="e">
            <v>#DIV/0!</v>
          </cell>
          <cell r="DB334" t="e">
            <v>#DIV/0!</v>
          </cell>
          <cell r="DC334" t="e">
            <v>#DIV/0!</v>
          </cell>
          <cell r="DD334" t="e">
            <v>#DIV/0!</v>
          </cell>
          <cell r="DE334" t="e">
            <v>#DIV/0!</v>
          </cell>
          <cell r="DF334" t="e">
            <v>#DIV/0!</v>
          </cell>
          <cell r="DG334" t="e">
            <v>#DIV/0!</v>
          </cell>
          <cell r="DH334" t="e">
            <v>#DIV/0!</v>
          </cell>
          <cell r="DI334" t="e">
            <v>#DIV/0!</v>
          </cell>
          <cell r="DJ334" t="e">
            <v>#DIV/0!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</row>
        <row r="335">
          <cell r="A335">
            <v>25012</v>
          </cell>
          <cell r="AC335">
            <v>25012</v>
          </cell>
          <cell r="AE335">
            <v>0</v>
          </cell>
          <cell r="AM335">
            <v>25012</v>
          </cell>
          <cell r="AO335">
            <v>0</v>
          </cell>
          <cell r="BJ335">
            <v>0</v>
          </cell>
          <cell r="BK335">
            <v>0</v>
          </cell>
          <cell r="BL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R335">
            <v>0</v>
          </cell>
          <cell r="CT335">
            <v>0</v>
          </cell>
          <cell r="CU335">
            <v>0</v>
          </cell>
          <cell r="CV335">
            <v>0</v>
          </cell>
          <cell r="CW335" t="e">
            <v>#DIV/0!</v>
          </cell>
          <cell r="CX335" t="e">
            <v>#DIV/0!</v>
          </cell>
          <cell r="CY335" t="e">
            <v>#DIV/0!</v>
          </cell>
          <cell r="CZ335" t="e">
            <v>#DIV/0!</v>
          </cell>
          <cell r="DA335" t="e">
            <v>#DIV/0!</v>
          </cell>
          <cell r="DB335" t="e">
            <v>#DIV/0!</v>
          </cell>
          <cell r="DC335" t="e">
            <v>#DIV/0!</v>
          </cell>
          <cell r="DD335" t="e">
            <v>#DIV/0!</v>
          </cell>
          <cell r="DE335" t="e">
            <v>#DIV/0!</v>
          </cell>
          <cell r="DF335" t="e">
            <v>#DIV/0!</v>
          </cell>
          <cell r="DG335" t="e">
            <v>#DIV/0!</v>
          </cell>
          <cell r="DH335" t="e">
            <v>#DIV/0!</v>
          </cell>
          <cell r="DI335" t="e">
            <v>#DIV/0!</v>
          </cell>
          <cell r="DJ335" t="e">
            <v>#DIV/0!</v>
          </cell>
          <cell r="DL335">
            <v>0</v>
          </cell>
          <cell r="DM335">
            <v>0</v>
          </cell>
          <cell r="DN335">
            <v>0</v>
          </cell>
          <cell r="DO335">
            <v>0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V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  <cell r="EA335">
            <v>0</v>
          </cell>
          <cell r="EB335">
            <v>0</v>
          </cell>
        </row>
        <row r="336">
          <cell r="A336">
            <v>26000</v>
          </cell>
          <cell r="B336">
            <v>26</v>
          </cell>
          <cell r="C336" t="str">
            <v>II - 3 - H</v>
          </cell>
          <cell r="D336" t="str">
            <v>Tulangan Besi Beton  U-32</v>
          </cell>
          <cell r="E336" t="str">
            <v>kg</v>
          </cell>
          <cell r="F336">
            <v>115900</v>
          </cell>
          <cell r="H336">
            <v>187.5</v>
          </cell>
          <cell r="I336" t="str">
            <v>Kg/jam</v>
          </cell>
          <cell r="L336">
            <v>9</v>
          </cell>
          <cell r="M336">
            <v>25</v>
          </cell>
          <cell r="N336">
            <v>7</v>
          </cell>
          <cell r="O336">
            <v>1</v>
          </cell>
          <cell r="P336">
            <v>1575</v>
          </cell>
          <cell r="Q336">
            <v>115900</v>
          </cell>
          <cell r="V336">
            <v>14958746.000000002</v>
          </cell>
          <cell r="W336">
            <v>0</v>
          </cell>
          <cell r="X336">
            <v>129.06</v>
          </cell>
          <cell r="Y336">
            <v>0</v>
          </cell>
          <cell r="Z336">
            <v>129.06</v>
          </cell>
          <cell r="AA336">
            <v>128.26</v>
          </cell>
          <cell r="AB336">
            <v>14865334</v>
          </cell>
          <cell r="AC336">
            <v>26000</v>
          </cell>
          <cell r="AG336">
            <v>115900</v>
          </cell>
          <cell r="AK336">
            <v>10683970</v>
          </cell>
          <cell r="AL336">
            <v>1238272123000</v>
          </cell>
          <cell r="AM336">
            <v>26000</v>
          </cell>
          <cell r="AQ336">
            <v>1312.5</v>
          </cell>
          <cell r="AR336">
            <v>115900</v>
          </cell>
          <cell r="AU336">
            <v>817.3</v>
          </cell>
          <cell r="AV336">
            <v>94725070</v>
          </cell>
          <cell r="BB336">
            <v>10684915</v>
          </cell>
          <cell r="BC336">
            <v>1238381648500</v>
          </cell>
          <cell r="BD336">
            <v>1238381713404</v>
          </cell>
          <cell r="BF336">
            <v>128.26</v>
          </cell>
          <cell r="BG336">
            <v>10683970</v>
          </cell>
          <cell r="BH336">
            <v>817.3</v>
          </cell>
          <cell r="BI336">
            <v>10684915.560000001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N336">
            <v>0</v>
          </cell>
          <cell r="DO336">
            <v>0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V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  <cell r="EA336">
            <v>0</v>
          </cell>
          <cell r="EB336">
            <v>0</v>
          </cell>
        </row>
        <row r="337">
          <cell r="A337">
            <v>26001</v>
          </cell>
          <cell r="G337" t="str">
            <v>Mesin Pembengkok Besi</v>
          </cell>
          <cell r="H337">
            <v>187.5</v>
          </cell>
          <cell r="I337" t="str">
            <v>Kg/jam</v>
          </cell>
          <cell r="J337">
            <v>1</v>
          </cell>
          <cell r="K337">
            <v>5.3E-3</v>
          </cell>
          <cell r="P337">
            <v>1575</v>
          </cell>
          <cell r="R337">
            <v>618.13</v>
          </cell>
          <cell r="S337">
            <v>0.39</v>
          </cell>
          <cell r="T337">
            <v>12100.000000000002</v>
          </cell>
          <cell r="U337">
            <v>0</v>
          </cell>
          <cell r="V337">
            <v>7479373.0000000009</v>
          </cell>
          <cell r="W337">
            <v>0</v>
          </cell>
          <cell r="X337">
            <v>64.53</v>
          </cell>
          <cell r="Y337">
            <v>0</v>
          </cell>
          <cell r="Z337">
            <v>64.53</v>
          </cell>
          <cell r="AA337">
            <v>64.13</v>
          </cell>
          <cell r="AB337">
            <v>7432667</v>
          </cell>
          <cell r="AC337">
            <v>26001</v>
          </cell>
          <cell r="AD337" t="str">
            <v>Besi Tulangan , U 32</v>
          </cell>
          <cell r="AE337" t="str">
            <v>ton</v>
          </cell>
          <cell r="AF337">
            <v>1.05</v>
          </cell>
          <cell r="AH337">
            <v>121695</v>
          </cell>
          <cell r="AI337">
            <v>13521.666666666666</v>
          </cell>
          <cell r="AJ337">
            <v>10175000</v>
          </cell>
          <cell r="AK337">
            <v>10683750</v>
          </cell>
          <cell r="AL337">
            <v>1238246625000</v>
          </cell>
          <cell r="AM337">
            <v>26001</v>
          </cell>
          <cell r="AN337" t="str">
            <v>Pekerja</v>
          </cell>
          <cell r="AO337" t="str">
            <v>Org/hari</v>
          </cell>
          <cell r="AP337">
            <v>15</v>
          </cell>
          <cell r="AQ337">
            <v>1312.5</v>
          </cell>
          <cell r="AS337">
            <v>1.14E-2</v>
          </cell>
          <cell r="AT337">
            <v>49500.000000000007</v>
          </cell>
          <cell r="AU337">
            <v>564.29999999999995</v>
          </cell>
          <cell r="AV337">
            <v>65402370</v>
          </cell>
          <cell r="BJ337">
            <v>12.531314285714286</v>
          </cell>
          <cell r="BK337">
            <v>9248.83</v>
          </cell>
          <cell r="BL337">
            <v>5.87</v>
          </cell>
          <cell r="BN337" t="str">
            <v>Mesin Pembengkok Besi</v>
          </cell>
          <cell r="BO337">
            <v>0.39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R337">
            <v>0</v>
          </cell>
          <cell r="CT337" t="str">
            <v>Besi Tulangan , U 32</v>
          </cell>
          <cell r="CU337">
            <v>121695</v>
          </cell>
          <cell r="CV337">
            <v>0</v>
          </cell>
          <cell r="CW337" t="e">
            <v>#DIV/0!</v>
          </cell>
          <cell r="CX337" t="e">
            <v>#DIV/0!</v>
          </cell>
          <cell r="CY337" t="e">
            <v>#DIV/0!</v>
          </cell>
          <cell r="CZ337" t="e">
            <v>#DIV/0!</v>
          </cell>
          <cell r="DA337" t="e">
            <v>#DIV/0!</v>
          </cell>
          <cell r="DB337" t="e">
            <v>#DIV/0!</v>
          </cell>
          <cell r="DC337" t="e">
            <v>#DIV/0!</v>
          </cell>
          <cell r="DD337" t="e">
            <v>#DIV/0!</v>
          </cell>
          <cell r="DE337" t="e">
            <v>#DIV/0!</v>
          </cell>
          <cell r="DF337" t="e">
            <v>#DIV/0!</v>
          </cell>
          <cell r="DG337" t="e">
            <v>#DIV/0!</v>
          </cell>
          <cell r="DH337" t="e">
            <v>#DIV/0!</v>
          </cell>
          <cell r="DI337" t="e">
            <v>#DIV/0!</v>
          </cell>
          <cell r="DJ337" t="e">
            <v>#DIV/0!</v>
          </cell>
          <cell r="DL337" t="str">
            <v>Pekerja</v>
          </cell>
          <cell r="DM337">
            <v>5.87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</row>
        <row r="338">
          <cell r="A338">
            <v>26002</v>
          </cell>
          <cell r="G338" t="str">
            <v>Mesin Pemotong Besi</v>
          </cell>
          <cell r="H338">
            <v>187.5</v>
          </cell>
          <cell r="I338" t="str">
            <v>Kg/jam</v>
          </cell>
          <cell r="J338">
            <v>1</v>
          </cell>
          <cell r="K338">
            <v>5.3E-3</v>
          </cell>
          <cell r="P338">
            <v>1575</v>
          </cell>
          <cell r="R338">
            <v>618.13</v>
          </cell>
          <cell r="S338">
            <v>0.39</v>
          </cell>
          <cell r="T338">
            <v>12100.000000000002</v>
          </cell>
          <cell r="U338">
            <v>0</v>
          </cell>
          <cell r="V338">
            <v>7479373.0000000009</v>
          </cell>
          <cell r="W338">
            <v>0</v>
          </cell>
          <cell r="X338">
            <v>64.53</v>
          </cell>
          <cell r="Y338">
            <v>0</v>
          </cell>
          <cell r="Z338">
            <v>64.53</v>
          </cell>
          <cell r="AA338">
            <v>64.13</v>
          </cell>
          <cell r="AB338">
            <v>7432667</v>
          </cell>
          <cell r="AC338">
            <v>26002</v>
          </cell>
          <cell r="AD338" t="str">
            <v>Kawat bendrat</v>
          </cell>
          <cell r="AE338" t="str">
            <v>kg</v>
          </cell>
          <cell r="AF338">
            <v>0.02</v>
          </cell>
          <cell r="AH338">
            <v>2318</v>
          </cell>
          <cell r="AI338">
            <v>257.55555555555554</v>
          </cell>
          <cell r="AJ338">
            <v>11000</v>
          </cell>
          <cell r="AK338">
            <v>220</v>
          </cell>
          <cell r="AL338">
            <v>25498000</v>
          </cell>
          <cell r="AM338">
            <v>26002</v>
          </cell>
          <cell r="AN338" t="str">
            <v xml:space="preserve">Tukang </v>
          </cell>
          <cell r="AO338" t="str">
            <v>Org/hari</v>
          </cell>
          <cell r="AP338">
            <v>3</v>
          </cell>
          <cell r="AQ338">
            <v>1312.5</v>
          </cell>
          <cell r="AS338">
            <v>2.2000000000000001E-3</v>
          </cell>
          <cell r="AT338">
            <v>66000</v>
          </cell>
          <cell r="AU338">
            <v>145.19999999999999</v>
          </cell>
          <cell r="AV338">
            <v>16828680</v>
          </cell>
          <cell r="BJ338">
            <v>64.935057142857133</v>
          </cell>
          <cell r="BK338">
            <v>1784.86</v>
          </cell>
          <cell r="BL338">
            <v>1.1299999999999999</v>
          </cell>
          <cell r="BN338" t="str">
            <v>Mesin Pemotong Besi</v>
          </cell>
          <cell r="BO338">
            <v>0.39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R338">
            <v>0</v>
          </cell>
          <cell r="CT338" t="str">
            <v>Kawat bendrat</v>
          </cell>
          <cell r="CU338">
            <v>2318</v>
          </cell>
          <cell r="CV338">
            <v>0</v>
          </cell>
          <cell r="CW338" t="e">
            <v>#DIV/0!</v>
          </cell>
          <cell r="CX338" t="e">
            <v>#DIV/0!</v>
          </cell>
          <cell r="CY338" t="e">
            <v>#DIV/0!</v>
          </cell>
          <cell r="CZ338" t="e">
            <v>#DIV/0!</v>
          </cell>
          <cell r="DA338" t="e">
            <v>#DIV/0!</v>
          </cell>
          <cell r="DB338" t="e">
            <v>#DIV/0!</v>
          </cell>
          <cell r="DC338" t="e">
            <v>#DIV/0!</v>
          </cell>
          <cell r="DD338" t="e">
            <v>#DIV/0!</v>
          </cell>
          <cell r="DE338" t="e">
            <v>#DIV/0!</v>
          </cell>
          <cell r="DF338" t="e">
            <v>#DIV/0!</v>
          </cell>
          <cell r="DG338" t="e">
            <v>#DIV/0!</v>
          </cell>
          <cell r="DH338" t="e">
            <v>#DIV/0!</v>
          </cell>
          <cell r="DI338" t="e">
            <v>#DIV/0!</v>
          </cell>
          <cell r="DJ338" t="e">
            <v>#DIV/0!</v>
          </cell>
          <cell r="DL338" t="str">
            <v xml:space="preserve">Tukang </v>
          </cell>
          <cell r="DM338">
            <v>1.1299999999999999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</row>
        <row r="339">
          <cell r="A339">
            <v>26003</v>
          </cell>
          <cell r="J339">
            <v>1</v>
          </cell>
          <cell r="K339">
            <v>0</v>
          </cell>
          <cell r="P339">
            <v>1575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26003</v>
          </cell>
          <cell r="AE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26003</v>
          </cell>
          <cell r="AN339" t="str">
            <v>Kepala Tukang</v>
          </cell>
          <cell r="AO339" t="str">
            <v>Org/hari</v>
          </cell>
          <cell r="AP339">
            <v>1</v>
          </cell>
          <cell r="AQ339">
            <v>1312.5</v>
          </cell>
          <cell r="AS339">
            <v>6.9999999999999999E-4</v>
          </cell>
          <cell r="AT339">
            <v>71500</v>
          </cell>
          <cell r="AU339">
            <v>50.05</v>
          </cell>
          <cell r="AV339">
            <v>5800795</v>
          </cell>
          <cell r="BJ339">
            <v>204.08162857142858</v>
          </cell>
          <cell r="BK339">
            <v>567.91</v>
          </cell>
          <cell r="BL339">
            <v>0.36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R339">
            <v>0</v>
          </cell>
          <cell r="CT339">
            <v>0</v>
          </cell>
          <cell r="CU339">
            <v>0</v>
          </cell>
          <cell r="CV339">
            <v>0</v>
          </cell>
          <cell r="CW339" t="e">
            <v>#DIV/0!</v>
          </cell>
          <cell r="CX339" t="e">
            <v>#DIV/0!</v>
          </cell>
          <cell r="CY339" t="e">
            <v>#DIV/0!</v>
          </cell>
          <cell r="CZ339" t="e">
            <v>#DIV/0!</v>
          </cell>
          <cell r="DA339" t="e">
            <v>#DIV/0!</v>
          </cell>
          <cell r="DB339" t="e">
            <v>#DIV/0!</v>
          </cell>
          <cell r="DC339" t="e">
            <v>#DIV/0!</v>
          </cell>
          <cell r="DD339" t="e">
            <v>#DIV/0!</v>
          </cell>
          <cell r="DE339" t="e">
            <v>#DIV/0!</v>
          </cell>
          <cell r="DF339" t="e">
            <v>#DIV/0!</v>
          </cell>
          <cell r="DG339" t="e">
            <v>#DIV/0!</v>
          </cell>
          <cell r="DH339" t="e">
            <v>#DIV/0!</v>
          </cell>
          <cell r="DI339" t="e">
            <v>#DIV/0!</v>
          </cell>
          <cell r="DJ339" t="e">
            <v>#DIV/0!</v>
          </cell>
          <cell r="DL339" t="str">
            <v>Kepala Tukang</v>
          </cell>
          <cell r="DM339">
            <v>0.36</v>
          </cell>
          <cell r="DN339">
            <v>0</v>
          </cell>
          <cell r="DO339">
            <v>0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V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  <cell r="EA339">
            <v>0</v>
          </cell>
          <cell r="EB339">
            <v>0</v>
          </cell>
        </row>
        <row r="340">
          <cell r="A340">
            <v>26004</v>
          </cell>
          <cell r="J340">
            <v>1</v>
          </cell>
          <cell r="K340">
            <v>0</v>
          </cell>
          <cell r="P340">
            <v>1575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26004</v>
          </cell>
          <cell r="AE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26004</v>
          </cell>
          <cell r="AN340" t="str">
            <v>Mandor</v>
          </cell>
          <cell r="AO340" t="str">
            <v>Org/hari</v>
          </cell>
          <cell r="AP340">
            <v>1</v>
          </cell>
          <cell r="AQ340">
            <v>1312.5</v>
          </cell>
          <cell r="AS340">
            <v>6.9999999999999999E-4</v>
          </cell>
          <cell r="AT340">
            <v>82500</v>
          </cell>
          <cell r="AU340">
            <v>57.75</v>
          </cell>
          <cell r="AV340">
            <v>6693225</v>
          </cell>
          <cell r="BJ340">
            <v>204.08162857142858</v>
          </cell>
          <cell r="BK340">
            <v>567.91</v>
          </cell>
          <cell r="BL340">
            <v>0.36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R340">
            <v>0</v>
          </cell>
          <cell r="CT340">
            <v>0</v>
          </cell>
          <cell r="CU340">
            <v>0</v>
          </cell>
          <cell r="CV340">
            <v>0</v>
          </cell>
          <cell r="CW340" t="e">
            <v>#DIV/0!</v>
          </cell>
          <cell r="CX340" t="e">
            <v>#DIV/0!</v>
          </cell>
          <cell r="CY340" t="e">
            <v>#DIV/0!</v>
          </cell>
          <cell r="CZ340" t="e">
            <v>#DIV/0!</v>
          </cell>
          <cell r="DA340" t="e">
            <v>#DIV/0!</v>
          </cell>
          <cell r="DB340" t="e">
            <v>#DIV/0!</v>
          </cell>
          <cell r="DC340" t="e">
            <v>#DIV/0!</v>
          </cell>
          <cell r="DD340" t="e">
            <v>#DIV/0!</v>
          </cell>
          <cell r="DE340" t="e">
            <v>#DIV/0!</v>
          </cell>
          <cell r="DF340" t="e">
            <v>#DIV/0!</v>
          </cell>
          <cell r="DG340" t="e">
            <v>#DIV/0!</v>
          </cell>
          <cell r="DH340" t="e">
            <v>#DIV/0!</v>
          </cell>
          <cell r="DI340" t="e">
            <v>#DIV/0!</v>
          </cell>
          <cell r="DJ340" t="e">
            <v>#DIV/0!</v>
          </cell>
          <cell r="DL340" t="str">
            <v>Mandor</v>
          </cell>
          <cell r="DM340">
            <v>0.36</v>
          </cell>
          <cell r="DN340">
            <v>0</v>
          </cell>
          <cell r="DO340">
            <v>0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V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  <cell r="EA340">
            <v>0</v>
          </cell>
          <cell r="EB340">
            <v>0</v>
          </cell>
        </row>
        <row r="341">
          <cell r="A341">
            <v>26005</v>
          </cell>
          <cell r="J341">
            <v>1</v>
          </cell>
          <cell r="K341">
            <v>0</v>
          </cell>
          <cell r="P341">
            <v>1575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26005</v>
          </cell>
          <cell r="AE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26005</v>
          </cell>
          <cell r="AO341">
            <v>0</v>
          </cell>
          <cell r="AQ341">
            <v>1312.5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BJ341">
            <v>0</v>
          </cell>
          <cell r="BK341">
            <v>0</v>
          </cell>
          <cell r="BL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R341">
            <v>0</v>
          </cell>
          <cell r="CT341">
            <v>0</v>
          </cell>
          <cell r="CU341">
            <v>0</v>
          </cell>
          <cell r="CV341">
            <v>0</v>
          </cell>
          <cell r="CW341" t="e">
            <v>#DIV/0!</v>
          </cell>
          <cell r="CX341" t="e">
            <v>#DIV/0!</v>
          </cell>
          <cell r="CY341" t="e">
            <v>#DIV/0!</v>
          </cell>
          <cell r="CZ341" t="e">
            <v>#DIV/0!</v>
          </cell>
          <cell r="DA341" t="e">
            <v>#DIV/0!</v>
          </cell>
          <cell r="DB341" t="e">
            <v>#DIV/0!</v>
          </cell>
          <cell r="DC341" t="e">
            <v>#DIV/0!</v>
          </cell>
          <cell r="DD341" t="e">
            <v>#DIV/0!</v>
          </cell>
          <cell r="DE341" t="e">
            <v>#DIV/0!</v>
          </cell>
          <cell r="DF341" t="e">
            <v>#DIV/0!</v>
          </cell>
          <cell r="DG341" t="e">
            <v>#DIV/0!</v>
          </cell>
          <cell r="DH341" t="e">
            <v>#DIV/0!</v>
          </cell>
          <cell r="DI341" t="e">
            <v>#DIV/0!</v>
          </cell>
          <cell r="DJ341" t="e">
            <v>#DIV/0!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</row>
        <row r="342">
          <cell r="A342">
            <v>26006</v>
          </cell>
          <cell r="J342">
            <v>1</v>
          </cell>
          <cell r="K342">
            <v>0</v>
          </cell>
          <cell r="P342">
            <v>1575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26006</v>
          </cell>
          <cell r="AE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26006</v>
          </cell>
          <cell r="AO342">
            <v>0</v>
          </cell>
          <cell r="AQ342">
            <v>1312.5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BJ342">
            <v>0</v>
          </cell>
          <cell r="BK342">
            <v>0</v>
          </cell>
          <cell r="BL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R342">
            <v>0</v>
          </cell>
          <cell r="CT342">
            <v>0</v>
          </cell>
          <cell r="CU342">
            <v>0</v>
          </cell>
          <cell r="CV342">
            <v>0</v>
          </cell>
          <cell r="CW342" t="e">
            <v>#DIV/0!</v>
          </cell>
          <cell r="CX342" t="e">
            <v>#DIV/0!</v>
          </cell>
          <cell r="CY342" t="e">
            <v>#DIV/0!</v>
          </cell>
          <cell r="CZ342" t="e">
            <v>#DIV/0!</v>
          </cell>
          <cell r="DA342" t="e">
            <v>#DIV/0!</v>
          </cell>
          <cell r="DB342" t="e">
            <v>#DIV/0!</v>
          </cell>
          <cell r="DC342" t="e">
            <v>#DIV/0!</v>
          </cell>
          <cell r="DD342" t="e">
            <v>#DIV/0!</v>
          </cell>
          <cell r="DE342" t="e">
            <v>#DIV/0!</v>
          </cell>
          <cell r="DF342" t="e">
            <v>#DIV/0!</v>
          </cell>
          <cell r="DG342" t="e">
            <v>#DIV/0!</v>
          </cell>
          <cell r="DH342" t="e">
            <v>#DIV/0!</v>
          </cell>
          <cell r="DI342" t="e">
            <v>#DIV/0!</v>
          </cell>
          <cell r="DJ342" t="e">
            <v>#DIV/0!</v>
          </cell>
          <cell r="DL342">
            <v>0</v>
          </cell>
          <cell r="DM342">
            <v>0</v>
          </cell>
          <cell r="DN342">
            <v>0</v>
          </cell>
          <cell r="DO342">
            <v>0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0</v>
          </cell>
          <cell r="DU342">
            <v>0</v>
          </cell>
          <cell r="DV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  <cell r="EA342">
            <v>0</v>
          </cell>
          <cell r="EB342">
            <v>0</v>
          </cell>
        </row>
        <row r="343">
          <cell r="A343">
            <v>26007</v>
          </cell>
          <cell r="J343">
            <v>1</v>
          </cell>
          <cell r="K343">
            <v>0</v>
          </cell>
          <cell r="P343">
            <v>1575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26007</v>
          </cell>
          <cell r="AE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26007</v>
          </cell>
          <cell r="AO343">
            <v>0</v>
          </cell>
          <cell r="AQ343">
            <v>1312.5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BJ343">
            <v>0</v>
          </cell>
          <cell r="BK343">
            <v>0</v>
          </cell>
          <cell r="BL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R343">
            <v>0</v>
          </cell>
          <cell r="CT343">
            <v>0</v>
          </cell>
          <cell r="CU343">
            <v>0</v>
          </cell>
          <cell r="CV343">
            <v>0</v>
          </cell>
          <cell r="CW343" t="e">
            <v>#DIV/0!</v>
          </cell>
          <cell r="CX343" t="e">
            <v>#DIV/0!</v>
          </cell>
          <cell r="CY343" t="e">
            <v>#DIV/0!</v>
          </cell>
          <cell r="CZ343" t="e">
            <v>#DIV/0!</v>
          </cell>
          <cell r="DA343" t="e">
            <v>#DIV/0!</v>
          </cell>
          <cell r="DB343" t="e">
            <v>#DIV/0!</v>
          </cell>
          <cell r="DC343" t="e">
            <v>#DIV/0!</v>
          </cell>
          <cell r="DD343" t="e">
            <v>#DIV/0!</v>
          </cell>
          <cell r="DE343" t="e">
            <v>#DIV/0!</v>
          </cell>
          <cell r="DF343" t="e">
            <v>#DIV/0!</v>
          </cell>
          <cell r="DG343" t="e">
            <v>#DIV/0!</v>
          </cell>
          <cell r="DH343" t="e">
            <v>#DIV/0!</v>
          </cell>
          <cell r="DI343" t="e">
            <v>#DIV/0!</v>
          </cell>
          <cell r="DJ343" t="e">
            <v>#DIV/0!</v>
          </cell>
          <cell r="DL343">
            <v>0</v>
          </cell>
          <cell r="DM343">
            <v>0</v>
          </cell>
          <cell r="DN343">
            <v>0</v>
          </cell>
          <cell r="DO343">
            <v>0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V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  <cell r="EA343">
            <v>0</v>
          </cell>
          <cell r="EB343">
            <v>0</v>
          </cell>
        </row>
        <row r="344">
          <cell r="A344">
            <v>26008</v>
          </cell>
          <cell r="J344">
            <v>1</v>
          </cell>
          <cell r="K344">
            <v>0</v>
          </cell>
          <cell r="P344">
            <v>1575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26008</v>
          </cell>
          <cell r="AE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26008</v>
          </cell>
          <cell r="AO344">
            <v>0</v>
          </cell>
          <cell r="AQ344">
            <v>1312.5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BJ344">
            <v>0</v>
          </cell>
          <cell r="BK344">
            <v>0</v>
          </cell>
          <cell r="BL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R344">
            <v>0</v>
          </cell>
          <cell r="CT344">
            <v>0</v>
          </cell>
          <cell r="CU344">
            <v>0</v>
          </cell>
          <cell r="CV344">
            <v>0</v>
          </cell>
          <cell r="CW344" t="e">
            <v>#DIV/0!</v>
          </cell>
          <cell r="CX344" t="e">
            <v>#DIV/0!</v>
          </cell>
          <cell r="CY344" t="e">
            <v>#DIV/0!</v>
          </cell>
          <cell r="CZ344" t="e">
            <v>#DIV/0!</v>
          </cell>
          <cell r="DA344" t="e">
            <v>#DIV/0!</v>
          </cell>
          <cell r="DB344" t="e">
            <v>#DIV/0!</v>
          </cell>
          <cell r="DC344" t="e">
            <v>#DIV/0!</v>
          </cell>
          <cell r="DD344" t="e">
            <v>#DIV/0!</v>
          </cell>
          <cell r="DE344" t="e">
            <v>#DIV/0!</v>
          </cell>
          <cell r="DF344" t="e">
            <v>#DIV/0!</v>
          </cell>
          <cell r="DG344" t="e">
            <v>#DIV/0!</v>
          </cell>
          <cell r="DH344" t="e">
            <v>#DIV/0!</v>
          </cell>
          <cell r="DI344" t="e">
            <v>#DIV/0!</v>
          </cell>
          <cell r="DJ344" t="e">
            <v>#DIV/0!</v>
          </cell>
          <cell r="DL344">
            <v>0</v>
          </cell>
          <cell r="DM344">
            <v>0</v>
          </cell>
          <cell r="DN344">
            <v>0</v>
          </cell>
          <cell r="DO344">
            <v>0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V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  <cell r="EA344">
            <v>0</v>
          </cell>
          <cell r="EB344">
            <v>0</v>
          </cell>
        </row>
        <row r="345">
          <cell r="A345">
            <v>26009</v>
          </cell>
          <cell r="J345">
            <v>1</v>
          </cell>
          <cell r="K345">
            <v>0</v>
          </cell>
          <cell r="P345">
            <v>1575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26009</v>
          </cell>
          <cell r="AE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26009</v>
          </cell>
          <cell r="AO345">
            <v>0</v>
          </cell>
          <cell r="AQ345">
            <v>1312.5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BJ345">
            <v>0</v>
          </cell>
          <cell r="BK345">
            <v>0</v>
          </cell>
          <cell r="BL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R345">
            <v>0</v>
          </cell>
          <cell r="CT345">
            <v>0</v>
          </cell>
          <cell r="CU345">
            <v>0</v>
          </cell>
          <cell r="CV345">
            <v>0</v>
          </cell>
          <cell r="CW345" t="e">
            <v>#DIV/0!</v>
          </cell>
          <cell r="CX345" t="e">
            <v>#DIV/0!</v>
          </cell>
          <cell r="CY345" t="e">
            <v>#DIV/0!</v>
          </cell>
          <cell r="CZ345" t="e">
            <v>#DIV/0!</v>
          </cell>
          <cell r="DA345" t="e">
            <v>#DIV/0!</v>
          </cell>
          <cell r="DB345" t="e">
            <v>#DIV/0!</v>
          </cell>
          <cell r="DC345" t="e">
            <v>#DIV/0!</v>
          </cell>
          <cell r="DD345" t="e">
            <v>#DIV/0!</v>
          </cell>
          <cell r="DE345" t="e">
            <v>#DIV/0!</v>
          </cell>
          <cell r="DF345" t="e">
            <v>#DIV/0!</v>
          </cell>
          <cell r="DG345" t="e">
            <v>#DIV/0!</v>
          </cell>
          <cell r="DH345" t="e">
            <v>#DIV/0!</v>
          </cell>
          <cell r="DI345" t="e">
            <v>#DIV/0!</v>
          </cell>
          <cell r="DJ345" t="e">
            <v>#DIV/0!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</row>
        <row r="346">
          <cell r="A346">
            <v>26010</v>
          </cell>
          <cell r="J346">
            <v>1</v>
          </cell>
          <cell r="K346">
            <v>0</v>
          </cell>
          <cell r="P346">
            <v>1575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26010</v>
          </cell>
          <cell r="AE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26010</v>
          </cell>
          <cell r="AO346">
            <v>0</v>
          </cell>
          <cell r="AQ346">
            <v>1312.5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BJ346">
            <v>0</v>
          </cell>
          <cell r="BK346">
            <v>0</v>
          </cell>
          <cell r="BL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R346">
            <v>0</v>
          </cell>
          <cell r="CT346">
            <v>0</v>
          </cell>
          <cell r="CU346">
            <v>0</v>
          </cell>
          <cell r="CV346">
            <v>0</v>
          </cell>
          <cell r="CW346" t="e">
            <v>#DIV/0!</v>
          </cell>
          <cell r="CX346" t="e">
            <v>#DIV/0!</v>
          </cell>
          <cell r="CY346" t="e">
            <v>#DIV/0!</v>
          </cell>
          <cell r="CZ346" t="e">
            <v>#DIV/0!</v>
          </cell>
          <cell r="DA346" t="e">
            <v>#DIV/0!</v>
          </cell>
          <cell r="DB346" t="e">
            <v>#DIV/0!</v>
          </cell>
          <cell r="DC346" t="e">
            <v>#DIV/0!</v>
          </cell>
          <cell r="DD346" t="e">
            <v>#DIV/0!</v>
          </cell>
          <cell r="DE346" t="e">
            <v>#DIV/0!</v>
          </cell>
          <cell r="DF346" t="e">
            <v>#DIV/0!</v>
          </cell>
          <cell r="DG346" t="e">
            <v>#DIV/0!</v>
          </cell>
          <cell r="DH346" t="e">
            <v>#DIV/0!</v>
          </cell>
          <cell r="DI346" t="e">
            <v>#DIV/0!</v>
          </cell>
          <cell r="DJ346" t="e">
            <v>#DIV/0!</v>
          </cell>
          <cell r="DL346">
            <v>0</v>
          </cell>
          <cell r="DM346">
            <v>0</v>
          </cell>
          <cell r="DN346">
            <v>0</v>
          </cell>
          <cell r="DO346">
            <v>0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V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  <cell r="EA346">
            <v>0</v>
          </cell>
          <cell r="EB346">
            <v>0</v>
          </cell>
        </row>
        <row r="347">
          <cell r="A347">
            <v>26011</v>
          </cell>
          <cell r="J347">
            <v>1</v>
          </cell>
          <cell r="K347">
            <v>0</v>
          </cell>
          <cell r="P347">
            <v>1575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26011</v>
          </cell>
          <cell r="AE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26011</v>
          </cell>
          <cell r="AO347">
            <v>0</v>
          </cell>
          <cell r="AQ347">
            <v>1312.5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BJ347">
            <v>0</v>
          </cell>
          <cell r="BK347">
            <v>0</v>
          </cell>
          <cell r="BL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R347">
            <v>0</v>
          </cell>
          <cell r="CT347">
            <v>0</v>
          </cell>
          <cell r="CU347">
            <v>0</v>
          </cell>
          <cell r="CV347">
            <v>0</v>
          </cell>
          <cell r="CW347" t="e">
            <v>#DIV/0!</v>
          </cell>
          <cell r="CX347" t="e">
            <v>#DIV/0!</v>
          </cell>
          <cell r="CY347" t="e">
            <v>#DIV/0!</v>
          </cell>
          <cell r="CZ347" t="e">
            <v>#DIV/0!</v>
          </cell>
          <cell r="DA347" t="e">
            <v>#DIV/0!</v>
          </cell>
          <cell r="DB347" t="e">
            <v>#DIV/0!</v>
          </cell>
          <cell r="DC347" t="e">
            <v>#DIV/0!</v>
          </cell>
          <cell r="DD347" t="e">
            <v>#DIV/0!</v>
          </cell>
          <cell r="DE347" t="e">
            <v>#DIV/0!</v>
          </cell>
          <cell r="DF347" t="e">
            <v>#DIV/0!</v>
          </cell>
          <cell r="DG347" t="e">
            <v>#DIV/0!</v>
          </cell>
          <cell r="DH347" t="e">
            <v>#DIV/0!</v>
          </cell>
          <cell r="DI347" t="e">
            <v>#DIV/0!</v>
          </cell>
          <cell r="DJ347" t="e">
            <v>#DIV/0!</v>
          </cell>
          <cell r="DL347">
            <v>0</v>
          </cell>
          <cell r="DM347">
            <v>0</v>
          </cell>
          <cell r="DN347">
            <v>0</v>
          </cell>
          <cell r="DO347">
            <v>0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V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  <cell r="EA347">
            <v>0</v>
          </cell>
          <cell r="EB347">
            <v>0</v>
          </cell>
        </row>
        <row r="348">
          <cell r="A348">
            <v>26012</v>
          </cell>
          <cell r="J348">
            <v>1</v>
          </cell>
          <cell r="K348">
            <v>0</v>
          </cell>
          <cell r="P348">
            <v>1575</v>
          </cell>
          <cell r="AC348">
            <v>26012</v>
          </cell>
          <cell r="AE348">
            <v>0</v>
          </cell>
          <cell r="AM348">
            <v>26012</v>
          </cell>
          <cell r="AO348">
            <v>0</v>
          </cell>
          <cell r="BJ348">
            <v>0</v>
          </cell>
          <cell r="BK348">
            <v>0</v>
          </cell>
          <cell r="BL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R348">
            <v>0</v>
          </cell>
          <cell r="CT348">
            <v>0</v>
          </cell>
          <cell r="CU348">
            <v>0</v>
          </cell>
          <cell r="CV348">
            <v>0</v>
          </cell>
          <cell r="CW348" t="e">
            <v>#DIV/0!</v>
          </cell>
          <cell r="CX348" t="e">
            <v>#DIV/0!</v>
          </cell>
          <cell r="CY348" t="e">
            <v>#DIV/0!</v>
          </cell>
          <cell r="CZ348" t="e">
            <v>#DIV/0!</v>
          </cell>
          <cell r="DA348" t="e">
            <v>#DIV/0!</v>
          </cell>
          <cell r="DB348" t="e">
            <v>#DIV/0!</v>
          </cell>
          <cell r="DC348" t="e">
            <v>#DIV/0!</v>
          </cell>
          <cell r="DD348" t="e">
            <v>#DIV/0!</v>
          </cell>
          <cell r="DE348" t="e">
            <v>#DIV/0!</v>
          </cell>
          <cell r="DF348" t="e">
            <v>#DIV/0!</v>
          </cell>
          <cell r="DG348" t="e">
            <v>#DIV/0!</v>
          </cell>
          <cell r="DH348" t="e">
            <v>#DIV/0!</v>
          </cell>
          <cell r="DI348" t="e">
            <v>#DIV/0!</v>
          </cell>
          <cell r="DJ348" t="e">
            <v>#DIV/0!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</row>
        <row r="349">
          <cell r="A349">
            <v>27000</v>
          </cell>
          <cell r="B349">
            <v>27</v>
          </cell>
          <cell r="C349" t="str">
            <v>II - 3 - I</v>
          </cell>
          <cell r="D349" t="str">
            <v>Tulangan beton  U 24</v>
          </cell>
          <cell r="E349" t="str">
            <v>kg</v>
          </cell>
          <cell r="F349">
            <v>75837.3</v>
          </cell>
          <cell r="H349">
            <v>187.5</v>
          </cell>
          <cell r="I349" t="str">
            <v>Kg/jam</v>
          </cell>
          <cell r="L349">
            <v>9</v>
          </cell>
          <cell r="M349">
            <v>25</v>
          </cell>
          <cell r="N349">
            <v>7</v>
          </cell>
          <cell r="O349">
            <v>1</v>
          </cell>
          <cell r="P349">
            <v>1575</v>
          </cell>
          <cell r="Q349">
            <v>75837.3</v>
          </cell>
          <cell r="V349">
            <v>9787932.0000000019</v>
          </cell>
          <cell r="W349">
            <v>0</v>
          </cell>
          <cell r="X349">
            <v>129.06</v>
          </cell>
          <cell r="Y349">
            <v>0</v>
          </cell>
          <cell r="Z349">
            <v>129.06</v>
          </cell>
          <cell r="AA349">
            <v>128.26</v>
          </cell>
          <cell r="AB349">
            <v>9726892</v>
          </cell>
          <cell r="AC349">
            <v>27000</v>
          </cell>
          <cell r="AG349">
            <v>75837.3</v>
          </cell>
          <cell r="AK349">
            <v>9528970</v>
          </cell>
          <cell r="AL349">
            <v>722651356581</v>
          </cell>
          <cell r="AM349">
            <v>27000</v>
          </cell>
          <cell r="AQ349">
            <v>1312.5</v>
          </cell>
          <cell r="AR349">
            <v>75837.3</v>
          </cell>
          <cell r="AU349">
            <v>817.3</v>
          </cell>
          <cell r="AV349">
            <v>61981823</v>
          </cell>
          <cell r="BB349">
            <v>9529915</v>
          </cell>
          <cell r="BC349">
            <v>722723022829</v>
          </cell>
          <cell r="BD349">
            <v>722723065296</v>
          </cell>
          <cell r="BF349">
            <v>128.26</v>
          </cell>
          <cell r="BG349">
            <v>9528970</v>
          </cell>
          <cell r="BH349">
            <v>817.3</v>
          </cell>
          <cell r="BI349">
            <v>9529915.5600000005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</row>
        <row r="350">
          <cell r="A350">
            <v>27001</v>
          </cell>
          <cell r="G350" t="str">
            <v>Mesin Pembengkok Besi</v>
          </cell>
          <cell r="H350">
            <v>187.5</v>
          </cell>
          <cell r="I350" t="str">
            <v>Kg/jam</v>
          </cell>
          <cell r="J350">
            <v>1</v>
          </cell>
          <cell r="K350">
            <v>5.3E-3</v>
          </cell>
          <cell r="P350">
            <v>1575</v>
          </cell>
          <cell r="R350">
            <v>404.46</v>
          </cell>
          <cell r="S350">
            <v>0.25</v>
          </cell>
          <cell r="T350">
            <v>12100.000000000002</v>
          </cell>
          <cell r="U350">
            <v>0</v>
          </cell>
          <cell r="V350">
            <v>4893966.0000000009</v>
          </cell>
          <cell r="W350">
            <v>0</v>
          </cell>
          <cell r="X350">
            <v>64.53</v>
          </cell>
          <cell r="Y350">
            <v>0</v>
          </cell>
          <cell r="Z350">
            <v>64.53</v>
          </cell>
          <cell r="AA350">
            <v>64.13</v>
          </cell>
          <cell r="AB350">
            <v>4863446</v>
          </cell>
          <cell r="AC350">
            <v>27001</v>
          </cell>
          <cell r="AD350" t="str">
            <v>Besi Tulangan , U 24</v>
          </cell>
          <cell r="AE350" t="str">
            <v>ton</v>
          </cell>
          <cell r="AF350">
            <v>1.05</v>
          </cell>
          <cell r="AH350">
            <v>79629.165000000008</v>
          </cell>
          <cell r="AI350">
            <v>8847.6850000000013</v>
          </cell>
          <cell r="AJ350">
            <v>9075000</v>
          </cell>
          <cell r="AK350">
            <v>9528750</v>
          </cell>
          <cell r="AL350">
            <v>722634672375</v>
          </cell>
          <cell r="AM350">
            <v>27001</v>
          </cell>
          <cell r="AN350" t="str">
            <v>Pekerja</v>
          </cell>
          <cell r="AO350" t="str">
            <v>Org/hari</v>
          </cell>
          <cell r="AP350">
            <v>15</v>
          </cell>
          <cell r="AQ350">
            <v>1312.5</v>
          </cell>
          <cell r="AS350">
            <v>1.14E-2</v>
          </cell>
          <cell r="AT350">
            <v>49500.000000000007</v>
          </cell>
          <cell r="AU350">
            <v>564.29999999999995</v>
          </cell>
          <cell r="AV350">
            <v>42794988</v>
          </cell>
          <cell r="BJ350">
            <v>12.531314285714286</v>
          </cell>
          <cell r="BK350">
            <v>6051.82</v>
          </cell>
          <cell r="BL350">
            <v>3.84</v>
          </cell>
          <cell r="BN350" t="str">
            <v>Mesin Pembengkok Besi</v>
          </cell>
          <cell r="BO350">
            <v>0.25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R350">
            <v>0</v>
          </cell>
          <cell r="CT350" t="str">
            <v>Besi Tulangan , U 24</v>
          </cell>
          <cell r="CU350">
            <v>79629.165000000008</v>
          </cell>
          <cell r="CV350">
            <v>0</v>
          </cell>
          <cell r="CW350" t="e">
            <v>#DIV/0!</v>
          </cell>
          <cell r="CX350" t="e">
            <v>#DIV/0!</v>
          </cell>
          <cell r="CY350" t="e">
            <v>#DIV/0!</v>
          </cell>
          <cell r="CZ350" t="e">
            <v>#DIV/0!</v>
          </cell>
          <cell r="DA350" t="e">
            <v>#DIV/0!</v>
          </cell>
          <cell r="DB350" t="e">
            <v>#DIV/0!</v>
          </cell>
          <cell r="DC350" t="e">
            <v>#DIV/0!</v>
          </cell>
          <cell r="DD350" t="e">
            <v>#DIV/0!</v>
          </cell>
          <cell r="DE350" t="e">
            <v>#DIV/0!</v>
          </cell>
          <cell r="DF350" t="e">
            <v>#DIV/0!</v>
          </cell>
          <cell r="DG350" t="e">
            <v>#DIV/0!</v>
          </cell>
          <cell r="DH350" t="e">
            <v>#DIV/0!</v>
          </cell>
          <cell r="DI350" t="e">
            <v>#DIV/0!</v>
          </cell>
          <cell r="DJ350" t="e">
            <v>#DIV/0!</v>
          </cell>
          <cell r="DL350" t="str">
            <v>Pekerja</v>
          </cell>
          <cell r="DM350">
            <v>3.84</v>
          </cell>
          <cell r="DN350">
            <v>0</v>
          </cell>
          <cell r="DO350">
            <v>0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V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  <cell r="EA350">
            <v>0</v>
          </cell>
          <cell r="EB350">
            <v>0</v>
          </cell>
        </row>
        <row r="351">
          <cell r="A351">
            <v>27002</v>
          </cell>
          <cell r="G351" t="str">
            <v>Mesin Pemotong Besi</v>
          </cell>
          <cell r="H351">
            <v>187.5</v>
          </cell>
          <cell r="I351" t="str">
            <v>Kg/jam</v>
          </cell>
          <cell r="J351">
            <v>1</v>
          </cell>
          <cell r="K351">
            <v>5.3E-3</v>
          </cell>
          <cell r="P351">
            <v>1575</v>
          </cell>
          <cell r="R351">
            <v>404.46</v>
          </cell>
          <cell r="S351">
            <v>0.25</v>
          </cell>
          <cell r="T351">
            <v>12100.000000000002</v>
          </cell>
          <cell r="U351">
            <v>0</v>
          </cell>
          <cell r="V351">
            <v>4893966.0000000009</v>
          </cell>
          <cell r="W351">
            <v>0</v>
          </cell>
          <cell r="X351">
            <v>64.53</v>
          </cell>
          <cell r="Y351">
            <v>0</v>
          </cell>
          <cell r="Z351">
            <v>64.53</v>
          </cell>
          <cell r="AA351">
            <v>64.13</v>
          </cell>
          <cell r="AB351">
            <v>4863446</v>
          </cell>
          <cell r="AC351">
            <v>27002</v>
          </cell>
          <cell r="AD351" t="str">
            <v>Kawat bendrat</v>
          </cell>
          <cell r="AE351" t="str">
            <v>kg</v>
          </cell>
          <cell r="AF351">
            <v>0.02</v>
          </cell>
          <cell r="AH351">
            <v>1516.7460000000001</v>
          </cell>
          <cell r="AI351">
            <v>168.52733333333333</v>
          </cell>
          <cell r="AJ351">
            <v>11000</v>
          </cell>
          <cell r="AK351">
            <v>220</v>
          </cell>
          <cell r="AL351">
            <v>16684206</v>
          </cell>
          <cell r="AM351">
            <v>27002</v>
          </cell>
          <cell r="AN351" t="str">
            <v xml:space="preserve">Tukang </v>
          </cell>
          <cell r="AO351" t="str">
            <v>Org/hari</v>
          </cell>
          <cell r="AP351">
            <v>3</v>
          </cell>
          <cell r="AQ351">
            <v>1312.5</v>
          </cell>
          <cell r="AS351">
            <v>2.2000000000000001E-3</v>
          </cell>
          <cell r="AT351">
            <v>66000</v>
          </cell>
          <cell r="AU351">
            <v>145.19999999999999</v>
          </cell>
          <cell r="AV351">
            <v>11011575</v>
          </cell>
          <cell r="BJ351">
            <v>64.935057142857133</v>
          </cell>
          <cell r="BK351">
            <v>1167.8900000000001</v>
          </cell>
          <cell r="BL351">
            <v>0.74</v>
          </cell>
          <cell r="BN351" t="str">
            <v>Mesin Pemotong Besi</v>
          </cell>
          <cell r="BO351">
            <v>0.25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R351">
            <v>0</v>
          </cell>
          <cell r="CT351" t="str">
            <v>Kawat bendrat</v>
          </cell>
          <cell r="CU351">
            <v>1516.7460000000001</v>
          </cell>
          <cell r="CV351">
            <v>0</v>
          </cell>
          <cell r="CW351" t="e">
            <v>#DIV/0!</v>
          </cell>
          <cell r="CX351" t="e">
            <v>#DIV/0!</v>
          </cell>
          <cell r="CY351" t="e">
            <v>#DIV/0!</v>
          </cell>
          <cell r="CZ351" t="e">
            <v>#DIV/0!</v>
          </cell>
          <cell r="DA351" t="e">
            <v>#DIV/0!</v>
          </cell>
          <cell r="DB351" t="e">
            <v>#DIV/0!</v>
          </cell>
          <cell r="DC351" t="e">
            <v>#DIV/0!</v>
          </cell>
          <cell r="DD351" t="e">
            <v>#DIV/0!</v>
          </cell>
          <cell r="DE351" t="e">
            <v>#DIV/0!</v>
          </cell>
          <cell r="DF351" t="e">
            <v>#DIV/0!</v>
          </cell>
          <cell r="DG351" t="e">
            <v>#DIV/0!</v>
          </cell>
          <cell r="DH351" t="e">
            <v>#DIV/0!</v>
          </cell>
          <cell r="DI351" t="e">
            <v>#DIV/0!</v>
          </cell>
          <cell r="DJ351" t="e">
            <v>#DIV/0!</v>
          </cell>
          <cell r="DL351" t="str">
            <v xml:space="preserve">Tukang </v>
          </cell>
          <cell r="DM351">
            <v>0.74</v>
          </cell>
          <cell r="DN351">
            <v>0</v>
          </cell>
          <cell r="DO351">
            <v>0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V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  <cell r="EA351">
            <v>0</v>
          </cell>
          <cell r="EB351">
            <v>0</v>
          </cell>
        </row>
        <row r="352">
          <cell r="A352">
            <v>27003</v>
          </cell>
          <cell r="J352">
            <v>1</v>
          </cell>
          <cell r="K352">
            <v>0</v>
          </cell>
          <cell r="P352">
            <v>1575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27003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27003</v>
          </cell>
          <cell r="AN352" t="str">
            <v>Kepala Tukang</v>
          </cell>
          <cell r="AO352" t="str">
            <v>Org/hari</v>
          </cell>
          <cell r="AP352">
            <v>1</v>
          </cell>
          <cell r="AQ352">
            <v>1312.5</v>
          </cell>
          <cell r="AS352">
            <v>6.9999999999999999E-4</v>
          </cell>
          <cell r="AT352">
            <v>71500</v>
          </cell>
          <cell r="AU352">
            <v>50.05</v>
          </cell>
          <cell r="AV352">
            <v>3795656</v>
          </cell>
          <cell r="BJ352">
            <v>204.08162857142858</v>
          </cell>
          <cell r="BK352">
            <v>371.6</v>
          </cell>
          <cell r="BL352">
            <v>0.23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R352">
            <v>0</v>
          </cell>
          <cell r="CT352">
            <v>0</v>
          </cell>
          <cell r="CU352">
            <v>0</v>
          </cell>
          <cell r="CV352">
            <v>0</v>
          </cell>
          <cell r="CW352" t="e">
            <v>#DIV/0!</v>
          </cell>
          <cell r="CX352" t="e">
            <v>#DIV/0!</v>
          </cell>
          <cell r="CY352" t="e">
            <v>#DIV/0!</v>
          </cell>
          <cell r="CZ352" t="e">
            <v>#DIV/0!</v>
          </cell>
          <cell r="DA352" t="e">
            <v>#DIV/0!</v>
          </cell>
          <cell r="DB352" t="e">
            <v>#DIV/0!</v>
          </cell>
          <cell r="DC352" t="e">
            <v>#DIV/0!</v>
          </cell>
          <cell r="DD352" t="e">
            <v>#DIV/0!</v>
          </cell>
          <cell r="DE352" t="e">
            <v>#DIV/0!</v>
          </cell>
          <cell r="DF352" t="e">
            <v>#DIV/0!</v>
          </cell>
          <cell r="DG352" t="e">
            <v>#DIV/0!</v>
          </cell>
          <cell r="DH352" t="e">
            <v>#DIV/0!</v>
          </cell>
          <cell r="DI352" t="e">
            <v>#DIV/0!</v>
          </cell>
          <cell r="DJ352" t="e">
            <v>#DIV/0!</v>
          </cell>
          <cell r="DL352" t="str">
            <v>Kepala Tukang</v>
          </cell>
          <cell r="DM352">
            <v>0.23</v>
          </cell>
          <cell r="DN352">
            <v>0</v>
          </cell>
          <cell r="DO352">
            <v>0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V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  <cell r="EA352">
            <v>0</v>
          </cell>
          <cell r="EB352">
            <v>0</v>
          </cell>
        </row>
        <row r="353">
          <cell r="A353">
            <v>27004</v>
          </cell>
          <cell r="J353">
            <v>1</v>
          </cell>
          <cell r="K353">
            <v>0</v>
          </cell>
          <cell r="P353">
            <v>1575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27004</v>
          </cell>
          <cell r="AE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27004</v>
          </cell>
          <cell r="AN353" t="str">
            <v>Mandor</v>
          </cell>
          <cell r="AO353" t="str">
            <v>Org/hari</v>
          </cell>
          <cell r="AP353">
            <v>1</v>
          </cell>
          <cell r="AQ353">
            <v>1312.5</v>
          </cell>
          <cell r="AS353">
            <v>6.9999999999999999E-4</v>
          </cell>
          <cell r="AT353">
            <v>82500</v>
          </cell>
          <cell r="AU353">
            <v>57.75</v>
          </cell>
          <cell r="AV353">
            <v>4379604</v>
          </cell>
          <cell r="BJ353">
            <v>204.08162857142858</v>
          </cell>
          <cell r="BK353">
            <v>371.6</v>
          </cell>
          <cell r="BL353">
            <v>0.23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R353">
            <v>0</v>
          </cell>
          <cell r="CT353">
            <v>0</v>
          </cell>
          <cell r="CU353">
            <v>0</v>
          </cell>
          <cell r="CV353">
            <v>0</v>
          </cell>
          <cell r="CW353" t="e">
            <v>#DIV/0!</v>
          </cell>
          <cell r="CX353" t="e">
            <v>#DIV/0!</v>
          </cell>
          <cell r="CY353" t="e">
            <v>#DIV/0!</v>
          </cell>
          <cell r="CZ353" t="e">
            <v>#DIV/0!</v>
          </cell>
          <cell r="DA353" t="e">
            <v>#DIV/0!</v>
          </cell>
          <cell r="DB353" t="e">
            <v>#DIV/0!</v>
          </cell>
          <cell r="DC353" t="e">
            <v>#DIV/0!</v>
          </cell>
          <cell r="DD353" t="e">
            <v>#DIV/0!</v>
          </cell>
          <cell r="DE353" t="e">
            <v>#DIV/0!</v>
          </cell>
          <cell r="DF353" t="e">
            <v>#DIV/0!</v>
          </cell>
          <cell r="DG353" t="e">
            <v>#DIV/0!</v>
          </cell>
          <cell r="DH353" t="e">
            <v>#DIV/0!</v>
          </cell>
          <cell r="DI353" t="e">
            <v>#DIV/0!</v>
          </cell>
          <cell r="DJ353" t="e">
            <v>#DIV/0!</v>
          </cell>
          <cell r="DL353" t="str">
            <v>Mandor</v>
          </cell>
          <cell r="DM353">
            <v>0.23</v>
          </cell>
          <cell r="DN353">
            <v>0</v>
          </cell>
          <cell r="DO353">
            <v>0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V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  <cell r="EA353">
            <v>0</v>
          </cell>
          <cell r="EB353">
            <v>0</v>
          </cell>
        </row>
        <row r="354">
          <cell r="A354">
            <v>27005</v>
          </cell>
          <cell r="J354">
            <v>1</v>
          </cell>
          <cell r="K354">
            <v>0</v>
          </cell>
          <cell r="P354">
            <v>1575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27005</v>
          </cell>
          <cell r="AE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27005</v>
          </cell>
          <cell r="AO354">
            <v>0</v>
          </cell>
          <cell r="AQ354">
            <v>1312.5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BJ354">
            <v>0</v>
          </cell>
          <cell r="BK354">
            <v>0</v>
          </cell>
          <cell r="BL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R354">
            <v>0</v>
          </cell>
          <cell r="CT354">
            <v>0</v>
          </cell>
          <cell r="CU354">
            <v>0</v>
          </cell>
          <cell r="CV354">
            <v>0</v>
          </cell>
          <cell r="CW354" t="e">
            <v>#DIV/0!</v>
          </cell>
          <cell r="CX354" t="e">
            <v>#DIV/0!</v>
          </cell>
          <cell r="CY354" t="e">
            <v>#DIV/0!</v>
          </cell>
          <cell r="CZ354" t="e">
            <v>#DIV/0!</v>
          </cell>
          <cell r="DA354" t="e">
            <v>#DIV/0!</v>
          </cell>
          <cell r="DB354" t="e">
            <v>#DIV/0!</v>
          </cell>
          <cell r="DC354" t="e">
            <v>#DIV/0!</v>
          </cell>
          <cell r="DD354" t="e">
            <v>#DIV/0!</v>
          </cell>
          <cell r="DE354" t="e">
            <v>#DIV/0!</v>
          </cell>
          <cell r="DF354" t="e">
            <v>#DIV/0!</v>
          </cell>
          <cell r="DG354" t="e">
            <v>#DIV/0!</v>
          </cell>
          <cell r="DH354" t="e">
            <v>#DIV/0!</v>
          </cell>
          <cell r="DI354" t="e">
            <v>#DIV/0!</v>
          </cell>
          <cell r="DJ354" t="e">
            <v>#DIV/0!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</row>
        <row r="355">
          <cell r="A355">
            <v>27006</v>
          </cell>
          <cell r="J355">
            <v>1</v>
          </cell>
          <cell r="K355">
            <v>0</v>
          </cell>
          <cell r="P355">
            <v>1575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27006</v>
          </cell>
          <cell r="AE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27006</v>
          </cell>
          <cell r="AO355">
            <v>0</v>
          </cell>
          <cell r="AQ355">
            <v>1312.5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BJ355">
            <v>0</v>
          </cell>
          <cell r="BK355">
            <v>0</v>
          </cell>
          <cell r="BL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R355">
            <v>0</v>
          </cell>
          <cell r="CT355">
            <v>0</v>
          </cell>
          <cell r="CU355">
            <v>0</v>
          </cell>
          <cell r="CV355">
            <v>0</v>
          </cell>
          <cell r="CW355" t="e">
            <v>#DIV/0!</v>
          </cell>
          <cell r="CX355" t="e">
            <v>#DIV/0!</v>
          </cell>
          <cell r="CY355" t="e">
            <v>#DIV/0!</v>
          </cell>
          <cell r="CZ355" t="e">
            <v>#DIV/0!</v>
          </cell>
          <cell r="DA355" t="e">
            <v>#DIV/0!</v>
          </cell>
          <cell r="DB355" t="e">
            <v>#DIV/0!</v>
          </cell>
          <cell r="DC355" t="e">
            <v>#DIV/0!</v>
          </cell>
          <cell r="DD355" t="e">
            <v>#DIV/0!</v>
          </cell>
          <cell r="DE355" t="e">
            <v>#DIV/0!</v>
          </cell>
          <cell r="DF355" t="e">
            <v>#DIV/0!</v>
          </cell>
          <cell r="DG355" t="e">
            <v>#DIV/0!</v>
          </cell>
          <cell r="DH355" t="e">
            <v>#DIV/0!</v>
          </cell>
          <cell r="DI355" t="e">
            <v>#DIV/0!</v>
          </cell>
          <cell r="DJ355" t="e">
            <v>#DIV/0!</v>
          </cell>
          <cell r="DL355">
            <v>0</v>
          </cell>
          <cell r="DM355">
            <v>0</v>
          </cell>
          <cell r="DN355">
            <v>0</v>
          </cell>
          <cell r="DO355">
            <v>0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V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  <cell r="EA355">
            <v>0</v>
          </cell>
          <cell r="EB355">
            <v>0</v>
          </cell>
        </row>
        <row r="356">
          <cell r="A356">
            <v>27007</v>
          </cell>
          <cell r="J356">
            <v>1</v>
          </cell>
          <cell r="K356">
            <v>0</v>
          </cell>
          <cell r="P356">
            <v>1575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27007</v>
          </cell>
          <cell r="AE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27007</v>
          </cell>
          <cell r="AO356">
            <v>0</v>
          </cell>
          <cell r="AQ356">
            <v>1312.5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BJ356">
            <v>0</v>
          </cell>
          <cell r="BK356">
            <v>0</v>
          </cell>
          <cell r="BL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R356">
            <v>0</v>
          </cell>
          <cell r="CT356">
            <v>0</v>
          </cell>
          <cell r="CU356">
            <v>0</v>
          </cell>
          <cell r="CV356">
            <v>0</v>
          </cell>
          <cell r="CW356" t="e">
            <v>#DIV/0!</v>
          </cell>
          <cell r="CX356" t="e">
            <v>#DIV/0!</v>
          </cell>
          <cell r="CY356" t="e">
            <v>#DIV/0!</v>
          </cell>
          <cell r="CZ356" t="e">
            <v>#DIV/0!</v>
          </cell>
          <cell r="DA356" t="e">
            <v>#DIV/0!</v>
          </cell>
          <cell r="DB356" t="e">
            <v>#DIV/0!</v>
          </cell>
          <cell r="DC356" t="e">
            <v>#DIV/0!</v>
          </cell>
          <cell r="DD356" t="e">
            <v>#DIV/0!</v>
          </cell>
          <cell r="DE356" t="e">
            <v>#DIV/0!</v>
          </cell>
          <cell r="DF356" t="e">
            <v>#DIV/0!</v>
          </cell>
          <cell r="DG356" t="e">
            <v>#DIV/0!</v>
          </cell>
          <cell r="DH356" t="e">
            <v>#DIV/0!</v>
          </cell>
          <cell r="DI356" t="e">
            <v>#DIV/0!</v>
          </cell>
          <cell r="DJ356" t="e">
            <v>#DIV/0!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</row>
        <row r="357">
          <cell r="A357">
            <v>27008</v>
          </cell>
          <cell r="J357">
            <v>1</v>
          </cell>
          <cell r="K357">
            <v>0</v>
          </cell>
          <cell r="P357">
            <v>1575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27008</v>
          </cell>
          <cell r="AE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27008</v>
          </cell>
          <cell r="AO357">
            <v>0</v>
          </cell>
          <cell r="AQ357">
            <v>1312.5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BJ357">
            <v>0</v>
          </cell>
          <cell r="BK357">
            <v>0</v>
          </cell>
          <cell r="BL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R357">
            <v>0</v>
          </cell>
          <cell r="CT357">
            <v>0</v>
          </cell>
          <cell r="CU357">
            <v>0</v>
          </cell>
          <cell r="CV357">
            <v>0</v>
          </cell>
          <cell r="CW357" t="e">
            <v>#DIV/0!</v>
          </cell>
          <cell r="CX357" t="e">
            <v>#DIV/0!</v>
          </cell>
          <cell r="CY357" t="e">
            <v>#DIV/0!</v>
          </cell>
          <cell r="CZ357" t="e">
            <v>#DIV/0!</v>
          </cell>
          <cell r="DA357" t="e">
            <v>#DIV/0!</v>
          </cell>
          <cell r="DB357" t="e">
            <v>#DIV/0!</v>
          </cell>
          <cell r="DC357" t="e">
            <v>#DIV/0!</v>
          </cell>
          <cell r="DD357" t="e">
            <v>#DIV/0!</v>
          </cell>
          <cell r="DE357" t="e">
            <v>#DIV/0!</v>
          </cell>
          <cell r="DF357" t="e">
            <v>#DIV/0!</v>
          </cell>
          <cell r="DG357" t="e">
            <v>#DIV/0!</v>
          </cell>
          <cell r="DH357" t="e">
            <v>#DIV/0!</v>
          </cell>
          <cell r="DI357" t="e">
            <v>#DIV/0!</v>
          </cell>
          <cell r="DJ357" t="e">
            <v>#DIV/0!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</row>
        <row r="358">
          <cell r="A358">
            <v>27009</v>
          </cell>
          <cell r="J358">
            <v>1</v>
          </cell>
          <cell r="K358">
            <v>0</v>
          </cell>
          <cell r="P358">
            <v>1575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27009</v>
          </cell>
          <cell r="AE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27009</v>
          </cell>
          <cell r="AO358">
            <v>0</v>
          </cell>
          <cell r="AQ358">
            <v>1312.5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BJ358">
            <v>0</v>
          </cell>
          <cell r="BK358">
            <v>0</v>
          </cell>
          <cell r="BL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R358">
            <v>0</v>
          </cell>
          <cell r="CT358">
            <v>0</v>
          </cell>
          <cell r="CU358">
            <v>0</v>
          </cell>
          <cell r="CV358">
            <v>0</v>
          </cell>
          <cell r="CW358" t="e">
            <v>#DIV/0!</v>
          </cell>
          <cell r="CX358" t="e">
            <v>#DIV/0!</v>
          </cell>
          <cell r="CY358" t="e">
            <v>#DIV/0!</v>
          </cell>
          <cell r="CZ358" t="e">
            <v>#DIV/0!</v>
          </cell>
          <cell r="DA358" t="e">
            <v>#DIV/0!</v>
          </cell>
          <cell r="DB358" t="e">
            <v>#DIV/0!</v>
          </cell>
          <cell r="DC358" t="e">
            <v>#DIV/0!</v>
          </cell>
          <cell r="DD358" t="e">
            <v>#DIV/0!</v>
          </cell>
          <cell r="DE358" t="e">
            <v>#DIV/0!</v>
          </cell>
          <cell r="DF358" t="e">
            <v>#DIV/0!</v>
          </cell>
          <cell r="DG358" t="e">
            <v>#DIV/0!</v>
          </cell>
          <cell r="DH358" t="e">
            <v>#DIV/0!</v>
          </cell>
          <cell r="DI358" t="e">
            <v>#DIV/0!</v>
          </cell>
          <cell r="DJ358" t="e">
            <v>#DIV/0!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</row>
        <row r="359">
          <cell r="A359">
            <v>27010</v>
          </cell>
          <cell r="J359">
            <v>1</v>
          </cell>
          <cell r="K359">
            <v>0</v>
          </cell>
          <cell r="P359">
            <v>1575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27010</v>
          </cell>
          <cell r="AE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27010</v>
          </cell>
          <cell r="AO359">
            <v>0</v>
          </cell>
          <cell r="AQ359">
            <v>1312.5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BJ359">
            <v>0</v>
          </cell>
          <cell r="BK359">
            <v>0</v>
          </cell>
          <cell r="BL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R359">
            <v>0</v>
          </cell>
          <cell r="CT359">
            <v>0</v>
          </cell>
          <cell r="CU359">
            <v>0</v>
          </cell>
          <cell r="CV359">
            <v>0</v>
          </cell>
          <cell r="CW359" t="e">
            <v>#DIV/0!</v>
          </cell>
          <cell r="CX359" t="e">
            <v>#DIV/0!</v>
          </cell>
          <cell r="CY359" t="e">
            <v>#DIV/0!</v>
          </cell>
          <cell r="CZ359" t="e">
            <v>#DIV/0!</v>
          </cell>
          <cell r="DA359" t="e">
            <v>#DIV/0!</v>
          </cell>
          <cell r="DB359" t="e">
            <v>#DIV/0!</v>
          </cell>
          <cell r="DC359" t="e">
            <v>#DIV/0!</v>
          </cell>
          <cell r="DD359" t="e">
            <v>#DIV/0!</v>
          </cell>
          <cell r="DE359" t="e">
            <v>#DIV/0!</v>
          </cell>
          <cell r="DF359" t="e">
            <v>#DIV/0!</v>
          </cell>
          <cell r="DG359" t="e">
            <v>#DIV/0!</v>
          </cell>
          <cell r="DH359" t="e">
            <v>#DIV/0!</v>
          </cell>
          <cell r="DI359" t="e">
            <v>#DIV/0!</v>
          </cell>
          <cell r="DJ359" t="e">
            <v>#DIV/0!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</row>
        <row r="360">
          <cell r="A360">
            <v>27011</v>
          </cell>
          <cell r="J360">
            <v>1</v>
          </cell>
          <cell r="K360">
            <v>0</v>
          </cell>
          <cell r="P360">
            <v>1575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27011</v>
          </cell>
          <cell r="AE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27011</v>
          </cell>
          <cell r="AO360">
            <v>0</v>
          </cell>
          <cell r="AQ360">
            <v>1312.5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BJ360">
            <v>0</v>
          </cell>
          <cell r="BK360">
            <v>0</v>
          </cell>
          <cell r="BL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R360">
            <v>0</v>
          </cell>
          <cell r="CT360">
            <v>0</v>
          </cell>
          <cell r="CU360">
            <v>0</v>
          </cell>
          <cell r="CV360">
            <v>0</v>
          </cell>
          <cell r="CW360" t="e">
            <v>#DIV/0!</v>
          </cell>
          <cell r="CX360" t="e">
            <v>#DIV/0!</v>
          </cell>
          <cell r="CY360" t="e">
            <v>#DIV/0!</v>
          </cell>
          <cell r="CZ360" t="e">
            <v>#DIV/0!</v>
          </cell>
          <cell r="DA360" t="e">
            <v>#DIV/0!</v>
          </cell>
          <cell r="DB360" t="e">
            <v>#DIV/0!</v>
          </cell>
          <cell r="DC360" t="e">
            <v>#DIV/0!</v>
          </cell>
          <cell r="DD360" t="e">
            <v>#DIV/0!</v>
          </cell>
          <cell r="DE360" t="e">
            <v>#DIV/0!</v>
          </cell>
          <cell r="DF360" t="e">
            <v>#DIV/0!</v>
          </cell>
          <cell r="DG360" t="e">
            <v>#DIV/0!</v>
          </cell>
          <cell r="DH360" t="e">
            <v>#DIV/0!</v>
          </cell>
          <cell r="DI360" t="e">
            <v>#DIV/0!</v>
          </cell>
          <cell r="DJ360" t="e">
            <v>#DIV/0!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</row>
        <row r="361">
          <cell r="A361">
            <v>27012</v>
          </cell>
          <cell r="J361">
            <v>1</v>
          </cell>
          <cell r="K361">
            <v>0</v>
          </cell>
          <cell r="P361">
            <v>1575</v>
          </cell>
          <cell r="AC361">
            <v>27012</v>
          </cell>
          <cell r="AE361">
            <v>0</v>
          </cell>
          <cell r="AM361">
            <v>27012</v>
          </cell>
          <cell r="AO361">
            <v>0</v>
          </cell>
          <cell r="AQ361">
            <v>1312.5</v>
          </cell>
          <cell r="BJ361">
            <v>0</v>
          </cell>
          <cell r="BK361">
            <v>0</v>
          </cell>
          <cell r="BL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R361">
            <v>0</v>
          </cell>
          <cell r="CT361">
            <v>0</v>
          </cell>
          <cell r="CU361">
            <v>0</v>
          </cell>
          <cell r="CV361">
            <v>0</v>
          </cell>
          <cell r="CW361" t="e">
            <v>#DIV/0!</v>
          </cell>
          <cell r="CX361" t="e">
            <v>#DIV/0!</v>
          </cell>
          <cell r="CY361" t="e">
            <v>#DIV/0!</v>
          </cell>
          <cell r="CZ361" t="e">
            <v>#DIV/0!</v>
          </cell>
          <cell r="DA361" t="e">
            <v>#DIV/0!</v>
          </cell>
          <cell r="DB361" t="e">
            <v>#DIV/0!</v>
          </cell>
          <cell r="DC361" t="e">
            <v>#DIV/0!</v>
          </cell>
          <cell r="DD361" t="e">
            <v>#DIV/0!</v>
          </cell>
          <cell r="DE361" t="e">
            <v>#DIV/0!</v>
          </cell>
          <cell r="DF361" t="e">
            <v>#DIV/0!</v>
          </cell>
          <cell r="DG361" t="e">
            <v>#DIV/0!</v>
          </cell>
          <cell r="DH361" t="e">
            <v>#DIV/0!</v>
          </cell>
          <cell r="DI361" t="e">
            <v>#DIV/0!</v>
          </cell>
          <cell r="DJ361" t="e">
            <v>#DIV/0!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</row>
        <row r="362">
          <cell r="A362">
            <v>28000</v>
          </cell>
          <cell r="B362">
            <v>28</v>
          </cell>
          <cell r="C362" t="str">
            <v>II - 4 - A</v>
          </cell>
          <cell r="D362" t="str">
            <v>Pipa GIP dia. 2 inch</v>
          </cell>
          <cell r="E362" t="str">
            <v>m1</v>
          </cell>
          <cell r="F362">
            <v>138</v>
          </cell>
          <cell r="H362">
            <v>6</v>
          </cell>
          <cell r="I362" t="str">
            <v>m1</v>
          </cell>
          <cell r="L362">
            <v>1</v>
          </cell>
          <cell r="M362">
            <v>25</v>
          </cell>
          <cell r="N362">
            <v>7</v>
          </cell>
          <cell r="O362">
            <v>1</v>
          </cell>
          <cell r="P362">
            <v>175</v>
          </cell>
          <cell r="Q362">
            <v>138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28000</v>
          </cell>
          <cell r="AG362">
            <v>138</v>
          </cell>
          <cell r="AK362">
            <v>90750</v>
          </cell>
          <cell r="AL362">
            <v>12523500</v>
          </cell>
          <cell r="AM362">
            <v>28000</v>
          </cell>
          <cell r="AQ362">
            <v>42</v>
          </cell>
          <cell r="AR362">
            <v>138</v>
          </cell>
          <cell r="AU362">
            <v>25792.25</v>
          </cell>
          <cell r="AV362">
            <v>3559329</v>
          </cell>
          <cell r="BB362">
            <v>116542</v>
          </cell>
          <cell r="BC362">
            <v>16082796</v>
          </cell>
          <cell r="BD362">
            <v>16082829</v>
          </cell>
          <cell r="BF362">
            <v>0</v>
          </cell>
          <cell r="BG362">
            <v>90750</v>
          </cell>
          <cell r="BH362">
            <v>25792.25</v>
          </cell>
          <cell r="BI362">
            <v>116542.25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</row>
        <row r="363">
          <cell r="A363">
            <v>28001</v>
          </cell>
          <cell r="J363">
            <v>1.25</v>
          </cell>
          <cell r="K363">
            <v>0</v>
          </cell>
          <cell r="P363">
            <v>175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28001</v>
          </cell>
          <cell r="AD363" t="str">
            <v>Pipa GIP dia. 2" berikut Assesories</v>
          </cell>
          <cell r="AE363" t="str">
            <v>m'</v>
          </cell>
          <cell r="AF363">
            <v>1.1000000000000001</v>
          </cell>
          <cell r="AH363">
            <v>151.80000000000001</v>
          </cell>
          <cell r="AI363">
            <v>151.80000000000001</v>
          </cell>
          <cell r="AJ363">
            <v>82500</v>
          </cell>
          <cell r="AK363">
            <v>90750</v>
          </cell>
          <cell r="AL363">
            <v>12523500</v>
          </cell>
          <cell r="AM363">
            <v>28001</v>
          </cell>
          <cell r="AN363" t="str">
            <v>Pekerja</v>
          </cell>
          <cell r="AO363" t="str">
            <v>Org/hari</v>
          </cell>
          <cell r="AP363">
            <v>12</v>
          </cell>
          <cell r="AQ363">
            <v>42</v>
          </cell>
          <cell r="AS363">
            <v>0.28570000000000001</v>
          </cell>
          <cell r="AT363">
            <v>49500.000000000007</v>
          </cell>
          <cell r="AU363">
            <v>14142.15</v>
          </cell>
          <cell r="AV363">
            <v>1951616</v>
          </cell>
          <cell r="BJ363">
            <v>0.50001428571428574</v>
          </cell>
          <cell r="BK363">
            <v>275.99</v>
          </cell>
          <cell r="BL363">
            <v>1.57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R363">
            <v>0</v>
          </cell>
          <cell r="CT363" t="str">
            <v>Pipa GIP dia. 2" berikut Assesories</v>
          </cell>
          <cell r="CU363">
            <v>151.80000000000001</v>
          </cell>
          <cell r="CV363">
            <v>0</v>
          </cell>
          <cell r="CW363" t="e">
            <v>#DIV/0!</v>
          </cell>
          <cell r="CX363" t="e">
            <v>#DIV/0!</v>
          </cell>
          <cell r="CY363" t="e">
            <v>#DIV/0!</v>
          </cell>
          <cell r="CZ363" t="e">
            <v>#DIV/0!</v>
          </cell>
          <cell r="DA363" t="e">
            <v>#DIV/0!</v>
          </cell>
          <cell r="DB363" t="e">
            <v>#DIV/0!</v>
          </cell>
          <cell r="DC363" t="e">
            <v>#DIV/0!</v>
          </cell>
          <cell r="DD363" t="e">
            <v>#DIV/0!</v>
          </cell>
          <cell r="DE363" t="e">
            <v>#DIV/0!</v>
          </cell>
          <cell r="DF363" t="e">
            <v>#DIV/0!</v>
          </cell>
          <cell r="DG363" t="e">
            <v>#DIV/0!</v>
          </cell>
          <cell r="DH363" t="e">
            <v>#DIV/0!</v>
          </cell>
          <cell r="DI363" t="e">
            <v>#DIV/0!</v>
          </cell>
          <cell r="DJ363" t="e">
            <v>#DIV/0!</v>
          </cell>
          <cell r="DL363" t="str">
            <v>Pekerja</v>
          </cell>
          <cell r="DM363">
            <v>1.57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</row>
        <row r="364">
          <cell r="A364">
            <v>28002</v>
          </cell>
          <cell r="J364">
            <v>1</v>
          </cell>
          <cell r="K364">
            <v>0</v>
          </cell>
          <cell r="P364">
            <v>175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28002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28002</v>
          </cell>
          <cell r="AN364" t="str">
            <v xml:space="preserve">Tukang </v>
          </cell>
          <cell r="AO364" t="str">
            <v>Org/hari</v>
          </cell>
          <cell r="AP364">
            <v>4</v>
          </cell>
          <cell r="AQ364">
            <v>42</v>
          </cell>
          <cell r="AS364">
            <v>9.5200000000000007E-2</v>
          </cell>
          <cell r="AT364">
            <v>66000</v>
          </cell>
          <cell r="AU364">
            <v>6283.2</v>
          </cell>
          <cell r="AV364">
            <v>867081</v>
          </cell>
          <cell r="BJ364">
            <v>1.5006000000000002</v>
          </cell>
          <cell r="BK364">
            <v>91.96</v>
          </cell>
          <cell r="BL364">
            <v>0.52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R364">
            <v>0</v>
          </cell>
          <cell r="CT364">
            <v>0</v>
          </cell>
          <cell r="CU364">
            <v>0</v>
          </cell>
          <cell r="CV364">
            <v>0</v>
          </cell>
          <cell r="CW364" t="e">
            <v>#DIV/0!</v>
          </cell>
          <cell r="CX364" t="e">
            <v>#DIV/0!</v>
          </cell>
          <cell r="CY364" t="e">
            <v>#DIV/0!</v>
          </cell>
          <cell r="CZ364" t="e">
            <v>#DIV/0!</v>
          </cell>
          <cell r="DA364" t="e">
            <v>#DIV/0!</v>
          </cell>
          <cell r="DB364" t="e">
            <v>#DIV/0!</v>
          </cell>
          <cell r="DC364" t="e">
            <v>#DIV/0!</v>
          </cell>
          <cell r="DD364" t="e">
            <v>#DIV/0!</v>
          </cell>
          <cell r="DE364" t="e">
            <v>#DIV/0!</v>
          </cell>
          <cell r="DF364" t="e">
            <v>#DIV/0!</v>
          </cell>
          <cell r="DG364" t="e">
            <v>#DIV/0!</v>
          </cell>
          <cell r="DH364" t="e">
            <v>#DIV/0!</v>
          </cell>
          <cell r="DI364" t="e">
            <v>#DIV/0!</v>
          </cell>
          <cell r="DJ364" t="e">
            <v>#DIV/0!</v>
          </cell>
          <cell r="DL364" t="str">
            <v xml:space="preserve">Tukang </v>
          </cell>
          <cell r="DM364">
            <v>0.52</v>
          </cell>
          <cell r="DN364">
            <v>0</v>
          </cell>
          <cell r="DO364">
            <v>0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V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  <cell r="EA364">
            <v>0</v>
          </cell>
          <cell r="EB364">
            <v>0</v>
          </cell>
        </row>
        <row r="365">
          <cell r="A365">
            <v>28003</v>
          </cell>
          <cell r="J365">
            <v>1</v>
          </cell>
          <cell r="K365">
            <v>0</v>
          </cell>
          <cell r="P365">
            <v>175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28003</v>
          </cell>
          <cell r="AE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28003</v>
          </cell>
          <cell r="AN365" t="str">
            <v>Kepala Tukang</v>
          </cell>
          <cell r="AO365" t="str">
            <v>Org/hari</v>
          </cell>
          <cell r="AP365">
            <v>2</v>
          </cell>
          <cell r="AQ365">
            <v>42</v>
          </cell>
          <cell r="AS365">
            <v>4.7600000000000003E-2</v>
          </cell>
          <cell r="AT365">
            <v>71500</v>
          </cell>
          <cell r="AU365">
            <v>3403.4</v>
          </cell>
          <cell r="AV365">
            <v>469669</v>
          </cell>
          <cell r="BJ365">
            <v>3.0012000000000003</v>
          </cell>
          <cell r="BK365">
            <v>45.98</v>
          </cell>
          <cell r="BL365">
            <v>0.26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R365">
            <v>0</v>
          </cell>
          <cell r="CT365">
            <v>0</v>
          </cell>
          <cell r="CU365">
            <v>0</v>
          </cell>
          <cell r="CV365">
            <v>0</v>
          </cell>
          <cell r="CW365" t="e">
            <v>#DIV/0!</v>
          </cell>
          <cell r="CX365" t="e">
            <v>#DIV/0!</v>
          </cell>
          <cell r="CY365" t="e">
            <v>#DIV/0!</v>
          </cell>
          <cell r="CZ365" t="e">
            <v>#DIV/0!</v>
          </cell>
          <cell r="DA365" t="e">
            <v>#DIV/0!</v>
          </cell>
          <cell r="DB365" t="e">
            <v>#DIV/0!</v>
          </cell>
          <cell r="DC365" t="e">
            <v>#DIV/0!</v>
          </cell>
          <cell r="DD365" t="e">
            <v>#DIV/0!</v>
          </cell>
          <cell r="DE365" t="e">
            <v>#DIV/0!</v>
          </cell>
          <cell r="DF365" t="e">
            <v>#DIV/0!</v>
          </cell>
          <cell r="DG365" t="e">
            <v>#DIV/0!</v>
          </cell>
          <cell r="DH365" t="e">
            <v>#DIV/0!</v>
          </cell>
          <cell r="DI365" t="e">
            <v>#DIV/0!</v>
          </cell>
          <cell r="DJ365" t="e">
            <v>#DIV/0!</v>
          </cell>
          <cell r="DL365" t="str">
            <v>Kepala Tukang</v>
          </cell>
          <cell r="DM365">
            <v>0.26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  <cell r="EA365">
            <v>0</v>
          </cell>
          <cell r="EB365">
            <v>0</v>
          </cell>
        </row>
        <row r="366">
          <cell r="A366">
            <v>28004</v>
          </cell>
          <cell r="J366">
            <v>1</v>
          </cell>
          <cell r="K366">
            <v>0</v>
          </cell>
          <cell r="P366">
            <v>175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28004</v>
          </cell>
          <cell r="AE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28004</v>
          </cell>
          <cell r="AN366" t="str">
            <v>Mandor</v>
          </cell>
          <cell r="AO366" t="str">
            <v>Org/hari</v>
          </cell>
          <cell r="AP366">
            <v>1</v>
          </cell>
          <cell r="AQ366">
            <v>42</v>
          </cell>
          <cell r="AS366">
            <v>2.3800000000000002E-2</v>
          </cell>
          <cell r="AT366">
            <v>82500</v>
          </cell>
          <cell r="AU366">
            <v>1963.5</v>
          </cell>
          <cell r="AV366">
            <v>270963</v>
          </cell>
          <cell r="BJ366">
            <v>6.0024000000000006</v>
          </cell>
          <cell r="BK366">
            <v>22.99</v>
          </cell>
          <cell r="BL366">
            <v>0.13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R366">
            <v>0</v>
          </cell>
          <cell r="CT366">
            <v>0</v>
          </cell>
          <cell r="CU366">
            <v>0</v>
          </cell>
          <cell r="CV366">
            <v>0</v>
          </cell>
          <cell r="CW366" t="e">
            <v>#DIV/0!</v>
          </cell>
          <cell r="CX366" t="e">
            <v>#DIV/0!</v>
          </cell>
          <cell r="CY366" t="e">
            <v>#DIV/0!</v>
          </cell>
          <cell r="CZ366" t="e">
            <v>#DIV/0!</v>
          </cell>
          <cell r="DA366" t="e">
            <v>#DIV/0!</v>
          </cell>
          <cell r="DB366" t="e">
            <v>#DIV/0!</v>
          </cell>
          <cell r="DC366" t="e">
            <v>#DIV/0!</v>
          </cell>
          <cell r="DD366" t="e">
            <v>#DIV/0!</v>
          </cell>
          <cell r="DE366" t="e">
            <v>#DIV/0!</v>
          </cell>
          <cell r="DF366" t="e">
            <v>#DIV/0!</v>
          </cell>
          <cell r="DG366" t="e">
            <v>#DIV/0!</v>
          </cell>
          <cell r="DH366" t="e">
            <v>#DIV/0!</v>
          </cell>
          <cell r="DI366" t="e">
            <v>#DIV/0!</v>
          </cell>
          <cell r="DJ366" t="e">
            <v>#DIV/0!</v>
          </cell>
          <cell r="DL366" t="str">
            <v>Mandor</v>
          </cell>
          <cell r="DM366">
            <v>0.13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</row>
        <row r="367">
          <cell r="A367">
            <v>28005</v>
          </cell>
          <cell r="J367">
            <v>1</v>
          </cell>
          <cell r="K367">
            <v>0</v>
          </cell>
          <cell r="P367">
            <v>175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28005</v>
          </cell>
          <cell r="AE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28005</v>
          </cell>
          <cell r="AO367">
            <v>0</v>
          </cell>
          <cell r="AQ367">
            <v>42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BJ367">
            <v>0</v>
          </cell>
          <cell r="BK367">
            <v>0</v>
          </cell>
          <cell r="BL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R367">
            <v>0</v>
          </cell>
          <cell r="CT367">
            <v>0</v>
          </cell>
          <cell r="CU367">
            <v>0</v>
          </cell>
          <cell r="CV367">
            <v>0</v>
          </cell>
          <cell r="CW367" t="e">
            <v>#DIV/0!</v>
          </cell>
          <cell r="CX367" t="e">
            <v>#DIV/0!</v>
          </cell>
          <cell r="CY367" t="e">
            <v>#DIV/0!</v>
          </cell>
          <cell r="CZ367" t="e">
            <v>#DIV/0!</v>
          </cell>
          <cell r="DA367" t="e">
            <v>#DIV/0!</v>
          </cell>
          <cell r="DB367" t="e">
            <v>#DIV/0!</v>
          </cell>
          <cell r="DC367" t="e">
            <v>#DIV/0!</v>
          </cell>
          <cell r="DD367" t="e">
            <v>#DIV/0!</v>
          </cell>
          <cell r="DE367" t="e">
            <v>#DIV/0!</v>
          </cell>
          <cell r="DF367" t="e">
            <v>#DIV/0!</v>
          </cell>
          <cell r="DG367" t="e">
            <v>#DIV/0!</v>
          </cell>
          <cell r="DH367" t="e">
            <v>#DIV/0!</v>
          </cell>
          <cell r="DI367" t="e">
            <v>#DIV/0!</v>
          </cell>
          <cell r="DJ367" t="e">
            <v>#DIV/0!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</row>
        <row r="368">
          <cell r="A368">
            <v>28006</v>
          </cell>
          <cell r="J368">
            <v>1</v>
          </cell>
          <cell r="K368">
            <v>0</v>
          </cell>
          <cell r="P368">
            <v>175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28006</v>
          </cell>
          <cell r="AE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28006</v>
          </cell>
          <cell r="AO368">
            <v>0</v>
          </cell>
          <cell r="AQ368">
            <v>42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BJ368">
            <v>0</v>
          </cell>
          <cell r="BK368">
            <v>0</v>
          </cell>
          <cell r="BL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R368">
            <v>0</v>
          </cell>
          <cell r="CT368">
            <v>0</v>
          </cell>
          <cell r="CU368">
            <v>0</v>
          </cell>
          <cell r="CV368">
            <v>0</v>
          </cell>
          <cell r="CW368" t="e">
            <v>#DIV/0!</v>
          </cell>
          <cell r="CX368" t="e">
            <v>#DIV/0!</v>
          </cell>
          <cell r="CY368" t="e">
            <v>#DIV/0!</v>
          </cell>
          <cell r="CZ368" t="e">
            <v>#DIV/0!</v>
          </cell>
          <cell r="DA368" t="e">
            <v>#DIV/0!</v>
          </cell>
          <cell r="DB368" t="e">
            <v>#DIV/0!</v>
          </cell>
          <cell r="DC368" t="e">
            <v>#DIV/0!</v>
          </cell>
          <cell r="DD368" t="e">
            <v>#DIV/0!</v>
          </cell>
          <cell r="DE368" t="e">
            <v>#DIV/0!</v>
          </cell>
          <cell r="DF368" t="e">
            <v>#DIV/0!</v>
          </cell>
          <cell r="DG368" t="e">
            <v>#DIV/0!</v>
          </cell>
          <cell r="DH368" t="e">
            <v>#DIV/0!</v>
          </cell>
          <cell r="DI368" t="e">
            <v>#DIV/0!</v>
          </cell>
          <cell r="DJ368" t="e">
            <v>#DIV/0!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</row>
        <row r="369">
          <cell r="A369">
            <v>28007</v>
          </cell>
          <cell r="J369">
            <v>1</v>
          </cell>
          <cell r="K369">
            <v>0</v>
          </cell>
          <cell r="P369">
            <v>175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28007</v>
          </cell>
          <cell r="AE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28007</v>
          </cell>
          <cell r="AO369">
            <v>0</v>
          </cell>
          <cell r="AQ369">
            <v>42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BJ369">
            <v>0</v>
          </cell>
          <cell r="BK369">
            <v>0</v>
          </cell>
          <cell r="BL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R369">
            <v>0</v>
          </cell>
          <cell r="CT369">
            <v>0</v>
          </cell>
          <cell r="CU369">
            <v>0</v>
          </cell>
          <cell r="CV369">
            <v>0</v>
          </cell>
          <cell r="CW369" t="e">
            <v>#DIV/0!</v>
          </cell>
          <cell r="CX369" t="e">
            <v>#DIV/0!</v>
          </cell>
          <cell r="CY369" t="e">
            <v>#DIV/0!</v>
          </cell>
          <cell r="CZ369" t="e">
            <v>#DIV/0!</v>
          </cell>
          <cell r="DA369" t="e">
            <v>#DIV/0!</v>
          </cell>
          <cell r="DB369" t="e">
            <v>#DIV/0!</v>
          </cell>
          <cell r="DC369" t="e">
            <v>#DIV/0!</v>
          </cell>
          <cell r="DD369" t="e">
            <v>#DIV/0!</v>
          </cell>
          <cell r="DE369" t="e">
            <v>#DIV/0!</v>
          </cell>
          <cell r="DF369" t="e">
            <v>#DIV/0!</v>
          </cell>
          <cell r="DG369" t="e">
            <v>#DIV/0!</v>
          </cell>
          <cell r="DH369" t="e">
            <v>#DIV/0!</v>
          </cell>
          <cell r="DI369" t="e">
            <v>#DIV/0!</v>
          </cell>
          <cell r="DJ369" t="e">
            <v>#DIV/0!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</row>
        <row r="370">
          <cell r="A370">
            <v>28008</v>
          </cell>
          <cell r="J370">
            <v>1</v>
          </cell>
          <cell r="K370">
            <v>0</v>
          </cell>
          <cell r="P370">
            <v>175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28008</v>
          </cell>
          <cell r="AE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28008</v>
          </cell>
          <cell r="AO370">
            <v>0</v>
          </cell>
          <cell r="AQ370">
            <v>42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BJ370">
            <v>0</v>
          </cell>
          <cell r="BK370">
            <v>0</v>
          </cell>
          <cell r="BL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R370">
            <v>0</v>
          </cell>
          <cell r="CT370">
            <v>0</v>
          </cell>
          <cell r="CU370">
            <v>0</v>
          </cell>
          <cell r="CV370">
            <v>0</v>
          </cell>
          <cell r="CW370" t="e">
            <v>#DIV/0!</v>
          </cell>
          <cell r="CX370" t="e">
            <v>#DIV/0!</v>
          </cell>
          <cell r="CY370" t="e">
            <v>#DIV/0!</v>
          </cell>
          <cell r="CZ370" t="e">
            <v>#DIV/0!</v>
          </cell>
          <cell r="DA370" t="e">
            <v>#DIV/0!</v>
          </cell>
          <cell r="DB370" t="e">
            <v>#DIV/0!</v>
          </cell>
          <cell r="DC370" t="e">
            <v>#DIV/0!</v>
          </cell>
          <cell r="DD370" t="e">
            <v>#DIV/0!</v>
          </cell>
          <cell r="DE370" t="e">
            <v>#DIV/0!</v>
          </cell>
          <cell r="DF370" t="e">
            <v>#DIV/0!</v>
          </cell>
          <cell r="DG370" t="e">
            <v>#DIV/0!</v>
          </cell>
          <cell r="DH370" t="e">
            <v>#DIV/0!</v>
          </cell>
          <cell r="DI370" t="e">
            <v>#DIV/0!</v>
          </cell>
          <cell r="DJ370" t="e">
            <v>#DIV/0!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</row>
        <row r="371">
          <cell r="A371">
            <v>28009</v>
          </cell>
          <cell r="J371">
            <v>1</v>
          </cell>
          <cell r="K371">
            <v>0</v>
          </cell>
          <cell r="P371">
            <v>175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28009</v>
          </cell>
          <cell r="AE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28009</v>
          </cell>
          <cell r="AO371">
            <v>0</v>
          </cell>
          <cell r="AQ371">
            <v>42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BJ371">
            <v>0</v>
          </cell>
          <cell r="BK371">
            <v>0</v>
          </cell>
          <cell r="BL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R371">
            <v>0</v>
          </cell>
          <cell r="CT371">
            <v>0</v>
          </cell>
          <cell r="CU371">
            <v>0</v>
          </cell>
          <cell r="CV371">
            <v>0</v>
          </cell>
          <cell r="CW371" t="e">
            <v>#DIV/0!</v>
          </cell>
          <cell r="CX371" t="e">
            <v>#DIV/0!</v>
          </cell>
          <cell r="CY371" t="e">
            <v>#DIV/0!</v>
          </cell>
          <cell r="CZ371" t="e">
            <v>#DIV/0!</v>
          </cell>
          <cell r="DA371" t="e">
            <v>#DIV/0!</v>
          </cell>
          <cell r="DB371" t="e">
            <v>#DIV/0!</v>
          </cell>
          <cell r="DC371" t="e">
            <v>#DIV/0!</v>
          </cell>
          <cell r="DD371" t="e">
            <v>#DIV/0!</v>
          </cell>
          <cell r="DE371" t="e">
            <v>#DIV/0!</v>
          </cell>
          <cell r="DF371" t="e">
            <v>#DIV/0!</v>
          </cell>
          <cell r="DG371" t="e">
            <v>#DIV/0!</v>
          </cell>
          <cell r="DH371" t="e">
            <v>#DIV/0!</v>
          </cell>
          <cell r="DI371" t="e">
            <v>#DIV/0!</v>
          </cell>
          <cell r="DJ371" t="e">
            <v>#DIV/0!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</row>
        <row r="372">
          <cell r="A372">
            <v>28010</v>
          </cell>
          <cell r="J372">
            <v>1</v>
          </cell>
          <cell r="K372">
            <v>0</v>
          </cell>
          <cell r="P372">
            <v>175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28010</v>
          </cell>
          <cell r="AE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28010</v>
          </cell>
          <cell r="AO372">
            <v>0</v>
          </cell>
          <cell r="AQ372">
            <v>42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BJ372">
            <v>0</v>
          </cell>
          <cell r="BK372">
            <v>0</v>
          </cell>
          <cell r="BL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R372">
            <v>0</v>
          </cell>
          <cell r="CT372">
            <v>0</v>
          </cell>
          <cell r="CU372">
            <v>0</v>
          </cell>
          <cell r="CV372">
            <v>0</v>
          </cell>
          <cell r="CW372" t="e">
            <v>#DIV/0!</v>
          </cell>
          <cell r="CX372" t="e">
            <v>#DIV/0!</v>
          </cell>
          <cell r="CY372" t="e">
            <v>#DIV/0!</v>
          </cell>
          <cell r="CZ372" t="e">
            <v>#DIV/0!</v>
          </cell>
          <cell r="DA372" t="e">
            <v>#DIV/0!</v>
          </cell>
          <cell r="DB372" t="e">
            <v>#DIV/0!</v>
          </cell>
          <cell r="DC372" t="e">
            <v>#DIV/0!</v>
          </cell>
          <cell r="DD372" t="e">
            <v>#DIV/0!</v>
          </cell>
          <cell r="DE372" t="e">
            <v>#DIV/0!</v>
          </cell>
          <cell r="DF372" t="e">
            <v>#DIV/0!</v>
          </cell>
          <cell r="DG372" t="e">
            <v>#DIV/0!</v>
          </cell>
          <cell r="DH372" t="e">
            <v>#DIV/0!</v>
          </cell>
          <cell r="DI372" t="e">
            <v>#DIV/0!</v>
          </cell>
          <cell r="DJ372" t="e">
            <v>#DIV/0!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</row>
        <row r="373">
          <cell r="A373">
            <v>28011</v>
          </cell>
          <cell r="J373">
            <v>1</v>
          </cell>
          <cell r="K373">
            <v>0</v>
          </cell>
          <cell r="P373">
            <v>175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28011</v>
          </cell>
          <cell r="AE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28011</v>
          </cell>
          <cell r="AO373">
            <v>0</v>
          </cell>
          <cell r="AQ373">
            <v>42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BJ373">
            <v>0</v>
          </cell>
          <cell r="BK373">
            <v>0</v>
          </cell>
          <cell r="BL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R373">
            <v>0</v>
          </cell>
          <cell r="CT373">
            <v>0</v>
          </cell>
          <cell r="CU373">
            <v>0</v>
          </cell>
          <cell r="CV373">
            <v>0</v>
          </cell>
          <cell r="CW373" t="e">
            <v>#DIV/0!</v>
          </cell>
          <cell r="CX373" t="e">
            <v>#DIV/0!</v>
          </cell>
          <cell r="CY373" t="e">
            <v>#DIV/0!</v>
          </cell>
          <cell r="CZ373" t="e">
            <v>#DIV/0!</v>
          </cell>
          <cell r="DA373" t="e">
            <v>#DIV/0!</v>
          </cell>
          <cell r="DB373" t="e">
            <v>#DIV/0!</v>
          </cell>
          <cell r="DC373" t="e">
            <v>#DIV/0!</v>
          </cell>
          <cell r="DD373" t="e">
            <v>#DIV/0!</v>
          </cell>
          <cell r="DE373" t="e">
            <v>#DIV/0!</v>
          </cell>
          <cell r="DF373" t="e">
            <v>#DIV/0!</v>
          </cell>
          <cell r="DG373" t="e">
            <v>#DIV/0!</v>
          </cell>
          <cell r="DH373" t="e">
            <v>#DIV/0!</v>
          </cell>
          <cell r="DI373" t="e">
            <v>#DIV/0!</v>
          </cell>
          <cell r="DJ373" t="e">
            <v>#DIV/0!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</row>
        <row r="374">
          <cell r="A374">
            <v>28012</v>
          </cell>
          <cell r="J374">
            <v>1</v>
          </cell>
          <cell r="K374">
            <v>0</v>
          </cell>
          <cell r="P374">
            <v>175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28012</v>
          </cell>
          <cell r="AE374">
            <v>0</v>
          </cell>
          <cell r="AH374">
            <v>0</v>
          </cell>
          <cell r="AI374">
            <v>0</v>
          </cell>
          <cell r="AK374">
            <v>0</v>
          </cell>
          <cell r="AL374">
            <v>0</v>
          </cell>
          <cell r="AM374">
            <v>28012</v>
          </cell>
          <cell r="AO374">
            <v>0</v>
          </cell>
          <cell r="AQ374">
            <v>42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BJ374">
            <v>0</v>
          </cell>
          <cell r="BK374">
            <v>0</v>
          </cell>
          <cell r="BL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R374">
            <v>0</v>
          </cell>
          <cell r="CT374">
            <v>0</v>
          </cell>
          <cell r="CU374">
            <v>0</v>
          </cell>
          <cell r="CV374">
            <v>0</v>
          </cell>
          <cell r="CW374" t="e">
            <v>#DIV/0!</v>
          </cell>
          <cell r="CX374" t="e">
            <v>#DIV/0!</v>
          </cell>
          <cell r="CY374" t="e">
            <v>#DIV/0!</v>
          </cell>
          <cell r="CZ374" t="e">
            <v>#DIV/0!</v>
          </cell>
          <cell r="DA374" t="e">
            <v>#DIV/0!</v>
          </cell>
          <cell r="DB374" t="e">
            <v>#DIV/0!</v>
          </cell>
          <cell r="DC374" t="e">
            <v>#DIV/0!</v>
          </cell>
          <cell r="DD374" t="e">
            <v>#DIV/0!</v>
          </cell>
          <cell r="DE374" t="e">
            <v>#DIV/0!</v>
          </cell>
          <cell r="DF374" t="e">
            <v>#DIV/0!</v>
          </cell>
          <cell r="DG374" t="e">
            <v>#DIV/0!</v>
          </cell>
          <cell r="DH374" t="e">
            <v>#DIV/0!</v>
          </cell>
          <cell r="DI374" t="e">
            <v>#DIV/0!</v>
          </cell>
          <cell r="DJ374" t="e">
            <v>#DIV/0!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</row>
        <row r="375">
          <cell r="A375">
            <v>29000</v>
          </cell>
          <cell r="B375">
            <v>29</v>
          </cell>
          <cell r="C375" t="str">
            <v>II - 4 - B</v>
          </cell>
          <cell r="D375" t="str">
            <v>Pengadaan dan Pemasangan dan Pintu Sorong</v>
          </cell>
          <cell r="E375" t="str">
            <v>Unit</v>
          </cell>
          <cell r="F375">
            <v>12</v>
          </cell>
          <cell r="H375">
            <v>0</v>
          </cell>
          <cell r="I375" t="str">
            <v>m3/jam</v>
          </cell>
          <cell r="L375">
            <v>3</v>
          </cell>
          <cell r="M375">
            <v>25</v>
          </cell>
          <cell r="N375">
            <v>7</v>
          </cell>
          <cell r="O375">
            <v>1</v>
          </cell>
          <cell r="P375">
            <v>525</v>
          </cell>
          <cell r="Q375">
            <v>12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29000</v>
          </cell>
          <cell r="AG375">
            <v>12</v>
          </cell>
          <cell r="AK375">
            <v>53363530</v>
          </cell>
          <cell r="AL375">
            <v>640362360</v>
          </cell>
          <cell r="AM375">
            <v>29000</v>
          </cell>
          <cell r="AQ375">
            <v>0</v>
          </cell>
          <cell r="AR375">
            <v>12</v>
          </cell>
          <cell r="AU375">
            <v>0</v>
          </cell>
          <cell r="AV375">
            <v>0</v>
          </cell>
          <cell r="BB375">
            <v>53363530</v>
          </cell>
          <cell r="BC375">
            <v>640362360</v>
          </cell>
          <cell r="BD375">
            <v>640362360</v>
          </cell>
          <cell r="BF375">
            <v>0</v>
          </cell>
          <cell r="BG375">
            <v>53363530</v>
          </cell>
          <cell r="BH375">
            <v>0</v>
          </cell>
          <cell r="BI375">
            <v>53363530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</row>
        <row r="376">
          <cell r="A376">
            <v>29001</v>
          </cell>
          <cell r="J376">
            <v>1</v>
          </cell>
          <cell r="K376">
            <v>0</v>
          </cell>
          <cell r="P376">
            <v>525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29001</v>
          </cell>
          <cell r="AD376" t="str">
            <v>Pengadaan Pintu Sorong , b=2m ; h=1m , 2 draag stang ulir</v>
          </cell>
          <cell r="AE376" t="str">
            <v>unit</v>
          </cell>
          <cell r="AF376">
            <v>1</v>
          </cell>
          <cell r="AH376">
            <v>12</v>
          </cell>
          <cell r="AI376">
            <v>4</v>
          </cell>
          <cell r="AJ376">
            <v>53363530.000000007</v>
          </cell>
          <cell r="AK376">
            <v>53363530</v>
          </cell>
          <cell r="AL376">
            <v>640362360</v>
          </cell>
          <cell r="AM376">
            <v>29001</v>
          </cell>
          <cell r="AQ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BJ376">
            <v>0</v>
          </cell>
          <cell r="BK376">
            <v>0</v>
          </cell>
          <cell r="BL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R376">
            <v>0</v>
          </cell>
          <cell r="CT376" t="str">
            <v>Pengadaan Pintu Sorong , b=2m ; h=1m , 2 draag stang ulir</v>
          </cell>
          <cell r="CU376">
            <v>12</v>
          </cell>
          <cell r="CV376">
            <v>0</v>
          </cell>
          <cell r="CW376" t="e">
            <v>#DIV/0!</v>
          </cell>
          <cell r="CX376" t="e">
            <v>#DIV/0!</v>
          </cell>
          <cell r="CY376" t="e">
            <v>#DIV/0!</v>
          </cell>
          <cell r="CZ376" t="e">
            <v>#DIV/0!</v>
          </cell>
          <cell r="DA376" t="e">
            <v>#DIV/0!</v>
          </cell>
          <cell r="DB376" t="e">
            <v>#DIV/0!</v>
          </cell>
          <cell r="DC376" t="e">
            <v>#DIV/0!</v>
          </cell>
          <cell r="DD376" t="e">
            <v>#DIV/0!</v>
          </cell>
          <cell r="DE376" t="e">
            <v>#DIV/0!</v>
          </cell>
          <cell r="DF376" t="e">
            <v>#DIV/0!</v>
          </cell>
          <cell r="DG376" t="e">
            <v>#DIV/0!</v>
          </cell>
          <cell r="DH376" t="e">
            <v>#DIV/0!</v>
          </cell>
          <cell r="DI376" t="e">
            <v>#DIV/0!</v>
          </cell>
          <cell r="DJ376" t="e">
            <v>#DIV/0!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</row>
        <row r="377">
          <cell r="A377">
            <v>29002</v>
          </cell>
          <cell r="J377">
            <v>1</v>
          </cell>
          <cell r="K377">
            <v>0</v>
          </cell>
          <cell r="P377">
            <v>525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29002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29002</v>
          </cell>
          <cell r="AQ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BJ377">
            <v>0</v>
          </cell>
          <cell r="BK377">
            <v>0</v>
          </cell>
          <cell r="BL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R377">
            <v>0</v>
          </cell>
          <cell r="CT377">
            <v>0</v>
          </cell>
          <cell r="CU377">
            <v>0</v>
          </cell>
          <cell r="CV377">
            <v>0</v>
          </cell>
          <cell r="CW377" t="e">
            <v>#DIV/0!</v>
          </cell>
          <cell r="CX377" t="e">
            <v>#DIV/0!</v>
          </cell>
          <cell r="CY377" t="e">
            <v>#DIV/0!</v>
          </cell>
          <cell r="CZ377" t="e">
            <v>#DIV/0!</v>
          </cell>
          <cell r="DA377" t="e">
            <v>#DIV/0!</v>
          </cell>
          <cell r="DB377" t="e">
            <v>#DIV/0!</v>
          </cell>
          <cell r="DC377" t="e">
            <v>#DIV/0!</v>
          </cell>
          <cell r="DD377" t="e">
            <v>#DIV/0!</v>
          </cell>
          <cell r="DE377" t="e">
            <v>#DIV/0!</v>
          </cell>
          <cell r="DF377" t="e">
            <v>#DIV/0!</v>
          </cell>
          <cell r="DG377" t="e">
            <v>#DIV/0!</v>
          </cell>
          <cell r="DH377" t="e">
            <v>#DIV/0!</v>
          </cell>
          <cell r="DI377" t="e">
            <v>#DIV/0!</v>
          </cell>
          <cell r="DJ377" t="e">
            <v>#DIV/0!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</row>
        <row r="378">
          <cell r="A378">
            <v>29003</v>
          </cell>
          <cell r="J378">
            <v>1</v>
          </cell>
          <cell r="K378">
            <v>0</v>
          </cell>
          <cell r="P378">
            <v>525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29003</v>
          </cell>
          <cell r="AE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29003</v>
          </cell>
          <cell r="AQ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BJ378">
            <v>0</v>
          </cell>
          <cell r="BK378">
            <v>0</v>
          </cell>
          <cell r="BL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R378">
            <v>0</v>
          </cell>
          <cell r="CT378">
            <v>0</v>
          </cell>
          <cell r="CU378">
            <v>0</v>
          </cell>
          <cell r="CV378">
            <v>0</v>
          </cell>
          <cell r="CW378" t="e">
            <v>#DIV/0!</v>
          </cell>
          <cell r="CX378" t="e">
            <v>#DIV/0!</v>
          </cell>
          <cell r="CY378" t="e">
            <v>#DIV/0!</v>
          </cell>
          <cell r="CZ378" t="e">
            <v>#DIV/0!</v>
          </cell>
          <cell r="DA378" t="e">
            <v>#DIV/0!</v>
          </cell>
          <cell r="DB378" t="e">
            <v>#DIV/0!</v>
          </cell>
          <cell r="DC378" t="e">
            <v>#DIV/0!</v>
          </cell>
          <cell r="DD378" t="e">
            <v>#DIV/0!</v>
          </cell>
          <cell r="DE378" t="e">
            <v>#DIV/0!</v>
          </cell>
          <cell r="DF378" t="e">
            <v>#DIV/0!</v>
          </cell>
          <cell r="DG378" t="e">
            <v>#DIV/0!</v>
          </cell>
          <cell r="DH378" t="e">
            <v>#DIV/0!</v>
          </cell>
          <cell r="DI378" t="e">
            <v>#DIV/0!</v>
          </cell>
          <cell r="DJ378" t="e">
            <v>#DIV/0!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</row>
        <row r="379">
          <cell r="A379">
            <v>29004</v>
          </cell>
          <cell r="J379">
            <v>1</v>
          </cell>
          <cell r="K379">
            <v>0</v>
          </cell>
          <cell r="P379">
            <v>525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29004</v>
          </cell>
          <cell r="AE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29004</v>
          </cell>
          <cell r="AO379">
            <v>0</v>
          </cell>
          <cell r="AQ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BJ379">
            <v>0</v>
          </cell>
          <cell r="BK379">
            <v>0</v>
          </cell>
          <cell r="BL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R379">
            <v>0</v>
          </cell>
          <cell r="CT379">
            <v>0</v>
          </cell>
          <cell r="CU379">
            <v>0</v>
          </cell>
          <cell r="CV379">
            <v>0</v>
          </cell>
          <cell r="CW379" t="e">
            <v>#DIV/0!</v>
          </cell>
          <cell r="CX379" t="e">
            <v>#DIV/0!</v>
          </cell>
          <cell r="CY379" t="e">
            <v>#DIV/0!</v>
          </cell>
          <cell r="CZ379" t="e">
            <v>#DIV/0!</v>
          </cell>
          <cell r="DA379" t="e">
            <v>#DIV/0!</v>
          </cell>
          <cell r="DB379" t="e">
            <v>#DIV/0!</v>
          </cell>
          <cell r="DC379" t="e">
            <v>#DIV/0!</v>
          </cell>
          <cell r="DD379" t="e">
            <v>#DIV/0!</v>
          </cell>
          <cell r="DE379" t="e">
            <v>#DIV/0!</v>
          </cell>
          <cell r="DF379" t="e">
            <v>#DIV/0!</v>
          </cell>
          <cell r="DG379" t="e">
            <v>#DIV/0!</v>
          </cell>
          <cell r="DH379" t="e">
            <v>#DIV/0!</v>
          </cell>
          <cell r="DI379" t="e">
            <v>#DIV/0!</v>
          </cell>
          <cell r="DJ379" t="e">
            <v>#DIV/0!</v>
          </cell>
          <cell r="DL379">
            <v>0</v>
          </cell>
          <cell r="DM379">
            <v>0</v>
          </cell>
          <cell r="DN379">
            <v>0</v>
          </cell>
          <cell r="DO379">
            <v>0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V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</row>
        <row r="380">
          <cell r="A380">
            <v>29005</v>
          </cell>
          <cell r="J380">
            <v>1</v>
          </cell>
          <cell r="K380">
            <v>0</v>
          </cell>
          <cell r="P380">
            <v>525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29005</v>
          </cell>
          <cell r="AE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29005</v>
          </cell>
          <cell r="AO380">
            <v>0</v>
          </cell>
          <cell r="AQ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BJ380">
            <v>0</v>
          </cell>
          <cell r="BK380">
            <v>0</v>
          </cell>
          <cell r="BL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R380">
            <v>0</v>
          </cell>
          <cell r="CT380">
            <v>0</v>
          </cell>
          <cell r="CU380">
            <v>0</v>
          </cell>
          <cell r="CV380">
            <v>0</v>
          </cell>
          <cell r="CW380" t="e">
            <v>#DIV/0!</v>
          </cell>
          <cell r="CX380" t="e">
            <v>#DIV/0!</v>
          </cell>
          <cell r="CY380" t="e">
            <v>#DIV/0!</v>
          </cell>
          <cell r="CZ380" t="e">
            <v>#DIV/0!</v>
          </cell>
          <cell r="DA380" t="e">
            <v>#DIV/0!</v>
          </cell>
          <cell r="DB380" t="e">
            <v>#DIV/0!</v>
          </cell>
          <cell r="DC380" t="e">
            <v>#DIV/0!</v>
          </cell>
          <cell r="DD380" t="e">
            <v>#DIV/0!</v>
          </cell>
          <cell r="DE380" t="e">
            <v>#DIV/0!</v>
          </cell>
          <cell r="DF380" t="e">
            <v>#DIV/0!</v>
          </cell>
          <cell r="DG380" t="e">
            <v>#DIV/0!</v>
          </cell>
          <cell r="DH380" t="e">
            <v>#DIV/0!</v>
          </cell>
          <cell r="DI380" t="e">
            <v>#DIV/0!</v>
          </cell>
          <cell r="DJ380" t="e">
            <v>#DIV/0!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</row>
        <row r="381">
          <cell r="A381">
            <v>29006</v>
          </cell>
          <cell r="J381">
            <v>1</v>
          </cell>
          <cell r="K381">
            <v>0</v>
          </cell>
          <cell r="P381">
            <v>525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29006</v>
          </cell>
          <cell r="AE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29006</v>
          </cell>
          <cell r="AO381">
            <v>0</v>
          </cell>
          <cell r="AQ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BJ381">
            <v>0</v>
          </cell>
          <cell r="BK381">
            <v>0</v>
          </cell>
          <cell r="BL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R381">
            <v>0</v>
          </cell>
          <cell r="CT381">
            <v>0</v>
          </cell>
          <cell r="CU381">
            <v>0</v>
          </cell>
          <cell r="CV381">
            <v>0</v>
          </cell>
          <cell r="CW381" t="e">
            <v>#DIV/0!</v>
          </cell>
          <cell r="CX381" t="e">
            <v>#DIV/0!</v>
          </cell>
          <cell r="CY381" t="e">
            <v>#DIV/0!</v>
          </cell>
          <cell r="CZ381" t="e">
            <v>#DIV/0!</v>
          </cell>
          <cell r="DA381" t="e">
            <v>#DIV/0!</v>
          </cell>
          <cell r="DB381" t="e">
            <v>#DIV/0!</v>
          </cell>
          <cell r="DC381" t="e">
            <v>#DIV/0!</v>
          </cell>
          <cell r="DD381" t="e">
            <v>#DIV/0!</v>
          </cell>
          <cell r="DE381" t="e">
            <v>#DIV/0!</v>
          </cell>
          <cell r="DF381" t="e">
            <v>#DIV/0!</v>
          </cell>
          <cell r="DG381" t="e">
            <v>#DIV/0!</v>
          </cell>
          <cell r="DH381" t="e">
            <v>#DIV/0!</v>
          </cell>
          <cell r="DI381" t="e">
            <v>#DIV/0!</v>
          </cell>
          <cell r="DJ381" t="e">
            <v>#DIV/0!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</row>
        <row r="382">
          <cell r="A382">
            <v>29007</v>
          </cell>
          <cell r="J382">
            <v>1</v>
          </cell>
          <cell r="K382">
            <v>0</v>
          </cell>
          <cell r="P382">
            <v>525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29007</v>
          </cell>
          <cell r="AE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29007</v>
          </cell>
          <cell r="AO382">
            <v>0</v>
          </cell>
          <cell r="AQ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BJ382">
            <v>0</v>
          </cell>
          <cell r="BK382">
            <v>0</v>
          </cell>
          <cell r="BL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R382">
            <v>0</v>
          </cell>
          <cell r="CT382">
            <v>0</v>
          </cell>
          <cell r="CU382">
            <v>0</v>
          </cell>
          <cell r="CV382">
            <v>0</v>
          </cell>
          <cell r="CW382" t="e">
            <v>#DIV/0!</v>
          </cell>
          <cell r="CX382" t="e">
            <v>#DIV/0!</v>
          </cell>
          <cell r="CY382" t="e">
            <v>#DIV/0!</v>
          </cell>
          <cell r="CZ382" t="e">
            <v>#DIV/0!</v>
          </cell>
          <cell r="DA382" t="e">
            <v>#DIV/0!</v>
          </cell>
          <cell r="DB382" t="e">
            <v>#DIV/0!</v>
          </cell>
          <cell r="DC382" t="e">
            <v>#DIV/0!</v>
          </cell>
          <cell r="DD382" t="e">
            <v>#DIV/0!</v>
          </cell>
          <cell r="DE382" t="e">
            <v>#DIV/0!</v>
          </cell>
          <cell r="DF382" t="e">
            <v>#DIV/0!</v>
          </cell>
          <cell r="DG382" t="e">
            <v>#DIV/0!</v>
          </cell>
          <cell r="DH382" t="e">
            <v>#DIV/0!</v>
          </cell>
          <cell r="DI382" t="e">
            <v>#DIV/0!</v>
          </cell>
          <cell r="DJ382" t="e">
            <v>#DIV/0!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</row>
        <row r="383">
          <cell r="A383">
            <v>29008</v>
          </cell>
          <cell r="J383">
            <v>1</v>
          </cell>
          <cell r="K383">
            <v>0</v>
          </cell>
          <cell r="P383">
            <v>525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29008</v>
          </cell>
          <cell r="AE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29008</v>
          </cell>
          <cell r="AO383">
            <v>0</v>
          </cell>
          <cell r="AQ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BJ383">
            <v>0</v>
          </cell>
          <cell r="BK383">
            <v>0</v>
          </cell>
          <cell r="BL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R383">
            <v>0</v>
          </cell>
          <cell r="CT383">
            <v>0</v>
          </cell>
          <cell r="CU383">
            <v>0</v>
          </cell>
          <cell r="CV383">
            <v>0</v>
          </cell>
          <cell r="CW383" t="e">
            <v>#DIV/0!</v>
          </cell>
          <cell r="CX383" t="e">
            <v>#DIV/0!</v>
          </cell>
          <cell r="CY383" t="e">
            <v>#DIV/0!</v>
          </cell>
          <cell r="CZ383" t="e">
            <v>#DIV/0!</v>
          </cell>
          <cell r="DA383" t="e">
            <v>#DIV/0!</v>
          </cell>
          <cell r="DB383" t="e">
            <v>#DIV/0!</v>
          </cell>
          <cell r="DC383" t="e">
            <v>#DIV/0!</v>
          </cell>
          <cell r="DD383" t="e">
            <v>#DIV/0!</v>
          </cell>
          <cell r="DE383" t="e">
            <v>#DIV/0!</v>
          </cell>
          <cell r="DF383" t="e">
            <v>#DIV/0!</v>
          </cell>
          <cell r="DG383" t="e">
            <v>#DIV/0!</v>
          </cell>
          <cell r="DH383" t="e">
            <v>#DIV/0!</v>
          </cell>
          <cell r="DI383" t="e">
            <v>#DIV/0!</v>
          </cell>
          <cell r="DJ383" t="e">
            <v>#DIV/0!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</row>
        <row r="384">
          <cell r="A384">
            <v>29009</v>
          </cell>
          <cell r="J384">
            <v>1</v>
          </cell>
          <cell r="K384">
            <v>0</v>
          </cell>
          <cell r="P384">
            <v>525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29009</v>
          </cell>
          <cell r="AE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29009</v>
          </cell>
          <cell r="AO384">
            <v>0</v>
          </cell>
          <cell r="AQ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BJ384">
            <v>0</v>
          </cell>
          <cell r="BK384">
            <v>0</v>
          </cell>
          <cell r="BL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R384">
            <v>0</v>
          </cell>
          <cell r="CT384">
            <v>0</v>
          </cell>
          <cell r="CU384">
            <v>0</v>
          </cell>
          <cell r="CV384">
            <v>0</v>
          </cell>
          <cell r="CW384" t="e">
            <v>#DIV/0!</v>
          </cell>
          <cell r="CX384" t="e">
            <v>#DIV/0!</v>
          </cell>
          <cell r="CY384" t="e">
            <v>#DIV/0!</v>
          </cell>
          <cell r="CZ384" t="e">
            <v>#DIV/0!</v>
          </cell>
          <cell r="DA384" t="e">
            <v>#DIV/0!</v>
          </cell>
          <cell r="DB384" t="e">
            <v>#DIV/0!</v>
          </cell>
          <cell r="DC384" t="e">
            <v>#DIV/0!</v>
          </cell>
          <cell r="DD384" t="e">
            <v>#DIV/0!</v>
          </cell>
          <cell r="DE384" t="e">
            <v>#DIV/0!</v>
          </cell>
          <cell r="DF384" t="e">
            <v>#DIV/0!</v>
          </cell>
          <cell r="DG384" t="e">
            <v>#DIV/0!</v>
          </cell>
          <cell r="DH384" t="e">
            <v>#DIV/0!</v>
          </cell>
          <cell r="DI384" t="e">
            <v>#DIV/0!</v>
          </cell>
          <cell r="DJ384" t="e">
            <v>#DIV/0!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</row>
        <row r="385">
          <cell r="A385">
            <v>29010</v>
          </cell>
          <cell r="J385">
            <v>1</v>
          </cell>
          <cell r="K385">
            <v>0</v>
          </cell>
          <cell r="P385">
            <v>525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29010</v>
          </cell>
          <cell r="AE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29010</v>
          </cell>
          <cell r="AO385">
            <v>0</v>
          </cell>
          <cell r="AQ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BJ385">
            <v>0</v>
          </cell>
          <cell r="BK385">
            <v>0</v>
          </cell>
          <cell r="BL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R385">
            <v>0</v>
          </cell>
          <cell r="CT385">
            <v>0</v>
          </cell>
          <cell r="CU385">
            <v>0</v>
          </cell>
          <cell r="CV385">
            <v>0</v>
          </cell>
          <cell r="CW385" t="e">
            <v>#DIV/0!</v>
          </cell>
          <cell r="CX385" t="e">
            <v>#DIV/0!</v>
          </cell>
          <cell r="CY385" t="e">
            <v>#DIV/0!</v>
          </cell>
          <cell r="CZ385" t="e">
            <v>#DIV/0!</v>
          </cell>
          <cell r="DA385" t="e">
            <v>#DIV/0!</v>
          </cell>
          <cell r="DB385" t="e">
            <v>#DIV/0!</v>
          </cell>
          <cell r="DC385" t="e">
            <v>#DIV/0!</v>
          </cell>
          <cell r="DD385" t="e">
            <v>#DIV/0!</v>
          </cell>
          <cell r="DE385" t="e">
            <v>#DIV/0!</v>
          </cell>
          <cell r="DF385" t="e">
            <v>#DIV/0!</v>
          </cell>
          <cell r="DG385" t="e">
            <v>#DIV/0!</v>
          </cell>
          <cell r="DH385" t="e">
            <v>#DIV/0!</v>
          </cell>
          <cell r="DI385" t="e">
            <v>#DIV/0!</v>
          </cell>
          <cell r="DJ385" t="e">
            <v>#DIV/0!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</row>
        <row r="386">
          <cell r="A386">
            <v>29011</v>
          </cell>
          <cell r="J386">
            <v>1</v>
          </cell>
          <cell r="K386">
            <v>0</v>
          </cell>
          <cell r="P386">
            <v>525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29011</v>
          </cell>
          <cell r="AE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29011</v>
          </cell>
          <cell r="AO386">
            <v>0</v>
          </cell>
          <cell r="AQ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BJ386">
            <v>0</v>
          </cell>
          <cell r="BK386">
            <v>0</v>
          </cell>
          <cell r="BL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R386">
            <v>0</v>
          </cell>
          <cell r="CT386">
            <v>0</v>
          </cell>
          <cell r="CU386">
            <v>0</v>
          </cell>
          <cell r="CV386">
            <v>0</v>
          </cell>
          <cell r="CW386" t="e">
            <v>#DIV/0!</v>
          </cell>
          <cell r="CX386" t="e">
            <v>#DIV/0!</v>
          </cell>
          <cell r="CY386" t="e">
            <v>#DIV/0!</v>
          </cell>
          <cell r="CZ386" t="e">
            <v>#DIV/0!</v>
          </cell>
          <cell r="DA386" t="e">
            <v>#DIV/0!</v>
          </cell>
          <cell r="DB386" t="e">
            <v>#DIV/0!</v>
          </cell>
          <cell r="DC386" t="e">
            <v>#DIV/0!</v>
          </cell>
          <cell r="DD386" t="e">
            <v>#DIV/0!</v>
          </cell>
          <cell r="DE386" t="e">
            <v>#DIV/0!</v>
          </cell>
          <cell r="DF386" t="e">
            <v>#DIV/0!</v>
          </cell>
          <cell r="DG386" t="e">
            <v>#DIV/0!</v>
          </cell>
          <cell r="DH386" t="e">
            <v>#DIV/0!</v>
          </cell>
          <cell r="DI386" t="e">
            <v>#DIV/0!</v>
          </cell>
          <cell r="DJ386" t="e">
            <v>#DIV/0!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</row>
        <row r="387">
          <cell r="A387">
            <v>29012</v>
          </cell>
          <cell r="J387">
            <v>1</v>
          </cell>
          <cell r="K387">
            <v>0</v>
          </cell>
          <cell r="P387">
            <v>525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29012</v>
          </cell>
          <cell r="AE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29012</v>
          </cell>
          <cell r="AO387">
            <v>0</v>
          </cell>
          <cell r="AQ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BJ387">
            <v>0</v>
          </cell>
          <cell r="BK387">
            <v>0</v>
          </cell>
          <cell r="BL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R387">
            <v>0</v>
          </cell>
          <cell r="CT387">
            <v>0</v>
          </cell>
          <cell r="CU387">
            <v>0</v>
          </cell>
          <cell r="CV387">
            <v>0</v>
          </cell>
          <cell r="CW387" t="e">
            <v>#DIV/0!</v>
          </cell>
          <cell r="CX387" t="e">
            <v>#DIV/0!</v>
          </cell>
          <cell r="CY387" t="e">
            <v>#DIV/0!</v>
          </cell>
          <cell r="CZ387" t="e">
            <v>#DIV/0!</v>
          </cell>
          <cell r="DA387" t="e">
            <v>#DIV/0!</v>
          </cell>
          <cell r="DB387" t="e">
            <v>#DIV/0!</v>
          </cell>
          <cell r="DC387" t="e">
            <v>#DIV/0!</v>
          </cell>
          <cell r="DD387" t="e">
            <v>#DIV/0!</v>
          </cell>
          <cell r="DE387" t="e">
            <v>#DIV/0!</v>
          </cell>
          <cell r="DF387" t="e">
            <v>#DIV/0!</v>
          </cell>
          <cell r="DG387" t="e">
            <v>#DIV/0!</v>
          </cell>
          <cell r="DH387" t="e">
            <v>#DIV/0!</v>
          </cell>
          <cell r="DI387" t="e">
            <v>#DIV/0!</v>
          </cell>
          <cell r="DJ387" t="e">
            <v>#DIV/0!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dSheet"/>
      <sheetName val="Deskrip"/>
      <sheetName val="bahan"/>
      <sheetName val="Rasio"/>
      <sheetName val="luas"/>
      <sheetName val="BQ-1A"/>
      <sheetName val="prelim"/>
      <sheetName val="K3"/>
      <sheetName val="eskal"/>
      <sheetName val="Dom "/>
      <sheetName val="Rasio (2)"/>
      <sheetName val="BQ_1A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lin"/>
      <sheetName val="plant"/>
      <sheetName val="matonst"/>
      <sheetName val="REKAP"/>
      <sheetName val="BQ"/>
      <sheetName val="anal-mp"/>
      <sheetName val="div7-2"/>
      <sheetName val="Div7-X"/>
      <sheetName val="Str"/>
      <sheetName val="analisa"/>
    </sheetNames>
    <sheetDataSet>
      <sheetData sheetId="0"/>
      <sheetData sheetId="1"/>
      <sheetData sheetId="2"/>
      <sheetData sheetId="3">
        <row r="35">
          <cell r="I35" t="str">
            <v>Jakarta,          Juni  2010</v>
          </cell>
        </row>
        <row r="36">
          <cell r="I36" t="str">
            <v>Persero. PT. WASKITA KARYA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af-2"/>
      <sheetName val="Cover Daf-2 (2)"/>
      <sheetName val="BQ Daf-2"/>
      <sheetName val="Cover Daf_2"/>
    </sheetNames>
    <sheetDataSet>
      <sheetData sheetId="0"/>
      <sheetData sheetId="1"/>
      <sheetData sheetId="2"/>
      <sheetData sheetId="3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 Total  (2)"/>
      <sheetName val="Rekap-TOTAL"/>
      <sheetName val="BOQ -RAB Total"/>
      <sheetName val="BOQ -RAB Total (2)"/>
      <sheetName val="RAB REMBESAN"/>
      <sheetName val="Calc BP"/>
      <sheetName val="Calc Geo"/>
      <sheetName val="Calc Gravelfill"/>
      <sheetName val="Calc Stone fil"/>
      <sheetName val="Calc gabion"/>
      <sheetName val="Calc beton"/>
      <sheetName val="Calc besi"/>
      <sheetName val="H Drai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1"/>
      <sheetName val="S2"/>
      <sheetName val="21"/>
      <sheetName val="22"/>
      <sheetName val="23"/>
      <sheetName val="24"/>
      <sheetName val="S31"/>
      <sheetName val="31"/>
      <sheetName val="S32"/>
      <sheetName val="32"/>
      <sheetName val="S33"/>
      <sheetName val="33"/>
      <sheetName val="S34"/>
      <sheetName val="34"/>
      <sheetName val="S35"/>
      <sheetName val="35"/>
      <sheetName val="S36"/>
      <sheetName val="36"/>
      <sheetName val="S37"/>
      <sheetName val="37"/>
      <sheetName val="S5"/>
      <sheetName val="D5"/>
      <sheetName val="S6"/>
      <sheetName val="D6"/>
      <sheetName val="SO"/>
      <sheetName val="AHS"/>
      <sheetName val="D&amp;W"/>
      <sheetName val="MUA"/>
      <sheetName val="Sort 07 Juli"/>
      <sheetName val="klar120911kirim"/>
      <sheetName val="klar120911"/>
      <sheetName val="Rangkuman07juli"/>
      <sheetName val="sch"/>
      <sheetName val="alm"/>
      <sheetName val="fax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51">
          <cell r="K151">
            <v>8919.4484372076113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rekap"/>
      <sheetName val="rab pos tiket"/>
      <sheetName val="rab pagar tembok"/>
      <sheetName val="rab reklamas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"/>
      <sheetName val="HARSAT"/>
      <sheetName val="Price Biaya Cadangan"/>
      <sheetName val="BQ.Rekapitulasi  Akhir"/>
      <sheetName val="daf-3(OK)"/>
      <sheetName val="daf-7(OK)"/>
      <sheetName val="Tatauda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ara"/>
      <sheetName val="GARDU LISTRIK"/>
      <sheetName val="R.JAGA"/>
      <sheetName val="pagar brc"/>
      <sheetName val="JALAN BARU"/>
      <sheetName val="Bahan-upah"/>
      <sheetName val="ANLDASAR"/>
      <sheetName val="sat -utama2"/>
      <sheetName val="sat-utama1"/>
      <sheetName val="sat-utama"/>
      <sheetName val="anal-pek"/>
      <sheetName val="harsat-pek"/>
      <sheetName val="paket2sisa"/>
      <sheetName val="c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6">
          <cell r="B6" t="str">
            <v>Jenis  Pekerjaan</v>
          </cell>
          <cell r="L6" t="str">
            <v>:</v>
          </cell>
          <cell r="M6" t="str">
            <v>Urugan Tanah Kembali</v>
          </cell>
        </row>
        <row r="7">
          <cell r="B7" t="str">
            <v>Kuantitas  Pekerjaan</v>
          </cell>
          <cell r="L7" t="str">
            <v>:</v>
          </cell>
          <cell r="M7" t="str">
            <v>m3</v>
          </cell>
        </row>
        <row r="8">
          <cell r="B8" t="str">
            <v>Produksi  Harian / Jam</v>
          </cell>
          <cell r="L8" t="str">
            <v>:</v>
          </cell>
          <cell r="M8" t="str">
            <v>Hari</v>
          </cell>
        </row>
        <row r="10">
          <cell r="B10" t="str">
            <v>NO.</v>
          </cell>
          <cell r="C10" t="str">
            <v>U R A I A N</v>
          </cell>
          <cell r="P10" t="str">
            <v>KOEF.</v>
          </cell>
          <cell r="Q10" t="str">
            <v>SATUAN</v>
          </cell>
          <cell r="R10" t="str">
            <v>HARGA  SATUAN</v>
          </cell>
          <cell r="T10" t="str">
            <v>JUMLAH  HARGA</v>
          </cell>
        </row>
        <row r="12">
          <cell r="B12">
            <v>1</v>
          </cell>
          <cell r="C12">
            <v>2</v>
          </cell>
          <cell r="P12">
            <v>3</v>
          </cell>
          <cell r="Q12">
            <v>4</v>
          </cell>
          <cell r="R12">
            <v>5</v>
          </cell>
          <cell r="T12" t="str">
            <v>6 = ( 3 x 5 )</v>
          </cell>
        </row>
        <row r="13">
          <cell r="A13" t="str">
            <v>e</v>
          </cell>
          <cell r="D13">
            <v>1</v>
          </cell>
          <cell r="E13" t="str">
            <v>m3</v>
          </cell>
          <cell r="G13" t="str">
            <v>Pek. Urugan Kembali Dipadatkan</v>
          </cell>
          <cell r="T13">
            <v>24700</v>
          </cell>
        </row>
        <row r="15">
          <cell r="D15" t="str">
            <v>BAHAN</v>
          </cell>
          <cell r="H15" t="str">
            <v>:</v>
          </cell>
        </row>
        <row r="17">
          <cell r="P17" t="str">
            <v>Sub  Jumlah</v>
          </cell>
          <cell r="T17">
            <v>0</v>
          </cell>
        </row>
        <row r="18">
          <cell r="D18" t="str">
            <v>UPAH</v>
          </cell>
          <cell r="H18" t="str">
            <v>:</v>
          </cell>
        </row>
        <row r="19">
          <cell r="A19">
            <v>1</v>
          </cell>
          <cell r="D19" t="str">
            <v>-</v>
          </cell>
          <cell r="E19" t="str">
            <v>Pekerja</v>
          </cell>
          <cell r="P19">
            <v>1.5299999999999999E-2</v>
          </cell>
          <cell r="Q19" t="str">
            <v>O H</v>
          </cell>
          <cell r="R19">
            <v>42000</v>
          </cell>
          <cell r="T19">
            <v>642.6</v>
          </cell>
        </row>
        <row r="20">
          <cell r="A20">
            <v>20</v>
          </cell>
          <cell r="D20" t="str">
            <v>-</v>
          </cell>
          <cell r="E20" t="str">
            <v>M a n d o r</v>
          </cell>
          <cell r="P20">
            <v>7.6428571428571431E-3</v>
          </cell>
          <cell r="Q20" t="str">
            <v>O H</v>
          </cell>
          <cell r="R20">
            <v>70000</v>
          </cell>
          <cell r="T20">
            <v>535</v>
          </cell>
        </row>
        <row r="22">
          <cell r="P22" t="str">
            <v>Sub  Jumlah</v>
          </cell>
          <cell r="T22">
            <v>1177.5999999999999</v>
          </cell>
        </row>
        <row r="23">
          <cell r="D23" t="str">
            <v>ALAT</v>
          </cell>
          <cell r="H23" t="str">
            <v>:</v>
          </cell>
        </row>
        <row r="24">
          <cell r="E24" t="str">
            <v>Temper ,vibrator  plate</v>
          </cell>
          <cell r="P24">
            <v>0.13333333333333333</v>
          </cell>
          <cell r="Q24" t="str">
            <v>hari</v>
          </cell>
          <cell r="R24">
            <v>160000</v>
          </cell>
          <cell r="T24">
            <v>21333.333333333332</v>
          </cell>
        </row>
        <row r="25">
          <cell r="P25" t="str">
            <v>Sub  Jumlah</v>
          </cell>
          <cell r="T25">
            <v>21333.333333333332</v>
          </cell>
        </row>
        <row r="27">
          <cell r="D27" t="str">
            <v>J u m l a h</v>
          </cell>
          <cell r="T27">
            <v>22510.933333333331</v>
          </cell>
        </row>
        <row r="28">
          <cell r="D28" t="str">
            <v>Keuntungan Maksimal  10 %</v>
          </cell>
          <cell r="T28">
            <v>2251.0933333333332</v>
          </cell>
        </row>
        <row r="29">
          <cell r="D29" t="str">
            <v>Jumlah Total</v>
          </cell>
          <cell r="T29">
            <v>24762.026666666665</v>
          </cell>
        </row>
        <row r="30">
          <cell r="D30" t="str">
            <v>Dibulatkan  ke bawah</v>
          </cell>
          <cell r="T30">
            <v>24700</v>
          </cell>
        </row>
        <row r="33">
          <cell r="B33" t="str">
            <v>Jenis  Pekerjaan</v>
          </cell>
          <cell r="L33" t="str">
            <v>:</v>
          </cell>
          <cell r="M33" t="str">
            <v>Pemasangan  Lapisan  Injuk</v>
          </cell>
        </row>
        <row r="34">
          <cell r="B34" t="str">
            <v>Kuantitas  Pekerjaan</v>
          </cell>
          <cell r="L34" t="str">
            <v>:</v>
          </cell>
          <cell r="M34" t="str">
            <v>m2</v>
          </cell>
        </row>
        <row r="35">
          <cell r="B35" t="str">
            <v>Produksi  Harian / Jam</v>
          </cell>
          <cell r="L35" t="str">
            <v>:</v>
          </cell>
          <cell r="M35" t="str">
            <v>Hari</v>
          </cell>
        </row>
        <row r="37">
          <cell r="B37" t="str">
            <v>NO.</v>
          </cell>
          <cell r="C37" t="str">
            <v>U R A I A N</v>
          </cell>
          <cell r="P37" t="str">
            <v>KOEF.</v>
          </cell>
          <cell r="Q37" t="str">
            <v>SATUAN</v>
          </cell>
          <cell r="R37" t="str">
            <v>HARGA  SATUAN</v>
          </cell>
          <cell r="T37" t="str">
            <v>JUMLAH  HARGA</v>
          </cell>
        </row>
        <row r="39">
          <cell r="B39">
            <v>1</v>
          </cell>
          <cell r="C39">
            <v>2</v>
          </cell>
          <cell r="P39">
            <v>3</v>
          </cell>
          <cell r="Q39">
            <v>4</v>
          </cell>
          <cell r="R39">
            <v>5</v>
          </cell>
          <cell r="T39" t="str">
            <v>6 = ( 3 x 5 )</v>
          </cell>
        </row>
        <row r="40">
          <cell r="A40" t="str">
            <v>i</v>
          </cell>
          <cell r="D40">
            <v>1</v>
          </cell>
          <cell r="E40" t="str">
            <v>m2</v>
          </cell>
          <cell r="G40" t="str">
            <v>Pek. Pemasangan Lapisan Ijuk Tebal 10 cm</v>
          </cell>
          <cell r="T40">
            <v>44300</v>
          </cell>
        </row>
        <row r="42">
          <cell r="D42" t="str">
            <v>BAHAN</v>
          </cell>
          <cell r="H42" t="str">
            <v>:</v>
          </cell>
        </row>
        <row r="43">
          <cell r="A43">
            <v>54</v>
          </cell>
          <cell r="D43" t="str">
            <v>-</v>
          </cell>
          <cell r="E43" t="str">
            <v>Injuk</v>
          </cell>
          <cell r="P43">
            <v>6</v>
          </cell>
          <cell r="Q43" t="str">
            <v>kg.</v>
          </cell>
          <cell r="R43">
            <v>5500</v>
          </cell>
          <cell r="T43">
            <v>33000</v>
          </cell>
        </row>
        <row r="45">
          <cell r="P45" t="str">
            <v>Sub  Jumlah</v>
          </cell>
          <cell r="T45">
            <v>33000</v>
          </cell>
        </row>
        <row r="46">
          <cell r="D46" t="str">
            <v>UPAH</v>
          </cell>
          <cell r="H46" t="str">
            <v>:</v>
          </cell>
        </row>
        <row r="47">
          <cell r="A47">
            <v>1</v>
          </cell>
          <cell r="D47" t="str">
            <v>-</v>
          </cell>
          <cell r="E47" t="str">
            <v>Pekerja</v>
          </cell>
          <cell r="P47">
            <v>0.15</v>
          </cell>
          <cell r="Q47" t="str">
            <v>O H</v>
          </cell>
          <cell r="R47">
            <v>42000</v>
          </cell>
          <cell r="T47">
            <v>6300</v>
          </cell>
        </row>
        <row r="48">
          <cell r="A48">
            <v>20</v>
          </cell>
          <cell r="D48" t="str">
            <v>-</v>
          </cell>
          <cell r="E48" t="str">
            <v>M a n d o r</v>
          </cell>
          <cell r="P48">
            <v>1.4999999999999999E-2</v>
          </cell>
          <cell r="Q48" t="str">
            <v>O H</v>
          </cell>
          <cell r="R48">
            <v>70000</v>
          </cell>
          <cell r="T48">
            <v>1050</v>
          </cell>
        </row>
        <row r="50">
          <cell r="P50" t="str">
            <v>Sub  Jumlah</v>
          </cell>
          <cell r="T50">
            <v>7350</v>
          </cell>
        </row>
        <row r="51">
          <cell r="D51" t="str">
            <v>ALAT</v>
          </cell>
          <cell r="H51" t="str">
            <v>:</v>
          </cell>
        </row>
        <row r="53">
          <cell r="P53" t="str">
            <v>Sub  Jumlah</v>
          </cell>
          <cell r="T53">
            <v>0</v>
          </cell>
        </row>
        <row r="55">
          <cell r="D55" t="str">
            <v>J u m l a h</v>
          </cell>
          <cell r="T55">
            <v>40350</v>
          </cell>
        </row>
        <row r="56">
          <cell r="D56" t="str">
            <v>Keuntungan Maksimal  10 %</v>
          </cell>
          <cell r="T56">
            <v>4035</v>
          </cell>
        </row>
        <row r="57">
          <cell r="D57" t="str">
            <v>Jumlah Total</v>
          </cell>
          <cell r="T57">
            <v>44385</v>
          </cell>
        </row>
        <row r="58">
          <cell r="D58" t="str">
            <v>Dibulatkan  ke bawah</v>
          </cell>
          <cell r="T58">
            <v>44300</v>
          </cell>
        </row>
        <row r="61">
          <cell r="B61" t="str">
            <v>Jenis  Pekerjaan</v>
          </cell>
          <cell r="L61" t="str">
            <v>:</v>
          </cell>
          <cell r="M61" t="str">
            <v>Beton  K 175</v>
          </cell>
        </row>
        <row r="62">
          <cell r="B62" t="str">
            <v>Kuantitas  Pekerjaan</v>
          </cell>
          <cell r="L62" t="str">
            <v>:</v>
          </cell>
          <cell r="M62" t="str">
            <v>m3</v>
          </cell>
        </row>
        <row r="63">
          <cell r="B63" t="str">
            <v>Produksi  Harian / Jam</v>
          </cell>
          <cell r="L63" t="str">
            <v>:</v>
          </cell>
          <cell r="M63" t="str">
            <v>Hari</v>
          </cell>
        </row>
        <row r="65">
          <cell r="B65" t="str">
            <v>NO.</v>
          </cell>
          <cell r="C65" t="str">
            <v>U R A I A N</v>
          </cell>
          <cell r="P65" t="str">
            <v>KOEF.</v>
          </cell>
          <cell r="Q65" t="str">
            <v>SATUAN</v>
          </cell>
          <cell r="R65" t="str">
            <v>HARGA  SATUAN</v>
          </cell>
          <cell r="T65" t="str">
            <v>JUMLAH  HARGA</v>
          </cell>
        </row>
        <row r="67">
          <cell r="B67">
            <v>1</v>
          </cell>
          <cell r="C67">
            <v>2</v>
          </cell>
          <cell r="P67">
            <v>3</v>
          </cell>
          <cell r="Q67">
            <v>4</v>
          </cell>
          <cell r="R67">
            <v>5</v>
          </cell>
          <cell r="T67" t="str">
            <v>6 = ( 3 x 5 )</v>
          </cell>
        </row>
        <row r="68">
          <cell r="A68" t="str">
            <v>k</v>
          </cell>
          <cell r="D68">
            <v>1</v>
          </cell>
          <cell r="E68" t="str">
            <v>m3</v>
          </cell>
          <cell r="G68" t="str">
            <v>Pek. Beton  K 175</v>
          </cell>
          <cell r="T68">
            <v>669400</v>
          </cell>
        </row>
        <row r="70">
          <cell r="D70" t="str">
            <v>BAHAN</v>
          </cell>
          <cell r="H70" t="str">
            <v>:</v>
          </cell>
        </row>
        <row r="71">
          <cell r="A71">
            <v>4</v>
          </cell>
          <cell r="D71" t="str">
            <v>-</v>
          </cell>
          <cell r="E71" t="str">
            <v>Pasir  Beton</v>
          </cell>
          <cell r="P71">
            <v>0.45</v>
          </cell>
          <cell r="Q71" t="str">
            <v>m3</v>
          </cell>
          <cell r="R71">
            <v>147000</v>
          </cell>
          <cell r="T71">
            <v>66150</v>
          </cell>
        </row>
        <row r="72">
          <cell r="A72">
            <v>7</v>
          </cell>
          <cell r="D72" t="str">
            <v>-</v>
          </cell>
          <cell r="E72" t="str">
            <v>Batu  Pecah  Mesin  2/3</v>
          </cell>
          <cell r="P72">
            <v>0.9</v>
          </cell>
          <cell r="Q72" t="str">
            <v>m3</v>
          </cell>
          <cell r="R72">
            <v>180000</v>
          </cell>
          <cell r="T72">
            <v>162000</v>
          </cell>
        </row>
        <row r="73">
          <cell r="A73">
            <v>17</v>
          </cell>
          <cell r="D73" t="str">
            <v>-</v>
          </cell>
          <cell r="E73" t="str">
            <v>Semen  ( Portland  Cemment ) 50  kg.</v>
          </cell>
          <cell r="P73">
            <v>280</v>
          </cell>
          <cell r="Q73" t="str">
            <v>kg.</v>
          </cell>
          <cell r="R73">
            <v>1000</v>
          </cell>
          <cell r="T73">
            <v>280000</v>
          </cell>
        </row>
        <row r="75">
          <cell r="P75" t="str">
            <v>Sub  Jumlah</v>
          </cell>
          <cell r="T75">
            <v>508150</v>
          </cell>
        </row>
        <row r="76">
          <cell r="D76" t="str">
            <v>UPAH</v>
          </cell>
          <cell r="H76" t="str">
            <v>:</v>
          </cell>
        </row>
        <row r="77">
          <cell r="A77">
            <v>1</v>
          </cell>
          <cell r="D77" t="str">
            <v>-</v>
          </cell>
          <cell r="E77" t="str">
            <v>Pekerja</v>
          </cell>
          <cell r="P77">
            <v>1.65</v>
          </cell>
          <cell r="Q77" t="str">
            <v>O H</v>
          </cell>
          <cell r="R77">
            <v>42000</v>
          </cell>
          <cell r="T77">
            <v>69300</v>
          </cell>
        </row>
        <row r="78">
          <cell r="A78">
            <v>6</v>
          </cell>
          <cell r="D78" t="str">
            <v>-</v>
          </cell>
          <cell r="E78" t="str">
            <v xml:space="preserve">Tukang  Batu  </v>
          </cell>
          <cell r="P78">
            <v>0.25</v>
          </cell>
          <cell r="Q78" t="str">
            <v>O H</v>
          </cell>
          <cell r="R78">
            <v>56000</v>
          </cell>
          <cell r="T78">
            <v>14000</v>
          </cell>
        </row>
        <row r="79">
          <cell r="A79">
            <v>7</v>
          </cell>
          <cell r="D79" t="str">
            <v>-</v>
          </cell>
          <cell r="E79" t="str">
            <v>Kepala  Tukang  Batu</v>
          </cell>
          <cell r="P79">
            <v>2.5000000000000001E-2</v>
          </cell>
          <cell r="Q79" t="str">
            <v>O H</v>
          </cell>
          <cell r="R79">
            <v>60000</v>
          </cell>
          <cell r="T79">
            <v>1500</v>
          </cell>
        </row>
        <row r="80">
          <cell r="A80">
            <v>20</v>
          </cell>
          <cell r="D80" t="str">
            <v>-</v>
          </cell>
          <cell r="E80" t="str">
            <v>M a n d o r</v>
          </cell>
          <cell r="P80">
            <v>0.08</v>
          </cell>
          <cell r="Q80" t="str">
            <v>O H</v>
          </cell>
          <cell r="R80">
            <v>70000</v>
          </cell>
          <cell r="T80">
            <v>5600</v>
          </cell>
        </row>
        <row r="82">
          <cell r="P82" t="str">
            <v>Sub  Jumlah</v>
          </cell>
          <cell r="T82">
            <v>90400</v>
          </cell>
        </row>
        <row r="83">
          <cell r="D83" t="str">
            <v>ALAT</v>
          </cell>
          <cell r="H83" t="str">
            <v>:</v>
          </cell>
        </row>
        <row r="85">
          <cell r="E85" t="str">
            <v>Alat  bantu</v>
          </cell>
          <cell r="P85">
            <v>1</v>
          </cell>
          <cell r="Q85" t="str">
            <v>ls</v>
          </cell>
          <cell r="R85">
            <v>10000</v>
          </cell>
          <cell r="T85">
            <v>10000</v>
          </cell>
        </row>
        <row r="87">
          <cell r="D87" t="str">
            <v>J u m l a h</v>
          </cell>
          <cell r="T87">
            <v>608550</v>
          </cell>
        </row>
        <row r="88">
          <cell r="D88" t="str">
            <v>Keuntungan Maksimal  10 %</v>
          </cell>
          <cell r="T88">
            <v>60855</v>
          </cell>
        </row>
        <row r="89">
          <cell r="D89" t="str">
            <v>Jumlah Total</v>
          </cell>
          <cell r="T89">
            <v>669405</v>
          </cell>
        </row>
        <row r="90">
          <cell r="D90" t="str">
            <v>Dibulatkan  ke bawah</v>
          </cell>
          <cell r="T90">
            <v>669400</v>
          </cell>
        </row>
        <row r="93">
          <cell r="B93" t="str">
            <v>Jenis  Pekerjaan</v>
          </cell>
          <cell r="L93" t="str">
            <v>:</v>
          </cell>
          <cell r="M93" t="str">
            <v>Besi  Beton  Terpasang</v>
          </cell>
        </row>
        <row r="94">
          <cell r="B94" t="str">
            <v>Kuantitas  Pekerjaan</v>
          </cell>
          <cell r="L94" t="str">
            <v>:</v>
          </cell>
          <cell r="M94" t="str">
            <v>Kg.</v>
          </cell>
        </row>
        <row r="95">
          <cell r="B95" t="str">
            <v>Produksi  Harian / Jam</v>
          </cell>
          <cell r="L95" t="str">
            <v>:</v>
          </cell>
          <cell r="M95" t="str">
            <v>Hari</v>
          </cell>
        </row>
        <row r="97">
          <cell r="B97" t="str">
            <v>NO.</v>
          </cell>
          <cell r="C97" t="str">
            <v>U R A I A N</v>
          </cell>
          <cell r="P97" t="str">
            <v>KOEF.</v>
          </cell>
          <cell r="Q97" t="str">
            <v>SATUAN</v>
          </cell>
          <cell r="R97" t="str">
            <v>HARGA  SATUAN</v>
          </cell>
          <cell r="T97" t="str">
            <v>JUMLAH  HARGA</v>
          </cell>
        </row>
        <row r="99">
          <cell r="B99">
            <v>1</v>
          </cell>
          <cell r="C99">
            <v>2</v>
          </cell>
          <cell r="P99">
            <v>3</v>
          </cell>
          <cell r="Q99">
            <v>4</v>
          </cell>
          <cell r="R99">
            <v>5</v>
          </cell>
          <cell r="T99" t="str">
            <v>6 = ( 3 x 5 )</v>
          </cell>
        </row>
        <row r="100">
          <cell r="A100" t="str">
            <v>l</v>
          </cell>
          <cell r="D100">
            <v>1</v>
          </cell>
          <cell r="E100" t="str">
            <v>kg.</v>
          </cell>
          <cell r="G100" t="str">
            <v>Pek. Besi Beton Terpasang U-24</v>
          </cell>
          <cell r="T100">
            <v>12600</v>
          </cell>
        </row>
        <row r="102">
          <cell r="D102" t="str">
            <v>BAHAN</v>
          </cell>
          <cell r="H102" t="str">
            <v>:</v>
          </cell>
        </row>
        <row r="103">
          <cell r="A103">
            <v>55</v>
          </cell>
          <cell r="D103" t="str">
            <v>-</v>
          </cell>
          <cell r="E103" t="str">
            <v>Besi  Beton  U - 24  rata-rata</v>
          </cell>
          <cell r="P103">
            <v>1.05</v>
          </cell>
          <cell r="Q103" t="str">
            <v>kg.</v>
          </cell>
          <cell r="R103">
            <v>9000</v>
          </cell>
          <cell r="T103">
            <v>9450</v>
          </cell>
        </row>
        <row r="104">
          <cell r="A104">
            <v>64</v>
          </cell>
          <cell r="D104" t="str">
            <v>-</v>
          </cell>
          <cell r="E104" t="str">
            <v>Kawat  Beton</v>
          </cell>
          <cell r="P104">
            <v>1.4999999999999999E-2</v>
          </cell>
          <cell r="Q104" t="str">
            <v>kg.</v>
          </cell>
          <cell r="R104">
            <v>22000</v>
          </cell>
          <cell r="T104">
            <v>330</v>
          </cell>
        </row>
        <row r="106">
          <cell r="P106" t="str">
            <v>Sub  Jumlah</v>
          </cell>
          <cell r="T106">
            <v>9780</v>
          </cell>
        </row>
        <row r="107">
          <cell r="D107" t="str">
            <v>UPAH</v>
          </cell>
          <cell r="H107" t="str">
            <v>:</v>
          </cell>
        </row>
        <row r="108">
          <cell r="A108">
            <v>1</v>
          </cell>
          <cell r="D108" t="str">
            <v>-</v>
          </cell>
          <cell r="E108" t="str">
            <v>Pekerja</v>
          </cell>
          <cell r="P108">
            <v>7.0000000000000001E-3</v>
          </cell>
          <cell r="Q108" t="str">
            <v>O H</v>
          </cell>
          <cell r="R108">
            <v>42000</v>
          </cell>
          <cell r="T108">
            <v>294</v>
          </cell>
        </row>
        <row r="109">
          <cell r="A109">
            <v>15</v>
          </cell>
          <cell r="D109" t="str">
            <v>-</v>
          </cell>
          <cell r="E109" t="str">
            <v xml:space="preserve">Tukang  Besi  Beton  </v>
          </cell>
          <cell r="P109">
            <v>7.0000000000000001E-3</v>
          </cell>
          <cell r="Q109" t="str">
            <v>O H</v>
          </cell>
          <cell r="R109">
            <v>56000</v>
          </cell>
          <cell r="T109">
            <v>392</v>
          </cell>
        </row>
        <row r="110">
          <cell r="A110">
            <v>16</v>
          </cell>
          <cell r="D110" t="str">
            <v>-</v>
          </cell>
          <cell r="E110" t="str">
            <v>Kepala  Tukang  Besi  Beton</v>
          </cell>
          <cell r="P110">
            <v>6.9999999999999999E-4</v>
          </cell>
          <cell r="Q110" t="str">
            <v>O H</v>
          </cell>
          <cell r="R110">
            <v>60000</v>
          </cell>
          <cell r="T110">
            <v>42</v>
          </cell>
        </row>
        <row r="111">
          <cell r="A111">
            <v>20</v>
          </cell>
          <cell r="D111" t="str">
            <v>-</v>
          </cell>
          <cell r="E111" t="str">
            <v>M a n d o r</v>
          </cell>
          <cell r="P111">
            <v>2.9999999999999997E-4</v>
          </cell>
          <cell r="Q111" t="str">
            <v>O H</v>
          </cell>
          <cell r="R111">
            <v>70000</v>
          </cell>
          <cell r="T111">
            <v>20.999999999999996</v>
          </cell>
        </row>
        <row r="113">
          <cell r="P113" t="str">
            <v>Sub  Jumlah</v>
          </cell>
          <cell r="T113">
            <v>749</v>
          </cell>
        </row>
        <row r="114">
          <cell r="D114" t="str">
            <v>ALAT</v>
          </cell>
          <cell r="H114" t="str">
            <v>:</v>
          </cell>
        </row>
        <row r="115">
          <cell r="E115" t="str">
            <v>Alat  bantu</v>
          </cell>
          <cell r="P115">
            <v>1</v>
          </cell>
          <cell r="Q115" t="str">
            <v>ls</v>
          </cell>
          <cell r="R115">
            <v>1000</v>
          </cell>
          <cell r="T115">
            <v>1000</v>
          </cell>
        </row>
        <row r="116">
          <cell r="P116" t="str">
            <v>Sub  Jumlah</v>
          </cell>
          <cell r="T116">
            <v>1000</v>
          </cell>
        </row>
        <row r="118">
          <cell r="D118" t="str">
            <v>J u m l a h</v>
          </cell>
          <cell r="T118">
            <v>11529</v>
          </cell>
        </row>
        <row r="119">
          <cell r="D119" t="str">
            <v>Keuntungan Maksimal  10 %</v>
          </cell>
          <cell r="T119">
            <v>1152.9000000000001</v>
          </cell>
        </row>
        <row r="120">
          <cell r="D120" t="str">
            <v>Jumlah Total</v>
          </cell>
          <cell r="T120">
            <v>12681.9</v>
          </cell>
        </row>
        <row r="121">
          <cell r="D121" t="str">
            <v>Dibulatkan  ke bawah</v>
          </cell>
          <cell r="T121">
            <v>12600</v>
          </cell>
        </row>
        <row r="125">
          <cell r="B125" t="str">
            <v>Jenis  Pekerjaan</v>
          </cell>
          <cell r="L125" t="str">
            <v>:</v>
          </cell>
          <cell r="M125" t="str">
            <v>Beton Bertulang  K 175   ( Tul .   140 Kg / m3 ) ( Kolom )</v>
          </cell>
        </row>
        <row r="126">
          <cell r="B126" t="str">
            <v>Kuantitas  Pekerjaan</v>
          </cell>
          <cell r="L126" t="str">
            <v>:</v>
          </cell>
          <cell r="M126" t="str">
            <v>1 m3</v>
          </cell>
        </row>
        <row r="127">
          <cell r="B127" t="str">
            <v>Produksi  Harian / Jam</v>
          </cell>
          <cell r="L127" t="str">
            <v>:</v>
          </cell>
          <cell r="M127" t="str">
            <v>Hari</v>
          </cell>
        </row>
        <row r="129">
          <cell r="B129" t="str">
            <v>NO.</v>
          </cell>
          <cell r="C129" t="str">
            <v>U R A I A N</v>
          </cell>
          <cell r="P129" t="str">
            <v>KOEF.</v>
          </cell>
          <cell r="Q129" t="str">
            <v>SATUAN</v>
          </cell>
          <cell r="R129" t="str">
            <v>HARGA  SATUAN</v>
          </cell>
          <cell r="T129" t="str">
            <v>JUMLAH  HARGA</v>
          </cell>
        </row>
        <row r="131">
          <cell r="B131">
            <v>1</v>
          </cell>
          <cell r="C131">
            <v>2</v>
          </cell>
          <cell r="P131">
            <v>3</v>
          </cell>
          <cell r="Q131">
            <v>4</v>
          </cell>
          <cell r="R131">
            <v>5</v>
          </cell>
          <cell r="T131" t="str">
            <v>6 = ( 3 x 5 )</v>
          </cell>
        </row>
        <row r="132">
          <cell r="A132" t="str">
            <v>q</v>
          </cell>
          <cell r="D132">
            <v>1</v>
          </cell>
          <cell r="E132" t="str">
            <v>m3</v>
          </cell>
          <cell r="G132" t="str">
            <v>Pek. Beton Bertulang  Kolom</v>
          </cell>
          <cell r="T132" t="e">
            <v>#REF!</v>
          </cell>
        </row>
        <row r="134">
          <cell r="G134" t="str">
            <v>Beton   K 175</v>
          </cell>
          <cell r="P134">
            <v>1</v>
          </cell>
          <cell r="Q134" t="str">
            <v>m3</v>
          </cell>
          <cell r="R134">
            <v>669400</v>
          </cell>
          <cell r="T134">
            <v>669400</v>
          </cell>
        </row>
        <row r="135">
          <cell r="G135" t="str">
            <v>Besi  Tulangan   U24</v>
          </cell>
          <cell r="P135">
            <v>140</v>
          </cell>
          <cell r="Q135" t="str">
            <v>kg.</v>
          </cell>
          <cell r="R135">
            <v>12600</v>
          </cell>
          <cell r="T135">
            <v>1764000</v>
          </cell>
        </row>
        <row r="136">
          <cell r="G136" t="str">
            <v>Bekesting   Kolom</v>
          </cell>
          <cell r="P136">
            <v>13.5</v>
          </cell>
          <cell r="Q136" t="str">
            <v>m2</v>
          </cell>
          <cell r="R136">
            <v>168400</v>
          </cell>
          <cell r="T136">
            <v>2273400</v>
          </cell>
        </row>
        <row r="137">
          <cell r="D137" t="str">
            <v>J u m l a h</v>
          </cell>
          <cell r="T137">
            <v>4706800</v>
          </cell>
        </row>
        <row r="138">
          <cell r="D138" t="str">
            <v>Dibulatkan  ke bawah</v>
          </cell>
          <cell r="T138">
            <v>4706800</v>
          </cell>
        </row>
        <row r="140">
          <cell r="B140" t="str">
            <v>Jenis  Pekerjaan</v>
          </cell>
          <cell r="L140" t="str">
            <v>:</v>
          </cell>
          <cell r="M140" t="str">
            <v>Beton Bertulang  K 175  ( Tul .   100 Kg / m3 ) ( Balok )</v>
          </cell>
        </row>
        <row r="141">
          <cell r="B141" t="str">
            <v>Kuantitas  Pekerjaan</v>
          </cell>
          <cell r="L141" t="str">
            <v>:</v>
          </cell>
          <cell r="M141" t="str">
            <v>1 m3</v>
          </cell>
        </row>
        <row r="142">
          <cell r="B142" t="str">
            <v>Produksi  Harian / Jam</v>
          </cell>
          <cell r="L142" t="str">
            <v>:</v>
          </cell>
          <cell r="M142" t="str">
            <v>Hari</v>
          </cell>
        </row>
        <row r="144">
          <cell r="B144" t="str">
            <v>NO.</v>
          </cell>
          <cell r="C144" t="str">
            <v>U R A I A N</v>
          </cell>
          <cell r="P144" t="str">
            <v>KOEF.</v>
          </cell>
          <cell r="Q144" t="str">
            <v>SATUAN</v>
          </cell>
          <cell r="R144" t="str">
            <v>HARGA  SATUAN</v>
          </cell>
          <cell r="T144" t="str">
            <v>JUMLAH  HARGA</v>
          </cell>
        </row>
        <row r="146">
          <cell r="B146">
            <v>1</v>
          </cell>
          <cell r="C146">
            <v>2</v>
          </cell>
          <cell r="P146">
            <v>3</v>
          </cell>
          <cell r="Q146">
            <v>4</v>
          </cell>
          <cell r="R146">
            <v>5</v>
          </cell>
          <cell r="T146" t="str">
            <v>6 = ( 3 x 5 )</v>
          </cell>
        </row>
        <row r="147">
          <cell r="A147" t="str">
            <v>r</v>
          </cell>
          <cell r="D147">
            <v>1</v>
          </cell>
          <cell r="E147" t="str">
            <v>m3</v>
          </cell>
          <cell r="G147" t="str">
            <v>Pek. Beton Bertulang   Balok</v>
          </cell>
          <cell r="T147" t="e">
            <v>#REF!</v>
          </cell>
        </row>
        <row r="149">
          <cell r="G149" t="str">
            <v>Beton  K 175</v>
          </cell>
          <cell r="P149">
            <v>1</v>
          </cell>
          <cell r="Q149" t="str">
            <v>m3</v>
          </cell>
          <cell r="R149">
            <v>669400</v>
          </cell>
          <cell r="T149">
            <v>669400</v>
          </cell>
        </row>
        <row r="150">
          <cell r="G150" t="str">
            <v>Besi  Tulangan   U24</v>
          </cell>
          <cell r="P150">
            <v>100</v>
          </cell>
          <cell r="Q150" t="str">
            <v>kg.</v>
          </cell>
          <cell r="R150">
            <v>12600</v>
          </cell>
          <cell r="T150">
            <v>1260000</v>
          </cell>
        </row>
        <row r="151">
          <cell r="G151" t="str">
            <v>Bekesting   Balok</v>
          </cell>
          <cell r="P151">
            <v>12.5</v>
          </cell>
          <cell r="Q151" t="str">
            <v>m2</v>
          </cell>
          <cell r="R151">
            <v>168400</v>
          </cell>
          <cell r="T151">
            <v>2105000</v>
          </cell>
        </row>
        <row r="152">
          <cell r="D152" t="str">
            <v>J u m l a h</v>
          </cell>
          <cell r="T152">
            <v>4034400</v>
          </cell>
        </row>
        <row r="153">
          <cell r="D153" t="str">
            <v>Dibulatkan  ke bawah</v>
          </cell>
          <cell r="T153">
            <v>4034400</v>
          </cell>
        </row>
        <row r="155">
          <cell r="B155" t="str">
            <v>Jenis  Pekerjaan</v>
          </cell>
          <cell r="L155" t="str">
            <v>:</v>
          </cell>
          <cell r="M155" t="str">
            <v>Beton Bertulang  K 175  ( Tul .   115 Kg / m3 )  ( Plat  atap )</v>
          </cell>
        </row>
        <row r="156">
          <cell r="B156" t="str">
            <v>Kuantitas  Pekerjaan</v>
          </cell>
          <cell r="L156" t="str">
            <v>:</v>
          </cell>
          <cell r="M156" t="str">
            <v>1 m3</v>
          </cell>
        </row>
        <row r="157">
          <cell r="B157" t="str">
            <v>Produksi  Harian / Jam</v>
          </cell>
          <cell r="L157" t="str">
            <v>:</v>
          </cell>
          <cell r="M157" t="str">
            <v>Hari</v>
          </cell>
        </row>
        <row r="159">
          <cell r="B159" t="str">
            <v>NO.</v>
          </cell>
          <cell r="C159" t="str">
            <v>U R A I A N</v>
          </cell>
          <cell r="P159" t="str">
            <v>KOEF.</v>
          </cell>
          <cell r="Q159" t="str">
            <v>SATUAN</v>
          </cell>
          <cell r="R159" t="str">
            <v>HARGA  SATUAN</v>
          </cell>
          <cell r="T159" t="str">
            <v>JUMLAH  HARGA</v>
          </cell>
        </row>
        <row r="161">
          <cell r="B161">
            <v>1</v>
          </cell>
          <cell r="C161">
            <v>2</v>
          </cell>
          <cell r="P161">
            <v>3</v>
          </cell>
          <cell r="Q161">
            <v>4</v>
          </cell>
          <cell r="R161">
            <v>5</v>
          </cell>
          <cell r="T161" t="str">
            <v>6 = ( 3 x 5 )</v>
          </cell>
        </row>
        <row r="162">
          <cell r="A162" t="str">
            <v>s</v>
          </cell>
          <cell r="D162">
            <v>1</v>
          </cell>
          <cell r="E162" t="str">
            <v>m3</v>
          </cell>
          <cell r="G162" t="str">
            <v>Pek. Beton Bertulang  Plat  Lantai  Atap</v>
          </cell>
          <cell r="T162" t="e">
            <v>#REF!</v>
          </cell>
        </row>
        <row r="164">
          <cell r="G164" t="str">
            <v>Beton  K 175</v>
          </cell>
          <cell r="P164">
            <v>1</v>
          </cell>
          <cell r="Q164" t="str">
            <v>m3</v>
          </cell>
          <cell r="R164">
            <v>669400</v>
          </cell>
          <cell r="T164">
            <v>669400</v>
          </cell>
        </row>
        <row r="165">
          <cell r="G165" t="str">
            <v>Besi  Tulangan   U24</v>
          </cell>
          <cell r="P165">
            <v>115</v>
          </cell>
          <cell r="Q165" t="str">
            <v>kg.</v>
          </cell>
          <cell r="R165">
            <v>12600</v>
          </cell>
          <cell r="T165">
            <v>1449000</v>
          </cell>
        </row>
        <row r="166">
          <cell r="G166" t="str">
            <v>Bekesting   Balok</v>
          </cell>
          <cell r="P166">
            <v>10</v>
          </cell>
          <cell r="Q166" t="str">
            <v>m2</v>
          </cell>
          <cell r="R166">
            <v>168400</v>
          </cell>
          <cell r="T166">
            <v>1684000</v>
          </cell>
        </row>
        <row r="167">
          <cell r="D167" t="str">
            <v>J u m l a h</v>
          </cell>
          <cell r="T167">
            <v>3802400</v>
          </cell>
        </row>
        <row r="168">
          <cell r="D168" t="str">
            <v>Dibulatkan  ke bawah</v>
          </cell>
          <cell r="T168">
            <v>3802400</v>
          </cell>
        </row>
        <row r="171">
          <cell r="B171" t="str">
            <v>Jenis  Pekerjaan</v>
          </cell>
          <cell r="L171" t="str">
            <v>:</v>
          </cell>
          <cell r="M171" t="str">
            <v>Beton Bertulang  K 175  ( Tul .   160 Kg / m3 )  ( Plat  dinding )</v>
          </cell>
        </row>
        <row r="172">
          <cell r="B172" t="str">
            <v>Kuantitas  Pekerjaan</v>
          </cell>
          <cell r="L172" t="str">
            <v>:</v>
          </cell>
          <cell r="M172" t="str">
            <v>1 m3</v>
          </cell>
        </row>
        <row r="173">
          <cell r="B173" t="str">
            <v>Produksi  Harian / Jam</v>
          </cell>
          <cell r="L173" t="str">
            <v>:</v>
          </cell>
          <cell r="M173" t="str">
            <v>Hari</v>
          </cell>
        </row>
        <row r="175">
          <cell r="B175" t="str">
            <v>NO.</v>
          </cell>
          <cell r="C175" t="str">
            <v>U R A I A N</v>
          </cell>
          <cell r="P175" t="str">
            <v>KOEF.</v>
          </cell>
          <cell r="Q175" t="str">
            <v>SATUAN</v>
          </cell>
          <cell r="R175" t="str">
            <v>HARGA  SATUAN</v>
          </cell>
          <cell r="T175" t="str">
            <v>JUMLAH  HARGA</v>
          </cell>
        </row>
        <row r="177">
          <cell r="B177">
            <v>1</v>
          </cell>
          <cell r="C177">
            <v>2</v>
          </cell>
          <cell r="P177">
            <v>3</v>
          </cell>
          <cell r="Q177">
            <v>4</v>
          </cell>
          <cell r="R177">
            <v>5</v>
          </cell>
          <cell r="T177" t="str">
            <v>6 = ( 3 x 5 )</v>
          </cell>
        </row>
        <row r="178">
          <cell r="A178" t="str">
            <v>u</v>
          </cell>
          <cell r="D178">
            <v>1</v>
          </cell>
          <cell r="E178" t="str">
            <v>m3</v>
          </cell>
          <cell r="G178" t="str">
            <v>Pek. Beton Bertulang  Plat  Dinding</v>
          </cell>
          <cell r="T178" t="e">
            <v>#REF!</v>
          </cell>
        </row>
        <row r="180">
          <cell r="A180">
            <v>12</v>
          </cell>
          <cell r="G180" t="str">
            <v>Beton  K 175</v>
          </cell>
          <cell r="P180">
            <v>1</v>
          </cell>
          <cell r="Q180" t="str">
            <v>m3</v>
          </cell>
          <cell r="R180">
            <v>669400</v>
          </cell>
          <cell r="T180">
            <v>669400</v>
          </cell>
        </row>
        <row r="181">
          <cell r="A181">
            <v>65</v>
          </cell>
          <cell r="G181" t="str">
            <v>Besi  Tulangan   U24</v>
          </cell>
          <cell r="P181">
            <v>160</v>
          </cell>
          <cell r="Q181" t="str">
            <v>kg.</v>
          </cell>
          <cell r="R181">
            <v>12600</v>
          </cell>
          <cell r="T181">
            <v>2016000</v>
          </cell>
        </row>
        <row r="182">
          <cell r="G182" t="str">
            <v>Bekesting   Balok</v>
          </cell>
          <cell r="P182">
            <v>10</v>
          </cell>
          <cell r="Q182" t="str">
            <v>m2</v>
          </cell>
          <cell r="R182">
            <v>168400</v>
          </cell>
          <cell r="T182">
            <v>1684000</v>
          </cell>
        </row>
        <row r="183">
          <cell r="D183" t="str">
            <v>J u m l a h</v>
          </cell>
          <cell r="T183">
            <v>4369400</v>
          </cell>
        </row>
        <row r="184">
          <cell r="D184" t="str">
            <v>Dibulatkan  ke bawah</v>
          </cell>
          <cell r="T184">
            <v>4369400</v>
          </cell>
        </row>
        <row r="187">
          <cell r="B187" t="str">
            <v>Jenis  Pekerjaan</v>
          </cell>
          <cell r="L187" t="str">
            <v>:</v>
          </cell>
          <cell r="M187" t="str">
            <v>Beton Bertulang  K 175  ( Tul .   100 Kg / m3 )  ( Sloof )</v>
          </cell>
        </row>
        <row r="188">
          <cell r="B188" t="str">
            <v>Kuantitas  Pekerjaan</v>
          </cell>
          <cell r="L188" t="str">
            <v>:</v>
          </cell>
          <cell r="M188" t="str">
            <v>1 m3</v>
          </cell>
        </row>
        <row r="189">
          <cell r="B189" t="str">
            <v>Produksi  Harian / Jam</v>
          </cell>
          <cell r="L189" t="str">
            <v>:</v>
          </cell>
          <cell r="M189" t="str">
            <v>Hari</v>
          </cell>
        </row>
        <row r="191">
          <cell r="B191" t="str">
            <v>NO.</v>
          </cell>
          <cell r="C191" t="str">
            <v>U R A I A N</v>
          </cell>
          <cell r="P191" t="str">
            <v>KOEF.</v>
          </cell>
          <cell r="Q191" t="str">
            <v>SATUAN</v>
          </cell>
          <cell r="R191" t="str">
            <v>HARGA  SATUAN</v>
          </cell>
          <cell r="T191" t="str">
            <v>JUMLAH  HARGA</v>
          </cell>
        </row>
        <row r="193">
          <cell r="B193">
            <v>1</v>
          </cell>
          <cell r="C193">
            <v>2</v>
          </cell>
          <cell r="P193">
            <v>3</v>
          </cell>
          <cell r="Q193">
            <v>4</v>
          </cell>
          <cell r="R193">
            <v>5</v>
          </cell>
          <cell r="T193" t="str">
            <v>6 = ( 3 x 5 )</v>
          </cell>
        </row>
        <row r="194">
          <cell r="D194">
            <v>1</v>
          </cell>
          <cell r="E194" t="str">
            <v>m3</v>
          </cell>
          <cell r="G194" t="str">
            <v>Pek. Beton Bertulang  Sloof</v>
          </cell>
          <cell r="T194" t="e">
            <v>#REF!</v>
          </cell>
        </row>
        <row r="196">
          <cell r="G196" t="str">
            <v>Beton  K 175</v>
          </cell>
          <cell r="P196">
            <v>1</v>
          </cell>
          <cell r="Q196" t="str">
            <v>m3</v>
          </cell>
          <cell r="R196">
            <v>669400</v>
          </cell>
          <cell r="T196">
            <v>669400</v>
          </cell>
        </row>
        <row r="197">
          <cell r="G197" t="str">
            <v>Besi  Tulangan   U24</v>
          </cell>
          <cell r="P197">
            <v>100</v>
          </cell>
          <cell r="Q197" t="str">
            <v>kg.</v>
          </cell>
          <cell r="R197">
            <v>12600</v>
          </cell>
          <cell r="T197">
            <v>1260000</v>
          </cell>
        </row>
        <row r="198">
          <cell r="G198" t="str">
            <v>Bekesting   Balok</v>
          </cell>
          <cell r="P198">
            <v>10</v>
          </cell>
          <cell r="Q198" t="str">
            <v>m2</v>
          </cell>
          <cell r="R198">
            <v>168400</v>
          </cell>
          <cell r="T198">
            <v>1684000</v>
          </cell>
        </row>
        <row r="199">
          <cell r="D199" t="str">
            <v>J u m l a h</v>
          </cell>
          <cell r="T199">
            <v>3613400</v>
          </cell>
        </row>
        <row r="200">
          <cell r="D200" t="str">
            <v>Dibulatkan  ke bawah</v>
          </cell>
          <cell r="T200">
            <v>3613400</v>
          </cell>
        </row>
        <row r="202">
          <cell r="B202" t="str">
            <v>Jenis  Pekerjaan</v>
          </cell>
          <cell r="L202" t="str">
            <v>:</v>
          </cell>
          <cell r="M202" t="str">
            <v>Daun pintu plat baja  tebal 3 mm</v>
          </cell>
        </row>
        <row r="203">
          <cell r="B203" t="str">
            <v>Kuantitas  Pekerjaan</v>
          </cell>
          <cell r="L203" t="str">
            <v>:</v>
          </cell>
          <cell r="M203" t="str">
            <v>1 m2</v>
          </cell>
        </row>
        <row r="204">
          <cell r="B204" t="str">
            <v>Produksi  Harian / Jam</v>
          </cell>
          <cell r="L204" t="str">
            <v>:</v>
          </cell>
          <cell r="M204" t="str">
            <v>Hari</v>
          </cell>
        </row>
        <row r="206">
          <cell r="B206" t="str">
            <v>NO.</v>
          </cell>
          <cell r="C206" t="str">
            <v>U R A I A N</v>
          </cell>
          <cell r="P206" t="str">
            <v>KOEF.</v>
          </cell>
          <cell r="Q206" t="str">
            <v>SATUAN</v>
          </cell>
          <cell r="R206" t="str">
            <v>HARGA  SATUAN</v>
          </cell>
          <cell r="T206" t="str">
            <v>JUMLAH  HARGA</v>
          </cell>
        </row>
        <row r="208">
          <cell r="B208">
            <v>1</v>
          </cell>
          <cell r="C208">
            <v>2</v>
          </cell>
          <cell r="P208">
            <v>3</v>
          </cell>
          <cell r="Q208">
            <v>4</v>
          </cell>
          <cell r="R208">
            <v>5</v>
          </cell>
          <cell r="T208" t="str">
            <v>6 = ( 3 x 5 )</v>
          </cell>
        </row>
        <row r="209">
          <cell r="D209">
            <v>1</v>
          </cell>
          <cell r="E209" t="str">
            <v>m2</v>
          </cell>
          <cell r="G209" t="str">
            <v>Daun pintu plat baja  tebal 3 mm</v>
          </cell>
          <cell r="T209" t="e">
            <v>#REF!</v>
          </cell>
        </row>
        <row r="211">
          <cell r="G211" t="str">
            <v>Plat baja tebal 3 mm</v>
          </cell>
          <cell r="P211">
            <v>26.25</v>
          </cell>
          <cell r="Q211" t="str">
            <v>kg.</v>
          </cell>
          <cell r="R211">
            <v>24600</v>
          </cell>
          <cell r="T211">
            <v>645750</v>
          </cell>
        </row>
        <row r="212">
          <cell r="D212" t="str">
            <v>J u m l a h</v>
          </cell>
          <cell r="T212">
            <v>645750</v>
          </cell>
        </row>
        <row r="213">
          <cell r="D213" t="str">
            <v>Dibulatkan  ke bawah</v>
          </cell>
          <cell r="T213">
            <v>645700</v>
          </cell>
        </row>
        <row r="215">
          <cell r="B215" t="str">
            <v>Jenis  Pekerjaan</v>
          </cell>
          <cell r="L215" t="str">
            <v>:</v>
          </cell>
          <cell r="M215" t="str">
            <v>Pasangan  Bata  Merah  1 : 4</v>
          </cell>
        </row>
        <row r="216">
          <cell r="B216" t="str">
            <v>Kuantitas  Pekerjaan</v>
          </cell>
          <cell r="L216" t="str">
            <v>:</v>
          </cell>
          <cell r="M216" t="str">
            <v>m2</v>
          </cell>
        </row>
        <row r="217">
          <cell r="B217" t="str">
            <v>Produksi  Harian / Jam</v>
          </cell>
          <cell r="L217" t="str">
            <v>:</v>
          </cell>
          <cell r="M217" t="str">
            <v>Hari</v>
          </cell>
        </row>
        <row r="219">
          <cell r="B219" t="str">
            <v>NO.</v>
          </cell>
          <cell r="C219" t="str">
            <v>U R A I A N</v>
          </cell>
          <cell r="P219" t="str">
            <v>KOEF.</v>
          </cell>
          <cell r="Q219" t="str">
            <v>SATUAN</v>
          </cell>
          <cell r="R219" t="str">
            <v>HARGA  SATUAN</v>
          </cell>
          <cell r="T219" t="str">
            <v>JUMLAH  HARGA</v>
          </cell>
        </row>
        <row r="221">
          <cell r="B221">
            <v>1</v>
          </cell>
          <cell r="C221">
            <v>2</v>
          </cell>
          <cell r="P221">
            <v>3</v>
          </cell>
          <cell r="Q221">
            <v>4</v>
          </cell>
          <cell r="R221">
            <v>5</v>
          </cell>
          <cell r="T221" t="str">
            <v>6 = ( 3 x 5 )</v>
          </cell>
        </row>
        <row r="222">
          <cell r="A222" t="str">
            <v>x</v>
          </cell>
          <cell r="D222">
            <v>1</v>
          </cell>
          <cell r="E222" t="str">
            <v>m2</v>
          </cell>
          <cell r="G222" t="str">
            <v>Pek. Pasangan Bata Merah 1 : 4</v>
          </cell>
          <cell r="T222">
            <v>62300</v>
          </cell>
        </row>
        <row r="224">
          <cell r="D224" t="str">
            <v>BAHAN</v>
          </cell>
          <cell r="H224" t="str">
            <v>:</v>
          </cell>
        </row>
        <row r="225">
          <cell r="A225">
            <v>15</v>
          </cell>
          <cell r="D225" t="str">
            <v>-</v>
          </cell>
          <cell r="E225" t="str">
            <v>Bata  Merah  Bakar  Kelas  II</v>
          </cell>
          <cell r="P225">
            <v>70</v>
          </cell>
          <cell r="Q225" t="str">
            <v>bh.</v>
          </cell>
          <cell r="R225">
            <v>270</v>
          </cell>
          <cell r="T225">
            <v>18900</v>
          </cell>
        </row>
        <row r="226">
          <cell r="A226">
            <v>3</v>
          </cell>
          <cell r="D226" t="str">
            <v>-</v>
          </cell>
          <cell r="E226" t="str">
            <v>Pasir  Pasang</v>
          </cell>
          <cell r="P226">
            <v>4.2999999999999997E-2</v>
          </cell>
          <cell r="Q226" t="str">
            <v>m3</v>
          </cell>
          <cell r="R226">
            <v>129000</v>
          </cell>
          <cell r="T226">
            <v>5547</v>
          </cell>
        </row>
        <row r="227">
          <cell r="A227">
            <v>17</v>
          </cell>
          <cell r="D227" t="str">
            <v>-</v>
          </cell>
          <cell r="E227" t="str">
            <v>Semen  ( Portland  Cemment ) 50  kg.</v>
          </cell>
          <cell r="P227">
            <v>11.5</v>
          </cell>
          <cell r="Q227" t="str">
            <v>kg.</v>
          </cell>
          <cell r="R227">
            <v>1000</v>
          </cell>
          <cell r="T227">
            <v>11500</v>
          </cell>
        </row>
        <row r="229">
          <cell r="P229" t="str">
            <v>Sub  Jumlah</v>
          </cell>
          <cell r="T229">
            <v>35947</v>
          </cell>
        </row>
        <row r="230">
          <cell r="D230" t="str">
            <v>UPAH</v>
          </cell>
          <cell r="H230" t="str">
            <v>:</v>
          </cell>
        </row>
        <row r="231">
          <cell r="A231">
            <v>1</v>
          </cell>
          <cell r="D231" t="str">
            <v>-</v>
          </cell>
          <cell r="E231" t="str">
            <v>Pekerja</v>
          </cell>
          <cell r="P231">
            <v>0.32</v>
          </cell>
          <cell r="Q231" t="str">
            <v>O H</v>
          </cell>
          <cell r="R231">
            <v>42000</v>
          </cell>
          <cell r="T231">
            <v>13440</v>
          </cell>
        </row>
        <row r="232">
          <cell r="A232">
            <v>6</v>
          </cell>
          <cell r="D232" t="str">
            <v>-</v>
          </cell>
          <cell r="E232" t="str">
            <v xml:space="preserve">Tukang  Batu  </v>
          </cell>
          <cell r="P232">
            <v>0.1</v>
          </cell>
          <cell r="Q232" t="str">
            <v>O H</v>
          </cell>
          <cell r="R232">
            <v>56000</v>
          </cell>
          <cell r="T232">
            <v>5600</v>
          </cell>
        </row>
        <row r="233">
          <cell r="A233">
            <v>7</v>
          </cell>
          <cell r="D233" t="str">
            <v>-</v>
          </cell>
          <cell r="E233" t="str">
            <v>Kepala  Tukang  Batu</v>
          </cell>
          <cell r="P233">
            <v>0.01</v>
          </cell>
          <cell r="Q233" t="str">
            <v>O H</v>
          </cell>
          <cell r="R233">
            <v>60000</v>
          </cell>
          <cell r="T233">
            <v>600</v>
          </cell>
        </row>
        <row r="234">
          <cell r="A234">
            <v>20</v>
          </cell>
          <cell r="D234" t="str">
            <v>-</v>
          </cell>
          <cell r="E234" t="str">
            <v>M a n d o r</v>
          </cell>
          <cell r="P234">
            <v>1.4999999999999999E-2</v>
          </cell>
          <cell r="Q234" t="str">
            <v>O H</v>
          </cell>
          <cell r="R234">
            <v>70000</v>
          </cell>
          <cell r="T234">
            <v>1050</v>
          </cell>
        </row>
        <row r="236">
          <cell r="P236" t="str">
            <v>Sub  Jumlah</v>
          </cell>
          <cell r="T236">
            <v>20690</v>
          </cell>
        </row>
        <row r="237">
          <cell r="D237" t="str">
            <v>ALAT</v>
          </cell>
          <cell r="H237" t="str">
            <v>:</v>
          </cell>
        </row>
        <row r="239">
          <cell r="P239" t="str">
            <v>Sub  Jumlah</v>
          </cell>
          <cell r="T239">
            <v>0</v>
          </cell>
        </row>
        <row r="241">
          <cell r="D241" t="str">
            <v>J u m l a h</v>
          </cell>
          <cell r="T241">
            <v>56637</v>
          </cell>
        </row>
        <row r="242">
          <cell r="D242" t="str">
            <v>Keuntungan Maksimal  10 %</v>
          </cell>
          <cell r="T242">
            <v>5663.7</v>
          </cell>
        </row>
        <row r="243">
          <cell r="D243" t="str">
            <v>Jumlah Total</v>
          </cell>
          <cell r="T243">
            <v>62300.7</v>
          </cell>
        </row>
        <row r="244">
          <cell r="D244" t="str">
            <v>Dibulatkan  ke bawah</v>
          </cell>
          <cell r="T244">
            <v>62300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REKAP"/>
      <sheetName val="ANALISA"/>
      <sheetName val="BOQ"/>
      <sheetName val="ANATEK"/>
      <sheetName val="Daftar MPU"/>
      <sheetName val="Upah"/>
      <sheetName val="Bahan"/>
      <sheetName val="Peralatan"/>
      <sheetName val="SCH"/>
      <sheetName val="Sub Kontraktor"/>
      <sheetName val="Produk Luar Negeri"/>
      <sheetName val="M-ON SITE"/>
      <sheetName val="hrg-lumpsum"/>
    </sheetNames>
    <sheetDataSet>
      <sheetData sheetId="0"/>
      <sheetData sheetId="1" refreshError="1">
        <row r="4">
          <cell r="BC4">
            <v>1</v>
          </cell>
          <cell r="BD4" t="str">
            <v>Satu</v>
          </cell>
        </row>
        <row r="5">
          <cell r="BC5">
            <v>2</v>
          </cell>
          <cell r="BD5" t="str">
            <v>Dua</v>
          </cell>
        </row>
        <row r="6">
          <cell r="BC6">
            <v>3</v>
          </cell>
          <cell r="BD6" t="str">
            <v>Tiga</v>
          </cell>
        </row>
        <row r="7">
          <cell r="BC7">
            <v>4</v>
          </cell>
          <cell r="BD7" t="str">
            <v>Empat</v>
          </cell>
        </row>
        <row r="8">
          <cell r="BC8">
            <v>5</v>
          </cell>
          <cell r="BD8" t="str">
            <v>Lima</v>
          </cell>
        </row>
        <row r="9">
          <cell r="BC9">
            <v>6</v>
          </cell>
          <cell r="BD9" t="str">
            <v>Enam</v>
          </cell>
        </row>
        <row r="10">
          <cell r="BC10">
            <v>7</v>
          </cell>
          <cell r="BD10" t="str">
            <v>Tujuh</v>
          </cell>
        </row>
        <row r="11">
          <cell r="BC11">
            <v>8</v>
          </cell>
          <cell r="BD11" t="str">
            <v>Delapan</v>
          </cell>
        </row>
        <row r="12">
          <cell r="BC12">
            <v>9</v>
          </cell>
          <cell r="BD12" t="str">
            <v>Sembilan</v>
          </cell>
        </row>
        <row r="13">
          <cell r="BC13">
            <v>10</v>
          </cell>
          <cell r="BD13" t="str">
            <v>Sepuluh</v>
          </cell>
        </row>
        <row r="14">
          <cell r="BC14">
            <v>11</v>
          </cell>
          <cell r="BD14" t="str">
            <v>Sebelas</v>
          </cell>
        </row>
        <row r="15">
          <cell r="BC15">
            <v>12</v>
          </cell>
          <cell r="BD15" t="str">
            <v>Dua Belas</v>
          </cell>
        </row>
        <row r="16">
          <cell r="BC16">
            <v>13</v>
          </cell>
          <cell r="BD16" t="str">
            <v>Tiga Belas</v>
          </cell>
        </row>
        <row r="17">
          <cell r="BC17">
            <v>14</v>
          </cell>
          <cell r="BD17" t="str">
            <v>Empat Belas</v>
          </cell>
        </row>
        <row r="18">
          <cell r="BC18">
            <v>15</v>
          </cell>
          <cell r="BD18" t="str">
            <v>Lima Belas</v>
          </cell>
        </row>
        <row r="19">
          <cell r="BC19">
            <v>16</v>
          </cell>
          <cell r="BD19" t="str">
            <v>Enam Belas</v>
          </cell>
        </row>
        <row r="20">
          <cell r="BC20">
            <v>17</v>
          </cell>
          <cell r="BD20" t="str">
            <v>Tujuh Belas</v>
          </cell>
        </row>
        <row r="21">
          <cell r="BC21">
            <v>18</v>
          </cell>
          <cell r="BD21" t="str">
            <v>Delapan Belas</v>
          </cell>
        </row>
        <row r="22">
          <cell r="BC22">
            <v>19</v>
          </cell>
          <cell r="BD22" t="str">
            <v>Sembilan Belas</v>
          </cell>
        </row>
        <row r="23">
          <cell r="BC23">
            <v>20</v>
          </cell>
          <cell r="BD23" t="str">
            <v>Dua Puluh</v>
          </cell>
        </row>
        <row r="24">
          <cell r="BC24">
            <v>21</v>
          </cell>
          <cell r="BD24" t="str">
            <v>Dua Puluh Satu</v>
          </cell>
        </row>
        <row r="25">
          <cell r="BC25">
            <v>22</v>
          </cell>
          <cell r="BD25" t="str">
            <v>Dua Puluh Dua</v>
          </cell>
        </row>
        <row r="26">
          <cell r="BC26">
            <v>23</v>
          </cell>
          <cell r="BD26" t="str">
            <v>Dua Puluh Tiga</v>
          </cell>
        </row>
        <row r="27">
          <cell r="BC27">
            <v>24</v>
          </cell>
          <cell r="BD27" t="str">
            <v>Dua Puluh Empat</v>
          </cell>
        </row>
        <row r="28">
          <cell r="BC28">
            <v>25</v>
          </cell>
          <cell r="BD28" t="str">
            <v>Dua Puluh Lima</v>
          </cell>
        </row>
        <row r="29">
          <cell r="BC29">
            <v>26</v>
          </cell>
          <cell r="BD29" t="str">
            <v>Dua Puluh Enam</v>
          </cell>
        </row>
        <row r="30">
          <cell r="BC30">
            <v>27</v>
          </cell>
          <cell r="BD30" t="str">
            <v>Dua Puluh Tujuh</v>
          </cell>
        </row>
        <row r="31">
          <cell r="BC31">
            <v>28</v>
          </cell>
          <cell r="BD31" t="str">
            <v>Dua Puluh Delapan</v>
          </cell>
        </row>
        <row r="32">
          <cell r="BC32">
            <v>29</v>
          </cell>
          <cell r="BD32" t="str">
            <v>Dua Puluh Sembilan</v>
          </cell>
        </row>
        <row r="33">
          <cell r="BC33">
            <v>30</v>
          </cell>
          <cell r="BD33" t="str">
            <v>Tiga Puluh</v>
          </cell>
        </row>
        <row r="34">
          <cell r="BC34">
            <v>31</v>
          </cell>
          <cell r="BD34" t="str">
            <v>Tiga Puluh Satu</v>
          </cell>
        </row>
        <row r="35">
          <cell r="BC35">
            <v>32</v>
          </cell>
          <cell r="BD35" t="str">
            <v>Tiga Puluh Dua</v>
          </cell>
        </row>
        <row r="36">
          <cell r="BC36">
            <v>33</v>
          </cell>
          <cell r="BD36" t="str">
            <v>Tiga Puluh Tiga</v>
          </cell>
        </row>
        <row r="37">
          <cell r="BC37">
            <v>34</v>
          </cell>
          <cell r="BD37" t="str">
            <v>Tiga Puluh Empat</v>
          </cell>
        </row>
        <row r="38">
          <cell r="BC38">
            <v>35</v>
          </cell>
          <cell r="BD38" t="str">
            <v>Tiga Puluh Lima</v>
          </cell>
        </row>
        <row r="39">
          <cell r="BC39">
            <v>36</v>
          </cell>
          <cell r="BD39" t="str">
            <v>Tiga Puluh Enam</v>
          </cell>
        </row>
        <row r="40">
          <cell r="BC40">
            <v>37</v>
          </cell>
          <cell r="BD40" t="str">
            <v>Tiga Puluh Tujuh</v>
          </cell>
        </row>
        <row r="41">
          <cell r="BC41">
            <v>38</v>
          </cell>
          <cell r="BD41" t="str">
            <v>Tiga Puluh Delapan</v>
          </cell>
        </row>
        <row r="42">
          <cell r="BC42">
            <v>39</v>
          </cell>
          <cell r="BD42" t="str">
            <v>Tiga Puluh Sembilan</v>
          </cell>
        </row>
        <row r="43">
          <cell r="BC43">
            <v>40</v>
          </cell>
          <cell r="BD43" t="str">
            <v>Empat Puluh</v>
          </cell>
        </row>
        <row r="44">
          <cell r="BC44">
            <v>41</v>
          </cell>
          <cell r="BD44" t="str">
            <v>Empat Puluh Satu</v>
          </cell>
        </row>
        <row r="45">
          <cell r="BC45">
            <v>42</v>
          </cell>
          <cell r="BD45" t="str">
            <v>Empat Puluh Dua</v>
          </cell>
        </row>
        <row r="46">
          <cell r="BC46">
            <v>43</v>
          </cell>
          <cell r="BD46" t="str">
            <v>Empat Puluh Tiga</v>
          </cell>
        </row>
        <row r="47">
          <cell r="BC47">
            <v>44</v>
          </cell>
          <cell r="BD47" t="str">
            <v>Empat Puluh Empat</v>
          </cell>
        </row>
        <row r="48">
          <cell r="BC48">
            <v>45</v>
          </cell>
          <cell r="BD48" t="str">
            <v>Empat Puluh Lima</v>
          </cell>
        </row>
        <row r="49">
          <cell r="BC49">
            <v>46</v>
          </cell>
          <cell r="BD49" t="str">
            <v>Empat Puluh Enam</v>
          </cell>
        </row>
        <row r="50">
          <cell r="BC50">
            <v>47</v>
          </cell>
          <cell r="BD50" t="str">
            <v>Empat Puluh Tujuh</v>
          </cell>
        </row>
        <row r="51">
          <cell r="BC51">
            <v>48</v>
          </cell>
          <cell r="BD51" t="str">
            <v>Empat Puluh Delapan</v>
          </cell>
        </row>
        <row r="52">
          <cell r="BC52">
            <v>49</v>
          </cell>
          <cell r="BD52" t="str">
            <v>Empat Puluh Sembilan</v>
          </cell>
        </row>
        <row r="53">
          <cell r="BC53">
            <v>50</v>
          </cell>
          <cell r="BD53" t="str">
            <v>Lima Puluh</v>
          </cell>
        </row>
        <row r="54">
          <cell r="BC54">
            <v>51</v>
          </cell>
          <cell r="BD54" t="str">
            <v>Lima Puluh Satu</v>
          </cell>
        </row>
        <row r="55">
          <cell r="BC55">
            <v>52</v>
          </cell>
          <cell r="BD55" t="str">
            <v>Lima Puluh Dua</v>
          </cell>
        </row>
        <row r="56">
          <cell r="BC56">
            <v>53</v>
          </cell>
          <cell r="BD56" t="str">
            <v>Lima Puluh Tiga</v>
          </cell>
        </row>
        <row r="57">
          <cell r="BC57">
            <v>54</v>
          </cell>
          <cell r="BD57" t="str">
            <v>Lima Puluh Empat</v>
          </cell>
        </row>
        <row r="58">
          <cell r="BC58">
            <v>55</v>
          </cell>
          <cell r="BD58" t="str">
            <v>Lima Puluh Lima</v>
          </cell>
        </row>
        <row r="59">
          <cell r="BC59">
            <v>56</v>
          </cell>
          <cell r="BD59" t="str">
            <v>Lima Puluh Enam</v>
          </cell>
        </row>
        <row r="60">
          <cell r="BC60">
            <v>57</v>
          </cell>
          <cell r="BD60" t="str">
            <v>Lima Puluh Tujuh</v>
          </cell>
        </row>
        <row r="61">
          <cell r="BC61">
            <v>58</v>
          </cell>
          <cell r="BD61" t="str">
            <v>Lima Puluh Delapan</v>
          </cell>
        </row>
        <row r="62">
          <cell r="BC62">
            <v>59</v>
          </cell>
          <cell r="BD62" t="str">
            <v>Lima Puluh Sembilan</v>
          </cell>
        </row>
        <row r="63">
          <cell r="BC63">
            <v>60</v>
          </cell>
          <cell r="BD63" t="str">
            <v>Enam Puluh</v>
          </cell>
        </row>
        <row r="64">
          <cell r="BC64">
            <v>61</v>
          </cell>
          <cell r="BD64" t="str">
            <v>Enam Puluh Satu</v>
          </cell>
        </row>
        <row r="65">
          <cell r="BC65">
            <v>62</v>
          </cell>
          <cell r="BD65" t="str">
            <v>Enam Puluh Dua</v>
          </cell>
        </row>
        <row r="66">
          <cell r="BC66">
            <v>63</v>
          </cell>
          <cell r="BD66" t="str">
            <v>Enam Puluh Tiga</v>
          </cell>
        </row>
        <row r="67">
          <cell r="BC67">
            <v>64</v>
          </cell>
          <cell r="BD67" t="str">
            <v>Enam Puluh Empat</v>
          </cell>
        </row>
        <row r="68">
          <cell r="BC68">
            <v>65</v>
          </cell>
          <cell r="BD68" t="str">
            <v>Enam Puluh Lima</v>
          </cell>
        </row>
        <row r="69">
          <cell r="BC69">
            <v>66</v>
          </cell>
          <cell r="BD69" t="str">
            <v>Enam Puluh Enam</v>
          </cell>
        </row>
        <row r="70">
          <cell r="BC70">
            <v>67</v>
          </cell>
          <cell r="BD70" t="str">
            <v>Enam Puluh Tujuh</v>
          </cell>
        </row>
        <row r="71">
          <cell r="BC71">
            <v>68</v>
          </cell>
          <cell r="BD71" t="str">
            <v>Enam Puluh Delapan</v>
          </cell>
        </row>
        <row r="72">
          <cell r="BC72">
            <v>69</v>
          </cell>
          <cell r="BD72" t="str">
            <v>Enam Puluh Sembilan</v>
          </cell>
        </row>
        <row r="73">
          <cell r="BC73">
            <v>70</v>
          </cell>
          <cell r="BD73" t="str">
            <v>Tujuh Puluh</v>
          </cell>
        </row>
        <row r="74">
          <cell r="BC74">
            <v>71</v>
          </cell>
          <cell r="BD74" t="str">
            <v>Tujuh Puluh Satu</v>
          </cell>
        </row>
        <row r="75">
          <cell r="BC75">
            <v>72</v>
          </cell>
          <cell r="BD75" t="str">
            <v>Tujuh Puluh Dua</v>
          </cell>
        </row>
        <row r="76">
          <cell r="BC76">
            <v>73</v>
          </cell>
          <cell r="BD76" t="str">
            <v>Tujuh Puluh Tiga</v>
          </cell>
        </row>
        <row r="77">
          <cell r="BC77">
            <v>74</v>
          </cell>
          <cell r="BD77" t="str">
            <v>Tujuh Puluh Empat</v>
          </cell>
        </row>
        <row r="78">
          <cell r="BC78">
            <v>75</v>
          </cell>
          <cell r="BD78" t="str">
            <v>Tujuh Puluh Lima</v>
          </cell>
        </row>
        <row r="79">
          <cell r="BC79">
            <v>76</v>
          </cell>
          <cell r="BD79" t="str">
            <v>Tujuh Puluh Enam</v>
          </cell>
        </row>
        <row r="80">
          <cell r="BC80">
            <v>77</v>
          </cell>
          <cell r="BD80" t="str">
            <v>Tujuh Puluh Tujuh</v>
          </cell>
        </row>
        <row r="81">
          <cell r="BC81">
            <v>78</v>
          </cell>
          <cell r="BD81" t="str">
            <v>Tujuh Puluh Delapan</v>
          </cell>
        </row>
        <row r="82">
          <cell r="BC82">
            <v>79</v>
          </cell>
          <cell r="BD82" t="str">
            <v>Tujuh Puluh Sembilan</v>
          </cell>
        </row>
        <row r="83">
          <cell r="BC83">
            <v>80</v>
          </cell>
          <cell r="BD83" t="str">
            <v>Delapan Puluh</v>
          </cell>
        </row>
        <row r="84">
          <cell r="BC84">
            <v>81</v>
          </cell>
          <cell r="BD84" t="str">
            <v>Delapan Puluh Satu</v>
          </cell>
        </row>
        <row r="85">
          <cell r="BC85">
            <v>82</v>
          </cell>
          <cell r="BD85" t="str">
            <v>Delapan Puluh Dua</v>
          </cell>
        </row>
        <row r="86">
          <cell r="BC86">
            <v>83</v>
          </cell>
          <cell r="BD86" t="str">
            <v>Delapan Puluh Tiga</v>
          </cell>
        </row>
        <row r="87">
          <cell r="BC87">
            <v>84</v>
          </cell>
          <cell r="BD87" t="str">
            <v>Delapan Puluh Empat</v>
          </cell>
        </row>
        <row r="88">
          <cell r="BC88">
            <v>85</v>
          </cell>
          <cell r="BD88" t="str">
            <v>Delapan Puluh Lima</v>
          </cell>
        </row>
        <row r="89">
          <cell r="BC89">
            <v>86</v>
          </cell>
          <cell r="BD89" t="str">
            <v>Delapan Puluh Enam</v>
          </cell>
        </row>
        <row r="90">
          <cell r="BC90">
            <v>87</v>
          </cell>
          <cell r="BD90" t="str">
            <v>Delapan Puluh Tujuh</v>
          </cell>
        </row>
        <row r="91">
          <cell r="BC91">
            <v>88</v>
          </cell>
          <cell r="BD91" t="str">
            <v>Delapan Puluh Delapan</v>
          </cell>
        </row>
        <row r="92">
          <cell r="BC92">
            <v>89</v>
          </cell>
          <cell r="BD92" t="str">
            <v>Delapan Puluh Sembilan</v>
          </cell>
        </row>
        <row r="93">
          <cell r="BC93">
            <v>90</v>
          </cell>
          <cell r="BD93" t="str">
            <v>Sembilan Puluh</v>
          </cell>
        </row>
        <row r="94">
          <cell r="BC94">
            <v>91</v>
          </cell>
          <cell r="BD94" t="str">
            <v>Sembilan Puluh Satu</v>
          </cell>
        </row>
        <row r="95">
          <cell r="BC95">
            <v>92</v>
          </cell>
          <cell r="BD95" t="str">
            <v>Sembilan Puluh Dua</v>
          </cell>
        </row>
        <row r="96">
          <cell r="BC96">
            <v>93</v>
          </cell>
          <cell r="BD96" t="str">
            <v>Sembilan Puluh Tiga</v>
          </cell>
        </row>
        <row r="97">
          <cell r="BC97">
            <v>94</v>
          </cell>
          <cell r="BD97" t="str">
            <v>Sembilan Puluh Empat</v>
          </cell>
        </row>
        <row r="98">
          <cell r="BC98">
            <v>95</v>
          </cell>
          <cell r="BD98" t="str">
            <v>Sembilan Puluh Lima</v>
          </cell>
        </row>
        <row r="99">
          <cell r="BC99">
            <v>96</v>
          </cell>
          <cell r="BD99" t="str">
            <v>Sembilan Puluh Enam</v>
          </cell>
        </row>
        <row r="100">
          <cell r="BC100">
            <v>97</v>
          </cell>
          <cell r="BD100" t="str">
            <v>Sembilan Puluh Tujuh</v>
          </cell>
        </row>
        <row r="101">
          <cell r="BC101">
            <v>98</v>
          </cell>
          <cell r="BD101" t="str">
            <v>Sembilan Puluh Delapan</v>
          </cell>
        </row>
        <row r="102">
          <cell r="BC102">
            <v>99</v>
          </cell>
          <cell r="BD102" t="str">
            <v>Sembilan Puluh Sembilan</v>
          </cell>
        </row>
        <row r="103">
          <cell r="BC103">
            <v>100</v>
          </cell>
          <cell r="BD103" t="str">
            <v>Seratus</v>
          </cell>
        </row>
        <row r="104">
          <cell r="BC104">
            <v>101</v>
          </cell>
          <cell r="BD104" t="str">
            <v>Seratus Satu</v>
          </cell>
        </row>
        <row r="105">
          <cell r="BC105">
            <v>102</v>
          </cell>
          <cell r="BD105" t="str">
            <v>Seratus Dua</v>
          </cell>
        </row>
        <row r="106">
          <cell r="BC106">
            <v>103</v>
          </cell>
          <cell r="BD106" t="str">
            <v>Seratus Tiga</v>
          </cell>
        </row>
        <row r="107">
          <cell r="BC107">
            <v>104</v>
          </cell>
          <cell r="BD107" t="str">
            <v>Seratus Empat</v>
          </cell>
        </row>
        <row r="108">
          <cell r="BC108">
            <v>105</v>
          </cell>
          <cell r="BD108" t="str">
            <v>Seratus Lima</v>
          </cell>
        </row>
        <row r="109">
          <cell r="BC109">
            <v>106</v>
          </cell>
          <cell r="BD109" t="str">
            <v>Seratus Enam</v>
          </cell>
        </row>
        <row r="110">
          <cell r="BC110">
            <v>107</v>
          </cell>
          <cell r="BD110" t="str">
            <v>Seratus Tujuh</v>
          </cell>
        </row>
        <row r="111">
          <cell r="BC111">
            <v>108</v>
          </cell>
          <cell r="BD111" t="str">
            <v>Seratus Delapan</v>
          </cell>
        </row>
        <row r="112">
          <cell r="BC112">
            <v>109</v>
          </cell>
          <cell r="BD112" t="str">
            <v>Seratus Sembilan</v>
          </cell>
        </row>
        <row r="113">
          <cell r="BC113">
            <v>110</v>
          </cell>
          <cell r="BD113" t="str">
            <v>Seratus Sepuluh</v>
          </cell>
        </row>
        <row r="114">
          <cell r="BC114">
            <v>111</v>
          </cell>
          <cell r="BD114" t="str">
            <v>Seratus Sebelas</v>
          </cell>
        </row>
        <row r="115">
          <cell r="BC115">
            <v>112</v>
          </cell>
          <cell r="BD115" t="str">
            <v>Seratus Dua Belas</v>
          </cell>
        </row>
        <row r="116">
          <cell r="BC116">
            <v>113</v>
          </cell>
          <cell r="BD116" t="str">
            <v>Seratus Tiga Belas</v>
          </cell>
        </row>
        <row r="117">
          <cell r="BC117">
            <v>114</v>
          </cell>
          <cell r="BD117" t="str">
            <v>Seratus Empat Belas</v>
          </cell>
        </row>
        <row r="118">
          <cell r="BC118">
            <v>115</v>
          </cell>
          <cell r="BD118" t="str">
            <v>Seratus Lima Belas</v>
          </cell>
        </row>
        <row r="119">
          <cell r="BC119">
            <v>116</v>
          </cell>
          <cell r="BD119" t="str">
            <v>Seratus Enam Belas</v>
          </cell>
        </row>
        <row r="120">
          <cell r="BC120">
            <v>117</v>
          </cell>
          <cell r="BD120" t="str">
            <v>Seratus Tujuh Belas</v>
          </cell>
        </row>
        <row r="121">
          <cell r="BC121">
            <v>118</v>
          </cell>
          <cell r="BD121" t="str">
            <v>Seratus Delapan Belas</v>
          </cell>
        </row>
        <row r="122">
          <cell r="BC122">
            <v>119</v>
          </cell>
          <cell r="BD122" t="str">
            <v>Seratus Sembilan Belas</v>
          </cell>
        </row>
        <row r="123">
          <cell r="BC123">
            <v>120</v>
          </cell>
          <cell r="BD123" t="str">
            <v>Seratus Dua Puluh</v>
          </cell>
        </row>
        <row r="124">
          <cell r="BC124">
            <v>121</v>
          </cell>
          <cell r="BD124" t="str">
            <v>Seratus Dua Puluh Satu</v>
          </cell>
        </row>
        <row r="125">
          <cell r="BC125">
            <v>122</v>
          </cell>
          <cell r="BD125" t="str">
            <v>Seratus Dua Puluh Dua</v>
          </cell>
        </row>
        <row r="126">
          <cell r="BC126">
            <v>123</v>
          </cell>
          <cell r="BD126" t="str">
            <v>Seratus Dua Puluh Tiga</v>
          </cell>
        </row>
        <row r="127">
          <cell r="BC127">
            <v>124</v>
          </cell>
          <cell r="BD127" t="str">
            <v>Seratus Dua Puluh Empat</v>
          </cell>
        </row>
        <row r="128">
          <cell r="BC128">
            <v>125</v>
          </cell>
          <cell r="BD128" t="str">
            <v>Seratus Dua Puluh Lima</v>
          </cell>
        </row>
        <row r="129">
          <cell r="BC129">
            <v>126</v>
          </cell>
          <cell r="BD129" t="str">
            <v>Seratus Dua Puluh Enam</v>
          </cell>
        </row>
        <row r="130">
          <cell r="BC130">
            <v>127</v>
          </cell>
          <cell r="BD130" t="str">
            <v>Seratus Dua Puluh Tujuh</v>
          </cell>
        </row>
        <row r="131">
          <cell r="BC131">
            <v>128</v>
          </cell>
          <cell r="BD131" t="str">
            <v>Seratus Dua Puluh Delapan</v>
          </cell>
        </row>
        <row r="132">
          <cell r="BC132">
            <v>129</v>
          </cell>
          <cell r="BD132" t="str">
            <v>Seratus Dua Puluh Sembilan</v>
          </cell>
        </row>
        <row r="133">
          <cell r="BC133">
            <v>130</v>
          </cell>
          <cell r="BD133" t="str">
            <v>Seratus Tiga Puluh</v>
          </cell>
        </row>
        <row r="134">
          <cell r="BC134">
            <v>131</v>
          </cell>
          <cell r="BD134" t="str">
            <v>Seratus Tiga Puluh Satu</v>
          </cell>
        </row>
        <row r="135">
          <cell r="BC135">
            <v>132</v>
          </cell>
          <cell r="BD135" t="str">
            <v>Seratus Tiga Puluh Dua</v>
          </cell>
        </row>
        <row r="136">
          <cell r="BC136">
            <v>133</v>
          </cell>
          <cell r="BD136" t="str">
            <v>Seratus Tiga Puluh Tiga</v>
          </cell>
        </row>
        <row r="137">
          <cell r="BC137">
            <v>134</v>
          </cell>
          <cell r="BD137" t="str">
            <v>Seratus Tiga Puluh Empat</v>
          </cell>
        </row>
        <row r="138">
          <cell r="BC138">
            <v>135</v>
          </cell>
          <cell r="BD138" t="str">
            <v>Seratus Tiga Puluh Lima</v>
          </cell>
        </row>
        <row r="139">
          <cell r="BC139">
            <v>136</v>
          </cell>
          <cell r="BD139" t="str">
            <v>Seratus Tiga Puluh Enam</v>
          </cell>
        </row>
        <row r="140">
          <cell r="BC140">
            <v>137</v>
          </cell>
          <cell r="BD140" t="str">
            <v>Seratus Tiga Puluh Tujuh</v>
          </cell>
        </row>
        <row r="141">
          <cell r="BC141">
            <v>138</v>
          </cell>
          <cell r="BD141" t="str">
            <v>Seratus Tiga Puluh Delapan</v>
          </cell>
        </row>
        <row r="142">
          <cell r="BC142">
            <v>139</v>
          </cell>
          <cell r="BD142" t="str">
            <v>Seratus Tiga Puluh Sembilan</v>
          </cell>
        </row>
        <row r="143">
          <cell r="BC143">
            <v>140</v>
          </cell>
          <cell r="BD143" t="str">
            <v>Seratus Empat Puluh</v>
          </cell>
        </row>
        <row r="144">
          <cell r="BC144">
            <v>141</v>
          </cell>
          <cell r="BD144" t="str">
            <v>Seratus Empat Puluh Satu</v>
          </cell>
        </row>
        <row r="145">
          <cell r="BC145">
            <v>142</v>
          </cell>
          <cell r="BD145" t="str">
            <v>Seratus Empat Puluh Dua</v>
          </cell>
        </row>
        <row r="146">
          <cell r="BC146">
            <v>143</v>
          </cell>
          <cell r="BD146" t="str">
            <v>Seratus Empat Puluh Tiga</v>
          </cell>
        </row>
        <row r="147">
          <cell r="BC147">
            <v>144</v>
          </cell>
          <cell r="BD147" t="str">
            <v>Seratus Empat Puluh Empat</v>
          </cell>
        </row>
        <row r="148">
          <cell r="BC148">
            <v>145</v>
          </cell>
          <cell r="BD148" t="str">
            <v>Seratus Empat Puluh Lima</v>
          </cell>
        </row>
        <row r="149">
          <cell r="BC149">
            <v>146</v>
          </cell>
          <cell r="BD149" t="str">
            <v>Seratus Empat Puluh Enam</v>
          </cell>
        </row>
        <row r="150">
          <cell r="BC150">
            <v>147</v>
          </cell>
          <cell r="BD150" t="str">
            <v>Seratus Empat Puluh Tujuh</v>
          </cell>
        </row>
        <row r="151">
          <cell r="BC151">
            <v>148</v>
          </cell>
          <cell r="BD151" t="str">
            <v>Seratus Empat Puluh Delapan</v>
          </cell>
        </row>
        <row r="152">
          <cell r="BC152">
            <v>149</v>
          </cell>
          <cell r="BD152" t="str">
            <v>Seratus Empat Puluh Sembilan</v>
          </cell>
        </row>
        <row r="153">
          <cell r="BC153">
            <v>150</v>
          </cell>
          <cell r="BD153" t="str">
            <v>Seratus Lima Puluh</v>
          </cell>
        </row>
        <row r="154">
          <cell r="BC154">
            <v>151</v>
          </cell>
          <cell r="BD154" t="str">
            <v>Seratus Lima Puluh Satu</v>
          </cell>
        </row>
        <row r="155">
          <cell r="BC155">
            <v>152</v>
          </cell>
          <cell r="BD155" t="str">
            <v>Seratus Lima Puluh Dua</v>
          </cell>
        </row>
        <row r="156">
          <cell r="BC156">
            <v>153</v>
          </cell>
          <cell r="BD156" t="str">
            <v>Seratus Lima Puluh Tiga</v>
          </cell>
        </row>
        <row r="157">
          <cell r="BC157">
            <v>154</v>
          </cell>
          <cell r="BD157" t="str">
            <v>Seratus Lima Puluh Empat</v>
          </cell>
        </row>
        <row r="158">
          <cell r="BC158">
            <v>155</v>
          </cell>
          <cell r="BD158" t="str">
            <v>Seratus Lima Puluh Lima</v>
          </cell>
        </row>
        <row r="159">
          <cell r="BC159">
            <v>156</v>
          </cell>
          <cell r="BD159" t="str">
            <v>Seratus Lima Puluh Enam</v>
          </cell>
        </row>
        <row r="160">
          <cell r="BC160">
            <v>157</v>
          </cell>
          <cell r="BD160" t="str">
            <v>Seratus Lima Puluh Tujuh</v>
          </cell>
        </row>
        <row r="161">
          <cell r="BC161">
            <v>158</v>
          </cell>
          <cell r="BD161" t="str">
            <v>Seratus Lima Puluh Delapan</v>
          </cell>
        </row>
        <row r="162">
          <cell r="BC162">
            <v>159</v>
          </cell>
          <cell r="BD162" t="str">
            <v>Seratus Lima Puluh Sembilan</v>
          </cell>
        </row>
        <row r="163">
          <cell r="BC163">
            <v>160</v>
          </cell>
          <cell r="BD163" t="str">
            <v>Seratus Enam Puluh</v>
          </cell>
        </row>
        <row r="164">
          <cell r="BC164">
            <v>161</v>
          </cell>
          <cell r="BD164" t="str">
            <v>Seratus Enam Puluh Satu</v>
          </cell>
        </row>
        <row r="165">
          <cell r="BC165">
            <v>162</v>
          </cell>
          <cell r="BD165" t="str">
            <v>Seratus Enam Puluh Dua</v>
          </cell>
        </row>
        <row r="166">
          <cell r="BC166">
            <v>163</v>
          </cell>
          <cell r="BD166" t="str">
            <v>Seratus Enam Puluh Tiga</v>
          </cell>
        </row>
        <row r="167">
          <cell r="BC167">
            <v>164</v>
          </cell>
          <cell r="BD167" t="str">
            <v>Seratus Enam Puluh Empat</v>
          </cell>
        </row>
        <row r="168">
          <cell r="BC168">
            <v>165</v>
          </cell>
          <cell r="BD168" t="str">
            <v>Seratus Enam Puluh Lima</v>
          </cell>
        </row>
        <row r="169">
          <cell r="BC169">
            <v>166</v>
          </cell>
          <cell r="BD169" t="str">
            <v>Seratus Enam Puluh Enam</v>
          </cell>
        </row>
        <row r="170">
          <cell r="BC170">
            <v>167</v>
          </cell>
          <cell r="BD170" t="str">
            <v>Seratus Enam Puluh Tujuh</v>
          </cell>
        </row>
        <row r="171">
          <cell r="BC171">
            <v>168</v>
          </cell>
          <cell r="BD171" t="str">
            <v>Seratus Enam Puluh Delapan</v>
          </cell>
        </row>
        <row r="172">
          <cell r="BC172">
            <v>169</v>
          </cell>
          <cell r="BD172" t="str">
            <v>Seratus Enam Puluh Sembilan</v>
          </cell>
        </row>
        <row r="173">
          <cell r="BC173">
            <v>170</v>
          </cell>
          <cell r="BD173" t="str">
            <v>Seratus Tujuh Puluh</v>
          </cell>
        </row>
        <row r="174">
          <cell r="BC174">
            <v>171</v>
          </cell>
          <cell r="BD174" t="str">
            <v>Seratus Tujuh Puluh Satu</v>
          </cell>
        </row>
        <row r="175">
          <cell r="BC175">
            <v>172</v>
          </cell>
          <cell r="BD175" t="str">
            <v>Seratus Tujuh Puluh Dua</v>
          </cell>
        </row>
        <row r="176">
          <cell r="BC176">
            <v>173</v>
          </cell>
          <cell r="BD176" t="str">
            <v>Seratus Tujuh Puluh Tiga</v>
          </cell>
        </row>
        <row r="177">
          <cell r="BC177">
            <v>174</v>
          </cell>
          <cell r="BD177" t="str">
            <v>Seratus Tujuh Puluh Empat</v>
          </cell>
        </row>
        <row r="178">
          <cell r="BC178">
            <v>175</v>
          </cell>
          <cell r="BD178" t="str">
            <v>Seratus Tujuh Puluh Lima</v>
          </cell>
        </row>
        <row r="179">
          <cell r="BC179">
            <v>176</v>
          </cell>
          <cell r="BD179" t="str">
            <v>Seratus Tujuh Puluh Enam</v>
          </cell>
        </row>
        <row r="180">
          <cell r="BC180">
            <v>177</v>
          </cell>
          <cell r="BD180" t="str">
            <v>Seratus Tujuh Puluh Tujuh</v>
          </cell>
        </row>
        <row r="181">
          <cell r="BC181">
            <v>178</v>
          </cell>
          <cell r="BD181" t="str">
            <v>Seratus Tujuh Puluh Delapan</v>
          </cell>
        </row>
        <row r="182">
          <cell r="BC182">
            <v>179</v>
          </cell>
          <cell r="BD182" t="str">
            <v>Seratus Tujuh Puluh Sembilan</v>
          </cell>
        </row>
        <row r="183">
          <cell r="BC183">
            <v>180</v>
          </cell>
          <cell r="BD183" t="str">
            <v>Seratus Delapan Puluh</v>
          </cell>
        </row>
        <row r="184">
          <cell r="BC184">
            <v>181</v>
          </cell>
          <cell r="BD184" t="str">
            <v>Seratus Delapan Puluh Satu</v>
          </cell>
        </row>
        <row r="185">
          <cell r="BC185">
            <v>182</v>
          </cell>
          <cell r="BD185" t="str">
            <v>Seratus Delapan Puluh Dua</v>
          </cell>
        </row>
        <row r="186">
          <cell r="BC186">
            <v>183</v>
          </cell>
          <cell r="BD186" t="str">
            <v>Seratus Delapan Puluh Tiga</v>
          </cell>
        </row>
        <row r="187">
          <cell r="BC187">
            <v>184</v>
          </cell>
          <cell r="BD187" t="str">
            <v>Seratus Delapan Puluh Empat</v>
          </cell>
        </row>
        <row r="188">
          <cell r="BC188">
            <v>185</v>
          </cell>
          <cell r="BD188" t="str">
            <v>Seratus Delapan Puluh Lima</v>
          </cell>
        </row>
        <row r="189">
          <cell r="BC189">
            <v>186</v>
          </cell>
          <cell r="BD189" t="str">
            <v>Seratus Delapan Puluh Enam</v>
          </cell>
        </row>
        <row r="190">
          <cell r="BC190">
            <v>187</v>
          </cell>
          <cell r="BD190" t="str">
            <v>Seratus Delapan Puluh Tujuh</v>
          </cell>
        </row>
        <row r="191">
          <cell r="BC191">
            <v>188</v>
          </cell>
          <cell r="BD191" t="str">
            <v>Seratus Delapan Puluh Delapan</v>
          </cell>
        </row>
        <row r="192">
          <cell r="BC192">
            <v>189</v>
          </cell>
          <cell r="BD192" t="str">
            <v>Seratus Delapan Puluh Sembilan</v>
          </cell>
        </row>
        <row r="193">
          <cell r="BC193">
            <v>190</v>
          </cell>
          <cell r="BD193" t="str">
            <v>Seratus Sembilan Puluh</v>
          </cell>
        </row>
        <row r="194">
          <cell r="BC194">
            <v>191</v>
          </cell>
          <cell r="BD194" t="str">
            <v>Seratus Sembilan Puluh Satu</v>
          </cell>
        </row>
        <row r="195">
          <cell r="BC195">
            <v>192</v>
          </cell>
          <cell r="BD195" t="str">
            <v>Seratus Sembilan Puluh Dua</v>
          </cell>
        </row>
        <row r="196">
          <cell r="BC196">
            <v>193</v>
          </cell>
          <cell r="BD196" t="str">
            <v>Seratus Sembilan Puluh Tiga</v>
          </cell>
        </row>
        <row r="197">
          <cell r="BC197">
            <v>194</v>
          </cell>
          <cell r="BD197" t="str">
            <v>Seratus Sembilan Puluh Empat</v>
          </cell>
        </row>
        <row r="198">
          <cell r="BC198">
            <v>195</v>
          </cell>
          <cell r="BD198" t="str">
            <v>Seratus Sembilan Puluh Lima</v>
          </cell>
        </row>
        <row r="199">
          <cell r="BC199">
            <v>196</v>
          </cell>
          <cell r="BD199" t="str">
            <v>Seratus Sembilan Puluh Enam</v>
          </cell>
        </row>
        <row r="200">
          <cell r="BC200">
            <v>197</v>
          </cell>
          <cell r="BD200" t="str">
            <v>Seratus Sembilan Puluh Tujuh</v>
          </cell>
        </row>
        <row r="201">
          <cell r="BC201">
            <v>198</v>
          </cell>
          <cell r="BD201" t="str">
            <v>Seratus Sembilan Puluh Delapan</v>
          </cell>
        </row>
        <row r="202">
          <cell r="BC202">
            <v>199</v>
          </cell>
          <cell r="BD202" t="str">
            <v>Seratus Sembilan Puluh Sembilan</v>
          </cell>
        </row>
        <row r="203">
          <cell r="BC203">
            <v>200</v>
          </cell>
          <cell r="BD203" t="str">
            <v>Dua Ratus</v>
          </cell>
        </row>
        <row r="204">
          <cell r="BC204">
            <v>201</v>
          </cell>
          <cell r="BD204" t="str">
            <v>Dua Ratus Satu</v>
          </cell>
        </row>
        <row r="205">
          <cell r="BC205">
            <v>202</v>
          </cell>
          <cell r="BD205" t="str">
            <v>Dua Ratus Dua</v>
          </cell>
        </row>
        <row r="206">
          <cell r="BC206">
            <v>203</v>
          </cell>
          <cell r="BD206" t="str">
            <v>Dua Ratus Tiga</v>
          </cell>
        </row>
        <row r="207">
          <cell r="BC207">
            <v>204</v>
          </cell>
          <cell r="BD207" t="str">
            <v>Dua Ratus Empat</v>
          </cell>
        </row>
        <row r="208">
          <cell r="BC208">
            <v>205</v>
          </cell>
          <cell r="BD208" t="str">
            <v>Dua Ratus Lima</v>
          </cell>
        </row>
        <row r="209">
          <cell r="BC209">
            <v>206</v>
          </cell>
          <cell r="BD209" t="str">
            <v>Dua Ratus Enam</v>
          </cell>
        </row>
        <row r="210">
          <cell r="BC210">
            <v>207</v>
          </cell>
          <cell r="BD210" t="str">
            <v>Dua Ratus Tujuh</v>
          </cell>
        </row>
        <row r="211">
          <cell r="BC211">
            <v>208</v>
          </cell>
          <cell r="BD211" t="str">
            <v>Dua Ratus Delapan</v>
          </cell>
        </row>
        <row r="212">
          <cell r="BC212">
            <v>209</v>
          </cell>
          <cell r="BD212" t="str">
            <v>Dua Ratus sembilan</v>
          </cell>
        </row>
        <row r="213">
          <cell r="BC213">
            <v>210</v>
          </cell>
          <cell r="BD213" t="str">
            <v>Dua Ratus Sepuluh</v>
          </cell>
        </row>
        <row r="214">
          <cell r="BC214">
            <v>211</v>
          </cell>
          <cell r="BD214" t="str">
            <v>Dua Ratus Sebelas</v>
          </cell>
        </row>
        <row r="215">
          <cell r="BC215">
            <v>212</v>
          </cell>
          <cell r="BD215" t="str">
            <v>Dua Ratus Dua Belas</v>
          </cell>
        </row>
        <row r="216">
          <cell r="BC216">
            <v>213</v>
          </cell>
          <cell r="BD216" t="str">
            <v>Dua Ratus Tiga Belas</v>
          </cell>
        </row>
        <row r="217">
          <cell r="BC217">
            <v>214</v>
          </cell>
          <cell r="BD217" t="str">
            <v>Dua Ratus Empat Belas</v>
          </cell>
        </row>
        <row r="218">
          <cell r="BC218">
            <v>215</v>
          </cell>
          <cell r="BD218" t="str">
            <v>Dua Ratus Lima Belas</v>
          </cell>
        </row>
        <row r="219">
          <cell r="BC219">
            <v>216</v>
          </cell>
          <cell r="BD219" t="str">
            <v>Dua Ratus Enam Belas</v>
          </cell>
        </row>
        <row r="220">
          <cell r="BC220">
            <v>217</v>
          </cell>
          <cell r="BD220" t="str">
            <v>Dua Ratus Tujuh Belas</v>
          </cell>
        </row>
        <row r="221">
          <cell r="BC221">
            <v>218</v>
          </cell>
          <cell r="BD221" t="str">
            <v>Dua Ratus Delapan Belas</v>
          </cell>
        </row>
        <row r="222">
          <cell r="BC222">
            <v>219</v>
          </cell>
          <cell r="BD222" t="str">
            <v>Dua Ratus Sembilan Belas</v>
          </cell>
        </row>
        <row r="223">
          <cell r="BC223">
            <v>220</v>
          </cell>
          <cell r="BD223" t="str">
            <v>Dua Ratus Dua Puluh</v>
          </cell>
        </row>
        <row r="224">
          <cell r="BC224">
            <v>221</v>
          </cell>
          <cell r="BD224" t="str">
            <v>Dua Ratus Dua Puluh Satu</v>
          </cell>
        </row>
        <row r="225">
          <cell r="BC225">
            <v>222</v>
          </cell>
          <cell r="BD225" t="str">
            <v>Dua Ratus Dua Puluh Dua</v>
          </cell>
        </row>
        <row r="226">
          <cell r="BC226">
            <v>223</v>
          </cell>
          <cell r="BD226" t="str">
            <v>Dua Ratus Dua Puluh Tiga</v>
          </cell>
        </row>
        <row r="227">
          <cell r="BC227">
            <v>224</v>
          </cell>
          <cell r="BD227" t="str">
            <v>Dua Ratus Dua Puluh Empat</v>
          </cell>
        </row>
        <row r="228">
          <cell r="BC228">
            <v>225</v>
          </cell>
          <cell r="BD228" t="str">
            <v>Dua Ratus Dua Puluh Lima</v>
          </cell>
        </row>
        <row r="229">
          <cell r="BC229">
            <v>226</v>
          </cell>
          <cell r="BD229" t="str">
            <v>Dua Ratus Dua Puluh Enam</v>
          </cell>
        </row>
        <row r="230">
          <cell r="BC230">
            <v>227</v>
          </cell>
          <cell r="BD230" t="str">
            <v>Dua Ratus Dua Puluh Tujuh</v>
          </cell>
        </row>
        <row r="231">
          <cell r="BC231">
            <v>228</v>
          </cell>
          <cell r="BD231" t="str">
            <v>Dua Ratus Dua Puluh Delapan</v>
          </cell>
        </row>
        <row r="232">
          <cell r="BC232">
            <v>229</v>
          </cell>
          <cell r="BD232" t="str">
            <v>Dua Ratus Dua Puluh Sembilan</v>
          </cell>
        </row>
        <row r="233">
          <cell r="BC233">
            <v>230</v>
          </cell>
          <cell r="BD233" t="str">
            <v>Dua Ratus Tiga Puluh</v>
          </cell>
        </row>
        <row r="234">
          <cell r="BC234">
            <v>231</v>
          </cell>
          <cell r="BD234" t="str">
            <v>Dua Ratus Tiga Puluh Satu</v>
          </cell>
        </row>
        <row r="235">
          <cell r="BC235">
            <v>232</v>
          </cell>
          <cell r="BD235" t="str">
            <v>Dua Ratus Tiga Puluh Dua</v>
          </cell>
        </row>
        <row r="236">
          <cell r="BC236">
            <v>233</v>
          </cell>
          <cell r="BD236" t="str">
            <v>Dua Ratus Tiga Puluh Tiga</v>
          </cell>
        </row>
        <row r="237">
          <cell r="BC237">
            <v>234</v>
          </cell>
          <cell r="BD237" t="str">
            <v>Dua Ratus Tiga Puluh Empat</v>
          </cell>
        </row>
        <row r="238">
          <cell r="BC238">
            <v>235</v>
          </cell>
          <cell r="BD238" t="str">
            <v>Dua Ratus Tiga Puluh Lima</v>
          </cell>
        </row>
        <row r="239">
          <cell r="BC239">
            <v>236</v>
          </cell>
          <cell r="BD239" t="str">
            <v>Dua Ratus Tiga Puluh Enam</v>
          </cell>
        </row>
        <row r="240">
          <cell r="BC240">
            <v>237</v>
          </cell>
          <cell r="BD240" t="str">
            <v>Dua Ratus Tiga Puluh Tujuh</v>
          </cell>
        </row>
        <row r="241">
          <cell r="BC241">
            <v>238</v>
          </cell>
          <cell r="BD241" t="str">
            <v>Dua Ratus Tiga Puluh Delapan</v>
          </cell>
        </row>
        <row r="242">
          <cell r="BC242">
            <v>239</v>
          </cell>
          <cell r="BD242" t="str">
            <v>Dua Ratus Tiga Puluh Sembilan</v>
          </cell>
        </row>
        <row r="243">
          <cell r="BC243">
            <v>240</v>
          </cell>
          <cell r="BD243" t="str">
            <v>Dua Ratus Empat Puluh</v>
          </cell>
        </row>
        <row r="244">
          <cell r="BC244">
            <v>241</v>
          </cell>
          <cell r="BD244" t="str">
            <v>Dua Ratus Empat Puluh Satu</v>
          </cell>
        </row>
        <row r="245">
          <cell r="BC245">
            <v>242</v>
          </cell>
          <cell r="BD245" t="str">
            <v>Dua Ratus Empat Puluh Dua</v>
          </cell>
        </row>
        <row r="246">
          <cell r="BC246">
            <v>243</v>
          </cell>
          <cell r="BD246" t="str">
            <v>Dua Ratus Empat Puluh Tiga</v>
          </cell>
        </row>
        <row r="247">
          <cell r="BC247">
            <v>244</v>
          </cell>
          <cell r="BD247" t="str">
            <v>Dua Ratus Empat Puluh Empat</v>
          </cell>
        </row>
        <row r="248">
          <cell r="BC248">
            <v>245</v>
          </cell>
          <cell r="BD248" t="str">
            <v>Dua Ratus Empat Puluh Lima</v>
          </cell>
        </row>
        <row r="249">
          <cell r="BC249">
            <v>246</v>
          </cell>
          <cell r="BD249" t="str">
            <v>Dua Ratus Empat Puluh Enam</v>
          </cell>
        </row>
        <row r="250">
          <cell r="BC250">
            <v>247</v>
          </cell>
          <cell r="BD250" t="str">
            <v>Dua Ratus Empat Puluh Tujuh</v>
          </cell>
        </row>
        <row r="251">
          <cell r="BC251">
            <v>248</v>
          </cell>
          <cell r="BD251" t="str">
            <v>Dua Ratus Empat Puluh Delapan</v>
          </cell>
        </row>
        <row r="252">
          <cell r="BC252">
            <v>249</v>
          </cell>
          <cell r="BD252" t="str">
            <v>Dua Ratus Empat Puluh Sembilan</v>
          </cell>
        </row>
        <row r="253">
          <cell r="BC253">
            <v>250</v>
          </cell>
          <cell r="BD253" t="str">
            <v>Dua Ratus Lima Puluh</v>
          </cell>
        </row>
        <row r="254">
          <cell r="BC254">
            <v>251</v>
          </cell>
          <cell r="BD254" t="str">
            <v>Dua Ratus Lima Puluh Satu</v>
          </cell>
        </row>
        <row r="255">
          <cell r="BC255">
            <v>252</v>
          </cell>
          <cell r="BD255" t="str">
            <v>Dua Ratus Lima Puluh Dua</v>
          </cell>
        </row>
        <row r="256">
          <cell r="BC256">
            <v>253</v>
          </cell>
          <cell r="BD256" t="str">
            <v>Dua Ratus Lima Puluh Tiga</v>
          </cell>
        </row>
        <row r="257">
          <cell r="BC257">
            <v>254</v>
          </cell>
          <cell r="BD257" t="str">
            <v>Dua Ratus Lima Puluh Empat</v>
          </cell>
        </row>
        <row r="258">
          <cell r="BC258">
            <v>255</v>
          </cell>
          <cell r="BD258" t="str">
            <v>Dua Ratus Lima Puluh Lima</v>
          </cell>
        </row>
        <row r="259">
          <cell r="BC259">
            <v>256</v>
          </cell>
          <cell r="BD259" t="str">
            <v>Dua Ratus Lima Puluh Enam</v>
          </cell>
        </row>
        <row r="260">
          <cell r="BC260">
            <v>257</v>
          </cell>
          <cell r="BD260" t="str">
            <v>Dua Ratus Lima Puluh Tujuh</v>
          </cell>
        </row>
        <row r="261">
          <cell r="BC261">
            <v>258</v>
          </cell>
          <cell r="BD261" t="str">
            <v>Dua Ratus Lima Puluh Delapan</v>
          </cell>
        </row>
        <row r="262">
          <cell r="BC262">
            <v>259</v>
          </cell>
          <cell r="BD262" t="str">
            <v>Dua Ratus Lima Puluh Sembilan</v>
          </cell>
        </row>
        <row r="263">
          <cell r="BC263">
            <v>260</v>
          </cell>
          <cell r="BD263" t="str">
            <v>Dua Ratus Enam Puluh</v>
          </cell>
        </row>
        <row r="264">
          <cell r="BC264">
            <v>261</v>
          </cell>
          <cell r="BD264" t="str">
            <v>Dua Ratus Enam Puluh Satu</v>
          </cell>
        </row>
        <row r="265">
          <cell r="BC265">
            <v>262</v>
          </cell>
          <cell r="BD265" t="str">
            <v>Dua Ratus Enam Puluh Dua</v>
          </cell>
        </row>
        <row r="266">
          <cell r="BC266">
            <v>263</v>
          </cell>
          <cell r="BD266" t="str">
            <v>Dua Ratus Enam Puluh Tiga</v>
          </cell>
        </row>
        <row r="267">
          <cell r="BC267">
            <v>264</v>
          </cell>
          <cell r="BD267" t="str">
            <v>Dua Ratus Enam Puluh Empat</v>
          </cell>
        </row>
        <row r="268">
          <cell r="BC268">
            <v>265</v>
          </cell>
          <cell r="BD268" t="str">
            <v>Dua Ratus Enam Puluh Lima</v>
          </cell>
        </row>
        <row r="269">
          <cell r="BC269">
            <v>266</v>
          </cell>
          <cell r="BD269" t="str">
            <v>Dua Ratus Enam Puluh Enam</v>
          </cell>
        </row>
        <row r="270">
          <cell r="BC270">
            <v>267</v>
          </cell>
          <cell r="BD270" t="str">
            <v>Dua Ratus Enam Puluh Tujuh</v>
          </cell>
        </row>
        <row r="271">
          <cell r="BC271">
            <v>268</v>
          </cell>
          <cell r="BD271" t="str">
            <v>Dua Ratus Enam Puluh Delapan</v>
          </cell>
        </row>
        <row r="272">
          <cell r="BC272">
            <v>269</v>
          </cell>
          <cell r="BD272" t="str">
            <v>Dua Ratus Enam Puluh Sembilan</v>
          </cell>
        </row>
        <row r="273">
          <cell r="BC273">
            <v>270</v>
          </cell>
          <cell r="BD273" t="str">
            <v>Dua Ratus Tujuh Puluh</v>
          </cell>
        </row>
        <row r="274">
          <cell r="BC274">
            <v>271</v>
          </cell>
          <cell r="BD274" t="str">
            <v>Dua Ratus Tujuh Puluh Satu</v>
          </cell>
        </row>
        <row r="275">
          <cell r="BC275">
            <v>272</v>
          </cell>
          <cell r="BD275" t="str">
            <v>Dua Ratus Tujuh Puluh Dua</v>
          </cell>
        </row>
        <row r="276">
          <cell r="BC276">
            <v>273</v>
          </cell>
          <cell r="BD276" t="str">
            <v>Dua Ratus Tujuh Puluh Tiga</v>
          </cell>
        </row>
        <row r="277">
          <cell r="BC277">
            <v>274</v>
          </cell>
          <cell r="BD277" t="str">
            <v>Dua Ratus Tujuh Puluh Empat</v>
          </cell>
        </row>
        <row r="278">
          <cell r="BC278">
            <v>275</v>
          </cell>
          <cell r="BD278" t="str">
            <v>Dua Ratus Tujuh Puluh Lima</v>
          </cell>
        </row>
        <row r="279">
          <cell r="BC279">
            <v>276</v>
          </cell>
          <cell r="BD279" t="str">
            <v>Dua Ratus Tujuh Puluh Enam</v>
          </cell>
        </row>
        <row r="280">
          <cell r="BC280">
            <v>277</v>
          </cell>
          <cell r="BD280" t="str">
            <v>Dua Ratus Tujuh Puluh Tujuh</v>
          </cell>
        </row>
        <row r="281">
          <cell r="BC281">
            <v>278</v>
          </cell>
          <cell r="BD281" t="str">
            <v>Dua Ratus Tujuh Puluh Delapan</v>
          </cell>
        </row>
        <row r="282">
          <cell r="BC282">
            <v>279</v>
          </cell>
          <cell r="BD282" t="str">
            <v>Dua Ratus Tujuh Puluh Sembilan</v>
          </cell>
        </row>
        <row r="283">
          <cell r="BC283">
            <v>280</v>
          </cell>
          <cell r="BD283" t="str">
            <v>Dua Ratus Delapan Puluh</v>
          </cell>
        </row>
        <row r="284">
          <cell r="BC284">
            <v>281</v>
          </cell>
          <cell r="BD284" t="str">
            <v>Dua Ratus Delapan Puluh Satu</v>
          </cell>
        </row>
        <row r="285">
          <cell r="BC285">
            <v>282</v>
          </cell>
          <cell r="BD285" t="str">
            <v>Dua Ratus Delapan Puluh Dua</v>
          </cell>
        </row>
        <row r="286">
          <cell r="BC286">
            <v>283</v>
          </cell>
          <cell r="BD286" t="str">
            <v>Dua Ratus Delapan Puluh Tiga</v>
          </cell>
        </row>
        <row r="287">
          <cell r="BC287">
            <v>284</v>
          </cell>
          <cell r="BD287" t="str">
            <v>Dua Ratus Delapan Puluh Empat</v>
          </cell>
        </row>
        <row r="288">
          <cell r="BC288">
            <v>285</v>
          </cell>
          <cell r="BD288" t="str">
            <v>Dua Ratus Delapan Puluh Lima</v>
          </cell>
        </row>
        <row r="289">
          <cell r="BC289">
            <v>286</v>
          </cell>
          <cell r="BD289" t="str">
            <v>Dua Ratus Delapan Puluh Enam</v>
          </cell>
        </row>
        <row r="290">
          <cell r="BC290">
            <v>287</v>
          </cell>
          <cell r="BD290" t="str">
            <v>Dua Ratus Delapan Puluh Tujuh</v>
          </cell>
        </row>
        <row r="291">
          <cell r="BC291">
            <v>288</v>
          </cell>
          <cell r="BD291" t="str">
            <v>Dua Ratus Delapan Puluh Delapan</v>
          </cell>
        </row>
        <row r="292">
          <cell r="BC292">
            <v>289</v>
          </cell>
          <cell r="BD292" t="str">
            <v>Dua Ratus Delapan Puluh Sembilan</v>
          </cell>
        </row>
        <row r="293">
          <cell r="BC293">
            <v>290</v>
          </cell>
          <cell r="BD293" t="str">
            <v>Dua Ratus Sembilan Puluh</v>
          </cell>
        </row>
        <row r="294">
          <cell r="BC294">
            <v>291</v>
          </cell>
          <cell r="BD294" t="str">
            <v>Dua Ratus Sembilan Puluh Satu</v>
          </cell>
        </row>
        <row r="295">
          <cell r="BC295">
            <v>292</v>
          </cell>
          <cell r="BD295" t="str">
            <v>Dua Ratus Sembilan Puluh Dua</v>
          </cell>
        </row>
        <row r="296">
          <cell r="BC296">
            <v>293</v>
          </cell>
          <cell r="BD296" t="str">
            <v>Dua Ratus Sembilan Puluh Tiga</v>
          </cell>
        </row>
        <row r="297">
          <cell r="BC297">
            <v>294</v>
          </cell>
          <cell r="BD297" t="str">
            <v>Dua Ratus Sembilan Puluh Empat</v>
          </cell>
        </row>
        <row r="298">
          <cell r="BC298">
            <v>295</v>
          </cell>
          <cell r="BD298" t="str">
            <v>Dua Ratus Sembilan Puluh Lima</v>
          </cell>
        </row>
        <row r="299">
          <cell r="BC299">
            <v>296</v>
          </cell>
          <cell r="BD299" t="str">
            <v>Dua Ratus Sembilan Puluh Enam</v>
          </cell>
        </row>
        <row r="300">
          <cell r="BC300">
            <v>297</v>
          </cell>
          <cell r="BD300" t="str">
            <v>Dua Ratus Sembilan Puluh Tujuh</v>
          </cell>
        </row>
        <row r="301">
          <cell r="BC301">
            <v>298</v>
          </cell>
          <cell r="BD301" t="str">
            <v>Dua Ratus Sembilan Puluh Delapan</v>
          </cell>
        </row>
        <row r="302">
          <cell r="BC302">
            <v>299</v>
          </cell>
          <cell r="BD302" t="str">
            <v>Dua Ratus Sembilan Puluh Sembilan</v>
          </cell>
        </row>
        <row r="303">
          <cell r="BC303">
            <v>300</v>
          </cell>
          <cell r="BD303" t="str">
            <v>Tiga Ratus</v>
          </cell>
        </row>
        <row r="304">
          <cell r="BC304">
            <v>301</v>
          </cell>
          <cell r="BD304" t="str">
            <v>Tiga Ratus Satu</v>
          </cell>
        </row>
        <row r="305">
          <cell r="BC305">
            <v>302</v>
          </cell>
          <cell r="BD305" t="str">
            <v>Tiga Ratus Dua</v>
          </cell>
        </row>
        <row r="306">
          <cell r="BC306">
            <v>303</v>
          </cell>
          <cell r="BD306" t="str">
            <v>Tiga Ratus Tiga</v>
          </cell>
        </row>
        <row r="307">
          <cell r="BC307">
            <v>304</v>
          </cell>
          <cell r="BD307" t="str">
            <v>Tiga Ratus Empat</v>
          </cell>
        </row>
        <row r="308">
          <cell r="BC308">
            <v>305</v>
          </cell>
          <cell r="BD308" t="str">
            <v>Tiga Ratus Lima</v>
          </cell>
        </row>
        <row r="309">
          <cell r="BC309">
            <v>306</v>
          </cell>
          <cell r="BD309" t="str">
            <v>Tiga Ratus Enam</v>
          </cell>
        </row>
        <row r="310">
          <cell r="BC310">
            <v>307</v>
          </cell>
          <cell r="BD310" t="str">
            <v>Tiga Ratus Tujuh</v>
          </cell>
        </row>
        <row r="311">
          <cell r="BC311">
            <v>308</v>
          </cell>
          <cell r="BD311" t="str">
            <v>Tiga Ratus Delapan</v>
          </cell>
        </row>
        <row r="312">
          <cell r="BC312">
            <v>309</v>
          </cell>
          <cell r="BD312" t="str">
            <v>Tiga Ratus Sembilan</v>
          </cell>
        </row>
        <row r="313">
          <cell r="BC313">
            <v>310</v>
          </cell>
          <cell r="BD313" t="str">
            <v>Tiga Ratus Sepuluh</v>
          </cell>
        </row>
        <row r="314">
          <cell r="BC314">
            <v>311</v>
          </cell>
          <cell r="BD314" t="str">
            <v>Tiga Ratus Sebelas</v>
          </cell>
        </row>
        <row r="315">
          <cell r="BC315">
            <v>312</v>
          </cell>
          <cell r="BD315" t="str">
            <v>Tiga Ratus Dua Belas</v>
          </cell>
        </row>
        <row r="316">
          <cell r="BC316">
            <v>313</v>
          </cell>
          <cell r="BD316" t="str">
            <v>Tiga Ratus Tiga Belas</v>
          </cell>
        </row>
        <row r="317">
          <cell r="BC317">
            <v>314</v>
          </cell>
          <cell r="BD317" t="str">
            <v>Tiga Ratus Empat Belas</v>
          </cell>
        </row>
        <row r="318">
          <cell r="BC318">
            <v>315</v>
          </cell>
          <cell r="BD318" t="str">
            <v>Tiga Ratus Lima Belas</v>
          </cell>
        </row>
        <row r="319">
          <cell r="BC319">
            <v>316</v>
          </cell>
          <cell r="BD319" t="str">
            <v>Tiga Ratus Enam Belas</v>
          </cell>
        </row>
        <row r="320">
          <cell r="BC320">
            <v>317</v>
          </cell>
          <cell r="BD320" t="str">
            <v>Tiga Ratus Tujuh Belas</v>
          </cell>
        </row>
        <row r="321">
          <cell r="BC321">
            <v>318</v>
          </cell>
          <cell r="BD321" t="str">
            <v>Tiga Ratus Delapan Belas</v>
          </cell>
        </row>
        <row r="322">
          <cell r="BC322">
            <v>319</v>
          </cell>
          <cell r="BD322" t="str">
            <v>Tiga Ratus Sembilan Belas</v>
          </cell>
        </row>
        <row r="323">
          <cell r="BC323">
            <v>320</v>
          </cell>
          <cell r="BD323" t="str">
            <v>Tiga Ratus Dua Puluh</v>
          </cell>
        </row>
        <row r="324">
          <cell r="BC324">
            <v>321</v>
          </cell>
          <cell r="BD324" t="str">
            <v>Tiga Ratus Dua Puluh Satu</v>
          </cell>
        </row>
        <row r="325">
          <cell r="BC325">
            <v>322</v>
          </cell>
          <cell r="BD325" t="str">
            <v>Tiga Ratus Dua Puluh Dua</v>
          </cell>
        </row>
        <row r="326">
          <cell r="BC326">
            <v>323</v>
          </cell>
          <cell r="BD326" t="str">
            <v>Tiga Ratus Dua Puluh Tiga</v>
          </cell>
        </row>
        <row r="327">
          <cell r="BC327">
            <v>324</v>
          </cell>
          <cell r="BD327" t="str">
            <v>Tiga Ratus Dua Puluh Empat</v>
          </cell>
        </row>
        <row r="328">
          <cell r="BC328">
            <v>325</v>
          </cell>
          <cell r="BD328" t="str">
            <v>Tiga Ratus Dua Puluh Lima</v>
          </cell>
        </row>
        <row r="329">
          <cell r="BC329">
            <v>326</v>
          </cell>
          <cell r="BD329" t="str">
            <v>Tiga Ratus Dua Puluh Enam</v>
          </cell>
        </row>
        <row r="330">
          <cell r="BC330">
            <v>327</v>
          </cell>
          <cell r="BD330" t="str">
            <v>Tiga Ratus Dua Puluh Tujuh</v>
          </cell>
        </row>
        <row r="331">
          <cell r="BC331">
            <v>328</v>
          </cell>
          <cell r="BD331" t="str">
            <v>Tiga Ratus Dua Puluh Delapan</v>
          </cell>
        </row>
        <row r="332">
          <cell r="BC332">
            <v>329</v>
          </cell>
          <cell r="BD332" t="str">
            <v>Tiga Ratus Dua Puluh Sembilan</v>
          </cell>
        </row>
        <row r="333">
          <cell r="BC333">
            <v>330</v>
          </cell>
          <cell r="BD333" t="str">
            <v>Tiga Ratus Tiga Puluh</v>
          </cell>
        </row>
        <row r="334">
          <cell r="BC334">
            <v>331</v>
          </cell>
          <cell r="BD334" t="str">
            <v>Tiga Ratus Tiga Puluh Satu</v>
          </cell>
        </row>
        <row r="335">
          <cell r="BC335">
            <v>332</v>
          </cell>
          <cell r="BD335" t="str">
            <v>Tiga Ratus Tiga Puluh Dua</v>
          </cell>
        </row>
        <row r="336">
          <cell r="BC336">
            <v>333</v>
          </cell>
          <cell r="BD336" t="str">
            <v>Tiga Ratus Tiga Puluh Tiga</v>
          </cell>
        </row>
        <row r="337">
          <cell r="BC337">
            <v>334</v>
          </cell>
          <cell r="BD337" t="str">
            <v>Tiga Ratus Tiga Puluh Empat</v>
          </cell>
        </row>
        <row r="338">
          <cell r="BC338">
            <v>335</v>
          </cell>
          <cell r="BD338" t="str">
            <v>Tiga Ratus Tiga Puluh Lima</v>
          </cell>
        </row>
        <row r="339">
          <cell r="BC339">
            <v>336</v>
          </cell>
          <cell r="BD339" t="str">
            <v>Tiga Ratus Tiga Puluh Enam</v>
          </cell>
        </row>
        <row r="340">
          <cell r="BC340">
            <v>337</v>
          </cell>
          <cell r="BD340" t="str">
            <v>Tiga Ratus Tiga Puluh Tujuh</v>
          </cell>
        </row>
        <row r="341">
          <cell r="BC341">
            <v>338</v>
          </cell>
          <cell r="BD341" t="str">
            <v>Tiga Ratus Tiga Puluh Delapan</v>
          </cell>
        </row>
        <row r="342">
          <cell r="BC342">
            <v>339</v>
          </cell>
          <cell r="BD342" t="str">
            <v>Tiga Ratus Tiga Puluh Sembilan</v>
          </cell>
        </row>
        <row r="343">
          <cell r="BC343">
            <v>340</v>
          </cell>
          <cell r="BD343" t="str">
            <v>Tiga Ratus Empat Puluh</v>
          </cell>
        </row>
        <row r="344">
          <cell r="BC344">
            <v>341</v>
          </cell>
          <cell r="BD344" t="str">
            <v>Tiga Ratus Empat Puluh Satu</v>
          </cell>
        </row>
        <row r="345">
          <cell r="BC345">
            <v>342</v>
          </cell>
          <cell r="BD345" t="str">
            <v>Tiga Ratus Empat Puluh Dua</v>
          </cell>
        </row>
        <row r="346">
          <cell r="BC346">
            <v>343</v>
          </cell>
          <cell r="BD346" t="str">
            <v>Tiga Ratus Empat Puluh Tiga</v>
          </cell>
        </row>
        <row r="347">
          <cell r="BC347">
            <v>344</v>
          </cell>
          <cell r="BD347" t="str">
            <v>Tiga Ratus Empat Puluh Empat</v>
          </cell>
        </row>
        <row r="348">
          <cell r="BC348">
            <v>345</v>
          </cell>
          <cell r="BD348" t="str">
            <v>Tiga Ratus Empat Puluh Lima</v>
          </cell>
        </row>
        <row r="349">
          <cell r="BC349">
            <v>346</v>
          </cell>
          <cell r="BD349" t="str">
            <v>Tiga Ratus Empat Puluh Enam</v>
          </cell>
        </row>
        <row r="350">
          <cell r="BC350">
            <v>347</v>
          </cell>
          <cell r="BD350" t="str">
            <v>Tiga Ratus Empat Puluh Tujuh</v>
          </cell>
        </row>
        <row r="351">
          <cell r="BC351">
            <v>348</v>
          </cell>
          <cell r="BD351" t="str">
            <v>Tiga Ratus Empat Puluh Delapan</v>
          </cell>
        </row>
        <row r="352">
          <cell r="BC352">
            <v>349</v>
          </cell>
          <cell r="BD352" t="str">
            <v>Tiga Ratus Empat Puluh Sembilan</v>
          </cell>
        </row>
        <row r="353">
          <cell r="BC353">
            <v>350</v>
          </cell>
          <cell r="BD353" t="str">
            <v>Tiga Ratus Lima Puluh</v>
          </cell>
        </row>
        <row r="354">
          <cell r="BC354">
            <v>351</v>
          </cell>
          <cell r="BD354" t="str">
            <v>Tiga Ratus Lima Puluh Satu</v>
          </cell>
        </row>
        <row r="355">
          <cell r="BC355">
            <v>352</v>
          </cell>
          <cell r="BD355" t="str">
            <v>Tiga Ratus Lima Puluh Dua</v>
          </cell>
        </row>
        <row r="356">
          <cell r="BC356">
            <v>353</v>
          </cell>
          <cell r="BD356" t="str">
            <v>Tiga Ratus Lima Puluh Tiga</v>
          </cell>
        </row>
        <row r="357">
          <cell r="BC357">
            <v>354</v>
          </cell>
          <cell r="BD357" t="str">
            <v>Tiga Ratus Lima Puluh Empat</v>
          </cell>
        </row>
        <row r="358">
          <cell r="BC358">
            <v>355</v>
          </cell>
          <cell r="BD358" t="str">
            <v>Tiga Ratus Lima Puluh Lima</v>
          </cell>
        </row>
        <row r="359">
          <cell r="BC359">
            <v>356</v>
          </cell>
          <cell r="BD359" t="str">
            <v>Tiga Ratus Lima Puluh Enam</v>
          </cell>
        </row>
        <row r="360">
          <cell r="BC360">
            <v>357</v>
          </cell>
          <cell r="BD360" t="str">
            <v>Tiga Ratus Lima Puluh Tujuh</v>
          </cell>
        </row>
        <row r="361">
          <cell r="BC361">
            <v>358</v>
          </cell>
          <cell r="BD361" t="str">
            <v>Tiga Ratus Lima Puluh Delapan</v>
          </cell>
        </row>
        <row r="362">
          <cell r="BC362">
            <v>359</v>
          </cell>
          <cell r="BD362" t="str">
            <v>Tiga Ratus Lima Puluh Sembilan</v>
          </cell>
        </row>
        <row r="363">
          <cell r="BC363">
            <v>360</v>
          </cell>
          <cell r="BD363" t="str">
            <v>Tiga Ratus Enam Puluh</v>
          </cell>
        </row>
        <row r="364">
          <cell r="BC364">
            <v>361</v>
          </cell>
          <cell r="BD364" t="str">
            <v>Tiga Ratus Enam Puluh Satu</v>
          </cell>
        </row>
        <row r="365">
          <cell r="BC365">
            <v>362</v>
          </cell>
          <cell r="BD365" t="str">
            <v>Tiga Ratus Enam Puluh Dua</v>
          </cell>
        </row>
        <row r="366">
          <cell r="BC366">
            <v>363</v>
          </cell>
          <cell r="BD366" t="str">
            <v>Tiga Ratus Enam Puluh Tiga</v>
          </cell>
        </row>
        <row r="367">
          <cell r="BC367">
            <v>364</v>
          </cell>
          <cell r="BD367" t="str">
            <v>Tiga Ratus Enam Puluh Empat</v>
          </cell>
        </row>
        <row r="368">
          <cell r="BC368">
            <v>365</v>
          </cell>
          <cell r="BD368" t="str">
            <v>Tiga Ratus Enam Puluh Lima</v>
          </cell>
        </row>
        <row r="369">
          <cell r="BC369">
            <v>366</v>
          </cell>
          <cell r="BD369" t="str">
            <v>Tiga Ratus Enam Puluh Enam</v>
          </cell>
        </row>
        <row r="370">
          <cell r="BC370">
            <v>367</v>
          </cell>
          <cell r="BD370" t="str">
            <v>Tiga Ratus Enam Puluh Tujuh</v>
          </cell>
        </row>
        <row r="371">
          <cell r="BC371">
            <v>368</v>
          </cell>
          <cell r="BD371" t="str">
            <v>Tiga Ratus Enam Puluh Delapan</v>
          </cell>
        </row>
        <row r="372">
          <cell r="BC372">
            <v>369</v>
          </cell>
          <cell r="BD372" t="str">
            <v>Tiga Ratus Enam Puluh Sembilan</v>
          </cell>
        </row>
        <row r="373">
          <cell r="BC373">
            <v>370</v>
          </cell>
          <cell r="BD373" t="str">
            <v>Tiga Ratus Tujuh Puluh</v>
          </cell>
        </row>
        <row r="374">
          <cell r="BC374">
            <v>371</v>
          </cell>
          <cell r="BD374" t="str">
            <v>Tiga Ratus Tujuh Puluh Satu</v>
          </cell>
        </row>
        <row r="375">
          <cell r="BC375">
            <v>372</v>
          </cell>
          <cell r="BD375" t="str">
            <v>Tiga Ratus Tujuh Puluh Dua</v>
          </cell>
        </row>
        <row r="376">
          <cell r="BC376">
            <v>373</v>
          </cell>
          <cell r="BD376" t="str">
            <v>Tiga Ratus Tujuh Puluh Tiga</v>
          </cell>
        </row>
        <row r="377">
          <cell r="BC377">
            <v>374</v>
          </cell>
          <cell r="BD377" t="str">
            <v>Tiga Ratus Tujuh Puluh Empat</v>
          </cell>
        </row>
        <row r="378">
          <cell r="BC378">
            <v>375</v>
          </cell>
          <cell r="BD378" t="str">
            <v>Tiga Ratus Tujuh Puluh Lima</v>
          </cell>
        </row>
        <row r="379">
          <cell r="BC379">
            <v>376</v>
          </cell>
          <cell r="BD379" t="str">
            <v>Tiga Ratus Tujuh Puluh Enam</v>
          </cell>
        </row>
        <row r="380">
          <cell r="BC380">
            <v>377</v>
          </cell>
          <cell r="BD380" t="str">
            <v>Tiga Ratus Tujuh Puluh Tujuh</v>
          </cell>
        </row>
        <row r="381">
          <cell r="BC381">
            <v>378</v>
          </cell>
          <cell r="BD381" t="str">
            <v>Tiga Ratus Tujuh Puluh Delapan</v>
          </cell>
        </row>
        <row r="382">
          <cell r="BC382">
            <v>379</v>
          </cell>
          <cell r="BD382" t="str">
            <v>Tiga Ratus Tujuh Puluh Sembilan</v>
          </cell>
        </row>
        <row r="383">
          <cell r="BC383">
            <v>380</v>
          </cell>
          <cell r="BD383" t="str">
            <v>Tiga Ratus Delapan Puluh</v>
          </cell>
        </row>
        <row r="384">
          <cell r="BC384">
            <v>381</v>
          </cell>
          <cell r="BD384" t="str">
            <v>Tiga Ratus Delapan Puluh Satu</v>
          </cell>
        </row>
        <row r="385">
          <cell r="BC385">
            <v>382</v>
          </cell>
          <cell r="BD385" t="str">
            <v>Tiga Ratus Delapan Puluh Dua</v>
          </cell>
        </row>
        <row r="386">
          <cell r="BC386">
            <v>383</v>
          </cell>
          <cell r="BD386" t="str">
            <v>Tiga Ratus Delapan Puluh Tiga</v>
          </cell>
        </row>
        <row r="387">
          <cell r="BC387">
            <v>384</v>
          </cell>
          <cell r="BD387" t="str">
            <v>Tiga Ratus Delapan Puluh Empat</v>
          </cell>
        </row>
        <row r="388">
          <cell r="BC388">
            <v>385</v>
          </cell>
          <cell r="BD388" t="str">
            <v>Tiga Ratus Delapan Puluh Lima</v>
          </cell>
        </row>
        <row r="389">
          <cell r="BC389">
            <v>386</v>
          </cell>
          <cell r="BD389" t="str">
            <v>Tiga Ratus Delapan Puluh Enam</v>
          </cell>
        </row>
        <row r="390">
          <cell r="BC390">
            <v>387</v>
          </cell>
          <cell r="BD390" t="str">
            <v>Tiga Ratus Delapan Puluh Tujuh</v>
          </cell>
        </row>
        <row r="391">
          <cell r="BC391">
            <v>388</v>
          </cell>
          <cell r="BD391" t="str">
            <v>Tiga Ratus Delapan Puluh Delapan</v>
          </cell>
        </row>
        <row r="392">
          <cell r="BC392">
            <v>389</v>
          </cell>
          <cell r="BD392" t="str">
            <v>Tiga Ratus Delapan Puluh Sembilan</v>
          </cell>
        </row>
        <row r="393">
          <cell r="BC393">
            <v>390</v>
          </cell>
          <cell r="BD393" t="str">
            <v>Tiga Ratus Sembilan Puluh</v>
          </cell>
        </row>
        <row r="394">
          <cell r="BC394">
            <v>391</v>
          </cell>
          <cell r="BD394" t="str">
            <v>Tiga Ratus Sembilan Puluh Satu</v>
          </cell>
        </row>
        <row r="395">
          <cell r="BC395">
            <v>392</v>
          </cell>
          <cell r="BD395" t="str">
            <v>Tiga Ratus Sembilan Puluh Dua</v>
          </cell>
        </row>
        <row r="396">
          <cell r="BC396">
            <v>393</v>
          </cell>
          <cell r="BD396" t="str">
            <v>Tiga Ratus Sembilan Puluh Tiga</v>
          </cell>
        </row>
        <row r="397">
          <cell r="BC397">
            <v>394</v>
          </cell>
          <cell r="BD397" t="str">
            <v>Tiga Ratus Sembilan Puluh Empat</v>
          </cell>
        </row>
        <row r="398">
          <cell r="BC398">
            <v>395</v>
          </cell>
          <cell r="BD398" t="str">
            <v>Tiga Ratus Sembilan Puluh Lima</v>
          </cell>
        </row>
        <row r="399">
          <cell r="BC399">
            <v>396</v>
          </cell>
          <cell r="BD399" t="str">
            <v>Tiga Ratus Sembilan Puluh Enam</v>
          </cell>
        </row>
        <row r="400">
          <cell r="BC400">
            <v>397</v>
          </cell>
          <cell r="BD400" t="str">
            <v>Tiga Ratus Sembilan Puluh Tujuh</v>
          </cell>
        </row>
        <row r="401">
          <cell r="BC401">
            <v>398</v>
          </cell>
          <cell r="BD401" t="str">
            <v>Tiga Ratus Sembilan Puluh Delapan</v>
          </cell>
        </row>
        <row r="402">
          <cell r="BC402">
            <v>399</v>
          </cell>
          <cell r="BD402" t="str">
            <v>Tiga Ratus Sembilan Puluh Sembilan</v>
          </cell>
        </row>
        <row r="403">
          <cell r="BC403">
            <v>400</v>
          </cell>
          <cell r="BD403" t="str">
            <v>Empat Ratus</v>
          </cell>
        </row>
        <row r="404">
          <cell r="BC404">
            <v>401</v>
          </cell>
          <cell r="BD404" t="str">
            <v>Empat Ratus Satu</v>
          </cell>
        </row>
        <row r="405">
          <cell r="BC405">
            <v>402</v>
          </cell>
          <cell r="BD405" t="str">
            <v>Empat Ratus Dua</v>
          </cell>
        </row>
        <row r="406">
          <cell r="BC406">
            <v>403</v>
          </cell>
          <cell r="BD406" t="str">
            <v>Empat Ratus Tiga</v>
          </cell>
        </row>
        <row r="407">
          <cell r="BC407">
            <v>404</v>
          </cell>
          <cell r="BD407" t="str">
            <v>Empat Ratus Empat</v>
          </cell>
        </row>
        <row r="408">
          <cell r="BC408">
            <v>405</v>
          </cell>
          <cell r="BD408" t="str">
            <v>Empat Ratus Lima</v>
          </cell>
        </row>
        <row r="409">
          <cell r="BC409">
            <v>406</v>
          </cell>
          <cell r="BD409" t="str">
            <v>Empat Ratus Enam</v>
          </cell>
        </row>
        <row r="410">
          <cell r="BC410">
            <v>407</v>
          </cell>
          <cell r="BD410" t="str">
            <v>Empat Ratus Tujuh</v>
          </cell>
        </row>
        <row r="411">
          <cell r="BC411">
            <v>408</v>
          </cell>
          <cell r="BD411" t="str">
            <v>Empat Ratus Delapan</v>
          </cell>
        </row>
        <row r="412">
          <cell r="BC412">
            <v>409</v>
          </cell>
          <cell r="BD412" t="str">
            <v>Empat Ratus Sembilan</v>
          </cell>
        </row>
        <row r="413">
          <cell r="BC413">
            <v>410</v>
          </cell>
          <cell r="BD413" t="str">
            <v>Empat Ratus Sepuluh</v>
          </cell>
        </row>
        <row r="414">
          <cell r="BC414">
            <v>411</v>
          </cell>
          <cell r="BD414" t="str">
            <v>Empat Ratus Sebelas</v>
          </cell>
        </row>
        <row r="415">
          <cell r="BC415">
            <v>412</v>
          </cell>
          <cell r="BD415" t="str">
            <v>Empat Ratus Dua Belas</v>
          </cell>
        </row>
        <row r="416">
          <cell r="BC416">
            <v>413</v>
          </cell>
          <cell r="BD416" t="str">
            <v>Empat Ratus Tiga Belas</v>
          </cell>
        </row>
        <row r="417">
          <cell r="BC417">
            <v>414</v>
          </cell>
          <cell r="BD417" t="str">
            <v>Empat Ratus Empat Belas</v>
          </cell>
        </row>
        <row r="418">
          <cell r="BC418">
            <v>415</v>
          </cell>
          <cell r="BD418" t="str">
            <v>Empat Ratus Lima Belas</v>
          </cell>
        </row>
        <row r="419">
          <cell r="BC419">
            <v>416</v>
          </cell>
          <cell r="BD419" t="str">
            <v>Empat Ratus Enam Belas</v>
          </cell>
        </row>
        <row r="420">
          <cell r="BC420">
            <v>417</v>
          </cell>
          <cell r="BD420" t="str">
            <v>Empat Ratus Tujuh Belas</v>
          </cell>
        </row>
        <row r="421">
          <cell r="BC421">
            <v>418</v>
          </cell>
          <cell r="BD421" t="str">
            <v>Empat Ratus Delapan Belas</v>
          </cell>
        </row>
        <row r="422">
          <cell r="BC422">
            <v>419</v>
          </cell>
          <cell r="BD422" t="str">
            <v>Empat Ratus Sembilan Belas</v>
          </cell>
        </row>
        <row r="423">
          <cell r="BC423">
            <v>420</v>
          </cell>
          <cell r="BD423" t="str">
            <v>Empat Ratus Dua Puluh</v>
          </cell>
        </row>
        <row r="424">
          <cell r="BC424">
            <v>421</v>
          </cell>
          <cell r="BD424" t="str">
            <v>Empat Ratus Dua Puluh Satu</v>
          </cell>
        </row>
        <row r="425">
          <cell r="BC425">
            <v>422</v>
          </cell>
          <cell r="BD425" t="str">
            <v>Empat Ratus Dua Puluh Dua</v>
          </cell>
        </row>
        <row r="426">
          <cell r="BC426">
            <v>423</v>
          </cell>
          <cell r="BD426" t="str">
            <v>Empat Ratus Dua Puluh Tiga</v>
          </cell>
        </row>
        <row r="427">
          <cell r="BC427">
            <v>424</v>
          </cell>
          <cell r="BD427" t="str">
            <v>Empat Ratus Dua Puluh Empat</v>
          </cell>
        </row>
        <row r="428">
          <cell r="BC428">
            <v>425</v>
          </cell>
          <cell r="BD428" t="str">
            <v>Empat Ratus Dua Puluh Lima</v>
          </cell>
        </row>
        <row r="429">
          <cell r="BC429">
            <v>426</v>
          </cell>
          <cell r="BD429" t="str">
            <v>Empat Ratus Dua Puluh Enam</v>
          </cell>
        </row>
        <row r="430">
          <cell r="BC430">
            <v>427</v>
          </cell>
          <cell r="BD430" t="str">
            <v>Empat Ratus Dua Puluh Tujuh</v>
          </cell>
        </row>
        <row r="431">
          <cell r="BC431">
            <v>428</v>
          </cell>
          <cell r="BD431" t="str">
            <v>Empat Ratus Dua Puluh Delapan</v>
          </cell>
        </row>
        <row r="432">
          <cell r="BC432">
            <v>429</v>
          </cell>
          <cell r="BD432" t="str">
            <v>Empat Ratus Dua Puluh Sembilan</v>
          </cell>
        </row>
        <row r="433">
          <cell r="BC433">
            <v>430</v>
          </cell>
          <cell r="BD433" t="str">
            <v>Empat Ratus Tiga Puluh</v>
          </cell>
        </row>
        <row r="434">
          <cell r="BC434">
            <v>431</v>
          </cell>
          <cell r="BD434" t="str">
            <v>Empat Ratus Tiga Puluh Satu</v>
          </cell>
        </row>
        <row r="435">
          <cell r="BC435">
            <v>432</v>
          </cell>
          <cell r="BD435" t="str">
            <v>Empat Ratus Tiga Puluh Dua</v>
          </cell>
        </row>
        <row r="436">
          <cell r="BC436">
            <v>433</v>
          </cell>
          <cell r="BD436" t="str">
            <v>Empat Ratus Tiga Puluh Tiga</v>
          </cell>
        </row>
        <row r="437">
          <cell r="BC437">
            <v>434</v>
          </cell>
          <cell r="BD437" t="str">
            <v>Empat Ratus Tiga Puluh Empat</v>
          </cell>
        </row>
        <row r="438">
          <cell r="BC438">
            <v>435</v>
          </cell>
          <cell r="BD438" t="str">
            <v>Empat Ratus Tiga Puluh Lima</v>
          </cell>
        </row>
        <row r="439">
          <cell r="BC439">
            <v>436</v>
          </cell>
          <cell r="BD439" t="str">
            <v>Empat Ratus Tiga Puluh Enam</v>
          </cell>
        </row>
        <row r="440">
          <cell r="BC440">
            <v>437</v>
          </cell>
          <cell r="BD440" t="str">
            <v>Empat Ratus Tiga Puluh Tujuh</v>
          </cell>
        </row>
        <row r="441">
          <cell r="BC441">
            <v>438</v>
          </cell>
          <cell r="BD441" t="str">
            <v>Empat Ratus Tiga Puluh Delapan</v>
          </cell>
        </row>
        <row r="442">
          <cell r="BC442">
            <v>439</v>
          </cell>
          <cell r="BD442" t="str">
            <v>Empat Ratus Tiga Puluh Sembilan</v>
          </cell>
        </row>
        <row r="443">
          <cell r="BC443">
            <v>440</v>
          </cell>
          <cell r="BD443" t="str">
            <v>Empat Ratus Empat Puluh</v>
          </cell>
        </row>
        <row r="444">
          <cell r="BC444">
            <v>441</v>
          </cell>
          <cell r="BD444" t="str">
            <v>Empat Ratus Empat Puluh Satu</v>
          </cell>
        </row>
        <row r="445">
          <cell r="BC445">
            <v>442</v>
          </cell>
          <cell r="BD445" t="str">
            <v>Empat Ratus Empat Puluh Dua</v>
          </cell>
        </row>
        <row r="446">
          <cell r="BC446">
            <v>443</v>
          </cell>
          <cell r="BD446" t="str">
            <v>Empat Ratus Empat Puluh Tiga</v>
          </cell>
        </row>
        <row r="447">
          <cell r="BC447">
            <v>444</v>
          </cell>
          <cell r="BD447" t="str">
            <v>Empat Ratus Empat Puluh Empat</v>
          </cell>
        </row>
        <row r="448">
          <cell r="BC448">
            <v>445</v>
          </cell>
          <cell r="BD448" t="str">
            <v>Empat Ratus Empat Puluh Lima</v>
          </cell>
        </row>
        <row r="449">
          <cell r="BC449">
            <v>446</v>
          </cell>
          <cell r="BD449" t="str">
            <v>Empat Ratus Empat Puluh Enam</v>
          </cell>
        </row>
        <row r="450">
          <cell r="BC450">
            <v>447</v>
          </cell>
          <cell r="BD450" t="str">
            <v>Empat Ratus Empat Puluh Tujuh</v>
          </cell>
        </row>
        <row r="451">
          <cell r="BC451">
            <v>448</v>
          </cell>
          <cell r="BD451" t="str">
            <v>Empat Ratus Empat Puluh Delapan</v>
          </cell>
        </row>
        <row r="452">
          <cell r="BC452">
            <v>449</v>
          </cell>
          <cell r="BD452" t="str">
            <v>Empat Ratus Empat Puluh Sembilan</v>
          </cell>
        </row>
        <row r="453">
          <cell r="BC453">
            <v>450</v>
          </cell>
          <cell r="BD453" t="str">
            <v>Empat Ratus Lima Puluh</v>
          </cell>
        </row>
        <row r="454">
          <cell r="BC454">
            <v>451</v>
          </cell>
          <cell r="BD454" t="str">
            <v>Empat Ratus Lima Puluh Satu</v>
          </cell>
        </row>
        <row r="455">
          <cell r="BC455">
            <v>452</v>
          </cell>
          <cell r="BD455" t="str">
            <v>Empat Ratus Lima Puluh Dua</v>
          </cell>
        </row>
        <row r="456">
          <cell r="BC456">
            <v>453</v>
          </cell>
          <cell r="BD456" t="str">
            <v>Empat Ratus Lima Puluh Tiga</v>
          </cell>
        </row>
        <row r="457">
          <cell r="BC457">
            <v>454</v>
          </cell>
          <cell r="BD457" t="str">
            <v>Empat Ratus Lima Puluh Empat</v>
          </cell>
        </row>
        <row r="458">
          <cell r="BC458">
            <v>455</v>
          </cell>
          <cell r="BD458" t="str">
            <v>Empat Ratus Lima Puluh Lima</v>
          </cell>
        </row>
        <row r="459">
          <cell r="BC459">
            <v>456</v>
          </cell>
          <cell r="BD459" t="str">
            <v>Empat Ratus Lima Puluh Enam</v>
          </cell>
        </row>
        <row r="460">
          <cell r="BC460">
            <v>457</v>
          </cell>
          <cell r="BD460" t="str">
            <v>Empat Ratus Lima Puluh Tujuh</v>
          </cell>
        </row>
        <row r="461">
          <cell r="BC461">
            <v>458</v>
          </cell>
          <cell r="BD461" t="str">
            <v>Empat Ratus Lima Puluh Delapan</v>
          </cell>
        </row>
        <row r="462">
          <cell r="BC462">
            <v>459</v>
          </cell>
          <cell r="BD462" t="str">
            <v>Empat Ratus Lima Puluh Sembilan</v>
          </cell>
        </row>
        <row r="463">
          <cell r="BC463">
            <v>460</v>
          </cell>
          <cell r="BD463" t="str">
            <v>Empat Ratus Enam Puluh</v>
          </cell>
        </row>
        <row r="464">
          <cell r="BC464">
            <v>461</v>
          </cell>
          <cell r="BD464" t="str">
            <v>Empat Ratus Enam Puluh Satu</v>
          </cell>
        </row>
        <row r="465">
          <cell r="BC465">
            <v>462</v>
          </cell>
          <cell r="BD465" t="str">
            <v>Empat Ratus Enam Puluh Dua</v>
          </cell>
        </row>
        <row r="466">
          <cell r="BC466">
            <v>463</v>
          </cell>
          <cell r="BD466" t="str">
            <v>Empat Ratus Enam Puluh Tiga</v>
          </cell>
        </row>
        <row r="467">
          <cell r="BC467">
            <v>464</v>
          </cell>
          <cell r="BD467" t="str">
            <v>Empat Ratus Enam Puluh Empat</v>
          </cell>
        </row>
        <row r="468">
          <cell r="BC468">
            <v>465</v>
          </cell>
          <cell r="BD468" t="str">
            <v>Empat Ratus Enam Puluh Lima</v>
          </cell>
        </row>
        <row r="469">
          <cell r="BC469">
            <v>466</v>
          </cell>
          <cell r="BD469" t="str">
            <v>Empat Ratus Enam Puluh Enam</v>
          </cell>
        </row>
        <row r="470">
          <cell r="BC470">
            <v>467</v>
          </cell>
          <cell r="BD470" t="str">
            <v>Empat Ratus Enam Puluh Tujuh</v>
          </cell>
        </row>
        <row r="471">
          <cell r="BC471">
            <v>468</v>
          </cell>
          <cell r="BD471" t="str">
            <v>Empat Ratus Enam Puluh Delapan</v>
          </cell>
        </row>
        <row r="472">
          <cell r="BC472">
            <v>469</v>
          </cell>
          <cell r="BD472" t="str">
            <v>Empat Ratus Enam Puluh Sembilan</v>
          </cell>
        </row>
        <row r="473">
          <cell r="BC473">
            <v>470</v>
          </cell>
          <cell r="BD473" t="str">
            <v>Empat Ratus Tujuh Puluh</v>
          </cell>
        </row>
        <row r="474">
          <cell r="BC474">
            <v>471</v>
          </cell>
          <cell r="BD474" t="str">
            <v>Empat Ratus Tujuh Puluh Satu</v>
          </cell>
        </row>
        <row r="475">
          <cell r="BC475">
            <v>472</v>
          </cell>
          <cell r="BD475" t="str">
            <v>Empat Ratus Tujuh Puluh Dua</v>
          </cell>
        </row>
        <row r="476">
          <cell r="BC476">
            <v>473</v>
          </cell>
          <cell r="BD476" t="str">
            <v>Empat Ratus Tujuh Puluh Tiga</v>
          </cell>
        </row>
        <row r="477">
          <cell r="BC477">
            <v>474</v>
          </cell>
          <cell r="BD477" t="str">
            <v>Empat Ratus Tujuh Puluh Empat</v>
          </cell>
        </row>
        <row r="478">
          <cell r="BC478">
            <v>475</v>
          </cell>
          <cell r="BD478" t="str">
            <v>Empat Ratus Tujuh Puluh Lima</v>
          </cell>
        </row>
        <row r="479">
          <cell r="BC479">
            <v>476</v>
          </cell>
          <cell r="BD479" t="str">
            <v>Empat Ratus Tujuh Puluh Enam</v>
          </cell>
        </row>
        <row r="480">
          <cell r="BC480">
            <v>477</v>
          </cell>
          <cell r="BD480" t="str">
            <v>Empat Ratus Tujuh Puluh Tujuh</v>
          </cell>
        </row>
        <row r="481">
          <cell r="BC481">
            <v>478</v>
          </cell>
          <cell r="BD481" t="str">
            <v>Empat Ratus Tujuh Puluh Delapan</v>
          </cell>
        </row>
        <row r="482">
          <cell r="BC482">
            <v>479</v>
          </cell>
          <cell r="BD482" t="str">
            <v>Empat Ratus Tujuh Puluh Sembilan</v>
          </cell>
        </row>
        <row r="483">
          <cell r="BC483">
            <v>480</v>
          </cell>
          <cell r="BD483" t="str">
            <v>Empat Ratus Delapan Puluh</v>
          </cell>
        </row>
        <row r="484">
          <cell r="BC484">
            <v>481</v>
          </cell>
          <cell r="BD484" t="str">
            <v>Empat Ratus Delapan Puluh Satu</v>
          </cell>
        </row>
        <row r="485">
          <cell r="BC485">
            <v>482</v>
          </cell>
          <cell r="BD485" t="str">
            <v>Empat Ratus Delapan Puluh Dua</v>
          </cell>
        </row>
        <row r="486">
          <cell r="BC486">
            <v>483</v>
          </cell>
          <cell r="BD486" t="str">
            <v>Empat Ratus Delapan Puluh Tiga</v>
          </cell>
        </row>
        <row r="487">
          <cell r="BC487">
            <v>484</v>
          </cell>
          <cell r="BD487" t="str">
            <v>Empat Ratus Delapan Puluh Empat</v>
          </cell>
        </row>
        <row r="488">
          <cell r="BC488">
            <v>485</v>
          </cell>
          <cell r="BD488" t="str">
            <v>Empat Ratus Delapan Puluh Lima</v>
          </cell>
        </row>
        <row r="489">
          <cell r="BC489">
            <v>486</v>
          </cell>
          <cell r="BD489" t="str">
            <v>Empat Ratus Delapan Puluh Enam</v>
          </cell>
        </row>
        <row r="490">
          <cell r="BC490">
            <v>487</v>
          </cell>
          <cell r="BD490" t="str">
            <v>Empat Ratus Delapan Puluh Tujuh</v>
          </cell>
        </row>
        <row r="491">
          <cell r="BC491">
            <v>488</v>
          </cell>
          <cell r="BD491" t="str">
            <v>Empat Ratus Delapan Puluh Delapan</v>
          </cell>
        </row>
        <row r="492">
          <cell r="BC492">
            <v>489</v>
          </cell>
          <cell r="BD492" t="str">
            <v>Empat Ratus Delapan Puluh Sembilan</v>
          </cell>
        </row>
        <row r="493">
          <cell r="BC493">
            <v>490</v>
          </cell>
          <cell r="BD493" t="str">
            <v>Empat Ratus Sembilan Puluh</v>
          </cell>
        </row>
        <row r="494">
          <cell r="BC494">
            <v>491</v>
          </cell>
          <cell r="BD494" t="str">
            <v>Empat Ratus Sembilan Puluh Satu</v>
          </cell>
        </row>
        <row r="495">
          <cell r="BC495">
            <v>492</v>
          </cell>
          <cell r="BD495" t="str">
            <v>Empat Ratus Sembilan Puluh Dua</v>
          </cell>
        </row>
        <row r="496">
          <cell r="BC496">
            <v>493</v>
          </cell>
          <cell r="BD496" t="str">
            <v>Empat Ratus Sembilan Puluh Tiga</v>
          </cell>
        </row>
        <row r="497">
          <cell r="BC497">
            <v>494</v>
          </cell>
          <cell r="BD497" t="str">
            <v>Empat Ratus Sembilan Puluh Empat</v>
          </cell>
        </row>
        <row r="498">
          <cell r="BC498">
            <v>495</v>
          </cell>
          <cell r="BD498" t="str">
            <v>Empat Ratus Sembilan Puluh Lima</v>
          </cell>
        </row>
        <row r="499">
          <cell r="BC499">
            <v>496</v>
          </cell>
          <cell r="BD499" t="str">
            <v>Empat Ratus Sembilan Puluh Enam</v>
          </cell>
        </row>
        <row r="500">
          <cell r="BC500">
            <v>497</v>
          </cell>
          <cell r="BD500" t="str">
            <v>Empat Ratus Sembilan Puluh Tujuh</v>
          </cell>
        </row>
        <row r="501">
          <cell r="BC501">
            <v>498</v>
          </cell>
          <cell r="BD501" t="str">
            <v>Empat Ratus Sembilan Puluh Delapan</v>
          </cell>
        </row>
        <row r="502">
          <cell r="BC502">
            <v>499</v>
          </cell>
          <cell r="BD502" t="str">
            <v>Empat Ratus Sembilan Puluh Sembilan</v>
          </cell>
        </row>
        <row r="503">
          <cell r="BC503">
            <v>500</v>
          </cell>
          <cell r="BD503" t="str">
            <v>Lima Ratus</v>
          </cell>
        </row>
        <row r="504">
          <cell r="BC504">
            <v>501</v>
          </cell>
          <cell r="BD504" t="str">
            <v>Lima Ratus Satu</v>
          </cell>
        </row>
        <row r="505">
          <cell r="BC505">
            <v>502</v>
          </cell>
          <cell r="BD505" t="str">
            <v>Lima Ratus Dua</v>
          </cell>
        </row>
        <row r="506">
          <cell r="BC506">
            <v>503</v>
          </cell>
          <cell r="BD506" t="str">
            <v>Lima Ratus Tiga</v>
          </cell>
        </row>
        <row r="507">
          <cell r="BC507">
            <v>504</v>
          </cell>
          <cell r="BD507" t="str">
            <v>Lima Ratus Empat</v>
          </cell>
        </row>
        <row r="508">
          <cell r="BC508">
            <v>505</v>
          </cell>
          <cell r="BD508" t="str">
            <v>Lima Ratus Lima</v>
          </cell>
        </row>
        <row r="509">
          <cell r="BC509">
            <v>506</v>
          </cell>
          <cell r="BD509" t="str">
            <v>Lima Ratus Enam</v>
          </cell>
        </row>
        <row r="510">
          <cell r="BC510">
            <v>507</v>
          </cell>
          <cell r="BD510" t="str">
            <v>Lima Ratus Tujuh</v>
          </cell>
        </row>
        <row r="511">
          <cell r="BC511">
            <v>508</v>
          </cell>
          <cell r="BD511" t="str">
            <v>Lima Ratus Delapan</v>
          </cell>
        </row>
        <row r="512">
          <cell r="BC512">
            <v>509</v>
          </cell>
          <cell r="BD512" t="str">
            <v>Lima Ratus Sembilan</v>
          </cell>
        </row>
        <row r="513">
          <cell r="BC513">
            <v>510</v>
          </cell>
          <cell r="BD513" t="str">
            <v>Lima Ratus Sepuluh</v>
          </cell>
        </row>
        <row r="514">
          <cell r="BC514">
            <v>511</v>
          </cell>
          <cell r="BD514" t="str">
            <v>Lima Ratus Sebelas</v>
          </cell>
        </row>
        <row r="515">
          <cell r="BC515">
            <v>512</v>
          </cell>
          <cell r="BD515" t="str">
            <v>Lima Ratus Dua Belas</v>
          </cell>
        </row>
        <row r="516">
          <cell r="BC516">
            <v>513</v>
          </cell>
          <cell r="BD516" t="str">
            <v>Lima Ratus Tiga Belas</v>
          </cell>
        </row>
        <row r="517">
          <cell r="BC517">
            <v>514</v>
          </cell>
          <cell r="BD517" t="str">
            <v>Lima Ratus Empat Belas</v>
          </cell>
        </row>
        <row r="518">
          <cell r="BC518">
            <v>515</v>
          </cell>
          <cell r="BD518" t="str">
            <v>Lima Ratus Lima Belas</v>
          </cell>
        </row>
        <row r="519">
          <cell r="BC519">
            <v>516</v>
          </cell>
          <cell r="BD519" t="str">
            <v>Lima Ratus Enam Belas</v>
          </cell>
        </row>
        <row r="520">
          <cell r="BC520">
            <v>517</v>
          </cell>
          <cell r="BD520" t="str">
            <v>Lima Ratus Tujuh Belas</v>
          </cell>
        </row>
        <row r="521">
          <cell r="BC521">
            <v>518</v>
          </cell>
          <cell r="BD521" t="str">
            <v>Lima Ratus Delapan Belas</v>
          </cell>
        </row>
        <row r="522">
          <cell r="BC522">
            <v>519</v>
          </cell>
          <cell r="BD522" t="str">
            <v>Lima Ratus Sembilan Belas</v>
          </cell>
        </row>
        <row r="523">
          <cell r="BC523">
            <v>520</v>
          </cell>
          <cell r="BD523" t="str">
            <v>Lima Ratus Dua Puluh</v>
          </cell>
        </row>
        <row r="524">
          <cell r="BC524">
            <v>521</v>
          </cell>
          <cell r="BD524" t="str">
            <v>Lima Ratus Dua Puluh Satu</v>
          </cell>
        </row>
        <row r="525">
          <cell r="BC525">
            <v>522</v>
          </cell>
          <cell r="BD525" t="str">
            <v>Lima Ratus Dua Puluh Dua</v>
          </cell>
        </row>
        <row r="526">
          <cell r="BC526">
            <v>523</v>
          </cell>
          <cell r="BD526" t="str">
            <v>Lima Ratus Dua Puluh Tiga</v>
          </cell>
        </row>
        <row r="527">
          <cell r="BC527">
            <v>524</v>
          </cell>
          <cell r="BD527" t="str">
            <v>Lima Ratus Dua Puluh Empat</v>
          </cell>
        </row>
        <row r="528">
          <cell r="BC528">
            <v>525</v>
          </cell>
          <cell r="BD528" t="str">
            <v>Lima Ratus Dua Puluh Lima</v>
          </cell>
        </row>
        <row r="529">
          <cell r="BC529">
            <v>526</v>
          </cell>
          <cell r="BD529" t="str">
            <v>Lima Ratus Dua Puluh Enam</v>
          </cell>
        </row>
        <row r="530">
          <cell r="BC530">
            <v>527</v>
          </cell>
          <cell r="BD530" t="str">
            <v>Lima Ratus Dua Puluh Tujuh</v>
          </cell>
        </row>
        <row r="531">
          <cell r="BC531">
            <v>528</v>
          </cell>
          <cell r="BD531" t="str">
            <v>Lima Ratus Dua Puluh Delapan</v>
          </cell>
        </row>
        <row r="532">
          <cell r="BC532">
            <v>529</v>
          </cell>
          <cell r="BD532" t="str">
            <v>Lima Ratus Dua Puluh Sembilan</v>
          </cell>
        </row>
        <row r="533">
          <cell r="BC533">
            <v>530</v>
          </cell>
          <cell r="BD533" t="str">
            <v>Lima Ratus Tiga Puluh</v>
          </cell>
        </row>
        <row r="534">
          <cell r="BC534">
            <v>531</v>
          </cell>
          <cell r="BD534" t="str">
            <v>Lima Ratus Tiga Puluh Satu</v>
          </cell>
        </row>
        <row r="535">
          <cell r="BC535">
            <v>532</v>
          </cell>
          <cell r="BD535" t="str">
            <v>Lima Ratus Tiga Puluh Dua</v>
          </cell>
        </row>
        <row r="536">
          <cell r="BC536">
            <v>533</v>
          </cell>
          <cell r="BD536" t="str">
            <v>Lima Ratus Tiga Puluh Tiga</v>
          </cell>
        </row>
        <row r="537">
          <cell r="BC537">
            <v>534</v>
          </cell>
          <cell r="BD537" t="str">
            <v>Lima Ratus Tiga Puluh Empat</v>
          </cell>
        </row>
        <row r="538">
          <cell r="BC538">
            <v>535</v>
          </cell>
          <cell r="BD538" t="str">
            <v>Lima Ratus Tiga Puluh Lima</v>
          </cell>
        </row>
        <row r="539">
          <cell r="BC539">
            <v>536</v>
          </cell>
          <cell r="BD539" t="str">
            <v>Lima Ratus Tiga Puluh Enam</v>
          </cell>
        </row>
        <row r="540">
          <cell r="BC540">
            <v>537</v>
          </cell>
          <cell r="BD540" t="str">
            <v>Lima Ratus Tiga Puluh Tujuh</v>
          </cell>
        </row>
        <row r="541">
          <cell r="BC541">
            <v>538</v>
          </cell>
          <cell r="BD541" t="str">
            <v>Lima Ratus Tiga Puluh Delapan</v>
          </cell>
        </row>
        <row r="542">
          <cell r="BC542">
            <v>539</v>
          </cell>
          <cell r="BD542" t="str">
            <v>Lima Ratus Tiga Puluh Sembilan</v>
          </cell>
        </row>
        <row r="543">
          <cell r="BC543">
            <v>540</v>
          </cell>
          <cell r="BD543" t="str">
            <v>Lima Ratus Empat Puluh</v>
          </cell>
        </row>
        <row r="544">
          <cell r="BC544">
            <v>541</v>
          </cell>
          <cell r="BD544" t="str">
            <v>Lima Ratus Empat Puluh Satu</v>
          </cell>
        </row>
        <row r="545">
          <cell r="BC545">
            <v>542</v>
          </cell>
          <cell r="BD545" t="str">
            <v>Lima Ratus Empat Puluh Dua</v>
          </cell>
        </row>
        <row r="546">
          <cell r="BC546">
            <v>543</v>
          </cell>
          <cell r="BD546" t="str">
            <v>Lima Ratus Empat Puluh Tiga</v>
          </cell>
        </row>
        <row r="547">
          <cell r="BC547">
            <v>544</v>
          </cell>
          <cell r="BD547" t="str">
            <v>Lima Ratus Empat Puluh Empat</v>
          </cell>
        </row>
        <row r="548">
          <cell r="BC548">
            <v>545</v>
          </cell>
          <cell r="BD548" t="str">
            <v>Lima Ratus Empat Puluh Lima</v>
          </cell>
        </row>
        <row r="549">
          <cell r="BC549">
            <v>546</v>
          </cell>
          <cell r="BD549" t="str">
            <v>Lima Ratus Empat Puluh Enam</v>
          </cell>
        </row>
        <row r="550">
          <cell r="BC550">
            <v>547</v>
          </cell>
          <cell r="BD550" t="str">
            <v>Lima Ratus Empat Puluh Tujuh</v>
          </cell>
        </row>
        <row r="551">
          <cell r="BC551">
            <v>548</v>
          </cell>
          <cell r="BD551" t="str">
            <v>Lima Ratus Empat Puluh Delapan</v>
          </cell>
        </row>
        <row r="552">
          <cell r="BC552">
            <v>549</v>
          </cell>
          <cell r="BD552" t="str">
            <v>Lima Ratus Empat Puluh Sembilan</v>
          </cell>
        </row>
        <row r="553">
          <cell r="BC553">
            <v>550</v>
          </cell>
          <cell r="BD553" t="str">
            <v>Lima Ratus Lima Puluh</v>
          </cell>
        </row>
        <row r="554">
          <cell r="BC554">
            <v>551</v>
          </cell>
          <cell r="BD554" t="str">
            <v>Lima Ratus Lima Puluh Satu</v>
          </cell>
        </row>
        <row r="555">
          <cell r="BC555">
            <v>552</v>
          </cell>
          <cell r="BD555" t="str">
            <v>Lima Ratus Lima Puluh Dua</v>
          </cell>
        </row>
        <row r="556">
          <cell r="BC556">
            <v>553</v>
          </cell>
          <cell r="BD556" t="str">
            <v>Lima Ratus Lima Puluh Tiga</v>
          </cell>
        </row>
        <row r="557">
          <cell r="BC557">
            <v>554</v>
          </cell>
          <cell r="BD557" t="str">
            <v>Lima Ratus Lima Puluh Empat</v>
          </cell>
        </row>
        <row r="558">
          <cell r="BC558">
            <v>555</v>
          </cell>
          <cell r="BD558" t="str">
            <v>Lima Ratus Lima Puluh Lima</v>
          </cell>
        </row>
        <row r="559">
          <cell r="BC559">
            <v>556</v>
          </cell>
          <cell r="BD559" t="str">
            <v>Lima Ratus Lima Puluh Enam</v>
          </cell>
        </row>
        <row r="560">
          <cell r="BC560">
            <v>557</v>
          </cell>
          <cell r="BD560" t="str">
            <v>Lima Ratus Lima Puluh Tujuh</v>
          </cell>
        </row>
        <row r="561">
          <cell r="BC561">
            <v>558</v>
          </cell>
          <cell r="BD561" t="str">
            <v>Lima Ratus Lima Puluh Delapan</v>
          </cell>
        </row>
        <row r="562">
          <cell r="BC562">
            <v>559</v>
          </cell>
          <cell r="BD562" t="str">
            <v>Lima Ratus Lima Puluh Sembilan</v>
          </cell>
        </row>
        <row r="563">
          <cell r="BC563">
            <v>560</v>
          </cell>
          <cell r="BD563" t="str">
            <v>Lima Ratus Enam Puluh</v>
          </cell>
        </row>
        <row r="564">
          <cell r="BC564">
            <v>561</v>
          </cell>
          <cell r="BD564" t="str">
            <v>Lima Ratus Enam Puluh Satu</v>
          </cell>
        </row>
        <row r="565">
          <cell r="BC565">
            <v>562</v>
          </cell>
          <cell r="BD565" t="str">
            <v>Lima Ratus Enam Puluh Dua</v>
          </cell>
        </row>
        <row r="566">
          <cell r="BC566">
            <v>563</v>
          </cell>
          <cell r="BD566" t="str">
            <v>Lima Ratus Enam Puluh Tiga</v>
          </cell>
        </row>
        <row r="567">
          <cell r="BC567">
            <v>564</v>
          </cell>
          <cell r="BD567" t="str">
            <v>Lima Ratus Enam Puluh Empat</v>
          </cell>
        </row>
        <row r="568">
          <cell r="BC568">
            <v>565</v>
          </cell>
          <cell r="BD568" t="str">
            <v>Lima Ratus Enam Puluh Lima</v>
          </cell>
        </row>
        <row r="569">
          <cell r="BC569">
            <v>566</v>
          </cell>
          <cell r="BD569" t="str">
            <v>Lima Ratus Enam Puluh Enam</v>
          </cell>
        </row>
        <row r="570">
          <cell r="BC570">
            <v>567</v>
          </cell>
          <cell r="BD570" t="str">
            <v>Lima Ratus Enam Puluh Tujuh</v>
          </cell>
        </row>
        <row r="571">
          <cell r="BC571">
            <v>568</v>
          </cell>
          <cell r="BD571" t="str">
            <v>Lima Ratus Enam Puluh Delapan</v>
          </cell>
        </row>
        <row r="572">
          <cell r="BC572">
            <v>569</v>
          </cell>
          <cell r="BD572" t="str">
            <v>Lima Ratus Enam Puluh Sembilan</v>
          </cell>
        </row>
        <row r="573">
          <cell r="BC573">
            <v>570</v>
          </cell>
          <cell r="BD573" t="str">
            <v>Lima Ratus Tujuh Puluh</v>
          </cell>
        </row>
        <row r="574">
          <cell r="BC574">
            <v>571</v>
          </cell>
          <cell r="BD574" t="str">
            <v>Lima Ratus Tujuh Puluh Satu</v>
          </cell>
        </row>
        <row r="575">
          <cell r="BC575">
            <v>572</v>
          </cell>
          <cell r="BD575" t="str">
            <v>Lima Ratus Tujuh Puluh Dua</v>
          </cell>
        </row>
        <row r="576">
          <cell r="BC576">
            <v>573</v>
          </cell>
          <cell r="BD576" t="str">
            <v>Lima Ratus Tujuh Puluh Tiga</v>
          </cell>
        </row>
        <row r="577">
          <cell r="BC577">
            <v>574</v>
          </cell>
          <cell r="BD577" t="str">
            <v>Lima Ratus Tujuh Puluh Empat</v>
          </cell>
        </row>
        <row r="578">
          <cell r="BC578">
            <v>575</v>
          </cell>
          <cell r="BD578" t="str">
            <v>Lima Ratus Tujuh Puluh Lima</v>
          </cell>
        </row>
        <row r="579">
          <cell r="BC579">
            <v>576</v>
          </cell>
          <cell r="BD579" t="str">
            <v>Lima Ratus Tujuh Puluh Enam</v>
          </cell>
        </row>
        <row r="580">
          <cell r="BC580">
            <v>577</v>
          </cell>
          <cell r="BD580" t="str">
            <v>Lima Ratus Tujuh Puluh Tujuh</v>
          </cell>
        </row>
        <row r="581">
          <cell r="BC581">
            <v>578</v>
          </cell>
          <cell r="BD581" t="str">
            <v>Lima Ratus Tujuh Puluh Delapan</v>
          </cell>
        </row>
        <row r="582">
          <cell r="BC582">
            <v>579</v>
          </cell>
          <cell r="BD582" t="str">
            <v>Lima Ratus Tujuh Puluh Sembilan</v>
          </cell>
        </row>
        <row r="583">
          <cell r="BC583">
            <v>580</v>
          </cell>
          <cell r="BD583" t="str">
            <v>Lima Ratus Delapan Puluh</v>
          </cell>
        </row>
        <row r="584">
          <cell r="BC584">
            <v>581</v>
          </cell>
          <cell r="BD584" t="str">
            <v>Lima Ratus Delapan Puluh Satu</v>
          </cell>
        </row>
        <row r="585">
          <cell r="BC585">
            <v>582</v>
          </cell>
          <cell r="BD585" t="str">
            <v>Lima Ratus Delapan Puluh Dua</v>
          </cell>
        </row>
        <row r="586">
          <cell r="BC586">
            <v>583</v>
          </cell>
          <cell r="BD586" t="str">
            <v>Lima Ratus Delapan Puluh Tiga</v>
          </cell>
        </row>
        <row r="587">
          <cell r="BC587">
            <v>584</v>
          </cell>
          <cell r="BD587" t="str">
            <v>Lima Ratus Delapan Puluh Empat</v>
          </cell>
        </row>
        <row r="588">
          <cell r="BC588">
            <v>585</v>
          </cell>
          <cell r="BD588" t="str">
            <v>Lima Ratus Delapan Puluh Lima</v>
          </cell>
        </row>
        <row r="589">
          <cell r="BC589">
            <v>586</v>
          </cell>
          <cell r="BD589" t="str">
            <v>Lima Ratus Delapan Puluh Enam</v>
          </cell>
        </row>
        <row r="590">
          <cell r="BC590">
            <v>587</v>
          </cell>
          <cell r="BD590" t="str">
            <v>Lima Ratus Delapan Puluh Tujuh</v>
          </cell>
        </row>
        <row r="591">
          <cell r="BC591">
            <v>588</v>
          </cell>
          <cell r="BD591" t="str">
            <v>Lima Ratus Delapan Puluh Delapan</v>
          </cell>
        </row>
        <row r="592">
          <cell r="BC592">
            <v>589</v>
          </cell>
          <cell r="BD592" t="str">
            <v>Lima Ratus Delapan Puluh Sembilan</v>
          </cell>
        </row>
        <row r="593">
          <cell r="BC593">
            <v>590</v>
          </cell>
          <cell r="BD593" t="str">
            <v>Lima Ratus Sembilan Puluh</v>
          </cell>
        </row>
        <row r="594">
          <cell r="BC594">
            <v>591</v>
          </cell>
          <cell r="BD594" t="str">
            <v>Lima Ratus Sembilan Puluh Satu</v>
          </cell>
        </row>
        <row r="595">
          <cell r="BC595">
            <v>592</v>
          </cell>
          <cell r="BD595" t="str">
            <v>Lima Ratus Sembilan Puluh Dua</v>
          </cell>
        </row>
        <row r="596">
          <cell r="BC596">
            <v>593</v>
          </cell>
          <cell r="BD596" t="str">
            <v>Lima Ratus Sembilan Puluh Tiga</v>
          </cell>
        </row>
        <row r="597">
          <cell r="BC597">
            <v>594</v>
          </cell>
          <cell r="BD597" t="str">
            <v>Lima Ratus Sembilan Puluh Empat</v>
          </cell>
        </row>
        <row r="598">
          <cell r="BC598">
            <v>595</v>
          </cell>
          <cell r="BD598" t="str">
            <v>Lima Ratus Sembilan Puluh Lima</v>
          </cell>
        </row>
        <row r="599">
          <cell r="BC599">
            <v>596</v>
          </cell>
          <cell r="BD599" t="str">
            <v>Lima Ratus Sembilan Puluh Enam</v>
          </cell>
        </row>
        <row r="600">
          <cell r="BC600">
            <v>597</v>
          </cell>
          <cell r="BD600" t="str">
            <v>Lima Ratus Sembilan Puluh Tujuh</v>
          </cell>
        </row>
        <row r="601">
          <cell r="BC601">
            <v>598</v>
          </cell>
          <cell r="BD601" t="str">
            <v>Lima Ratus Sembilan Puluh Delapan</v>
          </cell>
        </row>
        <row r="602">
          <cell r="BC602">
            <v>599</v>
          </cell>
          <cell r="BD602" t="str">
            <v>Lima Ratus Sembilan Puluh Sembilan</v>
          </cell>
        </row>
        <row r="603">
          <cell r="BC603">
            <v>600</v>
          </cell>
          <cell r="BD603" t="str">
            <v>Enam Ratus</v>
          </cell>
        </row>
        <row r="604">
          <cell r="BC604">
            <v>601</v>
          </cell>
          <cell r="BD604" t="str">
            <v>Enam Ratus Satu</v>
          </cell>
        </row>
        <row r="605">
          <cell r="BC605">
            <v>602</v>
          </cell>
          <cell r="BD605" t="str">
            <v>Enam Ratus Dua</v>
          </cell>
        </row>
        <row r="606">
          <cell r="BC606">
            <v>603</v>
          </cell>
          <cell r="BD606" t="str">
            <v>Enam Ratus Tiga</v>
          </cell>
        </row>
        <row r="607">
          <cell r="BC607">
            <v>604</v>
          </cell>
          <cell r="BD607" t="str">
            <v>Enam Ratus Empat</v>
          </cell>
        </row>
        <row r="608">
          <cell r="BC608">
            <v>605</v>
          </cell>
          <cell r="BD608" t="str">
            <v>Enam Ratus Lima</v>
          </cell>
        </row>
        <row r="609">
          <cell r="BC609">
            <v>606</v>
          </cell>
          <cell r="BD609" t="str">
            <v>Enam Ratus Enam</v>
          </cell>
        </row>
        <row r="610">
          <cell r="BC610">
            <v>607</v>
          </cell>
          <cell r="BD610" t="str">
            <v>Enam Ratus Tujuh</v>
          </cell>
        </row>
        <row r="611">
          <cell r="BC611">
            <v>608</v>
          </cell>
          <cell r="BD611" t="str">
            <v>Enam Ratus Delapan</v>
          </cell>
        </row>
        <row r="612">
          <cell r="BC612">
            <v>609</v>
          </cell>
          <cell r="BD612" t="str">
            <v>Enam Ratus Sembilan</v>
          </cell>
        </row>
        <row r="613">
          <cell r="BC613">
            <v>610</v>
          </cell>
          <cell r="BD613" t="str">
            <v>Enam Ratus Sepuluh</v>
          </cell>
        </row>
        <row r="614">
          <cell r="BC614">
            <v>611</v>
          </cell>
          <cell r="BD614" t="str">
            <v>Enam Ratus Sebelas</v>
          </cell>
        </row>
        <row r="615">
          <cell r="BC615">
            <v>612</v>
          </cell>
          <cell r="BD615" t="str">
            <v>Enam Ratus Dua Belas</v>
          </cell>
        </row>
        <row r="616">
          <cell r="BC616">
            <v>613</v>
          </cell>
          <cell r="BD616" t="str">
            <v>Enam Ratus Tiga Belas</v>
          </cell>
        </row>
        <row r="617">
          <cell r="BC617">
            <v>614</v>
          </cell>
          <cell r="BD617" t="str">
            <v>Enam Ratus Empat Belas</v>
          </cell>
        </row>
        <row r="618">
          <cell r="BC618">
            <v>615</v>
          </cell>
          <cell r="BD618" t="str">
            <v>Enam Ratus Lima Belas</v>
          </cell>
        </row>
        <row r="619">
          <cell r="BC619">
            <v>616</v>
          </cell>
          <cell r="BD619" t="str">
            <v>Enam Ratus Enam Belas</v>
          </cell>
        </row>
        <row r="620">
          <cell r="BC620">
            <v>617</v>
          </cell>
          <cell r="BD620" t="str">
            <v>Enam Ratus Tujuh Belas</v>
          </cell>
        </row>
        <row r="621">
          <cell r="BC621">
            <v>618</v>
          </cell>
          <cell r="BD621" t="str">
            <v>Enam Ratus Delapan Belas</v>
          </cell>
        </row>
        <row r="622">
          <cell r="BC622">
            <v>619</v>
          </cell>
          <cell r="BD622" t="str">
            <v>Enam Ratus Sembilan Belas</v>
          </cell>
        </row>
        <row r="623">
          <cell r="BC623">
            <v>620</v>
          </cell>
          <cell r="BD623" t="str">
            <v>Enam Ratus Dua Puluh</v>
          </cell>
        </row>
        <row r="624">
          <cell r="BC624">
            <v>621</v>
          </cell>
          <cell r="BD624" t="str">
            <v>Enam Ratus Dua Puluh Satu</v>
          </cell>
        </row>
        <row r="625">
          <cell r="BC625">
            <v>622</v>
          </cell>
          <cell r="BD625" t="str">
            <v>Enam Ratus Dua Puluh Dua</v>
          </cell>
        </row>
        <row r="626">
          <cell r="BC626">
            <v>623</v>
          </cell>
          <cell r="BD626" t="str">
            <v>Enam Ratus Dua Puluh Tiga</v>
          </cell>
        </row>
        <row r="627">
          <cell r="BC627">
            <v>624</v>
          </cell>
          <cell r="BD627" t="str">
            <v>Enam Ratus Dua Puluh Empat</v>
          </cell>
        </row>
        <row r="628">
          <cell r="BC628">
            <v>625</v>
          </cell>
          <cell r="BD628" t="str">
            <v>Enam Ratus Dua Puluh Lima</v>
          </cell>
        </row>
        <row r="629">
          <cell r="BC629">
            <v>626</v>
          </cell>
          <cell r="BD629" t="str">
            <v>Enam Ratus Dua Puluh Enam</v>
          </cell>
        </row>
        <row r="630">
          <cell r="BC630">
            <v>627</v>
          </cell>
          <cell r="BD630" t="str">
            <v>Enam Ratus Dua Puluh Tujuh</v>
          </cell>
        </row>
        <row r="631">
          <cell r="BC631">
            <v>628</v>
          </cell>
          <cell r="BD631" t="str">
            <v>Enam Ratus Dua Puluh Delapan</v>
          </cell>
        </row>
        <row r="632">
          <cell r="BC632">
            <v>629</v>
          </cell>
          <cell r="BD632" t="str">
            <v>Enam Ratus Dua Puluh Sembilan</v>
          </cell>
        </row>
        <row r="633">
          <cell r="BC633">
            <v>630</v>
          </cell>
          <cell r="BD633" t="str">
            <v>Enam Ratus Tiga Puluh</v>
          </cell>
        </row>
        <row r="634">
          <cell r="BC634">
            <v>631</v>
          </cell>
          <cell r="BD634" t="str">
            <v>Enam Ratus Tiga Puluh Satu</v>
          </cell>
        </row>
        <row r="635">
          <cell r="BC635">
            <v>632</v>
          </cell>
          <cell r="BD635" t="str">
            <v>Enam Ratus Tiga Puluh Dua</v>
          </cell>
        </row>
        <row r="636">
          <cell r="BC636">
            <v>633</v>
          </cell>
          <cell r="BD636" t="str">
            <v>Enam Ratus Tiga Puluh Tiga</v>
          </cell>
        </row>
        <row r="637">
          <cell r="BC637">
            <v>634</v>
          </cell>
          <cell r="BD637" t="str">
            <v>Enam Ratus Tiga Puluh Empat</v>
          </cell>
        </row>
        <row r="638">
          <cell r="BC638">
            <v>635</v>
          </cell>
          <cell r="BD638" t="str">
            <v>Enam Ratus Tiga Puluh Lima</v>
          </cell>
        </row>
        <row r="639">
          <cell r="BC639">
            <v>636</v>
          </cell>
          <cell r="BD639" t="str">
            <v>Enam Ratus Tiga Puluh Enam</v>
          </cell>
        </row>
        <row r="640">
          <cell r="BC640">
            <v>637</v>
          </cell>
          <cell r="BD640" t="str">
            <v>Enam Ratus Tiga Puluh Tujuh</v>
          </cell>
        </row>
        <row r="641">
          <cell r="BC641">
            <v>638</v>
          </cell>
          <cell r="BD641" t="str">
            <v>Enam Ratus Tiga Puluh Delapan</v>
          </cell>
        </row>
        <row r="642">
          <cell r="BC642">
            <v>639</v>
          </cell>
          <cell r="BD642" t="str">
            <v>Enam Ratus Tiga Puluh Sembilan</v>
          </cell>
        </row>
        <row r="643">
          <cell r="BC643">
            <v>640</v>
          </cell>
          <cell r="BD643" t="str">
            <v>Enam Ratus Empat Puluh</v>
          </cell>
        </row>
        <row r="644">
          <cell r="BC644">
            <v>641</v>
          </cell>
          <cell r="BD644" t="str">
            <v>Enam Ratus Empat Puluh Satu</v>
          </cell>
        </row>
        <row r="645">
          <cell r="BC645">
            <v>642</v>
          </cell>
          <cell r="BD645" t="str">
            <v>Enam Ratus Empat Puluh Dua</v>
          </cell>
        </row>
        <row r="646">
          <cell r="BC646">
            <v>643</v>
          </cell>
          <cell r="BD646" t="str">
            <v>Enam Ratus Empat Puluh Tiga</v>
          </cell>
        </row>
        <row r="647">
          <cell r="BC647">
            <v>644</v>
          </cell>
          <cell r="BD647" t="str">
            <v>Enam Ratus Empat Puluh Empat</v>
          </cell>
        </row>
        <row r="648">
          <cell r="BC648">
            <v>645</v>
          </cell>
          <cell r="BD648" t="str">
            <v>Enam Ratus Empat Puluh Lima</v>
          </cell>
        </row>
        <row r="649">
          <cell r="BC649">
            <v>646</v>
          </cell>
          <cell r="BD649" t="str">
            <v>Enam Ratus Empat Puluh Enam</v>
          </cell>
        </row>
        <row r="650">
          <cell r="BC650">
            <v>647</v>
          </cell>
          <cell r="BD650" t="str">
            <v>Enam Ratus Empat Puluh Tujuh</v>
          </cell>
        </row>
        <row r="651">
          <cell r="BC651">
            <v>648</v>
          </cell>
          <cell r="BD651" t="str">
            <v>Enam Ratus Empat Puluh Delapan</v>
          </cell>
        </row>
        <row r="652">
          <cell r="BC652">
            <v>649</v>
          </cell>
          <cell r="BD652" t="str">
            <v>Enam Ratus Empat Puluh Sembilan</v>
          </cell>
        </row>
        <row r="653">
          <cell r="BC653">
            <v>650</v>
          </cell>
          <cell r="BD653" t="str">
            <v>Enam Ratus Lima Puluh</v>
          </cell>
        </row>
        <row r="654">
          <cell r="BC654">
            <v>651</v>
          </cell>
          <cell r="BD654" t="str">
            <v>Enam Ratus Lima Puluh Satu</v>
          </cell>
        </row>
        <row r="655">
          <cell r="BC655">
            <v>652</v>
          </cell>
          <cell r="BD655" t="str">
            <v>Enam Ratus Lima Puluh Dua</v>
          </cell>
        </row>
        <row r="656">
          <cell r="BC656">
            <v>653</v>
          </cell>
          <cell r="BD656" t="str">
            <v>Enam Ratus Lima Puluh Tiga</v>
          </cell>
        </row>
        <row r="657">
          <cell r="BC657">
            <v>654</v>
          </cell>
          <cell r="BD657" t="str">
            <v>Enam Ratus Lima Puluh Empat</v>
          </cell>
        </row>
        <row r="658">
          <cell r="BC658">
            <v>655</v>
          </cell>
          <cell r="BD658" t="str">
            <v>Enam Ratus Lima Puluh Lima</v>
          </cell>
        </row>
        <row r="659">
          <cell r="BC659">
            <v>656</v>
          </cell>
          <cell r="BD659" t="str">
            <v>Enam Ratus Lima Puluh Enam</v>
          </cell>
        </row>
        <row r="660">
          <cell r="BC660">
            <v>657</v>
          </cell>
          <cell r="BD660" t="str">
            <v>Enam Ratus Lima Puluh Tujuh</v>
          </cell>
        </row>
        <row r="661">
          <cell r="BC661">
            <v>658</v>
          </cell>
          <cell r="BD661" t="str">
            <v>Enam Ratus Lima Puluh Delapan</v>
          </cell>
        </row>
        <row r="662">
          <cell r="BC662">
            <v>659</v>
          </cell>
          <cell r="BD662" t="str">
            <v>Enam Ratus Lima Puluh Sembilan</v>
          </cell>
        </row>
        <row r="663">
          <cell r="BC663">
            <v>660</v>
          </cell>
          <cell r="BD663" t="str">
            <v>Enam Ratus Enam Puluh</v>
          </cell>
        </row>
        <row r="664">
          <cell r="BC664">
            <v>661</v>
          </cell>
          <cell r="BD664" t="str">
            <v>Enam Ratus Enam Puluh Satu</v>
          </cell>
        </row>
        <row r="665">
          <cell r="BC665">
            <v>662</v>
          </cell>
          <cell r="BD665" t="str">
            <v>Enam Ratus Enam Puluh Dua</v>
          </cell>
        </row>
        <row r="666">
          <cell r="BC666">
            <v>663</v>
          </cell>
          <cell r="BD666" t="str">
            <v>Enam Ratus Enam Puluh Tiga</v>
          </cell>
        </row>
        <row r="667">
          <cell r="BC667">
            <v>664</v>
          </cell>
          <cell r="BD667" t="str">
            <v>Enam Ratus Enam Puluh Empat</v>
          </cell>
        </row>
        <row r="668">
          <cell r="BC668">
            <v>665</v>
          </cell>
          <cell r="BD668" t="str">
            <v>Enam Ratus Enam Puluh Lima</v>
          </cell>
        </row>
        <row r="669">
          <cell r="BC669">
            <v>666</v>
          </cell>
          <cell r="BD669" t="str">
            <v>Enam Ratus Enam Puluh Enam</v>
          </cell>
        </row>
        <row r="670">
          <cell r="BC670">
            <v>667</v>
          </cell>
          <cell r="BD670" t="str">
            <v>Enam Ratus Enam Puluh Tujuh</v>
          </cell>
        </row>
        <row r="671">
          <cell r="BC671">
            <v>668</v>
          </cell>
          <cell r="BD671" t="str">
            <v>Enam Ratus Enam Puluh Delapan</v>
          </cell>
        </row>
        <row r="672">
          <cell r="BC672">
            <v>669</v>
          </cell>
          <cell r="BD672" t="str">
            <v>Enam Ratus Enam Puluh Sembilan</v>
          </cell>
        </row>
        <row r="673">
          <cell r="BC673">
            <v>670</v>
          </cell>
          <cell r="BD673" t="str">
            <v>Enam Ratus Tujuh Puluh</v>
          </cell>
        </row>
        <row r="674">
          <cell r="BC674">
            <v>671</v>
          </cell>
          <cell r="BD674" t="str">
            <v>Enam Ratus Tujuh Puluh Satu</v>
          </cell>
        </row>
        <row r="675">
          <cell r="BC675">
            <v>672</v>
          </cell>
          <cell r="BD675" t="str">
            <v>Enam Ratus Tujuh Puluh Dua</v>
          </cell>
        </row>
        <row r="676">
          <cell r="BC676">
            <v>673</v>
          </cell>
          <cell r="BD676" t="str">
            <v>Enam Ratus Tujuh Puluh Tiga</v>
          </cell>
        </row>
        <row r="677">
          <cell r="BC677">
            <v>674</v>
          </cell>
          <cell r="BD677" t="str">
            <v>Enam Ratus Tujuh Puluh Empat</v>
          </cell>
        </row>
        <row r="678">
          <cell r="BC678">
            <v>675</v>
          </cell>
          <cell r="BD678" t="str">
            <v>Enam Ratus Tujuh Puluh Lima</v>
          </cell>
        </row>
        <row r="679">
          <cell r="BC679">
            <v>676</v>
          </cell>
          <cell r="BD679" t="str">
            <v>Enam Ratus Tujuh Puluh Enam</v>
          </cell>
        </row>
        <row r="680">
          <cell r="BC680">
            <v>677</v>
          </cell>
          <cell r="BD680" t="str">
            <v>Enam Ratus Tujuh Puluh Tujuh</v>
          </cell>
        </row>
        <row r="681">
          <cell r="BC681">
            <v>678</v>
          </cell>
          <cell r="BD681" t="str">
            <v>Enam Ratus Tujuh Puluh Delapan</v>
          </cell>
        </row>
        <row r="682">
          <cell r="BC682">
            <v>679</v>
          </cell>
          <cell r="BD682" t="str">
            <v>Enam Ratus Tujuh Puluh Sembilan</v>
          </cell>
        </row>
        <row r="683">
          <cell r="BC683">
            <v>680</v>
          </cell>
          <cell r="BD683" t="str">
            <v>Enam Ratus Delapan Puluh</v>
          </cell>
        </row>
        <row r="684">
          <cell r="BC684">
            <v>681</v>
          </cell>
          <cell r="BD684" t="str">
            <v>Enam Ratus Delapan Puluh Satu</v>
          </cell>
        </row>
        <row r="685">
          <cell r="BC685">
            <v>682</v>
          </cell>
          <cell r="BD685" t="str">
            <v>Enam Ratus Delapan Puluh Dua</v>
          </cell>
        </row>
        <row r="686">
          <cell r="BC686">
            <v>683</v>
          </cell>
          <cell r="BD686" t="str">
            <v>Enam Ratus Delapan Puluh Tiga</v>
          </cell>
        </row>
        <row r="687">
          <cell r="BC687">
            <v>684</v>
          </cell>
          <cell r="BD687" t="str">
            <v>Enam Ratus Delapan Puluh Empat</v>
          </cell>
        </row>
        <row r="688">
          <cell r="BC688">
            <v>685</v>
          </cell>
          <cell r="BD688" t="str">
            <v>Enam Ratus Delapan Puluh Lima</v>
          </cell>
        </row>
        <row r="689">
          <cell r="BC689">
            <v>686</v>
          </cell>
          <cell r="BD689" t="str">
            <v>Enam Ratus Delapan Puluh Enam</v>
          </cell>
        </row>
        <row r="690">
          <cell r="BC690">
            <v>687</v>
          </cell>
          <cell r="BD690" t="str">
            <v>Enam Ratus Delapan Puluh Tujuh</v>
          </cell>
        </row>
        <row r="691">
          <cell r="BC691">
            <v>688</v>
          </cell>
          <cell r="BD691" t="str">
            <v>Enam Ratus Delapan Puluh Delapan</v>
          </cell>
        </row>
        <row r="692">
          <cell r="BC692">
            <v>689</v>
          </cell>
          <cell r="BD692" t="str">
            <v>Enam Ratus Delapan Puluh Sembilan</v>
          </cell>
        </row>
        <row r="693">
          <cell r="BC693">
            <v>690</v>
          </cell>
          <cell r="BD693" t="str">
            <v>Enam Ratus Sembilan Puluh</v>
          </cell>
        </row>
        <row r="694">
          <cell r="BC694">
            <v>691</v>
          </cell>
          <cell r="BD694" t="str">
            <v>Enam Ratus Sembilan Puluh Satu</v>
          </cell>
        </row>
        <row r="695">
          <cell r="BC695">
            <v>692</v>
          </cell>
          <cell r="BD695" t="str">
            <v>Enam Ratus Sembilan Puluh Dua</v>
          </cell>
        </row>
        <row r="696">
          <cell r="BC696">
            <v>693</v>
          </cell>
          <cell r="BD696" t="str">
            <v>Enam Ratus Sembilan Puluh Tiga</v>
          </cell>
        </row>
        <row r="697">
          <cell r="BC697">
            <v>694</v>
          </cell>
          <cell r="BD697" t="str">
            <v>Enam Ratus Sembilan Puluh Empat</v>
          </cell>
        </row>
        <row r="698">
          <cell r="BC698">
            <v>695</v>
          </cell>
          <cell r="BD698" t="str">
            <v>Enam Ratus Sembilan Puluh Lima</v>
          </cell>
        </row>
        <row r="699">
          <cell r="BC699">
            <v>696</v>
          </cell>
          <cell r="BD699" t="str">
            <v>Enam Ratus Sembilan Puluh Enam</v>
          </cell>
        </row>
        <row r="700">
          <cell r="BC700">
            <v>697</v>
          </cell>
          <cell r="BD700" t="str">
            <v>Enam Ratus Sembilan Puluh Tujuh</v>
          </cell>
        </row>
        <row r="701">
          <cell r="BC701">
            <v>698</v>
          </cell>
          <cell r="BD701" t="str">
            <v>Enam Ratus Sembilan Puluh Delapan</v>
          </cell>
        </row>
        <row r="702">
          <cell r="BC702">
            <v>699</v>
          </cell>
          <cell r="BD702" t="str">
            <v>Enam Ratus Sembilan Puluh Sembilan</v>
          </cell>
        </row>
        <row r="703">
          <cell r="BC703">
            <v>700</v>
          </cell>
          <cell r="BD703" t="str">
            <v>Tujuh Ratus</v>
          </cell>
        </row>
        <row r="704">
          <cell r="BC704">
            <v>701</v>
          </cell>
          <cell r="BD704" t="str">
            <v>Tujuh Ratus Satu</v>
          </cell>
        </row>
        <row r="705">
          <cell r="BC705">
            <v>702</v>
          </cell>
          <cell r="BD705" t="str">
            <v>Tujuh Ratus Dua</v>
          </cell>
        </row>
        <row r="706">
          <cell r="BC706">
            <v>703</v>
          </cell>
          <cell r="BD706" t="str">
            <v>Tujuh Ratus Tiga</v>
          </cell>
        </row>
        <row r="707">
          <cell r="BC707">
            <v>704</v>
          </cell>
          <cell r="BD707" t="str">
            <v>Tujuh Ratus Empat</v>
          </cell>
        </row>
        <row r="708">
          <cell r="BC708">
            <v>705</v>
          </cell>
          <cell r="BD708" t="str">
            <v>Tujuh Ratus Lima</v>
          </cell>
        </row>
        <row r="709">
          <cell r="BC709">
            <v>706</v>
          </cell>
          <cell r="BD709" t="str">
            <v>Tujuh Ratus Enam</v>
          </cell>
        </row>
        <row r="710">
          <cell r="BC710">
            <v>707</v>
          </cell>
          <cell r="BD710" t="str">
            <v>Tujuh Ratus Tujuh</v>
          </cell>
        </row>
        <row r="711">
          <cell r="BC711">
            <v>708</v>
          </cell>
          <cell r="BD711" t="str">
            <v>Tujuh Ratus Delapan</v>
          </cell>
        </row>
        <row r="712">
          <cell r="BC712">
            <v>709</v>
          </cell>
          <cell r="BD712" t="str">
            <v>Tujuh Ratus Sembilan</v>
          </cell>
        </row>
        <row r="713">
          <cell r="BC713">
            <v>710</v>
          </cell>
          <cell r="BD713" t="str">
            <v>Tujuh Ratus Sepuluh</v>
          </cell>
        </row>
        <row r="714">
          <cell r="BC714">
            <v>711</v>
          </cell>
          <cell r="BD714" t="str">
            <v>Tujuh Ratus Sebelas</v>
          </cell>
        </row>
        <row r="715">
          <cell r="BC715">
            <v>712</v>
          </cell>
          <cell r="BD715" t="str">
            <v>Tujuh Ratus Dua Belas</v>
          </cell>
        </row>
        <row r="716">
          <cell r="BC716">
            <v>713</v>
          </cell>
          <cell r="BD716" t="str">
            <v>Tujuh Ratus Tiga Belas</v>
          </cell>
        </row>
        <row r="717">
          <cell r="BC717">
            <v>714</v>
          </cell>
          <cell r="BD717" t="str">
            <v>Tujuh Ratus Empat Belas</v>
          </cell>
        </row>
        <row r="718">
          <cell r="BC718">
            <v>715</v>
          </cell>
          <cell r="BD718" t="str">
            <v>Tujuh Ratus Lima Belas</v>
          </cell>
        </row>
        <row r="719">
          <cell r="BC719">
            <v>716</v>
          </cell>
          <cell r="BD719" t="str">
            <v>Tujuh Ratus Enam Belas</v>
          </cell>
        </row>
        <row r="720">
          <cell r="BC720">
            <v>717</v>
          </cell>
          <cell r="BD720" t="str">
            <v>Tujuh Ratus Tujuh Belas</v>
          </cell>
        </row>
        <row r="721">
          <cell r="BC721">
            <v>718</v>
          </cell>
          <cell r="BD721" t="str">
            <v>Tujuh Ratus Delapan Belas</v>
          </cell>
        </row>
        <row r="722">
          <cell r="BC722">
            <v>719</v>
          </cell>
          <cell r="BD722" t="str">
            <v>Tujuh Ratus Sembilan Belas</v>
          </cell>
        </row>
        <row r="723">
          <cell r="BC723">
            <v>720</v>
          </cell>
          <cell r="BD723" t="str">
            <v>Tujuh Ratus Dua Puluh</v>
          </cell>
        </row>
        <row r="724">
          <cell r="BC724">
            <v>721</v>
          </cell>
          <cell r="BD724" t="str">
            <v>Tujuh Ratus Dua Puluh Satu</v>
          </cell>
        </row>
        <row r="725">
          <cell r="BC725">
            <v>722</v>
          </cell>
          <cell r="BD725" t="str">
            <v>Tujuh Ratus Dua Puluh Dua</v>
          </cell>
        </row>
        <row r="726">
          <cell r="BC726">
            <v>723</v>
          </cell>
          <cell r="BD726" t="str">
            <v>Tujuh Ratus Dua Puluh Tiga</v>
          </cell>
        </row>
        <row r="727">
          <cell r="BC727">
            <v>724</v>
          </cell>
          <cell r="BD727" t="str">
            <v>Tujuh Ratus Dua Puluh Empat</v>
          </cell>
        </row>
        <row r="728">
          <cell r="BC728">
            <v>725</v>
          </cell>
          <cell r="BD728" t="str">
            <v>Tujuh Ratus Dua Puluh Lima</v>
          </cell>
        </row>
        <row r="729">
          <cell r="BC729">
            <v>726</v>
          </cell>
          <cell r="BD729" t="str">
            <v>Tujuh Ratus Dua Puluh Enam</v>
          </cell>
        </row>
        <row r="730">
          <cell r="BC730">
            <v>727</v>
          </cell>
          <cell r="BD730" t="str">
            <v>Tujuh Ratus Dua Puluh Tujuh</v>
          </cell>
        </row>
        <row r="731">
          <cell r="BC731">
            <v>728</v>
          </cell>
          <cell r="BD731" t="str">
            <v>Tujuh Ratus Dua Puluh Delapan</v>
          </cell>
        </row>
        <row r="732">
          <cell r="BC732">
            <v>729</v>
          </cell>
          <cell r="BD732" t="str">
            <v>Tujuh Ratus Dua Puluh Sembilan</v>
          </cell>
        </row>
        <row r="733">
          <cell r="BC733">
            <v>730</v>
          </cell>
          <cell r="BD733" t="str">
            <v>Tujuh Ratus Tiga Puluh</v>
          </cell>
        </row>
        <row r="734">
          <cell r="BC734">
            <v>731</v>
          </cell>
          <cell r="BD734" t="str">
            <v>Tujuh Ratus Tiga Puluh Satu</v>
          </cell>
        </row>
        <row r="735">
          <cell r="BC735">
            <v>732</v>
          </cell>
          <cell r="BD735" t="str">
            <v>Tujuh Ratus Tiga Puluh Dua</v>
          </cell>
        </row>
        <row r="736">
          <cell r="BC736">
            <v>733</v>
          </cell>
          <cell r="BD736" t="str">
            <v>Tujuh Ratus Tiga Puluh Tiga</v>
          </cell>
        </row>
        <row r="737">
          <cell r="BC737">
            <v>734</v>
          </cell>
          <cell r="BD737" t="str">
            <v>Tujuh Ratus Tiga Puluh Empat</v>
          </cell>
        </row>
        <row r="738">
          <cell r="BC738">
            <v>735</v>
          </cell>
          <cell r="BD738" t="str">
            <v>Tujuh Ratus Tiga Puluh Lima</v>
          </cell>
        </row>
        <row r="739">
          <cell r="BC739">
            <v>736</v>
          </cell>
          <cell r="BD739" t="str">
            <v>Tujuh Ratus Tiga Puluh Enam</v>
          </cell>
        </row>
        <row r="740">
          <cell r="BC740">
            <v>737</v>
          </cell>
          <cell r="BD740" t="str">
            <v>Tujuh Ratus Tiga Puluh Tujuh</v>
          </cell>
        </row>
        <row r="741">
          <cell r="BC741">
            <v>738</v>
          </cell>
          <cell r="BD741" t="str">
            <v>Tujuh Ratus Tiga Puluh Delapan</v>
          </cell>
        </row>
        <row r="742">
          <cell r="BC742">
            <v>739</v>
          </cell>
          <cell r="BD742" t="str">
            <v>Tujuh Ratus Tiga Puluh Sembilan</v>
          </cell>
        </row>
        <row r="743">
          <cell r="BC743">
            <v>740</v>
          </cell>
          <cell r="BD743" t="str">
            <v>Tujuh Ratus Empat Puluh</v>
          </cell>
        </row>
        <row r="744">
          <cell r="BC744">
            <v>741</v>
          </cell>
          <cell r="BD744" t="str">
            <v>Tujuh Ratus Empat Puluh Satu</v>
          </cell>
        </row>
        <row r="745">
          <cell r="BC745">
            <v>742</v>
          </cell>
          <cell r="BD745" t="str">
            <v>Tujuh Ratus Empat Puluh Dua</v>
          </cell>
        </row>
        <row r="746">
          <cell r="BC746">
            <v>743</v>
          </cell>
          <cell r="BD746" t="str">
            <v>Tujuh Ratus Empat Puluh Tiga</v>
          </cell>
        </row>
        <row r="747">
          <cell r="BC747">
            <v>744</v>
          </cell>
          <cell r="BD747" t="str">
            <v>Tujuh Ratus Empat Puluh Empat</v>
          </cell>
        </row>
        <row r="748">
          <cell r="BC748">
            <v>745</v>
          </cell>
          <cell r="BD748" t="str">
            <v>Tujuh Ratus Empat Puluh Lima</v>
          </cell>
        </row>
        <row r="749">
          <cell r="BC749">
            <v>746</v>
          </cell>
          <cell r="BD749" t="str">
            <v>Tujuh Ratus Empat Puluh Enam</v>
          </cell>
        </row>
        <row r="750">
          <cell r="BC750">
            <v>747</v>
          </cell>
          <cell r="BD750" t="str">
            <v>Tujuh Ratus Empat Puluh Tujuh</v>
          </cell>
        </row>
        <row r="751">
          <cell r="BC751">
            <v>748</v>
          </cell>
          <cell r="BD751" t="str">
            <v>Tujuh Ratus Empat Puluh Delapan</v>
          </cell>
        </row>
        <row r="752">
          <cell r="BC752">
            <v>749</v>
          </cell>
          <cell r="BD752" t="str">
            <v>Tujuh Ratus Empat Puluh Sembilan</v>
          </cell>
        </row>
        <row r="753">
          <cell r="BC753">
            <v>750</v>
          </cell>
          <cell r="BD753" t="str">
            <v>Tujuh Ratus Lima Puluh</v>
          </cell>
        </row>
        <row r="754">
          <cell r="BC754">
            <v>751</v>
          </cell>
          <cell r="BD754" t="str">
            <v>Tujuh Ratus Lima Puluh Satu</v>
          </cell>
        </row>
        <row r="755">
          <cell r="BC755">
            <v>752</v>
          </cell>
          <cell r="BD755" t="str">
            <v>Tujuh Ratus Lima Puluh Dua</v>
          </cell>
        </row>
        <row r="756">
          <cell r="BC756">
            <v>753</v>
          </cell>
          <cell r="BD756" t="str">
            <v>Tujuh Ratus Lima Puluh Tiga</v>
          </cell>
        </row>
        <row r="757">
          <cell r="BC757">
            <v>754</v>
          </cell>
          <cell r="BD757" t="str">
            <v>Tujuh Ratus Lima Puluh Empat</v>
          </cell>
        </row>
        <row r="758">
          <cell r="BC758">
            <v>755</v>
          </cell>
          <cell r="BD758" t="str">
            <v>Tujuh Ratus Lima Puluh Lima</v>
          </cell>
        </row>
        <row r="759">
          <cell r="BC759">
            <v>756</v>
          </cell>
          <cell r="BD759" t="str">
            <v>Tujuh Ratus Lima Puluh Enam</v>
          </cell>
        </row>
        <row r="760">
          <cell r="BC760">
            <v>757</v>
          </cell>
          <cell r="BD760" t="str">
            <v>Tujuh Ratus Lima Puluh Tujuh</v>
          </cell>
        </row>
        <row r="761">
          <cell r="BC761">
            <v>758</v>
          </cell>
          <cell r="BD761" t="str">
            <v>Tujuh Ratus Lima Puluh Delapan</v>
          </cell>
        </row>
        <row r="762">
          <cell r="BC762">
            <v>759</v>
          </cell>
          <cell r="BD762" t="str">
            <v>Tujuh Ratus Lima Puluh Sembilan</v>
          </cell>
        </row>
        <row r="763">
          <cell r="BC763">
            <v>760</v>
          </cell>
          <cell r="BD763" t="str">
            <v>Tujuh Ratus Enam Puluh</v>
          </cell>
        </row>
        <row r="764">
          <cell r="BC764">
            <v>761</v>
          </cell>
          <cell r="BD764" t="str">
            <v>Tujuh Ratus Enam Puluh Satu</v>
          </cell>
        </row>
        <row r="765">
          <cell r="BC765">
            <v>762</v>
          </cell>
          <cell r="BD765" t="str">
            <v>Tujuh Ratus Enam Puluh Dua</v>
          </cell>
        </row>
        <row r="766">
          <cell r="BC766">
            <v>763</v>
          </cell>
          <cell r="BD766" t="str">
            <v>Tujuh Ratus Enam Puluh Tiga</v>
          </cell>
        </row>
        <row r="767">
          <cell r="BC767">
            <v>764</v>
          </cell>
          <cell r="BD767" t="str">
            <v>Tujuh Ratus Enam Puluh Empat</v>
          </cell>
        </row>
        <row r="768">
          <cell r="BC768">
            <v>765</v>
          </cell>
          <cell r="BD768" t="str">
            <v>Tujuh Ratus Enam Puluh Lima</v>
          </cell>
        </row>
        <row r="769">
          <cell r="BC769">
            <v>766</v>
          </cell>
          <cell r="BD769" t="str">
            <v>Tujuh Ratus Enam Puluh Enam</v>
          </cell>
        </row>
        <row r="770">
          <cell r="BC770">
            <v>767</v>
          </cell>
          <cell r="BD770" t="str">
            <v>Tujuh Ratus Enam Puluh Tujuh</v>
          </cell>
        </row>
        <row r="771">
          <cell r="BC771">
            <v>768</v>
          </cell>
          <cell r="BD771" t="str">
            <v>Tujuh Ratus Enam Puluh Delapan</v>
          </cell>
        </row>
        <row r="772">
          <cell r="BC772">
            <v>769</v>
          </cell>
          <cell r="BD772" t="str">
            <v>Tujuh Ratus Enam Puluh Sembilan</v>
          </cell>
        </row>
        <row r="773">
          <cell r="BC773">
            <v>770</v>
          </cell>
          <cell r="BD773" t="str">
            <v>Tujuh Ratus Tujuh Puluh</v>
          </cell>
        </row>
        <row r="774">
          <cell r="BC774">
            <v>771</v>
          </cell>
          <cell r="BD774" t="str">
            <v>Tujuh Ratus Tujuh Puluh Satu</v>
          </cell>
        </row>
        <row r="775">
          <cell r="BC775">
            <v>772</v>
          </cell>
          <cell r="BD775" t="str">
            <v>Tujuh Ratus Tujuh Puluh Dua</v>
          </cell>
        </row>
        <row r="776">
          <cell r="BC776">
            <v>773</v>
          </cell>
          <cell r="BD776" t="str">
            <v>Tujuh Ratus Tujuh Puluh Tiga</v>
          </cell>
        </row>
        <row r="777">
          <cell r="BC777">
            <v>774</v>
          </cell>
          <cell r="BD777" t="str">
            <v>Tujuh Ratus Tujuh Puluh Empat</v>
          </cell>
        </row>
        <row r="778">
          <cell r="BC778">
            <v>775</v>
          </cell>
          <cell r="BD778" t="str">
            <v>Tujuh Ratus Tujuh Puluh Lima</v>
          </cell>
        </row>
        <row r="779">
          <cell r="BC779">
            <v>776</v>
          </cell>
          <cell r="BD779" t="str">
            <v>Tujuh Ratus Tujuh Puluh Enam</v>
          </cell>
        </row>
        <row r="780">
          <cell r="BC780">
            <v>777</v>
          </cell>
          <cell r="BD780" t="str">
            <v>Tujuh Ratus Tujuh Puluh Tujuh</v>
          </cell>
        </row>
        <row r="781">
          <cell r="BC781">
            <v>778</v>
          </cell>
          <cell r="BD781" t="str">
            <v>Tujuh Ratus Tujuh Puluh Delapan</v>
          </cell>
        </row>
        <row r="782">
          <cell r="BC782">
            <v>779</v>
          </cell>
          <cell r="BD782" t="str">
            <v>Tujuh Ratus Tujuh Puluh Sembilan</v>
          </cell>
        </row>
        <row r="783">
          <cell r="BC783">
            <v>780</v>
          </cell>
          <cell r="BD783" t="str">
            <v>Tujuh Ratus Delapan Puluh</v>
          </cell>
        </row>
        <row r="784">
          <cell r="BC784">
            <v>781</v>
          </cell>
          <cell r="BD784" t="str">
            <v>Tujuh Ratus Delapan Puluh Satu</v>
          </cell>
        </row>
        <row r="785">
          <cell r="BC785">
            <v>782</v>
          </cell>
          <cell r="BD785" t="str">
            <v>Tujuh Ratus Delapan Puluh Dua</v>
          </cell>
        </row>
        <row r="786">
          <cell r="BC786">
            <v>783</v>
          </cell>
          <cell r="BD786" t="str">
            <v>Tujuh Ratus Delapan Puluh Tiga</v>
          </cell>
        </row>
        <row r="787">
          <cell r="BC787">
            <v>784</v>
          </cell>
          <cell r="BD787" t="str">
            <v>Tujuh Ratus Delapan Puluh Empat</v>
          </cell>
        </row>
        <row r="788">
          <cell r="BC788">
            <v>785</v>
          </cell>
          <cell r="BD788" t="str">
            <v>Tujuh Ratus Delapan Puluh Lima</v>
          </cell>
        </row>
        <row r="789">
          <cell r="BC789">
            <v>786</v>
          </cell>
          <cell r="BD789" t="str">
            <v>Tujuh Ratus Delapan Puluh Enam</v>
          </cell>
        </row>
        <row r="790">
          <cell r="BC790">
            <v>787</v>
          </cell>
          <cell r="BD790" t="str">
            <v>Tujuh Ratus Delapan Puluh Tujuh</v>
          </cell>
        </row>
        <row r="791">
          <cell r="BC791">
            <v>788</v>
          </cell>
          <cell r="BD791" t="str">
            <v>Tujuh Ratus Delapan Puluh Delapan</v>
          </cell>
        </row>
        <row r="792">
          <cell r="BC792">
            <v>789</v>
          </cell>
          <cell r="BD792" t="str">
            <v>Tujuh Ratus Delapan Puluh Sembilan</v>
          </cell>
        </row>
        <row r="793">
          <cell r="BC793">
            <v>790</v>
          </cell>
          <cell r="BD793" t="str">
            <v>Tujuh Ratus Sembilan Puluh</v>
          </cell>
        </row>
        <row r="794">
          <cell r="BC794">
            <v>791</v>
          </cell>
          <cell r="BD794" t="str">
            <v>Tujuh Ratus Sembilan Puluh Satu</v>
          </cell>
        </row>
        <row r="795">
          <cell r="BC795">
            <v>792</v>
          </cell>
          <cell r="BD795" t="str">
            <v>Tujuh Ratus Sembilan Puluh Dua</v>
          </cell>
        </row>
        <row r="796">
          <cell r="BC796">
            <v>793</v>
          </cell>
          <cell r="BD796" t="str">
            <v>Tujuh Ratus Sembilan Puluh Tiga</v>
          </cell>
        </row>
        <row r="797">
          <cell r="BC797">
            <v>794</v>
          </cell>
          <cell r="BD797" t="str">
            <v>Tujuh Ratus Sembilan Puluh Empat</v>
          </cell>
        </row>
        <row r="798">
          <cell r="BC798">
            <v>795</v>
          </cell>
          <cell r="BD798" t="str">
            <v>Tujuh Ratus Sembilan Puluh Lima</v>
          </cell>
        </row>
        <row r="799">
          <cell r="BC799">
            <v>796</v>
          </cell>
          <cell r="BD799" t="str">
            <v>Tujuh Ratus Sembilan Puluh Enam</v>
          </cell>
        </row>
        <row r="800">
          <cell r="BC800">
            <v>797</v>
          </cell>
          <cell r="BD800" t="str">
            <v>Tujuh Ratus Sembilan Puluh Tujuh</v>
          </cell>
        </row>
        <row r="801">
          <cell r="BC801">
            <v>798</v>
          </cell>
          <cell r="BD801" t="str">
            <v>Tujuh Ratus Sembilan Puluh Delapan</v>
          </cell>
        </row>
        <row r="802">
          <cell r="BC802">
            <v>799</v>
          </cell>
          <cell r="BD802" t="str">
            <v>Tujuh Ratus Sembilan Puluh Sembilan</v>
          </cell>
        </row>
        <row r="803">
          <cell r="BC803">
            <v>800</v>
          </cell>
          <cell r="BD803" t="str">
            <v>Delapan Ratus</v>
          </cell>
        </row>
        <row r="804">
          <cell r="BC804">
            <v>801</v>
          </cell>
          <cell r="BD804" t="str">
            <v>Delapan Ratus Satu</v>
          </cell>
        </row>
        <row r="805">
          <cell r="BC805">
            <v>802</v>
          </cell>
          <cell r="BD805" t="str">
            <v>Delapan Ratus Dua</v>
          </cell>
        </row>
        <row r="806">
          <cell r="BC806">
            <v>803</v>
          </cell>
          <cell r="BD806" t="str">
            <v>Delapan Ratus Tiga</v>
          </cell>
        </row>
        <row r="807">
          <cell r="BC807">
            <v>804</v>
          </cell>
          <cell r="BD807" t="str">
            <v>Delapan Ratus Empat</v>
          </cell>
        </row>
        <row r="808">
          <cell r="BC808">
            <v>805</v>
          </cell>
          <cell r="BD808" t="str">
            <v>Delapan Ratus Lima</v>
          </cell>
        </row>
        <row r="809">
          <cell r="BC809">
            <v>806</v>
          </cell>
          <cell r="BD809" t="str">
            <v>Delapan Ratus Enam</v>
          </cell>
        </row>
        <row r="810">
          <cell r="BC810">
            <v>807</v>
          </cell>
          <cell r="BD810" t="str">
            <v>Delapan Ratus Tujuh</v>
          </cell>
        </row>
        <row r="811">
          <cell r="BC811">
            <v>808</v>
          </cell>
          <cell r="BD811" t="str">
            <v>Delapan Ratus Delapan</v>
          </cell>
        </row>
        <row r="812">
          <cell r="BC812">
            <v>809</v>
          </cell>
          <cell r="BD812" t="str">
            <v>Delapan Ratus Sembilan</v>
          </cell>
        </row>
        <row r="813">
          <cell r="BC813">
            <v>810</v>
          </cell>
          <cell r="BD813" t="str">
            <v>Delapan Ratus Sepuluh</v>
          </cell>
        </row>
        <row r="814">
          <cell r="BC814">
            <v>811</v>
          </cell>
          <cell r="BD814" t="str">
            <v>Delapan Ratus Sebelas</v>
          </cell>
        </row>
        <row r="815">
          <cell r="BC815">
            <v>812</v>
          </cell>
          <cell r="BD815" t="str">
            <v>Delapan Ratus Dua Belas</v>
          </cell>
        </row>
        <row r="816">
          <cell r="BC816">
            <v>813</v>
          </cell>
          <cell r="BD816" t="str">
            <v>Delapan Ratus Tiga Belas</v>
          </cell>
        </row>
        <row r="817">
          <cell r="BC817">
            <v>814</v>
          </cell>
          <cell r="BD817" t="str">
            <v>Delapan Ratus Empat Belas</v>
          </cell>
        </row>
        <row r="818">
          <cell r="BC818">
            <v>815</v>
          </cell>
          <cell r="BD818" t="str">
            <v>Delapan Ratus Lima Belas</v>
          </cell>
        </row>
        <row r="819">
          <cell r="BC819">
            <v>816</v>
          </cell>
          <cell r="BD819" t="str">
            <v>Delapan Ratus Enam Belas</v>
          </cell>
        </row>
        <row r="820">
          <cell r="BC820">
            <v>817</v>
          </cell>
          <cell r="BD820" t="str">
            <v>Delapan Ratus Tujuh Belas</v>
          </cell>
        </row>
        <row r="821">
          <cell r="BC821">
            <v>818</v>
          </cell>
          <cell r="BD821" t="str">
            <v>Delapan Ratus Delapan Belas</v>
          </cell>
        </row>
        <row r="822">
          <cell r="BC822">
            <v>819</v>
          </cell>
          <cell r="BD822" t="str">
            <v>Delapan Ratus Sembilan Belas</v>
          </cell>
        </row>
        <row r="823">
          <cell r="BC823">
            <v>820</v>
          </cell>
          <cell r="BD823" t="str">
            <v>Delapan Ratus Dua Puluh</v>
          </cell>
        </row>
        <row r="824">
          <cell r="BC824">
            <v>821</v>
          </cell>
          <cell r="BD824" t="str">
            <v>Delapan Ratus Dua Puluh Satu</v>
          </cell>
        </row>
        <row r="825">
          <cell r="BC825">
            <v>822</v>
          </cell>
          <cell r="BD825" t="str">
            <v>Delapan Ratus Dua Puluh Dua</v>
          </cell>
        </row>
        <row r="826">
          <cell r="BC826">
            <v>823</v>
          </cell>
          <cell r="BD826" t="str">
            <v>Delapan Ratus Dua Puluh Tiga</v>
          </cell>
        </row>
        <row r="827">
          <cell r="BC827">
            <v>824</v>
          </cell>
          <cell r="BD827" t="str">
            <v>Delapan Ratus Dua Puluh Empat</v>
          </cell>
        </row>
        <row r="828">
          <cell r="BC828">
            <v>825</v>
          </cell>
          <cell r="BD828" t="str">
            <v>Delapan Ratus Dua Puluh Lima</v>
          </cell>
        </row>
        <row r="829">
          <cell r="BC829">
            <v>826</v>
          </cell>
          <cell r="BD829" t="str">
            <v>Delapan Ratus Dua Puluh Enam</v>
          </cell>
        </row>
        <row r="830">
          <cell r="BC830">
            <v>827</v>
          </cell>
          <cell r="BD830" t="str">
            <v>Delapan Ratus Dua Puluh Tujuh</v>
          </cell>
        </row>
        <row r="831">
          <cell r="BC831">
            <v>828</v>
          </cell>
          <cell r="BD831" t="str">
            <v>Delapan Ratus Dua Puluh Delapan</v>
          </cell>
        </row>
        <row r="832">
          <cell r="BC832">
            <v>829</v>
          </cell>
          <cell r="BD832" t="str">
            <v>Delapan Ratus Dua Puluh Sembilan</v>
          </cell>
        </row>
        <row r="833">
          <cell r="BC833">
            <v>830</v>
          </cell>
          <cell r="BD833" t="str">
            <v>Delapan Ratus Tiga Puluh</v>
          </cell>
        </row>
        <row r="834">
          <cell r="BC834">
            <v>831</v>
          </cell>
          <cell r="BD834" t="str">
            <v>Delapan Ratus Tiga Puluh Satu</v>
          </cell>
        </row>
        <row r="835">
          <cell r="BC835">
            <v>832</v>
          </cell>
          <cell r="BD835" t="str">
            <v>Delapan Ratus Tiga Puluh Dua</v>
          </cell>
        </row>
        <row r="836">
          <cell r="BC836">
            <v>833</v>
          </cell>
          <cell r="BD836" t="str">
            <v>Delapan Ratus Tiga Puluh Tiga</v>
          </cell>
        </row>
        <row r="837">
          <cell r="BC837">
            <v>834</v>
          </cell>
          <cell r="BD837" t="str">
            <v>Delapan Ratus Tiga Puluh Empat</v>
          </cell>
        </row>
        <row r="838">
          <cell r="BC838">
            <v>835</v>
          </cell>
          <cell r="BD838" t="str">
            <v>Delapan Ratus Tiga Puluh Lima</v>
          </cell>
        </row>
        <row r="839">
          <cell r="BC839">
            <v>836</v>
          </cell>
          <cell r="BD839" t="str">
            <v>Delapan Ratus Tiga Puluh Enam</v>
          </cell>
        </row>
        <row r="840">
          <cell r="BC840">
            <v>837</v>
          </cell>
          <cell r="BD840" t="str">
            <v>Delapan Ratus Tiga Puluh Tujuh</v>
          </cell>
        </row>
        <row r="841">
          <cell r="BC841">
            <v>838</v>
          </cell>
          <cell r="BD841" t="str">
            <v>Delapan Ratus Tiga Puluh Delapan</v>
          </cell>
        </row>
        <row r="842">
          <cell r="BC842">
            <v>839</v>
          </cell>
          <cell r="BD842" t="str">
            <v>Delapan Ratus Tiga Puluh Sembilan</v>
          </cell>
        </row>
        <row r="843">
          <cell r="BC843">
            <v>840</v>
          </cell>
          <cell r="BD843" t="str">
            <v>Delapan Ratus Empat Puluh</v>
          </cell>
        </row>
        <row r="844">
          <cell r="BC844">
            <v>841</v>
          </cell>
          <cell r="BD844" t="str">
            <v>Delapan Ratus Empat Puluh Satu</v>
          </cell>
        </row>
        <row r="845">
          <cell r="BC845">
            <v>842</v>
          </cell>
          <cell r="BD845" t="str">
            <v>Delapan Ratus Empat Puluh Dua</v>
          </cell>
        </row>
        <row r="846">
          <cell r="BC846">
            <v>843</v>
          </cell>
          <cell r="BD846" t="str">
            <v>Delapan Ratus Empat Puluh Tiga</v>
          </cell>
        </row>
        <row r="847">
          <cell r="BC847">
            <v>844</v>
          </cell>
          <cell r="BD847" t="str">
            <v>Delapan Ratus Empat Puluh Empat</v>
          </cell>
        </row>
        <row r="848">
          <cell r="BC848">
            <v>845</v>
          </cell>
          <cell r="BD848" t="str">
            <v>Delapan Ratus Empat Puluh Lima</v>
          </cell>
        </row>
        <row r="849">
          <cell r="BC849">
            <v>846</v>
          </cell>
          <cell r="BD849" t="str">
            <v>Delapan Ratus Empat Puluh Enam</v>
          </cell>
        </row>
        <row r="850">
          <cell r="BC850">
            <v>847</v>
          </cell>
          <cell r="BD850" t="str">
            <v>Delapan Ratus Empat Puluh Tujuh</v>
          </cell>
        </row>
        <row r="851">
          <cell r="BC851">
            <v>848</v>
          </cell>
          <cell r="BD851" t="str">
            <v>Delapan Ratus Empat Puluh Delapan</v>
          </cell>
        </row>
        <row r="852">
          <cell r="BC852">
            <v>849</v>
          </cell>
          <cell r="BD852" t="str">
            <v>Delapan Ratus Empat Puluh Sembilan</v>
          </cell>
        </row>
        <row r="853">
          <cell r="BC853">
            <v>850</v>
          </cell>
          <cell r="BD853" t="str">
            <v>Delapan Ratus Lima Puluh</v>
          </cell>
        </row>
        <row r="854">
          <cell r="BC854">
            <v>851</v>
          </cell>
          <cell r="BD854" t="str">
            <v>Delapan Ratus Lima Puluh Satu</v>
          </cell>
        </row>
        <row r="855">
          <cell r="BC855">
            <v>852</v>
          </cell>
          <cell r="BD855" t="str">
            <v>Delapan Ratus Lima Puluh Dua</v>
          </cell>
        </row>
        <row r="856">
          <cell r="BC856">
            <v>853</v>
          </cell>
          <cell r="BD856" t="str">
            <v>Delapan Ratus Lima Puluh Tiga</v>
          </cell>
        </row>
        <row r="857">
          <cell r="BC857">
            <v>854</v>
          </cell>
          <cell r="BD857" t="str">
            <v>Delapan Ratus Lima Puluh Empat</v>
          </cell>
        </row>
        <row r="858">
          <cell r="BC858">
            <v>855</v>
          </cell>
          <cell r="BD858" t="str">
            <v>Delapan Ratus Lima Puluh Lima</v>
          </cell>
        </row>
        <row r="859">
          <cell r="BC859">
            <v>856</v>
          </cell>
          <cell r="BD859" t="str">
            <v>Delapan Ratus Lima Puluh Enam</v>
          </cell>
        </row>
        <row r="860">
          <cell r="BC860">
            <v>857</v>
          </cell>
          <cell r="BD860" t="str">
            <v>Delapan Ratus Lima Puluh Tujuh</v>
          </cell>
        </row>
        <row r="861">
          <cell r="BC861">
            <v>858</v>
          </cell>
          <cell r="BD861" t="str">
            <v>Delapan Ratus Lima Puluh Delapan</v>
          </cell>
        </row>
        <row r="862">
          <cell r="BC862">
            <v>859</v>
          </cell>
          <cell r="BD862" t="str">
            <v>Delapan Ratus Lima Puluh Sembilan</v>
          </cell>
        </row>
        <row r="863">
          <cell r="BC863">
            <v>860</v>
          </cell>
          <cell r="BD863" t="str">
            <v>Delapan Ratus Enam Puluh</v>
          </cell>
        </row>
        <row r="864">
          <cell r="BC864">
            <v>861</v>
          </cell>
          <cell r="BD864" t="str">
            <v>Delapan Ratus Enam Puluh Satu</v>
          </cell>
        </row>
        <row r="865">
          <cell r="BC865">
            <v>862</v>
          </cell>
          <cell r="BD865" t="str">
            <v>Delapan Ratus Enam Puluh Dua</v>
          </cell>
        </row>
        <row r="866">
          <cell r="BC866">
            <v>863</v>
          </cell>
          <cell r="BD866" t="str">
            <v>Delapan Ratus Enam Puluh Tiga</v>
          </cell>
        </row>
        <row r="867">
          <cell r="BC867">
            <v>864</v>
          </cell>
          <cell r="BD867" t="str">
            <v>Delapan Ratus Enam Puluh Empat</v>
          </cell>
        </row>
        <row r="868">
          <cell r="BC868">
            <v>865</v>
          </cell>
          <cell r="BD868" t="str">
            <v>Delapan Ratus Enam Puluh Lima</v>
          </cell>
        </row>
        <row r="869">
          <cell r="BC869">
            <v>866</v>
          </cell>
          <cell r="BD869" t="str">
            <v>Delapan Ratus Enam Puluh Enam</v>
          </cell>
        </row>
        <row r="870">
          <cell r="BC870">
            <v>867</v>
          </cell>
          <cell r="BD870" t="str">
            <v>Delapan Ratus Enam Puluh Tujuh</v>
          </cell>
        </row>
        <row r="871">
          <cell r="BC871">
            <v>868</v>
          </cell>
          <cell r="BD871" t="str">
            <v>Delapan Ratus Enam Puluh Delapan</v>
          </cell>
        </row>
        <row r="872">
          <cell r="BC872">
            <v>869</v>
          </cell>
          <cell r="BD872" t="str">
            <v>Delapan Ratus Enam Puluh Sembilan</v>
          </cell>
        </row>
        <row r="873">
          <cell r="BC873">
            <v>870</v>
          </cell>
          <cell r="BD873" t="str">
            <v>Delapan Ratus Tujuh Puluh</v>
          </cell>
        </row>
        <row r="874">
          <cell r="BC874">
            <v>871</v>
          </cell>
          <cell r="BD874" t="str">
            <v>Delapan Ratus Tujuh Puluh Satu</v>
          </cell>
        </row>
        <row r="875">
          <cell r="BC875">
            <v>872</v>
          </cell>
          <cell r="BD875" t="str">
            <v>Delapan Ratus Tujuh Puluh Dua</v>
          </cell>
        </row>
        <row r="876">
          <cell r="BC876">
            <v>873</v>
          </cell>
          <cell r="BD876" t="str">
            <v>Delapan Ratus Tujuh Puluh Tiga</v>
          </cell>
        </row>
        <row r="877">
          <cell r="BC877">
            <v>874</v>
          </cell>
          <cell r="BD877" t="str">
            <v>Delapan Ratus Tujuh Puluh Empat</v>
          </cell>
        </row>
        <row r="878">
          <cell r="BC878">
            <v>875</v>
          </cell>
          <cell r="BD878" t="str">
            <v>Delapan Ratus Tujuh Puluh Lima</v>
          </cell>
        </row>
        <row r="879">
          <cell r="BC879">
            <v>876</v>
          </cell>
          <cell r="BD879" t="str">
            <v>Delapan Ratus Tujuh Puluh Enam</v>
          </cell>
        </row>
        <row r="880">
          <cell r="BC880">
            <v>877</v>
          </cell>
          <cell r="BD880" t="str">
            <v>Delapan Ratus Tujuh Puluh Tujuh</v>
          </cell>
        </row>
        <row r="881">
          <cell r="BC881">
            <v>878</v>
          </cell>
          <cell r="BD881" t="str">
            <v>Delapan Ratus Tujuh Puluh Delapan</v>
          </cell>
        </row>
        <row r="882">
          <cell r="BC882">
            <v>879</v>
          </cell>
          <cell r="BD882" t="str">
            <v>Delapan Ratus Tujuh Puluh Sembilan</v>
          </cell>
        </row>
        <row r="883">
          <cell r="BC883">
            <v>880</v>
          </cell>
          <cell r="BD883" t="str">
            <v>Delapan Ratus Delapan Puluh</v>
          </cell>
        </row>
        <row r="884">
          <cell r="BC884">
            <v>881</v>
          </cell>
          <cell r="BD884" t="str">
            <v>Delapan Ratus Delapan Puluh Satu</v>
          </cell>
        </row>
        <row r="885">
          <cell r="BC885">
            <v>882</v>
          </cell>
          <cell r="BD885" t="str">
            <v>Delapan Ratus Delapan Puluh Dua</v>
          </cell>
        </row>
        <row r="886">
          <cell r="BC886">
            <v>883</v>
          </cell>
          <cell r="BD886" t="str">
            <v>Delapan Ratus Delapan Puluh Tiga</v>
          </cell>
        </row>
        <row r="887">
          <cell r="BC887">
            <v>884</v>
          </cell>
          <cell r="BD887" t="str">
            <v>Delapan Ratus Delapan Puluh Empat</v>
          </cell>
        </row>
        <row r="888">
          <cell r="BC888">
            <v>885</v>
          </cell>
          <cell r="BD888" t="str">
            <v>Delapan Ratus Delapan Puluh Lima</v>
          </cell>
        </row>
        <row r="889">
          <cell r="BC889">
            <v>886</v>
          </cell>
          <cell r="BD889" t="str">
            <v>Delapan Ratus Delapan Puluh Enam</v>
          </cell>
        </row>
        <row r="890">
          <cell r="BC890">
            <v>887</v>
          </cell>
          <cell r="BD890" t="str">
            <v>Delapan Ratus Delapan Puluh Tujuh</v>
          </cell>
        </row>
        <row r="891">
          <cell r="BC891">
            <v>888</v>
          </cell>
          <cell r="BD891" t="str">
            <v>Delapan Ratus Delapan Puluh Delapan</v>
          </cell>
        </row>
        <row r="892">
          <cell r="BC892">
            <v>889</v>
          </cell>
          <cell r="BD892" t="str">
            <v>Delapan Ratus Delapan Puluh Sembilan</v>
          </cell>
        </row>
        <row r="893">
          <cell r="BC893">
            <v>890</v>
          </cell>
          <cell r="BD893" t="str">
            <v>Delapan Ratus Sembilan Puluh</v>
          </cell>
        </row>
        <row r="894">
          <cell r="BC894">
            <v>891</v>
          </cell>
          <cell r="BD894" t="str">
            <v>Delapan Ratus Sembilan Puluh Satu</v>
          </cell>
        </row>
        <row r="895">
          <cell r="BC895">
            <v>892</v>
          </cell>
          <cell r="BD895" t="str">
            <v>Delapan Ratus Sembilan Puluh Dua</v>
          </cell>
        </row>
        <row r="896">
          <cell r="BC896">
            <v>893</v>
          </cell>
          <cell r="BD896" t="str">
            <v>Delapan Ratus Sembilan Puluh Tiga</v>
          </cell>
        </row>
        <row r="897">
          <cell r="BC897">
            <v>894</v>
          </cell>
          <cell r="BD897" t="str">
            <v>Delapan Ratus Sembilan Puluh Empat</v>
          </cell>
        </row>
        <row r="898">
          <cell r="BC898">
            <v>895</v>
          </cell>
          <cell r="BD898" t="str">
            <v>Delapan Ratus Sembilan Puluh Lima</v>
          </cell>
        </row>
        <row r="899">
          <cell r="BC899">
            <v>896</v>
          </cell>
          <cell r="BD899" t="str">
            <v>Delapan Ratus Sembilan Puluh Enam</v>
          </cell>
        </row>
        <row r="900">
          <cell r="BC900">
            <v>897</v>
          </cell>
          <cell r="BD900" t="str">
            <v>Delapan Ratus Sembilan Puluh Tujuh</v>
          </cell>
        </row>
        <row r="901">
          <cell r="BC901">
            <v>898</v>
          </cell>
          <cell r="BD901" t="str">
            <v>Delapan Ratus Sembilan Puluh Delapan</v>
          </cell>
        </row>
        <row r="902">
          <cell r="BC902">
            <v>899</v>
          </cell>
          <cell r="BD902" t="str">
            <v>Delapan Ratus Sembilan Puluh Sembilan</v>
          </cell>
        </row>
        <row r="903">
          <cell r="BC903">
            <v>900</v>
          </cell>
          <cell r="BD903" t="str">
            <v>Sembilan Ratus</v>
          </cell>
        </row>
        <row r="904">
          <cell r="BC904">
            <v>901</v>
          </cell>
          <cell r="BD904" t="str">
            <v>Sembilan Ratus Satu</v>
          </cell>
        </row>
        <row r="905">
          <cell r="BC905">
            <v>902</v>
          </cell>
          <cell r="BD905" t="str">
            <v>Sembilan Ratus Dua</v>
          </cell>
        </row>
        <row r="906">
          <cell r="BC906">
            <v>903</v>
          </cell>
          <cell r="BD906" t="str">
            <v>Sembilan Ratus Tiga</v>
          </cell>
        </row>
        <row r="907">
          <cell r="BC907">
            <v>904</v>
          </cell>
          <cell r="BD907" t="str">
            <v>Sembilan Ratus Empat</v>
          </cell>
        </row>
        <row r="908">
          <cell r="BC908">
            <v>905</v>
          </cell>
          <cell r="BD908" t="str">
            <v>Sembilan Ratus Lima</v>
          </cell>
        </row>
        <row r="909">
          <cell r="BC909">
            <v>906</v>
          </cell>
          <cell r="BD909" t="str">
            <v>Sembilan Ratus Enam</v>
          </cell>
        </row>
        <row r="910">
          <cell r="BC910">
            <v>907</v>
          </cell>
          <cell r="BD910" t="str">
            <v>Sembilan Ratus Tujuh</v>
          </cell>
        </row>
        <row r="911">
          <cell r="BC911">
            <v>908</v>
          </cell>
          <cell r="BD911" t="str">
            <v>Sembilan Ratus Delapan</v>
          </cell>
        </row>
        <row r="912">
          <cell r="BC912">
            <v>909</v>
          </cell>
          <cell r="BD912" t="str">
            <v>Sembilan Ratus Sembilan</v>
          </cell>
        </row>
        <row r="913">
          <cell r="BC913">
            <v>910</v>
          </cell>
          <cell r="BD913" t="str">
            <v>Sembilan Ratus Sepuluh</v>
          </cell>
        </row>
        <row r="914">
          <cell r="BC914">
            <v>911</v>
          </cell>
          <cell r="BD914" t="str">
            <v>Sembilan Ratus Sebelas</v>
          </cell>
        </row>
        <row r="915">
          <cell r="BC915">
            <v>912</v>
          </cell>
          <cell r="BD915" t="str">
            <v>Sembilan Ratus Dua Belas</v>
          </cell>
        </row>
        <row r="916">
          <cell r="BC916">
            <v>913</v>
          </cell>
          <cell r="BD916" t="str">
            <v>Sembilan Ratus Tiga Belas</v>
          </cell>
        </row>
        <row r="917">
          <cell r="BC917">
            <v>914</v>
          </cell>
          <cell r="BD917" t="str">
            <v>Sembilan Ratus Empat Belas</v>
          </cell>
        </row>
        <row r="918">
          <cell r="BC918">
            <v>915</v>
          </cell>
          <cell r="BD918" t="str">
            <v>Sembilan Ratus Lima Belas</v>
          </cell>
        </row>
        <row r="919">
          <cell r="BC919">
            <v>916</v>
          </cell>
          <cell r="BD919" t="str">
            <v>Sembilan Ratus Enam Belas</v>
          </cell>
        </row>
        <row r="920">
          <cell r="BC920">
            <v>917</v>
          </cell>
          <cell r="BD920" t="str">
            <v>Sembilan Ratus Tujuh Belas</v>
          </cell>
        </row>
        <row r="921">
          <cell r="BC921">
            <v>918</v>
          </cell>
          <cell r="BD921" t="str">
            <v>Sembilan Ratus Delapan Belas</v>
          </cell>
        </row>
        <row r="922">
          <cell r="BC922">
            <v>919</v>
          </cell>
          <cell r="BD922" t="str">
            <v>Sembilan Ratus Sembilan Belas</v>
          </cell>
        </row>
        <row r="923">
          <cell r="BC923">
            <v>920</v>
          </cell>
          <cell r="BD923" t="str">
            <v>Sembilan Ratus Dua Puluh</v>
          </cell>
        </row>
        <row r="924">
          <cell r="BC924">
            <v>921</v>
          </cell>
          <cell r="BD924" t="str">
            <v>Sembilan Ratus Dua Puluh Satu</v>
          </cell>
        </row>
        <row r="925">
          <cell r="BC925">
            <v>922</v>
          </cell>
          <cell r="BD925" t="str">
            <v>Sembilan Ratus Dua Puluh Dua</v>
          </cell>
        </row>
        <row r="926">
          <cell r="BC926">
            <v>923</v>
          </cell>
          <cell r="BD926" t="str">
            <v>Sembilan Ratus Dua Puluh Tiga</v>
          </cell>
        </row>
        <row r="927">
          <cell r="BC927">
            <v>924</v>
          </cell>
          <cell r="BD927" t="str">
            <v>Sembilan Ratus Dua Puluh Empat</v>
          </cell>
        </row>
        <row r="928">
          <cell r="BC928">
            <v>925</v>
          </cell>
          <cell r="BD928" t="str">
            <v>Sembilan Ratus Dua Puluh Lima</v>
          </cell>
        </row>
        <row r="929">
          <cell r="BC929">
            <v>926</v>
          </cell>
          <cell r="BD929" t="str">
            <v>Sembilan Ratus Dua Puluh Enam</v>
          </cell>
        </row>
        <row r="930">
          <cell r="BC930">
            <v>927</v>
          </cell>
          <cell r="BD930" t="str">
            <v>Sembilan Ratus Dua Puluh Tujuh</v>
          </cell>
        </row>
        <row r="931">
          <cell r="BC931">
            <v>928</v>
          </cell>
          <cell r="BD931" t="str">
            <v>Sembilan Ratus Dua Puluh Delapan</v>
          </cell>
        </row>
        <row r="932">
          <cell r="BC932">
            <v>929</v>
          </cell>
          <cell r="BD932" t="str">
            <v>Sembilan Ratus Dua Puluh Sembilan</v>
          </cell>
        </row>
        <row r="933">
          <cell r="BC933">
            <v>930</v>
          </cell>
          <cell r="BD933" t="str">
            <v>Sembilan Ratus Tiga Puluh</v>
          </cell>
        </row>
        <row r="934">
          <cell r="BC934">
            <v>931</v>
          </cell>
          <cell r="BD934" t="str">
            <v>Sembilan Ratus Tiga Puluh Satu</v>
          </cell>
        </row>
        <row r="935">
          <cell r="BC935">
            <v>932</v>
          </cell>
          <cell r="BD935" t="str">
            <v>Sembilan Ratus Tiga Puluh Dua</v>
          </cell>
        </row>
        <row r="936">
          <cell r="BC936">
            <v>933</v>
          </cell>
          <cell r="BD936" t="str">
            <v>Sembilan Ratus Tiga Puluh Tiga</v>
          </cell>
        </row>
        <row r="937">
          <cell r="BC937">
            <v>934</v>
          </cell>
          <cell r="BD937" t="str">
            <v>Sembilan Ratus Tiga Puluh Empat</v>
          </cell>
        </row>
        <row r="938">
          <cell r="BC938">
            <v>935</v>
          </cell>
          <cell r="BD938" t="str">
            <v>Sembilan Ratus Tiga Puluh Lima</v>
          </cell>
        </row>
        <row r="939">
          <cell r="BC939">
            <v>936</v>
          </cell>
          <cell r="BD939" t="str">
            <v>Sembilan Ratus Tiga Puluh Enam</v>
          </cell>
        </row>
        <row r="940">
          <cell r="BC940">
            <v>937</v>
          </cell>
          <cell r="BD940" t="str">
            <v>Sembilan Ratus Tiga Puluh Tujuh</v>
          </cell>
        </row>
        <row r="941">
          <cell r="BC941">
            <v>938</v>
          </cell>
          <cell r="BD941" t="str">
            <v>Sembilan Ratus Tiga Puluh Delapan</v>
          </cell>
        </row>
        <row r="942">
          <cell r="BC942">
            <v>939</v>
          </cell>
          <cell r="BD942" t="str">
            <v>Sembilan Ratus Tiga Puluh Sembilan</v>
          </cell>
        </row>
        <row r="943">
          <cell r="BC943">
            <v>940</v>
          </cell>
          <cell r="BD943" t="str">
            <v>Sembilan Ratus Empat Puluh</v>
          </cell>
        </row>
        <row r="944">
          <cell r="BC944">
            <v>941</v>
          </cell>
          <cell r="BD944" t="str">
            <v>Sembilan Ratus Empat Puluh Satu</v>
          </cell>
        </row>
        <row r="945">
          <cell r="BC945">
            <v>942</v>
          </cell>
          <cell r="BD945" t="str">
            <v>Sembilan Ratus Empat Puluh Dua</v>
          </cell>
        </row>
        <row r="946">
          <cell r="BC946">
            <v>943</v>
          </cell>
          <cell r="BD946" t="str">
            <v>Sembilan Ratus Empat Puluh Tiga</v>
          </cell>
        </row>
        <row r="947">
          <cell r="BC947">
            <v>944</v>
          </cell>
          <cell r="BD947" t="str">
            <v>Sembilan Ratus Empat Puluh Empat</v>
          </cell>
        </row>
        <row r="948">
          <cell r="BC948">
            <v>945</v>
          </cell>
          <cell r="BD948" t="str">
            <v>Sembilan Ratus Empat Puluh Lima</v>
          </cell>
        </row>
        <row r="949">
          <cell r="BC949">
            <v>946</v>
          </cell>
          <cell r="BD949" t="str">
            <v>Sembilan Ratus Empat Puluh Enam</v>
          </cell>
        </row>
        <row r="950">
          <cell r="BC950">
            <v>947</v>
          </cell>
          <cell r="BD950" t="str">
            <v>Sembilan Ratus Empat Puluh Tujuh</v>
          </cell>
        </row>
        <row r="951">
          <cell r="BC951">
            <v>948</v>
          </cell>
          <cell r="BD951" t="str">
            <v>Sembilan Ratus Empat Puluh Delapan</v>
          </cell>
        </row>
        <row r="952">
          <cell r="BC952">
            <v>949</v>
          </cell>
          <cell r="BD952" t="str">
            <v>Sembilan Ratus Empat Puluh Sembilan</v>
          </cell>
        </row>
        <row r="953">
          <cell r="BC953">
            <v>950</v>
          </cell>
          <cell r="BD953" t="str">
            <v>Sembilan Ratus Lima Puluh</v>
          </cell>
        </row>
        <row r="954">
          <cell r="BC954">
            <v>951</v>
          </cell>
          <cell r="BD954" t="str">
            <v>Sembilan Ratus Lima Puluh Satu</v>
          </cell>
        </row>
        <row r="955">
          <cell r="BC955">
            <v>952</v>
          </cell>
          <cell r="BD955" t="str">
            <v>Sembilan Ratus Lima Puluh Dua</v>
          </cell>
        </row>
        <row r="956">
          <cell r="BC956">
            <v>953</v>
          </cell>
          <cell r="BD956" t="str">
            <v>Sembilan Ratus Lima Puluh Tiga</v>
          </cell>
        </row>
        <row r="957">
          <cell r="BC957">
            <v>954</v>
          </cell>
          <cell r="BD957" t="str">
            <v>Sembilan Ratus Lima Puluh Empat</v>
          </cell>
        </row>
        <row r="958">
          <cell r="BC958">
            <v>955</v>
          </cell>
          <cell r="BD958" t="str">
            <v>Sembilan Ratus Lima Puluh Lima</v>
          </cell>
        </row>
        <row r="959">
          <cell r="BC959">
            <v>956</v>
          </cell>
          <cell r="BD959" t="str">
            <v>Sembilan Ratus Lima Puluh Enam</v>
          </cell>
        </row>
        <row r="960">
          <cell r="BC960">
            <v>957</v>
          </cell>
          <cell r="BD960" t="str">
            <v>Sembilan Ratus Lima Puluh Tujuh</v>
          </cell>
        </row>
        <row r="961">
          <cell r="BC961">
            <v>958</v>
          </cell>
          <cell r="BD961" t="str">
            <v>Sembilan Ratus Lima Puluh Delapan</v>
          </cell>
        </row>
        <row r="962">
          <cell r="BC962">
            <v>959</v>
          </cell>
          <cell r="BD962" t="str">
            <v>Sembilan Ratus Lima Puluh Sembilan</v>
          </cell>
        </row>
        <row r="963">
          <cell r="BC963">
            <v>960</v>
          </cell>
          <cell r="BD963" t="str">
            <v>Sembilan Ratus Enam Puluh</v>
          </cell>
        </row>
        <row r="964">
          <cell r="BC964">
            <v>961</v>
          </cell>
          <cell r="BD964" t="str">
            <v>Sembilan Ratus Enam Puluh Satu</v>
          </cell>
        </row>
        <row r="965">
          <cell r="BC965">
            <v>962</v>
          </cell>
          <cell r="BD965" t="str">
            <v>Sembilan Ratus Enam Puluh Dua</v>
          </cell>
        </row>
        <row r="966">
          <cell r="BC966">
            <v>963</v>
          </cell>
          <cell r="BD966" t="str">
            <v>Sembilan Ratus Enam Puluh Tiga</v>
          </cell>
        </row>
        <row r="967">
          <cell r="BC967">
            <v>964</v>
          </cell>
          <cell r="BD967" t="str">
            <v>Sembilan Ratus Enam Puluh Empat</v>
          </cell>
        </row>
        <row r="968">
          <cell r="BC968">
            <v>965</v>
          </cell>
          <cell r="BD968" t="str">
            <v>Sembilan Ratus Enam Puluh Lima</v>
          </cell>
        </row>
        <row r="969">
          <cell r="BC969">
            <v>966</v>
          </cell>
          <cell r="BD969" t="str">
            <v>Sembilan Ratus Enam Puluh Enam</v>
          </cell>
        </row>
        <row r="970">
          <cell r="BC970">
            <v>967</v>
          </cell>
          <cell r="BD970" t="str">
            <v>Sembilan Ratus Enam Puluh Tujuh</v>
          </cell>
        </row>
        <row r="971">
          <cell r="BC971">
            <v>968</v>
          </cell>
          <cell r="BD971" t="str">
            <v>Sembilan Ratus Enam Puluh Delapan</v>
          </cell>
        </row>
        <row r="972">
          <cell r="BC972">
            <v>969</v>
          </cell>
          <cell r="BD972" t="str">
            <v>Sembilan Ratus Enam Puluh Sembilan</v>
          </cell>
        </row>
        <row r="973">
          <cell r="BC973">
            <v>970</v>
          </cell>
          <cell r="BD973" t="str">
            <v>Sembilan Ratus Tujuh Puluh</v>
          </cell>
        </row>
        <row r="974">
          <cell r="BC974">
            <v>971</v>
          </cell>
          <cell r="BD974" t="str">
            <v>Sembilan Ratus Tujuh Puluh Satu</v>
          </cell>
        </row>
        <row r="975">
          <cell r="BC975">
            <v>972</v>
          </cell>
          <cell r="BD975" t="str">
            <v>Sembilan Ratus Tujuh Puluh Dua</v>
          </cell>
        </row>
        <row r="976">
          <cell r="BC976">
            <v>973</v>
          </cell>
          <cell r="BD976" t="str">
            <v>Sembilan Ratus Tujuh Puluh Tiga</v>
          </cell>
        </row>
        <row r="977">
          <cell r="BC977">
            <v>974</v>
          </cell>
          <cell r="BD977" t="str">
            <v>Sembilan Ratus Tujuh Puluh Empat</v>
          </cell>
        </row>
        <row r="978">
          <cell r="BC978">
            <v>975</v>
          </cell>
          <cell r="BD978" t="str">
            <v>Sembilan Ratus Tujuh Puluh Lima</v>
          </cell>
        </row>
        <row r="979">
          <cell r="BC979">
            <v>976</v>
          </cell>
          <cell r="BD979" t="str">
            <v>Sembilan Ratus Tujuh Puluh Enam</v>
          </cell>
        </row>
        <row r="980">
          <cell r="BC980">
            <v>977</v>
          </cell>
          <cell r="BD980" t="str">
            <v>Sembilan Ratus Tujuh Puluh Tujuh</v>
          </cell>
        </row>
        <row r="981">
          <cell r="BC981">
            <v>978</v>
          </cell>
          <cell r="BD981" t="str">
            <v>Sembilan Ratus Tujuh Puluh Delapan</v>
          </cell>
        </row>
        <row r="982">
          <cell r="BC982">
            <v>979</v>
          </cell>
          <cell r="BD982" t="str">
            <v>Sembilan Ratus Tujuh Puluh Sembilan</v>
          </cell>
        </row>
        <row r="983">
          <cell r="BC983">
            <v>980</v>
          </cell>
          <cell r="BD983" t="str">
            <v>Sembilan Ratus Delapan Puluh</v>
          </cell>
        </row>
        <row r="984">
          <cell r="BC984">
            <v>981</v>
          </cell>
          <cell r="BD984" t="str">
            <v>Sembilan Ratus Delapan Puluh Satu</v>
          </cell>
        </row>
        <row r="985">
          <cell r="BC985">
            <v>982</v>
          </cell>
          <cell r="BD985" t="str">
            <v>Sembilan Ratus Delapan Puluh Dua</v>
          </cell>
        </row>
        <row r="986">
          <cell r="BC986">
            <v>983</v>
          </cell>
          <cell r="BD986" t="str">
            <v>Sembilan Ratus Delapan Puluh Tiga</v>
          </cell>
        </row>
        <row r="987">
          <cell r="BC987">
            <v>984</v>
          </cell>
          <cell r="BD987" t="str">
            <v>Sembilan Ratus Delapan Puluh Empat</v>
          </cell>
        </row>
        <row r="988">
          <cell r="BC988">
            <v>985</v>
          </cell>
          <cell r="BD988" t="str">
            <v>Sembilan Ratus Delapan Puluh Lima</v>
          </cell>
        </row>
        <row r="989">
          <cell r="BC989">
            <v>986</v>
          </cell>
          <cell r="BD989" t="str">
            <v>Sembilan Ratus Delapan Puluh Enam</v>
          </cell>
        </row>
        <row r="990">
          <cell r="BC990">
            <v>987</v>
          </cell>
          <cell r="BD990" t="str">
            <v>Sembilan Ratus Delapan Puluh Tujuh</v>
          </cell>
        </row>
        <row r="991">
          <cell r="BC991">
            <v>988</v>
          </cell>
          <cell r="BD991" t="str">
            <v>Sembilan Ratus Delapan Puluh Delapan</v>
          </cell>
        </row>
        <row r="992">
          <cell r="BC992">
            <v>989</v>
          </cell>
          <cell r="BD992" t="str">
            <v>Sembilan Ratus Delapan Puluh Sembilan</v>
          </cell>
        </row>
        <row r="993">
          <cell r="BC993">
            <v>990</v>
          </cell>
          <cell r="BD993" t="str">
            <v>Sembilan Ratus Sembilan Puluh</v>
          </cell>
        </row>
        <row r="994">
          <cell r="BC994">
            <v>991</v>
          </cell>
          <cell r="BD994" t="str">
            <v>Sembilan Ratus Sembilan Puluh Satu</v>
          </cell>
        </row>
        <row r="995">
          <cell r="BC995">
            <v>992</v>
          </cell>
          <cell r="BD995" t="str">
            <v>Sembilan Ratus Sembilan Puluh Dua</v>
          </cell>
        </row>
        <row r="996">
          <cell r="BC996">
            <v>993</v>
          </cell>
          <cell r="BD996" t="str">
            <v>Sembilan Ratus Sembilan Puluh Tiga</v>
          </cell>
        </row>
        <row r="997">
          <cell r="BC997">
            <v>994</v>
          </cell>
          <cell r="BD997" t="str">
            <v>Sembilan Ratus Sembilan Puluh Empat</v>
          </cell>
        </row>
        <row r="998">
          <cell r="BC998">
            <v>995</v>
          </cell>
          <cell r="BD998" t="str">
            <v>Sembilan Ratus Sembilan Puluh Lima</v>
          </cell>
        </row>
        <row r="999">
          <cell r="BC999">
            <v>996</v>
          </cell>
          <cell r="BD999" t="str">
            <v>Sembilan Ratus Sembilan Puluh Enam</v>
          </cell>
        </row>
        <row r="1000">
          <cell r="BC1000">
            <v>997</v>
          </cell>
          <cell r="BD1000" t="str">
            <v>Sembilan Ratus Sembilan Puluh Tujuh</v>
          </cell>
        </row>
        <row r="1001">
          <cell r="BC1001">
            <v>998</v>
          </cell>
          <cell r="BD1001" t="str">
            <v>Sembilan Ratus Sembilan Puluh Delapan</v>
          </cell>
        </row>
        <row r="1002">
          <cell r="BC1002">
            <v>999</v>
          </cell>
          <cell r="BD1002" t="str">
            <v>Sembilan Ratus Sembilan Puluh Sembilan</v>
          </cell>
        </row>
        <row r="1003">
          <cell r="BC1003">
            <v>1000</v>
          </cell>
          <cell r="BD1003" t="str">
            <v>Seribu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Sheet1"/>
      <sheetName val="REKAP"/>
      <sheetName val="ANALISA"/>
      <sheetName val="BOQ"/>
      <sheetName val="ANATEK"/>
      <sheetName val="Daftar MPU"/>
      <sheetName val="Upah"/>
      <sheetName val="Bahan"/>
      <sheetName val="Peralatan"/>
      <sheetName val="SCH"/>
      <sheetName val="Sub Kontraktor"/>
      <sheetName val="Produk Luar Negeri"/>
      <sheetName val="M-ON SITE"/>
      <sheetName val="hrg-lumpsum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 rate"/>
      <sheetName val="index"/>
      <sheetName val="SO"/>
      <sheetName val="rate"/>
      <sheetName val="add"/>
      <sheetName val="Sum"/>
      <sheetName val="Archchg"/>
      <sheetName val="MEPchg"/>
      <sheetName val="MESpec"/>
      <sheetName val="Pre"/>
      <sheetName val="r1"/>
      <sheetName val="b1a"/>
      <sheetName val="b1b"/>
      <sheetName val="b1c"/>
      <sheetName val="bl1"/>
      <sheetName val="sp1"/>
      <sheetName val="p1"/>
      <sheetName val="pa1"/>
      <sheetName val="pw1"/>
      <sheetName val="e1"/>
      <sheetName val="cf1"/>
      <sheetName val="r2"/>
      <sheetName val="s2"/>
      <sheetName val="b21"/>
      <sheetName val="b22"/>
      <sheetName val="d2"/>
      <sheetName val="sp2"/>
      <sheetName val="c2"/>
      <sheetName val="f2"/>
      <sheetName val="b2"/>
      <sheetName val="pa2"/>
      <sheetName val="pw2"/>
      <sheetName val="e2"/>
      <sheetName val="cf2"/>
      <sheetName val="bp2"/>
      <sheetName val="r3"/>
      <sheetName val="b3a"/>
      <sheetName val="b3b"/>
      <sheetName val="b3c"/>
      <sheetName val="b3d"/>
      <sheetName val="b3e"/>
      <sheetName val="j3"/>
      <sheetName val="sp3"/>
      <sheetName val="cd3"/>
      <sheetName val="pond"/>
      <sheetName val="o3"/>
      <sheetName val="pa3"/>
      <sheetName val="pw3"/>
      <sheetName val="e3"/>
      <sheetName val="cf3"/>
      <sheetName val="r4"/>
      <sheetName val="b4a"/>
      <sheetName val="b4b"/>
      <sheetName val="b4c"/>
      <sheetName val="db4"/>
      <sheetName val="j4"/>
      <sheetName val="sp4"/>
      <sheetName val="p4"/>
      <sheetName val="pa4"/>
      <sheetName val="pw4"/>
      <sheetName val="e4"/>
      <sheetName val="cf4"/>
      <sheetName val="b4"/>
      <sheetName val="r5"/>
      <sheetName val="b5a"/>
      <sheetName val="b5b"/>
      <sheetName val="b5c"/>
      <sheetName val="b5d"/>
      <sheetName val="j5"/>
      <sheetName val="sp5"/>
      <sheetName val="p5"/>
      <sheetName val="pa5"/>
      <sheetName val="pw5"/>
      <sheetName val="e5"/>
      <sheetName val="cf5"/>
      <sheetName val="bt5"/>
      <sheetName val="fp5"/>
      <sheetName val="boh"/>
      <sheetName val="s3"/>
      <sheetName val="bf3"/>
      <sheetName val="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div10"/>
      <sheetName val="Harga"/>
      <sheetName val="Penwrn"/>
      <sheetName val="UPH,BHN,ALT"/>
      <sheetName val="ANALISA"/>
      <sheetName val="SUMBER DAYA"/>
      <sheetName val="subkon"/>
      <sheetName val="REKAP"/>
      <sheetName val="GALIAN MEKANIS"/>
      <sheetName val="Mobilisasi_(2)"/>
      <sheetName val="Kode"/>
      <sheetName val="Vibro_Roller"/>
      <sheetName val="AHS"/>
      <sheetName val="pricing"/>
      <sheetName val="Resources"/>
      <sheetName val="BOQ"/>
      <sheetName val="dc"/>
      <sheetName val="Rate"/>
      <sheetName val="Master Dat"/>
      <sheetName val="sd"/>
      <sheetName val="boq2"/>
      <sheetName val="Perm. Test"/>
      <sheetName val="bq"/>
      <sheetName val="uraian analisa"/>
      <sheetName val="JAD-PEL"/>
      <sheetName val="SEX"/>
      <sheetName val="Cover"/>
      <sheetName val="S-Curve"/>
      <sheetName val="DIV1"/>
      <sheetName val="H.Satuan"/>
      <sheetName val="Material"/>
      <sheetName val="RAB (A) (2)"/>
      <sheetName val="Bobot"/>
      <sheetName val="Har-sat"/>
      <sheetName val="RAPA_WALUH"/>
      <sheetName val="L3 An H Sat Mob"/>
      <sheetName val="Master Schedule"/>
      <sheetName val="DSBDY"/>
      <sheetName val="Currencies"/>
      <sheetName val="FAK"/>
      <sheetName val="SP17"/>
      <sheetName val="Komposisi"/>
      <sheetName val="AHS Aspal"/>
      <sheetName val="AHS Marka"/>
      <sheetName val="Analisa lampu"/>
      <sheetName val="mob"/>
      <sheetName val="Kuantitas &amp; Harga"/>
      <sheetName val="jadwal"/>
      <sheetName val="Usulan"/>
      <sheetName val="Kurva S"/>
      <sheetName val="HARSAT"/>
      <sheetName val="Pos 4-1"/>
      <sheetName val="SITE-E"/>
      <sheetName val="Mobilisasi"/>
      <sheetName val="Individual Gross Profit J - Aug"/>
      <sheetName val="AN_Input"/>
      <sheetName val="Elekt"/>
      <sheetName val="BOQ -RAB Total (2)"/>
    </sheetNames>
    <sheetDataSet>
      <sheetData sheetId="0" refreshError="1"/>
      <sheetData sheetId="1">
        <row r="13">
          <cell r="G13" t="str">
            <v>Tk</v>
          </cell>
        </row>
        <row r="14">
          <cell r="G14" t="str">
            <v>Fk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"/>
      <sheetName val="Upah"/>
      <sheetName val="Bahan"/>
      <sheetName val="Analisa (2)"/>
      <sheetName val="Ana-Bekisting"/>
      <sheetName val="BQ-Aresitrktur"/>
      <sheetName val="dinding"/>
      <sheetName val="Vollantai"/>
      <sheetName val="plafond"/>
      <sheetName val="clading"/>
      <sheetName val="P&amp;Pts"/>
      <sheetName val="PONDASI"/>
      <sheetName val="RABME"/>
      <sheetName val="REKAP"/>
      <sheetName val="Analisa"/>
      <sheetName val="daftar harga"/>
      <sheetName val="Sheet2"/>
      <sheetName val="Person"/>
      <sheetName val="Alat"/>
      <sheetName val="Sheet3"/>
      <sheetName val="me"/>
      <sheetName val="BTL tahap 1"/>
      <sheetName val="BTL total"/>
      <sheetName val="rumus"/>
      <sheetName val="rab me (by owner) "/>
      <sheetName val="BQ (by owner)"/>
      <sheetName val="rab me (fisik)"/>
      <sheetName val="Sat. Pek."/>
      <sheetName val="Normalisasi"/>
      <sheetName val="AHS"/>
      <sheetName val="ANALYS EXTERN"/>
      <sheetName val="COMM"/>
      <sheetName val="I-KAMAR"/>
      <sheetName val="I_KAMAR"/>
      <sheetName val="Bq (ok)"/>
      <sheetName val="Sheet1"/>
      <sheetName val="TOWN"/>
      <sheetName val="SDY"/>
      <sheetName val="SD"/>
      <sheetName val="AC-2"/>
      <sheetName val="An H.Sat Pek.Ut"/>
      <sheetName val="Conn. Lib"/>
      <sheetName val="Unit Rate"/>
      <sheetName val="Uraian Teknis"/>
      <sheetName val="3-DIV8"/>
      <sheetName val="srtberkas"/>
      <sheetName val="ANALISAGATE"/>
      <sheetName val="ATTEBERG"/>
      <sheetName val="Anls"/>
      <sheetName val="Summary "/>
      <sheetName val="index"/>
      <sheetName val="Fill this out first..."/>
      <sheetName val="DAF-2"/>
      <sheetName val="Volume"/>
      <sheetName val="Markup"/>
      <sheetName val="BQ"/>
      <sheetName val="SDE"/>
      <sheetName val="harsat"/>
      <sheetName val="110 cs EW"/>
      <sheetName val="ANALISA ARS."/>
      <sheetName val="hs pipa"/>
      <sheetName val="Analisa_(2)"/>
      <sheetName val="daftar_harga"/>
      <sheetName val="BTL_tahap_1"/>
      <sheetName val="BTL_total"/>
      <sheetName val="rab_me_(by_owner)_"/>
      <sheetName val="BQ_(by_owner)"/>
      <sheetName val="rab_me_(fisik)"/>
      <sheetName val="Sat__Pek_"/>
      <sheetName val="hs_pipa"/>
      <sheetName val="ANALYS_EXTERN"/>
      <sheetName val="Bq_(ok)"/>
      <sheetName val="Rkp"/>
      <sheetName val="UPAH &amp; SEWA"/>
      <sheetName val="HARGA BAHAN"/>
      <sheetName val="Indirect"/>
      <sheetName val="Steel"/>
      <sheetName val="Fill this out first___"/>
      <sheetName val="DAF_2"/>
      <sheetName val="01A- RAB"/>
      <sheetName val="GRAND TOTAL"/>
      <sheetName val="name"/>
      <sheetName val="fill in first"/>
      <sheetName val="DI-ESTI"/>
      <sheetName val="U&amp;B"/>
      <sheetName val="Elekt"/>
      <sheetName val="Cover Daf-2"/>
      <sheetName val="BQ-1A"/>
      <sheetName val="Currency"/>
      <sheetName val="OFFICE 2 LT"/>
      <sheetName val="UBAH"/>
      <sheetName val="LS_Rutin"/>
      <sheetName val="Cover"/>
      <sheetName val="SmDaya"/>
      <sheetName val="SBDY"/>
      <sheetName val="Sat_ Pek_"/>
      <sheetName val="Analisa_(2)1"/>
      <sheetName val="daftar_harga1"/>
      <sheetName val="BTL_tahap_11"/>
      <sheetName val="BTL_total1"/>
      <sheetName val="rab_me_(by_owner)_1"/>
      <sheetName val="BQ_(by_owner)1"/>
      <sheetName val="rab_me_(fisik)1"/>
      <sheetName val="Sat__Pek_1"/>
      <sheetName val="hs_pipa1"/>
      <sheetName val="ANALYS_EXTERN1"/>
      <sheetName val="Bq_(ok)1"/>
      <sheetName val="TSS"/>
      <sheetName val="PERF DARI AWAL"/>
      <sheetName val="ANALISA TENDER"/>
      <sheetName val="hrg-dsr"/>
      <sheetName val="SPK"/>
      <sheetName val="sche MJ sari"/>
      <sheetName val="Pt"/>
      <sheetName val="Supl.X"/>
      <sheetName val="Pag_hal"/>
      <sheetName val="Morsip Ht Julu"/>
      <sheetName val="harga"/>
      <sheetName val="Hit Vol_Sk"/>
      <sheetName val="Rekap Anl"/>
      <sheetName val="BAHAN~"/>
      <sheetName val="UPAH~K"/>
      <sheetName val="Sat Das"/>
      <sheetName val="HargaSat"/>
      <sheetName val="000000"/>
      <sheetName val="Tataudara"/>
      <sheetName val="PERSI"/>
      <sheetName val="analis azaa"/>
      <sheetName val="RekBq"/>
      <sheetName val="Anl SNI"/>
      <sheetName val="Penwrn"/>
      <sheetName val="112-885"/>
      <sheetName val="A"/>
      <sheetName val="analis"/>
      <sheetName val="Sch1"/>
      <sheetName val="BQ All-2"/>
      <sheetName val="SD (1)"/>
      <sheetName val="ANALISA-A"/>
      <sheetName val="ANALISA KONST BTN"/>
      <sheetName val="bahan "/>
      <sheetName val="Material"/>
      <sheetName val="304-06"/>
      <sheetName val="Real Cost"/>
      <sheetName val="ME UMY"/>
      <sheetName val="TOEC"/>
      <sheetName val="RAB"/>
      <sheetName val="DAFT_ALAT,UPAH &amp; MAT"/>
      <sheetName val="BQ-E20-02(Rp)"/>
      <sheetName val="TU"/>
      <sheetName val="8.2工内"/>
      <sheetName val="anal_hs"/>
      <sheetName val="DHS"/>
      <sheetName val="Anal"/>
      <sheetName val="Bill of Qty"/>
      <sheetName val="H.Satuan"/>
      <sheetName val="Prelim"/>
      <sheetName val="Anu"/>
      <sheetName val="Rekap Direct Cost"/>
      <sheetName val="Neraca-kebagusan"/>
      <sheetName val="ANALISA PEK.UMUM"/>
      <sheetName val="Panel"/>
      <sheetName val="BOQ"/>
      <sheetName val="HB "/>
      <sheetName val="unit_rate"/>
      <sheetName val="Penjumlahan"/>
      <sheetName val="Profil"/>
      <sheetName val="Elektrikal"/>
      <sheetName val="Plumbing"/>
      <sheetName val="ALEK"/>
      <sheetName val="Harga Satuan"/>
      <sheetName val="PrelimStruktur"/>
      <sheetName val="Risalah KOM"/>
      <sheetName val="3-DIV3"/>
      <sheetName val="BASEMENT"/>
      <sheetName val="Unit Price"/>
      <sheetName val="DHSD"/>
      <sheetName val="Rekap Biaya"/>
      <sheetName val="SE"/>
      <sheetName val="AHSbj"/>
      <sheetName val="공조기설계(게파트)"/>
      <sheetName val="RAB MK all MB rofiq"/>
      <sheetName val="Harga Satuan Bahan"/>
      <sheetName val="breakdown"/>
      <sheetName val="_x0003__x0004_耀䁆ጀ鬀_x0001_蔟凫귴䄈Ȁ_x0001_g"/>
      <sheetName val="std.wt."/>
      <sheetName val="LISTRIK"/>
      <sheetName val="PAD-F"/>
      <sheetName val="Isolasi Luar Dalam"/>
      <sheetName val="Isolasi Luar"/>
      <sheetName val="BAG-2"/>
      <sheetName val="Terbilang"/>
      <sheetName val="Summary_"/>
      <sheetName val="Fill_this_out_first___"/>
      <sheetName val="Conn__Lib"/>
      <sheetName val="Fill_this_out_first___1"/>
      <sheetName val="Alkyd"/>
      <sheetName val="Unit Price 1"/>
      <sheetName val="BQ_Arsitektur-DOC"/>
      <sheetName val="8410(Kerb)"/>
      <sheetName val="sepdua"/>
      <sheetName val="Koefisien"/>
      <sheetName val="Ktitas&amp;Hg"/>
      <sheetName val="Nc-0698"/>
      <sheetName val="CH"/>
      <sheetName val="Ana"/>
      <sheetName val="表一甲"/>
      <sheetName val="Tabel_Bantu"/>
      <sheetName val="Source"/>
      <sheetName val="Rekap Plat"/>
      <sheetName val="HRG BHN"/>
      <sheetName val="3.1"/>
      <sheetName val="Kompilasi Analisa"/>
      <sheetName val="DIVI6"/>
      <sheetName val="HARGA MATERIAL"/>
      <sheetName val="BQ1"/>
      <sheetName val="database"/>
      <sheetName val="BHN"/>
      <sheetName val="Siring Bt Kajang"/>
      <sheetName val="RESOURCES-6"/>
      <sheetName val="CE Elec"/>
      <sheetName val="Cashflow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3.1"/>
      <sheetName val="mA THP III"/>
      <sheetName val="Harsat_marina"/>
      <sheetName val="std_wt_"/>
      <sheetName val="PERFRM JULY"/>
      <sheetName val="BIL"/>
      <sheetName val="G2-A18 "/>
      <sheetName val="DKH"/>
      <sheetName val="Analisa SNI STANDART "/>
      <sheetName val="Rekap-SD"/>
      <sheetName val="baladewa"/>
      <sheetName val="MC"/>
      <sheetName val="MAJOR"/>
      <sheetName val="TBL_BANTU"/>
      <sheetName val="5-ALAT(1)"/>
      <sheetName val="KITCHEN P1"/>
      <sheetName val="KITCHEN"/>
      <sheetName val="Kap(17)"/>
      <sheetName val="spta"/>
      <sheetName val="sum"/>
      <sheetName val="SUMBER"/>
      <sheetName val="results"/>
      <sheetName val="Gol"/>
      <sheetName val="RKUPRKUF"/>
      <sheetName val="REN2000"/>
      <sheetName val="ANAL.BOW"/>
      <sheetName val="_x005f_x0000__x005f_x0003__x005f_x0000__x005f_x0004__x0"/>
      <sheetName val="NP"/>
      <sheetName val="Hrg_Sat"/>
      <sheetName val="input"/>
      <sheetName val="KINERJA"/>
      <sheetName val="Sumber Daya"/>
      <sheetName val="Urai _Resap pengikat"/>
      <sheetName val="Agregat Halus &amp; Kasar"/>
      <sheetName val="AO Consld"/>
      <sheetName val="Harga "/>
      <sheetName val="Harga S Dasar"/>
      <sheetName val="AnalisisHSPekerjaan"/>
      <sheetName val="SD IN"/>
      <sheetName val="1.REK"/>
      <sheetName val="prog-mgu"/>
      <sheetName val="ExcRate"/>
      <sheetName val="Tangki"/>
      <sheetName val="DAF_1"/>
      <sheetName val="DAFTAR ALAT"/>
      <sheetName val="Jadwal"/>
      <sheetName val="REKAP RAB FINISHINGperlantai"/>
      <sheetName val="Sat~Bahu"/>
      <sheetName val=""/>
      <sheetName val="DAFTAR HARGA UPAH"/>
      <sheetName val="iTEM hARSAT"/>
      <sheetName val="Sales"/>
      <sheetName val="Sumda1"/>
      <sheetName val="An Exca"/>
      <sheetName val="__x005f_x0003___x005f_x0004____耀䁆ጀ_鬀__x0001"/>
      <sheetName val="?_x0003_?_x0004_???耀䁆ጀ?鬀?_x0001_???蔟凫귴䄈??Ȁ_x0001_???g?"/>
      <sheetName val="Calcu 02"/>
      <sheetName val="rINCIAN"/>
      <sheetName val="RKP KINERJA"/>
      <sheetName val="Rekap Prelim"/>
      <sheetName val="Bill rekap"/>
      <sheetName val="Tie Beam GN"/>
      <sheetName val="PileCap"/>
      <sheetName val="Perm. Test"/>
      <sheetName val="struktur tdk dipakai"/>
      <sheetName val="Sheet15"/>
      <sheetName val="schedule"/>
      <sheetName val="Coret"/>
      <sheetName val="4-Basic Price"/>
      <sheetName val="Analisa Alat"/>
      <sheetName val="FORM01"/>
      <sheetName val="Rate"/>
      <sheetName val="Proyeksi"/>
      <sheetName val="ProdukAlat (2)"/>
      <sheetName val="An.Prod.Alat"/>
      <sheetName val="Tanah"/>
      <sheetName val="Anal harga alat"/>
      <sheetName val="REKAP29"/>
      <sheetName val="BQ29"/>
      <sheetName val="AN29"/>
      <sheetName val="AnExtern"/>
      <sheetName val="REK ADD"/>
      <sheetName val="AM"/>
      <sheetName val="dafut22"/>
      <sheetName val="dafut23"/>
      <sheetName val="dafut24"/>
      <sheetName val="dafut25"/>
      <sheetName val="rekap dafut"/>
      <sheetName val="REKAP22"/>
      <sheetName val="BQ22"/>
      <sheetName val="SC22"/>
      <sheetName val="BQ23"/>
      <sheetName val="REKAP23"/>
      <sheetName val="SC23"/>
      <sheetName val="REKAP24"/>
      <sheetName val="BQ24"/>
      <sheetName val="SC24"/>
      <sheetName val="BQ25"/>
      <sheetName val="REKAP25"/>
      <sheetName val="SC25"/>
      <sheetName val="AN23"/>
      <sheetName val="AN24"/>
      <sheetName val="BQ27"/>
      <sheetName val="Rekap27"/>
      <sheetName val="ANINT22"/>
      <sheetName val="ANINT23"/>
      <sheetName val="rekapan"/>
      <sheetName val="ANINT24"/>
      <sheetName val="UPY"/>
      <sheetName val="RAW MATERIALS "/>
      <sheetName val="COST-PERSON-J.O."/>
      <sheetName val="RENTAL1"/>
      <sheetName val="gvl"/>
      <sheetName val="인사자료총집계"/>
      <sheetName val="FRM-11.01"/>
      <sheetName val="Cover_Daf-2"/>
      <sheetName val="An_H_Sat_Pek_Ut"/>
      <sheetName val="Anl_SNI"/>
      <sheetName val="UPAH_&amp;_SEWA"/>
      <sheetName val="HARGA_BAHAN"/>
      <sheetName val="ANALISA_ARS_"/>
      <sheetName val="01A-_RAB"/>
      <sheetName val="GRAND_TOTAL"/>
      <sheetName val="fill_in_first"/>
      <sheetName val="OFFICE_2_LT"/>
      <sheetName val="PERF_DARI_AWAL"/>
      <sheetName val="Sat_Das"/>
      <sheetName val="analis_azaa"/>
      <sheetName val="Hit_Vol_Sk"/>
      <sheetName val="Real_Cost"/>
      <sheetName val="ME_UMY"/>
      <sheetName val="BQ_All-2"/>
      <sheetName val="110_cs_EW"/>
      <sheetName val="ANALISA_TENDER"/>
      <sheetName val="DAFT_ALAT,UPAH_&amp;_MAT"/>
      <sheetName val="Uraian_Teknis"/>
      <sheetName val="H_Satuan"/>
      <sheetName val="Rekap_Direct_Cost"/>
      <sheetName val="ANALISA_PEK_UMUM"/>
      <sheetName val="bahan_"/>
      <sheetName val="Morsip_Ht_Julu"/>
      <sheetName val="Rekap_Biaya"/>
      <sheetName val="8_2工内"/>
      <sheetName val="Sat__Pek_2"/>
      <sheetName val="Unit_Price"/>
      <sheetName val="Kompilasi_Analisa"/>
      <sheetName val="Harga_Satuan"/>
      <sheetName val="HARGA_MATERIAL"/>
      <sheetName val="HB_"/>
      <sheetName val="耀䁆ጀ鬀蔟凫귴䄈Ȁg"/>
      <sheetName val="Rekap_Plat"/>
      <sheetName val="HRG_BHN"/>
      <sheetName val="Risalah_KOM"/>
      <sheetName val="Unit_Price_1"/>
      <sheetName val="3_1"/>
      <sheetName val="Supl_X"/>
      <sheetName val="Siring_Bt_Kajang"/>
      <sheetName val="ANALISA_KONST_BTN"/>
      <sheetName val="Bill_of_Qty"/>
      <sheetName val="G2-A18_"/>
      <sheetName val="Analisa_(2)2"/>
      <sheetName val="daftar_harga2"/>
      <sheetName val="BTL_tahap_12"/>
      <sheetName val="BTL_total2"/>
      <sheetName val="Sat__Pek_3"/>
      <sheetName val="rab_me_(by_owner)_2"/>
      <sheetName val="BQ_(by_owner)2"/>
      <sheetName val="rab_me_(fisik)2"/>
      <sheetName val="Bq_(ok)2"/>
      <sheetName val="ANALYS_EXTERN2"/>
      <sheetName val="Conn__Lib1"/>
      <sheetName val="Summary_1"/>
      <sheetName val="Cover_Daf-21"/>
      <sheetName val="Fill_this_out_first___2"/>
      <sheetName val="An_H_Sat_Pek_Ut1"/>
      <sheetName val="Anl_SNI1"/>
      <sheetName val="hs_pipa2"/>
      <sheetName val="UPAH_&amp;_SEWA1"/>
      <sheetName val="HARGA_BAHAN1"/>
      <sheetName val="ANALISA_ARS_1"/>
      <sheetName val="Fill_this_out_first___3"/>
      <sheetName val="01A-_RAB1"/>
      <sheetName val="GRAND_TOTAL1"/>
      <sheetName val="fill_in_first1"/>
      <sheetName val="OFFICE_2_LT1"/>
      <sheetName val="PERF_DARI_AWAL1"/>
      <sheetName val="Sat_Das1"/>
      <sheetName val="analis_azaa1"/>
      <sheetName val="Hit_Vol_Sk1"/>
      <sheetName val="Real_Cost1"/>
      <sheetName val="ME_UMY1"/>
      <sheetName val="BQ_All-21"/>
      <sheetName val="110_cs_EW1"/>
      <sheetName val="ANALISA_TENDER1"/>
      <sheetName val="DAFT_ALAT,UPAH_&amp;_MAT1"/>
      <sheetName val="Uraian_Teknis1"/>
      <sheetName val="H_Satuan1"/>
      <sheetName val="Rekap_Direct_Cost1"/>
      <sheetName val="ANALISA_PEK_UMUM1"/>
      <sheetName val="bahan_1"/>
      <sheetName val="Morsip_Ht_Julu1"/>
      <sheetName val="Rekap_Biaya1"/>
      <sheetName val="std_wt_1"/>
      <sheetName val="8_2工内1"/>
      <sheetName val="Sat__Pek_4"/>
      <sheetName val="Unit_Price1"/>
      <sheetName val="Kompilasi_Analisa1"/>
      <sheetName val="Harga_Satuan1"/>
      <sheetName val="HARGA_MATERIAL1"/>
      <sheetName val="HB_1"/>
      <sheetName val="Rekap_Plat1"/>
      <sheetName val="HRG_BHN1"/>
      <sheetName val="Risalah_KOM1"/>
      <sheetName val="Unit_Price_11"/>
      <sheetName val="3_11"/>
      <sheetName val="Supl_X1"/>
      <sheetName val="Siring_Bt_Kajang1"/>
      <sheetName val="ANALISA_KONST_BTN1"/>
      <sheetName val="Bill_of_Qty1"/>
      <sheetName val="G2-A18_1"/>
      <sheetName val="Analisa &amp; Upah"/>
      <sheetName val="perbandingan"/>
      <sheetName val="DIV.3"/>
      <sheetName val="DIV.8"/>
      <sheetName val="DIV.9"/>
      <sheetName val="daya"/>
      <sheetName val="HB"/>
      <sheetName val="LKMC-TO"/>
      <sheetName val="Metod TWR"/>
      <sheetName val="_x005f_x005f_x005f_x0000__x005f_x005f_x005f_x0003__x005"/>
      <sheetName val="__x005f_x005f_x005f_x0003___x005f_x005f_x005f_x0004____"/>
      <sheetName val="Electrical Load List"/>
      <sheetName val="_x0003__x0004__x0"/>
      <sheetName val="__x0003___x0004____耀䁆ጀ_鬀__x0001"/>
      <sheetName val="_x005f_x0000__x005f_x0003__x005"/>
      <sheetName val="__x005f_x0003___x005f_x0004____"/>
      <sheetName val="KH-Q1,Q2,01"/>
      <sheetName val="Fin-model"/>
      <sheetName val="Data"/>
      <sheetName val="BQ_bakter"/>
      <sheetName val="STAFF  332 + 8"/>
      <sheetName val="MTa"/>
      <sheetName val="MT_an"/>
      <sheetName val="SUB"/>
      <sheetName val="TS"/>
      <sheetName val="SDA"/>
      <sheetName val="Progress Sisa"/>
      <sheetName val="DAF-1"/>
      <sheetName val="Honor-Panitia"/>
      <sheetName val="ADDENDUM"/>
      <sheetName val="GRAFIK "/>
      <sheetName val="BL"/>
      <sheetName val="An HarSatPek"/>
      <sheetName val="RAB 2007"/>
      <sheetName val="Jurnal"/>
      <sheetName val="3.a. Lap Hasil Usaha"/>
      <sheetName val="ANALIS2"/>
      <sheetName val="On Time"/>
      <sheetName val="Curup"/>
      <sheetName val="Prabu"/>
      <sheetName val="PESANTREN"/>
      <sheetName val="G"/>
      <sheetName val="AHS Marka"/>
      <sheetName val="sche"/>
      <sheetName val="Pipe"/>
      <sheetName val="PR 014"/>
      <sheetName val="ISIAN"/>
      <sheetName val="Kurs"/>
      <sheetName val="Kuantitas &amp; Harga"/>
      <sheetName val="PBJ 06"/>
      <sheetName val="SCHEDULE "/>
      <sheetName val="(FieldInstr)"/>
      <sheetName val="Filtering"/>
      <sheetName val="Div2"/>
      <sheetName val="UPDATE"/>
      <sheetName val="ANALISA-BUDGET"/>
      <sheetName val="est proy"/>
      <sheetName val="BASIC PRICE"/>
      <sheetName val="Inputs"/>
      <sheetName val="Sch_5"/>
      <sheetName val="Analisa copy"/>
      <sheetName val="UPAH BAHAN"/>
      <sheetName val="nota penjelasan"/>
      <sheetName val="ANL BOW"/>
      <sheetName val="Harga bahan &amp; upah"/>
      <sheetName val="Estimate"/>
      <sheetName val="LMKC 03 JANUARI 2016"/>
      <sheetName val="Hargamat"/>
      <sheetName val="JADI"/>
      <sheetName val="AR"/>
      <sheetName val="HS-1"/>
      <sheetName val="ANALISA SNI'08(ubh bgsting)"/>
      <sheetName val="PL (MONTHLY)"/>
      <sheetName val="hardas"/>
      <sheetName val="DSBDY"/>
      <sheetName val="Final Sum "/>
      <sheetName val="Fin Sum"/>
      <sheetName val="Rek-Analisa"/>
      <sheetName val="Form PO"/>
      <sheetName val="Rinci-Pendapatan"/>
      <sheetName val="Sheet1 (3)"/>
      <sheetName val="pricing"/>
      <sheetName val="__x0003___x0004____耀䁆ጀ_鬀__x0001____蔟凫귴䄈__Ȁ_x0001____g_"/>
      <sheetName val="2.1"/>
      <sheetName val="Analisa Struktur Beton"/>
      <sheetName val="NAMA SMP"/>
      <sheetName val="RAB &amp; RCO OWNER VERS."/>
      <sheetName val="Kuantitas _ Harga"/>
      <sheetName val="CALC (2)"/>
      <sheetName val="RAB_MK_all_MB_rofiq"/>
      <sheetName val="AO_Consld"/>
      <sheetName val="2_1"/>
      <sheetName val="Analisa_copy"/>
      <sheetName val="UPAH_BAHAN"/>
      <sheetName val="nota_penjelasan"/>
      <sheetName val="ANL_BOW"/>
      <sheetName val="Kuantitas_&amp;_Harga"/>
      <sheetName val="Sat Upah"/>
      <sheetName val="UMUM"/>
      <sheetName val="BOQPUSJAL"/>
      <sheetName val="Lamp-14(Manajemen)"/>
      <sheetName val="Audit Adjustments - PLN Pusat"/>
      <sheetName val="Neraca"/>
      <sheetName val="PEMASARAN 2014"/>
      <sheetName val="TB-Detail-IDR"/>
      <sheetName val="LK-IDR"/>
      <sheetName val="PrelimStruk"/>
      <sheetName val="URTEK"/>
      <sheetName val="SAT-DAS"/>
      <sheetName val="S-QD5"/>
      <sheetName val="Lamp-2 (Analisa)"/>
      <sheetName val="Statistik DTJK"/>
      <sheetName val="WS"/>
      <sheetName val="daf kh"/>
      <sheetName val="_x0000__x0003__x0000__x0004__x0000__x0000__x0000_耀䁆ጀ_x0000_鬀_x0000__x0001__x0000__x0000__x0000_蔟凫귴䄈_x0000__x0000_Ȁ_x0001__x0000__x0000__x0000_g_x0000_"/>
      <sheetName val="_x0000__x0003__x0000__x0004__x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"/>
      <sheetName val="floor"/>
      <sheetName val="wall"/>
      <sheetName val="ceiling"/>
      <sheetName val="dw"/>
      <sheetName val="others"/>
      <sheetName val="index"/>
      <sheetName val="rate (3)"/>
      <sheetName val="rate"/>
      <sheetName val="rate (2)"/>
      <sheetName val="3"/>
      <sheetName val="4"/>
      <sheetName val="5"/>
      <sheetName val="Sheet2"/>
      <sheetName val="Sheet3"/>
      <sheetName val="unit 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Dist_analys"/>
      <sheetName val="Soil Mass"/>
      <sheetName val="Dist_analys"/>
      <sheetName val="RAB"/>
      <sheetName val="Har-sat-dasr"/>
    </sheetNames>
    <sheetDataSet>
      <sheetData sheetId="0"/>
      <sheetData sheetId="1"/>
      <sheetData sheetId="2">
        <row r="279">
          <cell r="H279">
            <v>0.72</v>
          </cell>
        </row>
      </sheetData>
      <sheetData sheetId="3" refreshError="1"/>
      <sheetData sheetId="4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SNI"/>
      <sheetName val="COVER"/>
      <sheetName val="RKP1"/>
      <sheetName val="RAB1"/>
      <sheetName val="ANL1"/>
      <sheetName val="BHN1"/>
      <sheetName val="RKPUS"/>
      <sheetName val="RABUS"/>
      <sheetName val="RKP5M"/>
      <sheetName val="RAB5M"/>
      <sheetName val="RKP2"/>
      <sheetName val="RAB2"/>
      <sheetName val="ANL2"/>
      <sheetName val="BHN2"/>
      <sheetName val="v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65">
          <cell r="F165">
            <v>50000</v>
          </cell>
        </row>
        <row r="167">
          <cell r="F167">
            <v>40000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B me"/>
      <sheetName val="ANALISA me"/>
      <sheetName val="Bahan"/>
      <sheetName val="Analisa K"/>
      <sheetName val="ANALISA "/>
      <sheetName val="ANALISA  KUSEN MASJID"/>
      <sheetName val="ANALISA  KUSEN GOR"/>
      <sheetName val="ANALISA  KUSEN ASRAMA"/>
      <sheetName val="ANALISA  KUSEN KELAS"/>
      <sheetName val="Penunjang- masjid"/>
      <sheetName val="MASJID"/>
      <sheetName val="SARANA &amp; P"/>
      <sheetName val="LAP OUT DOOR"/>
      <sheetName val="GOR"/>
      <sheetName val="UNIT GOR"/>
      <sheetName val="Asrama"/>
      <sheetName val="UNIT ASRAMA"/>
      <sheetName val="Pendidikan"/>
      <sheetName val="UNIT KELAS"/>
      <sheetName val="REKAPITULASI"/>
      <sheetName val="REKAPITULASI EE"/>
      <sheetName val="REKAPITULASI O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UTAMA"/>
      <sheetName val="PERSIAPAN"/>
      <sheetName val="STRUKTUR"/>
      <sheetName val="FINISHING"/>
      <sheetName val="HALAMAN"/>
      <sheetName val="ELEKTRIKAL"/>
      <sheetName val="MEKANIKAL"/>
      <sheetName val="ANALISA ME"/>
      <sheetName val="ANALISA PERSIAPAN"/>
      <sheetName val="HG Bahan"/>
      <sheetName val="An Beton"/>
      <sheetName val="AN HG DKI"/>
      <sheetName val="anpartisi (REV)"/>
      <sheetName val="ankosen"/>
      <sheetName val="HNS2"/>
      <sheetName val="ars_fin"/>
      <sheetName val="HNS"/>
      <sheetName val="harga dasar"/>
      <sheetName val="ahs struktu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Finalisasi"/>
      <sheetName val="Sheet1"/>
      <sheetName val="Jadwal"/>
      <sheetName val="BOQ"/>
      <sheetName val="Sheet3"/>
      <sheetName val="Sheet2"/>
      <sheetName val="Fas Dir"/>
      <sheetName val="AHS"/>
      <sheetName val="Harga Sat"/>
      <sheetName val="Quary1"/>
      <sheetName val="Quary2"/>
      <sheetName val="Hit Aggr (2)"/>
      <sheetName val="STC &amp; BP"/>
      <sheetName val="Beton"/>
      <sheetName val="Prlt Plks"/>
      <sheetName val="Sheet5"/>
      <sheetName val="Personil"/>
      <sheetName val="Subkon"/>
      <sheetName val="Alat 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COST"/>
      <sheetName val="EQUIP"/>
      <sheetName val="MANPO"/>
      <sheetName val="BOQ"/>
      <sheetName val="SPT"/>
      <sheetName val="Macro1"/>
      <sheetName val="XRATE"/>
      <sheetName val="SBIPLANT"/>
      <sheetName val="SALES"/>
      <sheetName val="MANPOWER"/>
    </sheetNames>
    <sheetDataSet>
      <sheetData sheetId="0"/>
      <sheetData sheetId="1">
        <row r="9">
          <cell r="J9">
            <v>2450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A"/>
      <sheetName val="Pipe"/>
      <sheetName val="valve"/>
      <sheetName val="Dafmat"/>
      <sheetName val="Fitting"/>
      <sheetName val="bq-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ales"/>
    </sheetNames>
    <sheetDataSet>
      <sheetData sheetId="0">
        <row r="18">
          <cell r="B18" t="str">
            <v>WEEK  13 / 97</v>
          </cell>
        </row>
      </sheetData>
      <sheetData sheetId="1">
        <row r="2">
          <cell r="Q2">
            <v>2350</v>
          </cell>
        </row>
      </sheetData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urrent"/>
      <sheetName val="PERTANYAAN"/>
      <sheetName val="Ana duct"/>
      <sheetName val="Hsd Duct"/>
      <sheetName val="Grille"/>
      <sheetName val="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BasicPrice"/>
      <sheetName val="REKAP"/>
      <sheetName val="BQ"/>
      <sheetName val="Analisa LS"/>
      <sheetName val="AnEarthW"/>
      <sheetName val="AnLandW"/>
      <sheetName val="AnConW"/>
      <sheetName val="AnPrecastW"/>
      <sheetName val="AnStoneW"/>
      <sheetName val="Enc14"/>
      <sheetName val="Estimated CF"/>
      <sheetName val="AntekLCB"/>
      <sheetName val="ProdukAlat"/>
      <sheetName val="Input Data"/>
      <sheetName val="SUPPLE"/>
      <sheetName val="OwnEq"/>
      <sheetName val="Carmix"/>
      <sheetName val="EquipProduct"/>
      <sheetName val="Daft Alat"/>
      <sheetName val="LS Item"/>
      <sheetName val="AnaBetMortar"/>
      <sheetName val="Rumus"/>
      <sheetName val="KoefAlat"/>
      <sheetName val="Owning Cost"/>
      <sheetName val="AnMisc"/>
      <sheetName val="AnFonPiling"/>
      <sheetName val="Rekap Alat"/>
      <sheetName val="Road"/>
      <sheetName val="Sub Tnh"/>
      <sheetName val="Summary"/>
      <sheetName val="Section I"/>
      <sheetName val="Section I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ENCLOSURE No. 14</v>
          </cell>
          <cell r="J1" t="str">
            <v>3-6,8,9,14,15,16,17,19</v>
          </cell>
        </row>
        <row r="2">
          <cell r="B2" t="str">
            <v>BREAKDOWN OF UNIT PRICES</v>
          </cell>
          <cell r="J2" t="str">
            <v>DICETAK</v>
          </cell>
        </row>
        <row r="4">
          <cell r="B4" t="str">
            <v>Name of Tenderer</v>
          </cell>
          <cell r="D4" t="str">
            <v>Persero PT. WASKITA KARYA</v>
          </cell>
        </row>
        <row r="7">
          <cell r="B7" t="str">
            <v>The breakdown shall be provided for all the above listed items, in the following format</v>
          </cell>
        </row>
        <row r="10">
          <cell r="A10">
            <v>1</v>
          </cell>
          <cell r="B10" t="str">
            <v>Price Item Number</v>
          </cell>
          <cell r="D10" t="str">
            <v>II-1.2 ; IVA-1.2</v>
          </cell>
        </row>
        <row r="11">
          <cell r="B11" t="str">
            <v>Description</v>
          </cell>
          <cell r="D11" t="str">
            <v>Stripping</v>
          </cell>
        </row>
        <row r="13">
          <cell r="F13" t="str">
            <v>Foreign Currency</v>
          </cell>
        </row>
        <row r="14">
          <cell r="F14" t="str">
            <v>( ¥ )</v>
          </cell>
        </row>
        <row r="15">
          <cell r="B15" t="str">
            <v>Item</v>
          </cell>
          <cell r="D15" t="str">
            <v>Unit</v>
          </cell>
          <cell r="E15" t="str">
            <v>Quantity</v>
          </cell>
          <cell r="F15" t="str">
            <v>Unit</v>
          </cell>
          <cell r="G15" t="str">
            <v>Amount</v>
          </cell>
          <cell r="H15" t="str">
            <v>Unit Price</v>
          </cell>
          <cell r="I15" t="str">
            <v>Amount</v>
          </cell>
        </row>
        <row r="16">
          <cell r="F16" t="str">
            <v>Price</v>
          </cell>
          <cell r="H16" t="str">
            <v>( Rp. )</v>
          </cell>
        </row>
        <row r="17">
          <cell r="B17">
            <v>1</v>
          </cell>
          <cell r="C17" t="str">
            <v>Materials and Plant</v>
          </cell>
        </row>
        <row r="21">
          <cell r="B21">
            <v>2</v>
          </cell>
          <cell r="C21" t="str">
            <v>Contractor's Equipment</v>
          </cell>
        </row>
        <row r="22">
          <cell r="B22" t="str">
            <v>-</v>
          </cell>
          <cell r="C22" t="str">
            <v>Bulldozer</v>
          </cell>
          <cell r="D22" t="str">
            <v>hour</v>
          </cell>
          <cell r="E22">
            <v>8.2000000000000007E-3</v>
          </cell>
          <cell r="G22">
            <v>0</v>
          </cell>
          <cell r="H22">
            <v>304800</v>
          </cell>
          <cell r="I22">
            <v>2499.36</v>
          </cell>
        </row>
        <row r="23">
          <cell r="B23" t="str">
            <v>-</v>
          </cell>
          <cell r="C23" t="str">
            <v>Excavator</v>
          </cell>
          <cell r="D23" t="str">
            <v>hour</v>
          </cell>
          <cell r="E23">
            <v>7.5709999999999996E-3</v>
          </cell>
          <cell r="G23">
            <v>0</v>
          </cell>
          <cell r="H23">
            <v>267200</v>
          </cell>
          <cell r="I23">
            <v>0</v>
          </cell>
        </row>
        <row r="24">
          <cell r="B24" t="str">
            <v>-</v>
          </cell>
          <cell r="C24" t="str">
            <v xml:space="preserve">Dump Truck </v>
          </cell>
          <cell r="D24" t="str">
            <v>hour</v>
          </cell>
          <cell r="E24">
            <v>2.6190000000000001E-2</v>
          </cell>
          <cell r="G24">
            <v>0</v>
          </cell>
          <cell r="H24">
            <v>133600</v>
          </cell>
          <cell r="I24">
            <v>0</v>
          </cell>
        </row>
        <row r="27">
          <cell r="B27">
            <v>3</v>
          </cell>
          <cell r="C27" t="str">
            <v>Labour</v>
          </cell>
        </row>
        <row r="28">
          <cell r="B28" t="str">
            <v>a</v>
          </cell>
          <cell r="C28" t="str">
            <v>Foreman</v>
          </cell>
          <cell r="D28" t="str">
            <v>day</v>
          </cell>
          <cell r="G28">
            <v>0</v>
          </cell>
          <cell r="H28">
            <v>44500</v>
          </cell>
          <cell r="I28">
            <v>0</v>
          </cell>
        </row>
        <row r="29">
          <cell r="B29" t="str">
            <v>b</v>
          </cell>
          <cell r="C29" t="str">
            <v>Common labour</v>
          </cell>
          <cell r="D29" t="str">
            <v>day</v>
          </cell>
          <cell r="G29">
            <v>0</v>
          </cell>
          <cell r="H29">
            <v>27800</v>
          </cell>
          <cell r="I29">
            <v>0</v>
          </cell>
        </row>
        <row r="32">
          <cell r="B32">
            <v>4</v>
          </cell>
          <cell r="C32" t="str">
            <v>Miscellaneous &amp; Transport</v>
          </cell>
        </row>
        <row r="38">
          <cell r="B38">
            <v>5</v>
          </cell>
          <cell r="C38" t="str">
            <v>Sub Total ( 1 - 4 )</v>
          </cell>
          <cell r="G38">
            <v>0</v>
          </cell>
          <cell r="I38">
            <v>2499.36</v>
          </cell>
        </row>
        <row r="40">
          <cell r="B40">
            <v>6</v>
          </cell>
          <cell r="C40" t="str">
            <v>Indirect Cost</v>
          </cell>
          <cell r="D40">
            <v>0.1</v>
          </cell>
          <cell r="G40">
            <v>0</v>
          </cell>
          <cell r="I40">
            <v>249.94</v>
          </cell>
        </row>
        <row r="42">
          <cell r="A42" t="str">
            <v>EW 1</v>
          </cell>
          <cell r="B42">
            <v>7</v>
          </cell>
          <cell r="C42" t="str">
            <v>Unit Prices (rounded)</v>
          </cell>
          <cell r="G42">
            <v>0</v>
          </cell>
          <cell r="I42">
            <v>2749</v>
          </cell>
          <cell r="J42" t="str">
            <v>/m3</v>
          </cell>
        </row>
        <row r="45">
          <cell r="H45" t="str">
            <v>Tenderer's Official Representative</v>
          </cell>
        </row>
        <row r="49">
          <cell r="H49" t="str">
            <v>Signature :</v>
          </cell>
        </row>
        <row r="50">
          <cell r="H50" t="str">
            <v>Name  :</v>
          </cell>
          <cell r="I50" t="str">
            <v>Ir. Sudirman</v>
          </cell>
        </row>
        <row r="51">
          <cell r="H51" t="str">
            <v>Position :</v>
          </cell>
          <cell r="I51" t="str">
            <v>Branch Manager of South Sumatra</v>
          </cell>
        </row>
        <row r="52">
          <cell r="H52" t="str">
            <v>Date :</v>
          </cell>
          <cell r="I52" t="str">
            <v>September 18, 2007</v>
          </cell>
        </row>
        <row r="53">
          <cell r="H53" t="str">
            <v>Company Stamp :</v>
          </cell>
        </row>
        <row r="56">
          <cell r="A56" t="str">
            <v>3a</v>
          </cell>
          <cell r="B56" t="str">
            <v>Price Item Number</v>
          </cell>
          <cell r="D56" t="str">
            <v>II-1.3  ;  IVA-1.3</v>
          </cell>
        </row>
        <row r="57">
          <cell r="B57" t="str">
            <v>Description</v>
          </cell>
          <cell r="D57" t="str">
            <v>Excavation common, material for canal embankment without hauling distance    //  Excavation without hauling distance</v>
          </cell>
        </row>
        <row r="59">
          <cell r="F59" t="str">
            <v>Foreign Currency</v>
          </cell>
        </row>
        <row r="60">
          <cell r="F60" t="str">
            <v>( ¥ )</v>
          </cell>
        </row>
        <row r="61">
          <cell r="B61" t="str">
            <v>Item</v>
          </cell>
          <cell r="D61" t="str">
            <v>Unit</v>
          </cell>
          <cell r="E61" t="str">
            <v>Quantity</v>
          </cell>
          <cell r="F61" t="str">
            <v>Unit</v>
          </cell>
          <cell r="G61" t="str">
            <v>Amount</v>
          </cell>
          <cell r="H61" t="str">
            <v>Unit Price</v>
          </cell>
          <cell r="I61" t="str">
            <v>Amount</v>
          </cell>
        </row>
        <row r="62">
          <cell r="F62" t="str">
            <v>Price</v>
          </cell>
          <cell r="H62" t="str">
            <v>( Rp. )</v>
          </cell>
        </row>
        <row r="63">
          <cell r="B63">
            <v>1</v>
          </cell>
          <cell r="C63" t="str">
            <v>Materials and Plant</v>
          </cell>
        </row>
        <row r="66">
          <cell r="B66">
            <v>2</v>
          </cell>
          <cell r="C66" t="str">
            <v>Contractor's Equipment</v>
          </cell>
        </row>
        <row r="67">
          <cell r="B67" t="str">
            <v>a</v>
          </cell>
          <cell r="C67" t="str">
            <v>Excavator</v>
          </cell>
          <cell r="D67" t="str">
            <v>hour</v>
          </cell>
          <cell r="E67">
            <v>1.43E-2</v>
          </cell>
          <cell r="G67">
            <v>0</v>
          </cell>
          <cell r="H67">
            <v>267200</v>
          </cell>
          <cell r="I67">
            <v>3820.96</v>
          </cell>
        </row>
        <row r="68">
          <cell r="B68" t="str">
            <v>b</v>
          </cell>
          <cell r="C68" t="str">
            <v>Excavator, trimming</v>
          </cell>
          <cell r="D68" t="str">
            <v>hour</v>
          </cell>
          <cell r="E68">
            <v>1.6E-2</v>
          </cell>
          <cell r="G68">
            <v>0</v>
          </cell>
          <cell r="H68">
            <v>267200</v>
          </cell>
          <cell r="I68">
            <v>4275.2</v>
          </cell>
        </row>
        <row r="72">
          <cell r="B72">
            <v>3</v>
          </cell>
          <cell r="C72" t="str">
            <v>Labour</v>
          </cell>
        </row>
        <row r="77">
          <cell r="B77">
            <v>4</v>
          </cell>
          <cell r="C77" t="str">
            <v>Miscellaneous &amp; Transport</v>
          </cell>
        </row>
        <row r="79">
          <cell r="B79">
            <v>5</v>
          </cell>
          <cell r="C79" t="str">
            <v>Sub Total ( 1 - 4 )</v>
          </cell>
          <cell r="G79">
            <v>0</v>
          </cell>
          <cell r="I79">
            <v>8096.16</v>
          </cell>
        </row>
        <row r="81">
          <cell r="B81">
            <v>6</v>
          </cell>
          <cell r="C81" t="str">
            <v>Indirect Cost</v>
          </cell>
          <cell r="D81">
            <v>0.1</v>
          </cell>
          <cell r="G81">
            <v>0</v>
          </cell>
          <cell r="I81">
            <v>809.62</v>
          </cell>
        </row>
        <row r="83">
          <cell r="A83" t="str">
            <v>EW 3a</v>
          </cell>
          <cell r="B83">
            <v>7</v>
          </cell>
          <cell r="C83" t="str">
            <v>Unit Prices (rounded)</v>
          </cell>
          <cell r="G83">
            <v>0</v>
          </cell>
          <cell r="I83">
            <v>8905</v>
          </cell>
        </row>
        <row r="86">
          <cell r="H86" t="str">
            <v>Tenderer's Official Representative</v>
          </cell>
        </row>
        <row r="90">
          <cell r="H90" t="str">
            <v>Signature :</v>
          </cell>
        </row>
        <row r="91">
          <cell r="H91" t="str">
            <v>Name  :</v>
          </cell>
          <cell r="I91" t="str">
            <v>Ir. Sudirman</v>
          </cell>
        </row>
        <row r="92">
          <cell r="H92" t="str">
            <v>Position :</v>
          </cell>
          <cell r="I92" t="str">
            <v>Branch Manager of South Sumatra</v>
          </cell>
        </row>
        <row r="93">
          <cell r="H93" t="str">
            <v>Date :</v>
          </cell>
          <cell r="I93" t="str">
            <v>September 18, 2007</v>
          </cell>
        </row>
        <row r="94">
          <cell r="H94" t="str">
            <v>Company Stamp :</v>
          </cell>
        </row>
        <row r="98">
          <cell r="A98" t="str">
            <v>3b</v>
          </cell>
          <cell r="B98" t="str">
            <v>Price Item Number</v>
          </cell>
          <cell r="D98" t="str">
            <v>II-1.4</v>
          </cell>
        </row>
        <row r="99">
          <cell r="B99" t="str">
            <v>Description</v>
          </cell>
          <cell r="D99" t="str">
            <v>Excavation common, material for canal embankment with hauling distance0.1 to 1 km</v>
          </cell>
        </row>
        <row r="101">
          <cell r="F101" t="str">
            <v>Foreign Currency</v>
          </cell>
        </row>
        <row r="102">
          <cell r="F102" t="str">
            <v>( ¥ )</v>
          </cell>
        </row>
        <row r="103">
          <cell r="B103" t="str">
            <v>Item</v>
          </cell>
          <cell r="D103" t="str">
            <v>Unit</v>
          </cell>
          <cell r="E103" t="str">
            <v>Quantity</v>
          </cell>
          <cell r="F103" t="str">
            <v>Unit</v>
          </cell>
          <cell r="G103" t="str">
            <v>Amount</v>
          </cell>
          <cell r="H103" t="str">
            <v>Unit Price</v>
          </cell>
          <cell r="I103" t="str">
            <v>Amount</v>
          </cell>
        </row>
        <row r="104">
          <cell r="F104" t="str">
            <v>Price</v>
          </cell>
          <cell r="H104" t="str">
            <v>( Rp. )</v>
          </cell>
        </row>
        <row r="105">
          <cell r="B105">
            <v>1</v>
          </cell>
          <cell r="C105" t="str">
            <v>Materials and Plant</v>
          </cell>
        </row>
        <row r="108">
          <cell r="B108">
            <v>2</v>
          </cell>
          <cell r="C108" t="str">
            <v>Contractor's Equipment</v>
          </cell>
        </row>
        <row r="109">
          <cell r="B109" t="str">
            <v>a</v>
          </cell>
          <cell r="C109" t="str">
            <v>Excavator</v>
          </cell>
          <cell r="D109" t="str">
            <v>hour</v>
          </cell>
          <cell r="E109">
            <v>1.43E-2</v>
          </cell>
          <cell r="G109">
            <v>0</v>
          </cell>
          <cell r="H109">
            <v>267200</v>
          </cell>
          <cell r="I109">
            <v>3820.96</v>
          </cell>
        </row>
        <row r="110">
          <cell r="B110" t="str">
            <v>b</v>
          </cell>
          <cell r="C110" t="str">
            <v>Dump Truck</v>
          </cell>
          <cell r="D110" t="str">
            <v>hour</v>
          </cell>
          <cell r="E110">
            <v>3.6400000000000002E-2</v>
          </cell>
          <cell r="G110">
            <v>0</v>
          </cell>
          <cell r="H110">
            <v>133600</v>
          </cell>
          <cell r="I110">
            <v>4863.04</v>
          </cell>
        </row>
        <row r="111">
          <cell r="B111" t="str">
            <v>c</v>
          </cell>
          <cell r="C111" t="str">
            <v>Bulldozer</v>
          </cell>
          <cell r="D111" t="str">
            <v>hour</v>
          </cell>
          <cell r="E111">
            <v>4.45E-3</v>
          </cell>
          <cell r="G111">
            <v>0</v>
          </cell>
          <cell r="H111">
            <v>304800</v>
          </cell>
          <cell r="I111">
            <v>1356.36</v>
          </cell>
        </row>
        <row r="113">
          <cell r="B113">
            <v>3</v>
          </cell>
          <cell r="C113" t="str">
            <v>Labour</v>
          </cell>
        </row>
        <row r="118">
          <cell r="B118">
            <v>4</v>
          </cell>
          <cell r="C118" t="str">
            <v>Miscellaneous &amp; Transport</v>
          </cell>
        </row>
        <row r="120">
          <cell r="B120">
            <v>5</v>
          </cell>
          <cell r="C120" t="str">
            <v>Sub Total ( 1 - 4 )</v>
          </cell>
          <cell r="G120">
            <v>0</v>
          </cell>
          <cell r="I120">
            <v>10040.36</v>
          </cell>
        </row>
        <row r="122">
          <cell r="B122">
            <v>6</v>
          </cell>
          <cell r="C122" t="str">
            <v>Indirect Cost</v>
          </cell>
          <cell r="D122">
            <v>0.1</v>
          </cell>
          <cell r="G122">
            <v>0</v>
          </cell>
          <cell r="I122">
            <v>1004.04</v>
          </cell>
        </row>
        <row r="124">
          <cell r="A124" t="str">
            <v>EW 3b</v>
          </cell>
          <cell r="B124">
            <v>7</v>
          </cell>
          <cell r="C124" t="str">
            <v>Unit Prices (rounded)</v>
          </cell>
          <cell r="G124">
            <v>0</v>
          </cell>
          <cell r="I124">
            <v>11044</v>
          </cell>
        </row>
        <row r="127">
          <cell r="H127" t="str">
            <v>Tenderer's Official Representative</v>
          </cell>
        </row>
        <row r="131">
          <cell r="H131" t="str">
            <v>Signature :</v>
          </cell>
        </row>
        <row r="132">
          <cell r="H132" t="str">
            <v>Name  :</v>
          </cell>
          <cell r="I132" t="str">
            <v>Ir. Sudirman</v>
          </cell>
        </row>
        <row r="133">
          <cell r="H133" t="str">
            <v>Position :</v>
          </cell>
          <cell r="I133" t="str">
            <v>Branch Manager of South Sumatra</v>
          </cell>
        </row>
        <row r="134">
          <cell r="H134" t="str">
            <v>Date :</v>
          </cell>
          <cell r="I134" t="str">
            <v>September 18, 2007</v>
          </cell>
        </row>
        <row r="135">
          <cell r="H135" t="str">
            <v>Company Stamp :</v>
          </cell>
        </row>
        <row r="138">
          <cell r="A138" t="str">
            <v>3c</v>
          </cell>
          <cell r="B138" t="str">
            <v>Price Item Number</v>
          </cell>
          <cell r="D138" t="str">
            <v>II-1.5</v>
          </cell>
        </row>
        <row r="139">
          <cell r="B139" t="str">
            <v>Description</v>
          </cell>
          <cell r="D139" t="str">
            <v>Excavation common, material for canal embankment with hauling distance 1 to 3 km</v>
          </cell>
        </row>
        <row r="141">
          <cell r="F141" t="str">
            <v>Foreign Currency</v>
          </cell>
        </row>
        <row r="142">
          <cell r="F142" t="str">
            <v>( ¥ )</v>
          </cell>
        </row>
        <row r="143">
          <cell r="B143" t="str">
            <v>Item</v>
          </cell>
          <cell r="D143" t="str">
            <v>Unit</v>
          </cell>
          <cell r="E143" t="str">
            <v>Quantity</v>
          </cell>
          <cell r="F143" t="str">
            <v>Unit</v>
          </cell>
          <cell r="G143" t="str">
            <v>Amount</v>
          </cell>
          <cell r="H143" t="str">
            <v>Unit Price</v>
          </cell>
          <cell r="I143" t="str">
            <v>Amount</v>
          </cell>
        </row>
        <row r="144">
          <cell r="F144" t="str">
            <v>Price</v>
          </cell>
          <cell r="H144" t="str">
            <v>( Rp. )</v>
          </cell>
        </row>
        <row r="145">
          <cell r="B145">
            <v>1</v>
          </cell>
          <cell r="C145" t="str">
            <v>Materials and Plant</v>
          </cell>
        </row>
        <row r="148">
          <cell r="B148">
            <v>2</v>
          </cell>
          <cell r="C148" t="str">
            <v>Contractor's Equipment</v>
          </cell>
        </row>
        <row r="149">
          <cell r="B149" t="str">
            <v>a</v>
          </cell>
          <cell r="C149" t="str">
            <v>Excavator</v>
          </cell>
          <cell r="D149" t="str">
            <v>hour</v>
          </cell>
          <cell r="E149">
            <v>1.43E-2</v>
          </cell>
          <cell r="G149">
            <v>0</v>
          </cell>
          <cell r="H149">
            <v>267200</v>
          </cell>
          <cell r="I149">
            <v>3820.96</v>
          </cell>
        </row>
        <row r="150">
          <cell r="B150" t="str">
            <v>b</v>
          </cell>
          <cell r="C150" t="str">
            <v>Dump Truck</v>
          </cell>
          <cell r="D150" t="str">
            <v>hour</v>
          </cell>
          <cell r="E150">
            <v>7.0900000000000005E-2</v>
          </cell>
          <cell r="G150">
            <v>0</v>
          </cell>
          <cell r="H150">
            <v>133600</v>
          </cell>
          <cell r="I150">
            <v>9472.24</v>
          </cell>
        </row>
        <row r="153">
          <cell r="B153">
            <v>3</v>
          </cell>
          <cell r="C153" t="str">
            <v>Labour</v>
          </cell>
        </row>
        <row r="159">
          <cell r="B159">
            <v>4</v>
          </cell>
          <cell r="C159" t="str">
            <v>Miscellaneous &amp; Transport</v>
          </cell>
        </row>
        <row r="162">
          <cell r="B162">
            <v>5</v>
          </cell>
          <cell r="C162" t="str">
            <v>Sub Total ( 1 - 4 )</v>
          </cell>
          <cell r="G162">
            <v>0</v>
          </cell>
          <cell r="I162">
            <v>13293.2</v>
          </cell>
        </row>
        <row r="164">
          <cell r="B164">
            <v>6</v>
          </cell>
          <cell r="C164" t="str">
            <v>Indirect Cost</v>
          </cell>
          <cell r="D164">
            <v>0.1</v>
          </cell>
          <cell r="G164">
            <v>0</v>
          </cell>
          <cell r="I164">
            <v>1329.32</v>
          </cell>
        </row>
        <row r="166">
          <cell r="A166" t="str">
            <v>EW 3c</v>
          </cell>
          <cell r="B166">
            <v>7</v>
          </cell>
          <cell r="C166" t="str">
            <v>Unit Prices (rounded)</v>
          </cell>
          <cell r="G166">
            <v>0</v>
          </cell>
          <cell r="I166">
            <v>14622</v>
          </cell>
        </row>
        <row r="169">
          <cell r="H169" t="str">
            <v>Tenderer's Official Representative</v>
          </cell>
        </row>
        <row r="173">
          <cell r="H173" t="str">
            <v>Signature :</v>
          </cell>
        </row>
        <row r="174">
          <cell r="H174" t="str">
            <v>Name  :</v>
          </cell>
          <cell r="I174" t="str">
            <v>Ir. Sudirman</v>
          </cell>
        </row>
        <row r="175">
          <cell r="H175" t="str">
            <v>Position :</v>
          </cell>
          <cell r="I175" t="str">
            <v>Branch Manager of South Sumatra</v>
          </cell>
        </row>
        <row r="176">
          <cell r="H176" t="str">
            <v>Date :</v>
          </cell>
          <cell r="I176" t="str">
            <v>September 18, 2007</v>
          </cell>
        </row>
        <row r="177">
          <cell r="H177" t="str">
            <v>Company Stamp :</v>
          </cell>
        </row>
        <row r="181">
          <cell r="A181" t="str">
            <v>3c</v>
          </cell>
          <cell r="B181" t="str">
            <v>Price Item Number</v>
          </cell>
          <cell r="D181" t="str">
            <v>IVA-2.1</v>
          </cell>
        </row>
        <row r="182">
          <cell r="B182" t="str">
            <v>Description</v>
          </cell>
          <cell r="D182" t="str">
            <v>Excavation for structures</v>
          </cell>
        </row>
        <row r="184">
          <cell r="F184" t="str">
            <v>Foreign Currency</v>
          </cell>
        </row>
        <row r="185">
          <cell r="F185" t="str">
            <v>( ¥ )</v>
          </cell>
        </row>
        <row r="186">
          <cell r="B186" t="str">
            <v>Item</v>
          </cell>
          <cell r="D186" t="str">
            <v>Unit</v>
          </cell>
          <cell r="E186" t="str">
            <v>Quantity</v>
          </cell>
          <cell r="F186" t="str">
            <v>Unit</v>
          </cell>
          <cell r="G186" t="str">
            <v>Amount</v>
          </cell>
          <cell r="H186" t="str">
            <v>Unit Price</v>
          </cell>
          <cell r="I186" t="str">
            <v>Amount</v>
          </cell>
        </row>
        <row r="187">
          <cell r="F187" t="str">
            <v>Price</v>
          </cell>
          <cell r="H187" t="str">
            <v>( Rp. )</v>
          </cell>
        </row>
        <row r="188">
          <cell r="B188">
            <v>1</v>
          </cell>
          <cell r="C188" t="str">
            <v>Materials and Plant</v>
          </cell>
        </row>
        <row r="191">
          <cell r="B191">
            <v>2</v>
          </cell>
          <cell r="C191" t="str">
            <v>Contractor's Equipment</v>
          </cell>
        </row>
        <row r="196">
          <cell r="B196">
            <v>3</v>
          </cell>
          <cell r="C196" t="str">
            <v>Labour</v>
          </cell>
        </row>
        <row r="197">
          <cell r="A197">
            <v>1</v>
          </cell>
          <cell r="B197" t="str">
            <v>a</v>
          </cell>
          <cell r="C197" t="str">
            <v>Foreman</v>
          </cell>
          <cell r="D197" t="str">
            <v>day</v>
          </cell>
          <cell r="E197">
            <v>0.10526315789473684</v>
          </cell>
          <cell r="G197">
            <v>0</v>
          </cell>
          <cell r="H197">
            <v>44500</v>
          </cell>
          <cell r="I197">
            <v>4684.21</v>
          </cell>
          <cell r="J197">
            <v>9.5</v>
          </cell>
        </row>
        <row r="198">
          <cell r="A198">
            <v>3</v>
          </cell>
          <cell r="B198" t="str">
            <v>b</v>
          </cell>
          <cell r="C198" t="str">
            <v>Common labour</v>
          </cell>
          <cell r="D198" t="str">
            <v>day</v>
          </cell>
          <cell r="E198">
            <v>0.31578947368421051</v>
          </cell>
          <cell r="G198">
            <v>0</v>
          </cell>
          <cell r="H198">
            <v>27800</v>
          </cell>
          <cell r="I198">
            <v>8778.9500000000007</v>
          </cell>
          <cell r="J198">
            <v>9.5</v>
          </cell>
        </row>
        <row r="202">
          <cell r="B202">
            <v>4</v>
          </cell>
          <cell r="C202" t="str">
            <v>Miscellaneous &amp; Transport</v>
          </cell>
        </row>
        <row r="205">
          <cell r="B205">
            <v>5</v>
          </cell>
          <cell r="C205" t="str">
            <v>Sub Total ( 1 - 4 )</v>
          </cell>
          <cell r="G205">
            <v>0</v>
          </cell>
          <cell r="I205">
            <v>13463.16</v>
          </cell>
        </row>
        <row r="207">
          <cell r="B207">
            <v>6</v>
          </cell>
          <cell r="C207" t="str">
            <v>Indirect Cost</v>
          </cell>
          <cell r="D207">
            <v>0.1</v>
          </cell>
          <cell r="G207">
            <v>0</v>
          </cell>
          <cell r="I207">
            <v>1346.32</v>
          </cell>
        </row>
        <row r="209">
          <cell r="A209" t="str">
            <v>EW 3c1</v>
          </cell>
          <cell r="B209">
            <v>7</v>
          </cell>
          <cell r="C209" t="str">
            <v>Unit Prices (rounded)</v>
          </cell>
          <cell r="G209">
            <v>0</v>
          </cell>
          <cell r="I209">
            <v>14809</v>
          </cell>
        </row>
        <row r="212">
          <cell r="H212" t="str">
            <v>Tenderer's Official Representative</v>
          </cell>
        </row>
        <row r="216">
          <cell r="H216" t="str">
            <v>Signature :</v>
          </cell>
        </row>
        <row r="217">
          <cell r="H217" t="str">
            <v>Name  :</v>
          </cell>
          <cell r="I217" t="str">
            <v>Ir. Sudirman</v>
          </cell>
        </row>
        <row r="218">
          <cell r="H218" t="str">
            <v>Position :</v>
          </cell>
          <cell r="I218" t="str">
            <v>Branch Manager of South Sumatra</v>
          </cell>
        </row>
        <row r="219">
          <cell r="H219" t="str">
            <v>Date :</v>
          </cell>
          <cell r="I219" t="str">
            <v>September 18, 2007</v>
          </cell>
        </row>
        <row r="220">
          <cell r="H220" t="str">
            <v>Company Stamp :</v>
          </cell>
        </row>
        <row r="223">
          <cell r="A223">
            <v>10</v>
          </cell>
          <cell r="B223" t="str">
            <v>Price Item Number</v>
          </cell>
          <cell r="D223" t="str">
            <v>II-1.1  ;  IVA-1.1</v>
          </cell>
        </row>
        <row r="224">
          <cell r="B224" t="str">
            <v>Description</v>
          </cell>
          <cell r="D224" t="str">
            <v xml:space="preserve">Clearing and Grubbing </v>
          </cell>
        </row>
        <row r="226">
          <cell r="F226" t="str">
            <v>Foreign Currency</v>
          </cell>
        </row>
        <row r="227">
          <cell r="F227" t="str">
            <v>( ¥ )</v>
          </cell>
        </row>
        <row r="228">
          <cell r="B228" t="str">
            <v>Item</v>
          </cell>
          <cell r="D228" t="str">
            <v>Unit</v>
          </cell>
          <cell r="E228" t="str">
            <v>Quantity</v>
          </cell>
          <cell r="F228" t="str">
            <v>Unit</v>
          </cell>
          <cell r="G228" t="str">
            <v>Amount</v>
          </cell>
          <cell r="H228" t="str">
            <v>Unit Price</v>
          </cell>
          <cell r="I228" t="str">
            <v>Amount</v>
          </cell>
        </row>
        <row r="229">
          <cell r="F229" t="str">
            <v>Price</v>
          </cell>
          <cell r="H229" t="str">
            <v>( Rp. )</v>
          </cell>
        </row>
        <row r="230">
          <cell r="B230">
            <v>1</v>
          </cell>
          <cell r="C230" t="str">
            <v>Materials and Plant</v>
          </cell>
        </row>
        <row r="232">
          <cell r="B232">
            <v>2</v>
          </cell>
          <cell r="C232" t="str">
            <v>Contractor's Equipment</v>
          </cell>
        </row>
        <row r="233">
          <cell r="B233">
            <v>1</v>
          </cell>
          <cell r="C233" t="str">
            <v>Bulldozer</v>
          </cell>
          <cell r="D233" t="str">
            <v>hour</v>
          </cell>
          <cell r="E233">
            <v>2.3E-3</v>
          </cell>
          <cell r="G233">
            <v>0</v>
          </cell>
          <cell r="H233">
            <v>304800</v>
          </cell>
          <cell r="I233">
            <v>701.04</v>
          </cell>
        </row>
        <row r="237">
          <cell r="B237">
            <v>3</v>
          </cell>
          <cell r="C237" t="str">
            <v>Labour</v>
          </cell>
        </row>
        <row r="241">
          <cell r="B241">
            <v>4</v>
          </cell>
          <cell r="C241" t="str">
            <v>Miscellaneous &amp; Transport</v>
          </cell>
        </row>
        <row r="244">
          <cell r="B244">
            <v>5</v>
          </cell>
          <cell r="C244" t="str">
            <v>Sub Total ( 1 - 4 )</v>
          </cell>
          <cell r="G244">
            <v>0</v>
          </cell>
          <cell r="I244">
            <v>701.04</v>
          </cell>
        </row>
        <row r="246">
          <cell r="B246">
            <v>6</v>
          </cell>
          <cell r="C246" t="str">
            <v>Indirect Cost</v>
          </cell>
          <cell r="D246">
            <v>0.1</v>
          </cell>
          <cell r="G246">
            <v>0</v>
          </cell>
          <cell r="I246">
            <v>70.099999999999994</v>
          </cell>
        </row>
        <row r="248">
          <cell r="A248" t="str">
            <v>EW 10</v>
          </cell>
          <cell r="B248">
            <v>7</v>
          </cell>
          <cell r="C248" t="str">
            <v>Unit Prices (rounded)</v>
          </cell>
          <cell r="G248">
            <v>0</v>
          </cell>
          <cell r="I248">
            <v>771</v>
          </cell>
        </row>
        <row r="251">
          <cell r="H251" t="str">
            <v>Tenderer's Official Representative</v>
          </cell>
        </row>
        <row r="255">
          <cell r="H255" t="str">
            <v>Signature :</v>
          </cell>
        </row>
        <row r="256">
          <cell r="H256" t="str">
            <v>Name  :</v>
          </cell>
          <cell r="I256" t="str">
            <v>Ir. Sudirman</v>
          </cell>
        </row>
        <row r="257">
          <cell r="H257" t="str">
            <v>Position :</v>
          </cell>
          <cell r="I257" t="str">
            <v>Branch Manager of South Sumatra</v>
          </cell>
        </row>
        <row r="258">
          <cell r="H258" t="str">
            <v>Date :</v>
          </cell>
          <cell r="I258" t="str">
            <v>September 18, 2007</v>
          </cell>
        </row>
        <row r="259">
          <cell r="H259" t="str">
            <v>Company Stamp :</v>
          </cell>
        </row>
        <row r="262">
          <cell r="A262" t="str">
            <v>10a</v>
          </cell>
          <cell r="B262" t="str">
            <v>Price Item Number</v>
          </cell>
          <cell r="D262" t="str">
            <v>II-1.9  ;  IVA-2.9</v>
          </cell>
        </row>
        <row r="263">
          <cell r="B263" t="str">
            <v>Description</v>
          </cell>
          <cell r="D263" t="str">
            <v>Gravel metalling for inspection road // Road metalling</v>
          </cell>
        </row>
        <row r="265">
          <cell r="F265" t="str">
            <v>Foreign Currency</v>
          </cell>
        </row>
        <row r="266">
          <cell r="F266" t="str">
            <v>( ¥ )</v>
          </cell>
        </row>
        <row r="267">
          <cell r="B267" t="str">
            <v>Item</v>
          </cell>
          <cell r="D267" t="str">
            <v>Unit</v>
          </cell>
          <cell r="E267" t="str">
            <v>Quantity</v>
          </cell>
          <cell r="F267" t="str">
            <v>Unit</v>
          </cell>
          <cell r="G267" t="str">
            <v>Amount</v>
          </cell>
          <cell r="H267" t="str">
            <v>Unit Price</v>
          </cell>
          <cell r="I267" t="str">
            <v>Amount</v>
          </cell>
        </row>
        <row r="268">
          <cell r="F268" t="str">
            <v>Price</v>
          </cell>
          <cell r="H268" t="str">
            <v>( Rp. )</v>
          </cell>
        </row>
        <row r="269">
          <cell r="B269">
            <v>1</v>
          </cell>
          <cell r="C269" t="str">
            <v>Materials and Plant</v>
          </cell>
        </row>
        <row r="270">
          <cell r="C270" t="str">
            <v>Gravel</v>
          </cell>
          <cell r="D270" t="str">
            <v>m3</v>
          </cell>
          <cell r="E270">
            <v>1.2</v>
          </cell>
          <cell r="G270">
            <v>0</v>
          </cell>
          <cell r="H270">
            <v>120080</v>
          </cell>
          <cell r="I270">
            <v>144096</v>
          </cell>
        </row>
        <row r="272">
          <cell r="B272">
            <v>2</v>
          </cell>
          <cell r="C272" t="str">
            <v>Contractor's Equipment</v>
          </cell>
        </row>
        <row r="273">
          <cell r="B273">
            <v>1</v>
          </cell>
          <cell r="C273" t="str">
            <v>Motor Grader</v>
          </cell>
          <cell r="D273" t="str">
            <v>hour</v>
          </cell>
          <cell r="E273">
            <v>0.02</v>
          </cell>
          <cell r="G273">
            <v>0</v>
          </cell>
          <cell r="H273">
            <v>318700</v>
          </cell>
          <cell r="I273">
            <v>6374</v>
          </cell>
        </row>
        <row r="274">
          <cell r="B274">
            <v>2</v>
          </cell>
          <cell r="C274" t="str">
            <v>Vibro Roller</v>
          </cell>
          <cell r="D274" t="str">
            <v>hour</v>
          </cell>
          <cell r="E274">
            <v>2.5000000000000001E-2</v>
          </cell>
          <cell r="G274">
            <v>0</v>
          </cell>
          <cell r="H274">
            <v>220600</v>
          </cell>
          <cell r="I274">
            <v>5515</v>
          </cell>
        </row>
        <row r="276">
          <cell r="B276">
            <v>3</v>
          </cell>
          <cell r="C276" t="str">
            <v>Labour</v>
          </cell>
        </row>
        <row r="277">
          <cell r="A277">
            <v>3</v>
          </cell>
          <cell r="B277">
            <v>1</v>
          </cell>
          <cell r="C277" t="str">
            <v>Common labour</v>
          </cell>
          <cell r="D277" t="str">
            <v>day</v>
          </cell>
          <cell r="E277">
            <v>0.25</v>
          </cell>
          <cell r="G277">
            <v>0</v>
          </cell>
          <cell r="H277">
            <v>27800</v>
          </cell>
          <cell r="I277">
            <v>6950</v>
          </cell>
          <cell r="J277">
            <v>12</v>
          </cell>
        </row>
        <row r="278">
          <cell r="B278" t="str">
            <v>b</v>
          </cell>
          <cell r="C278" t="str">
            <v>Common labour</v>
          </cell>
          <cell r="D278" t="str">
            <v>day</v>
          </cell>
          <cell r="G278">
            <v>0</v>
          </cell>
          <cell r="H278">
            <v>27800</v>
          </cell>
          <cell r="I278">
            <v>0</v>
          </cell>
        </row>
        <row r="280">
          <cell r="B280">
            <v>4</v>
          </cell>
          <cell r="C280" t="str">
            <v>Miscellaneous &amp; Transport</v>
          </cell>
        </row>
        <row r="283">
          <cell r="B283">
            <v>5</v>
          </cell>
          <cell r="C283" t="str">
            <v>Sub Total ( 1 - 4 )</v>
          </cell>
          <cell r="G283">
            <v>0</v>
          </cell>
          <cell r="I283">
            <v>162935</v>
          </cell>
        </row>
        <row r="285">
          <cell r="B285">
            <v>6</v>
          </cell>
          <cell r="C285" t="str">
            <v>Indirect Cost</v>
          </cell>
          <cell r="D285">
            <v>0.1</v>
          </cell>
          <cell r="G285">
            <v>0</v>
          </cell>
          <cell r="I285">
            <v>16293.5</v>
          </cell>
        </row>
        <row r="287">
          <cell r="A287" t="str">
            <v>EW 10a</v>
          </cell>
          <cell r="B287">
            <v>7</v>
          </cell>
          <cell r="C287" t="str">
            <v>Unit Prices (rounded)</v>
          </cell>
          <cell r="G287">
            <v>0</v>
          </cell>
          <cell r="I287">
            <v>179228</v>
          </cell>
        </row>
        <row r="290">
          <cell r="H290" t="str">
            <v>Tenderer's Official Representative</v>
          </cell>
        </row>
        <row r="294">
          <cell r="H294" t="str">
            <v>Signature :</v>
          </cell>
        </row>
        <row r="295">
          <cell r="H295" t="str">
            <v>Name  :</v>
          </cell>
          <cell r="I295" t="str">
            <v>Ir. Sudirman</v>
          </cell>
        </row>
        <row r="296">
          <cell r="H296" t="str">
            <v>Position :</v>
          </cell>
          <cell r="I296" t="str">
            <v>Branch Manager of South Sumatra</v>
          </cell>
        </row>
        <row r="297">
          <cell r="H297" t="str">
            <v>Date :</v>
          </cell>
          <cell r="I297" t="str">
            <v>September 18, 2007</v>
          </cell>
        </row>
        <row r="298">
          <cell r="H298" t="str">
            <v>Company Stamp :</v>
          </cell>
        </row>
        <row r="301">
          <cell r="A301">
            <v>12</v>
          </cell>
          <cell r="B301" t="str">
            <v>Price Item Number</v>
          </cell>
          <cell r="D301" t="str">
            <v>II-1.7  ;  IVA-1.4</v>
          </cell>
        </row>
        <row r="302">
          <cell r="B302" t="str">
            <v>Description</v>
          </cell>
          <cell r="D302" t="str">
            <v>Embankment by excavated material   //  Embankment from excavated material</v>
          </cell>
        </row>
        <row r="304">
          <cell r="F304" t="str">
            <v>Foreign Currency</v>
          </cell>
        </row>
        <row r="305">
          <cell r="F305" t="str">
            <v>( ¥ )</v>
          </cell>
        </row>
        <row r="306">
          <cell r="B306" t="str">
            <v>Item</v>
          </cell>
          <cell r="D306" t="str">
            <v>Unit</v>
          </cell>
          <cell r="E306" t="str">
            <v>Quantity</v>
          </cell>
          <cell r="F306" t="str">
            <v>Unit</v>
          </cell>
          <cell r="G306" t="str">
            <v>Amount</v>
          </cell>
          <cell r="H306" t="str">
            <v>Unit Price</v>
          </cell>
          <cell r="I306" t="str">
            <v>Amount</v>
          </cell>
        </row>
        <row r="307">
          <cell r="F307" t="str">
            <v>Price</v>
          </cell>
          <cell r="H307" t="str">
            <v>( Rp. )</v>
          </cell>
        </row>
        <row r="308">
          <cell r="B308">
            <v>1</v>
          </cell>
          <cell r="C308" t="str">
            <v>Materials and Plant</v>
          </cell>
        </row>
        <row r="310">
          <cell r="B310">
            <v>2</v>
          </cell>
          <cell r="C310" t="str">
            <v>Contractor's Equipment</v>
          </cell>
        </row>
        <row r="311">
          <cell r="B311" t="str">
            <v>-</v>
          </cell>
          <cell r="C311" t="str">
            <v>Excavator</v>
          </cell>
          <cell r="D311" t="str">
            <v>hour</v>
          </cell>
          <cell r="E311">
            <v>1.43E-2</v>
          </cell>
          <cell r="G311">
            <v>0</v>
          </cell>
          <cell r="H311">
            <v>267200</v>
          </cell>
          <cell r="I311">
            <v>3820.96</v>
          </cell>
        </row>
        <row r="312">
          <cell r="B312" t="str">
            <v>-</v>
          </cell>
          <cell r="C312" t="str">
            <v>Dump Truck</v>
          </cell>
          <cell r="D312" t="str">
            <v>hour</v>
          </cell>
          <cell r="E312">
            <v>3.6400000000000002E-2</v>
          </cell>
          <cell r="G312">
            <v>0</v>
          </cell>
          <cell r="H312">
            <v>133600</v>
          </cell>
          <cell r="I312">
            <v>4863.04</v>
          </cell>
        </row>
        <row r="313">
          <cell r="B313" t="str">
            <v>-</v>
          </cell>
          <cell r="C313" t="str">
            <v>Bulldozer</v>
          </cell>
          <cell r="D313" t="str">
            <v>hour</v>
          </cell>
          <cell r="E313">
            <v>5.0000000000000001E-3</v>
          </cell>
          <cell r="G313">
            <v>0</v>
          </cell>
          <cell r="H313">
            <v>304800</v>
          </cell>
          <cell r="I313">
            <v>1524</v>
          </cell>
        </row>
        <row r="314">
          <cell r="B314" t="str">
            <v>-</v>
          </cell>
          <cell r="C314" t="str">
            <v>Vibro Roller</v>
          </cell>
          <cell r="D314" t="str">
            <v>hour</v>
          </cell>
          <cell r="E314">
            <v>5.0000000000000001E-3</v>
          </cell>
          <cell r="G314">
            <v>0</v>
          </cell>
          <cell r="H314">
            <v>220600</v>
          </cell>
          <cell r="I314">
            <v>1103</v>
          </cell>
        </row>
        <row r="315">
          <cell r="B315" t="str">
            <v>-</v>
          </cell>
          <cell r="C315" t="str">
            <v>Excavator</v>
          </cell>
          <cell r="D315" t="str">
            <v>hour</v>
          </cell>
          <cell r="E315">
            <v>1.9E-3</v>
          </cell>
          <cell r="G315">
            <v>0</v>
          </cell>
          <cell r="H315">
            <v>267200</v>
          </cell>
          <cell r="I315">
            <v>507.68</v>
          </cell>
        </row>
        <row r="316">
          <cell r="B316" t="str">
            <v>-</v>
          </cell>
          <cell r="C316" t="str">
            <v>Water Tank Truck</v>
          </cell>
          <cell r="D316" t="str">
            <v>hour</v>
          </cell>
          <cell r="E316">
            <v>4.0000000000000001E-3</v>
          </cell>
          <cell r="G316">
            <v>0</v>
          </cell>
          <cell r="H316">
            <v>198200</v>
          </cell>
          <cell r="I316">
            <v>792.8</v>
          </cell>
        </row>
        <row r="317">
          <cell r="B317">
            <v>3</v>
          </cell>
          <cell r="C317" t="str">
            <v>Labour</v>
          </cell>
        </row>
        <row r="321">
          <cell r="B321">
            <v>4</v>
          </cell>
          <cell r="C321" t="str">
            <v>Miscellaneous &amp; Transport</v>
          </cell>
        </row>
        <row r="323">
          <cell r="B323">
            <v>5</v>
          </cell>
          <cell r="C323" t="str">
            <v>Sub Total ( 1 - 4 )</v>
          </cell>
          <cell r="G323">
            <v>0</v>
          </cell>
          <cell r="I323">
            <v>12611.48</v>
          </cell>
        </row>
        <row r="325">
          <cell r="B325">
            <v>6</v>
          </cell>
          <cell r="C325" t="str">
            <v>Indirect Cost</v>
          </cell>
          <cell r="D325">
            <v>0.1</v>
          </cell>
          <cell r="G325">
            <v>0</v>
          </cell>
          <cell r="I325">
            <v>1261.1500000000001</v>
          </cell>
        </row>
        <row r="327">
          <cell r="A327" t="str">
            <v>EW 12</v>
          </cell>
          <cell r="B327">
            <v>7</v>
          </cell>
          <cell r="C327" t="str">
            <v>Unit Prices (rounded)</v>
          </cell>
          <cell r="G327">
            <v>0</v>
          </cell>
          <cell r="I327">
            <v>13872</v>
          </cell>
        </row>
        <row r="330">
          <cell r="H330" t="str">
            <v>Tenderer's Official Representative</v>
          </cell>
        </row>
        <row r="334">
          <cell r="H334" t="str">
            <v>Signature :</v>
          </cell>
        </row>
        <row r="335">
          <cell r="H335" t="str">
            <v>Name  :</v>
          </cell>
          <cell r="I335" t="str">
            <v>Ir. Sudirman</v>
          </cell>
        </row>
        <row r="336">
          <cell r="H336" t="str">
            <v>Position :</v>
          </cell>
          <cell r="I336" t="str">
            <v>Branch Manager of South Sumatra</v>
          </cell>
        </row>
        <row r="337">
          <cell r="H337" t="str">
            <v>Date :</v>
          </cell>
          <cell r="I337" t="str">
            <v>September 18, 2007</v>
          </cell>
        </row>
        <row r="338">
          <cell r="H338" t="str">
            <v>Company Stamp :</v>
          </cell>
        </row>
        <row r="342">
          <cell r="A342">
            <v>12</v>
          </cell>
          <cell r="B342" t="str">
            <v>Price Item Number</v>
          </cell>
          <cell r="D342" t="str">
            <v>IVA-1.5  ;  IVA-2.3</v>
          </cell>
        </row>
        <row r="343">
          <cell r="B343" t="str">
            <v>Description</v>
          </cell>
          <cell r="D343" t="str">
            <v>Embankment by borrow material with hauling distance 0.1 to 1 km</v>
          </cell>
        </row>
        <row r="345">
          <cell r="F345" t="str">
            <v>Foreign Currency</v>
          </cell>
        </row>
        <row r="346">
          <cell r="F346" t="str">
            <v>( ¥ )</v>
          </cell>
        </row>
        <row r="347">
          <cell r="B347" t="str">
            <v>Item</v>
          </cell>
          <cell r="D347" t="str">
            <v>Unit</v>
          </cell>
          <cell r="E347" t="str">
            <v>Quantity</v>
          </cell>
          <cell r="F347" t="str">
            <v>Unit</v>
          </cell>
          <cell r="G347" t="str">
            <v>Amount</v>
          </cell>
          <cell r="H347" t="str">
            <v>Unit Price</v>
          </cell>
          <cell r="I347" t="str">
            <v>Amount</v>
          </cell>
        </row>
        <row r="348">
          <cell r="F348" t="str">
            <v>Price</v>
          </cell>
          <cell r="H348" t="str">
            <v>( Rp. )</v>
          </cell>
        </row>
        <row r="349">
          <cell r="B349">
            <v>1</v>
          </cell>
          <cell r="C349" t="str">
            <v>Materials and Plant</v>
          </cell>
        </row>
        <row r="351">
          <cell r="B351">
            <v>2</v>
          </cell>
          <cell r="C351" t="str">
            <v>Contractor's Equipment</v>
          </cell>
        </row>
        <row r="352">
          <cell r="B352" t="str">
            <v>-</v>
          </cell>
          <cell r="C352" t="str">
            <v>Excavator</v>
          </cell>
          <cell r="D352" t="str">
            <v>hour</v>
          </cell>
          <cell r="E352">
            <v>1.43E-2</v>
          </cell>
          <cell r="G352">
            <v>0</v>
          </cell>
          <cell r="H352">
            <v>267200</v>
          </cell>
          <cell r="I352">
            <v>3820.96</v>
          </cell>
        </row>
        <row r="353">
          <cell r="B353" t="str">
            <v>-</v>
          </cell>
          <cell r="C353" t="str">
            <v>Dump Truck</v>
          </cell>
          <cell r="D353" t="str">
            <v>hour</v>
          </cell>
          <cell r="E353">
            <v>3.6400000000000002E-2</v>
          </cell>
          <cell r="G353">
            <v>0</v>
          </cell>
          <cell r="H353">
            <v>133600</v>
          </cell>
          <cell r="I353">
            <v>4863.04</v>
          </cell>
        </row>
        <row r="354">
          <cell r="B354" t="str">
            <v>-</v>
          </cell>
          <cell r="C354" t="str">
            <v>Bulldozer</v>
          </cell>
          <cell r="D354" t="str">
            <v>hour</v>
          </cell>
          <cell r="E354">
            <v>5.0000000000000001E-3</v>
          </cell>
          <cell r="G354">
            <v>0</v>
          </cell>
          <cell r="H354">
            <v>304800</v>
          </cell>
          <cell r="I354">
            <v>1524</v>
          </cell>
        </row>
        <row r="355">
          <cell r="B355" t="str">
            <v>-</v>
          </cell>
          <cell r="C355" t="str">
            <v>Vibro Roller</v>
          </cell>
          <cell r="D355" t="str">
            <v>hour</v>
          </cell>
          <cell r="E355">
            <v>5.0000000000000001E-3</v>
          </cell>
          <cell r="G355">
            <v>0</v>
          </cell>
          <cell r="H355">
            <v>220600</v>
          </cell>
          <cell r="I355">
            <v>1103</v>
          </cell>
        </row>
        <row r="356">
          <cell r="B356" t="str">
            <v>-</v>
          </cell>
          <cell r="C356" t="str">
            <v>Excavator</v>
          </cell>
          <cell r="D356" t="str">
            <v>hour</v>
          </cell>
          <cell r="E356">
            <v>1.9E-3</v>
          </cell>
          <cell r="G356">
            <v>0</v>
          </cell>
          <cell r="H356">
            <v>267200</v>
          </cell>
          <cell r="I356">
            <v>507.68</v>
          </cell>
        </row>
        <row r="357">
          <cell r="B357" t="str">
            <v>-</v>
          </cell>
          <cell r="C357" t="str">
            <v>Water Tank Truck</v>
          </cell>
          <cell r="D357" t="str">
            <v>hour</v>
          </cell>
          <cell r="E357">
            <v>4.0000000000000001E-3</v>
          </cell>
          <cell r="G357">
            <v>0</v>
          </cell>
          <cell r="H357">
            <v>198200</v>
          </cell>
          <cell r="I357">
            <v>792.8</v>
          </cell>
        </row>
        <row r="358">
          <cell r="B358">
            <v>3</v>
          </cell>
          <cell r="C358" t="str">
            <v>Labour</v>
          </cell>
        </row>
        <row r="362">
          <cell r="B362">
            <v>4</v>
          </cell>
          <cell r="C362" t="str">
            <v>Miscellaneous &amp; Transport</v>
          </cell>
        </row>
        <row r="364">
          <cell r="B364">
            <v>5</v>
          </cell>
          <cell r="C364" t="str">
            <v>Sub Total ( 1 - 4 )</v>
          </cell>
          <cell r="G364">
            <v>0</v>
          </cell>
          <cell r="I364">
            <v>12611.48</v>
          </cell>
        </row>
        <row r="366">
          <cell r="B366">
            <v>6</v>
          </cell>
          <cell r="C366" t="str">
            <v>Indirect Cost</v>
          </cell>
          <cell r="D366">
            <v>0.1</v>
          </cell>
          <cell r="G366">
            <v>0</v>
          </cell>
          <cell r="I366">
            <v>1261.1500000000001</v>
          </cell>
        </row>
        <row r="368">
          <cell r="A368" t="str">
            <v>EW 12a</v>
          </cell>
          <cell r="B368">
            <v>7</v>
          </cell>
          <cell r="C368" t="str">
            <v>Unit Prices (rounded)</v>
          </cell>
          <cell r="G368">
            <v>0</v>
          </cell>
          <cell r="I368">
            <v>13872</v>
          </cell>
        </row>
        <row r="371">
          <cell r="H371" t="str">
            <v>Tenderer's Official Representative</v>
          </cell>
        </row>
        <row r="375">
          <cell r="H375" t="str">
            <v>Signature :</v>
          </cell>
        </row>
        <row r="376">
          <cell r="H376" t="str">
            <v>Name  :</v>
          </cell>
          <cell r="I376" t="str">
            <v>Ir. Sudirman</v>
          </cell>
        </row>
        <row r="377">
          <cell r="H377" t="str">
            <v>Position :</v>
          </cell>
          <cell r="I377" t="str">
            <v>Branch Manager of South Sumatra</v>
          </cell>
        </row>
        <row r="378">
          <cell r="H378" t="str">
            <v>Date :</v>
          </cell>
          <cell r="I378" t="str">
            <v>September 18, 2007</v>
          </cell>
        </row>
        <row r="379">
          <cell r="H379" t="str">
            <v>Company Stamp :</v>
          </cell>
        </row>
        <row r="383">
          <cell r="A383">
            <v>12</v>
          </cell>
          <cell r="B383" t="str">
            <v>Price Item Number</v>
          </cell>
          <cell r="D383" t="str">
            <v>II-1.8</v>
          </cell>
        </row>
        <row r="384">
          <cell r="B384" t="str">
            <v>Description</v>
          </cell>
          <cell r="D384" t="str">
            <v>Embankment Type-A from borrow material with hauling distance 1 to 3 km</v>
          </cell>
        </row>
        <row r="386">
          <cell r="F386" t="str">
            <v>Foreign Currency</v>
          </cell>
        </row>
        <row r="387">
          <cell r="F387" t="str">
            <v>( ¥ )</v>
          </cell>
        </row>
        <row r="388">
          <cell r="B388" t="str">
            <v>Item</v>
          </cell>
          <cell r="D388" t="str">
            <v>Unit</v>
          </cell>
          <cell r="E388" t="str">
            <v>Quantity</v>
          </cell>
          <cell r="F388" t="str">
            <v>Unit</v>
          </cell>
          <cell r="G388" t="str">
            <v>Amount</v>
          </cell>
          <cell r="H388" t="str">
            <v>Unit Price</v>
          </cell>
          <cell r="I388" t="str">
            <v>Amount</v>
          </cell>
        </row>
        <row r="389">
          <cell r="F389" t="str">
            <v>Price</v>
          </cell>
          <cell r="H389" t="str">
            <v>( Rp. )</v>
          </cell>
        </row>
        <row r="390">
          <cell r="B390">
            <v>1</v>
          </cell>
          <cell r="C390" t="str">
            <v>Materials and Plant</v>
          </cell>
        </row>
        <row r="391">
          <cell r="C391" t="str">
            <v>Soil</v>
          </cell>
          <cell r="D391" t="str">
            <v>m3</v>
          </cell>
          <cell r="E391">
            <v>1.2</v>
          </cell>
          <cell r="H391">
            <v>1090</v>
          </cell>
          <cell r="I391">
            <v>1308</v>
          </cell>
        </row>
        <row r="392">
          <cell r="B392">
            <v>2</v>
          </cell>
          <cell r="C392" t="str">
            <v>Contractor's Equipment</v>
          </cell>
        </row>
        <row r="393">
          <cell r="B393" t="str">
            <v>-</v>
          </cell>
          <cell r="C393" t="str">
            <v>Excavator</v>
          </cell>
          <cell r="D393" t="str">
            <v>hour</v>
          </cell>
          <cell r="E393">
            <v>1.2870000000000001E-2</v>
          </cell>
          <cell r="G393">
            <v>0</v>
          </cell>
          <cell r="H393">
            <v>267200</v>
          </cell>
          <cell r="I393">
            <v>3438.86</v>
          </cell>
        </row>
        <row r="394">
          <cell r="B394" t="str">
            <v>-</v>
          </cell>
          <cell r="C394" t="str">
            <v>Dump Truck</v>
          </cell>
          <cell r="D394" t="str">
            <v>hour</v>
          </cell>
          <cell r="E394">
            <v>7.0900000000000005E-2</v>
          </cell>
          <cell r="G394">
            <v>0</v>
          </cell>
          <cell r="H394">
            <v>133600</v>
          </cell>
          <cell r="I394">
            <v>9472.24</v>
          </cell>
        </row>
        <row r="395">
          <cell r="B395" t="str">
            <v>-</v>
          </cell>
          <cell r="C395" t="str">
            <v>Bulldozer</v>
          </cell>
          <cell r="D395" t="str">
            <v>hour</v>
          </cell>
          <cell r="E395">
            <v>5.0000000000000001E-3</v>
          </cell>
          <cell r="G395">
            <v>0</v>
          </cell>
          <cell r="H395">
            <v>304800</v>
          </cell>
          <cell r="I395">
            <v>1524</v>
          </cell>
        </row>
        <row r="396">
          <cell r="B396" t="str">
            <v>-</v>
          </cell>
          <cell r="C396" t="str">
            <v>Vibro Roller</v>
          </cell>
          <cell r="D396" t="str">
            <v>hour</v>
          </cell>
          <cell r="E396">
            <v>5.0000000000000001E-3</v>
          </cell>
          <cell r="G396">
            <v>0</v>
          </cell>
          <cell r="H396">
            <v>220600</v>
          </cell>
          <cell r="I396">
            <v>1103</v>
          </cell>
        </row>
        <row r="397">
          <cell r="B397" t="str">
            <v>-</v>
          </cell>
          <cell r="C397" t="str">
            <v>Excavator</v>
          </cell>
          <cell r="D397" t="str">
            <v>hour</v>
          </cell>
          <cell r="E397">
            <v>1.9E-3</v>
          </cell>
          <cell r="G397">
            <v>0</v>
          </cell>
          <cell r="H397">
            <v>267200</v>
          </cell>
          <cell r="I397">
            <v>507.68</v>
          </cell>
        </row>
        <row r="398">
          <cell r="B398" t="str">
            <v>-</v>
          </cell>
          <cell r="C398" t="str">
            <v>Water Tank Truck</v>
          </cell>
          <cell r="D398" t="str">
            <v>hour</v>
          </cell>
          <cell r="E398">
            <v>4.0000000000000001E-3</v>
          </cell>
          <cell r="G398">
            <v>0</v>
          </cell>
          <cell r="H398">
            <v>198200</v>
          </cell>
          <cell r="I398">
            <v>792.8</v>
          </cell>
        </row>
        <row r="399">
          <cell r="B399">
            <v>3</v>
          </cell>
          <cell r="C399" t="str">
            <v>Labour</v>
          </cell>
        </row>
        <row r="403">
          <cell r="B403">
            <v>4</v>
          </cell>
          <cell r="C403" t="str">
            <v>Miscellaneous &amp; Transport</v>
          </cell>
        </row>
        <row r="405">
          <cell r="B405">
            <v>5</v>
          </cell>
          <cell r="C405" t="str">
            <v>Sub Total ( 1 - 4 )</v>
          </cell>
          <cell r="G405">
            <v>0</v>
          </cell>
          <cell r="I405">
            <v>18146.579999999998</v>
          </cell>
        </row>
        <row r="407">
          <cell r="B407">
            <v>6</v>
          </cell>
          <cell r="C407" t="str">
            <v>Indirect Cost</v>
          </cell>
          <cell r="D407">
            <v>0.1</v>
          </cell>
          <cell r="G407">
            <v>0</v>
          </cell>
          <cell r="I407">
            <v>1814.66</v>
          </cell>
        </row>
        <row r="409">
          <cell r="A409" t="str">
            <v>EW 13</v>
          </cell>
          <cell r="B409">
            <v>7</v>
          </cell>
          <cell r="C409" t="str">
            <v>Unit Prices (rounded)</v>
          </cell>
          <cell r="G409">
            <v>0</v>
          </cell>
          <cell r="I409">
            <v>19961</v>
          </cell>
        </row>
        <row r="412">
          <cell r="H412" t="str">
            <v>Tenderer's Official Representative</v>
          </cell>
        </row>
        <row r="416">
          <cell r="H416" t="str">
            <v>Signature :</v>
          </cell>
        </row>
        <row r="417">
          <cell r="H417" t="str">
            <v>Name  :</v>
          </cell>
          <cell r="I417" t="str">
            <v>Ir. Sudirman</v>
          </cell>
        </row>
        <row r="418">
          <cell r="H418" t="str">
            <v>Position :</v>
          </cell>
          <cell r="I418" t="str">
            <v>Branch Manager of South Sumatra</v>
          </cell>
        </row>
        <row r="419">
          <cell r="H419" t="str">
            <v>Date :</v>
          </cell>
          <cell r="I419" t="str">
            <v>September 18, 2007</v>
          </cell>
        </row>
        <row r="420">
          <cell r="H420" t="str">
            <v>Company Stamp :</v>
          </cell>
        </row>
        <row r="424">
          <cell r="A424" t="str">
            <v>3d</v>
          </cell>
          <cell r="B424" t="str">
            <v>Price Item Number</v>
          </cell>
          <cell r="D424" t="str">
            <v>II-1.6</v>
          </cell>
        </row>
        <row r="425">
          <cell r="B425" t="str">
            <v>Description</v>
          </cell>
          <cell r="D425" t="str">
            <v>Disposal of unsuitable excavated materials for embankmant</v>
          </cell>
        </row>
        <row r="427">
          <cell r="F427" t="str">
            <v>Foreign Currency</v>
          </cell>
        </row>
        <row r="428">
          <cell r="F428" t="str">
            <v>( ¥ )</v>
          </cell>
        </row>
        <row r="429">
          <cell r="B429" t="str">
            <v>Item</v>
          </cell>
          <cell r="D429" t="str">
            <v>Unit</v>
          </cell>
          <cell r="E429" t="str">
            <v>Quantity</v>
          </cell>
          <cell r="F429" t="str">
            <v>Unit</v>
          </cell>
          <cell r="G429" t="str">
            <v>Amount</v>
          </cell>
          <cell r="H429" t="str">
            <v>Unit Price</v>
          </cell>
          <cell r="I429" t="str">
            <v>Amount</v>
          </cell>
        </row>
        <row r="430">
          <cell r="F430" t="str">
            <v>Price</v>
          </cell>
          <cell r="H430" t="str">
            <v>( Rp. )</v>
          </cell>
        </row>
        <row r="431">
          <cell r="B431">
            <v>1</v>
          </cell>
          <cell r="C431" t="str">
            <v>Materials and Plant</v>
          </cell>
        </row>
        <row r="434">
          <cell r="B434">
            <v>2</v>
          </cell>
          <cell r="C434" t="str">
            <v>Contractor's Equipment</v>
          </cell>
        </row>
        <row r="435">
          <cell r="B435" t="str">
            <v>a</v>
          </cell>
          <cell r="C435" t="str">
            <v>Excavator</v>
          </cell>
          <cell r="D435" t="str">
            <v>hour</v>
          </cell>
          <cell r="E435">
            <v>1.43E-2</v>
          </cell>
          <cell r="G435">
            <v>0</v>
          </cell>
          <cell r="H435">
            <v>267200</v>
          </cell>
          <cell r="I435">
            <v>3820.96</v>
          </cell>
        </row>
        <row r="436">
          <cell r="B436" t="str">
            <v>b</v>
          </cell>
          <cell r="C436" t="str">
            <v>Dump Truck</v>
          </cell>
          <cell r="D436" t="str">
            <v>hour</v>
          </cell>
          <cell r="E436">
            <v>6.0264999999999999E-2</v>
          </cell>
          <cell r="G436">
            <v>0</v>
          </cell>
          <cell r="H436">
            <v>133600</v>
          </cell>
          <cell r="I436">
            <v>8051.4</v>
          </cell>
        </row>
        <row r="437">
          <cell r="B437" t="str">
            <v>c</v>
          </cell>
          <cell r="C437" t="str">
            <v>Bulldozer</v>
          </cell>
          <cell r="D437" t="str">
            <v>hour</v>
          </cell>
          <cell r="E437">
            <v>0</v>
          </cell>
          <cell r="G437">
            <v>0</v>
          </cell>
          <cell r="H437">
            <v>304800</v>
          </cell>
          <cell r="I437">
            <v>0</v>
          </cell>
        </row>
        <row r="439">
          <cell r="B439">
            <v>3</v>
          </cell>
          <cell r="C439" t="str">
            <v>Labour</v>
          </cell>
        </row>
        <row r="444">
          <cell r="B444">
            <v>4</v>
          </cell>
          <cell r="C444" t="str">
            <v>Miscellaneous &amp; Transport</v>
          </cell>
        </row>
        <row r="447">
          <cell r="B447">
            <v>5</v>
          </cell>
          <cell r="C447" t="str">
            <v>Sub Total ( 1 - 4 )</v>
          </cell>
          <cell r="G447">
            <v>0</v>
          </cell>
          <cell r="I447">
            <v>11872.36</v>
          </cell>
        </row>
        <row r="449">
          <cell r="B449">
            <v>6</v>
          </cell>
          <cell r="C449" t="str">
            <v>Indirect Cost</v>
          </cell>
          <cell r="D449">
            <v>0.1</v>
          </cell>
          <cell r="G449">
            <v>0</v>
          </cell>
          <cell r="I449">
            <v>1187.24</v>
          </cell>
        </row>
        <row r="451">
          <cell r="A451" t="str">
            <v>EW 3d</v>
          </cell>
          <cell r="B451">
            <v>7</v>
          </cell>
          <cell r="C451" t="str">
            <v>Unit Prices (rounded)</v>
          </cell>
          <cell r="G451">
            <v>0</v>
          </cell>
          <cell r="I451">
            <v>13059</v>
          </cell>
        </row>
        <row r="454">
          <cell r="H454" t="str">
            <v>Tenderer's Official Representative</v>
          </cell>
        </row>
        <row r="458">
          <cell r="H458" t="str">
            <v>Signature :</v>
          </cell>
        </row>
        <row r="459">
          <cell r="H459" t="str">
            <v>Name  :</v>
          </cell>
          <cell r="I459" t="str">
            <v>Ir. Sudirman</v>
          </cell>
        </row>
        <row r="460">
          <cell r="H460" t="str">
            <v>Position :</v>
          </cell>
          <cell r="I460" t="str">
            <v>Branch Manager of South Sumatra</v>
          </cell>
        </row>
        <row r="461">
          <cell r="H461" t="str">
            <v>Date :</v>
          </cell>
          <cell r="I461" t="str">
            <v>September 18, 2007</v>
          </cell>
        </row>
        <row r="462">
          <cell r="H462" t="str">
            <v>Company Stamp :</v>
          </cell>
        </row>
        <row r="465">
          <cell r="A465">
            <v>8</v>
          </cell>
          <cell r="B465" t="str">
            <v>Price Item Number</v>
          </cell>
          <cell r="D465" t="str">
            <v>IVA-2.2</v>
          </cell>
        </row>
        <row r="466">
          <cell r="B466" t="str">
            <v>Description</v>
          </cell>
          <cell r="D466" t="str">
            <v>Back Fill  for structure</v>
          </cell>
        </row>
        <row r="468">
          <cell r="F468" t="str">
            <v>Foreign Currency</v>
          </cell>
        </row>
        <row r="469">
          <cell r="F469" t="str">
            <v>( ¥ )</v>
          </cell>
        </row>
        <row r="470">
          <cell r="B470" t="str">
            <v>Item</v>
          </cell>
          <cell r="D470" t="str">
            <v>Unit</v>
          </cell>
          <cell r="E470" t="str">
            <v>Quantity</v>
          </cell>
          <cell r="F470" t="str">
            <v>Unit</v>
          </cell>
          <cell r="G470" t="str">
            <v>Amount</v>
          </cell>
          <cell r="H470" t="str">
            <v>Unit Price</v>
          </cell>
          <cell r="I470" t="str">
            <v>Amount</v>
          </cell>
        </row>
        <row r="471">
          <cell r="F471" t="str">
            <v>Price</v>
          </cell>
          <cell r="H471" t="str">
            <v>( Rp. )</v>
          </cell>
        </row>
        <row r="472">
          <cell r="B472">
            <v>1</v>
          </cell>
          <cell r="C472" t="str">
            <v>Materials and Plant</v>
          </cell>
        </row>
        <row r="476">
          <cell r="B476">
            <v>2</v>
          </cell>
          <cell r="C476" t="str">
            <v>Contractor's Equipment</v>
          </cell>
        </row>
        <row r="477">
          <cell r="B477">
            <v>1</v>
          </cell>
          <cell r="C477" t="str">
            <v>Excavator</v>
          </cell>
          <cell r="D477" t="str">
            <v>hour</v>
          </cell>
          <cell r="E477">
            <v>1.43E-2</v>
          </cell>
          <cell r="G477">
            <v>0</v>
          </cell>
          <cell r="H477">
            <v>267200</v>
          </cell>
          <cell r="I477">
            <v>3820.96</v>
          </cell>
        </row>
        <row r="478">
          <cell r="B478">
            <v>2</v>
          </cell>
          <cell r="C478" t="str">
            <v>Dump Truck</v>
          </cell>
          <cell r="D478" t="str">
            <v>hour</v>
          </cell>
          <cell r="E478">
            <v>3.6400000000000002E-2</v>
          </cell>
          <cell r="G478">
            <v>0</v>
          </cell>
          <cell r="H478">
            <v>133600</v>
          </cell>
          <cell r="I478">
            <v>4863.04</v>
          </cell>
        </row>
        <row r="479">
          <cell r="B479">
            <v>3</v>
          </cell>
          <cell r="C479" t="str">
            <v>Bulldozer</v>
          </cell>
          <cell r="D479" t="str">
            <v>hour</v>
          </cell>
          <cell r="E479">
            <v>6.8999999999999999E-3</v>
          </cell>
          <cell r="G479">
            <v>0</v>
          </cell>
          <cell r="H479">
            <v>304800</v>
          </cell>
          <cell r="I479">
            <v>2103.12</v>
          </cell>
        </row>
        <row r="480">
          <cell r="B480">
            <v>4</v>
          </cell>
          <cell r="C480" t="str">
            <v>Vibro Roller</v>
          </cell>
          <cell r="D480" t="str">
            <v>hour</v>
          </cell>
          <cell r="E480">
            <v>6.8999999999999999E-3</v>
          </cell>
          <cell r="G480">
            <v>0</v>
          </cell>
          <cell r="H480">
            <v>220600</v>
          </cell>
          <cell r="I480">
            <v>1522.14</v>
          </cell>
        </row>
        <row r="481">
          <cell r="B481">
            <v>5</v>
          </cell>
          <cell r="C481" t="str">
            <v>Water Pump</v>
          </cell>
          <cell r="D481" t="str">
            <v>hour</v>
          </cell>
          <cell r="E481">
            <v>4.0000000000000001E-3</v>
          </cell>
          <cell r="G481">
            <v>0</v>
          </cell>
          <cell r="H481">
            <v>198200</v>
          </cell>
          <cell r="I481">
            <v>792.8</v>
          </cell>
        </row>
        <row r="483">
          <cell r="B483">
            <v>3</v>
          </cell>
          <cell r="C483" t="str">
            <v>Labour</v>
          </cell>
        </row>
        <row r="484">
          <cell r="B484" t="str">
            <v>a</v>
          </cell>
          <cell r="C484" t="str">
            <v>Foreman</v>
          </cell>
          <cell r="D484" t="str">
            <v>day</v>
          </cell>
          <cell r="G484">
            <v>0</v>
          </cell>
          <cell r="H484">
            <v>44500</v>
          </cell>
          <cell r="I484">
            <v>0</v>
          </cell>
        </row>
        <row r="485">
          <cell r="B485" t="str">
            <v>b</v>
          </cell>
          <cell r="C485" t="str">
            <v>Common labour</v>
          </cell>
          <cell r="D485" t="str">
            <v>day</v>
          </cell>
          <cell r="G485">
            <v>0</v>
          </cell>
          <cell r="H485">
            <v>27800</v>
          </cell>
          <cell r="I485">
            <v>0</v>
          </cell>
        </row>
        <row r="488">
          <cell r="B488">
            <v>4</v>
          </cell>
          <cell r="C488" t="str">
            <v>Miscellaneous &amp; Transport</v>
          </cell>
        </row>
        <row r="494">
          <cell r="B494">
            <v>5</v>
          </cell>
          <cell r="C494" t="str">
            <v>Sub Total ( 1 - 4 )</v>
          </cell>
          <cell r="G494">
            <v>0</v>
          </cell>
          <cell r="I494">
            <v>13102.059999999998</v>
          </cell>
        </row>
        <row r="496">
          <cell r="B496">
            <v>6</v>
          </cell>
          <cell r="C496" t="str">
            <v>Indirect Cost</v>
          </cell>
          <cell r="D496">
            <v>0.1</v>
          </cell>
          <cell r="G496">
            <v>0</v>
          </cell>
          <cell r="I496">
            <v>1310.21</v>
          </cell>
        </row>
        <row r="498">
          <cell r="A498" t="str">
            <v>EW 8</v>
          </cell>
          <cell r="B498">
            <v>7</v>
          </cell>
          <cell r="C498" t="str">
            <v>Unit Prices (rounded)</v>
          </cell>
          <cell r="G498">
            <v>0</v>
          </cell>
          <cell r="I498">
            <v>14412</v>
          </cell>
        </row>
        <row r="501">
          <cell r="H501" t="str">
            <v>Tenderer's Official Representative</v>
          </cell>
        </row>
        <row r="505">
          <cell r="H505" t="str">
            <v>Signature :</v>
          </cell>
        </row>
        <row r="506">
          <cell r="H506" t="str">
            <v>Name  :</v>
          </cell>
          <cell r="I506" t="str">
            <v>Ir. Sudirman</v>
          </cell>
        </row>
        <row r="507">
          <cell r="H507" t="str">
            <v>Position :</v>
          </cell>
          <cell r="I507" t="str">
            <v>Branch Manager of South Sumatra</v>
          </cell>
        </row>
        <row r="508">
          <cell r="H508" t="str">
            <v>Date :</v>
          </cell>
          <cell r="I508" t="str">
            <v>September 18, 2007</v>
          </cell>
        </row>
        <row r="509">
          <cell r="H509" t="str">
            <v>Company Stamp :</v>
          </cell>
        </row>
        <row r="513">
          <cell r="A513">
            <v>9</v>
          </cell>
          <cell r="B513" t="str">
            <v>Price Item Number</v>
          </cell>
          <cell r="D513" t="str">
            <v>II-1-11, II-2-11</v>
          </cell>
        </row>
        <row r="514">
          <cell r="B514" t="str">
            <v>Description</v>
          </cell>
          <cell r="D514" t="str">
            <v>Sod Facing</v>
          </cell>
        </row>
        <row r="516">
          <cell r="F516" t="str">
            <v>Foreign Currency</v>
          </cell>
        </row>
        <row r="517">
          <cell r="F517" t="str">
            <v>( ¥ )</v>
          </cell>
        </row>
        <row r="518">
          <cell r="B518" t="str">
            <v>Item</v>
          </cell>
          <cell r="D518" t="str">
            <v>Unit</v>
          </cell>
          <cell r="E518" t="str">
            <v>Quantity</v>
          </cell>
          <cell r="F518" t="str">
            <v>Unit</v>
          </cell>
          <cell r="G518" t="str">
            <v>Amount</v>
          </cell>
          <cell r="H518" t="str">
            <v>Unit Price</v>
          </cell>
          <cell r="I518" t="str">
            <v>Amount</v>
          </cell>
        </row>
        <row r="519">
          <cell r="F519" t="str">
            <v>Price</v>
          </cell>
          <cell r="H519" t="str">
            <v>( Rp. )</v>
          </cell>
        </row>
        <row r="520">
          <cell r="B520">
            <v>1</v>
          </cell>
          <cell r="C520" t="str">
            <v>Materials and Plant</v>
          </cell>
        </row>
        <row r="521">
          <cell r="B521">
            <v>1</v>
          </cell>
          <cell r="C521" t="str">
            <v>Sod Facing</v>
          </cell>
          <cell r="D521" t="str">
            <v>m2</v>
          </cell>
          <cell r="E521">
            <v>1</v>
          </cell>
          <cell r="G521">
            <v>0</v>
          </cell>
          <cell r="H521">
            <v>1637.501</v>
          </cell>
          <cell r="I521">
            <v>1637.5</v>
          </cell>
          <cell r="J521">
            <v>1500</v>
          </cell>
        </row>
        <row r="525">
          <cell r="B525">
            <v>2</v>
          </cell>
          <cell r="C525" t="str">
            <v>Contractor's Equipment</v>
          </cell>
        </row>
        <row r="529">
          <cell r="B529">
            <v>3</v>
          </cell>
          <cell r="C529" t="str">
            <v>Labour</v>
          </cell>
        </row>
        <row r="530">
          <cell r="A530">
            <v>0.30000000000000004</v>
          </cell>
          <cell r="B530" t="str">
            <v>a</v>
          </cell>
          <cell r="C530" t="str">
            <v>Foreman</v>
          </cell>
          <cell r="D530" t="str">
            <v>day</v>
          </cell>
          <cell r="E530">
            <v>6.000000000000001E-3</v>
          </cell>
          <cell r="G530">
            <v>0</v>
          </cell>
          <cell r="H530">
            <v>44500</v>
          </cell>
          <cell r="I530">
            <v>267</v>
          </cell>
          <cell r="J530">
            <v>50</v>
          </cell>
        </row>
        <row r="531">
          <cell r="A531">
            <v>3</v>
          </cell>
          <cell r="B531" t="str">
            <v>b</v>
          </cell>
          <cell r="C531" t="str">
            <v>Common labour</v>
          </cell>
          <cell r="D531" t="str">
            <v>day</v>
          </cell>
          <cell r="E531">
            <v>0.06</v>
          </cell>
          <cell r="G531">
            <v>0</v>
          </cell>
          <cell r="H531">
            <v>27800</v>
          </cell>
          <cell r="I531">
            <v>1668</v>
          </cell>
          <cell r="J531">
            <v>50</v>
          </cell>
        </row>
        <row r="534">
          <cell r="B534">
            <v>4</v>
          </cell>
          <cell r="C534" t="str">
            <v>Miscellaneous &amp; Transport</v>
          </cell>
        </row>
        <row r="540">
          <cell r="B540">
            <v>5</v>
          </cell>
          <cell r="C540" t="str">
            <v>Sub Total ( 1 - 4 )</v>
          </cell>
          <cell r="G540">
            <v>0</v>
          </cell>
          <cell r="I540">
            <v>3572.5</v>
          </cell>
        </row>
        <row r="542">
          <cell r="B542">
            <v>6</v>
          </cell>
          <cell r="C542" t="str">
            <v>Indirect Cost</v>
          </cell>
          <cell r="D542">
            <v>0.1</v>
          </cell>
          <cell r="G542">
            <v>0</v>
          </cell>
          <cell r="I542">
            <v>357.25</v>
          </cell>
        </row>
        <row r="544">
          <cell r="A544" t="str">
            <v>EW 9</v>
          </cell>
          <cell r="B544">
            <v>7</v>
          </cell>
          <cell r="C544" t="str">
            <v>Unit Prices (rounded)</v>
          </cell>
          <cell r="G544">
            <v>0</v>
          </cell>
          <cell r="I544">
            <v>3929</v>
          </cell>
        </row>
        <row r="547">
          <cell r="H547" t="str">
            <v>Tenderer's Official Representative</v>
          </cell>
        </row>
        <row r="551">
          <cell r="H551" t="str">
            <v>Signature :</v>
          </cell>
        </row>
        <row r="552">
          <cell r="H552" t="str">
            <v>Name  :</v>
          </cell>
          <cell r="I552" t="str">
            <v>Ir. Sudirman</v>
          </cell>
        </row>
        <row r="553">
          <cell r="H553" t="str">
            <v>Position :</v>
          </cell>
          <cell r="I553" t="str">
            <v>Branch Manager of South Sumatra</v>
          </cell>
        </row>
        <row r="554">
          <cell r="H554" t="str">
            <v>Date :</v>
          </cell>
          <cell r="I554" t="str">
            <v>September 18, 2007</v>
          </cell>
        </row>
        <row r="555">
          <cell r="H555" t="str">
            <v>Company Stamp :</v>
          </cell>
        </row>
        <row r="559">
          <cell r="A559">
            <v>12</v>
          </cell>
          <cell r="B559" t="str">
            <v>Price Item Number</v>
          </cell>
          <cell r="D559" t="str">
            <v>IIA-1-9</v>
          </cell>
        </row>
        <row r="560">
          <cell r="B560" t="str">
            <v>Description</v>
          </cell>
          <cell r="D560" t="str">
            <v>Embankment Type-A from borrow material with hauling distance 3 to 5 km</v>
          </cell>
        </row>
        <row r="562">
          <cell r="F562" t="str">
            <v>Foreign Currency</v>
          </cell>
        </row>
        <row r="563">
          <cell r="F563" t="str">
            <v>( ¥ )</v>
          </cell>
        </row>
        <row r="564">
          <cell r="B564" t="str">
            <v>Item</v>
          </cell>
          <cell r="D564" t="str">
            <v>Unit</v>
          </cell>
          <cell r="E564" t="str">
            <v>Quantity</v>
          </cell>
          <cell r="F564" t="str">
            <v>Unit</v>
          </cell>
          <cell r="G564" t="str">
            <v>Amount</v>
          </cell>
          <cell r="H564" t="str">
            <v>Unit Price</v>
          </cell>
          <cell r="I564" t="str">
            <v>Amount</v>
          </cell>
        </row>
        <row r="565">
          <cell r="F565" t="str">
            <v>Price</v>
          </cell>
          <cell r="H565" t="str">
            <v>( Rp. )</v>
          </cell>
        </row>
        <row r="566">
          <cell r="B566">
            <v>1</v>
          </cell>
          <cell r="C566" t="str">
            <v>Materials and Plant</v>
          </cell>
        </row>
        <row r="568">
          <cell r="B568">
            <v>2</v>
          </cell>
          <cell r="C568" t="str">
            <v>Contractor's Equipment</v>
          </cell>
        </row>
        <row r="569">
          <cell r="B569" t="str">
            <v>-</v>
          </cell>
          <cell r="C569" t="str">
            <v>Excavator</v>
          </cell>
          <cell r="D569" t="str">
            <v>hour</v>
          </cell>
          <cell r="E569">
            <v>1.43E-2</v>
          </cell>
          <cell r="G569">
            <v>0</v>
          </cell>
          <cell r="H569">
            <v>267200</v>
          </cell>
          <cell r="I569">
            <v>3820.96</v>
          </cell>
        </row>
        <row r="570">
          <cell r="B570" t="str">
            <v>-</v>
          </cell>
          <cell r="C570" t="str">
            <v>Dump Truck</v>
          </cell>
          <cell r="D570" t="str">
            <v>hour</v>
          </cell>
          <cell r="E570">
            <v>0.139958</v>
          </cell>
          <cell r="G570">
            <v>0</v>
          </cell>
          <cell r="H570">
            <v>133600</v>
          </cell>
          <cell r="I570">
            <v>18698.39</v>
          </cell>
        </row>
        <row r="571">
          <cell r="B571" t="str">
            <v>-</v>
          </cell>
          <cell r="C571" t="str">
            <v>Bulldozer</v>
          </cell>
          <cell r="D571" t="str">
            <v>hour</v>
          </cell>
          <cell r="E571">
            <v>5.0000000000000001E-3</v>
          </cell>
          <cell r="G571">
            <v>0</v>
          </cell>
          <cell r="H571">
            <v>304800</v>
          </cell>
          <cell r="I571">
            <v>1524</v>
          </cell>
        </row>
        <row r="572">
          <cell r="B572" t="str">
            <v>-</v>
          </cell>
          <cell r="C572" t="str">
            <v>Vibro Roller</v>
          </cell>
          <cell r="D572" t="str">
            <v>hour</v>
          </cell>
          <cell r="E572">
            <v>5.0000000000000001E-3</v>
          </cell>
          <cell r="G572">
            <v>0</v>
          </cell>
          <cell r="H572">
            <v>220600</v>
          </cell>
          <cell r="I572">
            <v>1103</v>
          </cell>
        </row>
        <row r="573">
          <cell r="B573" t="str">
            <v>-</v>
          </cell>
          <cell r="C573" t="str">
            <v>Excavator</v>
          </cell>
          <cell r="D573" t="str">
            <v>hour</v>
          </cell>
          <cell r="E573">
            <v>1.9E-3</v>
          </cell>
          <cell r="G573">
            <v>0</v>
          </cell>
          <cell r="H573">
            <v>267200</v>
          </cell>
          <cell r="I573">
            <v>507.68</v>
          </cell>
        </row>
        <row r="574">
          <cell r="B574" t="str">
            <v>-</v>
          </cell>
          <cell r="C574" t="str">
            <v>Water Tank Truck</v>
          </cell>
          <cell r="D574" t="str">
            <v>hour</v>
          </cell>
          <cell r="E574">
            <v>4.0000000000000001E-3</v>
          </cell>
          <cell r="G574">
            <v>0</v>
          </cell>
          <cell r="H574">
            <v>198200</v>
          </cell>
          <cell r="I574">
            <v>792.8</v>
          </cell>
        </row>
        <row r="575">
          <cell r="B575">
            <v>3</v>
          </cell>
          <cell r="C575" t="str">
            <v>Labour</v>
          </cell>
        </row>
        <row r="579">
          <cell r="B579">
            <v>4</v>
          </cell>
          <cell r="C579" t="str">
            <v>Miscellaneous &amp; Transport</v>
          </cell>
        </row>
        <row r="581">
          <cell r="B581">
            <v>5</v>
          </cell>
          <cell r="C581" t="str">
            <v>Sub Total ( 1 - 4 )</v>
          </cell>
          <cell r="G581">
            <v>0</v>
          </cell>
          <cell r="I581">
            <v>26446.829999999998</v>
          </cell>
        </row>
        <row r="583">
          <cell r="B583">
            <v>6</v>
          </cell>
          <cell r="C583" t="str">
            <v>Indirect Cost</v>
          </cell>
          <cell r="D583">
            <v>0.1</v>
          </cell>
          <cell r="G583">
            <v>0</v>
          </cell>
          <cell r="I583">
            <v>2644.68</v>
          </cell>
        </row>
        <row r="585">
          <cell r="A585" t="str">
            <v>EW 14</v>
          </cell>
          <cell r="B585">
            <v>7</v>
          </cell>
          <cell r="C585" t="str">
            <v>Unit Prices (rounded)</v>
          </cell>
          <cell r="G585">
            <v>0</v>
          </cell>
          <cell r="I585">
            <v>29091</v>
          </cell>
        </row>
        <row r="588">
          <cell r="H588" t="str">
            <v>Tenderer's Official Representative</v>
          </cell>
        </row>
        <row r="592">
          <cell r="H592" t="str">
            <v>Signature :</v>
          </cell>
        </row>
        <row r="593">
          <cell r="H593" t="str">
            <v>Name  :</v>
          </cell>
          <cell r="I593" t="str">
            <v>Ir. Sudirman</v>
          </cell>
        </row>
        <row r="594">
          <cell r="H594" t="str">
            <v>Position :</v>
          </cell>
          <cell r="I594" t="str">
            <v>Branch Manager of South Sumatra</v>
          </cell>
        </row>
        <row r="595">
          <cell r="H595" t="str">
            <v>Date :</v>
          </cell>
          <cell r="I595" t="str">
            <v>September 18, 2007</v>
          </cell>
        </row>
        <row r="596">
          <cell r="H596" t="str">
            <v>Company Stamp :</v>
          </cell>
        </row>
        <row r="599">
          <cell r="A599" t="str">
            <v>3a</v>
          </cell>
          <cell r="B599" t="str">
            <v>Price Item Number</v>
          </cell>
          <cell r="D599" t="str">
            <v>IIIA-1-1</v>
          </cell>
        </row>
        <row r="600">
          <cell r="B600" t="str">
            <v>Description</v>
          </cell>
          <cell r="D600" t="str">
            <v>Excavation, common including disposal of excavated material</v>
          </cell>
        </row>
        <row r="602">
          <cell r="F602" t="str">
            <v>Foreign Currency</v>
          </cell>
        </row>
        <row r="603">
          <cell r="F603" t="str">
            <v>( ¥ )</v>
          </cell>
        </row>
        <row r="604">
          <cell r="B604" t="str">
            <v>Item</v>
          </cell>
          <cell r="D604" t="str">
            <v>Unit</v>
          </cell>
          <cell r="E604" t="str">
            <v>Quantity</v>
          </cell>
          <cell r="F604" t="str">
            <v>Unit</v>
          </cell>
          <cell r="G604" t="str">
            <v>Amount</v>
          </cell>
          <cell r="H604" t="str">
            <v>Unit Price</v>
          </cell>
          <cell r="I604" t="str">
            <v>Amount</v>
          </cell>
        </row>
        <row r="605">
          <cell r="F605" t="str">
            <v>Price</v>
          </cell>
          <cell r="H605" t="str">
            <v>( Rp. )</v>
          </cell>
        </row>
        <row r="606">
          <cell r="B606">
            <v>1</v>
          </cell>
          <cell r="C606" t="str">
            <v>Materials and Plant</v>
          </cell>
        </row>
        <row r="609">
          <cell r="B609">
            <v>2</v>
          </cell>
          <cell r="C609" t="str">
            <v>Contractor's Equipment</v>
          </cell>
        </row>
        <row r="610">
          <cell r="B610" t="str">
            <v>a</v>
          </cell>
          <cell r="C610" t="str">
            <v>Excavator</v>
          </cell>
          <cell r="D610" t="str">
            <v>hour</v>
          </cell>
          <cell r="E610">
            <v>1.43E-2</v>
          </cell>
          <cell r="G610">
            <v>0</v>
          </cell>
          <cell r="H610">
            <v>267200</v>
          </cell>
          <cell r="I610">
            <v>3820.96</v>
          </cell>
        </row>
        <row r="611">
          <cell r="B611" t="str">
            <v>b</v>
          </cell>
          <cell r="C611" t="str">
            <v>Excavator, trimming</v>
          </cell>
          <cell r="D611" t="str">
            <v>hour</v>
          </cell>
          <cell r="E611">
            <v>1.6E-2</v>
          </cell>
          <cell r="G611">
            <v>0</v>
          </cell>
          <cell r="H611">
            <v>267200</v>
          </cell>
          <cell r="I611">
            <v>4275.2</v>
          </cell>
        </row>
        <row r="615">
          <cell r="B615">
            <v>3</v>
          </cell>
          <cell r="C615" t="str">
            <v>Labour</v>
          </cell>
        </row>
        <row r="620">
          <cell r="B620">
            <v>4</v>
          </cell>
          <cell r="C620" t="str">
            <v>Miscellaneous &amp; Transport</v>
          </cell>
        </row>
        <row r="622">
          <cell r="B622">
            <v>5</v>
          </cell>
          <cell r="C622" t="str">
            <v>Sub Total ( 1 - 4 )</v>
          </cell>
          <cell r="G622">
            <v>0</v>
          </cell>
          <cell r="I622">
            <v>8096.16</v>
          </cell>
        </row>
        <row r="624">
          <cell r="B624">
            <v>6</v>
          </cell>
          <cell r="C624" t="str">
            <v>Indirect Cost</v>
          </cell>
          <cell r="D624">
            <v>0.1</v>
          </cell>
          <cell r="G624">
            <v>0</v>
          </cell>
          <cell r="I624">
            <v>809.62</v>
          </cell>
        </row>
        <row r="626">
          <cell r="A626" t="str">
            <v>EW 3a</v>
          </cell>
          <cell r="B626">
            <v>7</v>
          </cell>
          <cell r="C626" t="str">
            <v>Unit Prices (rounded)</v>
          </cell>
          <cell r="G626">
            <v>0</v>
          </cell>
          <cell r="I626">
            <v>8905</v>
          </cell>
        </row>
        <row r="629">
          <cell r="H629" t="str">
            <v>Tenderer's Official Representative</v>
          </cell>
        </row>
        <row r="633">
          <cell r="H633" t="str">
            <v>Signature :</v>
          </cell>
        </row>
        <row r="634">
          <cell r="H634" t="str">
            <v>Name  :</v>
          </cell>
          <cell r="I634" t="str">
            <v>Ir. Sudirman</v>
          </cell>
        </row>
        <row r="635">
          <cell r="H635" t="str">
            <v>Position :</v>
          </cell>
          <cell r="I635" t="str">
            <v>Branch Manager of South Sumatra</v>
          </cell>
        </row>
        <row r="636">
          <cell r="H636" t="str">
            <v>Date :</v>
          </cell>
          <cell r="I636" t="str">
            <v>September 18, 2007</v>
          </cell>
        </row>
        <row r="637">
          <cell r="H637" t="str">
            <v>Company Stamp :</v>
          </cell>
        </row>
      </sheetData>
      <sheetData sheetId="6" refreshError="1"/>
      <sheetData sheetId="7" refreshError="1">
        <row r="1">
          <cell r="B1" t="str">
            <v>ENCLOSURE No. 14</v>
          </cell>
          <cell r="J1" t="str">
            <v>5,9,13</v>
          </cell>
          <cell r="K1">
            <v>6</v>
          </cell>
          <cell r="L1" t="str">
            <v>PC TYPE B</v>
          </cell>
          <cell r="N1" t="str">
            <v>INI YG DIRUBAH2</v>
          </cell>
        </row>
        <row r="2">
          <cell r="B2" t="str">
            <v>BREAKDOWN OF UNIT PRICES</v>
          </cell>
          <cell r="J2" t="str">
            <v>DICETAK</v>
          </cell>
          <cell r="K2">
            <v>6.5</v>
          </cell>
          <cell r="L2" t="str">
            <v>PC TYPE A</v>
          </cell>
        </row>
        <row r="3">
          <cell r="K3">
            <v>5.5</v>
          </cell>
          <cell r="L3" t="str">
            <v>PC TYPE C</v>
          </cell>
        </row>
        <row r="4">
          <cell r="B4" t="str">
            <v>Name of Tenderer</v>
          </cell>
          <cell r="D4" t="str">
            <v>Persero PT. WASKITA KARYA</v>
          </cell>
        </row>
        <row r="7">
          <cell r="B7" t="str">
            <v>The breakdown shall be provided for all the above listed items, in the following format</v>
          </cell>
        </row>
        <row r="9">
          <cell r="A9">
            <v>0</v>
          </cell>
          <cell r="B9" t="str">
            <v>Price Item Number</v>
          </cell>
          <cell r="D9" t="str">
            <v>II-2-1 ;  IVA-1.6</v>
          </cell>
        </row>
        <row r="10">
          <cell r="B10" t="str">
            <v>Description</v>
          </cell>
          <cell r="D10" t="str">
            <v>Pre-cast concrete panel (t=5 cm) for canal lining including joint mortar</v>
          </cell>
        </row>
        <row r="12">
          <cell r="F12" t="str">
            <v>Foreign Currency</v>
          </cell>
        </row>
        <row r="13">
          <cell r="F13" t="str">
            <v>( ¥ )</v>
          </cell>
        </row>
        <row r="14">
          <cell r="B14" t="str">
            <v>Item</v>
          </cell>
          <cell r="D14" t="str">
            <v>Unit</v>
          </cell>
          <cell r="E14" t="str">
            <v>Quantity</v>
          </cell>
          <cell r="F14" t="str">
            <v>Unit</v>
          </cell>
          <cell r="G14" t="str">
            <v>Amount</v>
          </cell>
          <cell r="H14" t="str">
            <v>Unit Price</v>
          </cell>
          <cell r="I14" t="str">
            <v>Amount</v>
          </cell>
        </row>
        <row r="15">
          <cell r="F15" t="str">
            <v>Price</v>
          </cell>
          <cell r="H15" t="str">
            <v>( Rp. )</v>
          </cell>
        </row>
        <row r="16">
          <cell r="B16">
            <v>1</v>
          </cell>
          <cell r="C16" t="str">
            <v>Materials and Plant</v>
          </cell>
        </row>
        <row r="17">
          <cell r="B17">
            <v>1</v>
          </cell>
          <cell r="C17" t="str">
            <v>Cement</v>
          </cell>
          <cell r="D17" t="str">
            <v>bag</v>
          </cell>
          <cell r="E17">
            <v>0.32500000000000001</v>
          </cell>
          <cell r="G17">
            <v>0</v>
          </cell>
          <cell r="H17">
            <v>39670</v>
          </cell>
          <cell r="I17">
            <v>12892.75</v>
          </cell>
        </row>
        <row r="18">
          <cell r="B18">
            <v>2</v>
          </cell>
          <cell r="C18" t="str">
            <v>Coarse Agregate (Natural)</v>
          </cell>
          <cell r="D18" t="str">
            <v>m3</v>
          </cell>
          <cell r="E18">
            <v>4.2500000000000003E-2</v>
          </cell>
          <cell r="G18">
            <v>0</v>
          </cell>
          <cell r="H18">
            <v>120080</v>
          </cell>
          <cell r="I18">
            <v>5103.3999999999996</v>
          </cell>
        </row>
        <row r="19">
          <cell r="B19">
            <v>3</v>
          </cell>
          <cell r="C19" t="str">
            <v>Fine Aggregate</v>
          </cell>
          <cell r="D19" t="str">
            <v>m3</v>
          </cell>
          <cell r="E19">
            <v>3.2500000000000001E-2</v>
          </cell>
          <cell r="G19">
            <v>0</v>
          </cell>
          <cell r="H19">
            <v>58950</v>
          </cell>
          <cell r="I19">
            <v>1915.88</v>
          </cell>
        </row>
        <row r="20">
          <cell r="B20">
            <v>4</v>
          </cell>
          <cell r="C20" t="str">
            <v>Reinforcement bar</v>
          </cell>
          <cell r="D20" t="str">
            <v>Kg</v>
          </cell>
          <cell r="E20">
            <v>6.3000000000000007</v>
          </cell>
          <cell r="G20">
            <v>0</v>
          </cell>
          <cell r="H20">
            <v>9451.83</v>
          </cell>
          <cell r="I20">
            <v>59546.53</v>
          </cell>
        </row>
        <row r="21">
          <cell r="B21">
            <v>5</v>
          </cell>
          <cell r="C21" t="str">
            <v>Formwork</v>
          </cell>
          <cell r="D21" t="str">
            <v>m2</v>
          </cell>
          <cell r="E21">
            <v>1.5333333333333334E-2</v>
          </cell>
          <cell r="G21">
            <v>0</v>
          </cell>
          <cell r="H21">
            <v>43885</v>
          </cell>
          <cell r="I21">
            <v>672.9</v>
          </cell>
        </row>
        <row r="23">
          <cell r="B23">
            <v>2</v>
          </cell>
          <cell r="C23" t="str">
            <v>Contractor's Equipment</v>
          </cell>
        </row>
        <row r="24">
          <cell r="B24">
            <v>1</v>
          </cell>
          <cell r="C24" t="str">
            <v>Concrete mixer</v>
          </cell>
          <cell r="D24" t="str">
            <v>hr</v>
          </cell>
          <cell r="E24">
            <v>2.5000000000000001E-2</v>
          </cell>
          <cell r="G24">
            <v>0</v>
          </cell>
          <cell r="H24">
            <v>32900</v>
          </cell>
          <cell r="I24">
            <v>822.5</v>
          </cell>
          <cell r="J24">
            <v>9</v>
          </cell>
        </row>
        <row r="25">
          <cell r="B25">
            <v>2</v>
          </cell>
          <cell r="C25" t="str">
            <v>Concrete vibrator</v>
          </cell>
          <cell r="D25" t="str">
            <v>hr</v>
          </cell>
          <cell r="E25">
            <v>2.5000000000000001E-2</v>
          </cell>
          <cell r="G25">
            <v>0</v>
          </cell>
          <cell r="H25">
            <v>32900</v>
          </cell>
          <cell r="I25">
            <v>822.5</v>
          </cell>
        </row>
        <row r="26">
          <cell r="B26">
            <v>3</v>
          </cell>
          <cell r="C26" t="str">
            <v>Tools for transort</v>
          </cell>
          <cell r="D26" t="str">
            <v>ls</v>
          </cell>
          <cell r="E26">
            <v>1</v>
          </cell>
          <cell r="G26">
            <v>0</v>
          </cell>
          <cell r="H26">
            <v>1000</v>
          </cell>
          <cell r="I26">
            <v>1000</v>
          </cell>
          <cell r="J26">
            <v>1000</v>
          </cell>
        </row>
        <row r="28">
          <cell r="B28">
            <v>3</v>
          </cell>
          <cell r="C28" t="str">
            <v>Labour</v>
          </cell>
        </row>
        <row r="29">
          <cell r="A29" t="str">
            <v>1</v>
          </cell>
          <cell r="B29">
            <v>1</v>
          </cell>
          <cell r="C29" t="str">
            <v>Foreman</v>
          </cell>
          <cell r="D29" t="str">
            <v>day</v>
          </cell>
          <cell r="E29">
            <v>5.0000000000000001E-3</v>
          </cell>
          <cell r="G29">
            <v>0</v>
          </cell>
          <cell r="H29">
            <v>44500</v>
          </cell>
          <cell r="I29">
            <v>222.5</v>
          </cell>
          <cell r="J29">
            <v>200</v>
          </cell>
        </row>
        <row r="30">
          <cell r="A30" t="str">
            <v>5</v>
          </cell>
          <cell r="B30">
            <v>2</v>
          </cell>
          <cell r="C30" t="str">
            <v>Skilled labour</v>
          </cell>
          <cell r="D30" t="str">
            <v>day</v>
          </cell>
          <cell r="E30">
            <v>2.5000000000000001E-2</v>
          </cell>
          <cell r="G30">
            <v>0</v>
          </cell>
          <cell r="H30">
            <v>39000</v>
          </cell>
          <cell r="I30">
            <v>975</v>
          </cell>
          <cell r="J30">
            <v>200</v>
          </cell>
        </row>
        <row r="31">
          <cell r="A31" t="str">
            <v>15</v>
          </cell>
          <cell r="B31">
            <v>3</v>
          </cell>
          <cell r="C31" t="str">
            <v>Common Labour</v>
          </cell>
          <cell r="D31" t="str">
            <v>day</v>
          </cell>
          <cell r="E31">
            <v>7.4999999999999997E-2</v>
          </cell>
          <cell r="G31">
            <v>0</v>
          </cell>
          <cell r="H31">
            <v>27800</v>
          </cell>
          <cell r="I31">
            <v>2085</v>
          </cell>
          <cell r="J31">
            <v>200</v>
          </cell>
        </row>
        <row r="32">
          <cell r="J32">
            <v>3282.5</v>
          </cell>
        </row>
        <row r="33">
          <cell r="J33">
            <v>65650</v>
          </cell>
          <cell r="K33">
            <v>55000</v>
          </cell>
          <cell r="L33" t="str">
            <v>cor</v>
          </cell>
        </row>
        <row r="34">
          <cell r="B34">
            <v>4</v>
          </cell>
          <cell r="C34" t="str">
            <v>Miscellaneous &amp; Transport</v>
          </cell>
          <cell r="K34">
            <v>25000</v>
          </cell>
        </row>
        <row r="35">
          <cell r="K35">
            <v>80000</v>
          </cell>
        </row>
        <row r="38">
          <cell r="B38">
            <v>5</v>
          </cell>
          <cell r="C38" t="str">
            <v>Sub Total ( 1 - 4 )</v>
          </cell>
          <cell r="G38">
            <v>0</v>
          </cell>
          <cell r="I38">
            <v>86058.959999999992</v>
          </cell>
        </row>
        <row r="40">
          <cell r="B40">
            <v>6</v>
          </cell>
          <cell r="C40" t="str">
            <v>Indirect Cost</v>
          </cell>
          <cell r="D40">
            <v>0.1</v>
          </cell>
          <cell r="G40">
            <v>0</v>
          </cell>
          <cell r="I40">
            <v>8605.9</v>
          </cell>
        </row>
        <row r="42">
          <cell r="A42" t="str">
            <v>CW 0</v>
          </cell>
          <cell r="B42">
            <v>7</v>
          </cell>
          <cell r="C42" t="str">
            <v>Unit Prices (rounded)</v>
          </cell>
          <cell r="G42">
            <v>0</v>
          </cell>
          <cell r="I42">
            <v>94664</v>
          </cell>
          <cell r="J42">
            <v>1893280</v>
          </cell>
        </row>
        <row r="45">
          <cell r="H45" t="str">
            <v>Tenderer's Official Representative</v>
          </cell>
        </row>
        <row r="49">
          <cell r="H49" t="str">
            <v>Signature :</v>
          </cell>
        </row>
        <row r="50">
          <cell r="H50" t="str">
            <v>Name  :</v>
          </cell>
          <cell r="I50" t="str">
            <v>Ir. Sudirman</v>
          </cell>
        </row>
        <row r="51">
          <cell r="H51" t="str">
            <v>Position :</v>
          </cell>
          <cell r="I51" t="str">
            <v>Branch Manager of South Sumatra</v>
          </cell>
        </row>
        <row r="52">
          <cell r="H52" t="str">
            <v>Date :</v>
          </cell>
          <cell r="I52" t="str">
            <v>September 18, 2007</v>
          </cell>
        </row>
        <row r="53">
          <cell r="H53" t="str">
            <v>Company Stamp :</v>
          </cell>
        </row>
        <row r="57">
          <cell r="A57">
            <v>0</v>
          </cell>
          <cell r="B57" t="str">
            <v>Price Item Number</v>
          </cell>
          <cell r="D57" t="str">
            <v>II-2-2 , IVA-1.7</v>
          </cell>
        </row>
        <row r="58">
          <cell r="B58" t="str">
            <v>Description</v>
          </cell>
          <cell r="D58" t="str">
            <v xml:space="preserve">Lining concrete, Type B </v>
          </cell>
        </row>
        <row r="60">
          <cell r="F60" t="str">
            <v>Foreign Currency</v>
          </cell>
        </row>
        <row r="61">
          <cell r="F61" t="str">
            <v>( ¥ )</v>
          </cell>
        </row>
        <row r="62">
          <cell r="B62" t="str">
            <v>Item</v>
          </cell>
          <cell r="D62" t="str">
            <v>Unit</v>
          </cell>
          <cell r="E62" t="str">
            <v>Quantity</v>
          </cell>
          <cell r="F62" t="str">
            <v>Unit</v>
          </cell>
          <cell r="G62" t="str">
            <v>Amount</v>
          </cell>
          <cell r="H62" t="str">
            <v>Unit Price</v>
          </cell>
          <cell r="I62" t="str">
            <v>Amount</v>
          </cell>
        </row>
        <row r="63">
          <cell r="F63" t="str">
            <v>Price</v>
          </cell>
          <cell r="H63" t="str">
            <v>( Rp. )</v>
          </cell>
          <cell r="J63">
            <v>17446009110.470001</v>
          </cell>
        </row>
        <row r="64">
          <cell r="B64">
            <v>1</v>
          </cell>
          <cell r="C64" t="str">
            <v>Materials and Plant</v>
          </cell>
          <cell r="J64">
            <v>21554046798.739998</v>
          </cell>
        </row>
        <row r="65">
          <cell r="B65">
            <v>1</v>
          </cell>
          <cell r="C65" t="str">
            <v>Cement</v>
          </cell>
          <cell r="D65" t="str">
            <v>bag</v>
          </cell>
          <cell r="E65">
            <v>6</v>
          </cell>
          <cell r="G65">
            <v>0</v>
          </cell>
          <cell r="H65">
            <v>39670</v>
          </cell>
          <cell r="I65">
            <v>238020</v>
          </cell>
          <cell r="J65">
            <v>-4108037688.2699966</v>
          </cell>
        </row>
        <row r="66">
          <cell r="B66">
            <v>2</v>
          </cell>
          <cell r="C66" t="str">
            <v>Coarse Agregate (Natural)</v>
          </cell>
          <cell r="D66" t="str">
            <v>m3</v>
          </cell>
          <cell r="E66">
            <v>0.82</v>
          </cell>
          <cell r="G66">
            <v>0</v>
          </cell>
          <cell r="H66">
            <v>120080</v>
          </cell>
          <cell r="I66">
            <v>98465.600000000006</v>
          </cell>
        </row>
        <row r="67">
          <cell r="B67">
            <v>3</v>
          </cell>
          <cell r="C67" t="str">
            <v>Fine Aggregate</v>
          </cell>
          <cell r="D67" t="str">
            <v>m3</v>
          </cell>
          <cell r="E67">
            <v>0.62</v>
          </cell>
          <cell r="G67">
            <v>0</v>
          </cell>
          <cell r="H67">
            <v>58950</v>
          </cell>
          <cell r="I67">
            <v>36549</v>
          </cell>
        </row>
        <row r="68">
          <cell r="B68">
            <v>4</v>
          </cell>
          <cell r="C68" t="str">
            <v>Polypropylene fiber</v>
          </cell>
          <cell r="D68" t="str">
            <v>Kg</v>
          </cell>
          <cell r="E68">
            <v>1</v>
          </cell>
          <cell r="G68">
            <v>0</v>
          </cell>
          <cell r="H68">
            <v>44210</v>
          </cell>
          <cell r="I68">
            <v>0</v>
          </cell>
        </row>
        <row r="71">
          <cell r="B71">
            <v>2</v>
          </cell>
          <cell r="C71" t="str">
            <v>Contractor's Equipment</v>
          </cell>
        </row>
        <row r="72">
          <cell r="B72">
            <v>1</v>
          </cell>
          <cell r="C72" t="str">
            <v>Concrete mixer</v>
          </cell>
          <cell r="D72" t="str">
            <v>hr</v>
          </cell>
          <cell r="E72">
            <v>0.5</v>
          </cell>
          <cell r="G72">
            <v>0</v>
          </cell>
          <cell r="H72">
            <v>32900</v>
          </cell>
          <cell r="I72">
            <v>16450</v>
          </cell>
          <cell r="J72">
            <v>0</v>
          </cell>
        </row>
        <row r="73">
          <cell r="B73">
            <v>2</v>
          </cell>
          <cell r="C73" t="str">
            <v>Concrete vibrator</v>
          </cell>
          <cell r="D73" t="str">
            <v>hr</v>
          </cell>
          <cell r="E73">
            <v>0.25</v>
          </cell>
          <cell r="G73">
            <v>0</v>
          </cell>
          <cell r="H73">
            <v>32900</v>
          </cell>
          <cell r="I73">
            <v>8225</v>
          </cell>
        </row>
        <row r="74">
          <cell r="J74">
            <v>1000</v>
          </cell>
        </row>
        <row r="76">
          <cell r="B76">
            <v>3</v>
          </cell>
          <cell r="C76" t="str">
            <v>Labour</v>
          </cell>
        </row>
        <row r="77">
          <cell r="A77" t="str">
            <v>1</v>
          </cell>
          <cell r="B77">
            <v>1</v>
          </cell>
          <cell r="C77" t="str">
            <v>Foreman</v>
          </cell>
          <cell r="D77" t="str">
            <v>day</v>
          </cell>
          <cell r="E77">
            <v>0.14285714285714285</v>
          </cell>
          <cell r="G77">
            <v>0</v>
          </cell>
          <cell r="H77">
            <v>44500</v>
          </cell>
          <cell r="I77">
            <v>6357.14</v>
          </cell>
          <cell r="J77">
            <v>7</v>
          </cell>
        </row>
        <row r="78">
          <cell r="A78" t="str">
            <v>3</v>
          </cell>
          <cell r="B78">
            <v>2</v>
          </cell>
          <cell r="C78" t="str">
            <v>Skilled labour</v>
          </cell>
          <cell r="D78" t="str">
            <v>day</v>
          </cell>
          <cell r="E78">
            <v>0.42857142857142855</v>
          </cell>
          <cell r="G78">
            <v>0</v>
          </cell>
          <cell r="H78">
            <v>39000</v>
          </cell>
          <cell r="I78">
            <v>16714.29</v>
          </cell>
          <cell r="J78">
            <v>7</v>
          </cell>
        </row>
        <row r="79">
          <cell r="A79" t="str">
            <v>10</v>
          </cell>
          <cell r="B79">
            <v>3</v>
          </cell>
          <cell r="C79" t="str">
            <v>Common Labour</v>
          </cell>
          <cell r="D79" t="str">
            <v>day</v>
          </cell>
          <cell r="E79">
            <v>1.4285714285714286</v>
          </cell>
          <cell r="G79">
            <v>0</v>
          </cell>
          <cell r="H79">
            <v>27800</v>
          </cell>
          <cell r="I79">
            <v>39714.29</v>
          </cell>
          <cell r="J79">
            <v>7</v>
          </cell>
        </row>
        <row r="80">
          <cell r="J80">
            <v>62785.72</v>
          </cell>
        </row>
        <row r="82">
          <cell r="B82">
            <v>4</v>
          </cell>
          <cell r="C82" t="str">
            <v>Miscellaneous &amp; Transport</v>
          </cell>
        </row>
        <row r="88">
          <cell r="B88">
            <v>5</v>
          </cell>
          <cell r="C88" t="str">
            <v>Sub Total ( 1 - 4 )</v>
          </cell>
          <cell r="G88">
            <v>0</v>
          </cell>
          <cell r="I88">
            <v>460495.31999999995</v>
          </cell>
        </row>
        <row r="90">
          <cell r="B90">
            <v>6</v>
          </cell>
          <cell r="C90" t="str">
            <v>Indirect Cost</v>
          </cell>
          <cell r="D90">
            <v>0.1</v>
          </cell>
          <cell r="G90">
            <v>0</v>
          </cell>
          <cell r="I90">
            <v>46049.53</v>
          </cell>
        </row>
        <row r="92">
          <cell r="A92" t="str">
            <v>CW lin</v>
          </cell>
          <cell r="B92">
            <v>7</v>
          </cell>
          <cell r="C92" t="str">
            <v>Unit Prices (rounded)</v>
          </cell>
          <cell r="G92">
            <v>0</v>
          </cell>
          <cell r="I92">
            <v>506544</v>
          </cell>
        </row>
        <row r="95">
          <cell r="H95" t="str">
            <v>Tenderer's Official Representative</v>
          </cell>
        </row>
        <row r="99">
          <cell r="H99" t="str">
            <v>Signature :</v>
          </cell>
        </row>
        <row r="100">
          <cell r="H100" t="str">
            <v>Name  :</v>
          </cell>
          <cell r="I100" t="str">
            <v>Ir. Sudirman</v>
          </cell>
        </row>
        <row r="101">
          <cell r="H101" t="str">
            <v>Position :</v>
          </cell>
          <cell r="I101" t="str">
            <v>Branch Manager of South Sumatra</v>
          </cell>
        </row>
        <row r="102">
          <cell r="H102" t="str">
            <v>Date :</v>
          </cell>
          <cell r="I102" t="str">
            <v>September 18, 2007</v>
          </cell>
        </row>
        <row r="103">
          <cell r="H103" t="str">
            <v>Company Stamp :</v>
          </cell>
        </row>
        <row r="107">
          <cell r="A107">
            <v>0</v>
          </cell>
          <cell r="B107" t="str">
            <v>Price Item Number</v>
          </cell>
          <cell r="D107" t="str">
            <v>II-2-3 ; IVA-1.8</v>
          </cell>
        </row>
        <row r="108">
          <cell r="B108" t="str">
            <v>Description</v>
          </cell>
          <cell r="D108" t="str">
            <v>Foundation mortar (t=3 cm)/(t=2cm) at bottom layer of concrete panel (proportion 1:3)</v>
          </cell>
        </row>
        <row r="110">
          <cell r="F110" t="str">
            <v>Foreign Currency</v>
          </cell>
        </row>
        <row r="111">
          <cell r="F111" t="str">
            <v>( ¥ )</v>
          </cell>
        </row>
        <row r="112">
          <cell r="B112" t="str">
            <v>Item</v>
          </cell>
          <cell r="D112" t="str">
            <v>Unit</v>
          </cell>
          <cell r="E112" t="str">
            <v>Quantity</v>
          </cell>
          <cell r="F112" t="str">
            <v>Unit</v>
          </cell>
          <cell r="G112" t="str">
            <v>Amount</v>
          </cell>
          <cell r="H112" t="str">
            <v>Unit Price</v>
          </cell>
          <cell r="I112" t="str">
            <v>Amount</v>
          </cell>
        </row>
        <row r="113">
          <cell r="F113" t="str">
            <v>Price</v>
          </cell>
          <cell r="H113" t="str">
            <v>( Rp. )</v>
          </cell>
        </row>
        <row r="114">
          <cell r="B114">
            <v>1</v>
          </cell>
          <cell r="C114" t="str">
            <v>Materials and Plant</v>
          </cell>
        </row>
        <row r="115">
          <cell r="B115">
            <v>1</v>
          </cell>
          <cell r="C115" t="str">
            <v>Cement</v>
          </cell>
          <cell r="D115" t="str">
            <v>bag</v>
          </cell>
          <cell r="E115">
            <v>5</v>
          </cell>
          <cell r="G115">
            <v>0</v>
          </cell>
          <cell r="H115">
            <v>39670</v>
          </cell>
          <cell r="I115">
            <v>198350</v>
          </cell>
        </row>
        <row r="116">
          <cell r="B116">
            <v>2</v>
          </cell>
          <cell r="C116" t="str">
            <v>Coarse Agregate (Natural)</v>
          </cell>
          <cell r="D116" t="str">
            <v>m3</v>
          </cell>
          <cell r="E116">
            <v>0.82</v>
          </cell>
          <cell r="G116">
            <v>0</v>
          </cell>
          <cell r="H116">
            <v>120080</v>
          </cell>
          <cell r="I116">
            <v>98465.600000000006</v>
          </cell>
        </row>
        <row r="117">
          <cell r="B117">
            <v>3</v>
          </cell>
          <cell r="C117" t="str">
            <v>Fine Aggregate</v>
          </cell>
          <cell r="D117" t="str">
            <v>m3</v>
          </cell>
          <cell r="E117">
            <v>0.62</v>
          </cell>
          <cell r="G117">
            <v>0</v>
          </cell>
          <cell r="H117">
            <v>58950</v>
          </cell>
          <cell r="I117">
            <v>36549</v>
          </cell>
        </row>
        <row r="121">
          <cell r="B121">
            <v>2</v>
          </cell>
          <cell r="C121" t="str">
            <v>Contractor's Equipment</v>
          </cell>
        </row>
        <row r="122">
          <cell r="B122">
            <v>1</v>
          </cell>
          <cell r="C122" t="str">
            <v>Concrete mixer</v>
          </cell>
          <cell r="D122" t="str">
            <v>hr</v>
          </cell>
          <cell r="E122">
            <v>0.5</v>
          </cell>
          <cell r="G122">
            <v>0</v>
          </cell>
          <cell r="H122">
            <v>32900</v>
          </cell>
          <cell r="I122">
            <v>16450</v>
          </cell>
          <cell r="J122">
            <v>0</v>
          </cell>
        </row>
        <row r="123">
          <cell r="B123">
            <v>2</v>
          </cell>
          <cell r="C123" t="str">
            <v>Concrete vibrator</v>
          </cell>
          <cell r="D123" t="str">
            <v>hr</v>
          </cell>
          <cell r="E123">
            <v>0.25</v>
          </cell>
          <cell r="G123">
            <v>0</v>
          </cell>
          <cell r="H123">
            <v>32900</v>
          </cell>
          <cell r="I123">
            <v>8225</v>
          </cell>
        </row>
        <row r="124">
          <cell r="J124">
            <v>1000</v>
          </cell>
        </row>
        <row r="126">
          <cell r="B126">
            <v>3</v>
          </cell>
          <cell r="C126" t="str">
            <v>Labour</v>
          </cell>
        </row>
        <row r="127">
          <cell r="A127" t="str">
            <v>1</v>
          </cell>
          <cell r="B127">
            <v>1</v>
          </cell>
          <cell r="C127" t="str">
            <v>Foreman</v>
          </cell>
          <cell r="D127" t="str">
            <v>day</v>
          </cell>
          <cell r="E127">
            <v>0.05</v>
          </cell>
          <cell r="G127">
            <v>0</v>
          </cell>
          <cell r="H127">
            <v>44500</v>
          </cell>
          <cell r="I127">
            <v>2225</v>
          </cell>
          <cell r="J127">
            <v>20</v>
          </cell>
        </row>
        <row r="128">
          <cell r="A128" t="str">
            <v>3</v>
          </cell>
          <cell r="B128">
            <v>2</v>
          </cell>
          <cell r="C128" t="str">
            <v>Skilled labour</v>
          </cell>
          <cell r="D128" t="str">
            <v>day</v>
          </cell>
          <cell r="E128">
            <v>0.15</v>
          </cell>
          <cell r="G128">
            <v>0</v>
          </cell>
          <cell r="H128">
            <v>39000</v>
          </cell>
          <cell r="I128">
            <v>5850</v>
          </cell>
          <cell r="J128">
            <v>20</v>
          </cell>
        </row>
        <row r="129">
          <cell r="A129" t="str">
            <v>10</v>
          </cell>
          <cell r="B129">
            <v>3</v>
          </cell>
          <cell r="C129" t="str">
            <v>Common Labour</v>
          </cell>
          <cell r="D129" t="str">
            <v>day</v>
          </cell>
          <cell r="E129">
            <v>0.5</v>
          </cell>
          <cell r="G129">
            <v>0</v>
          </cell>
          <cell r="H129">
            <v>27800</v>
          </cell>
          <cell r="I129">
            <v>13900</v>
          </cell>
          <cell r="J129">
            <v>20</v>
          </cell>
        </row>
        <row r="130">
          <cell r="J130">
            <v>21975</v>
          </cell>
        </row>
        <row r="132">
          <cell r="B132">
            <v>4</v>
          </cell>
          <cell r="C132" t="str">
            <v>Miscellaneous &amp; Transport</v>
          </cell>
        </row>
        <row r="135">
          <cell r="B135">
            <v>5</v>
          </cell>
          <cell r="C135" t="str">
            <v>Sub Total ( 1 - 4 )</v>
          </cell>
          <cell r="G135">
            <v>0</v>
          </cell>
          <cell r="I135">
            <v>380014.6</v>
          </cell>
        </row>
        <row r="137">
          <cell r="B137">
            <v>6</v>
          </cell>
          <cell r="C137" t="str">
            <v>Indirect Cost</v>
          </cell>
          <cell r="D137">
            <v>0.1</v>
          </cell>
          <cell r="G137">
            <v>0</v>
          </cell>
          <cell r="I137">
            <v>38001.46</v>
          </cell>
        </row>
        <row r="139">
          <cell r="A139" t="str">
            <v>CW fondmortar</v>
          </cell>
          <cell r="B139">
            <v>7</v>
          </cell>
          <cell r="C139" t="str">
            <v>Unit Prices (rounded)</v>
          </cell>
          <cell r="G139">
            <v>0</v>
          </cell>
          <cell r="I139">
            <v>418016</v>
          </cell>
        </row>
        <row r="142">
          <cell r="H142" t="str">
            <v>Tenderer's Official Representative</v>
          </cell>
        </row>
        <row r="146">
          <cell r="H146" t="str">
            <v>Signature :</v>
          </cell>
        </row>
        <row r="147">
          <cell r="H147" t="str">
            <v>Name  :</v>
          </cell>
          <cell r="I147" t="str">
            <v>Ir. Sudirman</v>
          </cell>
        </row>
        <row r="148">
          <cell r="H148" t="str">
            <v>Position :</v>
          </cell>
          <cell r="I148" t="str">
            <v>Branch Manager of South Sumatra</v>
          </cell>
        </row>
        <row r="149">
          <cell r="H149" t="str">
            <v>Date :</v>
          </cell>
          <cell r="I149" t="str">
            <v>September 18, 2007</v>
          </cell>
        </row>
        <row r="150">
          <cell r="H150" t="str">
            <v>Company Stamp :</v>
          </cell>
        </row>
        <row r="154">
          <cell r="A154">
            <v>0</v>
          </cell>
          <cell r="B154" t="str">
            <v>Price Item Number</v>
          </cell>
          <cell r="D154" t="str">
            <v>II-2-5</v>
          </cell>
        </row>
        <row r="155">
          <cell r="B155" t="str">
            <v>Description</v>
          </cell>
          <cell r="D155" t="str">
            <v>Weepholes including PVC pipe (dia. 50 mm) with gravel, sand and fiber materials</v>
          </cell>
        </row>
        <row r="157">
          <cell r="F157" t="str">
            <v>Foreign Currency</v>
          </cell>
        </row>
        <row r="158">
          <cell r="F158" t="str">
            <v>( ¥ )</v>
          </cell>
        </row>
        <row r="159">
          <cell r="B159" t="str">
            <v>Item</v>
          </cell>
          <cell r="D159" t="str">
            <v>Unit</v>
          </cell>
          <cell r="E159" t="str">
            <v>Quantity</v>
          </cell>
          <cell r="F159" t="str">
            <v>Unit</v>
          </cell>
          <cell r="G159" t="str">
            <v>Amount</v>
          </cell>
          <cell r="H159" t="str">
            <v>Unit Price</v>
          </cell>
          <cell r="I159" t="str">
            <v>Amount</v>
          </cell>
        </row>
        <row r="160">
          <cell r="F160" t="str">
            <v>Price</v>
          </cell>
          <cell r="H160" t="str">
            <v>( Rp. )</v>
          </cell>
        </row>
        <row r="161">
          <cell r="B161">
            <v>1</v>
          </cell>
          <cell r="C161" t="str">
            <v>Materials and Plant</v>
          </cell>
        </row>
        <row r="162">
          <cell r="B162">
            <v>1</v>
          </cell>
          <cell r="C162" t="str">
            <v>PVC Æ 50mm.</v>
          </cell>
          <cell r="D162" t="str">
            <v>m'</v>
          </cell>
          <cell r="E162">
            <v>0.6</v>
          </cell>
          <cell r="G162">
            <v>0</v>
          </cell>
          <cell r="H162">
            <v>16650</v>
          </cell>
          <cell r="I162">
            <v>9990</v>
          </cell>
        </row>
        <row r="163">
          <cell r="B163">
            <v>2</v>
          </cell>
          <cell r="C163" t="str">
            <v>Gravel</v>
          </cell>
          <cell r="D163" t="str">
            <v>m3</v>
          </cell>
          <cell r="E163">
            <v>0.05</v>
          </cell>
          <cell r="G163">
            <v>0</v>
          </cell>
          <cell r="H163">
            <v>120080</v>
          </cell>
          <cell r="I163">
            <v>6004</v>
          </cell>
        </row>
        <row r="164">
          <cell r="B164">
            <v>3</v>
          </cell>
          <cell r="C164" t="str">
            <v>Fine Aggregate</v>
          </cell>
          <cell r="D164" t="str">
            <v>m3</v>
          </cell>
          <cell r="E164">
            <v>0.1</v>
          </cell>
          <cell r="G164">
            <v>0</v>
          </cell>
          <cell r="H164">
            <v>58950</v>
          </cell>
          <cell r="I164">
            <v>5895</v>
          </cell>
        </row>
        <row r="168">
          <cell r="B168">
            <v>2</v>
          </cell>
          <cell r="C168" t="str">
            <v>Contractor's Equipment</v>
          </cell>
        </row>
        <row r="169">
          <cell r="B169">
            <v>1</v>
          </cell>
          <cell r="C169" t="str">
            <v>Tools</v>
          </cell>
          <cell r="D169" t="str">
            <v>ls</v>
          </cell>
          <cell r="E169">
            <v>1</v>
          </cell>
          <cell r="G169">
            <v>0</v>
          </cell>
          <cell r="H169">
            <v>1000</v>
          </cell>
          <cell r="I169">
            <v>1000</v>
          </cell>
          <cell r="J169">
            <v>1000</v>
          </cell>
        </row>
        <row r="171">
          <cell r="B171">
            <v>3</v>
          </cell>
          <cell r="C171" t="str">
            <v>Labour</v>
          </cell>
        </row>
        <row r="172">
          <cell r="A172" t="str">
            <v>1</v>
          </cell>
          <cell r="B172">
            <v>1</v>
          </cell>
          <cell r="C172" t="str">
            <v>Foreman</v>
          </cell>
          <cell r="D172" t="str">
            <v>day</v>
          </cell>
          <cell r="E172">
            <v>8.3333333333333329E-2</v>
          </cell>
          <cell r="G172">
            <v>0</v>
          </cell>
          <cell r="H172">
            <v>44500</v>
          </cell>
          <cell r="I172">
            <v>3708.33</v>
          </cell>
          <cell r="J172">
            <v>12</v>
          </cell>
        </row>
        <row r="173">
          <cell r="A173" t="str">
            <v>1</v>
          </cell>
          <cell r="B173">
            <v>2</v>
          </cell>
          <cell r="C173" t="str">
            <v>Skilled labour</v>
          </cell>
          <cell r="D173" t="str">
            <v>day</v>
          </cell>
          <cell r="E173">
            <v>8.3333333333333329E-2</v>
          </cell>
          <cell r="G173">
            <v>0</v>
          </cell>
          <cell r="H173">
            <v>39000</v>
          </cell>
          <cell r="I173">
            <v>3250</v>
          </cell>
          <cell r="J173">
            <v>12</v>
          </cell>
        </row>
        <row r="174">
          <cell r="A174" t="str">
            <v>4</v>
          </cell>
          <cell r="B174">
            <v>3</v>
          </cell>
          <cell r="C174" t="str">
            <v>Common Labour</v>
          </cell>
          <cell r="D174" t="str">
            <v>day</v>
          </cell>
          <cell r="E174">
            <v>0.33333333333333331</v>
          </cell>
          <cell r="G174">
            <v>0</v>
          </cell>
          <cell r="H174">
            <v>27800</v>
          </cell>
          <cell r="I174">
            <v>9266.67</v>
          </cell>
          <cell r="J174">
            <v>12</v>
          </cell>
        </row>
        <row r="175">
          <cell r="J175">
            <v>16225</v>
          </cell>
        </row>
        <row r="177">
          <cell r="B177">
            <v>4</v>
          </cell>
          <cell r="C177" t="str">
            <v>Miscellaneous &amp; Transport</v>
          </cell>
        </row>
        <row r="180">
          <cell r="B180">
            <v>5</v>
          </cell>
          <cell r="C180" t="str">
            <v>Sub Total ( 1 - 4 )</v>
          </cell>
          <cell r="G180">
            <v>0</v>
          </cell>
          <cell r="I180">
            <v>39114</v>
          </cell>
        </row>
        <row r="182">
          <cell r="B182">
            <v>6</v>
          </cell>
          <cell r="C182" t="str">
            <v>Indirect Cost</v>
          </cell>
          <cell r="D182">
            <v>0.1</v>
          </cell>
          <cell r="G182">
            <v>0</v>
          </cell>
          <cell r="I182">
            <v>3911.4</v>
          </cell>
        </row>
        <row r="184">
          <cell r="A184" t="str">
            <v>CW weep</v>
          </cell>
          <cell r="B184">
            <v>7</v>
          </cell>
          <cell r="C184" t="str">
            <v>Unit Prices (rounded)</v>
          </cell>
          <cell r="G184">
            <v>0</v>
          </cell>
          <cell r="I184">
            <v>43025</v>
          </cell>
        </row>
        <row r="187">
          <cell r="H187" t="str">
            <v>Tenderer's Official Representative</v>
          </cell>
        </row>
        <row r="191">
          <cell r="H191" t="str">
            <v>Signature :</v>
          </cell>
        </row>
        <row r="192">
          <cell r="H192" t="str">
            <v>Name  :</v>
          </cell>
          <cell r="I192" t="str">
            <v>Ir. Sudirman</v>
          </cell>
        </row>
        <row r="193">
          <cell r="H193" t="str">
            <v>Position :</v>
          </cell>
          <cell r="I193" t="str">
            <v>Branch Manager of South Sumatra</v>
          </cell>
        </row>
        <row r="194">
          <cell r="H194" t="str">
            <v>Date :</v>
          </cell>
          <cell r="I194" t="str">
            <v>September 18, 2007</v>
          </cell>
        </row>
        <row r="195">
          <cell r="H195" t="str">
            <v>Company Stamp :</v>
          </cell>
        </row>
        <row r="199">
          <cell r="A199">
            <v>1</v>
          </cell>
          <cell r="B199" t="str">
            <v>Price Item Number</v>
          </cell>
        </row>
        <row r="200">
          <cell r="B200" t="str">
            <v>Description</v>
          </cell>
          <cell r="D200" t="str">
            <v>Concrete, Type-A ( K-225 )</v>
          </cell>
        </row>
        <row r="202">
          <cell r="F202" t="str">
            <v>Foreign Currency</v>
          </cell>
        </row>
        <row r="203">
          <cell r="F203" t="str">
            <v>( ¥ )</v>
          </cell>
        </row>
        <row r="204">
          <cell r="B204" t="str">
            <v>Item</v>
          </cell>
          <cell r="D204" t="str">
            <v>Unit</v>
          </cell>
          <cell r="E204" t="str">
            <v>Quantity</v>
          </cell>
          <cell r="F204" t="str">
            <v>Unit</v>
          </cell>
          <cell r="G204" t="str">
            <v>Amount</v>
          </cell>
          <cell r="H204" t="str">
            <v>Unit Price</v>
          </cell>
          <cell r="I204" t="str">
            <v>Amount</v>
          </cell>
        </row>
        <row r="205">
          <cell r="F205" t="str">
            <v>Price</v>
          </cell>
          <cell r="H205" t="str">
            <v>( Rp. )</v>
          </cell>
        </row>
        <row r="206">
          <cell r="B206">
            <v>1</v>
          </cell>
          <cell r="C206" t="str">
            <v>Materials and Plant</v>
          </cell>
        </row>
        <row r="207">
          <cell r="B207">
            <v>1</v>
          </cell>
          <cell r="C207" t="str">
            <v>Cement</v>
          </cell>
          <cell r="D207" t="str">
            <v>bag</v>
          </cell>
          <cell r="E207">
            <v>6.5</v>
          </cell>
          <cell r="G207">
            <v>0</v>
          </cell>
          <cell r="H207">
            <v>39670</v>
          </cell>
          <cell r="I207">
            <v>257855</v>
          </cell>
          <cell r="J207">
            <v>6.6</v>
          </cell>
        </row>
        <row r="208">
          <cell r="B208">
            <v>2</v>
          </cell>
          <cell r="C208" t="str">
            <v>Crushed Rock</v>
          </cell>
          <cell r="D208" t="str">
            <v>m3</v>
          </cell>
          <cell r="E208">
            <v>0.82</v>
          </cell>
          <cell r="G208">
            <v>0</v>
          </cell>
          <cell r="H208">
            <v>229250</v>
          </cell>
          <cell r="I208">
            <v>187985</v>
          </cell>
        </row>
        <row r="209">
          <cell r="B209">
            <v>3</v>
          </cell>
          <cell r="C209" t="str">
            <v>Fine Aggregate</v>
          </cell>
          <cell r="D209" t="str">
            <v>m3</v>
          </cell>
          <cell r="E209">
            <v>0.61</v>
          </cell>
          <cell r="G209">
            <v>0</v>
          </cell>
          <cell r="H209">
            <v>58950</v>
          </cell>
          <cell r="I209">
            <v>35959.5</v>
          </cell>
        </row>
        <row r="210">
          <cell r="J210">
            <v>13000</v>
          </cell>
          <cell r="K210">
            <v>0</v>
          </cell>
        </row>
        <row r="212">
          <cell r="B212">
            <v>2</v>
          </cell>
          <cell r="C212" t="str">
            <v>Contractor's Equipment</v>
          </cell>
        </row>
        <row r="213">
          <cell r="A213" t="str">
            <v>1</v>
          </cell>
          <cell r="B213">
            <v>1</v>
          </cell>
          <cell r="C213" t="str">
            <v>Concrete mixer</v>
          </cell>
          <cell r="D213" t="str">
            <v>hr</v>
          </cell>
          <cell r="E213">
            <v>0.5</v>
          </cell>
          <cell r="G213">
            <v>0</v>
          </cell>
          <cell r="H213">
            <v>32900</v>
          </cell>
          <cell r="I213">
            <v>16450</v>
          </cell>
          <cell r="J213" t="str">
            <v>( Include : Sewa, fuel, operator, mob-demob, dismantling )</v>
          </cell>
        </row>
        <row r="214">
          <cell r="B214">
            <v>2</v>
          </cell>
          <cell r="C214" t="str">
            <v>Concrete vibrator</v>
          </cell>
          <cell r="D214" t="str">
            <v>hr</v>
          </cell>
          <cell r="E214">
            <v>0.25</v>
          </cell>
          <cell r="G214">
            <v>0</v>
          </cell>
          <cell r="H214">
            <v>32900</v>
          </cell>
          <cell r="I214">
            <v>8225</v>
          </cell>
        </row>
        <row r="217">
          <cell r="B217">
            <v>3</v>
          </cell>
          <cell r="C217" t="str">
            <v>Labour</v>
          </cell>
        </row>
        <row r="218">
          <cell r="A218">
            <v>1</v>
          </cell>
          <cell r="B218">
            <v>1</v>
          </cell>
          <cell r="C218" t="str">
            <v>Foreman</v>
          </cell>
          <cell r="D218" t="str">
            <v>day</v>
          </cell>
          <cell r="E218">
            <v>8.3333333333333329E-2</v>
          </cell>
          <cell r="G218">
            <v>0</v>
          </cell>
          <cell r="H218">
            <v>44500</v>
          </cell>
          <cell r="I218">
            <v>3708.33</v>
          </cell>
          <cell r="J218">
            <v>12</v>
          </cell>
        </row>
        <row r="219">
          <cell r="A219" t="str">
            <v>5</v>
          </cell>
          <cell r="B219">
            <v>2</v>
          </cell>
          <cell r="C219" t="str">
            <v>Skilled labour</v>
          </cell>
          <cell r="D219" t="str">
            <v>day</v>
          </cell>
          <cell r="E219">
            <v>0.41666666666666669</v>
          </cell>
          <cell r="G219">
            <v>0</v>
          </cell>
          <cell r="H219">
            <v>39000</v>
          </cell>
          <cell r="I219">
            <v>16250</v>
          </cell>
          <cell r="J219">
            <v>12</v>
          </cell>
        </row>
        <row r="220">
          <cell r="A220" t="str">
            <v>15</v>
          </cell>
          <cell r="B220">
            <v>3</v>
          </cell>
          <cell r="C220" t="str">
            <v>Common Labour</v>
          </cell>
          <cell r="D220" t="str">
            <v>day</v>
          </cell>
          <cell r="E220">
            <v>1.25</v>
          </cell>
          <cell r="G220">
            <v>0</v>
          </cell>
          <cell r="H220">
            <v>27800</v>
          </cell>
          <cell r="I220">
            <v>34750</v>
          </cell>
          <cell r="J220">
            <v>12</v>
          </cell>
        </row>
        <row r="221">
          <cell r="J221">
            <v>54708.33</v>
          </cell>
        </row>
        <row r="222">
          <cell r="K222">
            <v>79383.33</v>
          </cell>
        </row>
        <row r="223">
          <cell r="B223">
            <v>4</v>
          </cell>
          <cell r="C223" t="str">
            <v>Miscellaneous &amp; Transport</v>
          </cell>
        </row>
        <row r="227">
          <cell r="B227">
            <v>5</v>
          </cell>
          <cell r="C227" t="str">
            <v>Sub Total ( 1 - 4 )</v>
          </cell>
          <cell r="G227">
            <v>0</v>
          </cell>
          <cell r="I227">
            <v>561182.83000000007</v>
          </cell>
        </row>
        <row r="229">
          <cell r="B229">
            <v>6</v>
          </cell>
          <cell r="C229" t="str">
            <v>Indirect Cost</v>
          </cell>
          <cell r="D229">
            <v>0.1</v>
          </cell>
          <cell r="G229">
            <v>0</v>
          </cell>
          <cell r="I229">
            <v>56118.28</v>
          </cell>
        </row>
        <row r="231">
          <cell r="A231" t="str">
            <v>CW 1</v>
          </cell>
          <cell r="B231">
            <v>7</v>
          </cell>
          <cell r="C231" t="str">
            <v>Unit Prices (rounded)</v>
          </cell>
          <cell r="G231">
            <v>0</v>
          </cell>
          <cell r="I231">
            <v>617301</v>
          </cell>
        </row>
        <row r="234">
          <cell r="H234" t="str">
            <v>Tenderer's Official Representative</v>
          </cell>
        </row>
        <row r="238">
          <cell r="H238" t="str">
            <v>Signature :</v>
          </cell>
        </row>
        <row r="239">
          <cell r="H239" t="str">
            <v>Name  :</v>
          </cell>
          <cell r="I239" t="str">
            <v>Ir. Sudirman</v>
          </cell>
        </row>
        <row r="240">
          <cell r="H240" t="str">
            <v>Position :</v>
          </cell>
          <cell r="I240" t="str">
            <v>Branch Manager of South Sumatra</v>
          </cell>
        </row>
        <row r="241">
          <cell r="H241" t="str">
            <v>Date :</v>
          </cell>
          <cell r="I241" t="str">
            <v>September 18, 2007</v>
          </cell>
        </row>
        <row r="242">
          <cell r="H242" t="str">
            <v>Company Stamp :</v>
          </cell>
        </row>
        <row r="246">
          <cell r="A246">
            <v>2</v>
          </cell>
          <cell r="B246" t="str">
            <v>Price Item Number</v>
          </cell>
          <cell r="D246" t="str">
            <v xml:space="preserve">II-3.3  ;  IVA-2.4  </v>
          </cell>
        </row>
        <row r="247">
          <cell r="B247" t="str">
            <v>Description</v>
          </cell>
          <cell r="D247" t="str">
            <v>Concrete, Type-B ( K-175 )</v>
          </cell>
        </row>
        <row r="249">
          <cell r="F249" t="str">
            <v>Foreign Currency</v>
          </cell>
        </row>
        <row r="250">
          <cell r="F250" t="str">
            <v>( ¥ )</v>
          </cell>
        </row>
        <row r="251">
          <cell r="B251" t="str">
            <v>Item</v>
          </cell>
          <cell r="D251" t="str">
            <v>Unit</v>
          </cell>
          <cell r="E251" t="str">
            <v>Quantity</v>
          </cell>
          <cell r="F251" t="str">
            <v>Unit</v>
          </cell>
          <cell r="G251" t="str">
            <v>Amount</v>
          </cell>
          <cell r="H251" t="str">
            <v>Unit Price</v>
          </cell>
          <cell r="I251" t="str">
            <v>Amount</v>
          </cell>
        </row>
        <row r="252">
          <cell r="F252" t="str">
            <v>Price</v>
          </cell>
          <cell r="H252" t="str">
            <v>( Rp. )</v>
          </cell>
        </row>
        <row r="253">
          <cell r="B253">
            <v>1</v>
          </cell>
          <cell r="C253" t="str">
            <v>Materials and Plant</v>
          </cell>
        </row>
        <row r="254">
          <cell r="B254">
            <v>1</v>
          </cell>
          <cell r="C254" t="str">
            <v>Cement</v>
          </cell>
          <cell r="D254" t="str">
            <v>bag</v>
          </cell>
          <cell r="E254">
            <v>6</v>
          </cell>
          <cell r="G254">
            <v>0</v>
          </cell>
          <cell r="H254">
            <v>39670</v>
          </cell>
          <cell r="I254">
            <v>238020</v>
          </cell>
        </row>
        <row r="255">
          <cell r="B255">
            <v>2</v>
          </cell>
          <cell r="C255" t="str">
            <v>Coarse Agregate (Natural)</v>
          </cell>
          <cell r="D255" t="str">
            <v>m3</v>
          </cell>
          <cell r="E255">
            <v>0.82</v>
          </cell>
          <cell r="G255">
            <v>0</v>
          </cell>
          <cell r="H255">
            <v>120080</v>
          </cell>
          <cell r="I255">
            <v>98465.600000000006</v>
          </cell>
        </row>
        <row r="256">
          <cell r="B256">
            <v>3</v>
          </cell>
          <cell r="C256" t="str">
            <v>Fine Aggregate</v>
          </cell>
          <cell r="D256" t="str">
            <v>m3</v>
          </cell>
          <cell r="E256">
            <v>0.57999999999999996</v>
          </cell>
          <cell r="G256">
            <v>0</v>
          </cell>
          <cell r="H256">
            <v>58950</v>
          </cell>
          <cell r="I256">
            <v>34191</v>
          </cell>
        </row>
        <row r="259">
          <cell r="B259">
            <v>2</v>
          </cell>
          <cell r="C259" t="str">
            <v>Contractor's Equipment</v>
          </cell>
        </row>
        <row r="260">
          <cell r="A260" t="str">
            <v>1</v>
          </cell>
          <cell r="B260">
            <v>1</v>
          </cell>
          <cell r="C260" t="str">
            <v>Concrete mixer</v>
          </cell>
          <cell r="D260" t="str">
            <v>hr</v>
          </cell>
          <cell r="E260">
            <v>0.5</v>
          </cell>
          <cell r="G260">
            <v>0</v>
          </cell>
          <cell r="H260">
            <v>32900</v>
          </cell>
          <cell r="I260">
            <v>16450</v>
          </cell>
          <cell r="J260">
            <v>5</v>
          </cell>
        </row>
        <row r="261">
          <cell r="B261">
            <v>2</v>
          </cell>
          <cell r="C261" t="str">
            <v>Concrete vibrator</v>
          </cell>
          <cell r="D261" t="str">
            <v>hr</v>
          </cell>
          <cell r="E261">
            <v>0.25</v>
          </cell>
          <cell r="G261">
            <v>0</v>
          </cell>
          <cell r="H261">
            <v>32900</v>
          </cell>
          <cell r="I261">
            <v>8225</v>
          </cell>
        </row>
        <row r="262">
          <cell r="J262">
            <v>1000</v>
          </cell>
        </row>
        <row r="264">
          <cell r="B264">
            <v>3</v>
          </cell>
          <cell r="C264" t="str">
            <v>Labour</v>
          </cell>
        </row>
        <row r="265">
          <cell r="A265">
            <v>1</v>
          </cell>
          <cell r="B265">
            <v>1</v>
          </cell>
          <cell r="C265" t="str">
            <v>Foreman</v>
          </cell>
          <cell r="D265" t="str">
            <v>day</v>
          </cell>
          <cell r="E265">
            <v>8.3333333333333329E-2</v>
          </cell>
          <cell r="G265">
            <v>0</v>
          </cell>
          <cell r="H265">
            <v>44500</v>
          </cell>
          <cell r="I265">
            <v>3708.33</v>
          </cell>
          <cell r="J265">
            <v>12</v>
          </cell>
        </row>
        <row r="266">
          <cell r="A266" t="str">
            <v>5</v>
          </cell>
          <cell r="B266">
            <v>2</v>
          </cell>
          <cell r="C266" t="str">
            <v>Skilled labour</v>
          </cell>
          <cell r="D266" t="str">
            <v>day</v>
          </cell>
          <cell r="E266">
            <v>0.41666666666666669</v>
          </cell>
          <cell r="G266">
            <v>0</v>
          </cell>
          <cell r="H266">
            <v>39000</v>
          </cell>
          <cell r="I266">
            <v>16250</v>
          </cell>
          <cell r="J266">
            <v>12</v>
          </cell>
        </row>
        <row r="267">
          <cell r="A267" t="str">
            <v>15</v>
          </cell>
          <cell r="B267">
            <v>3</v>
          </cell>
          <cell r="C267" t="str">
            <v>Common Labour</v>
          </cell>
          <cell r="D267" t="str">
            <v>day</v>
          </cell>
          <cell r="E267">
            <v>1.25</v>
          </cell>
          <cell r="G267">
            <v>0</v>
          </cell>
          <cell r="H267">
            <v>27800</v>
          </cell>
          <cell r="I267">
            <v>34750</v>
          </cell>
          <cell r="J267">
            <v>12</v>
          </cell>
        </row>
        <row r="268">
          <cell r="J268">
            <v>54708.33</v>
          </cell>
        </row>
        <row r="269">
          <cell r="B269">
            <v>4</v>
          </cell>
          <cell r="C269" t="str">
            <v>Miscellaneous &amp; Transport</v>
          </cell>
        </row>
        <row r="273">
          <cell r="B273">
            <v>5</v>
          </cell>
          <cell r="C273" t="str">
            <v>Sub Total ( 1 - 4 )</v>
          </cell>
          <cell r="G273">
            <v>0</v>
          </cell>
          <cell r="I273">
            <v>450059.93</v>
          </cell>
        </row>
        <row r="275">
          <cell r="B275">
            <v>6</v>
          </cell>
          <cell r="C275" t="str">
            <v>Indirect Cost</v>
          </cell>
          <cell r="D275">
            <v>0.1</v>
          </cell>
          <cell r="G275">
            <v>0</v>
          </cell>
          <cell r="I275">
            <v>45005.99</v>
          </cell>
        </row>
        <row r="277">
          <cell r="A277" t="str">
            <v>CW 2</v>
          </cell>
          <cell r="B277">
            <v>7</v>
          </cell>
          <cell r="C277" t="str">
            <v>Unit Prices (rounded)</v>
          </cell>
          <cell r="G277">
            <v>0</v>
          </cell>
          <cell r="I277">
            <v>495065</v>
          </cell>
        </row>
        <row r="280">
          <cell r="H280" t="str">
            <v>Tenderer's Official Representative</v>
          </cell>
        </row>
        <row r="284">
          <cell r="H284" t="str">
            <v>Signature :</v>
          </cell>
        </row>
        <row r="285">
          <cell r="H285" t="str">
            <v>Name  :</v>
          </cell>
          <cell r="I285" t="str">
            <v>Ir. Sudirman</v>
          </cell>
        </row>
        <row r="286">
          <cell r="H286" t="str">
            <v>Position :</v>
          </cell>
          <cell r="I286" t="str">
            <v>Branch Manager of South Sumatra</v>
          </cell>
        </row>
        <row r="287">
          <cell r="H287" t="str">
            <v>Date :</v>
          </cell>
          <cell r="I287" t="str">
            <v>September 18, 2007</v>
          </cell>
        </row>
        <row r="288">
          <cell r="H288" t="str">
            <v>Company Stamp :</v>
          </cell>
        </row>
        <row r="292">
          <cell r="A292">
            <v>3</v>
          </cell>
          <cell r="B292" t="str">
            <v>Price Item Number</v>
          </cell>
          <cell r="D292" t="str">
            <v>IVA-2.5</v>
          </cell>
        </row>
        <row r="293">
          <cell r="B293" t="str">
            <v>Description</v>
          </cell>
          <cell r="D293" t="str">
            <v>Concrete, Type-C ( K-125 )</v>
          </cell>
        </row>
        <row r="295">
          <cell r="F295" t="str">
            <v>Foreign Currency</v>
          </cell>
        </row>
        <row r="296">
          <cell r="F296" t="str">
            <v>( ¥ )</v>
          </cell>
        </row>
        <row r="297">
          <cell r="B297" t="str">
            <v>Item</v>
          </cell>
          <cell r="D297" t="str">
            <v>Unit</v>
          </cell>
          <cell r="E297" t="str">
            <v>Quantity</v>
          </cell>
          <cell r="F297" t="str">
            <v>Unit</v>
          </cell>
          <cell r="G297" t="str">
            <v>Amount</v>
          </cell>
          <cell r="H297" t="str">
            <v>Unit Price</v>
          </cell>
          <cell r="I297" t="str">
            <v>Amount</v>
          </cell>
        </row>
        <row r="298">
          <cell r="F298" t="str">
            <v>Price</v>
          </cell>
          <cell r="H298" t="str">
            <v>( Rp. )</v>
          </cell>
        </row>
        <row r="299">
          <cell r="B299">
            <v>1</v>
          </cell>
          <cell r="C299" t="str">
            <v>Materials and Plant</v>
          </cell>
        </row>
        <row r="300">
          <cell r="B300">
            <v>1</v>
          </cell>
          <cell r="C300" t="str">
            <v>Cement</v>
          </cell>
          <cell r="D300" t="str">
            <v>bag</v>
          </cell>
          <cell r="E300">
            <v>5.5</v>
          </cell>
          <cell r="G300">
            <v>0</v>
          </cell>
          <cell r="H300">
            <v>39670</v>
          </cell>
          <cell r="I300">
            <v>218185</v>
          </cell>
        </row>
        <row r="301">
          <cell r="B301">
            <v>2</v>
          </cell>
          <cell r="C301" t="str">
            <v>Coarse Agregate (Natural)</v>
          </cell>
          <cell r="D301" t="str">
            <v>m3</v>
          </cell>
          <cell r="E301">
            <v>0.79</v>
          </cell>
          <cell r="G301">
            <v>0</v>
          </cell>
          <cell r="H301">
            <v>120080</v>
          </cell>
          <cell r="I301">
            <v>94863.2</v>
          </cell>
        </row>
        <row r="302">
          <cell r="B302">
            <v>3</v>
          </cell>
          <cell r="C302" t="str">
            <v>Fine Aggregate</v>
          </cell>
          <cell r="D302" t="str">
            <v>m3</v>
          </cell>
          <cell r="E302">
            <v>0.61</v>
          </cell>
          <cell r="G302">
            <v>0</v>
          </cell>
          <cell r="H302">
            <v>58950</v>
          </cell>
          <cell r="I302">
            <v>35959.5</v>
          </cell>
        </row>
        <row r="304">
          <cell r="B304">
            <v>2</v>
          </cell>
          <cell r="C304" t="str">
            <v>Contractor's Equipment</v>
          </cell>
          <cell r="J304">
            <v>24675</v>
          </cell>
        </row>
        <row r="305">
          <cell r="A305" t="str">
            <v>1</v>
          </cell>
          <cell r="B305">
            <v>1</v>
          </cell>
          <cell r="C305" t="str">
            <v>Concrete mixer</v>
          </cell>
          <cell r="D305" t="str">
            <v>hr</v>
          </cell>
          <cell r="E305">
            <v>0.5</v>
          </cell>
          <cell r="G305">
            <v>0</v>
          </cell>
          <cell r="H305">
            <v>32900</v>
          </cell>
          <cell r="I305">
            <v>16450</v>
          </cell>
          <cell r="J305">
            <v>5</v>
          </cell>
        </row>
        <row r="306">
          <cell r="B306">
            <v>2</v>
          </cell>
          <cell r="C306" t="str">
            <v>Concrete vibrator</v>
          </cell>
          <cell r="D306" t="str">
            <v>hr</v>
          </cell>
          <cell r="E306">
            <v>0.25</v>
          </cell>
          <cell r="G306">
            <v>0</v>
          </cell>
          <cell r="H306">
            <v>32900</v>
          </cell>
          <cell r="I306">
            <v>8225</v>
          </cell>
        </row>
        <row r="307">
          <cell r="J307">
            <v>1000</v>
          </cell>
        </row>
        <row r="309">
          <cell r="B309">
            <v>3</v>
          </cell>
          <cell r="C309" t="str">
            <v>Labour</v>
          </cell>
        </row>
        <row r="310">
          <cell r="A310">
            <v>1</v>
          </cell>
          <cell r="B310">
            <v>1</v>
          </cell>
          <cell r="C310" t="str">
            <v>Foreman</v>
          </cell>
          <cell r="D310" t="str">
            <v>day</v>
          </cell>
          <cell r="E310">
            <v>8.3333333333333329E-2</v>
          </cell>
          <cell r="G310">
            <v>0</v>
          </cell>
          <cell r="H310">
            <v>44500</v>
          </cell>
          <cell r="I310">
            <v>3708.33</v>
          </cell>
          <cell r="J310">
            <v>12</v>
          </cell>
        </row>
        <row r="311">
          <cell r="A311" t="str">
            <v>5</v>
          </cell>
          <cell r="B311">
            <v>2</v>
          </cell>
          <cell r="C311" t="str">
            <v>Skilled labour</v>
          </cell>
          <cell r="D311" t="str">
            <v>day</v>
          </cell>
          <cell r="E311">
            <v>0.41666666666666669</v>
          </cell>
          <cell r="G311">
            <v>0</v>
          </cell>
          <cell r="H311">
            <v>39000</v>
          </cell>
          <cell r="I311">
            <v>16250</v>
          </cell>
          <cell r="J311">
            <v>12</v>
          </cell>
        </row>
        <row r="312">
          <cell r="A312" t="str">
            <v>15</v>
          </cell>
          <cell r="B312">
            <v>2</v>
          </cell>
          <cell r="C312" t="str">
            <v>Common Labour</v>
          </cell>
          <cell r="D312" t="str">
            <v>day</v>
          </cell>
          <cell r="E312">
            <v>1.25</v>
          </cell>
          <cell r="G312">
            <v>0</v>
          </cell>
          <cell r="H312">
            <v>27800</v>
          </cell>
          <cell r="I312">
            <v>34750</v>
          </cell>
          <cell r="J312">
            <v>12</v>
          </cell>
        </row>
        <row r="313">
          <cell r="J313">
            <v>54708.33</v>
          </cell>
        </row>
        <row r="314">
          <cell r="B314">
            <v>4</v>
          </cell>
          <cell r="C314" t="str">
            <v>Miscellaneous &amp; Transport</v>
          </cell>
        </row>
        <row r="317">
          <cell r="B317">
            <v>5</v>
          </cell>
          <cell r="C317" t="str">
            <v>Sub Total ( 1 - 4 )</v>
          </cell>
          <cell r="G317">
            <v>0</v>
          </cell>
          <cell r="I317">
            <v>428391.03</v>
          </cell>
        </row>
        <row r="319">
          <cell r="B319">
            <v>6</v>
          </cell>
          <cell r="C319" t="str">
            <v>Indirect Cost</v>
          </cell>
          <cell r="D319">
            <v>0.1</v>
          </cell>
          <cell r="G319">
            <v>0</v>
          </cell>
          <cell r="I319">
            <v>42839.1</v>
          </cell>
        </row>
        <row r="321">
          <cell r="A321" t="str">
            <v>CW 3</v>
          </cell>
          <cell r="B321">
            <v>7</v>
          </cell>
          <cell r="C321" t="str">
            <v>Unit Prices (rounded)</v>
          </cell>
          <cell r="G321">
            <v>0</v>
          </cell>
          <cell r="I321">
            <v>471230</v>
          </cell>
        </row>
        <row r="324">
          <cell r="H324" t="str">
            <v>Tenderer's Official Representative</v>
          </cell>
        </row>
        <row r="328">
          <cell r="H328" t="str">
            <v>Signature :</v>
          </cell>
        </row>
        <row r="329">
          <cell r="H329" t="str">
            <v>Name  :</v>
          </cell>
          <cell r="I329" t="str">
            <v>Ir. Sudirman</v>
          </cell>
        </row>
        <row r="330">
          <cell r="H330" t="str">
            <v>Position :</v>
          </cell>
          <cell r="I330" t="str">
            <v>Branch Manager of South Sumatra</v>
          </cell>
        </row>
        <row r="331">
          <cell r="H331" t="str">
            <v>Date :</v>
          </cell>
          <cell r="I331" t="str">
            <v>September 18, 2007</v>
          </cell>
        </row>
        <row r="332">
          <cell r="H332" t="str">
            <v>Company Stamp :</v>
          </cell>
        </row>
        <row r="336">
          <cell r="A336" t="str">
            <v>4a</v>
          </cell>
          <cell r="B336" t="str">
            <v>Price Item Number</v>
          </cell>
          <cell r="D336" t="str">
            <v>II-2-4 ; IVA-1.9</v>
          </cell>
        </row>
        <row r="337">
          <cell r="B337" t="str">
            <v>Description</v>
          </cell>
          <cell r="D337" t="str">
            <v>Form for in-situ concrete for canal lining</v>
          </cell>
        </row>
        <row r="339">
          <cell r="F339" t="str">
            <v>Foreign Currency</v>
          </cell>
        </row>
        <row r="340">
          <cell r="F340" t="str">
            <v>( ¥ )</v>
          </cell>
        </row>
        <row r="341">
          <cell r="B341" t="str">
            <v>Item</v>
          </cell>
          <cell r="D341" t="str">
            <v>Unit</v>
          </cell>
          <cell r="E341" t="str">
            <v>Quantity</v>
          </cell>
          <cell r="F341" t="str">
            <v>Unit</v>
          </cell>
          <cell r="G341" t="str">
            <v>Amount</v>
          </cell>
          <cell r="H341" t="str">
            <v>Unit Price</v>
          </cell>
          <cell r="I341" t="str">
            <v>Amount</v>
          </cell>
        </row>
        <row r="342">
          <cell r="F342" t="str">
            <v>Price</v>
          </cell>
          <cell r="H342" t="str">
            <v>( Rp. )</v>
          </cell>
          <cell r="J342" t="str">
            <v>times</v>
          </cell>
        </row>
        <row r="343">
          <cell r="B343">
            <v>1</v>
          </cell>
          <cell r="C343" t="str">
            <v>Materials and Plant</v>
          </cell>
        </row>
        <row r="344">
          <cell r="B344">
            <v>1</v>
          </cell>
          <cell r="C344" t="str">
            <v>Multiplek 12 mm, tegofilm</v>
          </cell>
          <cell r="D344" t="str">
            <v>sheet</v>
          </cell>
          <cell r="E344">
            <v>7.6399999999999996E-2</v>
          </cell>
          <cell r="G344">
            <v>0</v>
          </cell>
          <cell r="H344">
            <v>158290</v>
          </cell>
          <cell r="I344">
            <v>12093.36</v>
          </cell>
          <cell r="K344" t="str">
            <v>per bentang</v>
          </cell>
        </row>
        <row r="345">
          <cell r="B345">
            <v>2</v>
          </cell>
          <cell r="C345" t="str">
            <v>Timber</v>
          </cell>
          <cell r="D345" t="str">
            <v>m3</v>
          </cell>
          <cell r="E345">
            <v>1.15E-2</v>
          </cell>
          <cell r="G345">
            <v>0</v>
          </cell>
          <cell r="H345">
            <v>1037080</v>
          </cell>
          <cell r="I345">
            <v>11926.42</v>
          </cell>
          <cell r="K345" t="str">
            <v>kebutuhan scaffolding &amp; perlengkapannya per 1,8 m'</v>
          </cell>
          <cell r="P345" t="str">
            <v>L talang</v>
          </cell>
        </row>
        <row r="346">
          <cell r="B346">
            <v>3</v>
          </cell>
          <cell r="C346" t="str">
            <v>Nail</v>
          </cell>
          <cell r="D346" t="str">
            <v>kg</v>
          </cell>
          <cell r="E346">
            <v>0.11499999999999999</v>
          </cell>
          <cell r="G346">
            <v>0</v>
          </cell>
          <cell r="H346">
            <v>9830</v>
          </cell>
          <cell r="I346">
            <v>1130.45</v>
          </cell>
          <cell r="L346" t="str">
            <v>per 1,8</v>
          </cell>
          <cell r="M346" t="str">
            <v>deret</v>
          </cell>
          <cell r="N346" t="str">
            <v>susun</v>
          </cell>
          <cell r="O346" t="str">
            <v>Jumlah</v>
          </cell>
        </row>
        <row r="347">
          <cell r="B347">
            <v>4</v>
          </cell>
          <cell r="C347" t="str">
            <v>Scaffolding</v>
          </cell>
          <cell r="D347" t="str">
            <v>ls</v>
          </cell>
          <cell r="E347">
            <v>1</v>
          </cell>
          <cell r="G347">
            <v>0</v>
          </cell>
          <cell r="H347">
            <v>0</v>
          </cell>
          <cell r="I347">
            <v>0</v>
          </cell>
          <cell r="K347" t="str">
            <v>MF 1219</v>
          </cell>
          <cell r="L347">
            <v>1</v>
          </cell>
          <cell r="M347">
            <v>1</v>
          </cell>
          <cell r="N347">
            <v>2</v>
          </cell>
          <cell r="O347">
            <v>2</v>
          </cell>
          <cell r="P347">
            <v>1</v>
          </cell>
        </row>
        <row r="348">
          <cell r="K348" t="str">
            <v>Cross Brace</v>
          </cell>
          <cell r="L348">
            <v>2</v>
          </cell>
          <cell r="M348">
            <v>1</v>
          </cell>
          <cell r="N348">
            <v>2</v>
          </cell>
          <cell r="O348">
            <v>4</v>
          </cell>
          <cell r="P348">
            <v>1</v>
          </cell>
        </row>
        <row r="349">
          <cell r="B349">
            <v>2</v>
          </cell>
          <cell r="C349" t="str">
            <v>Contractor's Equipment</v>
          </cell>
          <cell r="K349" t="str">
            <v>Joint Pin</v>
          </cell>
          <cell r="L349">
            <v>2</v>
          </cell>
          <cell r="M349">
            <v>1</v>
          </cell>
          <cell r="N349">
            <v>1</v>
          </cell>
          <cell r="O349">
            <v>2</v>
          </cell>
          <cell r="P349">
            <v>1</v>
          </cell>
        </row>
        <row r="350">
          <cell r="B350">
            <v>1</v>
          </cell>
          <cell r="C350" t="str">
            <v>Tools</v>
          </cell>
          <cell r="D350" t="str">
            <v>Ls</v>
          </cell>
          <cell r="E350">
            <v>1</v>
          </cell>
          <cell r="G350">
            <v>0</v>
          </cell>
          <cell r="H350">
            <v>218.33349999999999</v>
          </cell>
          <cell r="I350">
            <v>218.33</v>
          </cell>
          <cell r="J350">
            <v>200</v>
          </cell>
          <cell r="K350" t="str">
            <v>U Head jack</v>
          </cell>
          <cell r="L350">
            <v>2</v>
          </cell>
          <cell r="M350">
            <v>1</v>
          </cell>
          <cell r="N350">
            <v>1</v>
          </cell>
          <cell r="O350">
            <v>2</v>
          </cell>
          <cell r="P350">
            <v>1</v>
          </cell>
        </row>
        <row r="351">
          <cell r="K351" t="str">
            <v>Jack Base</v>
          </cell>
          <cell r="L351">
            <v>2</v>
          </cell>
          <cell r="M351">
            <v>1</v>
          </cell>
          <cell r="N351">
            <v>1</v>
          </cell>
          <cell r="O351">
            <v>2</v>
          </cell>
          <cell r="P351">
            <v>1</v>
          </cell>
        </row>
        <row r="352">
          <cell r="K352" t="str">
            <v>Pipe 6 m</v>
          </cell>
          <cell r="L352">
            <v>1</v>
          </cell>
          <cell r="M352">
            <v>2</v>
          </cell>
          <cell r="N352">
            <v>1</v>
          </cell>
          <cell r="O352">
            <v>2</v>
          </cell>
          <cell r="P352">
            <v>1</v>
          </cell>
        </row>
        <row r="353">
          <cell r="B353">
            <v>3</v>
          </cell>
          <cell r="C353" t="str">
            <v>Labour</v>
          </cell>
          <cell r="K353" t="str">
            <v>sviwel clamp</v>
          </cell>
          <cell r="L353">
            <v>4</v>
          </cell>
          <cell r="M353">
            <v>1</v>
          </cell>
          <cell r="N353">
            <v>1</v>
          </cell>
          <cell r="O353">
            <v>4</v>
          </cell>
          <cell r="P353">
            <v>1</v>
          </cell>
        </row>
        <row r="354">
          <cell r="A354">
            <v>1</v>
          </cell>
          <cell r="B354">
            <v>1</v>
          </cell>
          <cell r="C354" t="str">
            <v>Foreman</v>
          </cell>
          <cell r="D354" t="str">
            <v>day</v>
          </cell>
          <cell r="E354">
            <v>5.5555555555555552E-2</v>
          </cell>
          <cell r="G354">
            <v>0</v>
          </cell>
          <cell r="H354">
            <v>44500</v>
          </cell>
          <cell r="I354">
            <v>2472.2199999999998</v>
          </cell>
          <cell r="J354">
            <v>18</v>
          </cell>
          <cell r="K354" t="str">
            <v>luas bekisting</v>
          </cell>
          <cell r="L354">
            <v>1.8</v>
          </cell>
          <cell r="M354">
            <v>1.8</v>
          </cell>
          <cell r="N354">
            <v>3.24</v>
          </cell>
          <cell r="O354" t="str">
            <v>sq.m</v>
          </cell>
        </row>
        <row r="355">
          <cell r="A355">
            <v>2</v>
          </cell>
          <cell r="B355">
            <v>2</v>
          </cell>
          <cell r="C355" t="str">
            <v>Skilled Labour</v>
          </cell>
          <cell r="D355" t="str">
            <v>day</v>
          </cell>
          <cell r="E355">
            <v>0.1111111111111111</v>
          </cell>
          <cell r="G355">
            <v>0</v>
          </cell>
          <cell r="H355">
            <v>39000</v>
          </cell>
          <cell r="I355">
            <v>4333.33</v>
          </cell>
          <cell r="J355">
            <v>18</v>
          </cell>
          <cell r="K355" t="str">
            <v>harga perancah/m2</v>
          </cell>
          <cell r="N355">
            <v>0</v>
          </cell>
        </row>
        <row r="356">
          <cell r="A356">
            <v>5</v>
          </cell>
          <cell r="B356">
            <v>3</v>
          </cell>
          <cell r="C356" t="str">
            <v>Common Labour</v>
          </cell>
          <cell r="D356" t="str">
            <v>day</v>
          </cell>
          <cell r="E356">
            <v>0.27777777777777779</v>
          </cell>
          <cell r="G356">
            <v>0</v>
          </cell>
          <cell r="H356">
            <v>27800</v>
          </cell>
          <cell r="I356">
            <v>7722.22</v>
          </cell>
          <cell r="J356">
            <v>18</v>
          </cell>
        </row>
        <row r="357">
          <cell r="J357">
            <v>14527.77</v>
          </cell>
          <cell r="K357" t="str">
            <v>Upah</v>
          </cell>
          <cell r="L357">
            <v>0</v>
          </cell>
          <cell r="M357">
            <v>3000</v>
          </cell>
          <cell r="N357">
            <v>0</v>
          </cell>
        </row>
        <row r="358">
          <cell r="B358">
            <v>4</v>
          </cell>
          <cell r="C358" t="str">
            <v>Miscellaneous &amp; Transport</v>
          </cell>
          <cell r="J358">
            <v>14527.77</v>
          </cell>
          <cell r="K358" t="str">
            <v>Bongkar</v>
          </cell>
          <cell r="L358">
            <v>0</v>
          </cell>
          <cell r="M358">
            <v>2400</v>
          </cell>
          <cell r="N358">
            <v>0</v>
          </cell>
        </row>
        <row r="360">
          <cell r="O360" t="str">
            <v>Harga perancah/m2</v>
          </cell>
        </row>
        <row r="364">
          <cell r="B364">
            <v>5</v>
          </cell>
          <cell r="C364" t="str">
            <v>Sub Total ( 1 - 4 )</v>
          </cell>
          <cell r="G364">
            <v>0</v>
          </cell>
          <cell r="I364">
            <v>39896.33</v>
          </cell>
        </row>
        <row r="366">
          <cell r="B366">
            <v>6</v>
          </cell>
          <cell r="C366" t="str">
            <v>Indirect Cost</v>
          </cell>
          <cell r="D366">
            <v>0.1</v>
          </cell>
          <cell r="G366">
            <v>0</v>
          </cell>
          <cell r="I366">
            <v>3989.63</v>
          </cell>
        </row>
        <row r="368">
          <cell r="A368" t="str">
            <v>CW 4a</v>
          </cell>
          <cell r="B368">
            <v>7</v>
          </cell>
          <cell r="C368" t="str">
            <v>Unit Prices (rounded)</v>
          </cell>
          <cell r="G368">
            <v>0</v>
          </cell>
          <cell r="I368">
            <v>43885</v>
          </cell>
        </row>
        <row r="371">
          <cell r="H371" t="str">
            <v>Tenderer's Official Representative</v>
          </cell>
        </row>
        <row r="375">
          <cell r="H375" t="str">
            <v>Signature :</v>
          </cell>
        </row>
        <row r="376">
          <cell r="H376" t="str">
            <v>Name  :</v>
          </cell>
          <cell r="I376" t="str">
            <v>Ir. Sudirman</v>
          </cell>
        </row>
        <row r="377">
          <cell r="H377" t="str">
            <v>Position :</v>
          </cell>
          <cell r="I377" t="str">
            <v>Branch Manager of South Sumatra</v>
          </cell>
        </row>
        <row r="378">
          <cell r="H378" t="str">
            <v>Date :</v>
          </cell>
          <cell r="I378" t="str">
            <v>September 18, 2007</v>
          </cell>
        </row>
        <row r="379">
          <cell r="H379" t="str">
            <v>Company Stamp :</v>
          </cell>
        </row>
        <row r="383">
          <cell r="A383">
            <v>5</v>
          </cell>
          <cell r="B383" t="str">
            <v>Price Item Number</v>
          </cell>
          <cell r="D383" t="str">
            <v>II-3-4, IVA-2.6</v>
          </cell>
        </row>
        <row r="384">
          <cell r="B384" t="str">
            <v>Description</v>
          </cell>
          <cell r="D384" t="str">
            <v>Form for concrete  / Formwork for concrete</v>
          </cell>
        </row>
        <row r="386">
          <cell r="F386" t="str">
            <v>Foreign Currency</v>
          </cell>
        </row>
        <row r="387">
          <cell r="F387" t="str">
            <v>( ¥ )</v>
          </cell>
        </row>
        <row r="388">
          <cell r="B388" t="str">
            <v>Item</v>
          </cell>
          <cell r="D388" t="str">
            <v>Unit</v>
          </cell>
          <cell r="E388" t="str">
            <v>Quantity</v>
          </cell>
          <cell r="F388" t="str">
            <v>Unit</v>
          </cell>
          <cell r="G388" t="str">
            <v>Amount</v>
          </cell>
          <cell r="H388" t="str">
            <v>Unit Price</v>
          </cell>
          <cell r="I388" t="str">
            <v>Amount</v>
          </cell>
        </row>
        <row r="389">
          <cell r="F389" t="str">
            <v>Price</v>
          </cell>
          <cell r="H389" t="str">
            <v>( Rp. )</v>
          </cell>
          <cell r="J389" t="str">
            <v>times</v>
          </cell>
        </row>
        <row r="390">
          <cell r="B390">
            <v>1</v>
          </cell>
          <cell r="C390" t="str">
            <v>Materials and Plant</v>
          </cell>
          <cell r="J390">
            <v>5</v>
          </cell>
          <cell r="S390" t="str">
            <v>waktu</v>
          </cell>
          <cell r="T390">
            <v>1</v>
          </cell>
          <cell r="U390" t="str">
            <v>bulan</v>
          </cell>
        </row>
        <row r="391">
          <cell r="B391">
            <v>1</v>
          </cell>
          <cell r="C391" t="str">
            <v>Multiplek 12 mm, tegofilm</v>
          </cell>
          <cell r="D391" t="str">
            <v>sheet</v>
          </cell>
          <cell r="E391">
            <v>7.6399999999999996E-2</v>
          </cell>
          <cell r="G391">
            <v>0</v>
          </cell>
          <cell r="H391">
            <v>158290</v>
          </cell>
          <cell r="I391">
            <v>12093.36</v>
          </cell>
          <cell r="K391" t="str">
            <v>per bentang</v>
          </cell>
          <cell r="Q391" t="str">
            <v>bongkar</v>
          </cell>
          <cell r="S391">
            <v>4</v>
          </cell>
          <cell r="T391">
            <v>4</v>
          </cell>
        </row>
        <row r="392">
          <cell r="B392">
            <v>2</v>
          </cell>
          <cell r="C392" t="str">
            <v>Timber</v>
          </cell>
          <cell r="D392" t="str">
            <v>m3</v>
          </cell>
          <cell r="E392">
            <v>1.15E-2</v>
          </cell>
          <cell r="G392">
            <v>0</v>
          </cell>
          <cell r="H392">
            <v>1037080</v>
          </cell>
          <cell r="I392">
            <v>11926.42</v>
          </cell>
          <cell r="K392" t="str">
            <v>kebutuhan scaffolding &amp; perlengkapannya per 1,8 m'</v>
          </cell>
          <cell r="P392" t="str">
            <v>L talang</v>
          </cell>
          <cell r="Q392">
            <v>15</v>
          </cell>
          <cell r="R392">
            <v>8</v>
          </cell>
          <cell r="S392" t="str">
            <v>set</v>
          </cell>
          <cell r="T392" t="str">
            <v>2 bulan</v>
          </cell>
        </row>
        <row r="393">
          <cell r="B393">
            <v>3</v>
          </cell>
          <cell r="C393" t="str">
            <v>Nail</v>
          </cell>
          <cell r="D393" t="str">
            <v>kg</v>
          </cell>
          <cell r="E393">
            <v>0.11499999999999999</v>
          </cell>
          <cell r="G393">
            <v>0</v>
          </cell>
          <cell r="H393">
            <v>9830</v>
          </cell>
          <cell r="I393">
            <v>1130.45</v>
          </cell>
          <cell r="L393" t="str">
            <v>per 1,8</v>
          </cell>
          <cell r="M393" t="str">
            <v>deret</v>
          </cell>
          <cell r="N393" t="str">
            <v>susun</v>
          </cell>
          <cell r="O393" t="str">
            <v>Jumlah</v>
          </cell>
          <cell r="R393" t="str">
            <v>mob/demob</v>
          </cell>
          <cell r="S393">
            <v>4</v>
          </cell>
          <cell r="T393">
            <v>30000</v>
          </cell>
        </row>
        <row r="394">
          <cell r="B394">
            <v>4</v>
          </cell>
          <cell r="C394" t="str">
            <v>Scaffolding</v>
          </cell>
          <cell r="D394" t="str">
            <v>ls</v>
          </cell>
          <cell r="E394">
            <v>1</v>
          </cell>
          <cell r="G394">
            <v>0</v>
          </cell>
          <cell r="H394">
            <v>13100.007641671124</v>
          </cell>
          <cell r="I394">
            <v>13100.01</v>
          </cell>
          <cell r="J394">
            <v>12000</v>
          </cell>
          <cell r="K394" t="str">
            <v>MF 1219</v>
          </cell>
          <cell r="L394">
            <v>1</v>
          </cell>
          <cell r="M394">
            <v>1</v>
          </cell>
          <cell r="N394">
            <v>2</v>
          </cell>
          <cell r="O394">
            <v>2</v>
          </cell>
          <cell r="P394">
            <v>1</v>
          </cell>
          <cell r="Q394">
            <v>2</v>
          </cell>
          <cell r="R394">
            <v>5000</v>
          </cell>
          <cell r="S394">
            <v>1</v>
          </cell>
          <cell r="T394">
            <v>10000</v>
          </cell>
        </row>
        <row r="395">
          <cell r="B395">
            <v>5</v>
          </cell>
          <cell r="C395" t="str">
            <v>Formtie, etc</v>
          </cell>
          <cell r="D395" t="str">
            <v>ls</v>
          </cell>
          <cell r="E395">
            <v>1</v>
          </cell>
          <cell r="G395">
            <v>0</v>
          </cell>
          <cell r="H395">
            <v>10000</v>
          </cell>
          <cell r="I395">
            <v>10000</v>
          </cell>
          <cell r="K395" t="str">
            <v>Cross Brace</v>
          </cell>
          <cell r="L395">
            <v>2</v>
          </cell>
          <cell r="M395">
            <v>1</v>
          </cell>
          <cell r="N395">
            <v>2</v>
          </cell>
          <cell r="O395">
            <v>4</v>
          </cell>
          <cell r="P395">
            <v>1</v>
          </cell>
          <cell r="Q395">
            <v>4</v>
          </cell>
          <cell r="R395">
            <v>2750</v>
          </cell>
          <cell r="S395">
            <v>1</v>
          </cell>
          <cell r="T395">
            <v>11000</v>
          </cell>
        </row>
        <row r="396">
          <cell r="B396">
            <v>2</v>
          </cell>
          <cell r="C396" t="str">
            <v>Contractor's Equipment</v>
          </cell>
          <cell r="K396" t="str">
            <v>Joint Pin</v>
          </cell>
          <cell r="L396">
            <v>2</v>
          </cell>
          <cell r="M396">
            <v>1</v>
          </cell>
          <cell r="N396">
            <v>1</v>
          </cell>
          <cell r="O396">
            <v>2</v>
          </cell>
          <cell r="P396">
            <v>1</v>
          </cell>
          <cell r="Q396">
            <v>2</v>
          </cell>
          <cell r="R396">
            <v>1500</v>
          </cell>
          <cell r="S396">
            <v>1</v>
          </cell>
          <cell r="T396">
            <v>3000</v>
          </cell>
        </row>
        <row r="397">
          <cell r="B397">
            <v>1</v>
          </cell>
          <cell r="C397" t="str">
            <v>Tools</v>
          </cell>
          <cell r="D397" t="str">
            <v>Ls</v>
          </cell>
          <cell r="E397">
            <v>1</v>
          </cell>
          <cell r="G397">
            <v>0</v>
          </cell>
          <cell r="H397">
            <v>218.33349999999999</v>
          </cell>
          <cell r="I397">
            <v>218.33</v>
          </cell>
          <cell r="J397">
            <v>200</v>
          </cell>
          <cell r="K397" t="str">
            <v>U Head jack</v>
          </cell>
          <cell r="L397">
            <v>2</v>
          </cell>
          <cell r="M397">
            <v>1</v>
          </cell>
          <cell r="N397">
            <v>1</v>
          </cell>
          <cell r="O397">
            <v>2</v>
          </cell>
          <cell r="P397">
            <v>1</v>
          </cell>
          <cell r="Q397">
            <v>2</v>
          </cell>
          <cell r="R397">
            <v>2500</v>
          </cell>
          <cell r="S397">
            <v>1</v>
          </cell>
          <cell r="T397">
            <v>5000</v>
          </cell>
        </row>
        <row r="398">
          <cell r="K398" t="str">
            <v>Jack Base</v>
          </cell>
          <cell r="L398">
            <v>2</v>
          </cell>
          <cell r="M398">
            <v>1</v>
          </cell>
          <cell r="N398">
            <v>1</v>
          </cell>
          <cell r="O398">
            <v>2</v>
          </cell>
          <cell r="P398">
            <v>1</v>
          </cell>
          <cell r="Q398">
            <v>2</v>
          </cell>
          <cell r="R398">
            <v>2500</v>
          </cell>
          <cell r="S398">
            <v>1</v>
          </cell>
          <cell r="T398">
            <v>5000</v>
          </cell>
        </row>
        <row r="399">
          <cell r="K399" t="str">
            <v>Pipe 6 m</v>
          </cell>
          <cell r="L399">
            <v>1</v>
          </cell>
          <cell r="M399">
            <v>2</v>
          </cell>
          <cell r="N399">
            <v>1</v>
          </cell>
          <cell r="O399">
            <v>2</v>
          </cell>
          <cell r="P399">
            <v>1</v>
          </cell>
          <cell r="Q399">
            <v>2</v>
          </cell>
          <cell r="R399">
            <v>4000</v>
          </cell>
          <cell r="S399">
            <v>1</v>
          </cell>
          <cell r="T399">
            <v>8000</v>
          </cell>
        </row>
        <row r="400">
          <cell r="B400">
            <v>3</v>
          </cell>
          <cell r="C400" t="str">
            <v>Labour</v>
          </cell>
          <cell r="K400" t="str">
            <v>sviwel clamp</v>
          </cell>
          <cell r="L400">
            <v>4</v>
          </cell>
          <cell r="M400">
            <v>1</v>
          </cell>
          <cell r="N400">
            <v>1</v>
          </cell>
          <cell r="O400">
            <v>4</v>
          </cell>
          <cell r="P400">
            <v>1</v>
          </cell>
          <cell r="Q400">
            <v>4</v>
          </cell>
          <cell r="R400">
            <v>2000</v>
          </cell>
          <cell r="S400">
            <v>1</v>
          </cell>
          <cell r="T400">
            <v>8000</v>
          </cell>
        </row>
        <row r="401">
          <cell r="A401">
            <v>1</v>
          </cell>
          <cell r="B401">
            <v>1</v>
          </cell>
          <cell r="C401" t="str">
            <v>Foreman</v>
          </cell>
          <cell r="D401" t="str">
            <v>day</v>
          </cell>
          <cell r="E401">
            <v>5.5555555555555552E-2</v>
          </cell>
          <cell r="G401">
            <v>0</v>
          </cell>
          <cell r="H401">
            <v>44500</v>
          </cell>
          <cell r="I401">
            <v>2472.2199999999998</v>
          </cell>
          <cell r="J401">
            <v>18</v>
          </cell>
          <cell r="K401" t="str">
            <v>luas bekisting</v>
          </cell>
          <cell r="L401">
            <v>1.8</v>
          </cell>
          <cell r="M401">
            <v>1.8</v>
          </cell>
          <cell r="N401">
            <v>3.24</v>
          </cell>
          <cell r="O401" t="str">
            <v>sq.m</v>
          </cell>
          <cell r="T401">
            <v>80000</v>
          </cell>
        </row>
        <row r="402">
          <cell r="A402">
            <v>2</v>
          </cell>
          <cell r="B402">
            <v>2</v>
          </cell>
          <cell r="C402" t="str">
            <v>Skilled Labour</v>
          </cell>
          <cell r="D402" t="str">
            <v>day</v>
          </cell>
          <cell r="E402">
            <v>0.1111111111111111</v>
          </cell>
          <cell r="G402">
            <v>0</v>
          </cell>
          <cell r="H402">
            <v>39000</v>
          </cell>
          <cell r="I402">
            <v>4333.33</v>
          </cell>
          <cell r="J402">
            <v>18</v>
          </cell>
          <cell r="K402" t="str">
            <v>harga perancah/m2</v>
          </cell>
          <cell r="N402">
            <v>24691.358024691355</v>
          </cell>
          <cell r="R402">
            <v>25000</v>
          </cell>
          <cell r="S402" t="str">
            <v>/ m2</v>
          </cell>
        </row>
        <row r="403">
          <cell r="A403">
            <v>5</v>
          </cell>
          <cell r="B403">
            <v>3</v>
          </cell>
          <cell r="C403" t="str">
            <v>Common Labour</v>
          </cell>
          <cell r="D403" t="str">
            <v>day</v>
          </cell>
          <cell r="E403">
            <v>0.27777777777777779</v>
          </cell>
          <cell r="G403">
            <v>0</v>
          </cell>
          <cell r="H403">
            <v>27800</v>
          </cell>
          <cell r="I403">
            <v>7722.22</v>
          </cell>
          <cell r="J403">
            <v>18</v>
          </cell>
        </row>
        <row r="404">
          <cell r="J404">
            <v>14527.77</v>
          </cell>
          <cell r="K404" t="str">
            <v>Upah</v>
          </cell>
          <cell r="L404">
            <v>2</v>
          </cell>
          <cell r="M404">
            <v>3000</v>
          </cell>
          <cell r="N404">
            <v>6000</v>
          </cell>
          <cell r="R404">
            <v>1851.8518518518517</v>
          </cell>
          <cell r="S404" t="str">
            <v>/ m2</v>
          </cell>
        </row>
        <row r="405">
          <cell r="B405">
            <v>4</v>
          </cell>
          <cell r="C405" t="str">
            <v>Miscellaneous &amp; Transport</v>
          </cell>
          <cell r="J405">
            <v>14527.77</v>
          </cell>
          <cell r="K405" t="str">
            <v>Bongkar</v>
          </cell>
          <cell r="L405">
            <v>2</v>
          </cell>
          <cell r="M405">
            <v>2400</v>
          </cell>
          <cell r="N405">
            <v>4800</v>
          </cell>
          <cell r="R405">
            <v>1481.4814814814813</v>
          </cell>
          <cell r="S405" t="str">
            <v>/ m2</v>
          </cell>
        </row>
        <row r="406">
          <cell r="R406">
            <v>3333.333333333333</v>
          </cell>
          <cell r="S406" t="str">
            <v>/ m2</v>
          </cell>
        </row>
        <row r="409">
          <cell r="B409">
            <v>5</v>
          </cell>
          <cell r="C409" t="str">
            <v>Sub Total ( 1 - 4 )</v>
          </cell>
          <cell r="G409">
            <v>0</v>
          </cell>
          <cell r="I409">
            <v>62996.340000000004</v>
          </cell>
        </row>
        <row r="411">
          <cell r="B411">
            <v>6</v>
          </cell>
          <cell r="C411" t="str">
            <v>Indirect Cost</v>
          </cell>
          <cell r="D411">
            <v>0.1</v>
          </cell>
          <cell r="G411">
            <v>0</v>
          </cell>
          <cell r="I411">
            <v>6299.63</v>
          </cell>
        </row>
        <row r="413">
          <cell r="A413" t="str">
            <v>CW 5</v>
          </cell>
          <cell r="B413">
            <v>7</v>
          </cell>
          <cell r="C413" t="str">
            <v>Unit Prices (rounded)</v>
          </cell>
          <cell r="G413">
            <v>0</v>
          </cell>
          <cell r="I413">
            <v>69295</v>
          </cell>
        </row>
        <row r="416">
          <cell r="H416" t="str">
            <v>Tenderer's Official Representative</v>
          </cell>
        </row>
        <row r="420">
          <cell r="H420" t="str">
            <v>Signature :</v>
          </cell>
        </row>
        <row r="421">
          <cell r="H421" t="str">
            <v>Name  :</v>
          </cell>
          <cell r="I421" t="str">
            <v>Ir. Sudirman</v>
          </cell>
        </row>
        <row r="422">
          <cell r="H422" t="str">
            <v>Position :</v>
          </cell>
          <cell r="I422" t="str">
            <v>Branch Manager of South Sumatra</v>
          </cell>
        </row>
        <row r="423">
          <cell r="H423" t="str">
            <v>Date :</v>
          </cell>
          <cell r="I423" t="str">
            <v>September 18, 2007</v>
          </cell>
        </row>
        <row r="424">
          <cell r="H424" t="str">
            <v>Company Stamp :</v>
          </cell>
        </row>
        <row r="428">
          <cell r="A428">
            <v>8</v>
          </cell>
          <cell r="B428" t="str">
            <v>Price Item Number</v>
          </cell>
          <cell r="D428" t="str">
            <v xml:space="preserve">II-3-5 ;  IVA-2.7 </v>
          </cell>
        </row>
        <row r="429">
          <cell r="B429" t="str">
            <v>Description</v>
          </cell>
          <cell r="D429" t="str">
            <v>Reinforcement steel bars ( Deformed )</v>
          </cell>
        </row>
        <row r="431">
          <cell r="F431" t="str">
            <v>Foreign Currency</v>
          </cell>
        </row>
        <row r="432">
          <cell r="F432" t="str">
            <v>( ¥ )</v>
          </cell>
        </row>
        <row r="433">
          <cell r="B433" t="str">
            <v>Item</v>
          </cell>
          <cell r="D433" t="str">
            <v>Unit</v>
          </cell>
          <cell r="E433" t="str">
            <v>Quantity</v>
          </cell>
          <cell r="F433" t="str">
            <v>Unit</v>
          </cell>
          <cell r="G433" t="str">
            <v>Amount</v>
          </cell>
          <cell r="H433" t="str">
            <v>Unit Price</v>
          </cell>
          <cell r="I433" t="str">
            <v>Amount</v>
          </cell>
        </row>
        <row r="434">
          <cell r="F434" t="str">
            <v>Price</v>
          </cell>
          <cell r="H434" t="str">
            <v>( Rp. )</v>
          </cell>
        </row>
        <row r="435">
          <cell r="B435">
            <v>1</v>
          </cell>
          <cell r="C435" t="str">
            <v>Materials and Plant</v>
          </cell>
        </row>
        <row r="436">
          <cell r="B436">
            <v>1</v>
          </cell>
          <cell r="C436" t="str">
            <v>Reinforcement steel bars ( Deformed )</v>
          </cell>
          <cell r="D436" t="str">
            <v>ton</v>
          </cell>
          <cell r="E436">
            <v>1.03</v>
          </cell>
          <cell r="G436">
            <v>0</v>
          </cell>
          <cell r="H436">
            <v>7505210</v>
          </cell>
          <cell r="I436">
            <v>7730366.2999999998</v>
          </cell>
        </row>
        <row r="437">
          <cell r="B437">
            <v>2</v>
          </cell>
          <cell r="C437" t="str">
            <v>Wire</v>
          </cell>
          <cell r="D437" t="str">
            <v>ton</v>
          </cell>
          <cell r="E437">
            <v>2.06E-2</v>
          </cell>
          <cell r="G437">
            <v>0</v>
          </cell>
          <cell r="H437">
            <v>8733340</v>
          </cell>
          <cell r="I437">
            <v>179906.8</v>
          </cell>
        </row>
        <row r="441">
          <cell r="B441">
            <v>2</v>
          </cell>
          <cell r="C441" t="str">
            <v>Contractor's Equipment</v>
          </cell>
        </row>
        <row r="442">
          <cell r="B442">
            <v>1</v>
          </cell>
          <cell r="C442" t="str">
            <v>Bar Cutter</v>
          </cell>
          <cell r="D442" t="str">
            <v>hr</v>
          </cell>
          <cell r="E442">
            <v>4</v>
          </cell>
          <cell r="G442">
            <v>0</v>
          </cell>
          <cell r="H442">
            <v>13600</v>
          </cell>
          <cell r="I442">
            <v>54400</v>
          </cell>
          <cell r="J442">
            <v>50</v>
          </cell>
        </row>
        <row r="443">
          <cell r="B443">
            <v>2</v>
          </cell>
          <cell r="C443" t="str">
            <v>Bar Bender</v>
          </cell>
          <cell r="D443" t="str">
            <v>hr</v>
          </cell>
          <cell r="E443">
            <v>4</v>
          </cell>
          <cell r="G443">
            <v>0</v>
          </cell>
          <cell r="H443">
            <v>13600</v>
          </cell>
          <cell r="I443">
            <v>54400</v>
          </cell>
        </row>
        <row r="446">
          <cell r="B446">
            <v>3</v>
          </cell>
          <cell r="C446" t="str">
            <v>Labour</v>
          </cell>
        </row>
        <row r="447">
          <cell r="A447">
            <v>0.2</v>
          </cell>
          <cell r="B447">
            <v>1</v>
          </cell>
          <cell r="C447" t="str">
            <v>Foreman</v>
          </cell>
          <cell r="D447" t="str">
            <v>day</v>
          </cell>
          <cell r="E447">
            <v>1</v>
          </cell>
          <cell r="G447">
            <v>0</v>
          </cell>
          <cell r="H447">
            <v>44500</v>
          </cell>
          <cell r="I447">
            <v>44500</v>
          </cell>
          <cell r="J447">
            <v>0.2</v>
          </cell>
          <cell r="K447">
            <v>434500</v>
          </cell>
        </row>
        <row r="448">
          <cell r="A448">
            <v>2</v>
          </cell>
          <cell r="B448">
            <v>2</v>
          </cell>
          <cell r="C448" t="str">
            <v>Skilled labour</v>
          </cell>
          <cell r="D448" t="str">
            <v>day</v>
          </cell>
          <cell r="E448">
            <v>10</v>
          </cell>
          <cell r="G448">
            <v>0</v>
          </cell>
          <cell r="H448">
            <v>39000</v>
          </cell>
          <cell r="I448">
            <v>390000</v>
          </cell>
          <cell r="J448">
            <v>0.2</v>
          </cell>
          <cell r="K448">
            <v>434.5</v>
          </cell>
        </row>
        <row r="449">
          <cell r="A449">
            <v>1</v>
          </cell>
          <cell r="B449">
            <v>3</v>
          </cell>
          <cell r="C449" t="str">
            <v>Common Labour</v>
          </cell>
          <cell r="D449" t="str">
            <v>day</v>
          </cell>
          <cell r="E449">
            <v>5</v>
          </cell>
          <cell r="G449">
            <v>0</v>
          </cell>
          <cell r="H449">
            <v>27800</v>
          </cell>
          <cell r="I449">
            <v>139000</v>
          </cell>
          <cell r="J449">
            <v>0.2</v>
          </cell>
        </row>
        <row r="450">
          <cell r="J450">
            <v>573500</v>
          </cell>
        </row>
        <row r="451">
          <cell r="B451">
            <v>4</v>
          </cell>
          <cell r="C451" t="str">
            <v>Miscellaneous &amp; Transport</v>
          </cell>
        </row>
        <row r="457">
          <cell r="B457">
            <v>5</v>
          </cell>
          <cell r="C457" t="str">
            <v>Sub Total ( 1 - 4 )</v>
          </cell>
          <cell r="G457">
            <v>0</v>
          </cell>
          <cell r="I457">
            <v>8592573.0999999996</v>
          </cell>
        </row>
        <row r="459">
          <cell r="B459">
            <v>6</v>
          </cell>
          <cell r="C459" t="str">
            <v>Indirect Cost</v>
          </cell>
          <cell r="D459">
            <v>0.1</v>
          </cell>
          <cell r="G459">
            <v>0</v>
          </cell>
          <cell r="I459">
            <v>859257.31</v>
          </cell>
        </row>
        <row r="461">
          <cell r="A461" t="str">
            <v>CW 8</v>
          </cell>
          <cell r="B461">
            <v>7</v>
          </cell>
          <cell r="C461" t="str">
            <v>Unit Prices (rounded)</v>
          </cell>
          <cell r="G461">
            <v>0</v>
          </cell>
          <cell r="I461">
            <v>9451830</v>
          </cell>
        </row>
        <row r="464">
          <cell r="H464" t="str">
            <v>Tenderer's Official Representative</v>
          </cell>
        </row>
        <row r="468">
          <cell r="H468" t="str">
            <v>Signature :</v>
          </cell>
        </row>
        <row r="469">
          <cell r="H469" t="str">
            <v>Name  :</v>
          </cell>
          <cell r="I469" t="str">
            <v>Ir. Sudirman</v>
          </cell>
        </row>
        <row r="470">
          <cell r="H470" t="str">
            <v>Position :</v>
          </cell>
          <cell r="I470" t="str">
            <v>Branch Manager of South Sumatra</v>
          </cell>
        </row>
        <row r="471">
          <cell r="H471" t="str">
            <v>Date :</v>
          </cell>
          <cell r="I471" t="str">
            <v>September 18, 2007</v>
          </cell>
        </row>
        <row r="472">
          <cell r="H472" t="str">
            <v>Company Stamp :</v>
          </cell>
        </row>
        <row r="475">
          <cell r="A475">
            <v>9</v>
          </cell>
          <cell r="B475" t="str">
            <v>Price Item Number</v>
          </cell>
          <cell r="D475" t="str">
            <v>II-3.6  ; IVA-2.10</v>
          </cell>
        </row>
        <row r="476">
          <cell r="B476" t="str">
            <v>Description</v>
          </cell>
          <cell r="D476" t="str">
            <v>Precast RC pipe, Dia. 1000 mm</v>
          </cell>
        </row>
        <row r="477">
          <cell r="J477">
            <v>3.2927999999999993</v>
          </cell>
        </row>
        <row r="478">
          <cell r="F478" t="str">
            <v>Foreign Currency</v>
          </cell>
        </row>
        <row r="479">
          <cell r="F479" t="str">
            <v>( ¥ )</v>
          </cell>
        </row>
        <row r="480">
          <cell r="B480" t="str">
            <v>Item</v>
          </cell>
          <cell r="D480" t="str">
            <v>Unit</v>
          </cell>
          <cell r="E480" t="str">
            <v>Quantity</v>
          </cell>
          <cell r="F480" t="str">
            <v>Unit</v>
          </cell>
          <cell r="G480" t="str">
            <v>Amount</v>
          </cell>
          <cell r="H480" t="str">
            <v>Unit Price</v>
          </cell>
          <cell r="I480" t="str">
            <v>Amount</v>
          </cell>
        </row>
        <row r="481">
          <cell r="F481" t="str">
            <v>Price</v>
          </cell>
          <cell r="H481" t="str">
            <v>( Rp. )</v>
          </cell>
        </row>
        <row r="482">
          <cell r="B482">
            <v>1</v>
          </cell>
          <cell r="C482" t="str">
            <v>Materials and Plant</v>
          </cell>
        </row>
        <row r="483">
          <cell r="B483" t="str">
            <v>-</v>
          </cell>
          <cell r="C483" t="str">
            <v>Precast RC pipe, Dia. 1000 mm</v>
          </cell>
          <cell r="D483" t="str">
            <v>m'</v>
          </cell>
          <cell r="E483">
            <v>1</v>
          </cell>
          <cell r="G483">
            <v>0</v>
          </cell>
          <cell r="H483">
            <v>463960</v>
          </cell>
          <cell r="I483">
            <v>463960</v>
          </cell>
        </row>
        <row r="487">
          <cell r="B487">
            <v>2</v>
          </cell>
          <cell r="C487" t="str">
            <v>Contractor's Equipment</v>
          </cell>
        </row>
        <row r="490">
          <cell r="B490">
            <v>3</v>
          </cell>
          <cell r="C490" t="str">
            <v>Labour</v>
          </cell>
        </row>
        <row r="491">
          <cell r="A491">
            <v>0.2</v>
          </cell>
          <cell r="B491">
            <v>1</v>
          </cell>
          <cell r="C491" t="str">
            <v>Foreman</v>
          </cell>
          <cell r="D491" t="str">
            <v>day</v>
          </cell>
          <cell r="E491">
            <v>0.04</v>
          </cell>
          <cell r="G491">
            <v>0</v>
          </cell>
          <cell r="H491">
            <v>44500</v>
          </cell>
          <cell r="I491">
            <v>1780</v>
          </cell>
          <cell r="J491">
            <v>5</v>
          </cell>
          <cell r="K491">
            <v>17380</v>
          </cell>
        </row>
        <row r="492">
          <cell r="A492">
            <v>2</v>
          </cell>
          <cell r="B492">
            <v>2</v>
          </cell>
          <cell r="C492" t="str">
            <v>Skilled labour</v>
          </cell>
          <cell r="D492" t="str">
            <v>day</v>
          </cell>
          <cell r="E492">
            <v>0.4</v>
          </cell>
          <cell r="G492">
            <v>0</v>
          </cell>
          <cell r="H492">
            <v>39000</v>
          </cell>
          <cell r="I492">
            <v>15600</v>
          </cell>
          <cell r="J492">
            <v>5</v>
          </cell>
          <cell r="K492">
            <v>17.38</v>
          </cell>
        </row>
        <row r="493">
          <cell r="A493">
            <v>1</v>
          </cell>
          <cell r="B493">
            <v>3</v>
          </cell>
          <cell r="C493" t="str">
            <v>Common Labour</v>
          </cell>
          <cell r="D493" t="str">
            <v>day</v>
          </cell>
          <cell r="E493">
            <v>0.2</v>
          </cell>
          <cell r="G493">
            <v>0</v>
          </cell>
          <cell r="H493">
            <v>27800</v>
          </cell>
          <cell r="I493">
            <v>5560</v>
          </cell>
          <cell r="J493">
            <v>5</v>
          </cell>
        </row>
        <row r="494">
          <cell r="J494">
            <v>22940</v>
          </cell>
        </row>
        <row r="495">
          <cell r="B495">
            <v>4</v>
          </cell>
          <cell r="C495" t="str">
            <v>Miscellaneous &amp; Transport</v>
          </cell>
        </row>
        <row r="498">
          <cell r="B498">
            <v>5</v>
          </cell>
          <cell r="C498" t="str">
            <v>Sub Total ( 1 - 4 )</v>
          </cell>
          <cell r="G498">
            <v>0</v>
          </cell>
          <cell r="I498">
            <v>486900</v>
          </cell>
        </row>
        <row r="500">
          <cell r="B500">
            <v>6</v>
          </cell>
          <cell r="C500" t="str">
            <v>Indirect Cost</v>
          </cell>
          <cell r="D500">
            <v>0.1</v>
          </cell>
          <cell r="G500">
            <v>0</v>
          </cell>
          <cell r="I500">
            <v>48690</v>
          </cell>
        </row>
        <row r="502">
          <cell r="A502" t="str">
            <v>CW 9</v>
          </cell>
          <cell r="B502">
            <v>7</v>
          </cell>
          <cell r="C502" t="str">
            <v>Unit Prices (rounded)</v>
          </cell>
          <cell r="G502">
            <v>0</v>
          </cell>
          <cell r="I502">
            <v>535590</v>
          </cell>
        </row>
        <row r="505">
          <cell r="H505" t="str">
            <v>Tenderer's Official Representative</v>
          </cell>
        </row>
        <row r="509">
          <cell r="H509" t="str">
            <v>Signature :</v>
          </cell>
        </row>
        <row r="510">
          <cell r="H510" t="str">
            <v>Name  :</v>
          </cell>
          <cell r="I510" t="str">
            <v>Ir. Sudirman</v>
          </cell>
        </row>
        <row r="511">
          <cell r="H511" t="str">
            <v>Position :</v>
          </cell>
          <cell r="I511" t="str">
            <v>Branch Manager of South Sumatra</v>
          </cell>
        </row>
        <row r="512">
          <cell r="H512" t="str">
            <v>Date :</v>
          </cell>
          <cell r="I512" t="str">
            <v>September 18, 2007</v>
          </cell>
        </row>
        <row r="513">
          <cell r="H513" t="str">
            <v>Company Stamp :</v>
          </cell>
        </row>
        <row r="517">
          <cell r="A517">
            <v>9</v>
          </cell>
          <cell r="B517" t="str">
            <v>Price Item Number</v>
          </cell>
          <cell r="D517" t="str">
            <v>II-3.7</v>
          </cell>
        </row>
        <row r="518">
          <cell r="B518" t="str">
            <v>Description</v>
          </cell>
          <cell r="D518" t="str">
            <v>Precast RC pipe, Dia. 700 mm</v>
          </cell>
        </row>
        <row r="519">
          <cell r="J519">
            <v>3.2927999999999993</v>
          </cell>
        </row>
        <row r="520">
          <cell r="F520" t="str">
            <v>Foreign Currency</v>
          </cell>
        </row>
        <row r="521">
          <cell r="F521" t="str">
            <v>( ¥ )</v>
          </cell>
        </row>
        <row r="522">
          <cell r="B522" t="str">
            <v>Item</v>
          </cell>
          <cell r="D522" t="str">
            <v>Unit</v>
          </cell>
          <cell r="E522" t="str">
            <v>Quantity</v>
          </cell>
          <cell r="F522" t="str">
            <v>Unit</v>
          </cell>
          <cell r="G522" t="str">
            <v>Amount</v>
          </cell>
          <cell r="H522" t="str">
            <v>Unit Price</v>
          </cell>
          <cell r="I522" t="str">
            <v>Amount</v>
          </cell>
        </row>
        <row r="523">
          <cell r="F523" t="str">
            <v>Price</v>
          </cell>
          <cell r="H523" t="str">
            <v>( Rp. )</v>
          </cell>
        </row>
        <row r="524">
          <cell r="B524">
            <v>1</v>
          </cell>
          <cell r="C524" t="str">
            <v>Materials and Plant</v>
          </cell>
        </row>
        <row r="525">
          <cell r="B525" t="str">
            <v>-</v>
          </cell>
          <cell r="C525" t="str">
            <v>Precast RC pipe, Dia. 700 mm</v>
          </cell>
          <cell r="D525" t="str">
            <v>m'</v>
          </cell>
          <cell r="E525">
            <v>1</v>
          </cell>
          <cell r="G525">
            <v>0</v>
          </cell>
          <cell r="H525">
            <v>354790</v>
          </cell>
          <cell r="I525">
            <v>354790</v>
          </cell>
        </row>
        <row r="529">
          <cell r="B529">
            <v>2</v>
          </cell>
          <cell r="C529" t="str">
            <v>Contractor's Equipment</v>
          </cell>
        </row>
        <row r="532">
          <cell r="B532">
            <v>3</v>
          </cell>
          <cell r="C532" t="str">
            <v>Labour</v>
          </cell>
        </row>
        <row r="533">
          <cell r="A533">
            <v>0.2</v>
          </cell>
          <cell r="B533">
            <v>1</v>
          </cell>
          <cell r="C533" t="str">
            <v>Foreman</v>
          </cell>
          <cell r="D533" t="str">
            <v>day</v>
          </cell>
          <cell r="E533">
            <v>0.04</v>
          </cell>
          <cell r="G533">
            <v>0</v>
          </cell>
          <cell r="H533">
            <v>44500</v>
          </cell>
          <cell r="I533">
            <v>1780</v>
          </cell>
          <cell r="J533">
            <v>5</v>
          </cell>
          <cell r="K533">
            <v>17380</v>
          </cell>
        </row>
        <row r="534">
          <cell r="A534">
            <v>2</v>
          </cell>
          <cell r="B534">
            <v>2</v>
          </cell>
          <cell r="C534" t="str">
            <v>Skilled labour</v>
          </cell>
          <cell r="D534" t="str">
            <v>day</v>
          </cell>
          <cell r="E534">
            <v>0.4</v>
          </cell>
          <cell r="G534">
            <v>0</v>
          </cell>
          <cell r="H534">
            <v>39000</v>
          </cell>
          <cell r="I534">
            <v>15600</v>
          </cell>
          <cell r="J534">
            <v>5</v>
          </cell>
          <cell r="K534">
            <v>17.38</v>
          </cell>
        </row>
        <row r="535">
          <cell r="A535">
            <v>1</v>
          </cell>
          <cell r="B535">
            <v>3</v>
          </cell>
          <cell r="C535" t="str">
            <v>Common Labour</v>
          </cell>
          <cell r="D535" t="str">
            <v>day</v>
          </cell>
          <cell r="E535">
            <v>0.2</v>
          </cell>
          <cell r="G535">
            <v>0</v>
          </cell>
          <cell r="H535">
            <v>27800</v>
          </cell>
          <cell r="I535">
            <v>5560</v>
          </cell>
          <cell r="J535">
            <v>5</v>
          </cell>
        </row>
        <row r="536">
          <cell r="J536">
            <v>22940</v>
          </cell>
        </row>
        <row r="537">
          <cell r="B537">
            <v>4</v>
          </cell>
          <cell r="C537" t="str">
            <v>Miscellaneous &amp; Transport</v>
          </cell>
        </row>
        <row r="540">
          <cell r="B540">
            <v>5</v>
          </cell>
          <cell r="C540" t="str">
            <v>Sub Total ( 1 - 4 )</v>
          </cell>
          <cell r="G540">
            <v>0</v>
          </cell>
          <cell r="I540">
            <v>377730</v>
          </cell>
        </row>
        <row r="542">
          <cell r="B542">
            <v>6</v>
          </cell>
          <cell r="C542" t="str">
            <v>Indirect Cost</v>
          </cell>
          <cell r="D542">
            <v>0.1</v>
          </cell>
          <cell r="G542">
            <v>0</v>
          </cell>
          <cell r="I542">
            <v>37773</v>
          </cell>
        </row>
        <row r="544">
          <cell r="A544" t="str">
            <v>CW 10a</v>
          </cell>
          <cell r="B544">
            <v>7</v>
          </cell>
          <cell r="C544" t="str">
            <v>Unit Prices (rounded)</v>
          </cell>
          <cell r="G544">
            <v>0</v>
          </cell>
          <cell r="I544">
            <v>415503</v>
          </cell>
        </row>
        <row r="547">
          <cell r="H547" t="str">
            <v>Tenderer's Official Representative</v>
          </cell>
        </row>
        <row r="551">
          <cell r="H551" t="str">
            <v>Signature :</v>
          </cell>
        </row>
        <row r="552">
          <cell r="H552" t="str">
            <v>Name  :</v>
          </cell>
          <cell r="I552" t="str">
            <v>Ir. Sudirman</v>
          </cell>
        </row>
        <row r="553">
          <cell r="H553" t="str">
            <v>Position :</v>
          </cell>
          <cell r="I553" t="str">
            <v>Branch Manager of South Sumatra</v>
          </cell>
        </row>
        <row r="554">
          <cell r="H554" t="str">
            <v>Date :</v>
          </cell>
          <cell r="I554" t="str">
            <v>September 18, 2007</v>
          </cell>
        </row>
        <row r="555">
          <cell r="H555" t="str">
            <v>Company Stamp :</v>
          </cell>
        </row>
        <row r="559">
          <cell r="A559">
            <v>9</v>
          </cell>
          <cell r="B559" t="str">
            <v>Price Item Number</v>
          </cell>
          <cell r="D559" t="str">
            <v>II-3.8</v>
          </cell>
        </row>
        <row r="560">
          <cell r="B560" t="str">
            <v>Description</v>
          </cell>
          <cell r="D560" t="str">
            <v>Precast RC pipe, Dia. 300 mm</v>
          </cell>
        </row>
        <row r="561">
          <cell r="J561">
            <v>3.2927999999999993</v>
          </cell>
        </row>
        <row r="562">
          <cell r="F562" t="str">
            <v>Foreign Currency</v>
          </cell>
        </row>
        <row r="563">
          <cell r="F563" t="str">
            <v>( ¥ )</v>
          </cell>
        </row>
        <row r="564">
          <cell r="B564" t="str">
            <v>Item</v>
          </cell>
          <cell r="D564" t="str">
            <v>Unit</v>
          </cell>
          <cell r="E564" t="str">
            <v>Quantity</v>
          </cell>
          <cell r="F564" t="str">
            <v>Unit</v>
          </cell>
          <cell r="G564" t="str">
            <v>Amount</v>
          </cell>
          <cell r="H564" t="str">
            <v>Unit Price</v>
          </cell>
          <cell r="I564" t="str">
            <v>Amount</v>
          </cell>
        </row>
        <row r="565">
          <cell r="F565" t="str">
            <v>Price</v>
          </cell>
          <cell r="H565" t="str">
            <v>( Rp. )</v>
          </cell>
        </row>
        <row r="566">
          <cell r="B566">
            <v>1</v>
          </cell>
          <cell r="C566" t="str">
            <v>Materials and Plant</v>
          </cell>
        </row>
        <row r="567">
          <cell r="B567" t="str">
            <v>-</v>
          </cell>
          <cell r="C567" t="str">
            <v>Precast RC pipe, Dia. 300 mm</v>
          </cell>
          <cell r="D567" t="str">
            <v>m'</v>
          </cell>
          <cell r="E567">
            <v>1</v>
          </cell>
          <cell r="G567">
            <v>0</v>
          </cell>
          <cell r="H567">
            <v>300210</v>
          </cell>
          <cell r="I567">
            <v>300210</v>
          </cell>
        </row>
        <row r="571">
          <cell r="B571">
            <v>2</v>
          </cell>
          <cell r="C571" t="str">
            <v>Contractor's Equipment</v>
          </cell>
        </row>
        <row r="574">
          <cell r="B574">
            <v>3</v>
          </cell>
          <cell r="C574" t="str">
            <v>Labour</v>
          </cell>
        </row>
        <row r="575">
          <cell r="A575">
            <v>0.2</v>
          </cell>
          <cell r="B575">
            <v>1</v>
          </cell>
          <cell r="C575" t="str">
            <v>Foreman</v>
          </cell>
          <cell r="D575" t="str">
            <v>day</v>
          </cell>
          <cell r="E575">
            <v>0.04</v>
          </cell>
          <cell r="G575">
            <v>0</v>
          </cell>
          <cell r="H575">
            <v>44500</v>
          </cell>
          <cell r="I575">
            <v>1780</v>
          </cell>
          <cell r="J575">
            <v>5</v>
          </cell>
          <cell r="K575">
            <v>17380</v>
          </cell>
        </row>
        <row r="576">
          <cell r="A576">
            <v>2</v>
          </cell>
          <cell r="B576">
            <v>2</v>
          </cell>
          <cell r="C576" t="str">
            <v>Skilled labour</v>
          </cell>
          <cell r="D576" t="str">
            <v>day</v>
          </cell>
          <cell r="E576">
            <v>0.4</v>
          </cell>
          <cell r="G576">
            <v>0</v>
          </cell>
          <cell r="H576">
            <v>39000</v>
          </cell>
          <cell r="I576">
            <v>15600</v>
          </cell>
          <cell r="J576">
            <v>5</v>
          </cell>
          <cell r="K576">
            <v>17.38</v>
          </cell>
        </row>
        <row r="577">
          <cell r="A577">
            <v>1</v>
          </cell>
          <cell r="B577">
            <v>3</v>
          </cell>
          <cell r="C577" t="str">
            <v>Common Labour</v>
          </cell>
          <cell r="D577" t="str">
            <v>day</v>
          </cell>
          <cell r="E577">
            <v>0.2</v>
          </cell>
          <cell r="G577">
            <v>0</v>
          </cell>
          <cell r="H577">
            <v>27800</v>
          </cell>
          <cell r="I577">
            <v>5560</v>
          </cell>
          <cell r="J577">
            <v>5</v>
          </cell>
        </row>
        <row r="578">
          <cell r="J578">
            <v>22940</v>
          </cell>
        </row>
        <row r="579">
          <cell r="B579">
            <v>4</v>
          </cell>
          <cell r="C579" t="str">
            <v>Miscellaneous &amp; Transport</v>
          </cell>
        </row>
        <row r="582">
          <cell r="B582">
            <v>5</v>
          </cell>
          <cell r="C582" t="str">
            <v>Sub Total ( 1 - 4 )</v>
          </cell>
          <cell r="G582">
            <v>0</v>
          </cell>
          <cell r="I582">
            <v>323150</v>
          </cell>
        </row>
        <row r="584">
          <cell r="B584">
            <v>6</v>
          </cell>
          <cell r="C584" t="str">
            <v>Indirect Cost</v>
          </cell>
          <cell r="D584">
            <v>0.1</v>
          </cell>
          <cell r="G584">
            <v>0</v>
          </cell>
          <cell r="I584">
            <v>32315</v>
          </cell>
        </row>
        <row r="586">
          <cell r="A586" t="str">
            <v>CW 13</v>
          </cell>
          <cell r="B586">
            <v>7</v>
          </cell>
          <cell r="C586" t="str">
            <v>Unit Prices (rounded)</v>
          </cell>
          <cell r="G586">
            <v>0</v>
          </cell>
          <cell r="I586">
            <v>355465</v>
          </cell>
        </row>
        <row r="589">
          <cell r="H589" t="str">
            <v>Tenderer's Official Representative</v>
          </cell>
        </row>
        <row r="593">
          <cell r="H593" t="str">
            <v>Signature :</v>
          </cell>
        </row>
        <row r="594">
          <cell r="H594" t="str">
            <v>Name  :</v>
          </cell>
          <cell r="I594" t="str">
            <v>Ir. Sudirman</v>
          </cell>
        </row>
        <row r="595">
          <cell r="H595" t="str">
            <v>Position :</v>
          </cell>
          <cell r="I595" t="str">
            <v>Branch Manager of South Sumatra</v>
          </cell>
        </row>
        <row r="596">
          <cell r="H596" t="str">
            <v>Date :</v>
          </cell>
          <cell r="I596" t="str">
            <v>September 18, 2007</v>
          </cell>
        </row>
        <row r="597">
          <cell r="H597" t="str">
            <v>Company Stamp :</v>
          </cell>
        </row>
        <row r="601">
          <cell r="A601">
            <v>9</v>
          </cell>
          <cell r="B601" t="str">
            <v>Price Item Number</v>
          </cell>
          <cell r="D601" t="str">
            <v>IIA-3-22, etc</v>
          </cell>
        </row>
        <row r="602">
          <cell r="B602" t="str">
            <v>Description</v>
          </cell>
          <cell r="D602" t="str">
            <v>PVC water stop ( W=20 cm )</v>
          </cell>
        </row>
        <row r="603">
          <cell r="J603">
            <v>3.2927999999999993</v>
          </cell>
        </row>
        <row r="604">
          <cell r="F604" t="str">
            <v>Foreign Currency</v>
          </cell>
        </row>
        <row r="605">
          <cell r="F605" t="str">
            <v>( ¥ )</v>
          </cell>
        </row>
        <row r="606">
          <cell r="B606" t="str">
            <v>Item</v>
          </cell>
          <cell r="D606" t="str">
            <v>Unit</v>
          </cell>
          <cell r="E606" t="str">
            <v>Quantity</v>
          </cell>
          <cell r="F606" t="str">
            <v>Unit</v>
          </cell>
          <cell r="G606" t="str">
            <v>Amount</v>
          </cell>
          <cell r="H606" t="str">
            <v>Unit Price</v>
          </cell>
          <cell r="I606" t="str">
            <v>Amount</v>
          </cell>
        </row>
        <row r="607">
          <cell r="F607" t="str">
            <v>Price</v>
          </cell>
          <cell r="H607" t="str">
            <v>( Rp. )</v>
          </cell>
        </row>
        <row r="608">
          <cell r="B608">
            <v>1</v>
          </cell>
          <cell r="C608" t="str">
            <v>Materials and Plant</v>
          </cell>
        </row>
        <row r="609">
          <cell r="B609" t="str">
            <v>-</v>
          </cell>
          <cell r="C609" t="str">
            <v>PVC water stop ( W=20 cm )</v>
          </cell>
          <cell r="D609" t="str">
            <v>m'</v>
          </cell>
          <cell r="E609">
            <v>1</v>
          </cell>
          <cell r="G609">
            <v>0</v>
          </cell>
          <cell r="H609">
            <v>96610</v>
          </cell>
          <cell r="I609">
            <v>96610</v>
          </cell>
        </row>
        <row r="613">
          <cell r="B613">
            <v>2</v>
          </cell>
          <cell r="C613" t="str">
            <v>Contractor's Equipment</v>
          </cell>
        </row>
        <row r="616">
          <cell r="B616">
            <v>3</v>
          </cell>
          <cell r="C616" t="str">
            <v>Labour</v>
          </cell>
        </row>
        <row r="617">
          <cell r="A617" t="str">
            <v>1</v>
          </cell>
          <cell r="B617">
            <v>1</v>
          </cell>
          <cell r="C617" t="str">
            <v>Common Labour</v>
          </cell>
          <cell r="D617" t="str">
            <v>day</v>
          </cell>
          <cell r="E617">
            <v>0.04</v>
          </cell>
          <cell r="G617">
            <v>0</v>
          </cell>
          <cell r="H617">
            <v>27800</v>
          </cell>
          <cell r="I617">
            <v>1112</v>
          </cell>
          <cell r="J617">
            <v>25</v>
          </cell>
        </row>
        <row r="620">
          <cell r="J620">
            <v>1112</v>
          </cell>
        </row>
        <row r="621">
          <cell r="B621">
            <v>4</v>
          </cell>
          <cell r="C621" t="str">
            <v>Miscellaneous &amp; Transport</v>
          </cell>
        </row>
        <row r="624">
          <cell r="B624">
            <v>5</v>
          </cell>
          <cell r="C624" t="str">
            <v>Sub Total ( 1 - 4 )</v>
          </cell>
          <cell r="G624">
            <v>0</v>
          </cell>
          <cell r="I624">
            <v>97722</v>
          </cell>
        </row>
        <row r="626">
          <cell r="B626">
            <v>6</v>
          </cell>
          <cell r="C626" t="str">
            <v>Indirect Cost</v>
          </cell>
          <cell r="D626">
            <v>0.1</v>
          </cell>
          <cell r="G626">
            <v>0</v>
          </cell>
          <cell r="I626">
            <v>9772.2000000000007</v>
          </cell>
        </row>
        <row r="628">
          <cell r="A628" t="str">
            <v>CW 12</v>
          </cell>
          <cell r="B628">
            <v>7</v>
          </cell>
          <cell r="C628" t="str">
            <v>Unit Prices (rounded)</v>
          </cell>
          <cell r="G628">
            <v>0</v>
          </cell>
          <cell r="I628">
            <v>107494</v>
          </cell>
        </row>
        <row r="631">
          <cell r="H631" t="str">
            <v>Tenderer's Official Representative</v>
          </cell>
        </row>
        <row r="635">
          <cell r="H635" t="str">
            <v>Signature :</v>
          </cell>
        </row>
        <row r="636">
          <cell r="H636" t="str">
            <v>Name  :</v>
          </cell>
          <cell r="I636" t="str">
            <v>Ir. Sudirman</v>
          </cell>
        </row>
        <row r="637">
          <cell r="H637" t="str">
            <v>Position :</v>
          </cell>
          <cell r="I637" t="str">
            <v>Branch Manager of South Sumatra</v>
          </cell>
        </row>
        <row r="638">
          <cell r="H638" t="str">
            <v>Date :</v>
          </cell>
          <cell r="I638" t="str">
            <v>September 18, 2007</v>
          </cell>
        </row>
        <row r="639">
          <cell r="H639" t="str">
            <v>Company Stamp :</v>
          </cell>
        </row>
        <row r="642">
          <cell r="A642">
            <v>0</v>
          </cell>
          <cell r="B642" t="str">
            <v>Price Item Number</v>
          </cell>
          <cell r="D642" t="str">
            <v>IIA-2-9</v>
          </cell>
        </row>
        <row r="643">
          <cell r="B643" t="str">
            <v>Description</v>
          </cell>
          <cell r="D643" t="str">
            <v>Side drain with gravel, sand  and plastic sheet</v>
          </cell>
        </row>
        <row r="645">
          <cell r="F645" t="str">
            <v>Foreign Currency</v>
          </cell>
        </row>
        <row r="646">
          <cell r="F646" t="str">
            <v>( ¥ )</v>
          </cell>
        </row>
        <row r="647">
          <cell r="B647" t="str">
            <v>Item</v>
          </cell>
          <cell r="D647" t="str">
            <v>Unit</v>
          </cell>
          <cell r="E647" t="str">
            <v>Quantity</v>
          </cell>
          <cell r="F647" t="str">
            <v>Unit</v>
          </cell>
          <cell r="G647" t="str">
            <v>Amount</v>
          </cell>
          <cell r="H647" t="str">
            <v>Unit Price</v>
          </cell>
          <cell r="I647" t="str">
            <v>Amount</v>
          </cell>
        </row>
        <row r="648">
          <cell r="F648" t="str">
            <v>Price</v>
          </cell>
          <cell r="H648" t="str">
            <v>( Rp. )</v>
          </cell>
        </row>
        <row r="649">
          <cell r="B649">
            <v>1</v>
          </cell>
          <cell r="C649" t="str">
            <v>Materials and Plant</v>
          </cell>
        </row>
        <row r="650">
          <cell r="B650">
            <v>1</v>
          </cell>
          <cell r="C650" t="str">
            <v>Palm Fibre</v>
          </cell>
          <cell r="D650" t="str">
            <v>Kg</v>
          </cell>
          <cell r="E650">
            <v>0.92</v>
          </cell>
          <cell r="G650">
            <v>0</v>
          </cell>
          <cell r="H650">
            <v>2500</v>
          </cell>
          <cell r="I650">
            <v>2300</v>
          </cell>
        </row>
        <row r="651">
          <cell r="B651">
            <v>2</v>
          </cell>
          <cell r="C651" t="str">
            <v>Gravel</v>
          </cell>
          <cell r="D651" t="str">
            <v>m3</v>
          </cell>
          <cell r="E651">
            <v>0.62</v>
          </cell>
          <cell r="G651">
            <v>0</v>
          </cell>
          <cell r="H651">
            <v>120080</v>
          </cell>
          <cell r="I651">
            <v>74449.600000000006</v>
          </cell>
        </row>
        <row r="652">
          <cell r="B652">
            <v>3</v>
          </cell>
          <cell r="C652" t="str">
            <v>Fine Aggregate</v>
          </cell>
          <cell r="D652" t="str">
            <v>m3</v>
          </cell>
          <cell r="E652">
            <v>0.05</v>
          </cell>
          <cell r="G652">
            <v>0</v>
          </cell>
          <cell r="H652">
            <v>58950</v>
          </cell>
          <cell r="I652">
            <v>2947.5</v>
          </cell>
        </row>
        <row r="653">
          <cell r="B653">
            <v>4</v>
          </cell>
          <cell r="C653" t="str">
            <v>Plastic sheet</v>
          </cell>
          <cell r="D653" t="str">
            <v>m2</v>
          </cell>
          <cell r="E653">
            <v>3.95</v>
          </cell>
          <cell r="G653">
            <v>0</v>
          </cell>
          <cell r="H653">
            <v>4910</v>
          </cell>
          <cell r="I653">
            <v>19394.5</v>
          </cell>
        </row>
        <row r="655">
          <cell r="B655">
            <v>2</v>
          </cell>
          <cell r="C655" t="str">
            <v>Contractor's Equipment</v>
          </cell>
        </row>
        <row r="658">
          <cell r="B658">
            <v>3</v>
          </cell>
          <cell r="C658" t="str">
            <v>Labour</v>
          </cell>
        </row>
        <row r="659">
          <cell r="A659" t="str">
            <v>1</v>
          </cell>
          <cell r="B659">
            <v>1</v>
          </cell>
          <cell r="C659" t="str">
            <v>Foreman</v>
          </cell>
          <cell r="D659" t="str">
            <v>day</v>
          </cell>
          <cell r="E659">
            <v>0.05</v>
          </cell>
          <cell r="G659">
            <v>0</v>
          </cell>
          <cell r="H659">
            <v>44500</v>
          </cell>
          <cell r="I659">
            <v>2225</v>
          </cell>
          <cell r="J659">
            <v>20</v>
          </cell>
        </row>
        <row r="660">
          <cell r="A660" t="str">
            <v>3</v>
          </cell>
          <cell r="B660">
            <v>2</v>
          </cell>
          <cell r="C660" t="str">
            <v>Skilled labour</v>
          </cell>
          <cell r="D660" t="str">
            <v>day</v>
          </cell>
          <cell r="E660">
            <v>0.15</v>
          </cell>
          <cell r="G660">
            <v>0</v>
          </cell>
          <cell r="H660">
            <v>39000</v>
          </cell>
          <cell r="I660">
            <v>5850</v>
          </cell>
          <cell r="J660">
            <v>20</v>
          </cell>
        </row>
        <row r="661">
          <cell r="A661" t="str">
            <v>5</v>
          </cell>
          <cell r="B661">
            <v>3</v>
          </cell>
          <cell r="C661" t="str">
            <v>Common Labour</v>
          </cell>
          <cell r="D661" t="str">
            <v>day</v>
          </cell>
          <cell r="E661">
            <v>0.25</v>
          </cell>
          <cell r="G661">
            <v>0</v>
          </cell>
          <cell r="H661">
            <v>27800</v>
          </cell>
          <cell r="I661">
            <v>6950</v>
          </cell>
          <cell r="J661">
            <v>20</v>
          </cell>
        </row>
        <row r="662">
          <cell r="J662">
            <v>15025</v>
          </cell>
        </row>
        <row r="664">
          <cell r="B664">
            <v>4</v>
          </cell>
          <cell r="C664" t="str">
            <v>Miscellaneous &amp; Transport</v>
          </cell>
        </row>
        <row r="667">
          <cell r="B667">
            <v>5</v>
          </cell>
          <cell r="C667" t="str">
            <v>Sub Total ( 1 - 4 )</v>
          </cell>
          <cell r="G667">
            <v>0</v>
          </cell>
          <cell r="I667">
            <v>114116.6</v>
          </cell>
        </row>
        <row r="669">
          <cell r="B669">
            <v>6</v>
          </cell>
          <cell r="C669" t="str">
            <v>Indirect Cost</v>
          </cell>
          <cell r="D669">
            <v>0.1</v>
          </cell>
          <cell r="G669">
            <v>0</v>
          </cell>
          <cell r="I669">
            <v>11411.66</v>
          </cell>
        </row>
        <row r="671">
          <cell r="A671" t="str">
            <v>CW sidedrain</v>
          </cell>
          <cell r="B671">
            <v>7</v>
          </cell>
          <cell r="C671" t="str">
            <v>Unit Prices (rounded)</v>
          </cell>
          <cell r="G671">
            <v>0</v>
          </cell>
          <cell r="I671">
            <v>125528</v>
          </cell>
        </row>
        <row r="674">
          <cell r="H674" t="str">
            <v>Tenderer's Official Representative</v>
          </cell>
        </row>
        <row r="678">
          <cell r="H678" t="str">
            <v>Signature :</v>
          </cell>
        </row>
        <row r="679">
          <cell r="H679" t="str">
            <v>Name  :</v>
          </cell>
          <cell r="I679" t="str">
            <v>Ir. Sudirman</v>
          </cell>
        </row>
        <row r="680">
          <cell r="H680" t="str">
            <v>Position :</v>
          </cell>
          <cell r="I680" t="str">
            <v>Branch Manager of South Sumatra</v>
          </cell>
        </row>
        <row r="681">
          <cell r="H681" t="str">
            <v>Date :</v>
          </cell>
          <cell r="I681" t="str">
            <v>September 18, 2007</v>
          </cell>
        </row>
        <row r="682">
          <cell r="H682" t="str">
            <v>Company Stamp :</v>
          </cell>
        </row>
        <row r="685">
          <cell r="A685">
            <v>0</v>
          </cell>
          <cell r="B685" t="str">
            <v>Price Item Number</v>
          </cell>
          <cell r="D685" t="str">
            <v>IIA-2-8</v>
          </cell>
        </row>
        <row r="686">
          <cell r="B686" t="str">
            <v>Description</v>
          </cell>
          <cell r="D686" t="str">
            <v>Ladder rungs at side slope portion (@ 500 m)</v>
          </cell>
        </row>
        <row r="688">
          <cell r="F688" t="str">
            <v>Foreign Currency</v>
          </cell>
        </row>
        <row r="689">
          <cell r="F689" t="str">
            <v>( ¥ )</v>
          </cell>
        </row>
        <row r="690">
          <cell r="B690" t="str">
            <v>Item</v>
          </cell>
          <cell r="D690" t="str">
            <v>Unit</v>
          </cell>
          <cell r="E690" t="str">
            <v>Quantity</v>
          </cell>
          <cell r="F690" t="str">
            <v>Unit</v>
          </cell>
          <cell r="G690" t="str">
            <v>Amount</v>
          </cell>
          <cell r="H690" t="str">
            <v>Unit Price</v>
          </cell>
          <cell r="I690" t="str">
            <v>Amount</v>
          </cell>
        </row>
        <row r="691">
          <cell r="F691" t="str">
            <v>Price</v>
          </cell>
          <cell r="H691" t="str">
            <v>( Rp. )</v>
          </cell>
        </row>
        <row r="692">
          <cell r="B692">
            <v>1</v>
          </cell>
          <cell r="C692" t="str">
            <v>Materials and Plant</v>
          </cell>
        </row>
        <row r="693">
          <cell r="B693">
            <v>1</v>
          </cell>
          <cell r="C693" t="str">
            <v>Metal</v>
          </cell>
          <cell r="D693" t="str">
            <v>kg</v>
          </cell>
          <cell r="E693">
            <v>0.7</v>
          </cell>
          <cell r="G693">
            <v>0</v>
          </cell>
          <cell r="H693">
            <v>27290</v>
          </cell>
          <cell r="I693">
            <v>19103</v>
          </cell>
        </row>
        <row r="696">
          <cell r="B696">
            <v>2</v>
          </cell>
          <cell r="C696" t="str">
            <v>Contractor's Equipment</v>
          </cell>
        </row>
        <row r="697">
          <cell r="B697">
            <v>1</v>
          </cell>
          <cell r="C697" t="str">
            <v>Tools</v>
          </cell>
          <cell r="D697" t="str">
            <v>ls</v>
          </cell>
          <cell r="E697">
            <v>1</v>
          </cell>
          <cell r="G697">
            <v>0</v>
          </cell>
          <cell r="H697">
            <v>1000</v>
          </cell>
          <cell r="I697">
            <v>1000</v>
          </cell>
          <cell r="J697">
            <v>1000</v>
          </cell>
        </row>
        <row r="699">
          <cell r="B699">
            <v>3</v>
          </cell>
          <cell r="C699" t="str">
            <v>Labour</v>
          </cell>
        </row>
        <row r="700">
          <cell r="A700" t="str">
            <v>1</v>
          </cell>
          <cell r="B700">
            <v>1</v>
          </cell>
          <cell r="C700" t="str">
            <v>Foreman</v>
          </cell>
          <cell r="D700" t="str">
            <v>day</v>
          </cell>
          <cell r="E700">
            <v>0.02</v>
          </cell>
          <cell r="G700">
            <v>0</v>
          </cell>
          <cell r="H700">
            <v>44500</v>
          </cell>
          <cell r="I700">
            <v>890</v>
          </cell>
          <cell r="J700">
            <v>50</v>
          </cell>
        </row>
        <row r="701">
          <cell r="A701" t="str">
            <v>3</v>
          </cell>
          <cell r="B701">
            <v>2</v>
          </cell>
          <cell r="C701" t="str">
            <v>Skilled labour</v>
          </cell>
          <cell r="D701" t="str">
            <v>day</v>
          </cell>
          <cell r="E701">
            <v>0.06</v>
          </cell>
          <cell r="G701">
            <v>0</v>
          </cell>
          <cell r="H701">
            <v>39000</v>
          </cell>
          <cell r="I701">
            <v>2340</v>
          </cell>
          <cell r="J701">
            <v>50</v>
          </cell>
        </row>
        <row r="702">
          <cell r="A702" t="str">
            <v>5</v>
          </cell>
          <cell r="B702">
            <v>3</v>
          </cell>
          <cell r="C702" t="str">
            <v>Common Labour</v>
          </cell>
          <cell r="D702" t="str">
            <v>day</v>
          </cell>
          <cell r="E702">
            <v>0.1</v>
          </cell>
          <cell r="G702">
            <v>0</v>
          </cell>
          <cell r="H702">
            <v>27800</v>
          </cell>
          <cell r="I702">
            <v>2780</v>
          </cell>
          <cell r="J702">
            <v>50</v>
          </cell>
        </row>
        <row r="703">
          <cell r="J703">
            <v>6010</v>
          </cell>
        </row>
        <row r="705">
          <cell r="B705">
            <v>4</v>
          </cell>
          <cell r="C705" t="str">
            <v>Miscellaneous &amp; Transport</v>
          </cell>
        </row>
        <row r="708">
          <cell r="B708">
            <v>5</v>
          </cell>
          <cell r="C708" t="str">
            <v>Sub Total ( 1 - 4 )</v>
          </cell>
          <cell r="G708">
            <v>0</v>
          </cell>
          <cell r="I708">
            <v>26113</v>
          </cell>
        </row>
        <row r="710">
          <cell r="B710">
            <v>6</v>
          </cell>
          <cell r="C710" t="str">
            <v>Indirect Cost</v>
          </cell>
          <cell r="D710">
            <v>0.1</v>
          </cell>
          <cell r="G710">
            <v>0</v>
          </cell>
          <cell r="I710">
            <v>2611.3000000000002</v>
          </cell>
        </row>
        <row r="712">
          <cell r="A712" t="str">
            <v>CW ladder</v>
          </cell>
          <cell r="B712">
            <v>7</v>
          </cell>
          <cell r="C712" t="str">
            <v>Unit Prices (rounded)</v>
          </cell>
          <cell r="G712">
            <v>0</v>
          </cell>
          <cell r="I712">
            <v>28724</v>
          </cell>
        </row>
        <row r="715">
          <cell r="H715" t="str">
            <v>Tenderer's Official Representative</v>
          </cell>
        </row>
        <row r="719">
          <cell r="H719" t="str">
            <v>Signature :</v>
          </cell>
        </row>
        <row r="720">
          <cell r="H720" t="str">
            <v>Name  :</v>
          </cell>
          <cell r="I720" t="str">
            <v>Ir. Sudirman</v>
          </cell>
        </row>
        <row r="721">
          <cell r="H721" t="str">
            <v>Position :</v>
          </cell>
          <cell r="I721" t="str">
            <v>Branch Manager of South Sumatra</v>
          </cell>
        </row>
        <row r="722">
          <cell r="H722" t="str">
            <v>Date :</v>
          </cell>
          <cell r="I722" t="str">
            <v>September 18, 2007</v>
          </cell>
        </row>
        <row r="723">
          <cell r="H723" t="str">
            <v>Company Stamp :</v>
          </cell>
        </row>
        <row r="726">
          <cell r="A726">
            <v>3</v>
          </cell>
          <cell r="B726" t="str">
            <v>Price Item Number</v>
          </cell>
          <cell r="D726" t="str">
            <v>V-3.4</v>
          </cell>
        </row>
        <row r="727">
          <cell r="B727" t="str">
            <v>Description</v>
          </cell>
          <cell r="D727" t="str">
            <v>Concrete, Type-C ( Gmax = 20 cm ) for pavement</v>
          </cell>
        </row>
        <row r="729">
          <cell r="F729" t="str">
            <v>Foreign Currency</v>
          </cell>
        </row>
        <row r="730">
          <cell r="F730" t="str">
            <v>( ¥ )</v>
          </cell>
        </row>
        <row r="731">
          <cell r="B731" t="str">
            <v>Item</v>
          </cell>
          <cell r="D731" t="str">
            <v>Unit</v>
          </cell>
          <cell r="E731" t="str">
            <v>Quantity</v>
          </cell>
          <cell r="F731" t="str">
            <v>Unit</v>
          </cell>
          <cell r="G731" t="str">
            <v>Amount</v>
          </cell>
          <cell r="H731" t="str">
            <v>Unit Price</v>
          </cell>
          <cell r="I731" t="str">
            <v>Amount</v>
          </cell>
        </row>
        <row r="732">
          <cell r="F732" t="str">
            <v>Price</v>
          </cell>
          <cell r="H732" t="str">
            <v>( Rp. )</v>
          </cell>
        </row>
        <row r="733">
          <cell r="B733">
            <v>1</v>
          </cell>
          <cell r="C733" t="str">
            <v>Materials and Plant</v>
          </cell>
        </row>
        <row r="734">
          <cell r="B734">
            <v>1</v>
          </cell>
          <cell r="C734" t="str">
            <v>Cement</v>
          </cell>
          <cell r="D734" t="str">
            <v>bag</v>
          </cell>
          <cell r="E734">
            <v>5</v>
          </cell>
          <cell r="G734">
            <v>0</v>
          </cell>
          <cell r="H734">
            <v>39670</v>
          </cell>
          <cell r="I734">
            <v>198350</v>
          </cell>
        </row>
        <row r="735">
          <cell r="B735">
            <v>2</v>
          </cell>
          <cell r="C735" t="str">
            <v>Coarse Agregate (Gmax=2cm)</v>
          </cell>
          <cell r="D735" t="str">
            <v>m3</v>
          </cell>
          <cell r="E735">
            <v>0.79</v>
          </cell>
          <cell r="G735">
            <v>0</v>
          </cell>
          <cell r="H735">
            <v>229250</v>
          </cell>
          <cell r="I735">
            <v>181107.5</v>
          </cell>
        </row>
        <row r="736">
          <cell r="B736">
            <v>3</v>
          </cell>
          <cell r="C736" t="str">
            <v>Fine Aggregate</v>
          </cell>
          <cell r="D736" t="str">
            <v>m3</v>
          </cell>
          <cell r="E736">
            <v>0.61</v>
          </cell>
          <cell r="G736">
            <v>0</v>
          </cell>
          <cell r="H736">
            <v>58950</v>
          </cell>
          <cell r="I736">
            <v>35959.5</v>
          </cell>
        </row>
        <row r="738">
          <cell r="B738">
            <v>2</v>
          </cell>
          <cell r="C738" t="str">
            <v>Contractor's Equipment</v>
          </cell>
        </row>
        <row r="739">
          <cell r="A739" t="str">
            <v>1</v>
          </cell>
          <cell r="B739">
            <v>1</v>
          </cell>
          <cell r="C739" t="str">
            <v>Batching Plant</v>
          </cell>
          <cell r="D739" t="str">
            <v>hr</v>
          </cell>
          <cell r="E739">
            <v>0.5</v>
          </cell>
          <cell r="G739">
            <v>0</v>
          </cell>
          <cell r="H739">
            <v>32900</v>
          </cell>
          <cell r="I739">
            <v>16450</v>
          </cell>
          <cell r="J739">
            <v>5</v>
          </cell>
        </row>
        <row r="740">
          <cell r="B740">
            <v>2</v>
          </cell>
          <cell r="C740" t="str">
            <v>Concrete vibrator</v>
          </cell>
          <cell r="D740" t="str">
            <v>hr</v>
          </cell>
          <cell r="E740">
            <v>0.5</v>
          </cell>
          <cell r="G740">
            <v>0</v>
          </cell>
          <cell r="H740">
            <v>32900</v>
          </cell>
          <cell r="I740">
            <v>16450</v>
          </cell>
        </row>
        <row r="741">
          <cell r="B741">
            <v>3</v>
          </cell>
          <cell r="C741" t="str">
            <v>Tools</v>
          </cell>
          <cell r="D741" t="str">
            <v>ls</v>
          </cell>
          <cell r="E741">
            <v>1</v>
          </cell>
          <cell r="G741">
            <v>0</v>
          </cell>
          <cell r="H741">
            <v>1000</v>
          </cell>
          <cell r="I741">
            <v>1000</v>
          </cell>
          <cell r="J741">
            <v>1000</v>
          </cell>
        </row>
        <row r="743">
          <cell r="B743">
            <v>3</v>
          </cell>
          <cell r="C743" t="str">
            <v>Labour</v>
          </cell>
        </row>
        <row r="744">
          <cell r="A744">
            <v>1</v>
          </cell>
          <cell r="B744">
            <v>1</v>
          </cell>
          <cell r="C744" t="str">
            <v>Foreman</v>
          </cell>
          <cell r="D744" t="str">
            <v>day</v>
          </cell>
          <cell r="E744">
            <v>0.1</v>
          </cell>
          <cell r="G744">
            <v>0</v>
          </cell>
          <cell r="H744">
            <v>44500</v>
          </cell>
          <cell r="I744">
            <v>4450</v>
          </cell>
          <cell r="J744">
            <v>10</v>
          </cell>
        </row>
        <row r="745">
          <cell r="A745" t="str">
            <v>5</v>
          </cell>
          <cell r="B745">
            <v>2</v>
          </cell>
          <cell r="C745" t="str">
            <v>Skilled labour</v>
          </cell>
          <cell r="D745" t="str">
            <v>day</v>
          </cell>
          <cell r="E745">
            <v>0.5</v>
          </cell>
          <cell r="G745">
            <v>0</v>
          </cell>
          <cell r="H745">
            <v>39000</v>
          </cell>
          <cell r="I745">
            <v>19500</v>
          </cell>
          <cell r="J745">
            <v>10</v>
          </cell>
        </row>
        <row r="746">
          <cell r="A746" t="str">
            <v>15</v>
          </cell>
          <cell r="B746">
            <v>2</v>
          </cell>
          <cell r="C746" t="str">
            <v>Common Labour</v>
          </cell>
          <cell r="D746" t="str">
            <v>day</v>
          </cell>
          <cell r="E746">
            <v>1.5</v>
          </cell>
          <cell r="G746">
            <v>0</v>
          </cell>
          <cell r="H746">
            <v>27800</v>
          </cell>
          <cell r="I746">
            <v>41700</v>
          </cell>
          <cell r="J746">
            <v>10</v>
          </cell>
        </row>
        <row r="747">
          <cell r="J747">
            <v>65650</v>
          </cell>
        </row>
        <row r="748">
          <cell r="B748">
            <v>4</v>
          </cell>
          <cell r="C748" t="str">
            <v>Miscellaneous &amp; Transport</v>
          </cell>
        </row>
        <row r="751">
          <cell r="B751">
            <v>5</v>
          </cell>
          <cell r="C751" t="str">
            <v>Sub Total ( 1 - 4 )</v>
          </cell>
          <cell r="G751">
            <v>0</v>
          </cell>
          <cell r="I751">
            <v>514967</v>
          </cell>
        </row>
        <row r="753">
          <cell r="B753">
            <v>6</v>
          </cell>
          <cell r="C753" t="str">
            <v>Indirect Cost</v>
          </cell>
          <cell r="D753">
            <v>0.1</v>
          </cell>
          <cell r="G753">
            <v>0</v>
          </cell>
          <cell r="I753">
            <v>51496.7</v>
          </cell>
        </row>
        <row r="755">
          <cell r="A755" t="str">
            <v>CW splitC</v>
          </cell>
          <cell r="B755">
            <v>7</v>
          </cell>
          <cell r="C755" t="str">
            <v>Unit Prices (rounded)</v>
          </cell>
          <cell r="G755">
            <v>0</v>
          </cell>
          <cell r="I755">
            <v>566463</v>
          </cell>
        </row>
        <row r="758">
          <cell r="H758" t="str">
            <v>Tenderer's Official Representative</v>
          </cell>
        </row>
        <row r="762">
          <cell r="H762" t="str">
            <v>Signature :</v>
          </cell>
        </row>
        <row r="763">
          <cell r="H763" t="str">
            <v>Name  :</v>
          </cell>
          <cell r="I763" t="str">
            <v>Ir. Sudirman</v>
          </cell>
        </row>
        <row r="764">
          <cell r="H764" t="str">
            <v>Position :</v>
          </cell>
          <cell r="I764" t="str">
            <v>Branch Manager of South Sumatra</v>
          </cell>
        </row>
        <row r="765">
          <cell r="H765" t="str">
            <v>Date :</v>
          </cell>
          <cell r="I765" t="str">
            <v>September 18, 2007</v>
          </cell>
        </row>
        <row r="766">
          <cell r="H766" t="str">
            <v>Company Stamp :</v>
          </cell>
        </row>
        <row r="769">
          <cell r="A769">
            <v>3</v>
          </cell>
          <cell r="B769" t="str">
            <v>Price Item Number</v>
          </cell>
          <cell r="D769" t="str">
            <v>V-3.5</v>
          </cell>
        </row>
        <row r="770">
          <cell r="B770" t="str">
            <v>Description</v>
          </cell>
          <cell r="D770" t="str">
            <v>Concrete, Type-B ( Gmax = 20 cm ) for drainage ditch</v>
          </cell>
        </row>
        <row r="772">
          <cell r="F772" t="str">
            <v>Foreign Currency</v>
          </cell>
          <cell r="H772" t="str">
            <v>Local Currency</v>
          </cell>
        </row>
        <row r="773">
          <cell r="F773" t="str">
            <v>( ¥ )</v>
          </cell>
        </row>
        <row r="774">
          <cell r="B774" t="str">
            <v>Item</v>
          </cell>
          <cell r="D774" t="str">
            <v>Unit</v>
          </cell>
          <cell r="E774" t="str">
            <v>Quantity</v>
          </cell>
          <cell r="F774" t="str">
            <v>Unit</v>
          </cell>
          <cell r="G774" t="str">
            <v>Amount</v>
          </cell>
        </row>
        <row r="775">
          <cell r="F775" t="str">
            <v>Price</v>
          </cell>
          <cell r="H775" t="str">
            <v>Unit Price</v>
          </cell>
          <cell r="I775" t="str">
            <v>Amount</v>
          </cell>
        </row>
        <row r="776">
          <cell r="B776">
            <v>1</v>
          </cell>
          <cell r="C776" t="str">
            <v>Materials and Plant</v>
          </cell>
          <cell r="H776" t="str">
            <v>( Rp. )</v>
          </cell>
        </row>
        <row r="777">
          <cell r="B777">
            <v>1</v>
          </cell>
          <cell r="C777" t="str">
            <v>Cement</v>
          </cell>
          <cell r="D777" t="str">
            <v>bag</v>
          </cell>
          <cell r="E777">
            <v>6</v>
          </cell>
          <cell r="G777">
            <v>0</v>
          </cell>
          <cell r="H777">
            <v>39670</v>
          </cell>
          <cell r="I777">
            <v>238020</v>
          </cell>
        </row>
        <row r="778">
          <cell r="B778">
            <v>2</v>
          </cell>
          <cell r="C778" t="str">
            <v>Coarse Agregate (Gmax=2cm)</v>
          </cell>
          <cell r="D778" t="str">
            <v>m3</v>
          </cell>
          <cell r="E778">
            <v>0.79</v>
          </cell>
          <cell r="G778">
            <v>0</v>
          </cell>
          <cell r="H778">
            <v>229250</v>
          </cell>
          <cell r="I778">
            <v>181107.5</v>
          </cell>
        </row>
        <row r="779">
          <cell r="B779">
            <v>3</v>
          </cell>
          <cell r="C779" t="str">
            <v>Fine Aggregate</v>
          </cell>
          <cell r="D779" t="str">
            <v>m3</v>
          </cell>
          <cell r="E779">
            <v>0.61</v>
          </cell>
          <cell r="G779">
            <v>0</v>
          </cell>
          <cell r="H779">
            <v>58950</v>
          </cell>
          <cell r="I779">
            <v>35959.5</v>
          </cell>
        </row>
        <row r="781">
          <cell r="B781">
            <v>2</v>
          </cell>
          <cell r="C781" t="str">
            <v>Contractor's Equipment</v>
          </cell>
          <cell r="K781">
            <v>99550</v>
          </cell>
        </row>
        <row r="782">
          <cell r="A782" t="str">
            <v>1</v>
          </cell>
          <cell r="B782">
            <v>1</v>
          </cell>
          <cell r="C782" t="str">
            <v>Batching Plant</v>
          </cell>
          <cell r="D782" t="str">
            <v>hr</v>
          </cell>
          <cell r="E782">
            <v>0.5</v>
          </cell>
          <cell r="G782">
            <v>0</v>
          </cell>
          <cell r="H782">
            <v>32900</v>
          </cell>
          <cell r="I782">
            <v>16450</v>
          </cell>
          <cell r="J782">
            <v>5</v>
          </cell>
        </row>
        <row r="783">
          <cell r="B783">
            <v>2</v>
          </cell>
          <cell r="C783" t="str">
            <v>Concrete vibrator</v>
          </cell>
          <cell r="D783" t="str">
            <v>hr</v>
          </cell>
          <cell r="E783">
            <v>0.5</v>
          </cell>
          <cell r="G783">
            <v>0</v>
          </cell>
          <cell r="H783">
            <v>32900</v>
          </cell>
          <cell r="I783">
            <v>16450</v>
          </cell>
        </row>
        <row r="784">
          <cell r="B784">
            <v>3</v>
          </cell>
          <cell r="C784" t="str">
            <v>Tools</v>
          </cell>
          <cell r="D784" t="str">
            <v>ls</v>
          </cell>
          <cell r="E784">
            <v>1</v>
          </cell>
          <cell r="G784">
            <v>0</v>
          </cell>
          <cell r="H784">
            <v>1000</v>
          </cell>
          <cell r="I784">
            <v>1000</v>
          </cell>
          <cell r="J784">
            <v>1000</v>
          </cell>
        </row>
        <row r="786">
          <cell r="B786">
            <v>3</v>
          </cell>
          <cell r="C786" t="str">
            <v>Labour</v>
          </cell>
        </row>
        <row r="787">
          <cell r="A787">
            <v>1</v>
          </cell>
          <cell r="B787">
            <v>1</v>
          </cell>
          <cell r="C787" t="str">
            <v>Foreman</v>
          </cell>
          <cell r="D787" t="str">
            <v>day</v>
          </cell>
          <cell r="E787">
            <v>0.1</v>
          </cell>
          <cell r="G787">
            <v>0</v>
          </cell>
          <cell r="H787">
            <v>44500</v>
          </cell>
          <cell r="I787">
            <v>4450</v>
          </cell>
          <cell r="J787">
            <v>10</v>
          </cell>
        </row>
        <row r="788">
          <cell r="A788" t="str">
            <v>5</v>
          </cell>
          <cell r="B788">
            <v>2</v>
          </cell>
          <cell r="C788" t="str">
            <v>Skilled labour</v>
          </cell>
          <cell r="D788" t="str">
            <v>day</v>
          </cell>
          <cell r="E788">
            <v>0.5</v>
          </cell>
          <cell r="G788">
            <v>0</v>
          </cell>
          <cell r="H788">
            <v>39000</v>
          </cell>
          <cell r="I788">
            <v>19500</v>
          </cell>
          <cell r="J788">
            <v>10</v>
          </cell>
        </row>
        <row r="789">
          <cell r="A789" t="str">
            <v>15</v>
          </cell>
          <cell r="B789">
            <v>2</v>
          </cell>
          <cell r="C789" t="str">
            <v>Common Labour</v>
          </cell>
          <cell r="D789" t="str">
            <v>day</v>
          </cell>
          <cell r="E789">
            <v>1.5</v>
          </cell>
          <cell r="G789">
            <v>0</v>
          </cell>
          <cell r="H789">
            <v>27800</v>
          </cell>
          <cell r="I789">
            <v>41700</v>
          </cell>
          <cell r="J789">
            <v>10</v>
          </cell>
        </row>
        <row r="790">
          <cell r="J790">
            <v>65650</v>
          </cell>
        </row>
        <row r="791">
          <cell r="B791">
            <v>4</v>
          </cell>
          <cell r="C791" t="str">
            <v>Miscellaneous &amp; Transport</v>
          </cell>
        </row>
        <row r="794">
          <cell r="B794">
            <v>5</v>
          </cell>
          <cell r="C794" t="str">
            <v>Sub Total ( 1 - 4 )</v>
          </cell>
          <cell r="G794">
            <v>0</v>
          </cell>
          <cell r="I794">
            <v>554637</v>
          </cell>
        </row>
        <row r="796">
          <cell r="B796">
            <v>6</v>
          </cell>
          <cell r="C796" t="str">
            <v>Indirect Cost</v>
          </cell>
          <cell r="D796">
            <v>0.1</v>
          </cell>
          <cell r="G796">
            <v>0</v>
          </cell>
          <cell r="I796">
            <v>55463.7</v>
          </cell>
        </row>
        <row r="798">
          <cell r="A798" t="str">
            <v>CW splitB</v>
          </cell>
          <cell r="B798">
            <v>7</v>
          </cell>
          <cell r="C798" t="str">
            <v>Unit Prices (rounded)</v>
          </cell>
          <cell r="G798">
            <v>0</v>
          </cell>
          <cell r="I798">
            <v>610100</v>
          </cell>
        </row>
        <row r="801">
          <cell r="H801" t="str">
            <v>Tenderer's Official Representative</v>
          </cell>
        </row>
        <row r="805">
          <cell r="H805" t="str">
            <v>Signature :</v>
          </cell>
        </row>
        <row r="806">
          <cell r="H806" t="str">
            <v>Name  :</v>
          </cell>
          <cell r="I806" t="str">
            <v>Ir. Sudirman</v>
          </cell>
        </row>
        <row r="807">
          <cell r="H807" t="str">
            <v>Position :</v>
          </cell>
          <cell r="I807" t="str">
            <v>Branch Manager of South Sumatra</v>
          </cell>
        </row>
        <row r="808">
          <cell r="H808" t="str">
            <v>Date :</v>
          </cell>
          <cell r="I808" t="str">
            <v>September 18, 2007</v>
          </cell>
        </row>
        <row r="809">
          <cell r="H809" t="str">
            <v>Company Stamp :</v>
          </cell>
        </row>
        <row r="813">
          <cell r="A813">
            <v>9</v>
          </cell>
          <cell r="B813" t="str">
            <v>Price Item Number</v>
          </cell>
          <cell r="D813" t="str">
            <v>IIB-3-9, etc</v>
          </cell>
        </row>
        <row r="814">
          <cell r="B814" t="str">
            <v>Description</v>
          </cell>
          <cell r="D814" t="str">
            <v>Precast RC pipe, Dia. 800 mm</v>
          </cell>
        </row>
        <row r="815">
          <cell r="J815">
            <v>3.2927999999999993</v>
          </cell>
        </row>
        <row r="816">
          <cell r="F816" t="str">
            <v>Foreign Currency</v>
          </cell>
        </row>
        <row r="817">
          <cell r="F817" t="str">
            <v>( ¥ )</v>
          </cell>
        </row>
        <row r="818">
          <cell r="B818" t="str">
            <v>Item</v>
          </cell>
          <cell r="D818" t="str">
            <v>Unit</v>
          </cell>
          <cell r="E818" t="str">
            <v>Quantity</v>
          </cell>
          <cell r="F818" t="str">
            <v>Unit</v>
          </cell>
          <cell r="G818" t="str">
            <v>Amount</v>
          </cell>
          <cell r="H818" t="str">
            <v>Unit Price</v>
          </cell>
          <cell r="I818" t="str">
            <v>Amount</v>
          </cell>
        </row>
        <row r="819">
          <cell r="F819" t="str">
            <v>Price</v>
          </cell>
          <cell r="H819" t="str">
            <v>( Rp. )</v>
          </cell>
        </row>
        <row r="820">
          <cell r="B820">
            <v>1</v>
          </cell>
          <cell r="C820" t="str">
            <v>Materials and Plant</v>
          </cell>
        </row>
        <row r="821">
          <cell r="B821" t="str">
            <v>-</v>
          </cell>
          <cell r="C821" t="str">
            <v>Precast RC pipe, Dia. 800 mm</v>
          </cell>
          <cell r="D821" t="str">
            <v>m'</v>
          </cell>
          <cell r="E821">
            <v>1</v>
          </cell>
          <cell r="G821">
            <v>0</v>
          </cell>
          <cell r="H821">
            <v>382080</v>
          </cell>
          <cell r="I821">
            <v>382080</v>
          </cell>
        </row>
        <row r="825">
          <cell r="B825">
            <v>2</v>
          </cell>
          <cell r="C825" t="str">
            <v>Contractor's Equipment</v>
          </cell>
        </row>
        <row r="828">
          <cell r="B828">
            <v>3</v>
          </cell>
          <cell r="C828" t="str">
            <v>Labour</v>
          </cell>
        </row>
        <row r="829">
          <cell r="A829">
            <v>0.2</v>
          </cell>
          <cell r="B829">
            <v>1</v>
          </cell>
          <cell r="C829" t="str">
            <v>Foreman</v>
          </cell>
          <cell r="D829" t="str">
            <v>day</v>
          </cell>
          <cell r="E829">
            <v>0.04</v>
          </cell>
          <cell r="G829">
            <v>0</v>
          </cell>
          <cell r="H829">
            <v>44500</v>
          </cell>
          <cell r="I829">
            <v>1780</v>
          </cell>
          <cell r="J829">
            <v>5</v>
          </cell>
          <cell r="K829">
            <v>17380</v>
          </cell>
        </row>
        <row r="830">
          <cell r="A830">
            <v>2</v>
          </cell>
          <cell r="B830">
            <v>2</v>
          </cell>
          <cell r="C830" t="str">
            <v>Skilled labour</v>
          </cell>
          <cell r="D830" t="str">
            <v>day</v>
          </cell>
          <cell r="E830">
            <v>0.4</v>
          </cell>
          <cell r="G830">
            <v>0</v>
          </cell>
          <cell r="H830">
            <v>39000</v>
          </cell>
          <cell r="I830">
            <v>15600</v>
          </cell>
          <cell r="J830">
            <v>5</v>
          </cell>
          <cell r="K830">
            <v>17.38</v>
          </cell>
        </row>
        <row r="831">
          <cell r="A831">
            <v>1</v>
          </cell>
          <cell r="B831">
            <v>3</v>
          </cell>
          <cell r="C831" t="str">
            <v>Common Labour</v>
          </cell>
          <cell r="D831" t="str">
            <v>day</v>
          </cell>
          <cell r="E831">
            <v>0.2</v>
          </cell>
          <cell r="G831">
            <v>0</v>
          </cell>
          <cell r="H831">
            <v>27800</v>
          </cell>
          <cell r="I831">
            <v>5560</v>
          </cell>
          <cell r="J831">
            <v>5</v>
          </cell>
        </row>
        <row r="832">
          <cell r="J832">
            <v>22940</v>
          </cell>
        </row>
        <row r="833">
          <cell r="B833">
            <v>4</v>
          </cell>
          <cell r="C833" t="str">
            <v>Miscellaneous &amp; Transport</v>
          </cell>
        </row>
        <row r="836">
          <cell r="B836">
            <v>5</v>
          </cell>
          <cell r="C836" t="str">
            <v>Sub Total ( 1 - 4 )</v>
          </cell>
          <cell r="G836">
            <v>0</v>
          </cell>
          <cell r="I836">
            <v>405020</v>
          </cell>
        </row>
        <row r="838">
          <cell r="B838">
            <v>6</v>
          </cell>
          <cell r="C838" t="str">
            <v>Indirect Cost</v>
          </cell>
          <cell r="D838">
            <v>0.1</v>
          </cell>
          <cell r="G838">
            <v>0</v>
          </cell>
          <cell r="I838">
            <v>40502</v>
          </cell>
        </row>
        <row r="840">
          <cell r="A840" t="str">
            <v>CW 10</v>
          </cell>
          <cell r="B840">
            <v>7</v>
          </cell>
          <cell r="C840" t="str">
            <v>Unit Prices (rounded)</v>
          </cell>
          <cell r="G840">
            <v>0</v>
          </cell>
          <cell r="I840">
            <v>445522</v>
          </cell>
        </row>
        <row r="843">
          <cell r="H843" t="str">
            <v>Tenderer's Official Representative</v>
          </cell>
        </row>
        <row r="847">
          <cell r="H847" t="str">
            <v>Signature :</v>
          </cell>
        </row>
        <row r="848">
          <cell r="H848" t="str">
            <v>Name  :</v>
          </cell>
          <cell r="I848" t="str">
            <v>Ir. Sudirman</v>
          </cell>
        </row>
        <row r="849">
          <cell r="H849" t="str">
            <v>Position :</v>
          </cell>
          <cell r="I849" t="str">
            <v>Branch Manager of South Sumatra</v>
          </cell>
        </row>
        <row r="850">
          <cell r="H850" t="str">
            <v>Date :</v>
          </cell>
          <cell r="I850" t="str">
            <v>September 18, 2007</v>
          </cell>
        </row>
        <row r="851">
          <cell r="H851" t="str">
            <v>Company Stamp :</v>
          </cell>
        </row>
        <row r="856">
          <cell r="A856">
            <v>9</v>
          </cell>
          <cell r="B856" t="str">
            <v>Price Item Number</v>
          </cell>
          <cell r="D856" t="str">
            <v>IIA-3-8, etc</v>
          </cell>
        </row>
        <row r="857">
          <cell r="B857" t="str">
            <v>Description</v>
          </cell>
          <cell r="D857" t="str">
            <v>Precast RC pipe, Dia. 600 mm</v>
          </cell>
        </row>
        <row r="858">
          <cell r="J858">
            <v>3.2927999999999993</v>
          </cell>
        </row>
        <row r="859">
          <cell r="F859" t="str">
            <v>Foreign Currency</v>
          </cell>
        </row>
        <row r="860">
          <cell r="F860" t="str">
            <v>( ¥ )</v>
          </cell>
        </row>
        <row r="861">
          <cell r="B861" t="str">
            <v>Item</v>
          </cell>
          <cell r="D861" t="str">
            <v>Unit</v>
          </cell>
          <cell r="E861" t="str">
            <v>Quantity</v>
          </cell>
          <cell r="F861" t="str">
            <v>Unit</v>
          </cell>
          <cell r="G861" t="str">
            <v>Amount</v>
          </cell>
          <cell r="H861" t="str">
            <v>Unit Price</v>
          </cell>
          <cell r="I861" t="str">
            <v>Amount</v>
          </cell>
        </row>
        <row r="862">
          <cell r="F862" t="str">
            <v>Price</v>
          </cell>
          <cell r="H862" t="str">
            <v>( Rp. )</v>
          </cell>
        </row>
        <row r="863">
          <cell r="B863">
            <v>1</v>
          </cell>
          <cell r="C863" t="str">
            <v>Materials and Plant</v>
          </cell>
        </row>
        <row r="864">
          <cell r="B864" t="str">
            <v>-</v>
          </cell>
          <cell r="C864" t="str">
            <v>Precast RC pipe, Dia. 600 mm</v>
          </cell>
          <cell r="D864" t="str">
            <v>m'</v>
          </cell>
          <cell r="E864">
            <v>1</v>
          </cell>
          <cell r="G864">
            <v>0</v>
          </cell>
          <cell r="H864">
            <v>327500</v>
          </cell>
          <cell r="I864">
            <v>327500</v>
          </cell>
        </row>
        <row r="868">
          <cell r="B868">
            <v>2</v>
          </cell>
          <cell r="C868" t="str">
            <v>Contractor's Equipment</v>
          </cell>
        </row>
        <row r="871">
          <cell r="B871">
            <v>3</v>
          </cell>
          <cell r="C871" t="str">
            <v>Labour</v>
          </cell>
        </row>
        <row r="872">
          <cell r="A872">
            <v>0.2</v>
          </cell>
          <cell r="B872">
            <v>1</v>
          </cell>
          <cell r="C872" t="str">
            <v>Foreman</v>
          </cell>
          <cell r="D872" t="str">
            <v>day</v>
          </cell>
          <cell r="E872">
            <v>0.04</v>
          </cell>
          <cell r="G872">
            <v>0</v>
          </cell>
          <cell r="H872">
            <v>44500</v>
          </cell>
          <cell r="I872">
            <v>1780</v>
          </cell>
          <cell r="J872">
            <v>5</v>
          </cell>
          <cell r="K872">
            <v>17380</v>
          </cell>
        </row>
        <row r="873">
          <cell r="A873">
            <v>2</v>
          </cell>
          <cell r="B873">
            <v>2</v>
          </cell>
          <cell r="C873" t="str">
            <v>Skilled labour</v>
          </cell>
          <cell r="D873" t="str">
            <v>day</v>
          </cell>
          <cell r="E873">
            <v>0.4</v>
          </cell>
          <cell r="G873">
            <v>0</v>
          </cell>
          <cell r="H873">
            <v>39000</v>
          </cell>
          <cell r="I873">
            <v>15600</v>
          </cell>
          <cell r="J873">
            <v>5</v>
          </cell>
          <cell r="K873">
            <v>17.38</v>
          </cell>
        </row>
        <row r="874">
          <cell r="A874">
            <v>1</v>
          </cell>
          <cell r="B874">
            <v>3</v>
          </cell>
          <cell r="C874" t="str">
            <v>Common Labour</v>
          </cell>
          <cell r="D874" t="str">
            <v>day</v>
          </cell>
          <cell r="E874">
            <v>0.2</v>
          </cell>
          <cell r="G874">
            <v>0</v>
          </cell>
          <cell r="H874">
            <v>27800</v>
          </cell>
          <cell r="I874">
            <v>5560</v>
          </cell>
          <cell r="J874">
            <v>5</v>
          </cell>
        </row>
        <row r="875">
          <cell r="J875">
            <v>22940</v>
          </cell>
        </row>
        <row r="876">
          <cell r="B876">
            <v>4</v>
          </cell>
          <cell r="C876" t="str">
            <v>Miscellaneous &amp; Transport</v>
          </cell>
        </row>
        <row r="879">
          <cell r="B879">
            <v>5</v>
          </cell>
          <cell r="C879" t="str">
            <v>Sub Total ( 1 - 4 )</v>
          </cell>
          <cell r="G879">
            <v>0</v>
          </cell>
          <cell r="I879">
            <v>350440</v>
          </cell>
        </row>
        <row r="881">
          <cell r="B881">
            <v>6</v>
          </cell>
          <cell r="C881" t="str">
            <v>Indirect Cost</v>
          </cell>
          <cell r="D881">
            <v>0.1</v>
          </cell>
          <cell r="G881">
            <v>0</v>
          </cell>
          <cell r="I881">
            <v>35044</v>
          </cell>
        </row>
        <row r="883">
          <cell r="A883" t="str">
            <v>CW 11</v>
          </cell>
          <cell r="B883">
            <v>7</v>
          </cell>
          <cell r="C883" t="str">
            <v>Unit Prices (rounded)</v>
          </cell>
          <cell r="G883">
            <v>0</v>
          </cell>
          <cell r="I883">
            <v>385484</v>
          </cell>
        </row>
        <row r="886">
          <cell r="H886" t="str">
            <v>Tenderer's Official Representative</v>
          </cell>
        </row>
        <row r="890">
          <cell r="H890" t="str">
            <v>Signature :</v>
          </cell>
        </row>
        <row r="891">
          <cell r="H891" t="str">
            <v>Name  :</v>
          </cell>
          <cell r="I891" t="str">
            <v>Ir. Sudirman</v>
          </cell>
        </row>
        <row r="892">
          <cell r="H892" t="str">
            <v>Position :</v>
          </cell>
          <cell r="I892" t="str">
            <v>Branch Manager of South Sumatra</v>
          </cell>
        </row>
        <row r="893">
          <cell r="H893" t="str">
            <v>Date :</v>
          </cell>
          <cell r="I893" t="str">
            <v>September 18, 2007</v>
          </cell>
        </row>
        <row r="894">
          <cell r="H894" t="str">
            <v>Company Stamp :</v>
          </cell>
        </row>
        <row r="939">
          <cell r="A939">
            <v>0</v>
          </cell>
          <cell r="B939" t="str">
            <v>Price Item Number</v>
          </cell>
          <cell r="D939" t="str">
            <v xml:space="preserve">IIA-2-3 </v>
          </cell>
        </row>
        <row r="940">
          <cell r="B940" t="str">
            <v>Description</v>
          </cell>
          <cell r="D940" t="str">
            <v>Foundation concrete at bottom portion of canal, type B</v>
          </cell>
        </row>
        <row r="942">
          <cell r="F942" t="str">
            <v>Foreign Currency</v>
          </cell>
        </row>
        <row r="943">
          <cell r="F943" t="str">
            <v>( ¥ )</v>
          </cell>
        </row>
        <row r="944">
          <cell r="B944" t="str">
            <v>Item</v>
          </cell>
          <cell r="D944" t="str">
            <v>Unit</v>
          </cell>
          <cell r="E944" t="str">
            <v>Quantity</v>
          </cell>
          <cell r="F944" t="str">
            <v>Unit</v>
          </cell>
          <cell r="G944" t="str">
            <v>Amount</v>
          </cell>
          <cell r="H944" t="str">
            <v>Unit Price</v>
          </cell>
          <cell r="I944" t="str">
            <v>Amount</v>
          </cell>
        </row>
        <row r="945">
          <cell r="F945" t="str">
            <v>Price</v>
          </cell>
          <cell r="H945" t="str">
            <v>( Rp. )</v>
          </cell>
        </row>
        <row r="946">
          <cell r="B946">
            <v>1</v>
          </cell>
          <cell r="C946" t="str">
            <v>Materials and Plant</v>
          </cell>
        </row>
        <row r="947">
          <cell r="B947">
            <v>1</v>
          </cell>
          <cell r="C947" t="str">
            <v>Cement</v>
          </cell>
          <cell r="D947" t="str">
            <v>bag</v>
          </cell>
          <cell r="E947">
            <v>6</v>
          </cell>
          <cell r="G947">
            <v>0</v>
          </cell>
          <cell r="H947">
            <v>39670</v>
          </cell>
          <cell r="I947">
            <v>238020</v>
          </cell>
        </row>
        <row r="948">
          <cell r="B948">
            <v>2</v>
          </cell>
          <cell r="C948" t="str">
            <v>Coarse Agregate (Natural)</v>
          </cell>
          <cell r="D948" t="str">
            <v>m3</v>
          </cell>
          <cell r="E948">
            <v>0.82</v>
          </cell>
          <cell r="G948">
            <v>0</v>
          </cell>
          <cell r="H948">
            <v>120080</v>
          </cell>
          <cell r="I948">
            <v>98465.600000000006</v>
          </cell>
        </row>
        <row r="949">
          <cell r="B949">
            <v>3</v>
          </cell>
          <cell r="C949" t="str">
            <v>Fine Aggregate</v>
          </cell>
          <cell r="D949" t="str">
            <v>m3</v>
          </cell>
          <cell r="E949">
            <v>0.62</v>
          </cell>
          <cell r="G949">
            <v>0</v>
          </cell>
          <cell r="H949">
            <v>58950</v>
          </cell>
          <cell r="I949">
            <v>36549</v>
          </cell>
        </row>
        <row r="953">
          <cell r="B953">
            <v>2</v>
          </cell>
          <cell r="C953" t="str">
            <v>Contractor's Equipment</v>
          </cell>
        </row>
        <row r="954">
          <cell r="B954">
            <v>1</v>
          </cell>
          <cell r="C954" t="str">
            <v>Concrete mixer</v>
          </cell>
          <cell r="D954" t="str">
            <v>hr</v>
          </cell>
          <cell r="E954">
            <v>0.5</v>
          </cell>
          <cell r="G954">
            <v>0</v>
          </cell>
          <cell r="H954">
            <v>32900</v>
          </cell>
          <cell r="I954">
            <v>16450</v>
          </cell>
          <cell r="J954">
            <v>0</v>
          </cell>
        </row>
        <row r="955">
          <cell r="B955">
            <v>2</v>
          </cell>
          <cell r="C955" t="str">
            <v>Concrete vibrator</v>
          </cell>
          <cell r="D955" t="str">
            <v>hr</v>
          </cell>
          <cell r="E955">
            <v>0.25</v>
          </cell>
          <cell r="G955">
            <v>0</v>
          </cell>
          <cell r="H955">
            <v>32900</v>
          </cell>
          <cell r="I955">
            <v>8225</v>
          </cell>
        </row>
        <row r="956">
          <cell r="J956">
            <v>1000</v>
          </cell>
        </row>
        <row r="958">
          <cell r="B958">
            <v>3</v>
          </cell>
          <cell r="C958" t="str">
            <v>Labour</v>
          </cell>
        </row>
        <row r="959">
          <cell r="A959" t="str">
            <v>1</v>
          </cell>
          <cell r="B959">
            <v>1</v>
          </cell>
          <cell r="C959" t="str">
            <v>Foreman</v>
          </cell>
          <cell r="D959" t="str">
            <v>day</v>
          </cell>
          <cell r="E959">
            <v>0.05</v>
          </cell>
          <cell r="G959">
            <v>0</v>
          </cell>
          <cell r="H959">
            <v>44500</v>
          </cell>
          <cell r="I959">
            <v>2225</v>
          </cell>
          <cell r="J959">
            <v>20</v>
          </cell>
        </row>
        <row r="960">
          <cell r="A960" t="str">
            <v>3</v>
          </cell>
          <cell r="B960">
            <v>2</v>
          </cell>
          <cell r="C960" t="str">
            <v>Skilled labour</v>
          </cell>
          <cell r="D960" t="str">
            <v>day</v>
          </cell>
          <cell r="E960">
            <v>0.15</v>
          </cell>
          <cell r="G960">
            <v>0</v>
          </cell>
          <cell r="H960">
            <v>39000</v>
          </cell>
          <cell r="I960">
            <v>5850</v>
          </cell>
          <cell r="J960">
            <v>20</v>
          </cell>
        </row>
        <row r="961">
          <cell r="A961" t="str">
            <v>10</v>
          </cell>
          <cell r="B961">
            <v>3</v>
          </cell>
          <cell r="C961" t="str">
            <v>Common Labour</v>
          </cell>
          <cell r="D961" t="str">
            <v>day</v>
          </cell>
          <cell r="E961">
            <v>0.5</v>
          </cell>
          <cell r="G961">
            <v>0</v>
          </cell>
          <cell r="H961">
            <v>27800</v>
          </cell>
          <cell r="I961">
            <v>13900</v>
          </cell>
          <cell r="J961">
            <v>20</v>
          </cell>
        </row>
        <row r="962">
          <cell r="J962">
            <v>21975</v>
          </cell>
        </row>
        <row r="964">
          <cell r="B964">
            <v>4</v>
          </cell>
          <cell r="C964" t="str">
            <v>Miscellaneous &amp; Transport</v>
          </cell>
        </row>
        <row r="967">
          <cell r="B967">
            <v>5</v>
          </cell>
          <cell r="C967" t="str">
            <v>Sub Total ( 1 - 4 )</v>
          </cell>
          <cell r="G967">
            <v>0</v>
          </cell>
          <cell r="I967">
            <v>419684.6</v>
          </cell>
        </row>
        <row r="969">
          <cell r="B969">
            <v>6</v>
          </cell>
          <cell r="C969" t="str">
            <v>Indirect Cost</v>
          </cell>
          <cell r="D969">
            <v>0.1</v>
          </cell>
          <cell r="G969">
            <v>0</v>
          </cell>
          <cell r="I969">
            <v>41968.46</v>
          </cell>
        </row>
        <row r="971">
          <cell r="A971" t="str">
            <v>CW found</v>
          </cell>
          <cell r="B971">
            <v>7</v>
          </cell>
          <cell r="C971" t="str">
            <v>Unit Prices (rounded)</v>
          </cell>
          <cell r="G971">
            <v>0</v>
          </cell>
          <cell r="I971">
            <v>461653</v>
          </cell>
        </row>
        <row r="974">
          <cell r="H974" t="str">
            <v>Tenderer's Official Representative</v>
          </cell>
        </row>
        <row r="978">
          <cell r="H978" t="str">
            <v>Signature :</v>
          </cell>
        </row>
        <row r="979">
          <cell r="H979" t="str">
            <v>Name  :</v>
          </cell>
          <cell r="I979" t="str">
            <v>Ir. Sudirman</v>
          </cell>
        </row>
        <row r="980">
          <cell r="H980" t="str">
            <v>Position :</v>
          </cell>
          <cell r="I980" t="str">
            <v>Branch Manager of South Sumatra</v>
          </cell>
        </row>
        <row r="981">
          <cell r="H981" t="str">
            <v>Date :</v>
          </cell>
          <cell r="I981" t="str">
            <v>September 18, 2007</v>
          </cell>
        </row>
        <row r="982">
          <cell r="H982" t="str">
            <v>Company Stamp :</v>
          </cell>
        </row>
        <row r="985">
          <cell r="A985">
            <v>0</v>
          </cell>
          <cell r="B985" t="str">
            <v>Price Item Number</v>
          </cell>
          <cell r="D985" t="str">
            <v>IIA-2-6</v>
          </cell>
        </row>
        <row r="986">
          <cell r="B986" t="str">
            <v>Description</v>
          </cell>
          <cell r="D986" t="str">
            <v>Under drain including perforated PVC pipe (dia. 150 mm) with gravel, sand and plastic sheet</v>
          </cell>
        </row>
        <row r="988">
          <cell r="F988" t="str">
            <v>Foreign Currency</v>
          </cell>
        </row>
        <row r="989">
          <cell r="F989" t="str">
            <v>( ¥ )</v>
          </cell>
        </row>
        <row r="990">
          <cell r="B990" t="str">
            <v>Item</v>
          </cell>
          <cell r="D990" t="str">
            <v>Unit</v>
          </cell>
          <cell r="E990" t="str">
            <v>Quantity</v>
          </cell>
          <cell r="F990" t="str">
            <v>Unit</v>
          </cell>
          <cell r="G990" t="str">
            <v>Amount</v>
          </cell>
          <cell r="H990" t="str">
            <v>Unit Price</v>
          </cell>
          <cell r="I990" t="str">
            <v>Amount</v>
          </cell>
        </row>
        <row r="991">
          <cell r="F991" t="str">
            <v>Price</v>
          </cell>
          <cell r="H991" t="str">
            <v>( Rp. )</v>
          </cell>
        </row>
        <row r="992">
          <cell r="B992">
            <v>1</v>
          </cell>
          <cell r="C992" t="str">
            <v>Materials and Plant</v>
          </cell>
        </row>
        <row r="993">
          <cell r="B993">
            <v>1</v>
          </cell>
          <cell r="C993" t="str">
            <v>PVC Æ 150mm.</v>
          </cell>
          <cell r="D993" t="str">
            <v>m'</v>
          </cell>
          <cell r="E993">
            <v>1</v>
          </cell>
          <cell r="G993">
            <v>0</v>
          </cell>
          <cell r="H993">
            <v>31110</v>
          </cell>
          <cell r="I993">
            <v>31110</v>
          </cell>
        </row>
        <row r="994">
          <cell r="B994">
            <v>2</v>
          </cell>
          <cell r="C994" t="str">
            <v>Gravel</v>
          </cell>
          <cell r="D994" t="str">
            <v>m3</v>
          </cell>
          <cell r="E994">
            <v>0.65</v>
          </cell>
          <cell r="G994">
            <v>0</v>
          </cell>
          <cell r="H994">
            <v>120080</v>
          </cell>
          <cell r="I994">
            <v>78052</v>
          </cell>
        </row>
        <row r="995">
          <cell r="B995">
            <v>3</v>
          </cell>
          <cell r="C995" t="str">
            <v>Fine Aggregate</v>
          </cell>
          <cell r="D995" t="str">
            <v>m3</v>
          </cell>
          <cell r="E995">
            <v>0.05</v>
          </cell>
          <cell r="G995">
            <v>0</v>
          </cell>
          <cell r="H995">
            <v>58950</v>
          </cell>
          <cell r="I995">
            <v>2947.5</v>
          </cell>
        </row>
        <row r="996">
          <cell r="B996">
            <v>4</v>
          </cell>
          <cell r="C996" t="str">
            <v>Plastic sheet</v>
          </cell>
          <cell r="D996" t="str">
            <v>kg/pcs</v>
          </cell>
          <cell r="E996">
            <v>0.5</v>
          </cell>
          <cell r="G996">
            <v>0</v>
          </cell>
          <cell r="H996">
            <v>4910</v>
          </cell>
          <cell r="I996">
            <v>2455</v>
          </cell>
        </row>
        <row r="999">
          <cell r="B999">
            <v>2</v>
          </cell>
          <cell r="C999" t="str">
            <v>Contractor's Equipment</v>
          </cell>
        </row>
        <row r="1002">
          <cell r="B1002">
            <v>3</v>
          </cell>
          <cell r="C1002" t="str">
            <v>Labour</v>
          </cell>
        </row>
        <row r="1003">
          <cell r="A1003" t="str">
            <v>1</v>
          </cell>
          <cell r="B1003">
            <v>1</v>
          </cell>
          <cell r="C1003" t="str">
            <v>Foreman</v>
          </cell>
          <cell r="D1003" t="str">
            <v>day</v>
          </cell>
          <cell r="E1003">
            <v>8.3333333333333329E-2</v>
          </cell>
          <cell r="G1003">
            <v>0</v>
          </cell>
          <cell r="H1003">
            <v>44500</v>
          </cell>
          <cell r="I1003">
            <v>3708.33</v>
          </cell>
          <cell r="J1003">
            <v>12</v>
          </cell>
        </row>
        <row r="1004">
          <cell r="A1004" t="str">
            <v>1</v>
          </cell>
          <cell r="B1004">
            <v>2</v>
          </cell>
          <cell r="C1004" t="str">
            <v>Skilled labour</v>
          </cell>
          <cell r="D1004" t="str">
            <v>day</v>
          </cell>
          <cell r="E1004">
            <v>8.3333333333333329E-2</v>
          </cell>
          <cell r="G1004">
            <v>0</v>
          </cell>
          <cell r="H1004">
            <v>39000</v>
          </cell>
          <cell r="I1004">
            <v>3250</v>
          </cell>
          <cell r="J1004">
            <v>12</v>
          </cell>
        </row>
        <row r="1005">
          <cell r="A1005" t="str">
            <v>4</v>
          </cell>
          <cell r="B1005">
            <v>3</v>
          </cell>
          <cell r="C1005" t="str">
            <v>Common Labour</v>
          </cell>
          <cell r="D1005" t="str">
            <v>day</v>
          </cell>
          <cell r="E1005">
            <v>0.33333333333333331</v>
          </cell>
          <cell r="G1005">
            <v>0</v>
          </cell>
          <cell r="H1005">
            <v>27800</v>
          </cell>
          <cell r="I1005">
            <v>9266.67</v>
          </cell>
          <cell r="J1005">
            <v>12</v>
          </cell>
        </row>
        <row r="1006">
          <cell r="J1006">
            <v>16225</v>
          </cell>
        </row>
        <row r="1008">
          <cell r="B1008">
            <v>4</v>
          </cell>
          <cell r="C1008" t="str">
            <v>Miscellaneous &amp; Transport</v>
          </cell>
        </row>
        <row r="1011">
          <cell r="B1011">
            <v>5</v>
          </cell>
          <cell r="C1011" t="str">
            <v>Sub Total ( 1 - 4 )</v>
          </cell>
          <cell r="G1011">
            <v>0</v>
          </cell>
          <cell r="I1011">
            <v>130789.5</v>
          </cell>
        </row>
        <row r="1013">
          <cell r="B1013">
            <v>6</v>
          </cell>
          <cell r="C1013" t="str">
            <v>Indirect Cost</v>
          </cell>
          <cell r="D1013">
            <v>0.1</v>
          </cell>
          <cell r="G1013">
            <v>0</v>
          </cell>
          <cell r="I1013">
            <v>13078.95</v>
          </cell>
        </row>
        <row r="1015">
          <cell r="A1015" t="str">
            <v>CW under</v>
          </cell>
          <cell r="B1015">
            <v>7</v>
          </cell>
          <cell r="C1015" t="str">
            <v>Unit Prices (rounded)</v>
          </cell>
          <cell r="G1015">
            <v>0</v>
          </cell>
          <cell r="I1015">
            <v>143868</v>
          </cell>
        </row>
        <row r="1018">
          <cell r="H1018" t="str">
            <v>Tenderer's Official Representative</v>
          </cell>
        </row>
        <row r="1022">
          <cell r="H1022" t="str">
            <v>Signature :</v>
          </cell>
        </row>
        <row r="1023">
          <cell r="H1023" t="str">
            <v>Name  :</v>
          </cell>
          <cell r="I1023" t="str">
            <v>Ir. Sudirman</v>
          </cell>
        </row>
        <row r="1024">
          <cell r="H1024" t="str">
            <v>Position :</v>
          </cell>
          <cell r="I1024" t="str">
            <v>Branch Manager of South Sumatra</v>
          </cell>
        </row>
        <row r="1025">
          <cell r="H1025" t="str">
            <v>Date :</v>
          </cell>
          <cell r="I1025" t="str">
            <v>September 18, 2007</v>
          </cell>
        </row>
        <row r="1026">
          <cell r="H1026" t="str">
            <v>Company Stamp :</v>
          </cell>
        </row>
        <row r="1029">
          <cell r="A1029">
            <v>0</v>
          </cell>
          <cell r="B1029" t="str">
            <v>Price Item Number</v>
          </cell>
          <cell r="D1029" t="str">
            <v>IIA-2-7</v>
          </cell>
        </row>
        <row r="1030">
          <cell r="B1030" t="str">
            <v>Description</v>
          </cell>
          <cell r="D1030" t="str">
            <v>Flap valves for Under drain(dia. 150 mm)incl.joint pipe &amp; concrete box</v>
          </cell>
        </row>
        <row r="1032">
          <cell r="F1032" t="str">
            <v>Foreign Currency</v>
          </cell>
        </row>
        <row r="1033">
          <cell r="F1033" t="str">
            <v>( ¥ )</v>
          </cell>
        </row>
        <row r="1034">
          <cell r="B1034" t="str">
            <v>Item</v>
          </cell>
          <cell r="D1034" t="str">
            <v>Unit</v>
          </cell>
          <cell r="E1034" t="str">
            <v>Quantity</v>
          </cell>
          <cell r="F1034" t="str">
            <v>Unit</v>
          </cell>
          <cell r="G1034" t="str">
            <v>Amount</v>
          </cell>
          <cell r="H1034" t="str">
            <v>Unit Price</v>
          </cell>
          <cell r="I1034" t="str">
            <v>Amount</v>
          </cell>
        </row>
        <row r="1035">
          <cell r="F1035" t="str">
            <v>Price</v>
          </cell>
          <cell r="H1035" t="str">
            <v>( Rp. )</v>
          </cell>
        </row>
        <row r="1036">
          <cell r="B1036">
            <v>1</v>
          </cell>
          <cell r="C1036" t="str">
            <v>Materials and Plant</v>
          </cell>
        </row>
        <row r="1037">
          <cell r="B1037">
            <v>1</v>
          </cell>
          <cell r="C1037" t="str">
            <v>PVC elbow 90</v>
          </cell>
          <cell r="D1037" t="str">
            <v>m'</v>
          </cell>
          <cell r="E1037">
            <v>1</v>
          </cell>
          <cell r="G1037">
            <v>0</v>
          </cell>
          <cell r="H1037">
            <v>116000</v>
          </cell>
          <cell r="I1037">
            <v>116000</v>
          </cell>
        </row>
        <row r="1038">
          <cell r="B1038">
            <v>2</v>
          </cell>
          <cell r="C1038" t="str">
            <v>Concrete</v>
          </cell>
          <cell r="D1038" t="str">
            <v>m3</v>
          </cell>
          <cell r="E1038">
            <v>0.15</v>
          </cell>
          <cell r="G1038">
            <v>0</v>
          </cell>
          <cell r="H1038">
            <v>495065</v>
          </cell>
          <cell r="I1038">
            <v>74259.75</v>
          </cell>
        </row>
        <row r="1039">
          <cell r="B1039">
            <v>3</v>
          </cell>
          <cell r="C1039" t="str">
            <v>Formwork</v>
          </cell>
          <cell r="D1039" t="str">
            <v>m2</v>
          </cell>
          <cell r="E1039">
            <v>0.5</v>
          </cell>
          <cell r="G1039">
            <v>0</v>
          </cell>
          <cell r="H1039">
            <v>43885</v>
          </cell>
          <cell r="I1039">
            <v>21942.5</v>
          </cell>
        </row>
        <row r="1040">
          <cell r="B1040">
            <v>4</v>
          </cell>
          <cell r="C1040" t="str">
            <v>Reinforcement bar</v>
          </cell>
          <cell r="D1040" t="str">
            <v>kg</v>
          </cell>
          <cell r="E1040">
            <v>12</v>
          </cell>
          <cell r="G1040">
            <v>0</v>
          </cell>
          <cell r="H1040" t="e">
            <v>#REF!</v>
          </cell>
          <cell r="I1040" t="e">
            <v>#REF!</v>
          </cell>
        </row>
        <row r="1041">
          <cell r="B1041">
            <v>5</v>
          </cell>
          <cell r="C1041" t="str">
            <v>PVC dia 100 mm</v>
          </cell>
          <cell r="D1041" t="str">
            <v>m'</v>
          </cell>
          <cell r="E1041">
            <v>0.2</v>
          </cell>
          <cell r="G1041">
            <v>0</v>
          </cell>
          <cell r="H1041">
            <v>23200</v>
          </cell>
          <cell r="I1041">
            <v>4640</v>
          </cell>
        </row>
        <row r="1042">
          <cell r="B1042">
            <v>6</v>
          </cell>
          <cell r="C1042" t="str">
            <v>PVC flange 20 mm, etc</v>
          </cell>
          <cell r="D1042" t="str">
            <v>nos</v>
          </cell>
          <cell r="E1042">
            <v>1</v>
          </cell>
          <cell r="G1042">
            <v>0</v>
          </cell>
          <cell r="H1042">
            <v>46400</v>
          </cell>
          <cell r="I1042">
            <v>46400</v>
          </cell>
        </row>
        <row r="1043">
          <cell r="B1043">
            <v>2</v>
          </cell>
          <cell r="C1043" t="str">
            <v>Contractor's Equipment</v>
          </cell>
        </row>
        <row r="1046">
          <cell r="B1046">
            <v>3</v>
          </cell>
          <cell r="C1046" t="str">
            <v>Labour</v>
          </cell>
        </row>
        <row r="1047">
          <cell r="A1047" t="str">
            <v>1</v>
          </cell>
          <cell r="B1047">
            <v>1</v>
          </cell>
          <cell r="C1047" t="str">
            <v>Foreman</v>
          </cell>
          <cell r="D1047" t="str">
            <v>day</v>
          </cell>
          <cell r="E1047">
            <v>8.3333333333333329E-2</v>
          </cell>
          <cell r="G1047">
            <v>0</v>
          </cell>
          <cell r="H1047">
            <v>44500</v>
          </cell>
          <cell r="I1047">
            <v>3708.33</v>
          </cell>
          <cell r="J1047">
            <v>12</v>
          </cell>
        </row>
        <row r="1048">
          <cell r="A1048" t="str">
            <v>1</v>
          </cell>
          <cell r="B1048">
            <v>2</v>
          </cell>
          <cell r="C1048" t="str">
            <v>Skilled labour</v>
          </cell>
          <cell r="D1048" t="str">
            <v>day</v>
          </cell>
          <cell r="E1048">
            <v>8.3333333333333329E-2</v>
          </cell>
          <cell r="G1048">
            <v>0</v>
          </cell>
          <cell r="H1048">
            <v>39000</v>
          </cell>
          <cell r="I1048">
            <v>3250</v>
          </cell>
          <cell r="J1048">
            <v>12</v>
          </cell>
        </row>
        <row r="1049">
          <cell r="A1049" t="str">
            <v>4</v>
          </cell>
          <cell r="B1049">
            <v>3</v>
          </cell>
          <cell r="C1049" t="str">
            <v>Common Labour</v>
          </cell>
          <cell r="D1049" t="str">
            <v>day</v>
          </cell>
          <cell r="E1049">
            <v>0.33333333333333331</v>
          </cell>
          <cell r="G1049">
            <v>0</v>
          </cell>
          <cell r="H1049">
            <v>27800</v>
          </cell>
          <cell r="I1049">
            <v>9266.67</v>
          </cell>
          <cell r="J1049">
            <v>12</v>
          </cell>
        </row>
        <row r="1050">
          <cell r="J1050">
            <v>16225</v>
          </cell>
        </row>
        <row r="1052">
          <cell r="B1052">
            <v>4</v>
          </cell>
          <cell r="C1052" t="str">
            <v>Miscellaneous &amp; Transport</v>
          </cell>
        </row>
        <row r="1055">
          <cell r="B1055">
            <v>5</v>
          </cell>
          <cell r="C1055" t="str">
            <v>Sub Total ( 1 - 4 )</v>
          </cell>
          <cell r="G1055">
            <v>0</v>
          </cell>
          <cell r="I1055" t="e">
            <v>#REF!</v>
          </cell>
        </row>
        <row r="1057">
          <cell r="B1057">
            <v>6</v>
          </cell>
          <cell r="C1057" t="str">
            <v>Indirect Cost</v>
          </cell>
          <cell r="D1057">
            <v>0.1</v>
          </cell>
          <cell r="G1057">
            <v>0</v>
          </cell>
          <cell r="I1057" t="e">
            <v>#REF!</v>
          </cell>
        </row>
        <row r="1059">
          <cell r="A1059" t="str">
            <v>CW flap</v>
          </cell>
          <cell r="B1059">
            <v>7</v>
          </cell>
          <cell r="C1059" t="str">
            <v>Unit Prices (rounded)</v>
          </cell>
          <cell r="G1059">
            <v>0</v>
          </cell>
          <cell r="I1059" t="e">
            <v>#REF!</v>
          </cell>
        </row>
        <row r="1062">
          <cell r="H1062" t="str">
            <v>Tenderer's Official Representative</v>
          </cell>
        </row>
        <row r="1066">
          <cell r="H1066" t="str">
            <v>Signature :</v>
          </cell>
        </row>
        <row r="1067">
          <cell r="H1067" t="str">
            <v>Name  :</v>
          </cell>
          <cell r="I1067" t="str">
            <v>Ir. Sudirman</v>
          </cell>
        </row>
        <row r="1068">
          <cell r="H1068" t="str">
            <v>Position :</v>
          </cell>
          <cell r="I1068" t="str">
            <v>Branch Manager of South Sumatra</v>
          </cell>
        </row>
        <row r="1069">
          <cell r="H1069" t="str">
            <v>Date :</v>
          </cell>
          <cell r="I1069" t="str">
            <v>September 18, 2007</v>
          </cell>
        </row>
        <row r="1070">
          <cell r="H1070" t="str">
            <v>Company Stamp :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Upah Beton , UPAH "/>
      <sheetName val="Material"/>
      <sheetName val="AnalisaSIPIL1"/>
      <sheetName val="BEST. BESI"/>
      <sheetName val="BEST. BEGESTING"/>
      <sheetName val="RAB"/>
      <sheetName val="ME"/>
      <sheetName val="PLUMBING"/>
      <sheetName val=" Bahan"/>
      <sheetName val="Upah"/>
      <sheetName val="Analisa LUMAJANG SNI"/>
      <sheetName val="Analisa SNI STANDA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5">
          <cell r="B155" t="str">
            <v>Bahan</v>
          </cell>
        </row>
        <row r="3144">
          <cell r="C3144" t="str">
            <v>Paku Kancing 60x230</v>
          </cell>
          <cell r="G3144">
            <v>0</v>
          </cell>
        </row>
        <row r="3145">
          <cell r="B3145" t="str">
            <v xml:space="preserve">Tenaga </v>
          </cell>
          <cell r="G3145">
            <v>0</v>
          </cell>
        </row>
        <row r="3146">
          <cell r="C3146" t="str">
            <v>Pekerja</v>
          </cell>
          <cell r="E3146" t="str">
            <v xml:space="preserve">Oh </v>
          </cell>
          <cell r="G3146">
            <v>0</v>
          </cell>
        </row>
        <row r="3147">
          <cell r="C3147" t="str">
            <v xml:space="preserve">Tukang Batu </v>
          </cell>
          <cell r="D3147">
            <v>0.56999999999999995</v>
          </cell>
          <cell r="E3147" t="str">
            <v xml:space="preserve"> Oh </v>
          </cell>
          <cell r="G3147">
            <v>0</v>
          </cell>
        </row>
        <row r="3148">
          <cell r="C3148" t="str">
            <v>Kep. Tukang Batu</v>
          </cell>
          <cell r="D3148">
            <v>0.12</v>
          </cell>
          <cell r="E3148" t="str">
            <v xml:space="preserve"> Oh </v>
          </cell>
          <cell r="G3148">
            <v>0</v>
          </cell>
        </row>
        <row r="3149">
          <cell r="C3149" t="str">
            <v>Mandor</v>
          </cell>
          <cell r="E3149" t="str">
            <v xml:space="preserve"> Oh </v>
          </cell>
          <cell r="G3149">
            <v>0</v>
          </cell>
        </row>
        <row r="3150">
          <cell r="D3150">
            <v>0.14000000000000001</v>
          </cell>
          <cell r="G3150">
            <v>0</v>
          </cell>
        </row>
        <row r="3151">
          <cell r="B3151" t="str">
            <v>1 M2 Pas. Bubung Stel Gel ( 0.92 m )</v>
          </cell>
          <cell r="D3151">
            <v>6.7000000000000004E-2</v>
          </cell>
          <cell r="G3151">
            <v>0</v>
          </cell>
        </row>
        <row r="3152">
          <cell r="B3152" t="str">
            <v xml:space="preserve">Bahan </v>
          </cell>
          <cell r="D3152">
            <v>7.0000000000000001E-3</v>
          </cell>
          <cell r="G3152">
            <v>0</v>
          </cell>
        </row>
        <row r="3153">
          <cell r="C3153" t="str">
            <v xml:space="preserve">Bubung Stel Gelombang </v>
          </cell>
          <cell r="D3153">
            <v>7.0000000000000001E-3</v>
          </cell>
          <cell r="G3153">
            <v>0</v>
          </cell>
        </row>
        <row r="3154">
          <cell r="C3154" t="str">
            <v>Paku Sekerup 3,5"</v>
          </cell>
          <cell r="G3154">
            <v>0</v>
          </cell>
        </row>
        <row r="3155">
          <cell r="B3155" t="str">
            <v xml:space="preserve">Tenaga </v>
          </cell>
          <cell r="G3155">
            <v>0</v>
          </cell>
        </row>
        <row r="3156">
          <cell r="C3156" t="str">
            <v>Pekerja</v>
          </cell>
          <cell r="E3156" t="str">
            <v xml:space="preserve">Oh </v>
          </cell>
          <cell r="G3156">
            <v>0</v>
          </cell>
        </row>
        <row r="3157">
          <cell r="C3157" t="str">
            <v>Tukang Kayu</v>
          </cell>
          <cell r="D3157">
            <v>2.4</v>
          </cell>
          <cell r="E3157" t="str">
            <v xml:space="preserve"> Oh </v>
          </cell>
          <cell r="G3157">
            <v>0</v>
          </cell>
        </row>
        <row r="3158">
          <cell r="C3158" t="str">
            <v>Kep. Tukang Kayu</v>
          </cell>
          <cell r="D3158">
            <v>6</v>
          </cell>
          <cell r="E3158" t="str">
            <v xml:space="preserve"> Oh </v>
          </cell>
          <cell r="G3158">
            <v>0</v>
          </cell>
        </row>
        <row r="3159">
          <cell r="C3159" t="str">
            <v>Mandor</v>
          </cell>
          <cell r="E3159" t="str">
            <v xml:space="preserve"> Oh </v>
          </cell>
          <cell r="G3159">
            <v>0</v>
          </cell>
        </row>
        <row r="3160">
          <cell r="D3160">
            <v>8.4000000000000005E-2</v>
          </cell>
          <cell r="G3160">
            <v>0</v>
          </cell>
        </row>
        <row r="3161">
          <cell r="B3161" t="str">
            <v>1 M2 Pas. Nok Stel Gelombang ( 1.05 m )</v>
          </cell>
          <cell r="D3161">
            <v>0.125</v>
          </cell>
          <cell r="G3161">
            <v>0</v>
          </cell>
        </row>
        <row r="3162">
          <cell r="B3162" t="str">
            <v xml:space="preserve">Bahan </v>
          </cell>
          <cell r="D3162">
            <v>1.2999999999999999E-2</v>
          </cell>
          <cell r="G3162">
            <v>0</v>
          </cell>
        </row>
        <row r="3163">
          <cell r="C3163" t="str">
            <v xml:space="preserve">Nok Stel Gelombang </v>
          </cell>
          <cell r="D3163">
            <v>4.0000000000000001E-3</v>
          </cell>
          <cell r="G3163">
            <v>0</v>
          </cell>
        </row>
        <row r="3164">
          <cell r="C3164" t="str">
            <v>Paku Sekerup 3,5"</v>
          </cell>
          <cell r="G3164">
            <v>0</v>
          </cell>
        </row>
        <row r="3165">
          <cell r="B3165" t="str">
            <v xml:space="preserve">Tenaga </v>
          </cell>
          <cell r="G3165">
            <v>0</v>
          </cell>
        </row>
        <row r="3166">
          <cell r="C3166" t="str">
            <v>Pekerja</v>
          </cell>
          <cell r="E3166" t="str">
            <v xml:space="preserve">Oh </v>
          </cell>
          <cell r="G3166">
            <v>0</v>
          </cell>
        </row>
        <row r="3167">
          <cell r="C3167" t="str">
            <v>Tukang Kayu</v>
          </cell>
          <cell r="D3167">
            <v>2.1</v>
          </cell>
          <cell r="E3167" t="str">
            <v xml:space="preserve"> Oh </v>
          </cell>
          <cell r="G3167">
            <v>0</v>
          </cell>
        </row>
        <row r="3168">
          <cell r="C3168" t="str">
            <v>Kep. Tukang Kayu</v>
          </cell>
          <cell r="D3168">
            <v>6</v>
          </cell>
          <cell r="E3168" t="str">
            <v xml:space="preserve"> Oh </v>
          </cell>
          <cell r="G3168">
            <v>0</v>
          </cell>
        </row>
        <row r="3169">
          <cell r="C3169" t="str">
            <v>Mandor</v>
          </cell>
          <cell r="E3169" t="str">
            <v xml:space="preserve"> Oh </v>
          </cell>
          <cell r="G3169">
            <v>0</v>
          </cell>
        </row>
        <row r="3170">
          <cell r="D3170">
            <v>8.4000000000000005E-2</v>
          </cell>
          <cell r="G3170">
            <v>0</v>
          </cell>
        </row>
        <row r="3171">
          <cell r="B3171" t="str">
            <v>1 M2 Pas. Nok Stel Gelombang ( 1.08 m )</v>
          </cell>
          <cell r="D3171">
            <v>0.125</v>
          </cell>
          <cell r="G3171">
            <v>0</v>
          </cell>
        </row>
        <row r="3172">
          <cell r="D3172">
            <v>1.2999999999999999E-2</v>
          </cell>
          <cell r="G3172">
            <v>0</v>
          </cell>
        </row>
        <row r="3173">
          <cell r="B3173" t="str">
            <v xml:space="preserve">Bahan </v>
          </cell>
          <cell r="D3173">
            <v>4.0000000000000001E-3</v>
          </cell>
          <cell r="G3173">
            <v>0</v>
          </cell>
        </row>
        <row r="3174">
          <cell r="C3174" t="str">
            <v xml:space="preserve">Nok Stel Gelombang </v>
          </cell>
          <cell r="E3174" t="str">
            <v>lbr</v>
          </cell>
          <cell r="G3174">
            <v>0</v>
          </cell>
        </row>
        <row r="3175">
          <cell r="C3175" t="str">
            <v>Paku Sekerup 3,5"</v>
          </cell>
          <cell r="E3175" t="str">
            <v>bh</v>
          </cell>
          <cell r="G3175">
            <v>0</v>
          </cell>
        </row>
        <row r="3176">
          <cell r="B3176" t="str">
            <v xml:space="preserve">Tenaga </v>
          </cell>
          <cell r="G3176">
            <v>0</v>
          </cell>
        </row>
        <row r="3177">
          <cell r="C3177" t="str">
            <v>Pekerja</v>
          </cell>
          <cell r="E3177" t="str">
            <v xml:space="preserve">Oh </v>
          </cell>
          <cell r="G3177">
            <v>0</v>
          </cell>
        </row>
        <row r="3178">
          <cell r="C3178" t="str">
            <v>Tukang Kayu</v>
          </cell>
          <cell r="D3178">
            <v>2.0499999999999998</v>
          </cell>
          <cell r="E3178" t="str">
            <v xml:space="preserve"> Oh </v>
          </cell>
          <cell r="G3178">
            <v>0</v>
          </cell>
        </row>
        <row r="3179">
          <cell r="C3179" t="str">
            <v>Kep. Tukang Kayu</v>
          </cell>
          <cell r="D3179">
            <v>6</v>
          </cell>
          <cell r="E3179" t="str">
            <v xml:space="preserve"> Oh </v>
          </cell>
          <cell r="G3179">
            <v>0</v>
          </cell>
        </row>
        <row r="3180">
          <cell r="C3180" t="str">
            <v>Mandor</v>
          </cell>
          <cell r="E3180" t="str">
            <v xml:space="preserve"> Oh </v>
          </cell>
          <cell r="G3180">
            <v>0</v>
          </cell>
        </row>
        <row r="3181">
          <cell r="D3181">
            <v>8.4000000000000005E-2</v>
          </cell>
          <cell r="G3181">
            <v>0</v>
          </cell>
        </row>
        <row r="3182">
          <cell r="B3182" t="str">
            <v>1 M2 Pas. Nok Paten ( 0.92 m' )</v>
          </cell>
          <cell r="D3182">
            <v>0.125</v>
          </cell>
          <cell r="G3182">
            <v>0</v>
          </cell>
        </row>
        <row r="3183">
          <cell r="B3183" t="str">
            <v xml:space="preserve">Bahan </v>
          </cell>
          <cell r="D3183">
            <v>1.2999999999999999E-2</v>
          </cell>
          <cell r="G3183">
            <v>0</v>
          </cell>
        </row>
        <row r="3184">
          <cell r="C3184" t="str">
            <v>Nok Paten</v>
          </cell>
          <cell r="D3184">
            <v>4.0000000000000001E-3</v>
          </cell>
          <cell r="E3184" t="str">
            <v>lbr</v>
          </cell>
          <cell r="G3184">
            <v>0</v>
          </cell>
        </row>
        <row r="3185">
          <cell r="C3185" t="str">
            <v>Paku Sekerup 3,5"</v>
          </cell>
          <cell r="E3185" t="str">
            <v>bh</v>
          </cell>
          <cell r="G3185">
            <v>0</v>
          </cell>
        </row>
        <row r="3186">
          <cell r="B3186" t="str">
            <v xml:space="preserve">Tenaga </v>
          </cell>
          <cell r="G3186">
            <v>0</v>
          </cell>
        </row>
        <row r="3187">
          <cell r="C3187" t="str">
            <v>Pekerja</v>
          </cell>
          <cell r="E3187" t="str">
            <v xml:space="preserve">Oh </v>
          </cell>
          <cell r="G3187">
            <v>0</v>
          </cell>
        </row>
        <row r="3188">
          <cell r="C3188" t="str">
            <v>Tukang Kayu</v>
          </cell>
          <cell r="D3188">
            <v>2.4</v>
          </cell>
          <cell r="E3188" t="str">
            <v xml:space="preserve"> Oh </v>
          </cell>
          <cell r="G3188">
            <v>0</v>
          </cell>
        </row>
        <row r="3189">
          <cell r="C3189" t="str">
            <v>Kep. Tukang Kayu</v>
          </cell>
          <cell r="D3189">
            <v>6</v>
          </cell>
          <cell r="E3189" t="str">
            <v xml:space="preserve"> Oh </v>
          </cell>
          <cell r="G3189">
            <v>0</v>
          </cell>
        </row>
        <row r="3190">
          <cell r="C3190" t="str">
            <v>Mandor</v>
          </cell>
          <cell r="E3190" t="str">
            <v xml:space="preserve"> Oh </v>
          </cell>
          <cell r="G3190">
            <v>0</v>
          </cell>
        </row>
        <row r="3191">
          <cell r="D3191">
            <v>8.4000000000000005E-2</v>
          </cell>
          <cell r="G3191">
            <v>0</v>
          </cell>
        </row>
        <row r="3192">
          <cell r="B3192" t="str">
            <v>1 M2 Pas. Nok Paten ( 1.05 m' )</v>
          </cell>
          <cell r="D3192">
            <v>0.125</v>
          </cell>
          <cell r="G3192">
            <v>0</v>
          </cell>
        </row>
        <row r="3193">
          <cell r="B3193" t="str">
            <v xml:space="preserve">Bahan </v>
          </cell>
          <cell r="D3193">
            <v>1.2999999999999999E-2</v>
          </cell>
          <cell r="G3193">
            <v>0</v>
          </cell>
        </row>
        <row r="3194">
          <cell r="C3194" t="str">
            <v>Nok Paten</v>
          </cell>
          <cell r="D3194">
            <v>4.0000000000000001E-3</v>
          </cell>
          <cell r="E3194" t="str">
            <v>lbr</v>
          </cell>
          <cell r="G3194">
            <v>0</v>
          </cell>
        </row>
        <row r="3195">
          <cell r="C3195" t="str">
            <v>Paku Sekerup 3,5"</v>
          </cell>
          <cell r="E3195" t="str">
            <v>bh</v>
          </cell>
          <cell r="G3195">
            <v>0</v>
          </cell>
        </row>
        <row r="3196">
          <cell r="B3196" t="str">
            <v xml:space="preserve">Tenaga </v>
          </cell>
          <cell r="G3196">
            <v>0</v>
          </cell>
        </row>
        <row r="3197">
          <cell r="C3197" t="str">
            <v>Pekerja</v>
          </cell>
          <cell r="E3197" t="str">
            <v xml:space="preserve">Oh </v>
          </cell>
          <cell r="G3197">
            <v>0</v>
          </cell>
        </row>
        <row r="3198">
          <cell r="C3198" t="str">
            <v>Tukang Kayu</v>
          </cell>
          <cell r="D3198">
            <v>1.2</v>
          </cell>
          <cell r="E3198" t="str">
            <v xml:space="preserve"> Oh </v>
          </cell>
          <cell r="G3198">
            <v>0</v>
          </cell>
        </row>
        <row r="3199">
          <cell r="C3199" t="str">
            <v>Kep. Tukang Kayu</v>
          </cell>
          <cell r="D3199">
            <v>6</v>
          </cell>
          <cell r="E3199" t="str">
            <v xml:space="preserve"> Oh </v>
          </cell>
          <cell r="G3199">
            <v>0</v>
          </cell>
        </row>
        <row r="3200">
          <cell r="C3200" t="str">
            <v>Mandor</v>
          </cell>
          <cell r="E3200" t="str">
            <v xml:space="preserve"> Oh </v>
          </cell>
          <cell r="G3200">
            <v>0</v>
          </cell>
        </row>
        <row r="3201">
          <cell r="D3201">
            <v>8.4000000000000005E-2</v>
          </cell>
          <cell r="G3201">
            <v>0</v>
          </cell>
        </row>
        <row r="3202">
          <cell r="B3202" t="str">
            <v>1 M2 Pas. Nok Stel Rata ( 0.92 m )</v>
          </cell>
          <cell r="D3202">
            <v>0.125</v>
          </cell>
          <cell r="G3202">
            <v>0</v>
          </cell>
        </row>
        <row r="3203">
          <cell r="B3203" t="str">
            <v xml:space="preserve">Bahan </v>
          </cell>
          <cell r="D3203">
            <v>1.2999999999999999E-2</v>
          </cell>
          <cell r="G3203">
            <v>0</v>
          </cell>
        </row>
        <row r="3204">
          <cell r="C3204" t="str">
            <v>Nok Stel rata</v>
          </cell>
          <cell r="D3204">
            <v>4.0000000000000001E-3</v>
          </cell>
          <cell r="E3204" t="str">
            <v>lbr</v>
          </cell>
          <cell r="G3204">
            <v>0</v>
          </cell>
        </row>
        <row r="3205">
          <cell r="C3205" t="str">
            <v>Paku Sekerup 3,5"</v>
          </cell>
          <cell r="E3205" t="str">
            <v>bh</v>
          </cell>
          <cell r="G3205">
            <v>0</v>
          </cell>
        </row>
        <row r="3206">
          <cell r="B3206" t="str">
            <v xml:space="preserve">Tenaga </v>
          </cell>
          <cell r="G3206">
            <v>0</v>
          </cell>
        </row>
        <row r="3207">
          <cell r="C3207" t="str">
            <v>Pekerja</v>
          </cell>
          <cell r="E3207" t="str">
            <v xml:space="preserve">Oh </v>
          </cell>
          <cell r="G3207">
            <v>0</v>
          </cell>
        </row>
        <row r="3208">
          <cell r="C3208" t="str">
            <v>Tukang Kayu</v>
          </cell>
          <cell r="D3208">
            <v>1.1000000000000001</v>
          </cell>
          <cell r="E3208" t="str">
            <v xml:space="preserve"> Oh </v>
          </cell>
          <cell r="G3208">
            <v>0</v>
          </cell>
        </row>
        <row r="3209">
          <cell r="C3209" t="str">
            <v>Kep. Tukang Kayu</v>
          </cell>
          <cell r="D3209">
            <v>6</v>
          </cell>
          <cell r="E3209" t="str">
            <v xml:space="preserve"> Oh </v>
          </cell>
          <cell r="G3209">
            <v>0</v>
          </cell>
        </row>
        <row r="3210">
          <cell r="C3210" t="str">
            <v>Mandor</v>
          </cell>
          <cell r="E3210" t="str">
            <v xml:space="preserve"> Oh </v>
          </cell>
          <cell r="G3210">
            <v>0</v>
          </cell>
        </row>
        <row r="3211">
          <cell r="D3211">
            <v>8.4000000000000005E-2</v>
          </cell>
          <cell r="G3211">
            <v>0</v>
          </cell>
        </row>
        <row r="3212">
          <cell r="B3212" t="str">
            <v>1 M2 Pas. Nok Stel Rata ( 1.05 m )</v>
          </cell>
          <cell r="D3212">
            <v>0.125</v>
          </cell>
          <cell r="G3212">
            <v>0</v>
          </cell>
        </row>
        <row r="3213">
          <cell r="B3213" t="str">
            <v xml:space="preserve">Bahan </v>
          </cell>
          <cell r="D3213">
            <v>1.2999999999999999E-2</v>
          </cell>
          <cell r="G3213">
            <v>0</v>
          </cell>
        </row>
        <row r="3214">
          <cell r="C3214" t="str">
            <v>Nok Stel rata</v>
          </cell>
          <cell r="D3214">
            <v>4.0000000000000001E-3</v>
          </cell>
          <cell r="E3214" t="str">
            <v>lbr</v>
          </cell>
          <cell r="G3214">
            <v>0</v>
          </cell>
        </row>
        <row r="3215">
          <cell r="C3215" t="str">
            <v>Paku Sekerup 3,5"</v>
          </cell>
          <cell r="E3215" t="str">
            <v>bh</v>
          </cell>
          <cell r="G3215">
            <v>0</v>
          </cell>
        </row>
        <row r="3216">
          <cell r="B3216" t="str">
            <v xml:space="preserve">Tenaga </v>
          </cell>
          <cell r="G3216">
            <v>0</v>
          </cell>
        </row>
        <row r="3217">
          <cell r="C3217" t="str">
            <v>Pekerja</v>
          </cell>
          <cell r="E3217" t="str">
            <v xml:space="preserve">Oh </v>
          </cell>
          <cell r="G3217">
            <v>0</v>
          </cell>
        </row>
        <row r="3218">
          <cell r="C3218" t="str">
            <v>Tukang Kayu</v>
          </cell>
          <cell r="D3218">
            <v>1.1000000000000001</v>
          </cell>
          <cell r="E3218" t="str">
            <v xml:space="preserve"> Oh </v>
          </cell>
          <cell r="G3218">
            <v>0</v>
          </cell>
        </row>
        <row r="3219">
          <cell r="C3219" t="str">
            <v>Kep. Tukang Kayu</v>
          </cell>
          <cell r="D3219">
            <v>6</v>
          </cell>
          <cell r="E3219" t="str">
            <v xml:space="preserve"> Oh </v>
          </cell>
          <cell r="G3219">
            <v>0</v>
          </cell>
        </row>
        <row r="3220">
          <cell r="C3220" t="str">
            <v>Mandor</v>
          </cell>
          <cell r="E3220" t="str">
            <v xml:space="preserve"> Oh </v>
          </cell>
          <cell r="G3220">
            <v>0</v>
          </cell>
        </row>
        <row r="3221">
          <cell r="D3221">
            <v>8.4000000000000005E-2</v>
          </cell>
          <cell r="G3221">
            <v>0</v>
          </cell>
        </row>
        <row r="3222">
          <cell r="B3222" t="str">
            <v>1 M2 Pas.atap Genteng Beton</v>
          </cell>
          <cell r="D3222">
            <v>0.125</v>
          </cell>
          <cell r="G3222">
            <v>0</v>
          </cell>
        </row>
        <row r="3223">
          <cell r="B3223" t="str">
            <v xml:space="preserve">Bahan </v>
          </cell>
          <cell r="D3223">
            <v>1.2999999999999999E-2</v>
          </cell>
          <cell r="G3223">
            <v>0</v>
          </cell>
        </row>
        <row r="3224">
          <cell r="C3224" t="str">
            <v>Genteng Beton</v>
          </cell>
          <cell r="D3224">
            <v>4.0000000000000001E-3</v>
          </cell>
          <cell r="E3224" t="str">
            <v>lbr</v>
          </cell>
          <cell r="G3224">
            <v>0</v>
          </cell>
        </row>
        <row r="3225">
          <cell r="C3225" t="str">
            <v>Paku 2"-5"</v>
          </cell>
          <cell r="E3225" t="str">
            <v>kg</v>
          </cell>
          <cell r="G3225">
            <v>0</v>
          </cell>
        </row>
        <row r="3226">
          <cell r="B3226" t="str">
            <v xml:space="preserve">Tenaga </v>
          </cell>
          <cell r="G3226">
            <v>0</v>
          </cell>
        </row>
        <row r="3227">
          <cell r="C3227" t="str">
            <v>Pekerja</v>
          </cell>
          <cell r="E3227" t="str">
            <v xml:space="preserve">Oh </v>
          </cell>
          <cell r="G3227">
            <v>0</v>
          </cell>
        </row>
        <row r="3228">
          <cell r="C3228" t="str">
            <v>Tukang Kayu</v>
          </cell>
          <cell r="D3228">
            <v>11</v>
          </cell>
          <cell r="E3228" t="str">
            <v xml:space="preserve"> Oh </v>
          </cell>
          <cell r="G3228">
            <v>0</v>
          </cell>
        </row>
        <row r="3229">
          <cell r="C3229" t="str">
            <v>Kep. Tukang Kayu</v>
          </cell>
          <cell r="D3229">
            <v>0.03</v>
          </cell>
          <cell r="E3229" t="str">
            <v xml:space="preserve"> Oh </v>
          </cell>
          <cell r="G3229">
            <v>0</v>
          </cell>
        </row>
        <row r="3230">
          <cell r="C3230" t="str">
            <v>Mandor</v>
          </cell>
          <cell r="E3230" t="str">
            <v xml:space="preserve"> Oh </v>
          </cell>
          <cell r="G3230">
            <v>0</v>
          </cell>
        </row>
        <row r="3231">
          <cell r="D3231">
            <v>0.2</v>
          </cell>
          <cell r="G3231">
            <v>0</v>
          </cell>
        </row>
        <row r="3232">
          <cell r="B3232" t="str">
            <v>1 M2 Pas.atap Genteng aspal</v>
          </cell>
          <cell r="D3232">
            <v>0.1</v>
          </cell>
          <cell r="G3232">
            <v>0</v>
          </cell>
        </row>
        <row r="3233">
          <cell r="B3233" t="str">
            <v xml:space="preserve">Bahan </v>
          </cell>
          <cell r="D3233">
            <v>0.01</v>
          </cell>
          <cell r="G3233">
            <v>0</v>
          </cell>
        </row>
        <row r="3234">
          <cell r="C3234" t="str">
            <v>Genteng Aspal</v>
          </cell>
          <cell r="D3234">
            <v>0.01</v>
          </cell>
          <cell r="E3234" t="str">
            <v>lbr</v>
          </cell>
          <cell r="G3234">
            <v>0</v>
          </cell>
        </row>
        <row r="3235">
          <cell r="C3235" t="str">
            <v>Plywood 4" X 8" X 6 mm</v>
          </cell>
          <cell r="E3235" t="str">
            <v>lbr</v>
          </cell>
          <cell r="G3235">
            <v>0</v>
          </cell>
        </row>
        <row r="3236">
          <cell r="C3236" t="str">
            <v>Paku biasa 1/2" - 1"</v>
          </cell>
          <cell r="E3236" t="str">
            <v>kg</v>
          </cell>
          <cell r="G3236">
            <v>0</v>
          </cell>
        </row>
        <row r="3237">
          <cell r="C3237" t="str">
            <v>Plastic aerator</v>
          </cell>
          <cell r="E3237" t="str">
            <v>bh</v>
          </cell>
          <cell r="G3237">
            <v>0</v>
          </cell>
        </row>
        <row r="3238">
          <cell r="D3238">
            <v>6.9</v>
          </cell>
          <cell r="G3238">
            <v>0</v>
          </cell>
        </row>
        <row r="3239">
          <cell r="B3239" t="str">
            <v xml:space="preserve">Tenaga </v>
          </cell>
          <cell r="D3239">
            <v>0.35</v>
          </cell>
          <cell r="G3239">
            <v>0</v>
          </cell>
        </row>
        <row r="3240">
          <cell r="C3240" t="str">
            <v>Pekerja</v>
          </cell>
          <cell r="D3240">
            <v>0.03</v>
          </cell>
          <cell r="E3240" t="str">
            <v xml:space="preserve">Oh </v>
          </cell>
          <cell r="G3240">
            <v>0</v>
          </cell>
        </row>
        <row r="3241">
          <cell r="C3241" t="str">
            <v>Tukang Kayu</v>
          </cell>
          <cell r="D3241">
            <v>0.5</v>
          </cell>
          <cell r="E3241" t="str">
            <v xml:space="preserve"> Oh </v>
          </cell>
          <cell r="G3241">
            <v>0</v>
          </cell>
        </row>
        <row r="3242">
          <cell r="C3242" t="str">
            <v>Kep. Tukang Kayu</v>
          </cell>
          <cell r="E3242" t="str">
            <v xml:space="preserve"> Oh </v>
          </cell>
          <cell r="G3242">
            <v>0</v>
          </cell>
        </row>
        <row r="3243">
          <cell r="C3243" t="str">
            <v>Mandor</v>
          </cell>
          <cell r="E3243" t="str">
            <v xml:space="preserve"> Oh </v>
          </cell>
          <cell r="G3243">
            <v>0</v>
          </cell>
        </row>
        <row r="3244">
          <cell r="D3244">
            <v>0.2</v>
          </cell>
          <cell r="G3244">
            <v>0</v>
          </cell>
        </row>
        <row r="3245">
          <cell r="B3245" t="str">
            <v>1 M2 Pas. Atap genteng metal</v>
          </cell>
          <cell r="D3245">
            <v>0.3</v>
          </cell>
          <cell r="G3245">
            <v>0</v>
          </cell>
        </row>
        <row r="3246">
          <cell r="B3246" t="str">
            <v xml:space="preserve">Bahan </v>
          </cell>
          <cell r="D3246">
            <v>3.0000000000000001E-3</v>
          </cell>
          <cell r="G3246">
            <v>0</v>
          </cell>
        </row>
        <row r="3247">
          <cell r="C3247" t="str">
            <v>Genteng metal</v>
          </cell>
          <cell r="D3247">
            <v>0.01</v>
          </cell>
          <cell r="E3247" t="str">
            <v>lbr</v>
          </cell>
          <cell r="G3247">
            <v>0</v>
          </cell>
        </row>
        <row r="3248">
          <cell r="C3248" t="str">
            <v>Paku biasa 2" - 5"</v>
          </cell>
          <cell r="E3248" t="str">
            <v>kg</v>
          </cell>
          <cell r="G3248">
            <v>0</v>
          </cell>
        </row>
        <row r="3249">
          <cell r="B3249" t="str">
            <v xml:space="preserve">Tenaga </v>
          </cell>
          <cell r="G3249">
            <v>0</v>
          </cell>
        </row>
        <row r="3250">
          <cell r="C3250" t="str">
            <v>Pekerja</v>
          </cell>
          <cell r="E3250" t="str">
            <v xml:space="preserve">Oh </v>
          </cell>
          <cell r="G3250">
            <v>0</v>
          </cell>
        </row>
        <row r="3251">
          <cell r="C3251" t="str">
            <v>Tukang Kayu</v>
          </cell>
          <cell r="D3251">
            <v>1.02</v>
          </cell>
          <cell r="E3251" t="str">
            <v xml:space="preserve"> Oh </v>
          </cell>
          <cell r="G3251">
            <v>0</v>
          </cell>
        </row>
        <row r="3252">
          <cell r="C3252" t="str">
            <v>Kep. Tukang Kayu</v>
          </cell>
          <cell r="D3252">
            <v>0.2</v>
          </cell>
          <cell r="E3252" t="str">
            <v xml:space="preserve"> Oh </v>
          </cell>
          <cell r="G3252">
            <v>0</v>
          </cell>
        </row>
        <row r="3253">
          <cell r="C3253" t="str">
            <v>Mandor</v>
          </cell>
          <cell r="E3253" t="str">
            <v xml:space="preserve"> Oh </v>
          </cell>
          <cell r="G3253">
            <v>0</v>
          </cell>
        </row>
        <row r="3254">
          <cell r="D3254">
            <v>0.2</v>
          </cell>
          <cell r="G3254">
            <v>0</v>
          </cell>
        </row>
        <row r="3255">
          <cell r="B3255" t="str">
            <v>1 M2 Pas. Atap sirap</v>
          </cell>
          <cell r="D3255">
            <v>0.1</v>
          </cell>
          <cell r="G3255">
            <v>0</v>
          </cell>
        </row>
        <row r="3256">
          <cell r="B3256" t="str">
            <v xml:space="preserve">Bahan </v>
          </cell>
          <cell r="D3256">
            <v>0.01</v>
          </cell>
          <cell r="G3256">
            <v>0</v>
          </cell>
        </row>
        <row r="3257">
          <cell r="C3257" t="str">
            <v>Genteng Sirap</v>
          </cell>
          <cell r="D3257">
            <v>0.01</v>
          </cell>
          <cell r="E3257" t="str">
            <v>bh</v>
          </cell>
          <cell r="G3257">
            <v>0</v>
          </cell>
        </row>
        <row r="3258">
          <cell r="C3258" t="str">
            <v>Paku biasa 1/2" - 1"</v>
          </cell>
          <cell r="E3258" t="str">
            <v>kg</v>
          </cell>
          <cell r="G3258">
            <v>0</v>
          </cell>
        </row>
        <row r="3259">
          <cell r="B3259" t="str">
            <v xml:space="preserve">Tenaga </v>
          </cell>
          <cell r="G3259">
            <v>0</v>
          </cell>
        </row>
        <row r="3260">
          <cell r="C3260" t="str">
            <v>Pekerja</v>
          </cell>
          <cell r="E3260" t="str">
            <v xml:space="preserve">Oh </v>
          </cell>
          <cell r="G3260">
            <v>0</v>
          </cell>
        </row>
        <row r="3261">
          <cell r="C3261" t="str">
            <v>Tukang Kayu</v>
          </cell>
          <cell r="D3261">
            <v>60</v>
          </cell>
          <cell r="E3261" t="str">
            <v xml:space="preserve"> Oh </v>
          </cell>
          <cell r="G3261">
            <v>0</v>
          </cell>
        </row>
        <row r="3262">
          <cell r="C3262" t="str">
            <v>Kep. Tukang Kayu</v>
          </cell>
          <cell r="D3262">
            <v>0.2</v>
          </cell>
          <cell r="E3262" t="str">
            <v xml:space="preserve"> Oh </v>
          </cell>
          <cell r="G3262">
            <v>0</v>
          </cell>
        </row>
        <row r="3263">
          <cell r="C3263" t="str">
            <v>Mandor</v>
          </cell>
          <cell r="E3263" t="str">
            <v xml:space="preserve"> Oh </v>
          </cell>
          <cell r="G3263">
            <v>0</v>
          </cell>
        </row>
        <row r="3264">
          <cell r="D3264">
            <v>0.16600000000000001</v>
          </cell>
          <cell r="G3264">
            <v>0</v>
          </cell>
        </row>
        <row r="3265">
          <cell r="B3265" t="str">
            <v>1 M2 Pas. Atap sirap</v>
          </cell>
          <cell r="D3265">
            <v>0.25</v>
          </cell>
          <cell r="G3265">
            <v>0</v>
          </cell>
        </row>
        <row r="3266">
          <cell r="B3266" t="str">
            <v xml:space="preserve">Bahan </v>
          </cell>
          <cell r="D3266">
            <v>2.5000000000000001E-2</v>
          </cell>
          <cell r="G3266">
            <v>0</v>
          </cell>
        </row>
        <row r="3267">
          <cell r="C3267" t="str">
            <v>Genteng Sirap</v>
          </cell>
          <cell r="D3267">
            <v>8.0000000000000002E-3</v>
          </cell>
          <cell r="E3267" t="str">
            <v>bh</v>
          </cell>
          <cell r="G3267">
            <v>0</v>
          </cell>
        </row>
        <row r="3268">
          <cell r="C3268" t="str">
            <v>Paku biasa 1/2" - 1"</v>
          </cell>
          <cell r="E3268" t="str">
            <v>kg</v>
          </cell>
          <cell r="G3268">
            <v>0</v>
          </cell>
        </row>
        <row r="3269">
          <cell r="B3269" t="str">
            <v xml:space="preserve">Tenaga </v>
          </cell>
          <cell r="G3269">
            <v>0</v>
          </cell>
        </row>
        <row r="3270">
          <cell r="C3270" t="str">
            <v>Pekerja</v>
          </cell>
          <cell r="E3270" t="str">
            <v xml:space="preserve">Oh </v>
          </cell>
          <cell r="G3270">
            <v>0</v>
          </cell>
        </row>
        <row r="3271">
          <cell r="C3271" t="str">
            <v>Tukang Kayu</v>
          </cell>
          <cell r="D3271">
            <v>60</v>
          </cell>
          <cell r="E3271" t="str">
            <v xml:space="preserve"> Oh </v>
          </cell>
          <cell r="G3271">
            <v>0</v>
          </cell>
        </row>
        <row r="3272">
          <cell r="C3272" t="str">
            <v>Kep. Tukang Kayu</v>
          </cell>
          <cell r="D3272">
            <v>0.2</v>
          </cell>
          <cell r="E3272" t="str">
            <v xml:space="preserve"> Oh </v>
          </cell>
          <cell r="G3272">
            <v>0</v>
          </cell>
        </row>
        <row r="3273">
          <cell r="C3273" t="str">
            <v>Mandor</v>
          </cell>
          <cell r="E3273" t="str">
            <v xml:space="preserve"> Oh </v>
          </cell>
          <cell r="G3273">
            <v>0</v>
          </cell>
        </row>
        <row r="3274">
          <cell r="D3274">
            <v>0.16600000000000001</v>
          </cell>
          <cell r="G3274">
            <v>0</v>
          </cell>
        </row>
        <row r="3275">
          <cell r="B3275" t="str">
            <v>1 M2 Pas. Nok genteng beton</v>
          </cell>
          <cell r="D3275">
            <v>0.25</v>
          </cell>
          <cell r="G3275">
            <v>0</v>
          </cell>
        </row>
        <row r="3276">
          <cell r="B3276" t="str">
            <v xml:space="preserve">Bahan </v>
          </cell>
          <cell r="D3276">
            <v>2.5000000000000001E-2</v>
          </cell>
          <cell r="G3276">
            <v>0</v>
          </cell>
        </row>
        <row r="3277">
          <cell r="C3277" t="str">
            <v>Nok Genteng Beton</v>
          </cell>
          <cell r="D3277">
            <v>8.0000000000000002E-3</v>
          </cell>
          <cell r="E3277" t="str">
            <v>bh</v>
          </cell>
          <cell r="G3277">
            <v>0</v>
          </cell>
        </row>
        <row r="3278">
          <cell r="C3278" t="str">
            <v>Paku biasa 2" X 5"</v>
          </cell>
          <cell r="E3278" t="str">
            <v>kg</v>
          </cell>
          <cell r="G3278">
            <v>0</v>
          </cell>
        </row>
        <row r="3279">
          <cell r="C3279" t="str">
            <v>Semen Abu-abu</v>
          </cell>
          <cell r="E3279" t="str">
            <v>kg</v>
          </cell>
          <cell r="G3279">
            <v>0</v>
          </cell>
        </row>
        <row r="3280">
          <cell r="C3280" t="str">
            <v>Pasir Pasang</v>
          </cell>
          <cell r="E3280" t="str">
            <v>m3</v>
          </cell>
          <cell r="G3280">
            <v>0</v>
          </cell>
        </row>
        <row r="3281">
          <cell r="C3281" t="str">
            <v>Semen Warna</v>
          </cell>
          <cell r="D3281">
            <v>3.5</v>
          </cell>
          <cell r="E3281" t="str">
            <v>kg</v>
          </cell>
          <cell r="G3281">
            <v>0</v>
          </cell>
        </row>
        <row r="3282">
          <cell r="D3282">
            <v>0.05</v>
          </cell>
          <cell r="G3282">
            <v>0</v>
          </cell>
        </row>
        <row r="3283">
          <cell r="B3283" t="str">
            <v xml:space="preserve">Tenaga </v>
          </cell>
          <cell r="D3283">
            <v>10.8</v>
          </cell>
          <cell r="G3283">
            <v>0</v>
          </cell>
        </row>
        <row r="3284">
          <cell r="C3284" t="str">
            <v>Pekerja</v>
          </cell>
          <cell r="D3284">
            <v>3.2000000000000001E-2</v>
          </cell>
          <cell r="E3284" t="str">
            <v xml:space="preserve">Oh </v>
          </cell>
          <cell r="G3284">
            <v>0</v>
          </cell>
        </row>
        <row r="3285">
          <cell r="C3285" t="str">
            <v>Tukang Kayu</v>
          </cell>
          <cell r="D3285">
            <v>1</v>
          </cell>
          <cell r="E3285" t="str">
            <v xml:space="preserve"> Oh </v>
          </cell>
          <cell r="G3285">
            <v>0</v>
          </cell>
        </row>
        <row r="3286">
          <cell r="C3286" t="str">
            <v>Kep. Tukang Kayu</v>
          </cell>
          <cell r="E3286" t="str">
            <v xml:space="preserve"> Oh </v>
          </cell>
          <cell r="G3286">
            <v>0</v>
          </cell>
        </row>
        <row r="3287">
          <cell r="C3287" t="str">
            <v>Mandor</v>
          </cell>
          <cell r="E3287" t="str">
            <v xml:space="preserve"> Oh </v>
          </cell>
          <cell r="G3287">
            <v>0</v>
          </cell>
        </row>
        <row r="3288">
          <cell r="D3288">
            <v>0.4</v>
          </cell>
          <cell r="G3288">
            <v>0</v>
          </cell>
        </row>
        <row r="3289">
          <cell r="B3289" t="str">
            <v>1 M2 Pas. Nok genteng aspal</v>
          </cell>
          <cell r="D3289">
            <v>0.2</v>
          </cell>
          <cell r="G3289">
            <v>0</v>
          </cell>
        </row>
        <row r="3290">
          <cell r="B3290" t="str">
            <v xml:space="preserve">Bahan </v>
          </cell>
          <cell r="D3290">
            <v>0.02</v>
          </cell>
          <cell r="G3290">
            <v>0</v>
          </cell>
        </row>
        <row r="3291">
          <cell r="C3291" t="str">
            <v xml:space="preserve"> Genteng Aspal</v>
          </cell>
          <cell r="D3291">
            <v>0.02</v>
          </cell>
          <cell r="E3291" t="str">
            <v>bh</v>
          </cell>
          <cell r="G3291">
            <v>0</v>
          </cell>
        </row>
        <row r="3292">
          <cell r="C3292" t="str">
            <v>Paku biasa 1/2" - 1"</v>
          </cell>
          <cell r="E3292" t="str">
            <v>kg</v>
          </cell>
          <cell r="G3292">
            <v>0</v>
          </cell>
        </row>
        <row r="3293">
          <cell r="C3293" t="str">
            <v>Kayu borneo balok</v>
          </cell>
          <cell r="E3293" t="str">
            <v>m3</v>
          </cell>
          <cell r="G3293">
            <v>0</v>
          </cell>
        </row>
        <row r="3294">
          <cell r="G3294">
            <v>0</v>
          </cell>
        </row>
        <row r="3295">
          <cell r="B3295" t="str">
            <v xml:space="preserve">Tenaga </v>
          </cell>
          <cell r="D3295">
            <v>2</v>
          </cell>
          <cell r="G3295">
            <v>0</v>
          </cell>
        </row>
        <row r="3296">
          <cell r="C3296" t="str">
            <v>Pekerja</v>
          </cell>
          <cell r="D3296">
            <v>0.05</v>
          </cell>
          <cell r="E3296" t="str">
            <v xml:space="preserve">Oh </v>
          </cell>
          <cell r="G3296">
            <v>0</v>
          </cell>
        </row>
        <row r="3297">
          <cell r="C3297" t="str">
            <v>Tukang Kayu</v>
          </cell>
          <cell r="D3297">
            <v>3.5000000000000001E-3</v>
          </cell>
          <cell r="E3297" t="str">
            <v xml:space="preserve"> Oh </v>
          </cell>
          <cell r="G3297">
            <v>0</v>
          </cell>
        </row>
        <row r="3298">
          <cell r="C3298" t="str">
            <v>Kep. Tukang Kayu</v>
          </cell>
          <cell r="E3298" t="str">
            <v xml:space="preserve"> Oh </v>
          </cell>
          <cell r="G3298">
            <v>0</v>
          </cell>
        </row>
        <row r="3299">
          <cell r="C3299" t="str">
            <v>Mandor</v>
          </cell>
          <cell r="E3299" t="str">
            <v xml:space="preserve"> Oh </v>
          </cell>
          <cell r="G3299">
            <v>0</v>
          </cell>
        </row>
        <row r="3300">
          <cell r="D3300">
            <v>0.125</v>
          </cell>
          <cell r="G3300">
            <v>0</v>
          </cell>
        </row>
        <row r="3301">
          <cell r="B3301" t="str">
            <v xml:space="preserve">1 m' Pasang nok genteng metal </v>
          </cell>
          <cell r="D3301">
            <v>0.25</v>
          </cell>
          <cell r="G3301">
            <v>0</v>
          </cell>
        </row>
        <row r="3302">
          <cell r="B3302" t="str">
            <v xml:space="preserve">Bahan </v>
          </cell>
          <cell r="D3302">
            <v>2.5000000000000001E-2</v>
          </cell>
          <cell r="G3302">
            <v>0</v>
          </cell>
        </row>
        <row r="3303">
          <cell r="C3303" t="str">
            <v>Genteng decra bond</v>
          </cell>
          <cell r="D3303">
            <v>6.0000000000000001E-3</v>
          </cell>
          <cell r="E3303" t="str">
            <v>bh</v>
          </cell>
          <cell r="G3303">
            <v>0</v>
          </cell>
        </row>
        <row r="3304">
          <cell r="C3304" t="str">
            <v>Paku biasa 1/2" - 1"</v>
          </cell>
          <cell r="E3304" t="str">
            <v>kg</v>
          </cell>
          <cell r="G3304">
            <v>0</v>
          </cell>
        </row>
        <row r="3305">
          <cell r="B3305" t="str">
            <v xml:space="preserve">Tenaga </v>
          </cell>
          <cell r="G3305">
            <v>0</v>
          </cell>
        </row>
        <row r="3306">
          <cell r="C3306" t="str">
            <v xml:space="preserve">Pekerja </v>
          </cell>
          <cell r="E3306" t="str">
            <v xml:space="preserve">Oh </v>
          </cell>
          <cell r="G3306">
            <v>0</v>
          </cell>
        </row>
        <row r="3307">
          <cell r="C3307" t="str">
            <v xml:space="preserve">Tukang kayu </v>
          </cell>
          <cell r="D3307">
            <v>1.1000000000000001</v>
          </cell>
          <cell r="E3307" t="str">
            <v xml:space="preserve"> Oh </v>
          </cell>
          <cell r="G3307">
            <v>0</v>
          </cell>
        </row>
        <row r="3308">
          <cell r="C3308" t="str">
            <v xml:space="preserve">Kepala tukang </v>
          </cell>
          <cell r="D3308">
            <v>0.05</v>
          </cell>
          <cell r="E3308" t="str">
            <v xml:space="preserve"> Oh </v>
          </cell>
          <cell r="G3308">
            <v>0</v>
          </cell>
        </row>
        <row r="3309">
          <cell r="C3309" t="str">
            <v xml:space="preserve">Mandor </v>
          </cell>
          <cell r="E3309" t="str">
            <v xml:space="preserve"> Oh </v>
          </cell>
          <cell r="G3309">
            <v>0</v>
          </cell>
        </row>
        <row r="3310">
          <cell r="D3310">
            <v>0.25</v>
          </cell>
          <cell r="G3310">
            <v>0</v>
          </cell>
        </row>
        <row r="3311">
          <cell r="B3311" t="str">
            <v xml:space="preserve">1 m' Pasang nok sirap </v>
          </cell>
          <cell r="D3311">
            <v>0.15</v>
          </cell>
          <cell r="G3311">
            <v>0</v>
          </cell>
        </row>
        <row r="3312">
          <cell r="B3312" t="str">
            <v xml:space="preserve">Bahan </v>
          </cell>
          <cell r="D3312">
            <v>1.4999999999999999E-2</v>
          </cell>
          <cell r="G3312">
            <v>0</v>
          </cell>
        </row>
        <row r="3313">
          <cell r="C3313" t="str">
            <v>Seng plat 3" x 6" bjs 28</v>
          </cell>
          <cell r="D3313">
            <v>1.2999999999999999E-2</v>
          </cell>
          <cell r="E3313" t="str">
            <v>lbr</v>
          </cell>
          <cell r="G3313">
            <v>0</v>
          </cell>
        </row>
        <row r="3314">
          <cell r="C3314" t="str">
            <v>Paku biasa 1/2" - 1"</v>
          </cell>
          <cell r="E3314" t="str">
            <v>kg</v>
          </cell>
          <cell r="G3314">
            <v>0</v>
          </cell>
        </row>
        <row r="3315">
          <cell r="C3315" t="str">
            <v>Paku biasa 2" - 5"</v>
          </cell>
          <cell r="E3315" t="str">
            <v>kg</v>
          </cell>
          <cell r="G3315">
            <v>0</v>
          </cell>
        </row>
        <row r="3316">
          <cell r="C3316" t="str">
            <v>Kayu borneo papan tebal 3 cm</v>
          </cell>
          <cell r="E3316" t="str">
            <v>m3</v>
          </cell>
          <cell r="G3316">
            <v>0</v>
          </cell>
        </row>
        <row r="3317">
          <cell r="D3317">
            <v>0.4</v>
          </cell>
          <cell r="G3317">
            <v>0</v>
          </cell>
        </row>
        <row r="3318">
          <cell r="B3318" t="str">
            <v xml:space="preserve">Tenaga </v>
          </cell>
          <cell r="D3318">
            <v>0.06</v>
          </cell>
          <cell r="G3318">
            <v>0</v>
          </cell>
        </row>
        <row r="3319">
          <cell r="C3319" t="str">
            <v xml:space="preserve">Pekerja </v>
          </cell>
          <cell r="D3319">
            <v>0.05</v>
          </cell>
          <cell r="E3319" t="str">
            <v xml:space="preserve">Oh </v>
          </cell>
          <cell r="G3319">
            <v>0</v>
          </cell>
        </row>
        <row r="3320">
          <cell r="C3320" t="str">
            <v xml:space="preserve">Tukang kayu </v>
          </cell>
          <cell r="D3320">
            <v>4.0000000000000001E-3</v>
          </cell>
          <cell r="E3320" t="str">
            <v xml:space="preserve"> Oh </v>
          </cell>
          <cell r="G3320">
            <v>0</v>
          </cell>
        </row>
        <row r="3321">
          <cell r="C3321" t="str">
            <v xml:space="preserve">Kepala tukang </v>
          </cell>
          <cell r="E3321" t="str">
            <v xml:space="preserve"> Oh </v>
          </cell>
          <cell r="G3321">
            <v>0</v>
          </cell>
        </row>
        <row r="3322">
          <cell r="C3322" t="str">
            <v xml:space="preserve">Mandor </v>
          </cell>
          <cell r="E3322" t="str">
            <v xml:space="preserve"> Oh </v>
          </cell>
          <cell r="G3322">
            <v>0</v>
          </cell>
        </row>
        <row r="3323">
          <cell r="D3323">
            <v>0.125</v>
          </cell>
          <cell r="G3323">
            <v>0</v>
          </cell>
        </row>
        <row r="3324">
          <cell r="B3324" t="str">
            <v xml:space="preserve">1 m' Atap Seng Gelombang </v>
          </cell>
          <cell r="D3324">
            <v>0.25</v>
          </cell>
          <cell r="G3324">
            <v>0</v>
          </cell>
        </row>
        <row r="3325">
          <cell r="B3325" t="str">
            <v xml:space="preserve">Bahan </v>
          </cell>
          <cell r="D3325">
            <v>2.5000000000000001E-3</v>
          </cell>
          <cell r="G3325">
            <v>0</v>
          </cell>
        </row>
        <row r="3326">
          <cell r="C3326" t="str">
            <v>Seng Gelombang plat 3" x 6" bjs 28</v>
          </cell>
          <cell r="D3326">
            <v>6.0000000000000001E-3</v>
          </cell>
          <cell r="E3326" t="str">
            <v>lbr</v>
          </cell>
          <cell r="G3326">
            <v>0</v>
          </cell>
        </row>
        <row r="3327">
          <cell r="C3327" t="str">
            <v>Paku biasa 1/2" - 1"</v>
          </cell>
          <cell r="E3327" t="str">
            <v>kg</v>
          </cell>
          <cell r="G3327">
            <v>0</v>
          </cell>
        </row>
        <row r="3328">
          <cell r="G3328">
            <v>0</v>
          </cell>
        </row>
        <row r="3329">
          <cell r="B3329" t="str">
            <v xml:space="preserve">Tenaga </v>
          </cell>
          <cell r="G3329">
            <v>0</v>
          </cell>
        </row>
        <row r="3330">
          <cell r="C3330" t="str">
            <v xml:space="preserve">Pekerja </v>
          </cell>
          <cell r="D3330">
            <v>0.7</v>
          </cell>
          <cell r="E3330" t="str">
            <v xml:space="preserve">Oh </v>
          </cell>
          <cell r="G3330">
            <v>0</v>
          </cell>
        </row>
        <row r="3331">
          <cell r="C3331" t="str">
            <v xml:space="preserve">Tukang kayu </v>
          </cell>
          <cell r="D3331">
            <v>0.02</v>
          </cell>
          <cell r="E3331" t="str">
            <v xml:space="preserve"> Oh </v>
          </cell>
          <cell r="G3331">
            <v>0</v>
          </cell>
        </row>
        <row r="3332">
          <cell r="C3332" t="str">
            <v xml:space="preserve">Kepala tukang </v>
          </cell>
          <cell r="E3332" t="str">
            <v xml:space="preserve"> Oh </v>
          </cell>
          <cell r="G3332">
            <v>0</v>
          </cell>
        </row>
        <row r="3333">
          <cell r="C3333" t="str">
            <v xml:space="preserve">Mandor </v>
          </cell>
          <cell r="E3333" t="str">
            <v xml:space="preserve"> Oh </v>
          </cell>
          <cell r="G3333">
            <v>0</v>
          </cell>
        </row>
        <row r="3334">
          <cell r="D3334">
            <v>0.12</v>
          </cell>
          <cell r="G3334">
            <v>0</v>
          </cell>
        </row>
        <row r="3335">
          <cell r="B3335" t="str">
            <v xml:space="preserve">1 m' Pas. Atap Nok Seng  </v>
          </cell>
          <cell r="D3335">
            <v>0.06</v>
          </cell>
          <cell r="G3335">
            <v>0</v>
          </cell>
        </row>
        <row r="3336">
          <cell r="B3336" t="str">
            <v xml:space="preserve">Bahan </v>
          </cell>
          <cell r="D3336">
            <v>6.0000000000000001E-3</v>
          </cell>
          <cell r="G3336">
            <v>0</v>
          </cell>
        </row>
        <row r="3337">
          <cell r="C3337" t="str">
            <v>Seng  plat 3" x 6" bjls 28</v>
          </cell>
          <cell r="D3337">
            <v>6.0000000000000001E-3</v>
          </cell>
          <cell r="E3337" t="str">
            <v>lbr</v>
          </cell>
          <cell r="G3337">
            <v>0</v>
          </cell>
        </row>
        <row r="3338">
          <cell r="C3338" t="str">
            <v>Paku biasa 1/2" - 1"</v>
          </cell>
          <cell r="E3338" t="str">
            <v>kg</v>
          </cell>
          <cell r="G3338">
            <v>0</v>
          </cell>
        </row>
        <row r="3339">
          <cell r="G3339">
            <v>0</v>
          </cell>
        </row>
        <row r="3340">
          <cell r="B3340" t="str">
            <v xml:space="preserve">Tenaga </v>
          </cell>
          <cell r="G3340">
            <v>0</v>
          </cell>
        </row>
        <row r="3341">
          <cell r="C3341" t="str">
            <v xml:space="preserve">Pekerja </v>
          </cell>
          <cell r="D3341">
            <v>0.3</v>
          </cell>
          <cell r="E3341" t="str">
            <v xml:space="preserve">Oh </v>
          </cell>
          <cell r="G3341">
            <v>0</v>
          </cell>
        </row>
        <row r="3342">
          <cell r="C3342" t="str">
            <v xml:space="preserve">Tukang kayu </v>
          </cell>
          <cell r="D3342">
            <v>0.04</v>
          </cell>
          <cell r="E3342" t="str">
            <v xml:space="preserve"> Oh </v>
          </cell>
          <cell r="G3342">
            <v>0</v>
          </cell>
        </row>
        <row r="3343">
          <cell r="C3343" t="str">
            <v xml:space="preserve">Kepala tukang </v>
          </cell>
          <cell r="E3343" t="str">
            <v xml:space="preserve"> Oh </v>
          </cell>
          <cell r="G3343">
            <v>0</v>
          </cell>
        </row>
        <row r="3344">
          <cell r="C3344" t="str">
            <v xml:space="preserve">Mandor </v>
          </cell>
          <cell r="E3344" t="str">
            <v xml:space="preserve"> Oh </v>
          </cell>
          <cell r="G3344">
            <v>0</v>
          </cell>
        </row>
        <row r="3345">
          <cell r="D3345">
            <v>0.15</v>
          </cell>
          <cell r="G3345">
            <v>0</v>
          </cell>
        </row>
        <row r="3346">
          <cell r="B3346" t="str">
            <v xml:space="preserve">1 m' Pas. Atap Aluminium  </v>
          </cell>
          <cell r="D3346">
            <v>7.0000000000000007E-2</v>
          </cell>
          <cell r="G3346">
            <v>0</v>
          </cell>
        </row>
        <row r="3347">
          <cell r="B3347" t="str">
            <v xml:space="preserve">Bahan </v>
          </cell>
          <cell r="D3347">
            <v>8.0000000000000002E-3</v>
          </cell>
          <cell r="G3347">
            <v>0</v>
          </cell>
        </row>
        <row r="3348">
          <cell r="C3348" t="str">
            <v>Atap aluminium  Gelombang TB 0,55</v>
          </cell>
          <cell r="D3348">
            <v>6.0000000000000001E-3</v>
          </cell>
          <cell r="E3348" t="str">
            <v>lbr</v>
          </cell>
          <cell r="G3348">
            <v>0</v>
          </cell>
        </row>
        <row r="3349">
          <cell r="C3349" t="str">
            <v>Paku hak panjang 15 cm</v>
          </cell>
          <cell r="E3349" t="str">
            <v>kg</v>
          </cell>
          <cell r="G3349">
            <v>0</v>
          </cell>
        </row>
        <row r="3350">
          <cell r="G3350">
            <v>0</v>
          </cell>
        </row>
        <row r="3351">
          <cell r="B3351" t="str">
            <v xml:space="preserve">Tenaga </v>
          </cell>
          <cell r="G3351">
            <v>0</v>
          </cell>
        </row>
        <row r="3352">
          <cell r="C3352" t="str">
            <v xml:space="preserve">Pekerja </v>
          </cell>
          <cell r="D3352">
            <v>1.05</v>
          </cell>
          <cell r="E3352" t="str">
            <v xml:space="preserve">Oh </v>
          </cell>
          <cell r="G3352">
            <v>0</v>
          </cell>
        </row>
        <row r="3353">
          <cell r="C3353" t="str">
            <v xml:space="preserve">Tukang kayu </v>
          </cell>
          <cell r="D3353">
            <v>0.02</v>
          </cell>
          <cell r="E3353" t="str">
            <v xml:space="preserve"> Oh </v>
          </cell>
          <cell r="G3353">
            <v>0</v>
          </cell>
        </row>
        <row r="3354">
          <cell r="C3354" t="str">
            <v xml:space="preserve">Kepala tukang </v>
          </cell>
          <cell r="E3354" t="str">
            <v xml:space="preserve"> Oh </v>
          </cell>
          <cell r="G3354">
            <v>0</v>
          </cell>
        </row>
        <row r="3355">
          <cell r="C3355" t="str">
            <v xml:space="preserve">Mandor </v>
          </cell>
          <cell r="E3355" t="str">
            <v xml:space="preserve"> Oh </v>
          </cell>
          <cell r="G3355">
            <v>0</v>
          </cell>
        </row>
        <row r="3356">
          <cell r="D3356">
            <v>0.15</v>
          </cell>
          <cell r="G3356">
            <v>0</v>
          </cell>
        </row>
        <row r="3357">
          <cell r="B3357" t="str">
            <v xml:space="preserve">1 m' Pas.nok  Aluminium  </v>
          </cell>
          <cell r="D3357">
            <v>0.75</v>
          </cell>
          <cell r="G3357">
            <v>0</v>
          </cell>
        </row>
        <row r="3358">
          <cell r="B3358" t="str">
            <v xml:space="preserve">Bahan </v>
          </cell>
          <cell r="D3358">
            <v>8.0000000000000002E-3</v>
          </cell>
          <cell r="G3358">
            <v>0</v>
          </cell>
        </row>
        <row r="3359">
          <cell r="C3359" t="str">
            <v xml:space="preserve"> Nok Standrant 40 cm,18 SWG 22</v>
          </cell>
          <cell r="D3359">
            <v>6.0000000000000001E-3</v>
          </cell>
          <cell r="E3359" t="str">
            <v>lbr</v>
          </cell>
          <cell r="G3359">
            <v>0</v>
          </cell>
        </row>
        <row r="3360">
          <cell r="C3360" t="str">
            <v>Paku hak panjang 15 cm</v>
          </cell>
          <cell r="E3360" t="str">
            <v>kg</v>
          </cell>
          <cell r="G3360">
            <v>0</v>
          </cell>
        </row>
        <row r="3361">
          <cell r="G3361">
            <v>0</v>
          </cell>
        </row>
        <row r="3362">
          <cell r="B3362" t="str">
            <v xml:space="preserve">Tenaga </v>
          </cell>
          <cell r="G3362">
            <v>0</v>
          </cell>
        </row>
        <row r="3363">
          <cell r="C3363" t="str">
            <v xml:space="preserve">Pekerja </v>
          </cell>
          <cell r="D3363">
            <v>1.2</v>
          </cell>
          <cell r="E3363" t="str">
            <v xml:space="preserve">Oh </v>
          </cell>
          <cell r="G3363">
            <v>0</v>
          </cell>
        </row>
        <row r="3364">
          <cell r="C3364" t="str">
            <v xml:space="preserve">Tukang kayu </v>
          </cell>
          <cell r="D3364">
            <v>0.04</v>
          </cell>
          <cell r="E3364" t="str">
            <v xml:space="preserve"> Oh </v>
          </cell>
          <cell r="G3364">
            <v>0</v>
          </cell>
        </row>
        <row r="3365">
          <cell r="C3365" t="str">
            <v xml:space="preserve">Kepala tukang </v>
          </cell>
          <cell r="E3365" t="str">
            <v xml:space="preserve"> Oh </v>
          </cell>
          <cell r="G3365">
            <v>0</v>
          </cell>
        </row>
        <row r="3366">
          <cell r="C3366" t="str">
            <v xml:space="preserve">Mandor </v>
          </cell>
          <cell r="E3366" t="str">
            <v xml:space="preserve"> Oh </v>
          </cell>
          <cell r="G3366">
            <v>0</v>
          </cell>
        </row>
        <row r="3367">
          <cell r="D3367">
            <v>0.1</v>
          </cell>
          <cell r="G3367">
            <v>0</v>
          </cell>
        </row>
        <row r="3368">
          <cell r="B3368" t="str">
            <v xml:space="preserve">1 m' Pas.  Aluminium foil / sisalation </v>
          </cell>
          <cell r="D3368">
            <v>1</v>
          </cell>
          <cell r="G3368">
            <v>0</v>
          </cell>
        </row>
        <row r="3369">
          <cell r="B3369" t="str">
            <v xml:space="preserve">Bahan </v>
          </cell>
          <cell r="D3369">
            <v>0.01</v>
          </cell>
          <cell r="G3369">
            <v>0</v>
          </cell>
        </row>
        <row r="3370">
          <cell r="C3370" t="str">
            <v xml:space="preserve"> sisalation / aluminium foil</v>
          </cell>
          <cell r="D3370">
            <v>0.01</v>
          </cell>
          <cell r="E3370" t="str">
            <v>m2</v>
          </cell>
          <cell r="G3370">
            <v>0</v>
          </cell>
        </row>
        <row r="3371">
          <cell r="G3371">
            <v>0</v>
          </cell>
        </row>
        <row r="3372">
          <cell r="B3372" t="str">
            <v xml:space="preserve">Tenaga </v>
          </cell>
          <cell r="G3372">
            <v>0</v>
          </cell>
        </row>
        <row r="3373">
          <cell r="C3373" t="str">
            <v xml:space="preserve">Pekerja </v>
          </cell>
          <cell r="E3373" t="str">
            <v xml:space="preserve">Oh </v>
          </cell>
          <cell r="G3373">
            <v>0</v>
          </cell>
        </row>
        <row r="3374">
          <cell r="C3374" t="str">
            <v xml:space="preserve">Tukang kayu </v>
          </cell>
          <cell r="D3374">
            <v>1.05</v>
          </cell>
          <cell r="E3374" t="str">
            <v xml:space="preserve"> Oh </v>
          </cell>
          <cell r="G3374">
            <v>0</v>
          </cell>
        </row>
        <row r="3375">
          <cell r="C3375" t="str">
            <v xml:space="preserve">Kepala tukang </v>
          </cell>
          <cell r="E3375" t="str">
            <v xml:space="preserve"> Oh </v>
          </cell>
          <cell r="G3375">
            <v>0</v>
          </cell>
        </row>
        <row r="3376">
          <cell r="C3376" t="str">
            <v xml:space="preserve">Mandor </v>
          </cell>
          <cell r="E3376" t="str">
            <v xml:space="preserve"> Oh </v>
          </cell>
          <cell r="G3376">
            <v>0</v>
          </cell>
        </row>
        <row r="3377">
          <cell r="D3377">
            <v>0.15</v>
          </cell>
          <cell r="G3377">
            <v>0</v>
          </cell>
        </row>
        <row r="3378">
          <cell r="B3378" t="str">
            <v xml:space="preserve">Analisa Biaya Kontruksi Pekerjaan </v>
          </cell>
          <cell r="D3378">
            <v>0.05</v>
          </cell>
          <cell r="G3378">
            <v>0</v>
          </cell>
        </row>
        <row r="3379">
          <cell r="B3379" t="str">
            <v>Langit- langit</v>
          </cell>
          <cell r="D3379">
            <v>5.0000000000000001E-3</v>
          </cell>
          <cell r="G3379">
            <v>0</v>
          </cell>
        </row>
        <row r="3380">
          <cell r="B3380" t="str">
            <v xml:space="preserve">1 m2 langit langit asbes (1,00 X 1,00)M, </v>
          </cell>
          <cell r="D3380">
            <v>8.0000000000000002E-3</v>
          </cell>
          <cell r="G3380">
            <v>0</v>
          </cell>
        </row>
        <row r="3381">
          <cell r="B3381" t="str">
            <v>Tebal 6 mm</v>
          </cell>
          <cell r="G3381">
            <v>0</v>
          </cell>
        </row>
        <row r="3382">
          <cell r="B3382" t="str">
            <v xml:space="preserve">Bahan </v>
          </cell>
          <cell r="G3382">
            <v>0</v>
          </cell>
        </row>
        <row r="3383">
          <cell r="C3383" t="str">
            <v>Plat Asbes tebal 6 mm</v>
          </cell>
          <cell r="E3383" t="str">
            <v>lbr</v>
          </cell>
          <cell r="G3383">
            <v>0</v>
          </cell>
        </row>
        <row r="3384">
          <cell r="C3384" t="str">
            <v xml:space="preserve">Paku </v>
          </cell>
          <cell r="E3384" t="str">
            <v>kg</v>
          </cell>
          <cell r="G3384">
            <v>0</v>
          </cell>
        </row>
        <row r="3385">
          <cell r="G3385">
            <v>0</v>
          </cell>
        </row>
        <row r="3386">
          <cell r="B3386" t="str">
            <v xml:space="preserve">Tenaga </v>
          </cell>
          <cell r="G3386">
            <v>0</v>
          </cell>
        </row>
        <row r="3387">
          <cell r="C3387" t="str">
            <v xml:space="preserve">Pekerja </v>
          </cell>
          <cell r="D3387">
            <v>1.1000000000000001</v>
          </cell>
          <cell r="E3387" t="str">
            <v xml:space="preserve">Oh </v>
          </cell>
          <cell r="G3387">
            <v>0</v>
          </cell>
        </row>
        <row r="3388">
          <cell r="C3388" t="str">
            <v xml:space="preserve">Tukang kayu </v>
          </cell>
          <cell r="D3388">
            <v>0.01</v>
          </cell>
          <cell r="E3388" t="str">
            <v xml:space="preserve"> Oh </v>
          </cell>
          <cell r="G3388">
            <v>0</v>
          </cell>
        </row>
        <row r="3389">
          <cell r="C3389" t="str">
            <v xml:space="preserve">Kepala tukang </v>
          </cell>
          <cell r="E3389" t="str">
            <v xml:space="preserve"> Oh </v>
          </cell>
          <cell r="G3389">
            <v>0</v>
          </cell>
        </row>
        <row r="3390">
          <cell r="C3390" t="str">
            <v xml:space="preserve">Mandor </v>
          </cell>
          <cell r="E3390" t="str">
            <v xml:space="preserve"> Oh </v>
          </cell>
          <cell r="G3390">
            <v>0</v>
          </cell>
        </row>
        <row r="3391">
          <cell r="D3391">
            <v>0.03</v>
          </cell>
          <cell r="G3391">
            <v>0</v>
          </cell>
        </row>
        <row r="3392">
          <cell r="B3392" t="str">
            <v xml:space="preserve">1 m2 langit langit asbes (1,00 X 1,00)M, </v>
          </cell>
          <cell r="D3392">
            <v>7.0000000000000007E-2</v>
          </cell>
          <cell r="G3392">
            <v>0</v>
          </cell>
        </row>
        <row r="3393">
          <cell r="B3393" t="str">
            <v>Tebal 5 mm</v>
          </cell>
          <cell r="D3393">
            <v>7.0000000000000001E-3</v>
          </cell>
          <cell r="G3393">
            <v>0</v>
          </cell>
        </row>
        <row r="3394">
          <cell r="B3394" t="str">
            <v xml:space="preserve">Bahan </v>
          </cell>
          <cell r="D3394">
            <v>1.5E-3</v>
          </cell>
          <cell r="G3394">
            <v>0</v>
          </cell>
        </row>
        <row r="3395">
          <cell r="C3395" t="str">
            <v>Plat Asbes tebal 5 mm</v>
          </cell>
          <cell r="E3395" t="str">
            <v>lbr</v>
          </cell>
          <cell r="G3395">
            <v>0</v>
          </cell>
        </row>
        <row r="3396">
          <cell r="C3396" t="str">
            <v xml:space="preserve">Paku </v>
          </cell>
          <cell r="E3396" t="str">
            <v>kg</v>
          </cell>
          <cell r="G3396">
            <v>0</v>
          </cell>
        </row>
        <row r="3397">
          <cell r="G3397">
            <v>0</v>
          </cell>
        </row>
        <row r="3398">
          <cell r="B3398" t="str">
            <v xml:space="preserve">Tenaga </v>
          </cell>
          <cell r="G3398">
            <v>0</v>
          </cell>
        </row>
        <row r="3399">
          <cell r="C3399" t="str">
            <v xml:space="preserve">Pekerja </v>
          </cell>
          <cell r="D3399">
            <v>1.1000000000000001</v>
          </cell>
          <cell r="E3399" t="str">
            <v xml:space="preserve">Oh </v>
          </cell>
          <cell r="G3399">
            <v>0</v>
          </cell>
        </row>
        <row r="3400">
          <cell r="C3400" t="str">
            <v xml:space="preserve">Tukang kayu </v>
          </cell>
          <cell r="D3400">
            <v>0.01</v>
          </cell>
          <cell r="E3400" t="str">
            <v xml:space="preserve"> Oh </v>
          </cell>
          <cell r="G3400">
            <v>0</v>
          </cell>
        </row>
        <row r="3401">
          <cell r="C3401" t="str">
            <v xml:space="preserve">Kepala tukang </v>
          </cell>
          <cell r="E3401" t="str">
            <v xml:space="preserve"> Oh </v>
          </cell>
          <cell r="G3401">
            <v>0</v>
          </cell>
        </row>
        <row r="3402">
          <cell r="C3402" t="str">
            <v xml:space="preserve">Mandor </v>
          </cell>
          <cell r="E3402" t="str">
            <v xml:space="preserve"> Oh </v>
          </cell>
          <cell r="G3402">
            <v>0</v>
          </cell>
        </row>
        <row r="3403">
          <cell r="D3403">
            <v>0.03</v>
          </cell>
          <cell r="G3403">
            <v>0</v>
          </cell>
        </row>
        <row r="3404">
          <cell r="B3404" t="str">
            <v xml:space="preserve">1 m2 langit langit asbes (1,00 X 1,00)M, </v>
          </cell>
          <cell r="D3404">
            <v>7.0000000000000007E-2</v>
          </cell>
          <cell r="G3404">
            <v>0</v>
          </cell>
        </row>
        <row r="3405">
          <cell r="B3405" t="str">
            <v>Tebal 4 mm</v>
          </cell>
          <cell r="D3405">
            <v>7.0000000000000001E-3</v>
          </cell>
          <cell r="G3405">
            <v>0</v>
          </cell>
        </row>
        <row r="3406">
          <cell r="B3406" t="str">
            <v xml:space="preserve">Bahan </v>
          </cell>
          <cell r="D3406">
            <v>1.5E-3</v>
          </cell>
          <cell r="G3406">
            <v>0</v>
          </cell>
        </row>
        <row r="3407">
          <cell r="C3407" t="str">
            <v>Plat Asbes tebal 4 mm</v>
          </cell>
          <cell r="E3407" t="str">
            <v>lbr</v>
          </cell>
          <cell r="G3407">
            <v>0</v>
          </cell>
        </row>
        <row r="3408">
          <cell r="C3408" t="str">
            <v xml:space="preserve">Paku </v>
          </cell>
          <cell r="E3408" t="str">
            <v>kg</v>
          </cell>
          <cell r="G3408">
            <v>0</v>
          </cell>
        </row>
        <row r="3409">
          <cell r="G3409">
            <v>0</v>
          </cell>
        </row>
        <row r="3410">
          <cell r="B3410" t="str">
            <v xml:space="preserve">Tenaga </v>
          </cell>
          <cell r="G3410">
            <v>0</v>
          </cell>
        </row>
        <row r="3411">
          <cell r="C3411" t="str">
            <v xml:space="preserve">Pekerja </v>
          </cell>
          <cell r="D3411">
            <v>1.1000000000000001</v>
          </cell>
          <cell r="E3411" t="str">
            <v xml:space="preserve">Oh </v>
          </cell>
          <cell r="G3411">
            <v>0</v>
          </cell>
        </row>
        <row r="3412">
          <cell r="C3412" t="str">
            <v xml:space="preserve">Tukang kayu </v>
          </cell>
          <cell r="D3412">
            <v>0.01</v>
          </cell>
          <cell r="E3412" t="str">
            <v xml:space="preserve"> Oh </v>
          </cell>
          <cell r="G3412">
            <v>0</v>
          </cell>
        </row>
        <row r="3413">
          <cell r="C3413" t="str">
            <v xml:space="preserve">Kepala tukang </v>
          </cell>
          <cell r="E3413" t="str">
            <v xml:space="preserve"> Oh </v>
          </cell>
          <cell r="G3413">
            <v>0</v>
          </cell>
        </row>
        <row r="3414">
          <cell r="C3414" t="str">
            <v xml:space="preserve">Mandor </v>
          </cell>
          <cell r="E3414" t="str">
            <v xml:space="preserve"> Oh </v>
          </cell>
          <cell r="G3414">
            <v>0</v>
          </cell>
        </row>
        <row r="3415">
          <cell r="D3415">
            <v>0.03</v>
          </cell>
          <cell r="G3415">
            <v>0</v>
          </cell>
        </row>
        <row r="3416">
          <cell r="B3416" t="str">
            <v xml:space="preserve">1 m2 langit langit asbes (1,00 X 1,00)M, </v>
          </cell>
          <cell r="D3416">
            <v>7.0000000000000007E-2</v>
          </cell>
          <cell r="G3416">
            <v>0</v>
          </cell>
        </row>
        <row r="3417">
          <cell r="B3417" t="str">
            <v>Tebal 3.5 mm</v>
          </cell>
          <cell r="D3417">
            <v>7.0000000000000001E-3</v>
          </cell>
          <cell r="G3417">
            <v>0</v>
          </cell>
        </row>
        <row r="3418">
          <cell r="B3418" t="str">
            <v xml:space="preserve">Bahan </v>
          </cell>
          <cell r="D3418">
            <v>1.5E-3</v>
          </cell>
          <cell r="G3418">
            <v>0</v>
          </cell>
        </row>
        <row r="3419">
          <cell r="C3419" t="str">
            <v>Plat Asbes tebal 3.5 mm</v>
          </cell>
          <cell r="E3419" t="str">
            <v>lbr</v>
          </cell>
          <cell r="G3419">
            <v>0</v>
          </cell>
        </row>
        <row r="3420">
          <cell r="C3420" t="str">
            <v xml:space="preserve">Paku </v>
          </cell>
          <cell r="E3420" t="str">
            <v>kg</v>
          </cell>
          <cell r="G3420">
            <v>0</v>
          </cell>
        </row>
        <row r="3421">
          <cell r="G3421">
            <v>0</v>
          </cell>
        </row>
        <row r="3422">
          <cell r="B3422" t="str">
            <v xml:space="preserve">Tenaga </v>
          </cell>
          <cell r="G3422">
            <v>0</v>
          </cell>
        </row>
        <row r="3423">
          <cell r="C3423" t="str">
            <v xml:space="preserve">Pekerja </v>
          </cell>
          <cell r="D3423">
            <v>1.1000000000000001</v>
          </cell>
          <cell r="E3423" t="str">
            <v xml:space="preserve">Oh </v>
          </cell>
          <cell r="G3423">
            <v>0</v>
          </cell>
        </row>
        <row r="3424">
          <cell r="C3424" t="str">
            <v xml:space="preserve">Tukang kayu </v>
          </cell>
          <cell r="D3424">
            <v>0.01</v>
          </cell>
          <cell r="E3424" t="str">
            <v xml:space="preserve"> Oh </v>
          </cell>
          <cell r="G3424">
            <v>0</v>
          </cell>
        </row>
        <row r="3425">
          <cell r="C3425" t="str">
            <v xml:space="preserve">Kepala tukang </v>
          </cell>
          <cell r="E3425" t="str">
            <v xml:space="preserve"> Oh </v>
          </cell>
          <cell r="G3425">
            <v>0</v>
          </cell>
        </row>
        <row r="3426">
          <cell r="C3426" t="str">
            <v xml:space="preserve">Mandor </v>
          </cell>
          <cell r="E3426" t="str">
            <v xml:space="preserve"> Oh </v>
          </cell>
          <cell r="G3426">
            <v>0</v>
          </cell>
        </row>
        <row r="3427">
          <cell r="D3427">
            <v>0.03</v>
          </cell>
          <cell r="G3427">
            <v>0</v>
          </cell>
        </row>
        <row r="3428">
          <cell r="B3428" t="str">
            <v xml:space="preserve">1 m2 langit langit akustik (30 X 30)CM, </v>
          </cell>
          <cell r="D3428">
            <v>7.0000000000000007E-2</v>
          </cell>
          <cell r="G3428">
            <v>0</v>
          </cell>
        </row>
        <row r="3429">
          <cell r="B3429" t="str">
            <v xml:space="preserve">Bahan </v>
          </cell>
          <cell r="D3429">
            <v>7.0000000000000001E-3</v>
          </cell>
          <cell r="G3429">
            <v>0</v>
          </cell>
        </row>
        <row r="3430">
          <cell r="C3430" t="str">
            <v>Akustik ukuran 30 x 30 cm</v>
          </cell>
          <cell r="D3430">
            <v>1.5E-3</v>
          </cell>
          <cell r="E3430" t="str">
            <v>lbr</v>
          </cell>
          <cell r="G3430">
            <v>0</v>
          </cell>
        </row>
        <row r="3431">
          <cell r="C3431" t="str">
            <v xml:space="preserve">Paku </v>
          </cell>
          <cell r="E3431" t="str">
            <v>kg</v>
          </cell>
          <cell r="G3431">
            <v>0</v>
          </cell>
        </row>
      </sheetData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H.Satuan"/>
      <sheetName val="data"/>
      <sheetName val="BQ(RAB)_(2)"/>
      <sheetName val="BQ(RAB)_(3)"/>
      <sheetName val="adukan_"/>
      <sheetName val="Analisa_Alat"/>
      <sheetName val="Pas_batu"/>
      <sheetName val="Alat_Kudus"/>
      <sheetName val="Kap_Alat"/>
      <sheetName val="DAF-2"/>
      <sheetName val="SBDY"/>
      <sheetName val="Analisa SNI STANDART "/>
      <sheetName val="Analisa"/>
      <sheetName val="Har-sat-dasr"/>
      <sheetName val="BoQ"/>
      <sheetName val="KH-Q1,Q2,01"/>
      <sheetName val="Cover"/>
      <sheetName val="Fill this out first..."/>
      <sheetName val="Fill this out first___"/>
      <sheetName val="PriceList"/>
      <sheetName val="FAKTOR"/>
      <sheetName val="RFP009"/>
      <sheetName val="struktur tdk dipakai"/>
      <sheetName val="Material"/>
      <sheetName val="HRG BAHAN &amp; UPAH okk"/>
      <sheetName val="Analis Kusen okk"/>
      <sheetName val="Pipe"/>
      <sheetName val="Cover Daf-2"/>
      <sheetName val="A"/>
      <sheetName val="H_Satuan"/>
      <sheetName val="WI"/>
      <sheetName val="Pt"/>
      <sheetName val="Elektrikal"/>
      <sheetName val="LO"/>
      <sheetName val="Breakdown"/>
      <sheetName val="harsat"/>
      <sheetName val="HARGA BAHAN"/>
      <sheetName val="Ch"/>
      <sheetName val="HRG BHN"/>
      <sheetName val="Cal_Slab_Admin"/>
      <sheetName val="BAG-2"/>
      <sheetName val="PLUMBING"/>
      <sheetName val="HARGA MATERIAL"/>
      <sheetName val="CCO"/>
      <sheetName val="gvl"/>
      <sheetName val="ganda"/>
      <sheetName val="Format Report-for analysis only"/>
      <sheetName val="XREF"/>
      <sheetName val="DAFTAR_8"/>
      <sheetName val="TOTAL"/>
      <sheetName val="DAFTAR 7"/>
      <sheetName val="DAF_2"/>
      <sheetName val="JAN"/>
      <sheetName val="DAF-1"/>
      <sheetName val="SITE-E"/>
      <sheetName val="Rekap Prelim"/>
      <sheetName val="BQ ARS"/>
      <sheetName val="Spec ME"/>
      <sheetName val="BTL-Bau"/>
      <sheetName val="Management"/>
      <sheetName val="name"/>
      <sheetName val="product"/>
      <sheetName val="Listrik"/>
      <sheetName val="Jembatan I"/>
      <sheetName val="HSD"/>
      <sheetName val="D _ W sizes"/>
      <sheetName val="AnalisaSIPIL RIIL RAP"/>
      <sheetName val="PEMBESIAN BALOK tukang (2)"/>
      <sheetName val="MASTER"/>
      <sheetName val="C. Analisa "/>
      <sheetName val="Rkp"/>
      <sheetName val="AN-ME"/>
      <sheetName val="Meth"/>
      <sheetName val="AN-E"/>
      <sheetName val="Ana. PU"/>
      <sheetName val="COST"/>
      <sheetName val="UBA"/>
      <sheetName val="B - Norelec"/>
      <sheetName val="P-late"/>
      <sheetName val="rab lt 2 bo"/>
      <sheetName val="Harga Bahan &amp; Upah "/>
      <sheetName val="Perm. Test"/>
      <sheetName val="AHSbj"/>
      <sheetName val="I_KAMAR"/>
      <sheetName val="Konfirm"/>
      <sheetName val="BQ"/>
      <sheetName val="sdm"/>
      <sheetName val="map"/>
      <sheetName val="Volume 1"/>
      <sheetName val="GEDUNG-A"/>
      <sheetName val="1.19"/>
      <sheetName val="Master 1.0"/>
      <sheetName val="Analisa 2"/>
      <sheetName val="HSATUAN"/>
      <sheetName val="ANALISA railing"/>
      <sheetName val="IN OUT"/>
      <sheetName val="EQT-ESTN"/>
      <sheetName val="2. BQ"/>
      <sheetName val="산근"/>
      <sheetName val="ALL"/>
      <sheetName val="1"/>
      <sheetName val="Man Power &amp; Comp"/>
      <sheetName val="NAMES"/>
      <sheetName val="TOWN"/>
      <sheetName val="Posisi Biaya"/>
      <sheetName val="C_Flow"/>
      <sheetName val="Conn. Lib"/>
      <sheetName val="BD Div-2 sd 7.6"/>
      <sheetName val=" schedule AMD-2 Rev III"/>
      <sheetName val="Analisa RAP"/>
      <sheetName val="Man Power _ Comp"/>
      <sheetName val="概総括1"/>
      <sheetName val="Harsat Upah"/>
      <sheetName val="Cashflow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UTILITAS"/>
      <sheetName val="S_Suramadu"/>
      <sheetName val="Str BT"/>
      <sheetName val="FINISHING"/>
      <sheetName val="GRAND TOTAL"/>
      <sheetName val="AnalisaSIPIL RIIL"/>
      <sheetName val="Sumda1"/>
      <sheetName val="Back-Up"/>
      <sheetName val="Harga Satuan"/>
      <sheetName val="MU"/>
      <sheetName val="Rekap_elban"/>
      <sheetName val="rekap mekanikal"/>
      <sheetName val="Currency"/>
      <sheetName val="Agregat Halus &amp; Kasar"/>
      <sheetName val="INDEX"/>
      <sheetName val="Cover Daf_2"/>
      <sheetName val="MUTASI"/>
      <sheetName val="MAT'L LIST"/>
      <sheetName val="2. MVAC R1"/>
      <sheetName val="Off + Wh"/>
      <sheetName val="Up &amp; bhn"/>
      <sheetName val="표지"/>
      <sheetName val="List Material"/>
      <sheetName val="RAB-2006-Total"/>
      <sheetName val="Uraian Teknis"/>
      <sheetName val="1. BQ"/>
      <sheetName val="Vibro_Roller"/>
      <sheetName val="rate"/>
      <sheetName val="DIV2"/>
      <sheetName val="9DHSDBU"/>
      <sheetName val="Koefisien"/>
      <sheetName val="MC_strp CoDa "/>
      <sheetName val="SCH"/>
      <sheetName val="TABEL"/>
      <sheetName val="gal"/>
      <sheetName val="Equity"/>
      <sheetName val="Analisa Upah &amp; Bahan Plum"/>
      <sheetName val="ANALISA-HST"/>
      <sheetName val="RAB"/>
      <sheetName val="dasar"/>
      <sheetName val="Pricing"/>
      <sheetName val="A-11 Steel Str"/>
      <sheetName val="A-03 Pile"/>
      <sheetName val="ana_str"/>
      <sheetName val="BasicPrice"/>
      <sheetName val="???1"/>
      <sheetName val="SEX"/>
      <sheetName val="304-06"/>
      <sheetName val="01A- RAB"/>
      <sheetName val="FAK"/>
      <sheetName val="3.1"/>
      <sheetName val="Fin Sum"/>
      <sheetName val="ES-PARK"/>
      <sheetName val="ES_PARK"/>
      <sheetName val="UPAHBAHAN"/>
      <sheetName val="Daftar Upah"/>
      <sheetName val="3.4-PIPE"/>
      <sheetName val="405BQBAK-ME 26 bakrie"/>
      <sheetName val="Kegiatan"/>
      <sheetName val="H. Satuan"/>
      <sheetName val="Harga Upah+Bahan"/>
      <sheetName val="B Q 2007"/>
      <sheetName val="Hrg"/>
      <sheetName val="REKAP TOTAL"/>
      <sheetName val="KEBALAT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alibrasi Mock (2)"/>
      <sheetName val="unit price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Sumber Daya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RAB.SEKRETARIAT (1)"/>
      <sheetName val="Kurva S (barch-bulanan-25)"/>
      <sheetName val="PPh 22"/>
      <sheetName val="Galian batu"/>
      <sheetName val="2.2 BQ"/>
      <sheetName val="PAD-F"/>
      <sheetName val="RAP"/>
      <sheetName val="DAFTAR HARGA"/>
      <sheetName val="jobhist"/>
      <sheetName val="."/>
      <sheetName val="%"/>
      <sheetName val="Indirect"/>
      <sheetName val="SAT-DAS"/>
      <sheetName val="U. div 2"/>
      <sheetName val="GRADASI KELAS A (2)"/>
      <sheetName val="timbunan pilihan"/>
      <sheetName val="JPC Breakdown Price"/>
      <sheetName val="BQ23"/>
      <sheetName val="BQ25"/>
      <sheetName val="Analisa Harsat"/>
      <sheetName val="BQ Detail"/>
      <sheetName val="WS"/>
      <sheetName val="srtberkas"/>
      <sheetName val="Por"/>
      <sheetName val="3-DIV5"/>
      <sheetName val="analisa hor"/>
      <sheetName val="Sub"/>
      <sheetName val="Bangunan Utama B"/>
      <sheetName val="JDE-522444"/>
      <sheetName val="D 5243-ARAMCO"/>
      <sheetName val="D-4801 OXY"/>
      <sheetName val="AHS"/>
      <sheetName val="HRGA SATUAN UPAH-BAHAN"/>
      <sheetName val="Time Schedule"/>
      <sheetName val="BM"/>
      <sheetName val="??"/>
      <sheetName val="HB me"/>
      <sheetName val="Connections"/>
      <sheetName val="DWTables"/>
      <sheetName val="Kuantitas &amp; Harga"/>
      <sheetName val="Prices-600"/>
      <sheetName val="BQ.Rekapitulasi  Akhir"/>
      <sheetName val="H-SAT(noprint)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DK&amp;H"/>
      <sheetName val="harga dasar"/>
      <sheetName val="bialangsung"/>
      <sheetName val="S-QD5"/>
      <sheetName val="Rekapitulasi"/>
      <sheetName val="rab me (by owner) "/>
      <sheetName val="BQ (by owner)"/>
      <sheetName val="rab me (fisik)"/>
      <sheetName val="Public Area"/>
      <sheetName val="BAG_2"/>
      <sheetName val="DHrg"/>
      <sheetName val="Lamp_V"/>
      <sheetName val="#REF"/>
      <sheetName val="induk1"/>
      <sheetName val="1.1 ALAT TULIS KANTOR"/>
      <sheetName val="VCV_BE_TONG"/>
      <sheetName val="CHITIET VL_NC"/>
      <sheetName val="harga-SD"/>
      <sheetName val="NET表"/>
      <sheetName val="BQ表"/>
      <sheetName val="Sat~Bahu"/>
      <sheetName val="HB "/>
      <sheetName val="MAT'L LLIST"/>
      <sheetName val="AC"/>
      <sheetName val="Fire Alarm"/>
      <sheetName val="Mall"/>
      <sheetName val="HB"/>
      <sheetName val="GRAFIK "/>
      <sheetName val="SELISIH HARGA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Alat   Master"/>
      <sheetName val="Alat  Jembatan"/>
      <sheetName val="BOQ Full"/>
      <sheetName val="Eng_Hrs (HO)"/>
      <sheetName val="351BQMCN"/>
      <sheetName val="钢筋"/>
      <sheetName val="Eng_Hrs"/>
      <sheetName val="Harsat Bahan"/>
      <sheetName val="FORM"/>
      <sheetName val="13.Nangakara Weir"/>
      <sheetName val="14.Irr.Canal Work"/>
      <sheetName val="15.Irr. Struc.Work"/>
      <sheetName val="16.Pipe Inst."/>
      <sheetName val="18.Lateral Pipe"/>
      <sheetName val="Dft. Hrg Bahan"/>
      <sheetName val="Hrg_Sat"/>
      <sheetName val="DashB"/>
      <sheetName val="REKAP-STR"/>
      <sheetName val="DESBT"/>
      <sheetName val="fr BS"/>
      <sheetName val="Blk-Mnl"/>
      <sheetName val="Klm-Mnl"/>
      <sheetName val="Perhit.Alat"/>
      <sheetName val="CondPol"/>
      <sheetName val="Pag_hal"/>
      <sheetName val="플랜트 설치"/>
      <sheetName val="RM IA"/>
      <sheetName val="Pg2"/>
      <sheetName val="Struktur"/>
      <sheetName val="Monitoring Progres"/>
      <sheetName val="Isolasi Luar Dalam"/>
      <sheetName val="Isolasi Luar"/>
      <sheetName val="Ope FC"/>
      <sheetName val="REGISTRATION"/>
      <sheetName val="OIF"/>
      <sheetName val="汇总"/>
      <sheetName val="harga"/>
      <sheetName val="ANGGARAN"/>
      <sheetName val="Markup"/>
      <sheetName val="1.2.용역비"/>
      <sheetName val="unit_price"/>
      <sheetName val="Posisi_Biaya"/>
      <sheetName val="BD_Div-2_sd_7_6"/>
      <sheetName val="Str_BT"/>
      <sheetName val="GRAND_TOTAL"/>
      <sheetName val="Sumber_Daya"/>
      <sheetName val="_schedule_AMD-2_Rev_III"/>
      <sheetName val="3_1"/>
      <sheetName val="JPC_Breakdown_Price"/>
      <sheetName val="Kuantitas_&amp;_Harga"/>
      <sheetName val="List_Material"/>
      <sheetName val="Daftar_Upah"/>
      <sheetName val="Off_+_Wh"/>
      <sheetName val="01A-_RAB"/>
      <sheetName val="Fin_Sum"/>
      <sheetName val="HB_"/>
      <sheetName val="3_4-PIPE"/>
      <sheetName val="RAB_SEKRETARIAT_(1)"/>
      <sheetName val="Galian_batu"/>
      <sheetName val="405BQBAK-ME_26_bakrie"/>
      <sheetName val="H__Satuan"/>
      <sheetName val="REKAP_TOTAL"/>
      <sheetName val="Kurva_S_(barch-bulanan-25)"/>
      <sheetName val="Rekap Biaya"/>
      <sheetName val="Volume"/>
      <sheetName val="F1c DATA ADM6"/>
      <sheetName val="Profil"/>
      <sheetName val="PENAWARAN"/>
      <sheetName val="NP"/>
      <sheetName val="terbilang"/>
      <sheetName val="HARDAS"/>
      <sheetName val="LPS APRL'08"/>
      <sheetName val="G-Alat"/>
      <sheetName val="공정계획(내부계획25%,내부w.f)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Man_Power___Comp1"/>
      <sheetName val="Harsat_Upah1"/>
      <sheetName val="Cover_Daf_21"/>
      <sheetName val="A-11_Steel_Str1"/>
      <sheetName val="A-03_Pile1"/>
      <sheetName val="PPh_22"/>
      <sheetName val="2_2_BQ"/>
      <sheetName val="BQ_Detail"/>
      <sheetName val="D_5243-ARAMCO"/>
      <sheetName val="D-4801_OXY"/>
      <sheetName val="DAFTAR_HARGA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MAT'L_LLIST"/>
      <sheetName val="Public_Area"/>
      <sheetName val="U__div_2"/>
      <sheetName val="harga_dasar"/>
      <sheetName val="Analisa_Harsat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Kuantitas_&amp;_Harga1"/>
      <sheetName val="1_2_용역비1"/>
      <sheetName val="Eng_Hrs_(HO)1"/>
      <sheetName val="SELISIH_HARGA1"/>
      <sheetName val="Fire_Alarm1"/>
      <sheetName val="fr_BS1"/>
      <sheetName val="Sheet2"/>
      <sheetName val="D &amp; W sizes"/>
      <sheetName val="LPP-201"/>
      <sheetName val="Bhn+Uph"/>
      <sheetName val="DAF.ALAT"/>
      <sheetName val="BOQ+BTL+RAPI"/>
      <sheetName val="ANALISA UTAMA"/>
      <sheetName val="3-DIV4"/>
      <sheetName val="Mat Real"/>
      <sheetName val="upah_borong"/>
      <sheetName val="Rekaman"/>
      <sheetName val="PRY 03-1 (Amd1)"/>
      <sheetName val="escon"/>
      <sheetName val="PP ALAT"/>
      <sheetName val="Est"/>
      <sheetName val="faktor &amp; disc"/>
      <sheetName val="RKP PLUMBING"/>
      <sheetName val="Input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Owning cost Alat"/>
      <sheetName val="prelim"/>
      <sheetName val="anal2"/>
      <sheetName val="RESOURCES-6"/>
      <sheetName val="Notes"/>
      <sheetName val="D-base"/>
      <sheetName val="ANalisa 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RAB &amp; RCO OWNER VERS."/>
      <sheetName val="112-885"/>
      <sheetName val="Analisa Teknik"/>
      <sheetName val="hutang-lapangan"/>
      <sheetName val="Hutang-Wilayah"/>
      <sheetName val="RBP- 2"/>
      <sheetName val="fill in first"/>
      <sheetName val="DAF-5"/>
      <sheetName val="I-ME"/>
      <sheetName val="3"/>
      <sheetName val="4"/>
      <sheetName val="hARGA SAT"/>
      <sheetName val="PO-2"/>
      <sheetName val="Proyeksi 2017 Update 3 april"/>
      <sheetName val="VENDOR"/>
      <sheetName val="DTCT"/>
      <sheetName val="Nc-0698"/>
      <sheetName val="cal belakang"/>
      <sheetName val="STR(CANCEL)"/>
      <sheetName val="Daf 1"/>
      <sheetName val="___1"/>
      <sheetName val="__"/>
      <sheetName val="beton"/>
      <sheetName val="cable-data"/>
      <sheetName val="Vendor Information"/>
      <sheetName val="MAPP"/>
      <sheetName val="koef"/>
      <sheetName val="Daf Harga"/>
      <sheetName val="BL- (JOB)"/>
      <sheetName val="harga dasar T-M-A"/>
      <sheetName val="Bill of Qty MEP"/>
      <sheetName val="CODE"/>
      <sheetName val="SUR-HARGA"/>
      <sheetName val="@"/>
      <sheetName val="Analisa Bor"/>
      <sheetName val="KoefMixer"/>
      <sheetName val="KoefExc_Dump_Vibro"/>
      <sheetName val="Alat Berat"/>
      <sheetName val="ANALIS"/>
      <sheetName val="4-Basic Price"/>
      <sheetName val="Penyusutan Kendaraan"/>
      <sheetName val="TB(Koordinat XY) (OK)"/>
      <sheetName val="Weight"/>
      <sheetName val="BHN"/>
      <sheetName val="SCH Total"/>
      <sheetName val="SUM,EC"/>
      <sheetName val="PP-8000AB"/>
      <sheetName val="rINCIAN"/>
      <sheetName val="Daf. Upah &amp; Bah"/>
      <sheetName val="PROGRESS BULAN"/>
      <sheetName val="Construction"/>
      <sheetName val="An H.Sat Pek.Ut"/>
      <sheetName val="A_ars"/>
      <sheetName val="DIV.2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STAFFSCHED "/>
      <sheetName val="Sat"/>
      <sheetName val="KH_Q1_Q2_01"/>
      <sheetName val="RAB 2007"/>
      <sheetName val="Orgs Proy"/>
      <sheetName val="WT-LIST"/>
      <sheetName val="Sales"/>
      <sheetName val="ME_DOSEN"/>
      <sheetName val="D7(1)"/>
      <sheetName val="An_ Harga"/>
      <sheetName val="Fin-Bengkel"/>
      <sheetName val="Fin-Showroom"/>
      <sheetName val="Hal_Pagar"/>
      <sheetName val="Str-Bengkel"/>
      <sheetName val="Str-Showroom"/>
      <sheetName val="Superstruc"/>
      <sheetName val="노임단가"/>
      <sheetName val="%S"/>
      <sheetName val="BoQrap"/>
      <sheetName val="hrgsat"/>
      <sheetName val="Analisa Harga Satuan"/>
      <sheetName val="REF.ONLY"/>
      <sheetName val="Sheet"/>
      <sheetName val="AU Zone"/>
      <sheetName val="Price Breakdown"/>
      <sheetName val="I-KAMAR"/>
      <sheetName val="Supl.X"/>
      <sheetName val="DB"/>
      <sheetName val="Kabel"/>
      <sheetName val="Tataudara"/>
      <sheetName val="ISBL-CIV"/>
      <sheetName val="DRUP (ASLI)"/>
      <sheetName val="ASat"/>
      <sheetName val="A-12"/>
      <sheetName val="Ts Tahap I Kesehatan &amp; Bea Cuka"/>
      <sheetName val="BoQ C4"/>
      <sheetName val="Pol"/>
      <sheetName val="SATUAN JADI "/>
      <sheetName val="Rekap (2)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HOK-K210"/>
      <sheetName val="villa"/>
      <sheetName val="Unit Rate"/>
      <sheetName val="Metod TWR"/>
      <sheetName val="Analis (2)"/>
      <sheetName val="Criteria"/>
      <sheetName val="coeff"/>
      <sheetName val="Sort 3"/>
      <sheetName val="K.Lokal"/>
      <sheetName val="time scedul "/>
      <sheetName val="HARSATALAT"/>
      <sheetName val="B.Kim2010"/>
      <sheetName val="rekap bahan dan alat"/>
      <sheetName val="Hst,upah"/>
      <sheetName val="Kode"/>
      <sheetName val="Hst_mat"/>
      <sheetName val="S3B11R"/>
      <sheetName val="JOB'S"/>
      <sheetName val="PNT"/>
      <sheetName val="Galian 1"/>
      <sheetName val="Harsat_Mk"/>
      <sheetName val="LAL - PASAR PAGI "/>
      <sheetName val="daf kh"/>
      <sheetName val="JBAHAN"/>
      <sheetName val="Harga Upah"/>
      <sheetName val="anal_hs"/>
      <sheetName val="BASEMENT"/>
      <sheetName val="Anls"/>
      <sheetName val="htg"/>
      <sheetName val="1.B"/>
      <sheetName val="notasi"/>
      <sheetName val="DIV1"/>
      <sheetName val="an-alat"/>
      <sheetName val="RAB J18 "/>
      <sheetName val="Bill_Qua"/>
      <sheetName val="Daywork1"/>
      <sheetName val="Cont. Fabrikasi"/>
      <sheetName val="Shares Outstanding"/>
      <sheetName val="DCF_10"/>
      <sheetName val="Controls"/>
      <sheetName val="Price"/>
      <sheetName val="lookup_trend"/>
      <sheetName val="ASEM내역"/>
      <sheetName val="B.U ARC  POS JAGA"/>
      <sheetName val="lokasari-el"/>
      <sheetName val="TBLSKILL"/>
      <sheetName val="Anls Teknis"/>
      <sheetName val="L-Mechanical"/>
      <sheetName val="BQ All_2"/>
      <sheetName val="Bill No_1"/>
      <sheetName val="PAD_F"/>
      <sheetName val="Harga Sat_APP"/>
      <sheetName val="Cash2"/>
      <sheetName val="Rek.An"/>
      <sheetName val="SIRTU"/>
      <sheetName val="7.공정표"/>
      <sheetName val="OwnEq"/>
      <sheetName val="Hargamat"/>
      <sheetName val="Skedjul Rev"/>
      <sheetName val="Rekap RAP real (2)"/>
      <sheetName val="Schedule 11a"/>
      <sheetName val="Temporary"/>
      <sheetName val="Septick tank"/>
      <sheetName val="DATA PROYEK"/>
      <sheetName val="Rekap 1"/>
      <sheetName val="RPP01 3"/>
      <sheetName val="RKP_1"/>
      <sheetName val="HS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TEST CASE"/>
      <sheetName val="NYATDOK"/>
      <sheetName val="Basic Data"/>
      <sheetName val="rab-SAPHIR"/>
      <sheetName val="5-HARGA"/>
      <sheetName val="DP-CASH-lapangan"/>
      <sheetName val="CASH-wilayah&amp;Cab"/>
      <sheetName val="PO2"/>
      <sheetName val="DIV.1"/>
      <sheetName val="Written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3-DIV2"/>
      <sheetName val="61004"/>
      <sheetName val="61005"/>
      <sheetName val="61006"/>
      <sheetName val="61007"/>
      <sheetName val="61008"/>
      <sheetName val="Spec1"/>
      <sheetName val="Database"/>
      <sheetName val="DKH-S3"/>
      <sheetName val="RinciBab1"/>
      <sheetName val="MAP-Prog"/>
      <sheetName val="PRD01-5"/>
      <sheetName val="sch 1.2"/>
      <sheetName val="Parameter"/>
      <sheetName val="CP3 Rkp"/>
      <sheetName val="Analisa STR"/>
      <sheetName val="RFP003D"/>
      <sheetName val="rating curve"/>
      <sheetName val="Cost Summary"/>
      <sheetName val="1.2"/>
      <sheetName val="Anl.+"/>
      <sheetName val="Sales Parameter"/>
      <sheetName val="ANAL-str2"/>
      <sheetName val="prg-old"/>
      <sheetName val="SDMTA"/>
      <sheetName val="UMUM-PU"/>
      <sheetName val="Cash Flow bulanan"/>
      <sheetName val="An_Basic"/>
      <sheetName val="An-str(krgnyr)"/>
      <sheetName val="MAP GAB"/>
      <sheetName val="7.1(3)"/>
      <sheetName val="Upah &amp; Bahan"/>
      <sheetName val="HargaBahan"/>
      <sheetName val="EurotoolsXRates"/>
      <sheetName val="LAIN-LAIN"/>
      <sheetName val="MT_an"/>
      <sheetName val="Upah "/>
      <sheetName val="DAFT_ALAT,UPAH &amp; MAT"/>
      <sheetName val="lampiran"/>
      <sheetName val="B D_AHS6"/>
      <sheetName val="Currency Rate"/>
      <sheetName val="Waktu"/>
      <sheetName val="Huruf"/>
      <sheetName val="Kantor"/>
      <sheetName val="hitungan"/>
      <sheetName val="schalat"/>
      <sheetName val="schman"/>
      <sheetName val="schmat"/>
      <sheetName val="Daftar Upah&amp;Bahan"/>
      <sheetName val="D-Analisa1"/>
      <sheetName val="D-Upah&amp;Bahan"/>
      <sheetName val="TS"/>
      <sheetName val="Analisa (ok)"/>
      <sheetName val="Pile径1m･27"/>
      <sheetName val="BOW"/>
      <sheetName val="Sur Site"/>
      <sheetName val="SD"/>
      <sheetName val="셀명"/>
      <sheetName val="수지표"/>
      <sheetName val="RAP FLAT+OPEN"/>
      <sheetName val="6-AGREGAT"/>
      <sheetName val="Risalah KOM"/>
      <sheetName val="Parameters"/>
      <sheetName val="PEMASARAN"/>
      <sheetName val="Grandtotals"/>
      <sheetName val="LPP"/>
      <sheetName val="schalt"/>
      <sheetName val="schtng"/>
      <sheetName val="schbhn"/>
      <sheetName val="GEDUNG_A"/>
      <sheetName val="Basic Price"/>
      <sheetName val="Man Power"/>
      <sheetName val="Data Tower"/>
      <sheetName val="KALK_GES"/>
      <sheetName val="JANUARI"/>
      <sheetName val="anl.beton"/>
      <sheetName val="anl.mat"/>
      <sheetName val="B.as"/>
      <sheetName val="NSTD"/>
      <sheetName val="anl.sa"/>
      <sheetName val="STD"/>
      <sheetName val="anl.mep"/>
      <sheetName val="B.me"/>
      <sheetName val="jadw"/>
      <sheetName val="BAG_III"/>
      <sheetName val="vol_P31Ki"/>
      <sheetName val="UPAH BAHAN"/>
      <sheetName val="EE-PROP"/>
      <sheetName val="bhn FINAL"/>
      <sheetName val="SUMMARY"/>
      <sheetName val="Qty_pile"/>
      <sheetName val="Steel_slab"/>
      <sheetName val="Steel_tank"/>
      <sheetName val="Steel_wall"/>
      <sheetName val="AssumptionValue"/>
      <sheetName val="CloseOuts by Package"/>
      <sheetName val="basic-price"/>
      <sheetName val="Anal"/>
      <sheetName val="RAB-NEGO"/>
      <sheetName val="derm"/>
      <sheetName val="misc"/>
      <sheetName val="pile1"/>
      <sheetName val="pile2"/>
      <sheetName val="timb"/>
      <sheetName val="BALT"/>
      <sheetName val="MASTER Alat"/>
      <sheetName val="수주현황2월"/>
      <sheetName val="DIRECT"/>
      <sheetName val="BQ-Str"/>
      <sheetName val="List of Material Price"/>
      <sheetName val="SAT-BHN"/>
      <sheetName val="5-ALAT(1)"/>
      <sheetName val="TB"/>
      <sheetName val="Rutin"/>
      <sheetName val="SEDULC"/>
      <sheetName val="Form Harga"/>
      <sheetName val="M2"/>
      <sheetName val="COLUMN"/>
      <sheetName val="eqp-rek"/>
      <sheetName val="anal-mos"/>
      <sheetName val="anal-drainase,tanah&amp;ps batu"/>
      <sheetName val="anal-beton"/>
      <sheetName val="anal-aspal"/>
      <sheetName val="DATA 2"/>
      <sheetName val="당초"/>
      <sheetName val="k341k612"/>
      <sheetName val="HS-1"/>
      <sheetName val="Anal. Alat"/>
      <sheetName val="antek12a-13"/>
      <sheetName val="COST-PERSON-J.O."/>
      <sheetName val="RENTAL1"/>
      <sheetName val="PRD01-1"/>
      <sheetName val="PERALATAN PROYEK GOL III A"/>
      <sheetName val="weekly"/>
      <sheetName val="Monitor"/>
      <sheetName val="HALAMAN 1-60"/>
      <sheetName val="div3"/>
      <sheetName val="Rek-Analisa"/>
      <sheetName val="Alat B"/>
      <sheetName val="Bahan B"/>
      <sheetName val="Telusur"/>
      <sheetName val="Upah B"/>
      <sheetName val="Analisa Neraca"/>
      <sheetName val="Cover (sh 1)"/>
      <sheetName val="Units"/>
      <sheetName val="Instructions"/>
      <sheetName val="HAL-1"/>
      <sheetName val="Demolation"/>
      <sheetName val="DHSD"/>
      <sheetName val="LP3,h_dsr"/>
      <sheetName val="an_tek1"/>
      <sheetName val="TE TS FA LAN MATV"/>
      <sheetName val="besi"/>
      <sheetName val="B.T"/>
      <sheetName val="5-Peralatan"/>
      <sheetName val="NMS Configuration"/>
      <sheetName val="TBPP-PPKA (%) (2)"/>
      <sheetName val="DCF"/>
      <sheetName val="Assumptions"/>
      <sheetName val="Targt"/>
      <sheetName val="STP"/>
      <sheetName val="Sum_Unrecon"/>
      <sheetName val="AHS 6.3a ( 2a )"/>
      <sheetName val="rekap str_ars"/>
      <sheetName val="SDY"/>
      <sheetName val="3-DIV3"/>
      <sheetName val="BOQ Penawaran Sebelum Cad. Tawa"/>
      <sheetName val="3a"/>
      <sheetName val="6b"/>
      <sheetName val="Luas Timb I"/>
      <sheetName val="Schedule 02"/>
      <sheetName val="ANALISA PEK.UMUM"/>
      <sheetName val="NP tanah"/>
      <sheetName val="NP umum"/>
      <sheetName val="form evaluasi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Morsip Ht Julu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224-225"/>
      <sheetName val="Estm-Progres"/>
      <sheetName val="DKH"/>
      <sheetName val="HD ALAT"/>
      <sheetName val="Stay Cable PDMR2"/>
      <sheetName val="str-Rab"/>
      <sheetName val="Allowance"/>
      <sheetName val="SPJ"/>
      <sheetName val="Gaji"/>
      <sheetName val="work shop"/>
      <sheetName val="RAB-LANSEKAP"/>
      <sheetName val="DIV.9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KEB-MAT"/>
      <sheetName val="MI(data base)"/>
      <sheetName val="RANKING PELAPORAN"/>
      <sheetName val="railing"/>
      <sheetName val="Material&amp;Alat"/>
      <sheetName val="JUNI"/>
      <sheetName val="telp"/>
      <sheetName val="trans"/>
      <sheetName val="029Cikeas00"/>
      <sheetName val="Source"/>
      <sheetName val="Uraian Upah"/>
      <sheetName val="DETANAL-AUG"/>
      <sheetName val="YRACCT"/>
      <sheetName val="DASH"/>
      <sheetName val="H-SAT"/>
      <sheetName val="갑지"/>
      <sheetName val="Informasi"/>
      <sheetName val="MOB (2)"/>
      <sheetName val="DPTA"/>
      <sheetName val="SAN REDUCED 1"/>
      <sheetName val="SH-C"/>
      <sheetName val="LAMP-A"/>
      <sheetName val="DIVI6"/>
      <sheetName val="GSMTOWER"/>
      <sheetName val="汎用設備調達日程表"/>
      <sheetName val="Bahan &amp; Upah"/>
      <sheetName val="PileCap"/>
      <sheetName val="Tie Beam GN"/>
      <sheetName val="Tangga GN"/>
      <sheetName val="Page 1"/>
      <sheetName val="Tubing &amp; fitting"/>
      <sheetName val="D3"/>
      <sheetName val="SDE"/>
      <sheetName val="Penwrn"/>
      <sheetName val="AnMobilisasi"/>
      <sheetName val="U&amp;B"/>
      <sheetName val="MARK-UP HARGA PENAWARAN"/>
      <sheetName val="MATERIAL-UPAH"/>
      <sheetName val="F.1 1.G.ST.1A"/>
      <sheetName val="SCED"/>
      <sheetName val="MVAC (4)"/>
      <sheetName val="Daftar Upax"/>
      <sheetName val="DHS AC"/>
      <sheetName val="SPK"/>
      <sheetName val="1@(2x2,5)"/>
      <sheetName val="REKAP.VOLUME"/>
      <sheetName val="UPAH-BAHAN"/>
      <sheetName val="KURS"/>
      <sheetName val="JADWAL PELAKSANAAN"/>
      <sheetName val="Typical Cross Section"/>
      <sheetName val="UR-TEKNIS"/>
      <sheetName val="hrg-sat.pek"/>
      <sheetName val="001"/>
      <sheetName val="41,9&amp;36,3"/>
      <sheetName val="formminat"/>
      <sheetName val="HS BHN&amp;UPAH"/>
      <sheetName val="5.1-5.4(1)-5.4(2)"/>
      <sheetName val="DIV.3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OH Mall"/>
      <sheetName val="Penjumlahan"/>
      <sheetName val="TAMBAH KURANG"/>
      <sheetName val="APT4"/>
      <sheetName val="BSP Medium Clas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auto-PPN"/>
      <sheetName val="TAGIHAN"/>
      <sheetName val="HSBU ANA"/>
      <sheetName val="BARU-3"/>
      <sheetName val="BARU-4 "/>
      <sheetName val="Bahan "/>
      <sheetName val="Pekerjaan "/>
      <sheetName val="LMW-PEG"/>
      <sheetName val="note"/>
      <sheetName val="w't table"/>
      <sheetName val="Metode"/>
      <sheetName val="Cco (2)"/>
      <sheetName val="sai"/>
      <sheetName val="rekap-bialat"/>
      <sheetName val="Harsat_marina"/>
      <sheetName val="IS"/>
      <sheetName val="BSIS"/>
      <sheetName val="BQ All-2"/>
      <sheetName val="MINGGU B 14-17"/>
      <sheetName val="MINGGU A 14-17"/>
      <sheetName val="MINGGU F 14-17"/>
      <sheetName val="rincian A"/>
      <sheetName val="Anal-2"/>
      <sheetName val="Dt"/>
      <sheetName val="ｺﾝY条件BD"/>
      <sheetName val="Hargamaterial"/>
      <sheetName val="B"/>
      <sheetName val="Daft 2_1"/>
      <sheetName val="SALES07"/>
      <sheetName val="SUMBER"/>
      <sheetName val="div7"/>
      <sheetName val="SD (1)"/>
      <sheetName val="Schedule (1)"/>
      <sheetName val="LOADDAT"/>
      <sheetName val="Control Document"/>
      <sheetName val="URTEK"/>
      <sheetName val="Harga S Dasar"/>
      <sheetName val="isian"/>
      <sheetName val="BIODATA"/>
      <sheetName val="C"/>
      <sheetName val="TPI"/>
      <sheetName val="Sat. Pek."/>
      <sheetName val="mat&amp;upah"/>
      <sheetName val="PI"/>
      <sheetName val="PRELIM PRECAST SYS"/>
      <sheetName val="DW"/>
      <sheetName val="SORT"/>
      <sheetName val="SUMIF"/>
      <sheetName val="sch_1_2"/>
      <sheetName val="Hangarui"/>
      <sheetName val="IF(USBER;742)"/>
      <sheetName val="IF(Usber;081387871305;FALSE)"/>
      <sheetName val="Rinc.Ged.A (G.Utama)"/>
      <sheetName val="Modal Kerja"/>
      <sheetName val="Time Schedulle"/>
      <sheetName val="Schd_Alat,Mat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Actual &amp; Valuation by PY"/>
      <sheetName val="BBM-03"/>
      <sheetName val="G_SUMMARY"/>
      <sheetName val="MC0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terendah"/>
      <sheetName val="bd"/>
      <sheetName val="Rekap Gab"/>
      <sheetName val="Concrete"/>
      <sheetName val="RAB PKD "/>
      <sheetName val="HPS"/>
      <sheetName val="HOTEL"/>
      <sheetName val="list"/>
      <sheetName val="Rupiah"/>
      <sheetName val="EQ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Cik-SPKhwu"/>
      <sheetName val="HARGADASAR"/>
      <sheetName val="ANALISAGATE"/>
      <sheetName val="D5"/>
      <sheetName val="SBhn"/>
      <sheetName val="Meto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Lamp NRC Item (4)"/>
      <sheetName val="An_pdkg"/>
      <sheetName val="REKAP PAGAR DEPAN"/>
      <sheetName val="REKAP LOKAL"/>
      <sheetName val="REKAP PAGAR SAMPING"/>
      <sheetName val="REKAP GERBANG"/>
      <sheetName val="Gedung Kantor"/>
      <sheetName val="Links"/>
      <sheetName val="Lead"/>
      <sheetName val="prog-mgu"/>
      <sheetName val="Alat (2)"/>
      <sheetName val="DIV7-BM"/>
      <sheetName val="rumus"/>
      <sheetName val="Aggr"/>
      <sheetName val="CATEGORY"/>
      <sheetName val="Daftar_Upax"/>
      <sheetName val="Anls_Teknis"/>
      <sheetName val="Form_Harga"/>
      <sheetName val="MASTER_Alat"/>
      <sheetName val="Alat_B"/>
      <sheetName val="Bahan_B"/>
      <sheetName val="Upah_B"/>
      <sheetName val="Luas_Timb_I"/>
      <sheetName val="Sales_Parameter"/>
      <sheetName val="PERALATAN_PROYEK_GOL_III_A"/>
      <sheetName val="AHS_6_3a_(_2a_)"/>
      <sheetName val="D. Peralatan"/>
      <sheetName val="witholding tax list cji 2001"/>
      <sheetName val="hsp_STR_ARS"/>
      <sheetName val="BQ_Tenis"/>
      <sheetName val="RAW MATERIALS "/>
      <sheetName val="cost recovery"/>
      <sheetName val="SCHED"/>
      <sheetName val="D2"/>
      <sheetName val="D3 (2)"/>
      <sheetName val="D7(2)"/>
      <sheetName val="D8(1)"/>
      <sheetName val="D8(2)"/>
      <sheetName val="D9"/>
      <sheetName val="Agg A"/>
      <sheetName val="Agg B"/>
      <sheetName val="HSU"/>
      <sheetName val="bahan &amp; SATPEK"/>
      <sheetName val="anal (4)"/>
      <sheetName val="Rek Anal"/>
      <sheetName val="sat-utama1"/>
      <sheetName val="SUMMARY_month_by_month"/>
      <sheetName val="Disposals"/>
      <sheetName val="UP"/>
      <sheetName val="BH"/>
      <sheetName val="LMKC_01"/>
      <sheetName val="AK-2004 (2)"/>
      <sheetName val="As"/>
      <sheetName val="CAB 2"/>
      <sheetName val="Hsatuan-OK"/>
      <sheetName val="BQ-1A prelim"/>
      <sheetName val="Sat Bah _ Up"/>
      <sheetName val="2_PBK-01"/>
      <sheetName val="CASH"/>
      <sheetName val="CASH_wilcab"/>
      <sheetName val="PBK-01"/>
      <sheetName val="HUTANG"/>
      <sheetName val="D_harga"/>
      <sheetName val="BIL"/>
      <sheetName val="Sheet01S"/>
      <sheetName val="PRINT OUT"/>
      <sheetName val="BHN-UPH-ALT"/>
      <sheetName val="rbka"/>
      <sheetName val="SubAcc"/>
      <sheetName val="ANALISA-1"/>
      <sheetName val="PHU 05"/>
      <sheetName val="SP16"/>
      <sheetName val="idx-03"/>
      <sheetName val="igp-03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영업소실적"/>
      <sheetName val="anal_P"/>
      <sheetName val="Rekap_Budget_R0"/>
      <sheetName val=" PE-F-42 MR 9 Manpower"/>
      <sheetName val="GRAND REKAP"/>
      <sheetName val="Budget"/>
      <sheetName val="일작업량산출"/>
      <sheetName val="기본대가"/>
      <sheetName val="장비일작업량"/>
      <sheetName val="MTa"/>
      <sheetName val="95삼성급(본사)"/>
      <sheetName val="PLB"/>
      <sheetName val="BQ SCDB LOT-10"/>
      <sheetName val="BQTOLTP"/>
      <sheetName val="ANAL KOEF"/>
      <sheetName val="諸経費"/>
      <sheetName val="清水計算営業税率関連"/>
      <sheetName val="C.16"/>
      <sheetName val="C.19"/>
      <sheetName val="C.21"/>
      <sheetName val="C.23"/>
      <sheetName val="C.25"/>
      <sheetName val="C.7"/>
      <sheetName val="C.9"/>
      <sheetName val="KBL"/>
      <sheetName val="REKAP_ARSITEKTUR."/>
      <sheetName val="RAB RIIL kayu"/>
      <sheetName val="10.1 (1)"/>
      <sheetName val="10.1 (2)"/>
      <sheetName val="10.1 (3)"/>
      <sheetName val="10.1 (4)"/>
      <sheetName val="10.1 (5)"/>
      <sheetName val="BPS"/>
      <sheetName val="jalur-TH-INI"/>
      <sheetName val="jalur-th-lalu"/>
      <sheetName val="Data-Masukan"/>
      <sheetName val="Receivables from customer (3)"/>
      <sheetName val="input data umum"/>
      <sheetName val="HRPar"/>
      <sheetName val="3-DIV8"/>
      <sheetName val="G.R300경비"/>
      <sheetName val="KAS-T"/>
      <sheetName val="RBKI"/>
      <sheetName val="HrgUpahBahan"/>
      <sheetName val="Upah&amp;Bahan"/>
      <sheetName val="RAB Keban Jamong"/>
      <sheetName val="RAB Rehab Orong Gedong"/>
      <sheetName val="RAB Otak Semu"/>
      <sheetName val="RAB Rehab Panoso"/>
      <sheetName val="RAB Plam Ngaong"/>
      <sheetName val="RAB Semurung"/>
      <sheetName val="RAB Semaya"/>
      <sheetName val="RAB T.Ksaming"/>
      <sheetName val="AHS1"/>
      <sheetName val="SchC"/>
      <sheetName val="SchA"/>
      <sheetName val="SewAlat"/>
      <sheetName val="SchB"/>
      <sheetName val="SchD"/>
      <sheetName val="DATA WP"/>
      <sheetName val="Urai _Resap pengikat"/>
      <sheetName val="hasat"/>
      <sheetName val="GP-WB"/>
      <sheetName val="RWD-02"/>
      <sheetName val="kepmenaker150"/>
      <sheetName val="Sheet4"/>
      <sheetName val="ANAL.BOW"/>
      <sheetName val="Credit-22"/>
      <sheetName val="Pers"/>
      <sheetName val="AR to LSY"/>
      <sheetName val="bbt-1999"/>
      <sheetName val="CF WORKSHEET"/>
      <sheetName val="Cab"/>
      <sheetName val="BQ(RAB)_(2)7"/>
      <sheetName val="BQ(RAB)_(3)7"/>
      <sheetName val="adukan_7"/>
      <sheetName val="Analisa_Alat7"/>
      <sheetName val="Pas_batu7"/>
      <sheetName val="Alat_Kudus7"/>
      <sheetName val="Kap_Alat7"/>
      <sheetName val="Analisa_SNI_STANDART_6"/>
      <sheetName val="H_Satuan7"/>
      <sheetName val="Fill_this_out_first___12"/>
      <sheetName val="Fill_this_out_first___13"/>
      <sheetName val="HRG_BAHAN_&amp;_UPAH_okk6"/>
      <sheetName val="Analis_Kusen_okk6"/>
      <sheetName val="struktur_tdk_dipakai6"/>
      <sheetName val="Cover_Daf-26"/>
      <sheetName val="HARGA_BAHAN6"/>
      <sheetName val="Analisa_RAP5"/>
      <sheetName val="BQ_ARS6"/>
      <sheetName val="Spec_ME6"/>
      <sheetName val="AnalisaSIPIL_RIIL_RAP6"/>
      <sheetName val="B_-_Norelec6"/>
      <sheetName val="PEMBESIAN_BALOK_tukang_(2)6"/>
      <sheetName val="DAFTAR_76"/>
      <sheetName val="Rekap_Prelim6"/>
      <sheetName val="HARGA_MATERIAL6"/>
      <sheetName val="HRG_BHN6"/>
      <sheetName val="D___W_sizes6"/>
      <sheetName val="IN_OUT6"/>
      <sheetName val="Daftar_Upah5"/>
      <sheetName val="Man_Power_&amp;_Comp5"/>
      <sheetName val="D_5243-ARAMCO5"/>
      <sheetName val="D-4801_OXY5"/>
      <sheetName val="Harga_Bahan_&amp;_Upah_5"/>
      <sheetName val="Perm__Test5"/>
      <sheetName val="Man_Power___Comp6"/>
      <sheetName val="Jembatan_I6"/>
      <sheetName val="C__Analisa_6"/>
      <sheetName val="Format_Report-for_analysis_onl5"/>
      <sheetName val="rab_lt_2_bo6"/>
      <sheetName val="Conn__Lib5"/>
      <sheetName val="Master_1_05"/>
      <sheetName val="DAFTAR_HARGA5"/>
      <sheetName val="Agregat_Halus_&amp;_Kasar5"/>
      <sheetName val="Harsat_Upah6"/>
      <sheetName val="Harga_Satuan5"/>
      <sheetName val="ANALISA_railing5"/>
      <sheetName val="Ana__PU5"/>
      <sheetName val="2__BQ5"/>
      <sheetName val="Analisa_25"/>
      <sheetName val="Volume_15"/>
      <sheetName val="Up_&amp;_bhn5"/>
      <sheetName val="AnalisaSIPIL_RIIL5"/>
      <sheetName val="A-11_Steel_Str6"/>
      <sheetName val="A-03_Pile6"/>
      <sheetName val="Bangunan_Utama_B5"/>
      <sheetName val="MAT'L_LIST5"/>
      <sheetName val="1_195"/>
      <sheetName val="Cover_Daf_26"/>
      <sheetName val="1__BQ5"/>
      <sheetName val="Galian_batu5"/>
      <sheetName val="rekap_mekanikal5"/>
      <sheetName val="Uraian_Teknis5"/>
      <sheetName val="MC_strp_CoDa_5"/>
      <sheetName val="2__MVAC_R15"/>
      <sheetName val="List_Material5"/>
      <sheetName val="Str_BT5"/>
      <sheetName val="Off_+_Wh5"/>
      <sheetName val="Posisi_Biaya5"/>
      <sheetName val="BD_Div-2_sd_7_65"/>
      <sheetName val="GRAND_TOTAL5"/>
      <sheetName val="01A-_RAB5"/>
      <sheetName val="_schedule_AMD-2_Rev_III5"/>
      <sheetName val="3_15"/>
      <sheetName val="Fin_Sum5"/>
      <sheetName val="unit_price4"/>
      <sheetName val="JPC_Breakdown_Price5"/>
      <sheetName val="3_4-PIPE5"/>
      <sheetName val="RAB_SEKRETARIAT_(1)5"/>
      <sheetName val="Time_Schedule5"/>
      <sheetName val="_5"/>
      <sheetName val="Harga_Upah+Bahan5"/>
      <sheetName val="B_Q_20075"/>
      <sheetName val="H__Satuan5"/>
      <sheetName val="405BQBAK-ME_26_bakrie5"/>
      <sheetName val="Analisa_Upah_&amp;_Bahan_Plum5"/>
      <sheetName val="REKAP_TOTAL5"/>
      <sheetName val="Kurva_S_(barch-bulanan-25)5"/>
      <sheetName val="3_Sch_ch5"/>
      <sheetName val="Master_Edit5"/>
      <sheetName val="PPh_225"/>
      <sheetName val="2_2_BQ5"/>
      <sheetName val="BQ_Detail5"/>
      <sheetName val="HB_me5"/>
      <sheetName val="HRGA_SATUAN_UPAH-BAHAN5"/>
      <sheetName val="CHITIET_VL_NC5"/>
      <sheetName val="rab_me_(by_owner)_5"/>
      <sheetName val="BQ_(by_owner)5"/>
      <sheetName val="rab_me_(fisik)5"/>
      <sheetName val="HB_5"/>
      <sheetName val="MAT'L_LLIST5"/>
      <sheetName val="Public_Area5"/>
      <sheetName val="U__div_25"/>
      <sheetName val="BQ_Rekapitulasi__Akhir3"/>
      <sheetName val="Perhit_Alat3"/>
      <sheetName val="fr_BS5"/>
      <sheetName val="SELISIH_HARGA5"/>
      <sheetName val="Fire_Alarm5"/>
      <sheetName val="Sumber_Daya5"/>
      <sheetName val="Kuantitas_&amp;_Harga5"/>
      <sheetName val="Alat___Master3"/>
      <sheetName val="Alat__Jembatan3"/>
      <sheetName val="GRADASI_KELAS_A_(2)3"/>
      <sheetName val="timbunan_pilihan3"/>
      <sheetName val="Monitoring_Progres3"/>
      <sheetName val="Ope_FC3"/>
      <sheetName val="harga_dasar4"/>
      <sheetName val="Eng_Hrs_(HO)5"/>
      <sheetName val="1_1_ALAT_TULIS_KANTOR3"/>
      <sheetName val="RKP_PLUMBING3"/>
      <sheetName val="Isolasi_Luar3"/>
      <sheetName val="Isolasi_Luar_Dalam3"/>
      <sheetName val="fill_in_first3"/>
      <sheetName val="Dft__Hrg_Bahan3"/>
      <sheetName val="GRAFIK_3"/>
      <sheetName val="플랜트_설치3"/>
      <sheetName val="RM_IA3"/>
      <sheetName val="BOQ_Full3"/>
      <sheetName val="Daf_13"/>
      <sheetName val="D_&amp;_W_sizes3"/>
      <sheetName val="Harsat_Bahan3"/>
      <sheetName val="Kalibrasi_Mock_(2)3"/>
      <sheetName val="analisa_hor3"/>
      <sheetName val="cal_belakang3"/>
      <sheetName val="Analisa_Harsat5"/>
      <sheetName val="Ts_Tahap_I_Kesehatan_&amp;_Bea_Cuk2"/>
      <sheetName val="Sort_32"/>
      <sheetName val="1_2_용역비5"/>
      <sheetName val="Analisa_Harga_Satuan3"/>
      <sheetName val="STAFFSCHED_3"/>
      <sheetName val="AU_Zone3"/>
      <sheetName val="Price_Breakdown3"/>
      <sheetName val="DIV_23"/>
      <sheetName val="Supl_X3"/>
      <sheetName val="Rekap_Biaya3"/>
      <sheetName val="Bill_of_Qty_MEP3"/>
      <sheetName val="1_B3"/>
      <sheetName val="F1c_DATA_ADM63"/>
      <sheetName val="Proyeksi_2017_Update_3_april2"/>
      <sheetName val="Kurva_S3"/>
      <sheetName val="Relokasi_PDAM3"/>
      <sheetName val="Daf_Alat2"/>
      <sheetName val="Jadual_Alat3"/>
      <sheetName val="Daftar_MPU3"/>
      <sheetName val="2_13"/>
      <sheetName val="2_3_(3)3"/>
      <sheetName val="SK_6(1)3"/>
      <sheetName val="SK_6(2)3"/>
      <sheetName val="3_1(1)3"/>
      <sheetName val="3_1(8)3"/>
      <sheetName val="3_2(1)3"/>
      <sheetName val="3_3(1)3"/>
      <sheetName val="SK_6_093"/>
      <sheetName val="5_1(2)3"/>
      <sheetName val="5_6(1)3"/>
      <sheetName val="5_7(1)3"/>
      <sheetName val="5_7(2)3"/>
      <sheetName val="6_1(1)3"/>
      <sheetName val="6_1(2)3"/>
      <sheetName val="6_3(1)3"/>
      <sheetName val="6_3(5a)3"/>
      <sheetName val="6_3(6c)3"/>
      <sheetName val="6_3(7a)3"/>
      <sheetName val="6_5(1a)3"/>
      <sheetName val="7_1(7)3"/>
      <sheetName val="7_1(10)3"/>
      <sheetName val="7_2_(9)3"/>
      <sheetName val="7_2_(10)3"/>
      <sheetName val="7_3(1)3"/>
      <sheetName val="7_6_(1)3"/>
      <sheetName val="7_10(1)3"/>
      <sheetName val="7_15(2)3"/>
      <sheetName val="7_15(9)3"/>
      <sheetName val="11_1(1)3"/>
      <sheetName val="11_1(3)a3"/>
      <sheetName val="11_1(7)3"/>
      <sheetName val="11_1(10)3"/>
      <sheetName val="NP_(2)3"/>
      <sheetName val="BQ_Arsit3"/>
      <sheetName val="An_HarSatPek3"/>
      <sheetName val="Sat_Bah_&amp;_Up3"/>
      <sheetName val="Vendor_Information3"/>
      <sheetName val="Cont__Fabrikasi2"/>
      <sheetName val="Penyusutan_Kendaraan3"/>
      <sheetName val="RAB_&amp;_RCO_OWNER_VERS_3"/>
      <sheetName val="공정계획(내부계획25%,내부w_f)3"/>
      <sheetName val="PRY_03-1_(Amd1)3"/>
      <sheetName val="PP_ALAT3"/>
      <sheetName val="Shares_Outstanding2"/>
      <sheetName val="Daf_Harga3"/>
      <sheetName val="REF_ONLY3"/>
      <sheetName val="B_U_ARC__POS_JAGA2"/>
      <sheetName val="Owning_cost_Alat3"/>
      <sheetName val="TB(Koordinat_XY)_(OK)2"/>
      <sheetName val="Mat_Real2"/>
      <sheetName val="RAB_20073"/>
      <sheetName val="Scope_of_work5"/>
      <sheetName val="tam-kur_sipil5"/>
      <sheetName val="tam-kur_baja5"/>
      <sheetName val="har_sat5"/>
      <sheetName val="M'trl_Baja5"/>
      <sheetName val="UPAH_KERJA5"/>
      <sheetName val="HARGA_ALAT4"/>
      <sheetName val="Rekap_Direct_Cost4"/>
      <sheetName val="Rekap_Tahap_13"/>
      <sheetName val="Weight_Bridge3"/>
      <sheetName val="Analisa_-Baku3"/>
      <sheetName val="THPDMoi__(2)3"/>
      <sheetName val="dongia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ELEMENT_SUM3"/>
      <sheetName val="00_Jumlah_Total3"/>
      <sheetName val="D3_13"/>
      <sheetName val="Hrg_Sat4"/>
      <sheetName val="Analisa_Bor2"/>
      <sheetName val="Alat_Berat2"/>
      <sheetName val="4-Basic_Price2"/>
      <sheetName val="ANALISA_UTAMA2"/>
      <sheetName val="Analisa_Teknik3"/>
      <sheetName val="bhn_FINAL2"/>
      <sheetName val="FIRE_FIGHTING3"/>
      <sheetName val="Jati_Gede3"/>
      <sheetName val="An__Harga2"/>
      <sheetName val="RBP-_23"/>
      <sheetName val="BL-_(JOB)3"/>
      <sheetName val="harga_dasar_T-M-A3"/>
      <sheetName val="faktor_&amp;_disc2"/>
      <sheetName val="hARGA_SAT3"/>
      <sheetName val="est_proy3"/>
      <sheetName val="UnitRateA_1_II3"/>
      <sheetName val="pay_items3"/>
      <sheetName val="Unit_Rate3"/>
      <sheetName val="DRUP_(ASLI)3"/>
      <sheetName val="Galian_13"/>
      <sheetName val="LAL_-_PASAR_PAGI_3"/>
      <sheetName val="Metod_TWR2"/>
      <sheetName val="Analis_(2)2"/>
      <sheetName val="Analisa_STR2"/>
      <sheetName val="rating_curve2"/>
      <sheetName val="Cost_Summary2"/>
      <sheetName val="SCH_Total2"/>
      <sheetName val="Sur_Site2"/>
      <sheetName val="PROGRESS_BULAN2"/>
      <sheetName val="Daf__Upah_&amp;_Bah2"/>
      <sheetName val="BQ_All_22"/>
      <sheetName val="Bill_No_12"/>
      <sheetName val="CloseOuts_by_Package2"/>
      <sheetName val="Harga_Sat_APP3"/>
      <sheetName val="Rek_An3"/>
      <sheetName val="7_공정표3"/>
      <sheetName val="Schedule_11a3"/>
      <sheetName val="Septick_tank3"/>
      <sheetName val="DATA_PROYEK3"/>
      <sheetName val="Rekap_13"/>
      <sheetName val="RPP01_33"/>
      <sheetName val="Skedjul_Rev2"/>
      <sheetName val="Rekap_RAP_real_(2)2"/>
      <sheetName val="sch_1_22"/>
      <sheetName val="BoQ_C42"/>
      <sheetName val="Upah_&amp;_Bahan2"/>
      <sheetName val="SATUAN_JADI_2"/>
      <sheetName val="RAP_FLAT+OPEN2"/>
      <sheetName val="An_H_Sat_Pek_Ut2"/>
      <sheetName val="B_Kim20102"/>
      <sheetName val="Risalah_KOM2"/>
      <sheetName val="LPS_APRL'082"/>
      <sheetName val="13_Nangakara_Weir2"/>
      <sheetName val="14_Irr_Canal_Work2"/>
      <sheetName val="15_Irr__Struc_Work2"/>
      <sheetName val="16_Pipe_Inst_2"/>
      <sheetName val="18_Lateral_Pipe2"/>
      <sheetName val="time_scedul_2"/>
      <sheetName val="CP3_Rkp2"/>
      <sheetName val="rekap_bahan_dan_alat2"/>
      <sheetName val="RAB_J18_2"/>
      <sheetName val="Basic_Data2"/>
      <sheetName val="daf_kh2"/>
      <sheetName val="DIV_12"/>
      <sheetName val="Rekap_(2)2"/>
      <sheetName val="Man_Power2"/>
      <sheetName val="Data_Tower2"/>
      <sheetName val="1_22"/>
      <sheetName val="Daftar_Upax1"/>
      <sheetName val="List_of_Material_Price2"/>
      <sheetName val="Orgs_Proy2"/>
      <sheetName val="rekap_str_ars2"/>
      <sheetName val="OH_Mall2"/>
      <sheetName val="TAMBAH_KURANG2"/>
      <sheetName val="BSP_Medium_Class2"/>
      <sheetName val="BSP_Sch__402"/>
      <sheetName val="Currency_Rate2"/>
      <sheetName val="DAFT_ALAT,UPAH_&amp;_MAT2"/>
      <sheetName val="Harga_Upah2"/>
      <sheetName val="A_Card2"/>
      <sheetName val="D_Kamar2"/>
      <sheetName val="Daftar_Upah&amp;Bahan2"/>
      <sheetName val="Bahan_2"/>
      <sheetName val="Pekerjaan_2"/>
      <sheetName val="Morsip_Ht_Julu2"/>
      <sheetName val="F-PLT_BB2"/>
      <sheetName val="GAL_DKK_BB2"/>
      <sheetName val="BACK_HARIAN_GAL_DKK_BB2"/>
      <sheetName val="BACKUP_GAL_DKK_SB2"/>
      <sheetName val="GAL_DKK_SB2"/>
      <sheetName val="F-PLT_SB2"/>
      <sheetName val="BESI_FP_BB2"/>
      <sheetName val="BESI_FP_SB2"/>
      <sheetName val="RKP_BESI_PONDASI2"/>
      <sheetName val="Anls_Teknis1"/>
      <sheetName val="Form_Harga1"/>
      <sheetName val="MASTER_Alat1"/>
      <sheetName val="Alat_B1"/>
      <sheetName val="Bahan_B1"/>
      <sheetName val="Upah_B1"/>
      <sheetName val="Upah_1"/>
      <sheetName val="K_Lokal1"/>
      <sheetName val="Luas_Timb_I1"/>
      <sheetName val="Actual_&amp;_Valuation_by_PY"/>
      <sheetName val="Analisa_Neraca"/>
      <sheetName val="Cover_(sh_1)"/>
      <sheetName val="TEST_CASE1"/>
      <sheetName val="Anl_+"/>
      <sheetName val="Sales_Parameter1"/>
      <sheetName val="Cash_Flow_bulanan"/>
      <sheetName val="MAP_GAB"/>
      <sheetName val="7_1(3)"/>
      <sheetName val="AHS_6_3a_(_2a_)1"/>
      <sheetName val="PERALATAN_PROYEK_GOL_III_A1"/>
      <sheetName val="F_1_1_G_ST_1A"/>
      <sheetName val="anl_beton"/>
      <sheetName val="anl_mat"/>
      <sheetName val="B_as"/>
      <sheetName val="anl_sa"/>
      <sheetName val="anl_mep"/>
      <sheetName val="B_me"/>
      <sheetName val="TBPP-PPKA_(%)_(2)"/>
      <sheetName val="BQ_All-2"/>
      <sheetName val="B_D_AHS61"/>
      <sheetName val="MINGGU_B_14-17"/>
      <sheetName val="MINGGU_A_14-17"/>
      <sheetName val="MINGGU_F_14-17"/>
      <sheetName val="w't_table"/>
      <sheetName val="Bahan_&amp;_Upah"/>
      <sheetName val="MARK-UP_HARGA_PENAWARAN"/>
      <sheetName val="B_1_Engineering"/>
      <sheetName val="B_2_6_Proc_HSE_MT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A_1_Project_Management_EPCC"/>
      <sheetName val="B_3_Pre_Com_&amp;_Start_Up"/>
      <sheetName val="Work_Permit"/>
      <sheetName val="Sat__Pek_"/>
      <sheetName val="Tie_Beam_GN"/>
      <sheetName val="Tangga_GN"/>
      <sheetName val="form_evaluasi1"/>
      <sheetName val="HArga_BAhan_ME1"/>
      <sheetName val="EE_(3)1"/>
      <sheetName val="pek_tanah_utk_irigasi1"/>
      <sheetName val="DHS_AC"/>
      <sheetName val="MVAC_(4)"/>
      <sheetName val="HSBU_ANA"/>
      <sheetName val="Anal__Alat"/>
      <sheetName val="DATA_2"/>
      <sheetName val="Stay_Cable_PDMR2"/>
      <sheetName val="work_shop"/>
      <sheetName val="DIV_9"/>
      <sheetName val="B_T"/>
      <sheetName val="TE_TS_FA_LAN_MATV"/>
      <sheetName val="Modal_Kerja"/>
      <sheetName val="Rinc_Ged_A_(G_Utama)"/>
      <sheetName val="Schedule_02"/>
      <sheetName val="ANALISA_PEK_UMUM"/>
      <sheetName val="Alat_(2)"/>
      <sheetName val="7_4_anman"/>
      <sheetName val="10_1(1)d"/>
      <sheetName val="Analisa_6_8"/>
      <sheetName val="ana_300"/>
      <sheetName val="Analisa_Gabungan"/>
      <sheetName val="Analisa_RAB"/>
      <sheetName val="Sch_Tender"/>
      <sheetName val="Rekap_RAP"/>
      <sheetName val="Analisa_(ok)"/>
      <sheetName val="hrg-sat_pek"/>
      <sheetName val="HS_BHN&amp;UPAH"/>
      <sheetName val="5_1-5_4(1)-5_4(2)"/>
      <sheetName val="DIV_3"/>
      <sheetName val="BARU-4_"/>
      <sheetName val="Gedung_Kantor"/>
      <sheetName val="NP_tanah"/>
      <sheetName val="NP_umum"/>
      <sheetName val="ASME B 36.10 M"/>
      <sheetName val="DPKlah"/>
      <sheetName val="DAFTAR ISI"/>
      <sheetName val="Rincian Bah&amp;Ten"/>
      <sheetName val="Plan vs Real"/>
      <sheetName val="Rinci Progres"/>
      <sheetName val="An-Sipil(ADA KODE)"/>
      <sheetName val="Rekap Tanpa Prelim"/>
      <sheetName val="SANITARY"/>
      <sheetName val="SPEC-TEKNIS"/>
      <sheetName val="REKAP 2008"/>
      <sheetName val="Harga HSPK"/>
      <sheetName val="Vol Kusen &amp; Alm (2)"/>
      <sheetName val="Besi &amp; Bekisting-CBD (2)"/>
      <sheetName val="Backkomp-Java (2)"/>
      <sheetName val="Septic"/>
      <sheetName val="analis azaa"/>
      <sheetName val="Detail-AQC"/>
      <sheetName val="전등설비"/>
      <sheetName val="단가조사서"/>
      <sheetName val="INPUT_TABLE"/>
      <sheetName val="PL (MONTHLY)"/>
      <sheetName val="Rekap."/>
      <sheetName val="INFO"/>
      <sheetName val="BQ-E20-02(Rp)"/>
      <sheetName val="RAB AR&amp;STR"/>
      <sheetName val="CCO5"/>
      <sheetName val="Chiller"/>
      <sheetName val="PDS U-1400"/>
      <sheetName val="1 Intro"/>
      <sheetName val="Cash Out Table"/>
      <sheetName val="Net Cash Table"/>
      <sheetName val="DHS"/>
      <sheetName val="an-aspal"/>
      <sheetName val="an_alat"/>
      <sheetName val="BILL"/>
      <sheetName val="INPUT HARGA"/>
      <sheetName val="COVER Sh 1"/>
      <sheetName val="DAF PEKERJAAN"/>
      <sheetName val="DISK"/>
      <sheetName val="Land Market"/>
      <sheetName val="5.NP"/>
      <sheetName val="3-DIV7a"/>
      <sheetName val="AN ALAT1"/>
      <sheetName val="Dist_analys"/>
      <sheetName val="LAP. MINGG"/>
      <sheetName val="Struktur Atas"/>
      <sheetName val="Ana-ALAT"/>
      <sheetName val="quarry"/>
      <sheetName val="rekaprab"/>
      <sheetName val="Rekap Anl.SNI"/>
      <sheetName val="Harsat_Pek"/>
      <sheetName val="perletakan2"/>
      <sheetName val="DTASLS05 NEW"/>
      <sheetName val="D5 - telford"/>
      <sheetName val="MC"/>
      <sheetName val="H A R G A 13"/>
      <sheetName val="Rekp Alt"/>
      <sheetName val="Uraian"/>
      <sheetName val="metode.rutin"/>
      <sheetName val="hit St&amp;Pr"/>
      <sheetName val="CV"/>
      <sheetName val="tbl"/>
      <sheetName val="REV_1702"/>
      <sheetName val="UMUM"/>
      <sheetName val="ListAnalisa"/>
      <sheetName val="pt-perso"/>
      <sheetName val="ANALISA TENDER"/>
      <sheetName val="PRY 01-3"/>
      <sheetName val="daya"/>
      <sheetName val="vels"/>
      <sheetName val="Report"/>
      <sheetName val="Grinding by Quarter"/>
      <sheetName val="Scenario"/>
      <sheetName val="Recap"/>
      <sheetName val="Juni-2011"/>
      <sheetName val="Mei-2011"/>
      <sheetName val="LS_Rutin"/>
      <sheetName val="PRINT_OUT"/>
      <sheetName val="Page_1"/>
      <sheetName val="anal-drainase,tanah&amp;ps_batu"/>
      <sheetName val="COST-PERSON-J_O_"/>
      <sheetName val="HALAMAN_1-60"/>
      <sheetName val="HD_ALAT"/>
      <sheetName val="MI(data_base)"/>
      <sheetName val="RANKING_PELAPORAN"/>
      <sheetName val="Uraian_Upah"/>
      <sheetName val="Grand Sum BT"/>
      <sheetName val="Gaji Pokok"/>
      <sheetName val="T. Proyek-Jabatan"/>
      <sheetName val="T. Lokasi"/>
      <sheetName val="T. Rumah"/>
      <sheetName val="T. Transport"/>
      <sheetName val="TABLE DAYA DUKUNG"/>
      <sheetName val="MVAC"/>
      <sheetName val="VEN"/>
      <sheetName val="Material-mr"/>
      <sheetName val="BQ-1A"/>
      <sheetName val="Analisa ARS"/>
      <sheetName val="PL SPP per ton"/>
      <sheetName val="LAMP_2.2"/>
      <sheetName val="610.05"/>
      <sheetName val="SE"/>
      <sheetName val="Significant Processes"/>
      <sheetName val="AnAlat"/>
      <sheetName val="DaftarHarga"/>
      <sheetName val="BBC"/>
      <sheetName val="Download1"/>
      <sheetName val="Estate Housing"/>
      <sheetName val="Marshal"/>
      <sheetName val="RESUME REALISASI"/>
      <sheetName val="D HARGA"/>
      <sheetName val="MT-C"/>
      <sheetName val="UnitRate"/>
      <sheetName val="RANGKUM"/>
      <sheetName val="extern"/>
      <sheetName val="Alat tanah dan Struktur (10-05)"/>
      <sheetName val="Alat tanah dan Struktur (03-09)"/>
      <sheetName val="RAB-1"/>
      <sheetName val="ANTEK"/>
      <sheetName val="H-Dasar"/>
      <sheetName val="Hrg Sat"/>
      <sheetName val="WBS 2005"/>
      <sheetName val="BHN-ALAT"/>
      <sheetName val="BUSWAY"/>
      <sheetName val="12CGOU"/>
      <sheetName val="Ahs_2"/>
      <sheetName val="Ahs_1"/>
      <sheetName val="DAPRO"/>
      <sheetName val="Bekisting"/>
      <sheetName val="UP_an"/>
      <sheetName val="Olah"/>
      <sheetName val="Lt. 1 (A)"/>
      <sheetName val="ahs3"/>
      <sheetName val="datbhn"/>
      <sheetName val="6DHSDBU"/>
      <sheetName val="Analisa Harga"/>
      <sheetName val="B.Q. breakdown (0723_2) (USD)"/>
      <sheetName val="ALOKASI"/>
      <sheetName val="4641"/>
      <sheetName val="BREAKER"/>
      <sheetName val="UPAH DAN BAHAN"/>
      <sheetName val="REKAP  (1)"/>
      <sheetName val="hub"/>
      <sheetName val="TIMBUNAN"/>
      <sheetName val="TIME"/>
      <sheetName val="own"/>
      <sheetName val="1. BQ ind"/>
      <sheetName val=" SAT PL"/>
      <sheetName val="PERSIAPAN"/>
      <sheetName val="Embong-Malang"/>
      <sheetName val="JSiar"/>
      <sheetName val="GeneralInfo"/>
      <sheetName val="UnitR"/>
      <sheetName val="RAB KapukII"/>
      <sheetName val="BAU"/>
      <sheetName val="1.General "/>
      <sheetName val="Hsat1"/>
      <sheetName val="L. Hr"/>
      <sheetName val="BID_PRC"/>
      <sheetName val="PRC_COMP"/>
      <sheetName val="Plat"/>
      <sheetName val="Material ME"/>
      <sheetName val="Sat Das"/>
      <sheetName val="variable"/>
      <sheetName val="LAPORAN"/>
      <sheetName val="Rekap Anl"/>
      <sheetName val="rab_analisa"/>
      <sheetName val="Ass_Planting"/>
      <sheetName val="Sta.0+250"/>
      <sheetName val="000"/>
      <sheetName val="SCEDUL"/>
      <sheetName val="MAPDC"/>
      <sheetName val="MATERIAL ANALISA"/>
      <sheetName val="renc mgn"/>
      <sheetName val="pro ra op"/>
      <sheetName val="DSBDY"/>
      <sheetName val="Sum (1)"/>
      <sheetName val="Lamp 8.7,9"/>
      <sheetName val="Analisa per unit 2"/>
      <sheetName val="hrg-dsr"/>
      <sheetName val="Hsatbahan"/>
      <sheetName val="inst.pemrintah"/>
      <sheetName val="Harga&amp;Upah"/>
      <sheetName val="Meth "/>
      <sheetName val="PR"/>
      <sheetName val="Peralatan"/>
      <sheetName val="Data Pendukung"/>
      <sheetName val="Analisa-Harga"/>
      <sheetName val="Agg Ksr&amp;Hls"/>
      <sheetName val="hrg uph+bhn"/>
      <sheetName val="MENU"/>
      <sheetName val="Pers n Peny"/>
      <sheetName val="lamp. 12"/>
      <sheetName val="S Kurva"/>
      <sheetName val="Lembar 1_2_2"/>
      <sheetName val="Analisa BOW 08 NP"/>
      <sheetName val="HARGA UPAH DAN BAHAN"/>
      <sheetName val="Bahan2"/>
      <sheetName val="U,B"/>
      <sheetName val="Analisa Quarry"/>
      <sheetName val="Devisi 3"/>
      <sheetName val="Rek MC"/>
      <sheetName val="perikanan"/>
      <sheetName val="PROD-MAT"/>
      <sheetName val="HSU 2016"/>
      <sheetName val="RAB Temiling "/>
      <sheetName val="pbj"/>
      <sheetName val="Dev 4"/>
      <sheetName val="LS-Rutin"/>
      <sheetName val="sum"/>
      <sheetName val="B.me@"/>
      <sheetName val="MUA"/>
      <sheetName val="an. struktur"/>
      <sheetName val="Dashboard"/>
      <sheetName val="BASIC PRICE "/>
      <sheetName val="MP3"/>
      <sheetName val="1-BOQ"/>
      <sheetName val="Harga Mat "/>
      <sheetName val="K210"/>
      <sheetName val="Dhtar upah bahan dan alat"/>
      <sheetName val="U.P."/>
      <sheetName val="kalibrasi-Tank"/>
      <sheetName val="AHSR"/>
      <sheetName val="TENAGA"/>
      <sheetName val="LS"/>
      <sheetName val="Gen"/>
      <sheetName val="bahan kg"/>
      <sheetName val="ACTUAL CHECK"/>
      <sheetName val="bukan PNS"/>
      <sheetName val="Hrg Satuan"/>
      <sheetName val="an (1)"/>
      <sheetName val="JAD-PEL"/>
      <sheetName val="SAP"/>
      <sheetName val="UPH,BHN,ALT"/>
      <sheetName val="geo-C1"/>
      <sheetName val="geo-C2"/>
      <sheetName val="BOQ Uluatu"/>
      <sheetName val="L-TIGA"/>
      <sheetName val="L_TIGA"/>
      <sheetName val="Settlement"/>
      <sheetName val="Harsat Pekerjaan"/>
      <sheetName val="ANAL-"/>
      <sheetName val="SNI UPAH BAHAN"/>
      <sheetName val="Upah Bahan Alat"/>
      <sheetName val="REKAP sd add jan 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2">
          <cell r="B32" t="str">
            <v>2.3(1)</v>
          </cell>
          <cell r="C32" t="str">
            <v>Gorong-gorong pipa beton bertulang diameter dalam</v>
          </cell>
          <cell r="D32" t="str">
            <v>Gorong-gorong pipa beton bertulang diameter dalam</v>
          </cell>
          <cell r="E32">
            <v>0</v>
          </cell>
          <cell r="F32" t="str">
            <v>m</v>
          </cell>
          <cell r="G32">
            <v>0</v>
          </cell>
          <cell r="H32">
            <v>0</v>
          </cell>
          <cell r="I32">
            <v>0</v>
          </cell>
        </row>
        <row r="33">
          <cell r="D33" t="str">
            <v>80 cm -120 cm.</v>
          </cell>
        </row>
        <row r="34">
          <cell r="B34" t="str">
            <v>2.3(2)</v>
          </cell>
          <cell r="C34" t="str">
            <v>Gorong-gorong pipa baja gelombang.</v>
          </cell>
          <cell r="D34" t="str">
            <v>Gorong-gorong pipa baja gelombang.</v>
          </cell>
          <cell r="E34">
            <v>0</v>
          </cell>
          <cell r="F34" t="str">
            <v>ton</v>
          </cell>
          <cell r="G34">
            <v>0</v>
          </cell>
          <cell r="H34">
            <v>0</v>
          </cell>
          <cell r="I34">
            <v>0</v>
          </cell>
        </row>
        <row r="35">
          <cell r="I35">
            <v>0</v>
          </cell>
        </row>
        <row r="36">
          <cell r="B36" t="str">
            <v>2.3 (3)</v>
          </cell>
          <cell r="C36" t="str">
            <v>Saluran Beton Bertulang U  20 - 40 cm</v>
          </cell>
          <cell r="D36" t="str">
            <v>Saluran Beton Bertulang U  20 - 40 cm</v>
          </cell>
          <cell r="E36" t="e">
            <v>#REF!</v>
          </cell>
          <cell r="F36" t="str">
            <v>m</v>
          </cell>
          <cell r="G36">
            <v>0</v>
          </cell>
          <cell r="H36" t="e">
            <v>#REF!</v>
          </cell>
          <cell r="I36" t="e">
            <v>#REF!</v>
          </cell>
        </row>
        <row r="38">
          <cell r="B38" t="str">
            <v>2.3 (4)</v>
          </cell>
          <cell r="C38" t="str">
            <v>Saluran Beton Bertulang U  40 - 60 cm</v>
          </cell>
          <cell r="D38" t="str">
            <v>Saluran Beton Bertulang U  40 - 60 cm</v>
          </cell>
          <cell r="E38" t="e">
            <v>#REF!</v>
          </cell>
          <cell r="F38" t="str">
            <v>m</v>
          </cell>
          <cell r="G38">
            <v>0</v>
          </cell>
          <cell r="H38" t="e">
            <v>#REF!</v>
          </cell>
          <cell r="I38" t="e">
            <v>#REF!</v>
          </cell>
        </row>
        <row r="40">
          <cell r="B40" t="str">
            <v>2.4 (1)</v>
          </cell>
          <cell r="C40" t="str">
            <v xml:space="preserve">Urugan Berongga Atau Material Penyaring </v>
          </cell>
          <cell r="D40" t="str">
            <v xml:space="preserve">Urugan Berongga Atau Material Penyaring </v>
          </cell>
          <cell r="E40" t="e">
            <v>#REF!</v>
          </cell>
          <cell r="F40" t="str">
            <v>m3</v>
          </cell>
          <cell r="G40">
            <v>0</v>
          </cell>
          <cell r="H40" t="e">
            <v>#REF!</v>
          </cell>
          <cell r="I40" t="e">
            <v>#REF!</v>
          </cell>
        </row>
        <row r="42">
          <cell r="B42" t="str">
            <v>2.4(2)</v>
          </cell>
          <cell r="C42" t="str">
            <v>Pekerjaan drainase dibawah permukaan.</v>
          </cell>
          <cell r="D42" t="str">
            <v>Pekerjaan drainase dibawah permukaan.</v>
          </cell>
          <cell r="E42">
            <v>0</v>
          </cell>
          <cell r="F42" t="str">
            <v>m3</v>
          </cell>
          <cell r="G42">
            <v>0</v>
          </cell>
          <cell r="H42">
            <v>0</v>
          </cell>
          <cell r="I42">
            <v>0</v>
          </cell>
        </row>
        <row r="56">
          <cell r="B56" t="str">
            <v>3.1.(3a)</v>
          </cell>
          <cell r="C56" t="str">
            <v>Galian Kontruksi Kedalaman 0 - 2 m</v>
          </cell>
          <cell r="D56" t="str">
            <v>Galian Kontruksi Kedalaman 0 - 2 m</v>
          </cell>
          <cell r="E56">
            <v>0</v>
          </cell>
          <cell r="F56" t="str">
            <v>m3</v>
          </cell>
          <cell r="G56">
            <v>0</v>
          </cell>
          <cell r="H56">
            <v>0</v>
          </cell>
          <cell r="I56">
            <v>0</v>
          </cell>
        </row>
        <row r="58">
          <cell r="B58" t="str">
            <v>3.1.(3b)</v>
          </cell>
          <cell r="C58" t="str">
            <v>Galian Kontruksi Kedalaman 2 - 4 m</v>
          </cell>
          <cell r="D58" t="str">
            <v>Galian Kontruksi Kedalaman 2 - 4 m</v>
          </cell>
          <cell r="E58">
            <v>0</v>
          </cell>
          <cell r="F58" t="str">
            <v>m3</v>
          </cell>
          <cell r="G58">
            <v>0</v>
          </cell>
          <cell r="H58">
            <v>0</v>
          </cell>
          <cell r="I58">
            <v>0</v>
          </cell>
        </row>
        <row r="60">
          <cell r="B60" t="str">
            <v>3.1.(3c)</v>
          </cell>
          <cell r="C60" t="str">
            <v>Galian Kontruksi Kedalaman 4 - 6 m</v>
          </cell>
          <cell r="D60" t="str">
            <v>Galian Kontruksi Kedalaman 4 - 6 m</v>
          </cell>
          <cell r="E60">
            <v>0</v>
          </cell>
          <cell r="F60" t="str">
            <v>m3</v>
          </cell>
          <cell r="G60">
            <v>0</v>
          </cell>
          <cell r="H60">
            <v>0</v>
          </cell>
          <cell r="I60">
            <v>0</v>
          </cell>
        </row>
        <row r="62">
          <cell r="B62" t="str">
            <v>3.1.(4)</v>
          </cell>
          <cell r="C62" t="str">
            <v>Kisdam Pengering</v>
          </cell>
          <cell r="D62" t="str">
            <v>Kisdam Pengering</v>
          </cell>
          <cell r="E62">
            <v>0</v>
          </cell>
          <cell r="F62" t="str">
            <v>Ls</v>
          </cell>
          <cell r="G62">
            <v>0</v>
          </cell>
          <cell r="H62">
            <v>0</v>
          </cell>
          <cell r="I62">
            <v>0</v>
          </cell>
        </row>
        <row r="70">
          <cell r="B70" t="str">
            <v>3.4(1)</v>
          </cell>
          <cell r="C70" t="str">
            <v>Resapan pasir vertikal (diameter ....  cm)</v>
          </cell>
          <cell r="D70" t="str">
            <v>Resapan pasir vertikal (diameter ....  cm)</v>
          </cell>
          <cell r="E70">
            <v>0</v>
          </cell>
          <cell r="F70" t="str">
            <v>m</v>
          </cell>
          <cell r="G70">
            <v>0</v>
          </cell>
          <cell r="H70">
            <v>0</v>
          </cell>
          <cell r="I70">
            <v>0</v>
          </cell>
        </row>
        <row r="72">
          <cell r="B72" t="str">
            <v>3.4(2)</v>
          </cell>
          <cell r="C72" t="str">
            <v>Resapan pasir mendatar.</v>
          </cell>
          <cell r="D72" t="str">
            <v>Resapan pasir mendatar.</v>
          </cell>
          <cell r="E72">
            <v>0</v>
          </cell>
          <cell r="F72" t="str">
            <v>m3</v>
          </cell>
          <cell r="G72">
            <v>0</v>
          </cell>
          <cell r="H72">
            <v>0</v>
          </cell>
          <cell r="I72">
            <v>0</v>
          </cell>
        </row>
        <row r="86">
          <cell r="B86" t="str">
            <v>4.2(5)</v>
          </cell>
          <cell r="C86" t="str">
            <v>Bahu jalan agregat batu kapur.</v>
          </cell>
          <cell r="D86" t="str">
            <v>Bahu jalan agregat batu kapur.</v>
          </cell>
          <cell r="E86">
            <v>0</v>
          </cell>
          <cell r="F86" t="str">
            <v>m3</v>
          </cell>
          <cell r="G86">
            <v>0</v>
          </cell>
          <cell r="H86">
            <v>0</v>
          </cell>
          <cell r="I86">
            <v>0</v>
          </cell>
        </row>
        <row r="88">
          <cell r="B88" t="str">
            <v>4.2(6)</v>
          </cell>
          <cell r="C88" t="str">
            <v>Bahu jalan beton K . . . .</v>
          </cell>
          <cell r="D88" t="str">
            <v>Bahu jalan beton K . . . .</v>
          </cell>
          <cell r="E88">
            <v>0</v>
          </cell>
          <cell r="F88" t="str">
            <v>m3</v>
          </cell>
          <cell r="G88">
            <v>0</v>
          </cell>
          <cell r="H88">
            <v>0</v>
          </cell>
          <cell r="I88">
            <v>0</v>
          </cell>
        </row>
        <row r="90">
          <cell r="B90" t="str">
            <v>4.2(7)</v>
          </cell>
          <cell r="C90" t="str">
            <v>Bahu jalan paving block K . . . .</v>
          </cell>
          <cell r="D90" t="str">
            <v>Bahu jalan paving block K . . . .</v>
          </cell>
          <cell r="E90">
            <v>0</v>
          </cell>
          <cell r="F90" t="str">
            <v>m2</v>
          </cell>
          <cell r="G90">
            <v>0</v>
          </cell>
          <cell r="H90">
            <v>0</v>
          </cell>
          <cell r="I90">
            <v>0</v>
          </cell>
        </row>
        <row r="104">
          <cell r="B104">
            <v>5.3</v>
          </cell>
          <cell r="C104" t="str">
            <v>Lapis pondasi agregat Cement Treated Base (CTB).</v>
          </cell>
          <cell r="D104" t="str">
            <v>Lapis pondasi agregat Cement Treated Base (CTB).</v>
          </cell>
          <cell r="E104">
            <v>0</v>
          </cell>
          <cell r="F104" t="str">
            <v>m3</v>
          </cell>
          <cell r="G104">
            <v>0</v>
          </cell>
          <cell r="H104">
            <v>0</v>
          </cell>
          <cell r="I104">
            <v>0</v>
          </cell>
        </row>
        <row r="106">
          <cell r="B106" t="str">
            <v>5.4(1)</v>
          </cell>
          <cell r="C106" t="str">
            <v>Semen untuk lapis pondasi tanah semen.</v>
          </cell>
          <cell r="D106" t="str">
            <v>Semen untuk lapis pondasi tanah semen.</v>
          </cell>
          <cell r="E106">
            <v>0</v>
          </cell>
          <cell r="F106" t="str">
            <v>Ton</v>
          </cell>
          <cell r="G106">
            <v>0</v>
          </cell>
          <cell r="H106">
            <v>0</v>
          </cell>
          <cell r="I106">
            <v>0</v>
          </cell>
        </row>
        <row r="108">
          <cell r="B108" t="str">
            <v>5.4(2)</v>
          </cell>
          <cell r="C108" t="str">
            <v>Tanah untuk lapis pondasi tanah semen.</v>
          </cell>
          <cell r="D108" t="str">
            <v>Tanah untuk lapis pondasi tanah semen.</v>
          </cell>
          <cell r="E108">
            <v>0</v>
          </cell>
          <cell r="F108" t="str">
            <v>m3</v>
          </cell>
          <cell r="G108">
            <v>0</v>
          </cell>
          <cell r="H108">
            <v>0</v>
          </cell>
          <cell r="I108">
            <v>0</v>
          </cell>
        </row>
        <row r="126">
          <cell r="B126" t="str">
            <v>6.3(1)</v>
          </cell>
          <cell r="C126" t="str">
            <v>Latasir (sand sheet).</v>
          </cell>
          <cell r="D126" t="str">
            <v>Latasir (sand sheet).</v>
          </cell>
          <cell r="E126">
            <v>0</v>
          </cell>
          <cell r="F126" t="str">
            <v>m2</v>
          </cell>
          <cell r="G126">
            <v>0</v>
          </cell>
          <cell r="H126">
            <v>0</v>
          </cell>
          <cell r="I126">
            <v>0</v>
          </cell>
        </row>
        <row r="142">
          <cell r="B142" t="str">
            <v>7.1 (1)</v>
          </cell>
          <cell r="C142" t="str">
            <v>Beton K-350</v>
          </cell>
          <cell r="D142" t="str">
            <v>Beton K-350</v>
          </cell>
          <cell r="E142">
            <v>0</v>
          </cell>
          <cell r="F142" t="str">
            <v>m3</v>
          </cell>
          <cell r="G142">
            <v>0</v>
          </cell>
          <cell r="H142">
            <v>0</v>
          </cell>
          <cell r="I142">
            <v>0</v>
          </cell>
        </row>
        <row r="144">
          <cell r="B144" t="str">
            <v>7.1 (2)</v>
          </cell>
          <cell r="C144" t="str">
            <v>Beton K-300</v>
          </cell>
          <cell r="D144" t="str">
            <v>Beton K-300</v>
          </cell>
          <cell r="E144">
            <v>0</v>
          </cell>
          <cell r="F144" t="str">
            <v>m3</v>
          </cell>
          <cell r="G144">
            <v>0</v>
          </cell>
          <cell r="H144">
            <v>0</v>
          </cell>
          <cell r="I144">
            <v>0</v>
          </cell>
        </row>
        <row r="146">
          <cell r="B146" t="str">
            <v>7.1 (3)</v>
          </cell>
          <cell r="C146" t="str">
            <v>Beton K-275</v>
          </cell>
          <cell r="D146" t="str">
            <v>Beton K-275</v>
          </cell>
          <cell r="E146">
            <v>0</v>
          </cell>
          <cell r="F146" t="str">
            <v>m3</v>
          </cell>
          <cell r="G146">
            <v>0</v>
          </cell>
          <cell r="H146">
            <v>0</v>
          </cell>
          <cell r="I146">
            <v>0</v>
          </cell>
        </row>
        <row r="152">
          <cell r="B152" t="str">
            <v>7.1 (6)</v>
          </cell>
          <cell r="C152" t="str">
            <v>Beton Siklop ( K-175)</v>
          </cell>
          <cell r="D152" t="str">
            <v>Beton Siklop ( K-175)</v>
          </cell>
          <cell r="E152">
            <v>0</v>
          </cell>
          <cell r="F152" t="str">
            <v>m3</v>
          </cell>
          <cell r="G152">
            <v>0</v>
          </cell>
          <cell r="H152">
            <v>0</v>
          </cell>
          <cell r="I152">
            <v>0</v>
          </cell>
        </row>
        <row r="154">
          <cell r="B154" t="str">
            <v>7.1 (7)</v>
          </cell>
          <cell r="C154" t="str">
            <v>Beton Siklop ( K-225)</v>
          </cell>
          <cell r="D154" t="str">
            <v>Beton Siklop ( K-225)</v>
          </cell>
          <cell r="E154">
            <v>0</v>
          </cell>
          <cell r="F154" t="str">
            <v>m3</v>
          </cell>
          <cell r="G154">
            <v>0</v>
          </cell>
          <cell r="H154">
            <v>0</v>
          </cell>
          <cell r="I154">
            <v>0</v>
          </cell>
        </row>
        <row r="158">
          <cell r="B158" t="str">
            <v xml:space="preserve">7.1 (9) </v>
          </cell>
          <cell r="C158" t="str">
            <v>Tambahan biaya perancah beton dgn ketinggian diatas 5 m</v>
          </cell>
          <cell r="D158" t="str">
            <v>Tambahan biaya perancah beton dgn ketinggian diatas 5 m</v>
          </cell>
          <cell r="E158">
            <v>0</v>
          </cell>
          <cell r="F158" t="str">
            <v>m3</v>
          </cell>
          <cell r="G158">
            <v>0</v>
          </cell>
          <cell r="H158">
            <v>0</v>
          </cell>
          <cell r="I158">
            <v>0</v>
          </cell>
        </row>
        <row r="160">
          <cell r="B160" t="str">
            <v>7.2(1a)</v>
          </cell>
          <cell r="C160" t="str">
            <v>Pengadaan trucuk kayu dia ..... cm.</v>
          </cell>
          <cell r="D160" t="str">
            <v>Pengadaan trucuk kayu dia ..... cm.</v>
          </cell>
          <cell r="E160">
            <v>0</v>
          </cell>
          <cell r="F160" t="str">
            <v>m</v>
          </cell>
          <cell r="G160">
            <v>0</v>
          </cell>
          <cell r="H160">
            <v>0</v>
          </cell>
          <cell r="I160">
            <v>0</v>
          </cell>
        </row>
        <row r="162">
          <cell r="B162" t="str">
            <v>7.2(1 b)</v>
          </cell>
          <cell r="C162" t="str">
            <v>Pengadaan trucuk bambu dia ..... cm.</v>
          </cell>
          <cell r="D162" t="str">
            <v>Pengadaan trucuk bambu dia ..... cm.</v>
          </cell>
          <cell r="E162">
            <v>0</v>
          </cell>
          <cell r="F162" t="str">
            <v>m</v>
          </cell>
          <cell r="G162">
            <v>0</v>
          </cell>
          <cell r="H162">
            <v>0</v>
          </cell>
          <cell r="I162">
            <v>0</v>
          </cell>
        </row>
        <row r="164">
          <cell r="B164" t="str">
            <v>7.2(2)</v>
          </cell>
          <cell r="C164" t="str">
            <v>Pengadaan tiang pancang kayu dia ..... cm.</v>
          </cell>
          <cell r="D164" t="str">
            <v>Pengadaan tiang pancang kayu dia ..... cm.</v>
          </cell>
          <cell r="E164">
            <v>0</v>
          </cell>
          <cell r="F164" t="str">
            <v>m</v>
          </cell>
          <cell r="G164">
            <v>0</v>
          </cell>
          <cell r="H164">
            <v>0</v>
          </cell>
          <cell r="I164">
            <v>0</v>
          </cell>
        </row>
        <row r="166">
          <cell r="B166" t="str">
            <v>7.2(3)</v>
          </cell>
          <cell r="C166" t="str">
            <v>Pengadaan tiang pancang baja dia ..... cm.</v>
          </cell>
          <cell r="D166" t="str">
            <v>Pengadaan tiang pancang baja dia ..... cm.</v>
          </cell>
          <cell r="E166">
            <v>0</v>
          </cell>
          <cell r="F166" t="str">
            <v>m</v>
          </cell>
          <cell r="G166">
            <v>0</v>
          </cell>
          <cell r="H166">
            <v>0</v>
          </cell>
          <cell r="I166">
            <v>0</v>
          </cell>
        </row>
        <row r="168">
          <cell r="B168" t="str">
            <v>7.2(4)</v>
          </cell>
          <cell r="C168" t="str">
            <v>Pengadaan tiang pancang beton uk . . . x .   . cm</v>
          </cell>
          <cell r="D168" t="str">
            <v>Pengadaan tiang pancang beton uk . . . x .   . cm</v>
          </cell>
          <cell r="E168">
            <v>0</v>
          </cell>
          <cell r="F168" t="str">
            <v>m</v>
          </cell>
          <cell r="G168">
            <v>0</v>
          </cell>
          <cell r="H168">
            <v>0</v>
          </cell>
          <cell r="I168">
            <v>0</v>
          </cell>
        </row>
        <row r="170">
          <cell r="B170" t="str">
            <v>7.2(5)</v>
          </cell>
          <cell r="C170" t="str">
            <v>Pengadaan tiang pancang beton dia ... cm.</v>
          </cell>
          <cell r="D170" t="str">
            <v>Pengadaan tiang pancang beton dia ... cm.</v>
          </cell>
          <cell r="E170">
            <v>0</v>
          </cell>
          <cell r="F170" t="str">
            <v>m</v>
          </cell>
          <cell r="G170">
            <v>0</v>
          </cell>
          <cell r="H170">
            <v>0</v>
          </cell>
          <cell r="I170">
            <v>0</v>
          </cell>
        </row>
        <row r="172">
          <cell r="B172" t="str">
            <v>7.2(6)</v>
          </cell>
          <cell r="C172" t="str">
            <v>Pengadaan Sheet Pile baja.</v>
          </cell>
          <cell r="D172" t="str">
            <v>Pengadaan Sheet Pile baja.</v>
          </cell>
          <cell r="E172">
            <v>0</v>
          </cell>
          <cell r="F172" t="str">
            <v>m</v>
          </cell>
          <cell r="G172">
            <v>0</v>
          </cell>
          <cell r="H172">
            <v>0</v>
          </cell>
          <cell r="I172">
            <v>0</v>
          </cell>
        </row>
        <row r="174">
          <cell r="B174" t="str">
            <v>7.2(7)</v>
          </cell>
          <cell r="C174" t="str">
            <v>Pengadaan Sheet Pile beton.</v>
          </cell>
          <cell r="D174" t="str">
            <v>Pengadaan Sheet Pile beton.</v>
          </cell>
          <cell r="E174">
            <v>0</v>
          </cell>
          <cell r="F174" t="str">
            <v>m</v>
          </cell>
          <cell r="G174">
            <v>0</v>
          </cell>
          <cell r="H174">
            <v>0</v>
          </cell>
          <cell r="I174">
            <v>0</v>
          </cell>
        </row>
        <row r="176">
          <cell r="B176" t="str">
            <v>7.2(8a)</v>
          </cell>
          <cell r="C176" t="str">
            <v>Pemancangan trucuk kayu dia ..... cm.</v>
          </cell>
          <cell r="D176" t="str">
            <v>Pemancangan trucuk kayu dia ..... cm.</v>
          </cell>
          <cell r="E176">
            <v>0</v>
          </cell>
          <cell r="F176" t="str">
            <v>m</v>
          </cell>
          <cell r="G176">
            <v>0</v>
          </cell>
          <cell r="H176">
            <v>0</v>
          </cell>
          <cell r="I176">
            <v>0</v>
          </cell>
        </row>
        <row r="178">
          <cell r="B178" t="str">
            <v>7.2(8b)</v>
          </cell>
          <cell r="C178" t="str">
            <v>Pemancangan trucuk bambu dia ..... cm.</v>
          </cell>
          <cell r="D178" t="str">
            <v>Pemancangan trucuk bambu dia ..... cm.</v>
          </cell>
          <cell r="E178">
            <v>0</v>
          </cell>
          <cell r="F178" t="str">
            <v>m</v>
          </cell>
          <cell r="G178">
            <v>0</v>
          </cell>
          <cell r="H178">
            <v>0</v>
          </cell>
          <cell r="I178">
            <v>0</v>
          </cell>
        </row>
        <row r="180">
          <cell r="B180" t="str">
            <v>7.2(9)</v>
          </cell>
          <cell r="C180" t="str">
            <v>Pemancangan tiang pancang kayu dia ..... cm.</v>
          </cell>
          <cell r="D180" t="str">
            <v>Pemancangan tiang pancang kayu dia ..... cm.</v>
          </cell>
          <cell r="E180">
            <v>0</v>
          </cell>
          <cell r="F180" t="str">
            <v>m</v>
          </cell>
          <cell r="G180">
            <v>0</v>
          </cell>
          <cell r="H180">
            <v>0</v>
          </cell>
          <cell r="I180">
            <v>0</v>
          </cell>
        </row>
        <row r="182">
          <cell r="B182" t="str">
            <v>7.2(10)</v>
          </cell>
          <cell r="C182" t="str">
            <v>Pemancangan tiang pancang baja dia ..... cm.</v>
          </cell>
          <cell r="D182" t="str">
            <v>Pemancangan tiang pancang baja dia ..... cm.</v>
          </cell>
          <cell r="E182">
            <v>0</v>
          </cell>
          <cell r="F182" t="str">
            <v>m</v>
          </cell>
          <cell r="G182">
            <v>0</v>
          </cell>
          <cell r="H182">
            <v>0</v>
          </cell>
          <cell r="I182">
            <v>0</v>
          </cell>
        </row>
        <row r="184">
          <cell r="B184" t="str">
            <v>7.2(11)</v>
          </cell>
          <cell r="C184" t="str">
            <v>Pemancangan tiang pancang beton uk ... x ... cm.</v>
          </cell>
          <cell r="D184" t="str">
            <v>Pemancangan tiang pancang beton uk ... x ... cm.</v>
          </cell>
          <cell r="E184">
            <v>0</v>
          </cell>
          <cell r="F184" t="str">
            <v>m</v>
          </cell>
          <cell r="G184">
            <v>0</v>
          </cell>
          <cell r="H184">
            <v>0</v>
          </cell>
          <cell r="I184">
            <v>0</v>
          </cell>
        </row>
        <row r="186">
          <cell r="B186" t="str">
            <v>7.2 (12)</v>
          </cell>
          <cell r="C186" t="str">
            <v>Pemancangan Tiang Pancang Beton Dia 45 Cm</v>
          </cell>
          <cell r="D186" t="str">
            <v>Pemancangan Tiang Pancang Beton Dia 45 Cm</v>
          </cell>
          <cell r="E186">
            <v>0</v>
          </cell>
          <cell r="F186" t="str">
            <v>M'</v>
          </cell>
          <cell r="G186">
            <v>0</v>
          </cell>
          <cell r="H186">
            <v>0</v>
          </cell>
          <cell r="I186">
            <v>0</v>
          </cell>
        </row>
        <row r="188">
          <cell r="B188" t="str">
            <v>7.2(13)</v>
          </cell>
          <cell r="C188" t="str">
            <v>Pemancangan Sheet Pile baja.</v>
          </cell>
          <cell r="D188" t="str">
            <v>Pemancangan Sheet Pile baja.</v>
          </cell>
          <cell r="E188">
            <v>0</v>
          </cell>
          <cell r="F188" t="str">
            <v>m</v>
          </cell>
          <cell r="G188">
            <v>0</v>
          </cell>
          <cell r="H188">
            <v>0</v>
          </cell>
          <cell r="I188">
            <v>0</v>
          </cell>
        </row>
        <row r="190">
          <cell r="B190" t="str">
            <v>7.2(14)</v>
          </cell>
          <cell r="C190" t="str">
            <v>Pemancangan Sheet Pile beton.</v>
          </cell>
          <cell r="D190" t="str">
            <v>Pemancangan Sheet Pile beton.</v>
          </cell>
          <cell r="E190">
            <v>0</v>
          </cell>
          <cell r="F190" t="str">
            <v>m</v>
          </cell>
          <cell r="G190">
            <v>0</v>
          </cell>
          <cell r="H190">
            <v>0</v>
          </cell>
          <cell r="I190">
            <v>0</v>
          </cell>
        </row>
        <row r="194">
          <cell r="B194" t="str">
            <v>7.3(2)</v>
          </cell>
          <cell r="C194" t="str">
            <v>Baja tulangan U24 ulir.</v>
          </cell>
          <cell r="D194" t="str">
            <v>Baja tulangan U24 ulir.</v>
          </cell>
          <cell r="E194">
            <v>0</v>
          </cell>
          <cell r="F194" t="str">
            <v>kg</v>
          </cell>
          <cell r="G194">
            <v>0</v>
          </cell>
          <cell r="H194">
            <v>0</v>
          </cell>
          <cell r="I194">
            <v>0</v>
          </cell>
        </row>
        <row r="198">
          <cell r="B198" t="str">
            <v>7.4(1)</v>
          </cell>
          <cell r="C198" t="str">
            <v>Pabrikasi dan pemasangan baja bangunan, tegangan</v>
          </cell>
          <cell r="D198" t="str">
            <v>Pabrikasi dan pemasangan baja bangunan, tegangan</v>
          </cell>
          <cell r="E198">
            <v>0</v>
          </cell>
          <cell r="F198" t="str">
            <v>kg</v>
          </cell>
          <cell r="G198">
            <v>0</v>
          </cell>
          <cell r="H198">
            <v>0</v>
          </cell>
          <cell r="I198">
            <v>0</v>
          </cell>
        </row>
        <row r="199">
          <cell r="D199" t="str">
            <v>leleh 28 kg/mm2 untuk pipa railing dan drainase.</v>
          </cell>
        </row>
        <row r="200">
          <cell r="B200" t="str">
            <v>7.4(2)</v>
          </cell>
          <cell r="C200" t="str">
            <v>Pabrikasi dan pemasangan baja bangunan, tegangan</v>
          </cell>
          <cell r="D200" t="str">
            <v>Pabrikasi dan pemasangan baja bangunan, tegangan</v>
          </cell>
          <cell r="E200">
            <v>0</v>
          </cell>
          <cell r="F200" t="str">
            <v>kg</v>
          </cell>
          <cell r="G200">
            <v>0</v>
          </cell>
          <cell r="H200">
            <v>0</v>
          </cell>
          <cell r="I200">
            <v>0</v>
          </cell>
        </row>
        <row r="201">
          <cell r="D201" t="str">
            <v>leleh 35 kg/mm2 untuk plat dan profil.</v>
          </cell>
        </row>
        <row r="202">
          <cell r="B202" t="str">
            <v>7.4(3)</v>
          </cell>
          <cell r="C202" t="str">
            <v>Perletakan baja.</v>
          </cell>
          <cell r="D202" t="str">
            <v>Perletakan baja.</v>
          </cell>
          <cell r="E202">
            <v>0</v>
          </cell>
          <cell r="F202" t="str">
            <v>kg</v>
          </cell>
          <cell r="G202">
            <v>0</v>
          </cell>
          <cell r="H202">
            <v>0</v>
          </cell>
          <cell r="I202">
            <v>0</v>
          </cell>
        </row>
        <row r="204">
          <cell r="B204" t="str">
            <v>7.4(4)</v>
          </cell>
          <cell r="C204" t="str">
            <v>Perletakan elastomeric.</v>
          </cell>
          <cell r="D204" t="str">
            <v>Perletakan elastomeric.</v>
          </cell>
          <cell r="E204">
            <v>0</v>
          </cell>
          <cell r="F204" t="str">
            <v>dm3</v>
          </cell>
          <cell r="G204">
            <v>0</v>
          </cell>
          <cell r="H204">
            <v>0</v>
          </cell>
          <cell r="I204">
            <v>0</v>
          </cell>
        </row>
        <row r="206">
          <cell r="B206" t="str">
            <v>7.4(5)</v>
          </cell>
          <cell r="C206" t="str">
            <v>Pemasangan lengkap bangunan atas Steel Plate Girder.</v>
          </cell>
          <cell r="D206" t="str">
            <v>Pemasangan lengkap bangunan atas Steel Plate Girder.</v>
          </cell>
          <cell r="E206">
            <v>0</v>
          </cell>
          <cell r="F206" t="str">
            <v>kg</v>
          </cell>
          <cell r="G206">
            <v>0</v>
          </cell>
          <cell r="H206">
            <v>0</v>
          </cell>
          <cell r="I206">
            <v>0</v>
          </cell>
        </row>
        <row r="208">
          <cell r="B208" t="str">
            <v>7.4(6)</v>
          </cell>
          <cell r="C208" t="str">
            <v>Pemasangan lengkap bangunan atas Rangka Baja.</v>
          </cell>
          <cell r="D208" t="str">
            <v>Pemasangan lengkap bangunan atas Rangka Baja.</v>
          </cell>
          <cell r="E208">
            <v>0</v>
          </cell>
          <cell r="F208" t="str">
            <v>kg</v>
          </cell>
          <cell r="G208">
            <v>0</v>
          </cell>
          <cell r="H208">
            <v>0</v>
          </cell>
          <cell r="I208">
            <v>0</v>
          </cell>
        </row>
        <row r="210">
          <cell r="B210" t="str">
            <v>7.5(1)</v>
          </cell>
          <cell r="C210" t="str">
            <v>Sumuran silinder diameter .... cm.</v>
          </cell>
          <cell r="D210" t="str">
            <v>Sumuran silinder diameter .... cm.</v>
          </cell>
          <cell r="E210">
            <v>0</v>
          </cell>
          <cell r="F210" t="str">
            <v>m</v>
          </cell>
          <cell r="G210">
            <v>0</v>
          </cell>
          <cell r="H210">
            <v>0</v>
          </cell>
          <cell r="I210">
            <v>0</v>
          </cell>
        </row>
        <row r="212">
          <cell r="B212" t="str">
            <v>7.5(2)</v>
          </cell>
          <cell r="C212" t="str">
            <v>Sumuran box ukuran .... cm x .... cm.</v>
          </cell>
          <cell r="D212" t="str">
            <v>Sumuran box ukuran .... cm x .... cm.</v>
          </cell>
          <cell r="E212">
            <v>0</v>
          </cell>
          <cell r="F212" t="str">
            <v>m</v>
          </cell>
          <cell r="G212">
            <v>0</v>
          </cell>
          <cell r="H212">
            <v>0</v>
          </cell>
          <cell r="I212">
            <v>0</v>
          </cell>
        </row>
        <row r="214">
          <cell r="B214" t="str">
            <v>7.5(3)</v>
          </cell>
          <cell r="C214" t="str">
            <v>Menurunkan sumuran silinder diameter .... cm.</v>
          </cell>
          <cell r="D214" t="str">
            <v>Menurunkan sumuran silinder diameter .... cm.</v>
          </cell>
          <cell r="E214">
            <v>0</v>
          </cell>
          <cell r="F214" t="str">
            <v>m</v>
          </cell>
          <cell r="G214">
            <v>0</v>
          </cell>
          <cell r="H214">
            <v>0</v>
          </cell>
          <cell r="I214">
            <v>0</v>
          </cell>
        </row>
        <row r="216">
          <cell r="B216" t="str">
            <v>7.5(4)</v>
          </cell>
          <cell r="C216" t="str">
            <v>Menurunkan sumuran box ukuran .... cm x .... cm.</v>
          </cell>
          <cell r="D216" t="str">
            <v>Menurunkan sumuran box ukuran .... cm x .... cm.</v>
          </cell>
          <cell r="E216">
            <v>0</v>
          </cell>
          <cell r="F216" t="str">
            <v>m</v>
          </cell>
          <cell r="G216">
            <v>0</v>
          </cell>
          <cell r="H216">
            <v>0</v>
          </cell>
          <cell r="I216">
            <v>0</v>
          </cell>
        </row>
        <row r="218">
          <cell r="B218" t="str">
            <v>7.6(1)</v>
          </cell>
          <cell r="C218" t="str">
            <v>Beton Pratekan cast-in place bentang . . . . M.</v>
          </cell>
          <cell r="D218" t="str">
            <v>Beton Pratekan cast-in place bentang . . . . M.</v>
          </cell>
          <cell r="E218">
            <v>0</v>
          </cell>
          <cell r="F218" t="str">
            <v>Buah</v>
          </cell>
          <cell r="G218">
            <v>0</v>
          </cell>
          <cell r="H218">
            <v>0</v>
          </cell>
          <cell r="I218">
            <v>0</v>
          </cell>
        </row>
        <row r="220">
          <cell r="B220" t="str">
            <v>7.6(2)</v>
          </cell>
          <cell r="C220" t="str">
            <v>Beton Pratekan pre-cast bentang . . . . M.</v>
          </cell>
          <cell r="D220" t="str">
            <v>Beton Pratekan pre-cast bentang . . . . M.</v>
          </cell>
          <cell r="E220">
            <v>0</v>
          </cell>
          <cell r="F220" t="str">
            <v>Buah</v>
          </cell>
          <cell r="G220">
            <v>0</v>
          </cell>
          <cell r="H220">
            <v>0</v>
          </cell>
          <cell r="I220">
            <v>0</v>
          </cell>
        </row>
        <row r="222">
          <cell r="B222" t="str">
            <v>7.6(3)</v>
          </cell>
          <cell r="C222" t="str">
            <v>Pelat Berongga Beton Pratekan pre-cast bentang . . . . M.</v>
          </cell>
          <cell r="D222" t="str">
            <v>Pelat Berongga Beton Pratekan pre-cast bentang . . . . M.</v>
          </cell>
          <cell r="E222">
            <v>0</v>
          </cell>
          <cell r="F222" t="str">
            <v>Buah</v>
          </cell>
          <cell r="G222">
            <v>0</v>
          </cell>
          <cell r="H222">
            <v>0</v>
          </cell>
          <cell r="I222">
            <v>0</v>
          </cell>
        </row>
        <row r="224">
          <cell r="B224" t="str">
            <v>7.8(1)</v>
          </cell>
          <cell r="C224" t="str">
            <v>Pasangan batu kosong.</v>
          </cell>
          <cell r="D224" t="str">
            <v>Pasangan batu kosong.</v>
          </cell>
          <cell r="E224">
            <v>0</v>
          </cell>
          <cell r="F224" t="str">
            <v>m3</v>
          </cell>
          <cell r="G224">
            <v>0</v>
          </cell>
          <cell r="H224">
            <v>0</v>
          </cell>
          <cell r="I224">
            <v>0</v>
          </cell>
        </row>
        <row r="228">
          <cell r="B228" t="str">
            <v>7.8(2)</v>
          </cell>
          <cell r="C228" t="str">
            <v>Gabion (bronjong).</v>
          </cell>
          <cell r="D228" t="str">
            <v>Gabion (bronjong).</v>
          </cell>
          <cell r="E228">
            <v>0</v>
          </cell>
          <cell r="F228" t="str">
            <v>m3</v>
          </cell>
          <cell r="G228">
            <v>0</v>
          </cell>
          <cell r="H228">
            <v>0</v>
          </cell>
          <cell r="I228">
            <v>0</v>
          </cell>
        </row>
        <row r="230">
          <cell r="B230" t="str">
            <v>7.11(1)</v>
          </cell>
          <cell r="C230" t="str">
            <v>Expantiont joint type I.</v>
          </cell>
          <cell r="D230" t="str">
            <v>Expantiont joint type I.</v>
          </cell>
          <cell r="E230">
            <v>0</v>
          </cell>
          <cell r="F230" t="str">
            <v>m</v>
          </cell>
          <cell r="G230">
            <v>0</v>
          </cell>
          <cell r="H230">
            <v>0</v>
          </cell>
          <cell r="I230">
            <v>0</v>
          </cell>
        </row>
        <row r="232">
          <cell r="B232" t="str">
            <v>7.11(2)</v>
          </cell>
          <cell r="C232" t="str">
            <v>Expantiont joint type II (mutu tinggi).</v>
          </cell>
          <cell r="D232" t="str">
            <v>Expantiont joint type II (mutu tinggi).</v>
          </cell>
          <cell r="E232">
            <v>0</v>
          </cell>
          <cell r="F232" t="str">
            <v>m</v>
          </cell>
          <cell r="G232">
            <v>0</v>
          </cell>
          <cell r="H232">
            <v>0</v>
          </cell>
          <cell r="I232">
            <v>0</v>
          </cell>
        </row>
        <row r="254">
          <cell r="B254" t="str">
            <v>8.1 (6)</v>
          </cell>
          <cell r="C254" t="str">
            <v>Campuran Aspal Dingin untuk Pekerjaan Minor</v>
          </cell>
          <cell r="D254" t="str">
            <v>Campuran Aspal Dingin untuk Pekerjaan Minor</v>
          </cell>
          <cell r="E254">
            <v>0</v>
          </cell>
          <cell r="F254" t="str">
            <v>M3</v>
          </cell>
          <cell r="G254">
            <v>0</v>
          </cell>
          <cell r="H254">
            <v>0</v>
          </cell>
          <cell r="I254">
            <v>0</v>
          </cell>
        </row>
        <row r="266">
          <cell r="B266" t="str">
            <v>8.1(12)</v>
          </cell>
          <cell r="C266" t="str">
            <v>Material urugan pilihan untuk pekerjaan minor.</v>
          </cell>
          <cell r="D266" t="str">
            <v>Material urugan pilihan untuk pekerjaan minor.</v>
          </cell>
          <cell r="E266">
            <v>0</v>
          </cell>
          <cell r="F266" t="str">
            <v>m3</v>
          </cell>
          <cell r="G266">
            <v>0</v>
          </cell>
          <cell r="H266">
            <v>0</v>
          </cell>
          <cell r="I266">
            <v>0</v>
          </cell>
        </row>
        <row r="268">
          <cell r="B268" t="str">
            <v>8.1(13)</v>
          </cell>
          <cell r="C268" t="str">
            <v>Latasir (Sand sheet) untuk pekerjaan minor.</v>
          </cell>
          <cell r="D268" t="str">
            <v>Latasir (Sand sheet) untuk pekerjaan minor.</v>
          </cell>
          <cell r="E268">
            <v>0</v>
          </cell>
          <cell r="F268" t="str">
            <v>m2</v>
          </cell>
          <cell r="G268">
            <v>0</v>
          </cell>
          <cell r="H268">
            <v>0</v>
          </cell>
          <cell r="I268">
            <v>0</v>
          </cell>
        </row>
        <row r="270">
          <cell r="B270" t="str">
            <v>8.1(14)</v>
          </cell>
          <cell r="C270" t="str">
            <v>Beton K-125/BO untuk pekerjaan minor.</v>
          </cell>
          <cell r="D270" t="str">
            <v>Beton K-125/BO untuk pekerjaan minor.</v>
          </cell>
          <cell r="E270">
            <v>0</v>
          </cell>
          <cell r="F270" t="str">
            <v>m3</v>
          </cell>
          <cell r="G270">
            <v>0</v>
          </cell>
          <cell r="H270">
            <v>0</v>
          </cell>
          <cell r="I270">
            <v>0</v>
          </cell>
        </row>
        <row r="272">
          <cell r="B272" t="str">
            <v>8.1(15)</v>
          </cell>
          <cell r="C272" t="str">
            <v>Beton K-175 untuk pekerjaan minor.</v>
          </cell>
          <cell r="D272" t="str">
            <v>Beton K-175 untuk pekerjaan minor.</v>
          </cell>
          <cell r="E272">
            <v>0</v>
          </cell>
          <cell r="F272" t="str">
            <v>m3</v>
          </cell>
          <cell r="G272">
            <v>0</v>
          </cell>
          <cell r="H272">
            <v>0</v>
          </cell>
          <cell r="I272">
            <v>0</v>
          </cell>
        </row>
        <row r="274">
          <cell r="B274" t="str">
            <v>8.3(1)</v>
          </cell>
          <cell r="C274" t="str">
            <v>Stabilisasi dengan tanaman rumput.</v>
          </cell>
          <cell r="D274" t="str">
            <v>Stabilisasi dengan tanaman rumput.</v>
          </cell>
          <cell r="E274">
            <v>0</v>
          </cell>
          <cell r="F274" t="str">
            <v>m2</v>
          </cell>
          <cell r="G274">
            <v>0</v>
          </cell>
          <cell r="H274">
            <v>0</v>
          </cell>
          <cell r="I274">
            <v>0</v>
          </cell>
        </row>
        <row r="288">
          <cell r="B288" t="str">
            <v>8.4 (6)</v>
          </cell>
          <cell r="C288" t="str">
            <v>Rel Pengaman ( Guard Rail )</v>
          </cell>
          <cell r="D288" t="str">
            <v>Rel Pengaman ( Guard Rail )</v>
          </cell>
          <cell r="E288">
            <v>0</v>
          </cell>
          <cell r="F288" t="str">
            <v>Buah</v>
          </cell>
          <cell r="G288">
            <v>0</v>
          </cell>
          <cell r="H288">
            <v>0</v>
          </cell>
          <cell r="I288">
            <v>0</v>
          </cell>
        </row>
        <row r="290">
          <cell r="B290" t="str">
            <v>8.5(1)</v>
          </cell>
          <cell r="C290" t="str">
            <v>Pengembalian kondisi lantai jembatan beton.</v>
          </cell>
          <cell r="D290" t="str">
            <v>Pengembalian kondisi lantai jembatan beton.</v>
          </cell>
          <cell r="E290">
            <v>0</v>
          </cell>
          <cell r="F290" t="str">
            <v>m2</v>
          </cell>
          <cell r="G290">
            <v>0</v>
          </cell>
          <cell r="H290">
            <v>0</v>
          </cell>
          <cell r="I290">
            <v>0</v>
          </cell>
        </row>
        <row r="292">
          <cell r="B292" t="str">
            <v>8.5(2)</v>
          </cell>
          <cell r="C292" t="str">
            <v>Pengembalian kondisi lantai jembatan kayu.</v>
          </cell>
          <cell r="D292" t="str">
            <v>Pengembalian kondisi lantai jembatan kayu.</v>
          </cell>
          <cell r="E292">
            <v>0</v>
          </cell>
          <cell r="F292" t="str">
            <v>m2</v>
          </cell>
          <cell r="G292">
            <v>0</v>
          </cell>
          <cell r="H292">
            <v>0</v>
          </cell>
          <cell r="I292">
            <v>0</v>
          </cell>
        </row>
        <row r="294">
          <cell r="B294" t="str">
            <v>8.5(3)</v>
          </cell>
          <cell r="C294" t="str">
            <v>Pengembalian kondisi pelapisan permukaan baja struktur</v>
          </cell>
          <cell r="D294" t="str">
            <v>Pengembalian kondisi pelapisan permukaan baja struktur</v>
          </cell>
          <cell r="E294">
            <v>0</v>
          </cell>
          <cell r="F294" t="str">
            <v>m2</v>
          </cell>
          <cell r="G294">
            <v>0</v>
          </cell>
          <cell r="H294">
            <v>0</v>
          </cell>
          <cell r="I294">
            <v>0</v>
          </cell>
        </row>
        <row r="295">
          <cell r="D295" t="str">
            <v>(pengecatan).</v>
          </cell>
        </row>
        <row r="296">
          <cell r="B296" t="str">
            <v>8.5(4)</v>
          </cell>
          <cell r="C296" t="str">
            <v>Penyuntikan epoxy resin grout.</v>
          </cell>
          <cell r="D296" t="str">
            <v>Penyuntikan epoxy resin grout.</v>
          </cell>
          <cell r="E296">
            <v>0</v>
          </cell>
          <cell r="F296" t="str">
            <v>m2</v>
          </cell>
          <cell r="G296">
            <v>0</v>
          </cell>
          <cell r="H296">
            <v>0</v>
          </cell>
          <cell r="I296">
            <v>0</v>
          </cell>
        </row>
        <row r="298">
          <cell r="B298">
            <v>8.6</v>
          </cell>
          <cell r="C298" t="str">
            <v>Kerb beton.</v>
          </cell>
          <cell r="D298" t="str">
            <v>Kerb beton.</v>
          </cell>
          <cell r="E298">
            <v>0</v>
          </cell>
          <cell r="F298" t="str">
            <v>m</v>
          </cell>
          <cell r="G298">
            <v>0</v>
          </cell>
          <cell r="H298">
            <v>0</v>
          </cell>
          <cell r="I298">
            <v>0</v>
          </cell>
        </row>
        <row r="300">
          <cell r="B300">
            <v>8.6999999999999993</v>
          </cell>
          <cell r="C300" t="str">
            <v>Perkerasan blok pada trotoir dan median.</v>
          </cell>
          <cell r="D300" t="str">
            <v>Perkerasan blok pada trotoir dan median.</v>
          </cell>
          <cell r="E300">
            <v>0</v>
          </cell>
          <cell r="F300" t="str">
            <v>m2</v>
          </cell>
          <cell r="G300">
            <v>0</v>
          </cell>
          <cell r="H300">
            <v>0</v>
          </cell>
          <cell r="I300">
            <v>0</v>
          </cell>
        </row>
        <row r="302">
          <cell r="B302" t="str">
            <v>8.8(1)</v>
          </cell>
          <cell r="C302" t="str">
            <v>Penerangan jalan lampu tunggal.</v>
          </cell>
          <cell r="D302" t="str">
            <v>Penerangan jalan lampu tunggal.</v>
          </cell>
          <cell r="E302">
            <v>0</v>
          </cell>
          <cell r="F302" t="str">
            <v>Buah</v>
          </cell>
          <cell r="G302">
            <v>0</v>
          </cell>
          <cell r="H302">
            <v>0</v>
          </cell>
          <cell r="I302">
            <v>0</v>
          </cell>
        </row>
        <row r="304">
          <cell r="B304" t="str">
            <v>8.8(2)</v>
          </cell>
          <cell r="C304" t="str">
            <v>Penerangan jalan lampu ganda.</v>
          </cell>
          <cell r="D304" t="str">
            <v>Penerangan jalan lampu ganda.</v>
          </cell>
          <cell r="E304">
            <v>0</v>
          </cell>
          <cell r="F304" t="str">
            <v>Buah</v>
          </cell>
          <cell r="G304">
            <v>0</v>
          </cell>
          <cell r="H304">
            <v>0</v>
          </cell>
          <cell r="I304">
            <v>0</v>
          </cell>
        </row>
        <row r="306">
          <cell r="B306">
            <v>8.9</v>
          </cell>
          <cell r="C306" t="str">
            <v>Penghalang median beton pracetak.</v>
          </cell>
          <cell r="D306" t="str">
            <v>Penghalang median beton pracetak.</v>
          </cell>
          <cell r="E306">
            <v>0</v>
          </cell>
          <cell r="F306" t="str">
            <v>m</v>
          </cell>
          <cell r="G306">
            <v>0</v>
          </cell>
          <cell r="H306">
            <v>0</v>
          </cell>
          <cell r="I306">
            <v>0</v>
          </cell>
        </row>
        <row r="308">
          <cell r="B308" t="str">
            <v>8.10(1)</v>
          </cell>
          <cell r="C308" t="str">
            <v>Pengecatan kayu.</v>
          </cell>
          <cell r="D308" t="str">
            <v>Pengecatan kayu.</v>
          </cell>
          <cell r="E308">
            <v>0</v>
          </cell>
          <cell r="F308" t="str">
            <v>m2</v>
          </cell>
          <cell r="G308">
            <v>0</v>
          </cell>
          <cell r="H308">
            <v>0</v>
          </cell>
          <cell r="I308">
            <v>0</v>
          </cell>
        </row>
        <row r="310">
          <cell r="B310" t="str">
            <v>8.10(2)</v>
          </cell>
          <cell r="C310" t="str">
            <v>Pengecatan besi.</v>
          </cell>
          <cell r="D310" t="str">
            <v>Pengecatan besi.</v>
          </cell>
          <cell r="E310">
            <v>0</v>
          </cell>
          <cell r="F310" t="str">
            <v>m2</v>
          </cell>
          <cell r="G310">
            <v>0</v>
          </cell>
          <cell r="H310">
            <v>0</v>
          </cell>
          <cell r="I310">
            <v>0</v>
          </cell>
        </row>
        <row r="312">
          <cell r="B312" t="str">
            <v>8.10(3)</v>
          </cell>
          <cell r="C312" t="str">
            <v>Pengecatan tembok / beton.</v>
          </cell>
          <cell r="D312" t="str">
            <v>Pengecatan tembok / beton.</v>
          </cell>
          <cell r="E312">
            <v>0</v>
          </cell>
          <cell r="F312" t="str">
            <v>m2</v>
          </cell>
          <cell r="G312">
            <v>0</v>
          </cell>
          <cell r="H312">
            <v>0</v>
          </cell>
          <cell r="I312">
            <v>0</v>
          </cell>
        </row>
        <row r="314">
          <cell r="B314">
            <v>8.11</v>
          </cell>
          <cell r="C314" t="str">
            <v>Pagar penghalang (Guard rail).</v>
          </cell>
          <cell r="D314" t="str">
            <v>Pagar penghalang (Guard rail).</v>
          </cell>
          <cell r="E314">
            <v>0</v>
          </cell>
          <cell r="F314" t="str">
            <v>m</v>
          </cell>
          <cell r="G314">
            <v>0</v>
          </cell>
          <cell r="H314">
            <v>0</v>
          </cell>
          <cell r="I314">
            <v>0</v>
          </cell>
        </row>
        <row r="316">
          <cell r="B316">
            <v>8.1199999999999992</v>
          </cell>
          <cell r="C316" t="str">
            <v>Pipa utilitas</v>
          </cell>
          <cell r="D316" t="str">
            <v>Pipa utilitas</v>
          </cell>
          <cell r="E316">
            <v>0</v>
          </cell>
          <cell r="F316" t="str">
            <v>m</v>
          </cell>
          <cell r="G316">
            <v>0</v>
          </cell>
          <cell r="H316">
            <v>0</v>
          </cell>
          <cell r="I316">
            <v>0</v>
          </cell>
        </row>
        <row r="320">
          <cell r="B320" t="str">
            <v>DIV. IX</v>
          </cell>
          <cell r="C320" t="str">
            <v>PEKERJAAN HARIAN</v>
          </cell>
          <cell r="D320" t="str">
            <v>PEKERJAAN HARIAN</v>
          </cell>
        </row>
        <row r="322">
          <cell r="B322">
            <v>9.1</v>
          </cell>
          <cell r="C322" t="str">
            <v>Mandor.</v>
          </cell>
          <cell r="D322" t="str">
            <v>Mandor.</v>
          </cell>
          <cell r="E322">
            <v>0</v>
          </cell>
          <cell r="F322" t="str">
            <v>Jam</v>
          </cell>
          <cell r="G322">
            <v>0</v>
          </cell>
          <cell r="H322">
            <v>0</v>
          </cell>
          <cell r="I322">
            <v>0</v>
          </cell>
        </row>
        <row r="324">
          <cell r="B324">
            <v>9.1999999999999993</v>
          </cell>
          <cell r="C324" t="str">
            <v>Pekerja</v>
          </cell>
          <cell r="D324" t="str">
            <v>Pekerja</v>
          </cell>
          <cell r="E324">
            <v>0</v>
          </cell>
          <cell r="F324" t="str">
            <v>Jam</v>
          </cell>
          <cell r="G324">
            <v>0</v>
          </cell>
          <cell r="H324">
            <v>0</v>
          </cell>
          <cell r="I324">
            <v>0</v>
          </cell>
        </row>
        <row r="326">
          <cell r="B326">
            <v>9.3000000000000007</v>
          </cell>
          <cell r="C326" t="str">
            <v>Tukang</v>
          </cell>
          <cell r="D326" t="str">
            <v>Tukang</v>
          </cell>
          <cell r="E326">
            <v>0</v>
          </cell>
          <cell r="F326" t="str">
            <v>Jam</v>
          </cell>
          <cell r="G326">
            <v>0</v>
          </cell>
          <cell r="H326">
            <v>0</v>
          </cell>
          <cell r="I326">
            <v>0</v>
          </cell>
        </row>
        <row r="328">
          <cell r="B328">
            <v>9.4</v>
          </cell>
          <cell r="C328" t="str">
            <v>Dump Truck.</v>
          </cell>
          <cell r="D328" t="str">
            <v>Dump Truck.</v>
          </cell>
          <cell r="E328">
            <v>0</v>
          </cell>
          <cell r="F328" t="str">
            <v>Jam</v>
          </cell>
          <cell r="G328">
            <v>0</v>
          </cell>
          <cell r="H328">
            <v>0</v>
          </cell>
          <cell r="I328">
            <v>0</v>
          </cell>
        </row>
        <row r="330">
          <cell r="B330">
            <v>9.5</v>
          </cell>
          <cell r="C330" t="str">
            <v>Tangki Air.</v>
          </cell>
          <cell r="D330" t="str">
            <v>Tangki Air.</v>
          </cell>
          <cell r="E330">
            <v>0</v>
          </cell>
          <cell r="F330" t="str">
            <v>Jam</v>
          </cell>
          <cell r="G330">
            <v>0</v>
          </cell>
          <cell r="H330">
            <v>0</v>
          </cell>
          <cell r="I330">
            <v>0</v>
          </cell>
        </row>
        <row r="332">
          <cell r="B332">
            <v>9.6</v>
          </cell>
          <cell r="C332" t="str">
            <v>Bulldozer.</v>
          </cell>
          <cell r="D332" t="str">
            <v>Bulldozer.</v>
          </cell>
          <cell r="E332">
            <v>0</v>
          </cell>
          <cell r="F332" t="str">
            <v>Jam</v>
          </cell>
          <cell r="G332">
            <v>0</v>
          </cell>
          <cell r="H332">
            <v>0</v>
          </cell>
          <cell r="I332">
            <v>0</v>
          </cell>
        </row>
        <row r="334">
          <cell r="B334">
            <v>9.6999999999999993</v>
          </cell>
          <cell r="C334" t="str">
            <v>Motor Grader.</v>
          </cell>
          <cell r="D334" t="str">
            <v>Motor Grader.</v>
          </cell>
          <cell r="E334">
            <v>0</v>
          </cell>
          <cell r="F334" t="str">
            <v>Jam</v>
          </cell>
          <cell r="G334">
            <v>0</v>
          </cell>
          <cell r="H334">
            <v>0</v>
          </cell>
          <cell r="I334">
            <v>0</v>
          </cell>
        </row>
        <row r="336">
          <cell r="B336">
            <v>9.8000000000000007</v>
          </cell>
          <cell r="C336" t="str">
            <v>Wheel Loader.</v>
          </cell>
          <cell r="D336" t="str">
            <v>Wheel Loader.</v>
          </cell>
          <cell r="E336">
            <v>0</v>
          </cell>
          <cell r="F336" t="str">
            <v>Jam</v>
          </cell>
          <cell r="G336">
            <v>0</v>
          </cell>
          <cell r="H336">
            <v>0</v>
          </cell>
          <cell r="I336">
            <v>0</v>
          </cell>
        </row>
        <row r="338">
          <cell r="B338">
            <v>9.9</v>
          </cell>
          <cell r="C338" t="str">
            <v>Excavator.</v>
          </cell>
          <cell r="D338" t="str">
            <v>Excavator.</v>
          </cell>
          <cell r="E338">
            <v>0</v>
          </cell>
          <cell r="F338" t="str">
            <v>Jam</v>
          </cell>
          <cell r="G338">
            <v>0</v>
          </cell>
          <cell r="H338">
            <v>0</v>
          </cell>
          <cell r="I338">
            <v>0</v>
          </cell>
        </row>
        <row r="340">
          <cell r="B340">
            <v>9.1</v>
          </cell>
          <cell r="C340" t="str">
            <v>Crane.   .</v>
          </cell>
          <cell r="D340" t="str">
            <v>Crane.   .</v>
          </cell>
          <cell r="E340">
            <v>0</v>
          </cell>
          <cell r="F340" t="str">
            <v>Jam</v>
          </cell>
          <cell r="G340">
            <v>0</v>
          </cell>
          <cell r="H340">
            <v>0</v>
          </cell>
          <cell r="I340">
            <v>0</v>
          </cell>
        </row>
        <row r="342">
          <cell r="B342">
            <v>9.11</v>
          </cell>
          <cell r="C342" t="str">
            <v>Vibrator Rollers - 13 ton</v>
          </cell>
          <cell r="D342" t="str">
            <v>Vibrator Rollers - 13 ton</v>
          </cell>
          <cell r="E342">
            <v>0</v>
          </cell>
          <cell r="F342" t="str">
            <v>Jam</v>
          </cell>
          <cell r="G342">
            <v>0</v>
          </cell>
          <cell r="H342">
            <v>0</v>
          </cell>
          <cell r="I342">
            <v>0</v>
          </cell>
        </row>
        <row r="344">
          <cell r="B344">
            <v>9.1199999999999992</v>
          </cell>
          <cell r="C344" t="str">
            <v>Vibrator Roller 4 - 6 ton</v>
          </cell>
          <cell r="D344" t="str">
            <v>Vibrator Roller 4 - 6 ton</v>
          </cell>
          <cell r="E344">
            <v>0</v>
          </cell>
          <cell r="F344" t="str">
            <v>Jam</v>
          </cell>
          <cell r="G344">
            <v>0</v>
          </cell>
          <cell r="H344">
            <v>0</v>
          </cell>
          <cell r="I344">
            <v>0</v>
          </cell>
        </row>
        <row r="346">
          <cell r="B346">
            <v>9.1300000000000008</v>
          </cell>
          <cell r="C346" t="str">
            <v>Stamper</v>
          </cell>
          <cell r="D346" t="str">
            <v>Stamper</v>
          </cell>
          <cell r="E346">
            <v>0</v>
          </cell>
          <cell r="F346" t="str">
            <v>Jam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60</v>
          </cell>
        </row>
        <row r="348">
          <cell r="B348">
            <v>9.14</v>
          </cell>
          <cell r="C348" t="str">
            <v>Drop Hammer 500 kg</v>
          </cell>
          <cell r="D348" t="str">
            <v>Drop Hammer 500 kg</v>
          </cell>
          <cell r="E348">
            <v>0</v>
          </cell>
          <cell r="F348" t="str">
            <v>Jam</v>
          </cell>
          <cell r="G348">
            <v>0</v>
          </cell>
          <cell r="H348">
            <v>0</v>
          </cell>
          <cell r="I348">
            <v>0</v>
          </cell>
        </row>
        <row r="350">
          <cell r="B350">
            <v>9.15</v>
          </cell>
          <cell r="C350" t="str">
            <v>Jack Hammer</v>
          </cell>
          <cell r="D350" t="str">
            <v>Jack Hammer</v>
          </cell>
          <cell r="E350">
            <v>0</v>
          </cell>
          <cell r="F350" t="str">
            <v>Jam</v>
          </cell>
          <cell r="G350">
            <v>0</v>
          </cell>
          <cell r="H350">
            <v>0</v>
          </cell>
          <cell r="I350">
            <v>0</v>
          </cell>
        </row>
        <row r="352">
          <cell r="B352">
            <v>9.16</v>
          </cell>
          <cell r="C352" t="str">
            <v>Chain Saw</v>
          </cell>
          <cell r="D352" t="str">
            <v>Chain Saw</v>
          </cell>
          <cell r="E352">
            <v>0</v>
          </cell>
          <cell r="F352" t="str">
            <v>Jam</v>
          </cell>
          <cell r="G352">
            <v>0</v>
          </cell>
          <cell r="H352">
            <v>0</v>
          </cell>
          <cell r="I352">
            <v>0</v>
          </cell>
        </row>
        <row r="354">
          <cell r="B354" t="str">
            <v>Jumlah Harga Pekerjaan Divisi IX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 refreshError="1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/>
      <sheetData sheetId="404"/>
      <sheetData sheetId="405" refreshError="1"/>
      <sheetData sheetId="406"/>
      <sheetData sheetId="407"/>
      <sheetData sheetId="408"/>
      <sheetData sheetId="409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/>
      <sheetData sheetId="479"/>
      <sheetData sheetId="480"/>
      <sheetData sheetId="481" refreshError="1"/>
      <sheetData sheetId="482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/>
      <sheetData sheetId="503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/>
      <sheetData sheetId="798" refreshError="1"/>
      <sheetData sheetId="799" refreshError="1"/>
      <sheetData sheetId="800"/>
      <sheetData sheetId="80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>
        <row r="106">
          <cell r="C106">
            <v>0</v>
          </cell>
        </row>
      </sheetData>
      <sheetData sheetId="887">
        <row r="106">
          <cell r="C106">
            <v>0</v>
          </cell>
        </row>
      </sheetData>
      <sheetData sheetId="888">
        <row r="106">
          <cell r="C106">
            <v>0</v>
          </cell>
        </row>
      </sheetData>
      <sheetData sheetId="889">
        <row r="106">
          <cell r="C106">
            <v>0</v>
          </cell>
        </row>
      </sheetData>
      <sheetData sheetId="890">
        <row r="106">
          <cell r="C106">
            <v>0</v>
          </cell>
        </row>
      </sheetData>
      <sheetData sheetId="891">
        <row r="106">
          <cell r="C106">
            <v>0</v>
          </cell>
        </row>
      </sheetData>
      <sheetData sheetId="892">
        <row r="106">
          <cell r="C106">
            <v>0</v>
          </cell>
        </row>
      </sheetData>
      <sheetData sheetId="893">
        <row r="106">
          <cell r="C106">
            <v>0</v>
          </cell>
        </row>
      </sheetData>
      <sheetData sheetId="894">
        <row r="106">
          <cell r="C106">
            <v>0</v>
          </cell>
        </row>
      </sheetData>
      <sheetData sheetId="895">
        <row r="106">
          <cell r="C106">
            <v>0</v>
          </cell>
        </row>
      </sheetData>
      <sheetData sheetId="896">
        <row r="106">
          <cell r="C106">
            <v>0</v>
          </cell>
        </row>
      </sheetData>
      <sheetData sheetId="897">
        <row r="106">
          <cell r="C106">
            <v>0</v>
          </cell>
        </row>
      </sheetData>
      <sheetData sheetId="898">
        <row r="106">
          <cell r="C106">
            <v>0</v>
          </cell>
        </row>
      </sheetData>
      <sheetData sheetId="899">
        <row r="106">
          <cell r="C106">
            <v>0</v>
          </cell>
        </row>
      </sheetData>
      <sheetData sheetId="900">
        <row r="106">
          <cell r="C106">
            <v>0</v>
          </cell>
        </row>
      </sheetData>
      <sheetData sheetId="901">
        <row r="106">
          <cell r="C106">
            <v>0</v>
          </cell>
        </row>
      </sheetData>
      <sheetData sheetId="902">
        <row r="106">
          <cell r="C106">
            <v>0</v>
          </cell>
        </row>
      </sheetData>
      <sheetData sheetId="903">
        <row r="106">
          <cell r="C106">
            <v>0</v>
          </cell>
        </row>
      </sheetData>
      <sheetData sheetId="904">
        <row r="106">
          <cell r="C106">
            <v>0</v>
          </cell>
        </row>
      </sheetData>
      <sheetData sheetId="905">
        <row r="106">
          <cell r="C106">
            <v>0</v>
          </cell>
        </row>
      </sheetData>
      <sheetData sheetId="906">
        <row r="106">
          <cell r="C106">
            <v>0</v>
          </cell>
        </row>
      </sheetData>
      <sheetData sheetId="907">
        <row r="106">
          <cell r="C106">
            <v>0</v>
          </cell>
        </row>
      </sheetData>
      <sheetData sheetId="908">
        <row r="106">
          <cell r="C106">
            <v>0</v>
          </cell>
        </row>
      </sheetData>
      <sheetData sheetId="909">
        <row r="106">
          <cell r="C106">
            <v>0</v>
          </cell>
        </row>
      </sheetData>
      <sheetData sheetId="910">
        <row r="106">
          <cell r="C106">
            <v>0</v>
          </cell>
        </row>
      </sheetData>
      <sheetData sheetId="911">
        <row r="106">
          <cell r="C106">
            <v>0</v>
          </cell>
        </row>
      </sheetData>
      <sheetData sheetId="912">
        <row r="106">
          <cell r="C106">
            <v>0</v>
          </cell>
        </row>
      </sheetData>
      <sheetData sheetId="913">
        <row r="106">
          <cell r="C106">
            <v>0</v>
          </cell>
        </row>
      </sheetData>
      <sheetData sheetId="914">
        <row r="106">
          <cell r="C106">
            <v>0</v>
          </cell>
        </row>
      </sheetData>
      <sheetData sheetId="915">
        <row r="106">
          <cell r="C106">
            <v>0</v>
          </cell>
        </row>
      </sheetData>
      <sheetData sheetId="916">
        <row r="106">
          <cell r="C106">
            <v>0</v>
          </cell>
        </row>
      </sheetData>
      <sheetData sheetId="917">
        <row r="106">
          <cell r="C106">
            <v>0</v>
          </cell>
        </row>
      </sheetData>
      <sheetData sheetId="918">
        <row r="106">
          <cell r="C106">
            <v>0</v>
          </cell>
        </row>
      </sheetData>
      <sheetData sheetId="919">
        <row r="106">
          <cell r="C106">
            <v>0</v>
          </cell>
        </row>
      </sheetData>
      <sheetData sheetId="920">
        <row r="106">
          <cell r="C106">
            <v>0</v>
          </cell>
        </row>
      </sheetData>
      <sheetData sheetId="921">
        <row r="106">
          <cell r="C106">
            <v>0</v>
          </cell>
        </row>
      </sheetData>
      <sheetData sheetId="922">
        <row r="106">
          <cell r="C106">
            <v>0</v>
          </cell>
        </row>
      </sheetData>
      <sheetData sheetId="923">
        <row r="106">
          <cell r="C106">
            <v>0</v>
          </cell>
        </row>
      </sheetData>
      <sheetData sheetId="924">
        <row r="106">
          <cell r="C106">
            <v>0</v>
          </cell>
        </row>
      </sheetData>
      <sheetData sheetId="925">
        <row r="106">
          <cell r="C106">
            <v>0</v>
          </cell>
        </row>
      </sheetData>
      <sheetData sheetId="926">
        <row r="106">
          <cell r="C106">
            <v>0</v>
          </cell>
        </row>
      </sheetData>
      <sheetData sheetId="927">
        <row r="106">
          <cell r="C106">
            <v>0</v>
          </cell>
        </row>
      </sheetData>
      <sheetData sheetId="928">
        <row r="106">
          <cell r="C106">
            <v>0</v>
          </cell>
        </row>
      </sheetData>
      <sheetData sheetId="929"/>
      <sheetData sheetId="930">
        <row r="106">
          <cell r="C106">
            <v>0</v>
          </cell>
        </row>
      </sheetData>
      <sheetData sheetId="931">
        <row r="106">
          <cell r="C106">
            <v>0</v>
          </cell>
        </row>
      </sheetData>
      <sheetData sheetId="932">
        <row r="106">
          <cell r="C106">
            <v>0</v>
          </cell>
        </row>
      </sheetData>
      <sheetData sheetId="933">
        <row r="106">
          <cell r="C106">
            <v>0</v>
          </cell>
        </row>
      </sheetData>
      <sheetData sheetId="934">
        <row r="106">
          <cell r="C106">
            <v>0</v>
          </cell>
        </row>
      </sheetData>
      <sheetData sheetId="935">
        <row r="106">
          <cell r="C106">
            <v>0</v>
          </cell>
        </row>
      </sheetData>
      <sheetData sheetId="936">
        <row r="106">
          <cell r="C106">
            <v>0</v>
          </cell>
        </row>
      </sheetData>
      <sheetData sheetId="937">
        <row r="106">
          <cell r="C106">
            <v>0</v>
          </cell>
        </row>
      </sheetData>
      <sheetData sheetId="938">
        <row r="106">
          <cell r="C106">
            <v>0</v>
          </cell>
        </row>
      </sheetData>
      <sheetData sheetId="939">
        <row r="106">
          <cell r="C106">
            <v>0</v>
          </cell>
        </row>
      </sheetData>
      <sheetData sheetId="940">
        <row r="106">
          <cell r="C106">
            <v>0</v>
          </cell>
        </row>
      </sheetData>
      <sheetData sheetId="941">
        <row r="106">
          <cell r="C106">
            <v>0</v>
          </cell>
        </row>
      </sheetData>
      <sheetData sheetId="942">
        <row r="106">
          <cell r="C106">
            <v>0</v>
          </cell>
        </row>
      </sheetData>
      <sheetData sheetId="943"/>
      <sheetData sheetId="944"/>
      <sheetData sheetId="945"/>
      <sheetData sheetId="946"/>
      <sheetData sheetId="947">
        <row r="106">
          <cell r="C106">
            <v>0</v>
          </cell>
        </row>
      </sheetData>
      <sheetData sheetId="948"/>
      <sheetData sheetId="949"/>
      <sheetData sheetId="950"/>
      <sheetData sheetId="951"/>
      <sheetData sheetId="952">
        <row r="106">
          <cell r="C106">
            <v>0</v>
          </cell>
        </row>
      </sheetData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>
        <row r="106">
          <cell r="C106">
            <v>0</v>
          </cell>
        </row>
      </sheetData>
      <sheetData sheetId="989"/>
      <sheetData sheetId="990">
        <row r="106">
          <cell r="C106">
            <v>0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>
        <row r="106">
          <cell r="C106">
            <v>0</v>
          </cell>
        </row>
      </sheetData>
      <sheetData sheetId="1000"/>
      <sheetData sheetId="1001"/>
      <sheetData sheetId="1002"/>
      <sheetData sheetId="1003" refreshError="1"/>
      <sheetData sheetId="1004" refreshError="1"/>
      <sheetData sheetId="1005"/>
      <sheetData sheetId="1006"/>
      <sheetData sheetId="1007">
        <row r="106">
          <cell r="C106">
            <v>0</v>
          </cell>
        </row>
      </sheetData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>
        <row r="106">
          <cell r="C106">
            <v>0</v>
          </cell>
        </row>
      </sheetData>
      <sheetData sheetId="1018">
        <row r="106">
          <cell r="C106">
            <v>0</v>
          </cell>
        </row>
      </sheetData>
      <sheetData sheetId="1019">
        <row r="106">
          <cell r="C106">
            <v>0</v>
          </cell>
        </row>
      </sheetData>
      <sheetData sheetId="1020"/>
      <sheetData sheetId="1021">
        <row r="106">
          <cell r="C106">
            <v>0</v>
          </cell>
        </row>
      </sheetData>
      <sheetData sheetId="1022"/>
      <sheetData sheetId="1023"/>
      <sheetData sheetId="1024"/>
      <sheetData sheetId="1025"/>
      <sheetData sheetId="1026">
        <row r="106">
          <cell r="C106">
            <v>0</v>
          </cell>
        </row>
      </sheetData>
      <sheetData sheetId="1027"/>
      <sheetData sheetId="1028"/>
      <sheetData sheetId="1029">
        <row r="106">
          <cell r="C106">
            <v>0</v>
          </cell>
        </row>
      </sheetData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>
        <row r="106">
          <cell r="C106">
            <v>0</v>
          </cell>
        </row>
      </sheetData>
      <sheetData sheetId="1070"/>
      <sheetData sheetId="1071"/>
      <sheetData sheetId="1072"/>
      <sheetData sheetId="1073"/>
      <sheetData sheetId="1074"/>
      <sheetData sheetId="1075"/>
      <sheetData sheetId="1076" refreshError="1"/>
      <sheetData sheetId="1077">
        <row r="106">
          <cell r="C106">
            <v>0</v>
          </cell>
        </row>
      </sheetData>
      <sheetData sheetId="1078">
        <row r="106">
          <cell r="C106">
            <v>0</v>
          </cell>
        </row>
      </sheetData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>
        <row r="106">
          <cell r="C106">
            <v>0</v>
          </cell>
        </row>
      </sheetData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 refreshError="1"/>
      <sheetData sheetId="1130" refreshError="1"/>
      <sheetData sheetId="1131" refreshError="1"/>
      <sheetData sheetId="1132">
        <row r="106">
          <cell r="C106">
            <v>0</v>
          </cell>
        </row>
      </sheetData>
      <sheetData sheetId="1133"/>
      <sheetData sheetId="1134" refreshError="1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>
        <row r="106">
          <cell r="C106">
            <v>0</v>
          </cell>
        </row>
      </sheetData>
      <sheetData sheetId="1153">
        <row r="106">
          <cell r="C106">
            <v>0</v>
          </cell>
        </row>
      </sheetData>
      <sheetData sheetId="1154">
        <row r="106">
          <cell r="C106">
            <v>0</v>
          </cell>
        </row>
      </sheetData>
      <sheetData sheetId="1155">
        <row r="106">
          <cell r="C106">
            <v>0</v>
          </cell>
        </row>
      </sheetData>
      <sheetData sheetId="1156">
        <row r="106">
          <cell r="C106">
            <v>0</v>
          </cell>
        </row>
      </sheetData>
      <sheetData sheetId="1157">
        <row r="106">
          <cell r="C106">
            <v>0</v>
          </cell>
        </row>
      </sheetData>
      <sheetData sheetId="1158">
        <row r="106">
          <cell r="C106">
            <v>0</v>
          </cell>
        </row>
      </sheetData>
      <sheetData sheetId="1159">
        <row r="106">
          <cell r="C106">
            <v>0</v>
          </cell>
        </row>
      </sheetData>
      <sheetData sheetId="1160">
        <row r="106">
          <cell r="C106">
            <v>0</v>
          </cell>
        </row>
      </sheetData>
      <sheetData sheetId="1161">
        <row r="106">
          <cell r="C106">
            <v>0</v>
          </cell>
        </row>
      </sheetData>
      <sheetData sheetId="1162">
        <row r="106">
          <cell r="C106">
            <v>0</v>
          </cell>
        </row>
      </sheetData>
      <sheetData sheetId="1163">
        <row r="106">
          <cell r="C106">
            <v>0</v>
          </cell>
        </row>
      </sheetData>
      <sheetData sheetId="1164">
        <row r="106">
          <cell r="C106">
            <v>0</v>
          </cell>
        </row>
      </sheetData>
      <sheetData sheetId="1165">
        <row r="106">
          <cell r="C106">
            <v>0</v>
          </cell>
        </row>
      </sheetData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>
        <row r="106">
          <cell r="C106">
            <v>0</v>
          </cell>
        </row>
      </sheetData>
      <sheetData sheetId="1180">
        <row r="106">
          <cell r="C106">
            <v>0</v>
          </cell>
        </row>
      </sheetData>
      <sheetData sheetId="1181">
        <row r="106">
          <cell r="C106">
            <v>0</v>
          </cell>
        </row>
      </sheetData>
      <sheetData sheetId="1182">
        <row r="106">
          <cell r="C106">
            <v>0</v>
          </cell>
        </row>
      </sheetData>
      <sheetData sheetId="1183"/>
      <sheetData sheetId="1184"/>
      <sheetData sheetId="1185"/>
      <sheetData sheetId="1186"/>
      <sheetData sheetId="1187"/>
      <sheetData sheetId="1188">
        <row r="106">
          <cell r="C106">
            <v>0</v>
          </cell>
        </row>
      </sheetData>
      <sheetData sheetId="1189">
        <row r="106">
          <cell r="C106">
            <v>0</v>
          </cell>
        </row>
      </sheetData>
      <sheetData sheetId="1190">
        <row r="106">
          <cell r="C106">
            <v>0</v>
          </cell>
        </row>
      </sheetData>
      <sheetData sheetId="1191">
        <row r="106">
          <cell r="C106">
            <v>0</v>
          </cell>
        </row>
      </sheetData>
      <sheetData sheetId="1192"/>
      <sheetData sheetId="1193"/>
      <sheetData sheetId="1194"/>
      <sheetData sheetId="1195">
        <row r="106">
          <cell r="C106">
            <v>0</v>
          </cell>
        </row>
      </sheetData>
      <sheetData sheetId="1196">
        <row r="106">
          <cell r="C106">
            <v>0</v>
          </cell>
        </row>
      </sheetData>
      <sheetData sheetId="1197">
        <row r="106">
          <cell r="C106">
            <v>0</v>
          </cell>
        </row>
      </sheetData>
      <sheetData sheetId="1198">
        <row r="106">
          <cell r="C106">
            <v>0</v>
          </cell>
        </row>
      </sheetData>
      <sheetData sheetId="1199"/>
      <sheetData sheetId="1200"/>
      <sheetData sheetId="1201"/>
      <sheetData sheetId="1202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>
        <row r="106">
          <cell r="C106">
            <v>0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>
        <row r="106">
          <cell r="C106">
            <v>0</v>
          </cell>
        </row>
      </sheetData>
      <sheetData sheetId="1312">
        <row r="106">
          <cell r="C106">
            <v>0</v>
          </cell>
        </row>
      </sheetData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/>
      <sheetData sheetId="1372" refreshError="1"/>
      <sheetData sheetId="1373" refreshError="1"/>
      <sheetData sheetId="1374" refreshError="1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/>
      <sheetData sheetId="1409">
        <row r="106">
          <cell r="C106">
            <v>0</v>
          </cell>
        </row>
      </sheetData>
      <sheetData sheetId="1410"/>
      <sheetData sheetId="1411">
        <row r="106">
          <cell r="C106">
            <v>0</v>
          </cell>
        </row>
      </sheetData>
      <sheetData sheetId="1412"/>
      <sheetData sheetId="1413">
        <row r="106">
          <cell r="C106">
            <v>0</v>
          </cell>
        </row>
      </sheetData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>
        <row r="106">
          <cell r="C106">
            <v>0</v>
          </cell>
        </row>
      </sheetData>
      <sheetData sheetId="2487">
        <row r="106">
          <cell r="C106">
            <v>0</v>
          </cell>
        </row>
      </sheetData>
      <sheetData sheetId="2488">
        <row r="106">
          <cell r="C106">
            <v>0</v>
          </cell>
        </row>
      </sheetData>
      <sheetData sheetId="2489">
        <row r="106">
          <cell r="C106">
            <v>0</v>
          </cell>
        </row>
      </sheetData>
      <sheetData sheetId="2490">
        <row r="106">
          <cell r="C106">
            <v>0</v>
          </cell>
        </row>
      </sheetData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>
        <row r="106">
          <cell r="C106">
            <v>0</v>
          </cell>
        </row>
      </sheetData>
      <sheetData sheetId="2519">
        <row r="106">
          <cell r="C106">
            <v>0</v>
          </cell>
        </row>
      </sheetData>
      <sheetData sheetId="2520">
        <row r="106">
          <cell r="C106">
            <v>0</v>
          </cell>
        </row>
      </sheetData>
      <sheetData sheetId="2521">
        <row r="106">
          <cell r="C106">
            <v>0</v>
          </cell>
        </row>
      </sheetData>
      <sheetData sheetId="2522">
        <row r="106">
          <cell r="C106">
            <v>0</v>
          </cell>
        </row>
      </sheetData>
      <sheetData sheetId="2523"/>
      <sheetData sheetId="2524"/>
      <sheetData sheetId="2525"/>
      <sheetData sheetId="2526"/>
      <sheetData sheetId="2527">
        <row r="106">
          <cell r="C106">
            <v>0</v>
          </cell>
        </row>
      </sheetData>
      <sheetData sheetId="2528">
        <row r="106">
          <cell r="C106">
            <v>0</v>
          </cell>
        </row>
      </sheetData>
      <sheetData sheetId="2529">
        <row r="106">
          <cell r="C106">
            <v>0</v>
          </cell>
        </row>
      </sheetData>
      <sheetData sheetId="2530"/>
      <sheetData sheetId="2531"/>
      <sheetData sheetId="2532"/>
      <sheetData sheetId="2533"/>
      <sheetData sheetId="2534"/>
      <sheetData sheetId="2535">
        <row r="106">
          <cell r="C106">
            <v>0</v>
          </cell>
        </row>
      </sheetData>
      <sheetData sheetId="2536">
        <row r="106">
          <cell r="C106">
            <v>0</v>
          </cell>
        </row>
      </sheetData>
      <sheetData sheetId="2537">
        <row r="106">
          <cell r="C106">
            <v>0</v>
          </cell>
        </row>
      </sheetData>
      <sheetData sheetId="2538">
        <row r="106">
          <cell r="C106">
            <v>0</v>
          </cell>
        </row>
      </sheetData>
      <sheetData sheetId="2539">
        <row r="106">
          <cell r="C106">
            <v>0</v>
          </cell>
        </row>
      </sheetData>
      <sheetData sheetId="2540"/>
      <sheetData sheetId="2541"/>
      <sheetData sheetId="2542"/>
      <sheetData sheetId="2543"/>
      <sheetData sheetId="2544">
        <row r="106">
          <cell r="C106">
            <v>0</v>
          </cell>
        </row>
      </sheetData>
      <sheetData sheetId="2545">
        <row r="106">
          <cell r="C106">
            <v>0</v>
          </cell>
        </row>
      </sheetData>
      <sheetData sheetId="2546">
        <row r="106">
          <cell r="C106">
            <v>0</v>
          </cell>
        </row>
      </sheetData>
      <sheetData sheetId="2547">
        <row r="106">
          <cell r="C106">
            <v>0</v>
          </cell>
        </row>
      </sheetData>
      <sheetData sheetId="2548">
        <row r="106">
          <cell r="C106">
            <v>0</v>
          </cell>
        </row>
      </sheetData>
      <sheetData sheetId="2549">
        <row r="106">
          <cell r="C106">
            <v>0</v>
          </cell>
        </row>
      </sheetData>
      <sheetData sheetId="2550">
        <row r="106">
          <cell r="C106">
            <v>0</v>
          </cell>
        </row>
      </sheetData>
      <sheetData sheetId="2551">
        <row r="106">
          <cell r="C106">
            <v>0</v>
          </cell>
        </row>
      </sheetData>
      <sheetData sheetId="2552">
        <row r="106">
          <cell r="C106">
            <v>0</v>
          </cell>
        </row>
      </sheetData>
      <sheetData sheetId="2553">
        <row r="106">
          <cell r="C106">
            <v>0</v>
          </cell>
        </row>
      </sheetData>
      <sheetData sheetId="2554">
        <row r="106">
          <cell r="C106">
            <v>0</v>
          </cell>
        </row>
      </sheetData>
      <sheetData sheetId="2555"/>
      <sheetData sheetId="2556"/>
      <sheetData sheetId="2557"/>
      <sheetData sheetId="2558"/>
      <sheetData sheetId="2559">
        <row r="106">
          <cell r="C106">
            <v>0</v>
          </cell>
        </row>
      </sheetData>
      <sheetData sheetId="2560">
        <row r="106">
          <cell r="C106">
            <v>0</v>
          </cell>
        </row>
      </sheetData>
      <sheetData sheetId="2561">
        <row r="106">
          <cell r="C106">
            <v>0</v>
          </cell>
        </row>
      </sheetData>
      <sheetData sheetId="2562"/>
      <sheetData sheetId="2563"/>
      <sheetData sheetId="2564">
        <row r="106">
          <cell r="C106">
            <v>0</v>
          </cell>
        </row>
      </sheetData>
      <sheetData sheetId="2565">
        <row r="106">
          <cell r="C106">
            <v>0</v>
          </cell>
        </row>
      </sheetData>
      <sheetData sheetId="2566">
        <row r="106">
          <cell r="C106">
            <v>0</v>
          </cell>
        </row>
      </sheetData>
      <sheetData sheetId="2567"/>
      <sheetData sheetId="2568"/>
      <sheetData sheetId="2569"/>
      <sheetData sheetId="2570"/>
      <sheetData sheetId="2571"/>
      <sheetData sheetId="2572">
        <row r="106">
          <cell r="C106">
            <v>0</v>
          </cell>
        </row>
      </sheetData>
      <sheetData sheetId="2573">
        <row r="106">
          <cell r="C106">
            <v>0</v>
          </cell>
        </row>
      </sheetData>
      <sheetData sheetId="2574">
        <row r="106">
          <cell r="C106">
            <v>0</v>
          </cell>
        </row>
      </sheetData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>
        <row r="106">
          <cell r="C106">
            <v>0</v>
          </cell>
        </row>
      </sheetData>
      <sheetData sheetId="2594">
        <row r="106">
          <cell r="C106">
            <v>0</v>
          </cell>
        </row>
      </sheetData>
      <sheetData sheetId="2595">
        <row r="106">
          <cell r="C106">
            <v>0</v>
          </cell>
        </row>
      </sheetData>
      <sheetData sheetId="2596">
        <row r="106">
          <cell r="C106">
            <v>0</v>
          </cell>
        </row>
      </sheetData>
      <sheetData sheetId="2597">
        <row r="106">
          <cell r="C106">
            <v>0</v>
          </cell>
        </row>
      </sheetData>
      <sheetData sheetId="2598">
        <row r="106">
          <cell r="C106">
            <v>0</v>
          </cell>
        </row>
      </sheetData>
      <sheetData sheetId="2599">
        <row r="106">
          <cell r="C106">
            <v>0</v>
          </cell>
        </row>
      </sheetData>
      <sheetData sheetId="2600">
        <row r="106">
          <cell r="C106">
            <v>0</v>
          </cell>
        </row>
      </sheetData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>
        <row r="106">
          <cell r="C106">
            <v>0</v>
          </cell>
        </row>
      </sheetData>
      <sheetData sheetId="2612">
        <row r="106">
          <cell r="C106">
            <v>0</v>
          </cell>
        </row>
      </sheetData>
      <sheetData sheetId="2613">
        <row r="106">
          <cell r="C106">
            <v>0</v>
          </cell>
        </row>
      </sheetData>
      <sheetData sheetId="2614"/>
      <sheetData sheetId="2615"/>
      <sheetData sheetId="2616"/>
      <sheetData sheetId="2617">
        <row r="106">
          <cell r="C106">
            <v>0</v>
          </cell>
        </row>
      </sheetData>
      <sheetData sheetId="2618">
        <row r="106">
          <cell r="C106">
            <v>0</v>
          </cell>
        </row>
      </sheetData>
      <sheetData sheetId="2619">
        <row r="106">
          <cell r="C106">
            <v>0</v>
          </cell>
        </row>
      </sheetData>
      <sheetData sheetId="2620"/>
      <sheetData sheetId="2621"/>
      <sheetData sheetId="2622"/>
      <sheetData sheetId="2623"/>
      <sheetData sheetId="2624"/>
      <sheetData sheetId="2625">
        <row r="106">
          <cell r="C106">
            <v>0</v>
          </cell>
        </row>
      </sheetData>
      <sheetData sheetId="2626">
        <row r="106">
          <cell r="C106">
            <v>0</v>
          </cell>
        </row>
      </sheetData>
      <sheetData sheetId="2627">
        <row r="106">
          <cell r="C106">
            <v>0</v>
          </cell>
        </row>
      </sheetData>
      <sheetData sheetId="2628">
        <row r="106">
          <cell r="C106">
            <v>0</v>
          </cell>
        </row>
      </sheetData>
      <sheetData sheetId="2629">
        <row r="106">
          <cell r="C106">
            <v>0</v>
          </cell>
        </row>
      </sheetData>
      <sheetData sheetId="2630">
        <row r="106">
          <cell r="C106">
            <v>0</v>
          </cell>
        </row>
      </sheetData>
      <sheetData sheetId="2631">
        <row r="106">
          <cell r="C106">
            <v>0</v>
          </cell>
        </row>
      </sheetData>
      <sheetData sheetId="2632">
        <row r="106">
          <cell r="C106">
            <v>0</v>
          </cell>
        </row>
      </sheetData>
      <sheetData sheetId="2633"/>
      <sheetData sheetId="2634"/>
      <sheetData sheetId="2635">
        <row r="106">
          <cell r="C106">
            <v>0</v>
          </cell>
        </row>
      </sheetData>
      <sheetData sheetId="2636">
        <row r="106">
          <cell r="C106">
            <v>0</v>
          </cell>
        </row>
      </sheetData>
      <sheetData sheetId="2637">
        <row r="106">
          <cell r="C106">
            <v>0</v>
          </cell>
        </row>
      </sheetData>
      <sheetData sheetId="2638">
        <row r="106">
          <cell r="C106">
            <v>0</v>
          </cell>
        </row>
      </sheetData>
      <sheetData sheetId="2639">
        <row r="106">
          <cell r="C106">
            <v>0</v>
          </cell>
        </row>
      </sheetData>
      <sheetData sheetId="2640">
        <row r="106">
          <cell r="C106">
            <v>0</v>
          </cell>
        </row>
      </sheetData>
      <sheetData sheetId="2641">
        <row r="106">
          <cell r="C106">
            <v>0</v>
          </cell>
        </row>
      </sheetData>
      <sheetData sheetId="2642">
        <row r="106">
          <cell r="C106">
            <v>0</v>
          </cell>
        </row>
      </sheetData>
      <sheetData sheetId="2643">
        <row r="106">
          <cell r="C106">
            <v>0</v>
          </cell>
        </row>
      </sheetData>
      <sheetData sheetId="2644">
        <row r="106">
          <cell r="C106">
            <v>0</v>
          </cell>
        </row>
      </sheetData>
      <sheetData sheetId="2645">
        <row r="106">
          <cell r="C106">
            <v>0</v>
          </cell>
        </row>
      </sheetData>
      <sheetData sheetId="2646">
        <row r="106">
          <cell r="C106">
            <v>0</v>
          </cell>
        </row>
      </sheetData>
      <sheetData sheetId="2647">
        <row r="106">
          <cell r="C106">
            <v>0</v>
          </cell>
        </row>
      </sheetData>
      <sheetData sheetId="2648">
        <row r="106">
          <cell r="C106">
            <v>0</v>
          </cell>
        </row>
      </sheetData>
      <sheetData sheetId="2649">
        <row r="106">
          <cell r="C106">
            <v>0</v>
          </cell>
        </row>
      </sheetData>
      <sheetData sheetId="2650"/>
      <sheetData sheetId="2651"/>
      <sheetData sheetId="2652"/>
      <sheetData sheetId="2653"/>
      <sheetData sheetId="2654"/>
      <sheetData sheetId="2655">
        <row r="106">
          <cell r="C106">
            <v>0</v>
          </cell>
        </row>
      </sheetData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>
        <row r="106">
          <cell r="C106">
            <v>0</v>
          </cell>
        </row>
      </sheetData>
      <sheetData sheetId="2681">
        <row r="106">
          <cell r="C106">
            <v>0</v>
          </cell>
        </row>
      </sheetData>
      <sheetData sheetId="2682">
        <row r="106">
          <cell r="C106">
            <v>0</v>
          </cell>
        </row>
      </sheetData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>
        <row r="106">
          <cell r="C106">
            <v>0</v>
          </cell>
        </row>
      </sheetData>
      <sheetData sheetId="2693">
        <row r="106">
          <cell r="C106">
            <v>0</v>
          </cell>
        </row>
      </sheetData>
      <sheetData sheetId="2694">
        <row r="106">
          <cell r="C106">
            <v>0</v>
          </cell>
        </row>
      </sheetData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>
        <row r="106">
          <cell r="C106">
            <v>0</v>
          </cell>
        </row>
      </sheetData>
      <sheetData sheetId="2710">
        <row r="106">
          <cell r="C106">
            <v>0</v>
          </cell>
        </row>
      </sheetData>
      <sheetData sheetId="2711">
        <row r="106">
          <cell r="C106">
            <v>0</v>
          </cell>
        </row>
      </sheetData>
      <sheetData sheetId="2712"/>
      <sheetData sheetId="2713"/>
      <sheetData sheetId="2714"/>
      <sheetData sheetId="2715"/>
      <sheetData sheetId="2716"/>
      <sheetData sheetId="2717"/>
      <sheetData sheetId="2718">
        <row r="106">
          <cell r="C106">
            <v>0</v>
          </cell>
        </row>
      </sheetData>
      <sheetData sheetId="2719">
        <row r="106">
          <cell r="C106">
            <v>0</v>
          </cell>
        </row>
      </sheetData>
      <sheetData sheetId="2720">
        <row r="106">
          <cell r="C106">
            <v>0</v>
          </cell>
        </row>
      </sheetData>
      <sheetData sheetId="2721">
        <row r="106">
          <cell r="C106">
            <v>0</v>
          </cell>
        </row>
      </sheetData>
      <sheetData sheetId="2722">
        <row r="106">
          <cell r="C106">
            <v>0</v>
          </cell>
        </row>
      </sheetData>
      <sheetData sheetId="2723">
        <row r="106">
          <cell r="C106">
            <v>0</v>
          </cell>
        </row>
      </sheetData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>
        <row r="106">
          <cell r="C106">
            <v>0</v>
          </cell>
        </row>
      </sheetData>
      <sheetData sheetId="2734">
        <row r="106">
          <cell r="C106">
            <v>0</v>
          </cell>
        </row>
      </sheetData>
      <sheetData sheetId="2735">
        <row r="106">
          <cell r="C106">
            <v>0</v>
          </cell>
        </row>
      </sheetData>
      <sheetData sheetId="2736">
        <row r="106">
          <cell r="C106">
            <v>0</v>
          </cell>
        </row>
      </sheetData>
      <sheetData sheetId="2737">
        <row r="106">
          <cell r="C106">
            <v>0</v>
          </cell>
        </row>
      </sheetData>
      <sheetData sheetId="2738">
        <row r="106">
          <cell r="C106">
            <v>0</v>
          </cell>
        </row>
      </sheetData>
      <sheetData sheetId="2739">
        <row r="106">
          <cell r="C106">
            <v>0</v>
          </cell>
        </row>
      </sheetData>
      <sheetData sheetId="2740">
        <row r="106">
          <cell r="C106">
            <v>0</v>
          </cell>
        </row>
      </sheetData>
      <sheetData sheetId="2741">
        <row r="106">
          <cell r="C106">
            <v>0</v>
          </cell>
        </row>
      </sheetData>
      <sheetData sheetId="2742">
        <row r="106">
          <cell r="C106">
            <v>0</v>
          </cell>
        </row>
      </sheetData>
      <sheetData sheetId="2743"/>
      <sheetData sheetId="2744"/>
      <sheetData sheetId="2745"/>
      <sheetData sheetId="2746"/>
      <sheetData sheetId="2747"/>
      <sheetData sheetId="2748"/>
      <sheetData sheetId="2749"/>
      <sheetData sheetId="2750">
        <row r="106">
          <cell r="C106">
            <v>0</v>
          </cell>
        </row>
      </sheetData>
      <sheetData sheetId="2751">
        <row r="106">
          <cell r="C106">
            <v>0</v>
          </cell>
        </row>
      </sheetData>
      <sheetData sheetId="2752">
        <row r="106">
          <cell r="C106">
            <v>0</v>
          </cell>
        </row>
      </sheetData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>
        <row r="106">
          <cell r="C106">
            <v>0</v>
          </cell>
        </row>
      </sheetData>
      <sheetData sheetId="2762">
        <row r="106">
          <cell r="C106">
            <v>0</v>
          </cell>
        </row>
      </sheetData>
      <sheetData sheetId="2763"/>
      <sheetData sheetId="2764"/>
      <sheetData sheetId="2765"/>
      <sheetData sheetId="2766"/>
      <sheetData sheetId="2767"/>
      <sheetData sheetId="2768"/>
      <sheetData sheetId="2769">
        <row r="106">
          <cell r="C106">
            <v>0</v>
          </cell>
        </row>
      </sheetData>
      <sheetData sheetId="2770">
        <row r="106">
          <cell r="C106">
            <v>0</v>
          </cell>
        </row>
      </sheetData>
      <sheetData sheetId="2771">
        <row r="106">
          <cell r="C106">
            <v>0</v>
          </cell>
        </row>
      </sheetData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/>
      <sheetData sheetId="2890"/>
      <sheetData sheetId="289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 refreshError="1"/>
      <sheetData sheetId="2899" refreshError="1"/>
      <sheetData sheetId="2900" refreshError="1"/>
      <sheetData sheetId="290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/>
      <sheetData sheetId="2924" refreshError="1"/>
      <sheetData sheetId="2925"/>
      <sheetData sheetId="2926"/>
      <sheetData sheetId="2927"/>
      <sheetData sheetId="2928"/>
      <sheetData sheetId="2929"/>
      <sheetData sheetId="2930"/>
      <sheetData sheetId="2931"/>
      <sheetData sheetId="2932" refreshError="1"/>
      <sheetData sheetId="2933"/>
      <sheetData sheetId="2934" refreshError="1"/>
      <sheetData sheetId="2935"/>
      <sheetData sheetId="2936"/>
      <sheetData sheetId="2937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/>
      <sheetData sheetId="3073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SIPIL RIIL"/>
      <sheetName val="Analis ME"/>
      <sheetName val="ANALISA ME"/>
      <sheetName val="Analis Upah Beton , UPAH RIIL "/>
      <sheetName val="Materia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  <sheetName val="HRG BAHAN &amp; UPAH okk"/>
      <sheetName val="Analis Kusen okk"/>
      <sheetName val="Analis_ME"/>
      <sheetName val="ANALISA_ME"/>
      <sheetName val="Analis_Upah_Beton_,_UPAH_RIIL_"/>
      <sheetName val="Material_RIIL"/>
      <sheetName val="AnalisaSIPIL_RIIL"/>
      <sheetName val="REKAP_BAHAN_&amp;_UPAH_RIIL_"/>
      <sheetName val="REKAP_TOTAL"/>
      <sheetName val="TERMINAL_UNIT_1"/>
      <sheetName val="TERMINAL_UNIT_2"/>
      <sheetName val="MENARA_PANTAU"/>
      <sheetName val="POS_JAGA"/>
      <sheetName val="DNDNG_PENAHAN"/>
      <sheetName val="HRG_BAHAN_&amp;_UPAH_okk"/>
      <sheetName val="Analis_Kusen_okk"/>
      <sheetName val="Estimate"/>
      <sheetName val="CondPol"/>
      <sheetName val="ANALISA railing"/>
      <sheetName val="Analis (2)"/>
      <sheetName val="List Material"/>
      <sheetName val="Data Base"/>
      <sheetName val="A"/>
      <sheetName val="M Edit"/>
      <sheetName val="alat"/>
      <sheetName val="DAF-2"/>
      <sheetName val="FAKTOR"/>
      <sheetName val="AnalisaSIPIL RIIL RAP"/>
      <sheetName val="PLUMBING"/>
      <sheetName val="PEMBESIAN BALOK tukang (2)"/>
      <sheetName val="Analis_ME1"/>
      <sheetName val="ANALISA_ME1"/>
      <sheetName val="Analis_Upah_Beton_,_UPAH_RIIL_1"/>
      <sheetName val="Material_RIIL1"/>
      <sheetName val="AnalisaSIPIL_RIIL1"/>
      <sheetName val="REKAP_BAHAN_&amp;_UPAH_RIIL_1"/>
      <sheetName val="REKAP_TOTAL1"/>
      <sheetName val="TERMINAL_UNIT_11"/>
      <sheetName val="TERMINAL_UNIT_21"/>
      <sheetName val="MENARA_PANTAU1"/>
      <sheetName val="POS_JAGA1"/>
      <sheetName val="DNDNG_PENAHAN1"/>
      <sheetName val="HRG_BAHAN_&amp;_UPAH_okk1"/>
      <sheetName val="Analis_Kusen_okk1"/>
      <sheetName val="Basic Price"/>
      <sheetName val="Sheet3"/>
      <sheetName val="Cover"/>
      <sheetName val="Elektrikal"/>
      <sheetName val="HARGA MATERIAL"/>
      <sheetName val="FINISHING"/>
      <sheetName val="Pt"/>
      <sheetName val="HB me"/>
      <sheetName val="NP"/>
      <sheetName val="Analisa SNI STANDART "/>
      <sheetName val="Kuantitas _ Harga"/>
      <sheetName val="Kuantitas &amp; Harga"/>
      <sheetName val="Fill this out first..."/>
      <sheetName val="D &amp; W sizes"/>
      <sheetName val="ganda"/>
      <sheetName val="Analisa"/>
      <sheetName val="MC_strp CoDa "/>
      <sheetName val="Listrik"/>
      <sheetName val="JADWAL(1)"/>
      <sheetName val="BoQ"/>
      <sheetName val="Konfirm"/>
      <sheetName val="Indirect_Const"/>
      <sheetName val="H_Satuan"/>
      <sheetName val="Rekapitulasi"/>
      <sheetName val="REKAP"/>
      <sheetName val="IN OUT"/>
      <sheetName val="Fill this out first___"/>
      <sheetName val="struktur tdk dipakai"/>
      <sheetName val="BAG-2"/>
      <sheetName val="Mobilisasi"/>
      <sheetName val="rab lt 2 bo"/>
      <sheetName val="I-KAMAR"/>
      <sheetName val="P-late"/>
      <sheetName val="BOQ_INT"/>
      <sheetName val="Pipe"/>
      <sheetName val="概総括1"/>
      <sheetName val="BASIC"/>
      <sheetName val="Cover Daf-2"/>
      <sheetName val="faktor &amp; disc"/>
      <sheetName val="Rekap Prelim"/>
      <sheetName val="Parameters"/>
      <sheetName val=" schedule AMD-2 Rev III"/>
      <sheetName val="Uraian Teknis"/>
      <sheetName val="analisa upah_bahan"/>
      <sheetName val="산근"/>
      <sheetName val="1.Surat (2)"/>
      <sheetName val="harsat"/>
      <sheetName val="Sub"/>
      <sheetName val="RAP"/>
      <sheetName val="H.Satuan"/>
      <sheetName val="인사자료총집계"/>
      <sheetName val="Ch"/>
      <sheetName val="Analisa RAP"/>
      <sheetName val="Analis_ME2"/>
      <sheetName val="ANALISA_ME2"/>
      <sheetName val="Analis_Upah_Beton_,_UPAH_RIIL_2"/>
      <sheetName val="Material_RIIL2"/>
      <sheetName val="AnalisaSIPIL_RIIL2"/>
      <sheetName val="REKAP_BAHAN_&amp;_UPAH_RIIL_2"/>
      <sheetName val="REKAP_TOTAL2"/>
      <sheetName val="TERMINAL_UNIT_12"/>
      <sheetName val="TERMINAL_UNIT_22"/>
      <sheetName val="MENARA_PANTAU2"/>
      <sheetName val="POS_JAGA2"/>
      <sheetName val="DNDNG_PENAHAN2"/>
      <sheetName val="HRG_BAHAN_&amp;_UPAH_okk2"/>
      <sheetName val="Analis_Kusen_okk2"/>
      <sheetName val="AnalisaSIPIL_RIIL_RAP"/>
      <sheetName val="ANALISA_railing"/>
      <sheetName val="Analisa_SNI_STANDART_"/>
      <sheetName val="PEMBESIAN_BALOK_tukang_(2)"/>
      <sheetName val="D_&amp;_W_sizes"/>
      <sheetName val="struktur_tdk_dipakai"/>
      <sheetName val="Kuantitas_&amp;_Harga"/>
      <sheetName val="Kuantitas___Harga"/>
      <sheetName val="Fill_this_out_first___"/>
      <sheetName val="Fill_this_out_first___1"/>
      <sheetName val="Analisa_RAP"/>
      <sheetName val="MC_strp_CoDa_"/>
      <sheetName val="Uraian_Teknis"/>
      <sheetName val="analisa_upah_bahan"/>
      <sheetName val="_schedule_AMD-2_Rev_III"/>
      <sheetName val="Analis_(2)"/>
      <sheetName val="List_Material"/>
      <sheetName val="Data_Base"/>
      <sheetName val="Basic_Price"/>
      <sheetName val="HARGA_MATERIAL"/>
      <sheetName val="HB_me"/>
      <sheetName val="M_Edit"/>
      <sheetName val="Cover_Daf-2"/>
      <sheetName val="faktor_&amp;_disc"/>
      <sheetName val="H_Satuan1"/>
      <sheetName val="IN_OUT"/>
      <sheetName val="1_Surat_(2)"/>
      <sheetName val="Sheet1"/>
      <sheetName val="Ana PasBatu 7.4"/>
      <sheetName val="Isolasi Luar Dalam"/>
      <sheetName val="Isolasi Luar"/>
      <sheetName val="MAP"/>
      <sheetName val="Data-Masukan"/>
      <sheetName val="Divisi1"/>
      <sheetName val="RAB.SEKRETARIAT (1)"/>
      <sheetName val="RAB"/>
      <sheetName val="Bahan"/>
      <sheetName val="SAP"/>
      <sheetName val="Input monthly capex"/>
      <sheetName val="name"/>
      <sheetName val="HSBU ANA"/>
      <sheetName val="Penwrn"/>
      <sheetName val="HARGA"/>
      <sheetName val="대비표"/>
      <sheetName val="B"/>
      <sheetName val="Sheet2"/>
      <sheetName val="Daf.Harga-Upah"/>
      <sheetName val="Analisa 2"/>
      <sheetName val="Breakdown"/>
      <sheetName val="LPP-201"/>
      <sheetName val="Harsat Bahan"/>
      <sheetName val="srtberkas"/>
      <sheetName val="3-DIV5"/>
      <sheetName val="bq"/>
      <sheetName val="notasi"/>
      <sheetName val="DEKAN"/>
      <sheetName val="PBK-01"/>
      <sheetName val="Gedung Kantor"/>
      <sheetName val="inst.pemrintah"/>
      <sheetName val="DAF-1"/>
      <sheetName val="UNIT PRICE"/>
      <sheetName val="ALAT-1"/>
      <sheetName val="HARGA ALAT"/>
      <sheetName val="SPK"/>
      <sheetName val="REALISASI"/>
      <sheetName val="Agregat Halus &amp; Kasar"/>
      <sheetName val="予算票"/>
      <sheetName val="DAF_2"/>
      <sheetName val="ｺｰﾄﾞ"/>
      <sheetName val="AHSbj"/>
      <sheetName val="Rinci Progress Payment"/>
      <sheetName val="Man Power"/>
      <sheetName val="EE-PROP"/>
      <sheetName val="COST"/>
      <sheetName val="Rekap "/>
      <sheetName val="nama PT."/>
      <sheetName val="RAB ME"/>
      <sheetName val="Bill of Qty MEP"/>
      <sheetName val="Anal"/>
      <sheetName val="HB"/>
      <sheetName val="jadwal"/>
      <sheetName val="Huruf"/>
      <sheetName val="k341k612"/>
      <sheetName val="Pol"/>
      <sheetName val="Har. Sat"/>
      <sheetName val="lam3c"/>
      <sheetName val="HDS"/>
      <sheetName val="Harga Bahan &amp; Upah"/>
      <sheetName val="Bahan&amp;Upah"/>
      <sheetName val="GEDUNG-A"/>
      <sheetName val="NET表"/>
      <sheetName val="BQ表"/>
      <sheetName val="WS-GR"/>
      <sheetName val="1"/>
      <sheetName val="Harga Upah dan Bahan"/>
      <sheetName val="Bahan&amp; upah"/>
      <sheetName val="NAMES"/>
      <sheetName val="CODE"/>
      <sheetName val="PRY01-1"/>
      <sheetName val="Analisa  BOW"/>
      <sheetName val="TOWN"/>
      <sheetName val="7.공정표"/>
      <sheetName val="FORM"/>
      <sheetName val="Hrg Sat"/>
      <sheetName val="REKAP Prbndingn"/>
      <sheetName val="MAPP"/>
      <sheetName val="RESOURCES-6"/>
      <sheetName val="Recovered_Sheet1"/>
      <sheetName val="Huruf (2)"/>
      <sheetName val="BQ1"/>
      <sheetName val="ANALISA-1"/>
      <sheetName val="ANALISA-2"/>
      <sheetName val="HSD"/>
      <sheetName val="Uraian"/>
      <sheetName val="Skedull"/>
      <sheetName val="mat"/>
      <sheetName val="al"/>
      <sheetName val="MPU"/>
      <sheetName val="ANALISA-3"/>
      <sheetName val="METODE-2"/>
      <sheetName val="KONFIRMASI"/>
      <sheetName val="cek list"/>
      <sheetName val="Surat"/>
      <sheetName val="Surat DKG"/>
      <sheetName val="Alat Berat"/>
      <sheetName val="METODE"/>
      <sheetName val="product"/>
      <sheetName val="pivot1"/>
      <sheetName val="SAT-DAS"/>
      <sheetName val="Analisa (ok punya)"/>
      <sheetName val="Div2"/>
      <sheetName val="SUR-HARGA"/>
      <sheetName val="Spec ME"/>
      <sheetName val="PileCap"/>
      <sheetName val="1. BQ"/>
      <sheetName val="LAUT"/>
      <sheetName val="2.2 BQ"/>
      <sheetName val="PriceList"/>
      <sheetName val="Resume"/>
      <sheetName val="7.PEK-STRUKTUR"/>
      <sheetName val="Ana. PU"/>
      <sheetName val="AHS Marka"/>
      <sheetName val="analysis2"/>
      <sheetName val="UBA"/>
      <sheetName val="BQ (3)"/>
      <sheetName val="BQ (2)"/>
      <sheetName val="RAB (A) (3)"/>
      <sheetName val="SUBKON"/>
      <sheetName val="UPAH"/>
      <sheetName val="Material"/>
      <sheetName val="RAB (A) (2)"/>
      <sheetName val="Bobot"/>
      <sheetName val="Gaji"/>
      <sheetName val="K3"/>
      <sheetName val="Rekap RAB"/>
      <sheetName val="Rekap vul (3)"/>
      <sheetName val="Rekap vul"/>
      <sheetName val="RAB Btl "/>
      <sheetName val="Rekap vul (2)"/>
      <sheetName val="Sheet3 (3)"/>
      <sheetName val="Sheet3 (2)"/>
      <sheetName val="RAB _A_ _2_"/>
      <sheetName val="Harga Satuan"/>
      <sheetName val="TRMNL TLOGOWARU 29 JAN '07 ( AN"/>
      <sheetName val="S_Suramadu"/>
      <sheetName val="AssumptionValue"/>
      <sheetName val="OwnEq"/>
      <sheetName val="12CGOU"/>
      <sheetName val="Grand Summary"/>
      <sheetName val="PNT"/>
      <sheetName val="DASAR"/>
      <sheetName val="Master 1.0"/>
      <sheetName val="Harga Sat_APP"/>
      <sheetName val="pricing"/>
      <sheetName val="Hitung"/>
      <sheetName val="RAB-2006-Total"/>
      <sheetName val="Luas-Tot"/>
      <sheetName val="An_Basic"/>
      <sheetName val="INDEX"/>
      <sheetName val="SCHEDULE SECTION 2 JUNI (FIX)"/>
      <sheetName val="Data"/>
      <sheetName val="Bulanan"/>
      <sheetName val="Total"/>
      <sheetName val="Rekap RAP real (2)"/>
      <sheetName val="D7"/>
      <sheetName val="S-Curve"/>
      <sheetName val="ANALIS ALAT"/>
      <sheetName val="Written"/>
      <sheetName val="#REF"/>
      <sheetName val="BasicPrice"/>
      <sheetName val="Daft 2.1"/>
      <sheetName val="hardas"/>
      <sheetName val="Harga Bahan"/>
      <sheetName val="PRD01-5"/>
      <sheetName val="Cashflow"/>
      <sheetName val="PENAWARAN"/>
      <sheetName val="Analis_ME3"/>
      <sheetName val="ANALISA_ME3"/>
      <sheetName val="Analis_Upah_Beton_,_UPAH_RIIL_3"/>
      <sheetName val="Material_RIIL3"/>
      <sheetName val="AnalisaSIPIL_RIIL3"/>
      <sheetName val="REKAP_BAHAN_&amp;_UPAH_RIIL_3"/>
      <sheetName val="REKAP_TOTAL3"/>
      <sheetName val="TERMINAL_UNIT_13"/>
      <sheetName val="TERMINAL_UNIT_23"/>
      <sheetName val="MENARA_PANTAU3"/>
      <sheetName val="POS_JAGA3"/>
      <sheetName val="DNDNG_PENAHAN3"/>
      <sheetName val="HRG_BAHAN_&amp;_UPAH_okk3"/>
      <sheetName val="Analis_Kusen_okk3"/>
      <sheetName val="Kuantitas_&amp;_Harga1"/>
      <sheetName val="Kuantitas___Harga1"/>
      <sheetName val="PEMBESIAN_BALOK_tukang_(2)1"/>
      <sheetName val="D_&amp;_W_sizes1"/>
      <sheetName val="AnalisaSIPIL_RIIL_RAP1"/>
      <sheetName val="ANALISA_railing1"/>
      <sheetName val="Analisa_SNI_STANDART_1"/>
      <sheetName val="Fill_this_out_first___2"/>
      <sheetName val="Uraian_Teknis1"/>
      <sheetName val="analisa_upah_bahan1"/>
      <sheetName val="MC_strp_CoDa_1"/>
      <sheetName val="Fill_this_out_first___3"/>
      <sheetName val="struktur_tdk_dipakai1"/>
      <sheetName val="_schedule_AMD-2_Rev_III1"/>
      <sheetName val="H_Satuan2"/>
      <sheetName val="1_Surat_(2)1"/>
      <sheetName val="Analis_(2)1"/>
      <sheetName val="List_Material1"/>
      <sheetName val="Data_Base1"/>
      <sheetName val="Basic_Price1"/>
      <sheetName val="IN_OUT1"/>
      <sheetName val="HARGA_MATERIAL1"/>
      <sheetName val="HB_me1"/>
      <sheetName val="M_Edit1"/>
      <sheetName val="Cover_Daf-21"/>
      <sheetName val="faktor_&amp;_disc1"/>
      <sheetName val="Rekap_Prelim"/>
      <sheetName val="Analisa_RAP1"/>
      <sheetName val="Analisa_(ok_punya)"/>
      <sheetName val="RAB_SEKRETARIAT_(1)"/>
      <sheetName val="Spec_ME"/>
      <sheetName val="Gedung_Kantor"/>
      <sheetName val="1__BQ"/>
      <sheetName val="Input_monthly_capex"/>
      <sheetName val="HSBU_ANA"/>
      <sheetName val="rab_lt_2_bo"/>
      <sheetName val="Daf_Harga-Upah"/>
      <sheetName val="Harsat_Bahan"/>
      <sheetName val="Rekap_"/>
      <sheetName val="Huruf_(2)"/>
      <sheetName val="cek_list"/>
      <sheetName val="Surat_DKG"/>
      <sheetName val="Alat_Berat"/>
      <sheetName val="Ana_PasBatu_7_4"/>
      <sheetName val="Isolasi_Luar_Dalam"/>
      <sheetName val="Isolasi_Luar"/>
      <sheetName val="inst_pemrintah"/>
      <sheetName val="Grand_Summary"/>
      <sheetName val="Bill_of_Qty_MEP"/>
      <sheetName val="Master_1_0"/>
      <sheetName val="Harga_Sat_APP"/>
      <sheetName val="Ana__PU"/>
      <sheetName val="Hrg_Sat"/>
      <sheetName val="REKAP_Prbndingn"/>
      <sheetName val="Har__Sat"/>
      <sheetName val="nama_PT_"/>
      <sheetName val="RAB_ME"/>
      <sheetName val="TRMNL_TLOGOWARU_29_JAN_'07_(_AN"/>
      <sheetName val="UNIT_PRICE"/>
      <sheetName val="2_2_BQ"/>
      <sheetName val="Daft_2_1"/>
      <sheetName val="Harga_Bahan"/>
      <sheetName val="hrg-dsr"/>
      <sheetName val="TABEL"/>
      <sheetName val="edit"/>
      <sheetName val="Rinci-Bab1 Master"/>
      <sheetName val="Bab1-Master"/>
      <sheetName val="Bab2"/>
      <sheetName val="Bab3"/>
      <sheetName val="Bab4"/>
      <sheetName val="Bab5"/>
      <sheetName val="Bab6"/>
      <sheetName val="Bab7"/>
      <sheetName val="Bab8"/>
      <sheetName val="Bab9"/>
      <sheetName val="Bab9 t=31 cm"/>
      <sheetName val="Bab10"/>
      <sheetName val="Bab 10 sungai"/>
      <sheetName val="Bab11"/>
      <sheetName val="Bab12"/>
      <sheetName val="Bab13"/>
      <sheetName val="Bab14"/>
      <sheetName val="Bab15"/>
      <sheetName val="Bab16a"/>
      <sheetName val="Bab16b"/>
      <sheetName val="Bab16c"/>
      <sheetName val="KURVA S "/>
      <sheetName val="Per. Gal U Tim - Common"/>
      <sheetName val="Per. Gal. Waste"/>
      <sheetName val="Per. Granular"/>
      <sheetName val="GRAN. "/>
      <sheetName val="ESA"/>
      <sheetName val="SCAFFOLD"/>
      <sheetName val="TGL"/>
      <sheetName val="TANAH1"/>
      <sheetName val="Tn-Gdg"/>
      <sheetName val="Tn-KWP"/>
      <sheetName val="HIT-BC"/>
      <sheetName val="HIT-CONST"/>
      <sheetName val="HIT-BEARINGPAD"/>
      <sheetName val="HIT-AKS"/>
      <sheetName val="HIT-BONDEX+ANGKUR"/>
      <sheetName val="HIT-BRIDGE DRAINAGE"/>
      <sheetName val="PIPA - PER STOK"/>
      <sheetName val="BDX - PER STOK"/>
      <sheetName val="PAD - PER STOK"/>
      <sheetName val="SIDE DRAIN"/>
      <sheetName val="SIDE DRAIN2"/>
      <sheetName val="HIT-DPT"/>
      <sheetName val="HIT-G. B.FILL"/>
      <sheetName val="Sheet5"/>
      <sheetName val="SKEMA SLEEPER"/>
      <sheetName val="SKEMA SLEEPER2"/>
      <sheetName val="SSP Jombang"/>
      <sheetName val="BP-SJ. MAIN"/>
      <sheetName val="BP-SJ. R6B"/>
      <sheetName val="BP-DPT JOMBANG"/>
      <sheetName val="BP-UP. RAMP1"/>
      <sheetName val="BP-UP. RAMP3A"/>
      <sheetName val="BP-UP. BNI"/>
      <sheetName val="BP-UP. PAM. RAYA"/>
      <sheetName val="BP-UP. S. KEDAUNG"/>
      <sheetName val="BP-OP. SARUA I"/>
      <sheetName val="BP-OP. S. MULYA"/>
      <sheetName val="SOLDIER PILE"/>
      <sheetName val="STIFNER"/>
      <sheetName val="STIFNER2"/>
      <sheetName val="LPA1"/>
      <sheetName val="LPA2"/>
      <sheetName val="LPA3)"/>
      <sheetName val="ASPAL"/>
      <sheetName val="BPM Pasir SD"/>
      <sheetName val="61006"/>
      <sheetName val="RJBR"/>
      <sheetName val="anal_hs"/>
      <sheetName val="info"/>
      <sheetName val="KUANTITAS-PIPA"/>
      <sheetName val="MU"/>
      <sheetName val="pvc"/>
      <sheetName val="수지표"/>
      <sheetName val="Public Area"/>
      <sheetName val="Harsat_Pek"/>
      <sheetName val="Hargamat"/>
      <sheetName val="PESANTREN"/>
      <sheetName val="G"/>
      <sheetName val="Curup"/>
      <sheetName val="Prabu"/>
      <sheetName val="On Time"/>
      <sheetName val="Perm. Test"/>
      <sheetName val="HSATUAN"/>
      <sheetName val="HARSAT_BAH"/>
      <sheetName val="Spek-ME"/>
      <sheetName val="Satuan Dasar"/>
      <sheetName val="LPB-MC6"/>
      <sheetName val="H-Dasar"/>
      <sheetName val="Analisa-H"/>
      <sheetName val="Sat~Bahu"/>
      <sheetName val="UMUM"/>
      <sheetName val="DIV7-BM"/>
      <sheetName val="5"/>
      <sheetName val="gvl"/>
      <sheetName val="MT_an"/>
      <sheetName val="Cost Summary"/>
      <sheetName val="rating curve"/>
      <sheetName val="Rekap-Bdg"/>
      <sheetName val="TPI"/>
      <sheetName val="TEST CASE"/>
      <sheetName val="Galian 1"/>
      <sheetName val="Back-Up"/>
      <sheetName val="351BQMCN"/>
      <sheetName val="escon"/>
      <sheetName val="rab_analisa"/>
      <sheetName val="Cover Daf_2"/>
      <sheetName val="Schedule"/>
      <sheetName val="Stay Cable PDMR2"/>
      <sheetName val="rumus"/>
      <sheetName val="02. Bunga Raya, Bengkalis"/>
      <sheetName val="Terbilang"/>
      <sheetName val="03.Kota Tarakan, Lingkas Ujung"/>
      <sheetName val="08. Palambarae, Bulukumba"/>
      <sheetName val="BQ "/>
      <sheetName val="BORE PILE"/>
      <sheetName val="CAPING BEAM"/>
      <sheetName val="PONDASI CAKAR AYAM"/>
      <sheetName val="Pile Cap"/>
      <sheetName val="SLOOF PER TYPE"/>
      <sheetName val="Sloof"/>
      <sheetName val="PLAT"/>
      <sheetName val="Kolom"/>
      <sheetName val="balok PEETYPE "/>
      <sheetName val="BALOK LT .1"/>
      <sheetName val="bk lt 2 sd 5"/>
      <sheetName val="Tangga"/>
      <sheetName val="dpt"/>
      <sheetName val="ddg"/>
      <sheetName val="Pondasi batu kali"/>
      <sheetName val="LUAS"/>
      <sheetName val="TABEL BESI"/>
      <sheetName val="tabel baja"/>
      <sheetName val="KUDA BAJA &amp; ATAP"/>
      <sheetName val="GALIAN BASEMEN"/>
      <sheetName val="KUDA PIP"/>
      <sheetName val="urugan tanah"/>
      <sheetName val="DINDING"/>
      <sheetName val="LANTAI"/>
      <sheetName val="PERTANYAAN"/>
      <sheetName val="Data (2)"/>
      <sheetName val="1.RAB Persiapan"/>
      <sheetName val="1.Vol. Persiapan"/>
      <sheetName val="7. RAB Toilet"/>
      <sheetName val="7.Vol. Toilet"/>
      <sheetName val="10b.RAB JalanBeton"/>
      <sheetName val="10b.Vol. JalanBeton"/>
      <sheetName val="12.RAB Saluran"/>
      <sheetName val="12.Vol. Saluran"/>
      <sheetName val="Lain-lain"/>
      <sheetName val="Jadwal Pelaksanaan"/>
      <sheetName val="AC"/>
      <sheetName val=" Bahan  oK"/>
      <sheetName val=" Alat  ok"/>
      <sheetName val="Upah   oK"/>
      <sheetName val="perbandingan"/>
      <sheetName val="Daft Harsat"/>
      <sheetName val="XXXXXX"/>
      <sheetName val="CB-Ag"/>
      <sheetName val="3-DIV6"/>
      <sheetName val="Perm__Test"/>
      <sheetName val="Satuan_Dasar"/>
      <sheetName val="Cost_Summary"/>
      <sheetName val="rating_curve"/>
      <sheetName val="Analisa_2"/>
      <sheetName val="TEST_CASE"/>
      <sheetName val="Galian_1"/>
      <sheetName val="SCHEDULE_SECTION_2_JUNI_(FIX)"/>
      <sheetName val="Rekap_RAP_real_(2)"/>
      <sheetName val="BQ_(3)"/>
      <sheetName val="BQ_(2)"/>
      <sheetName val="RAB_(A)_(3)"/>
      <sheetName val="RAB_(A)_(2)"/>
      <sheetName val="Rekap_RAB"/>
      <sheetName val="Rekap_vul_(3)"/>
      <sheetName val="Rekap_vul"/>
      <sheetName val="RAB_Btl_"/>
      <sheetName val="Rekap_vul_(2)"/>
      <sheetName val="Sheet3_(3)"/>
      <sheetName val="Sheet3_(2)"/>
      <sheetName val="RAB__A___2_"/>
      <sheetName val="Harga_Satuan"/>
      <sheetName val="Daft_Harsat"/>
      <sheetName val="AHS_Marka"/>
      <sheetName val="Agregat_Halus_&amp;_Kasar"/>
      <sheetName val="5-HARGA"/>
      <sheetName val="Daft.Sewa Alat"/>
      <sheetName val="Analisa SNI"/>
      <sheetName val="TSS"/>
      <sheetName val="tabel tul"/>
      <sheetName val="UPAH BAHAN ALAT"/>
      <sheetName val="Referensi"/>
      <sheetName val="Supl.X"/>
      <sheetName val="B-Down"/>
      <sheetName val="Analis harga"/>
      <sheetName val="UPH,BHN,ALT"/>
      <sheetName val="BBM-03"/>
      <sheetName val="PO-2"/>
      <sheetName val="jadw"/>
      <sheetName val="DAFTAR HARGA"/>
      <sheetName val="eqp-rek"/>
      <sheetName val="daf kh"/>
      <sheetName val="WI"/>
      <sheetName val="Tie Beam GN"/>
      <sheetName val="Bill_2"/>
      <sheetName val="Vol Kusen &amp; Alm"/>
      <sheetName val="sort ars"/>
      <sheetName val="Bq Ars"/>
      <sheetName val="analtek"/>
      <sheetName val="Analisa Harga Satuan"/>
      <sheetName val="HARGA BARU"/>
      <sheetName val="schalat"/>
      <sheetName val="schman"/>
      <sheetName val="schmat"/>
      <sheetName val="Volume"/>
      <sheetName val="rincian A"/>
      <sheetName val="bill qty"/>
      <sheetName val="lampiran"/>
      <sheetName val="Master Edit"/>
      <sheetName val="Summary"/>
      <sheetName val="LAMA-3"/>
      <sheetName val="LAMA-4"/>
      <sheetName val="Connections"/>
      <sheetName val="DWTables"/>
      <sheetName val="HS"/>
      <sheetName val="MATERIAL UPAH DAN ALAT"/>
      <sheetName val="KOEF ESKALASI N WASTE"/>
      <sheetName val="DUCTING_GD-PAJAK ISOLASI DALAM"/>
      <sheetName val="112-885"/>
      <sheetName val="Anl.+"/>
      <sheetName val="D7(1A)"/>
      <sheetName val="harga-SD"/>
      <sheetName val="Sumber Daya"/>
      <sheetName val="Parameter"/>
      <sheetName val="CUACA"/>
      <sheetName val="Analisa Upah &amp; Bahan Plum"/>
    </sheetNames>
    <sheetDataSet>
      <sheetData sheetId="0" refreshError="1">
        <row r="208">
          <cell r="B208" t="str">
            <v>C.13</v>
          </cell>
          <cell r="C208" t="str">
            <v>1 M3 Sloof 150x300 K225</v>
          </cell>
        </row>
        <row r="209">
          <cell r="C209">
            <v>1</v>
          </cell>
          <cell r="D209" t="str">
            <v>M3</v>
          </cell>
          <cell r="E209" t="str">
            <v>Beton Readymix</v>
          </cell>
          <cell r="F209" t="str">
            <v>@Rp</v>
          </cell>
          <cell r="G209">
            <v>430000</v>
          </cell>
          <cell r="H209" t="str">
            <v>=Rp</v>
          </cell>
          <cell r="I209">
            <v>430000</v>
          </cell>
        </row>
        <row r="210">
          <cell r="C210">
            <v>104.6743765591079</v>
          </cell>
          <cell r="D210" t="str">
            <v>Kg</v>
          </cell>
          <cell r="E210" t="str">
            <v>Pembesian Polos</v>
          </cell>
          <cell r="F210" t="str">
            <v>@Rp</v>
          </cell>
          <cell r="G210">
            <v>6100</v>
          </cell>
          <cell r="H210" t="str">
            <v>=Rp</v>
          </cell>
          <cell r="I210">
            <v>638513.69701055821</v>
          </cell>
        </row>
        <row r="211">
          <cell r="C211">
            <v>0</v>
          </cell>
          <cell r="D211" t="str">
            <v>Kg</v>
          </cell>
          <cell r="E211" t="str">
            <v>Pembesian Ulir</v>
          </cell>
          <cell r="F211" t="str">
            <v>@Rp</v>
          </cell>
          <cell r="G211">
            <v>5850</v>
          </cell>
          <cell r="H211" t="str">
            <v>=Rp</v>
          </cell>
          <cell r="I211">
            <v>0</v>
          </cell>
        </row>
        <row r="212">
          <cell r="C212">
            <v>13.333333333333334</v>
          </cell>
          <cell r="D212" t="str">
            <v>M2</v>
          </cell>
          <cell r="E212" t="str">
            <v>Bekisting Non Struktur</v>
          </cell>
          <cell r="F212" t="str">
            <v>@Rp</v>
          </cell>
          <cell r="G212">
            <v>31900</v>
          </cell>
          <cell r="H212" t="str">
            <v>=Rp</v>
          </cell>
          <cell r="I212">
            <v>425333.33333333337</v>
          </cell>
        </row>
        <row r="213">
          <cell r="G213" t="str">
            <v>Jumlah</v>
          </cell>
          <cell r="H213" t="str">
            <v>=Rp</v>
          </cell>
          <cell r="I213">
            <v>1493847.0303438916</v>
          </cell>
        </row>
        <row r="214">
          <cell r="G214" t="str">
            <v>Dibulatkan</v>
          </cell>
          <cell r="H214" t="str">
            <v>=Rp</v>
          </cell>
          <cell r="I214">
            <v>1493900</v>
          </cell>
        </row>
        <row r="225">
          <cell r="B225" t="str">
            <v>C.15</v>
          </cell>
          <cell r="C225" t="str">
            <v>1 M3 Sloof 150x200 K225</v>
          </cell>
        </row>
        <row r="226">
          <cell r="C226">
            <v>1</v>
          </cell>
          <cell r="D226" t="str">
            <v>M3</v>
          </cell>
          <cell r="E226" t="str">
            <v>Beton Readymix</v>
          </cell>
          <cell r="F226" t="str">
            <v>@Rp</v>
          </cell>
          <cell r="G226">
            <v>430000</v>
          </cell>
          <cell r="H226" t="str">
            <v>=Rp</v>
          </cell>
          <cell r="I226">
            <v>430000</v>
          </cell>
        </row>
        <row r="227">
          <cell r="C227">
            <v>131.36360241475481</v>
          </cell>
          <cell r="D227" t="str">
            <v>Kg</v>
          </cell>
          <cell r="E227" t="str">
            <v>Pembesian Polos</v>
          </cell>
          <cell r="F227" t="str">
            <v>@Rp</v>
          </cell>
          <cell r="G227">
            <v>6100</v>
          </cell>
          <cell r="H227" t="str">
            <v>=Rp</v>
          </cell>
          <cell r="I227">
            <v>801317.97473000432</v>
          </cell>
        </row>
        <row r="228">
          <cell r="C228">
            <v>0</v>
          </cell>
          <cell r="D228" t="str">
            <v>Kg</v>
          </cell>
          <cell r="E228" t="str">
            <v>Pembesian Ulir</v>
          </cell>
          <cell r="F228" t="str">
            <v>@Rp</v>
          </cell>
          <cell r="G228">
            <v>5850</v>
          </cell>
          <cell r="H228" t="str">
            <v>=Rp</v>
          </cell>
          <cell r="I228">
            <v>0</v>
          </cell>
        </row>
        <row r="229">
          <cell r="C229">
            <v>13.333333333333334</v>
          </cell>
          <cell r="D229" t="str">
            <v>M2</v>
          </cell>
          <cell r="E229" t="str">
            <v>Bekisting Non Struktur</v>
          </cell>
          <cell r="F229" t="str">
            <v>@Rp</v>
          </cell>
          <cell r="G229">
            <v>31900</v>
          </cell>
          <cell r="H229" t="str">
            <v>=Rp</v>
          </cell>
          <cell r="I229">
            <v>425333.33333333337</v>
          </cell>
        </row>
        <row r="230">
          <cell r="G230" t="str">
            <v>Jumlah</v>
          </cell>
          <cell r="H230" t="str">
            <v>=Rp</v>
          </cell>
          <cell r="I230">
            <v>1656651.3080633376</v>
          </cell>
        </row>
        <row r="231">
          <cell r="G231" t="str">
            <v>Dibulatkan</v>
          </cell>
          <cell r="H231" t="str">
            <v>=Rp</v>
          </cell>
          <cell r="I231">
            <v>1656700</v>
          </cell>
        </row>
        <row r="468">
          <cell r="B468" t="str">
            <v>C.37</v>
          </cell>
          <cell r="C468" t="str">
            <v>1 M3 Kolom 500x500 K225</v>
          </cell>
        </row>
        <row r="469">
          <cell r="C469">
            <v>1</v>
          </cell>
          <cell r="D469" t="str">
            <v>M3</v>
          </cell>
          <cell r="E469" t="str">
            <v>Beton Readymix</v>
          </cell>
          <cell r="F469" t="str">
            <v>@Rp</v>
          </cell>
          <cell r="G469">
            <v>430000</v>
          </cell>
          <cell r="H469" t="str">
            <v>=Rp</v>
          </cell>
          <cell r="I469">
            <v>430000</v>
          </cell>
        </row>
        <row r="470">
          <cell r="C470">
            <v>31.936645518230439</v>
          </cell>
          <cell r="D470" t="str">
            <v>Kg</v>
          </cell>
          <cell r="E470" t="str">
            <v>Pembesian Polos</v>
          </cell>
          <cell r="F470" t="str">
            <v>@Rp</v>
          </cell>
          <cell r="G470">
            <v>6100</v>
          </cell>
          <cell r="H470" t="str">
            <v>=Rp</v>
          </cell>
          <cell r="I470">
            <v>194813.53766120569</v>
          </cell>
        </row>
        <row r="471">
          <cell r="C471">
            <v>178.05604682750868</v>
          </cell>
          <cell r="D471" t="str">
            <v>Kg</v>
          </cell>
          <cell r="E471" t="str">
            <v>Pembesian Ulir</v>
          </cell>
          <cell r="F471" t="str">
            <v>@Rp</v>
          </cell>
          <cell r="G471">
            <v>5850</v>
          </cell>
          <cell r="H471" t="str">
            <v>=Rp</v>
          </cell>
          <cell r="I471">
            <v>1041627.8739409258</v>
          </cell>
        </row>
        <row r="472">
          <cell r="C472">
            <v>8</v>
          </cell>
          <cell r="D472" t="str">
            <v>M2</v>
          </cell>
          <cell r="E472" t="str">
            <v>Bekisting Struktur+Scafolding</v>
          </cell>
          <cell r="F472" t="str">
            <v>@Rp</v>
          </cell>
          <cell r="G472">
            <v>44200</v>
          </cell>
          <cell r="H472" t="str">
            <v>=Rp</v>
          </cell>
          <cell r="I472">
            <v>353600</v>
          </cell>
        </row>
        <row r="473">
          <cell r="G473" t="str">
            <v>Jumlah</v>
          </cell>
          <cell r="H473" t="str">
            <v>=Rp</v>
          </cell>
          <cell r="I473">
            <v>2020041.4116021316</v>
          </cell>
        </row>
        <row r="474">
          <cell r="G474" t="str">
            <v>Dibulatkan</v>
          </cell>
          <cell r="H474" t="str">
            <v>=Rp</v>
          </cell>
          <cell r="I474">
            <v>2020100</v>
          </cell>
        </row>
        <row r="476">
          <cell r="B476" t="str">
            <v>C.38</v>
          </cell>
          <cell r="C476" t="str">
            <v>1 M3 Kolom 450x450 K225</v>
          </cell>
        </row>
        <row r="477">
          <cell r="C477">
            <v>1</v>
          </cell>
          <cell r="D477" t="str">
            <v>M3</v>
          </cell>
          <cell r="E477" t="str">
            <v>Beton Readymix</v>
          </cell>
          <cell r="F477" t="str">
            <v>@Rp</v>
          </cell>
          <cell r="G477">
            <v>430000</v>
          </cell>
          <cell r="H477" t="str">
            <v>=Rp</v>
          </cell>
          <cell r="I477">
            <v>430000</v>
          </cell>
        </row>
        <row r="478">
          <cell r="C478">
            <v>35.16547554559908</v>
          </cell>
          <cell r="D478" t="str">
            <v>Kg</v>
          </cell>
          <cell r="E478" t="str">
            <v>Pembesian Polos</v>
          </cell>
          <cell r="F478" t="str">
            <v>@Rp</v>
          </cell>
          <cell r="G478">
            <v>6100</v>
          </cell>
          <cell r="H478" t="str">
            <v>=Rp</v>
          </cell>
          <cell r="I478">
            <v>214509.40082815438</v>
          </cell>
        </row>
        <row r="479">
          <cell r="C479">
            <v>175.85782402716904</v>
          </cell>
          <cell r="D479" t="str">
            <v>Kg</v>
          </cell>
          <cell r="E479" t="str">
            <v>Pembesian Ulir</v>
          </cell>
          <cell r="F479" t="str">
            <v>@Rp</v>
          </cell>
          <cell r="G479">
            <v>5850</v>
          </cell>
          <cell r="H479" t="str">
            <v>=Rp</v>
          </cell>
          <cell r="I479">
            <v>1028768.270558939</v>
          </cell>
        </row>
        <row r="480">
          <cell r="C480">
            <v>8.8888888888888893</v>
          </cell>
          <cell r="D480" t="str">
            <v>M2</v>
          </cell>
          <cell r="E480" t="str">
            <v>Bekisting Struktur+Scafolding</v>
          </cell>
          <cell r="F480" t="str">
            <v>@Rp</v>
          </cell>
          <cell r="G480">
            <v>44200</v>
          </cell>
          <cell r="H480" t="str">
            <v>=Rp</v>
          </cell>
          <cell r="I480">
            <v>392888.88888888893</v>
          </cell>
        </row>
        <row r="481">
          <cell r="G481" t="str">
            <v>Jumlah</v>
          </cell>
          <cell r="H481" t="str">
            <v>=Rp</v>
          </cell>
          <cell r="I481">
            <v>2066166.5602759824</v>
          </cell>
        </row>
        <row r="482">
          <cell r="G482" t="str">
            <v>Dibulatkan</v>
          </cell>
          <cell r="H482" t="str">
            <v>=Rp</v>
          </cell>
          <cell r="I482">
            <v>2066200</v>
          </cell>
        </row>
      </sheetData>
      <sheetData sheetId="1">
        <row r="208">
          <cell r="B208" t="str">
            <v>C.13</v>
          </cell>
        </row>
      </sheetData>
      <sheetData sheetId="2"/>
      <sheetData sheetId="3"/>
      <sheetData sheetId="4">
        <row r="208">
          <cell r="B208" t="str">
            <v>C.13</v>
          </cell>
        </row>
      </sheetData>
      <sheetData sheetId="5"/>
      <sheetData sheetId="6"/>
      <sheetData sheetId="7">
        <row r="7">
          <cell r="G7">
            <v>497610000</v>
          </cell>
        </row>
      </sheetData>
      <sheetData sheetId="8">
        <row r="208">
          <cell r="B208" t="str">
            <v>C.13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208">
          <cell r="B208" t="str">
            <v>C.13</v>
          </cell>
        </row>
      </sheetData>
      <sheetData sheetId="93">
        <row r="208">
          <cell r="B208" t="str">
            <v>C.13</v>
          </cell>
        </row>
      </sheetData>
      <sheetData sheetId="94" refreshError="1"/>
      <sheetData sheetId="95">
        <row r="208">
          <cell r="B208" t="str">
            <v>C.13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>
        <row r="208">
          <cell r="B208" t="str">
            <v>C.13</v>
          </cell>
        </row>
      </sheetData>
      <sheetData sheetId="101">
        <row r="208">
          <cell r="B208" t="str">
            <v>C.13</v>
          </cell>
        </row>
      </sheetData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208">
          <cell r="B208" t="str">
            <v>C.13</v>
          </cell>
        </row>
      </sheetData>
      <sheetData sheetId="131">
        <row r="208">
          <cell r="B208" t="str">
            <v>C.13</v>
          </cell>
        </row>
      </sheetData>
      <sheetData sheetId="132" refreshError="1"/>
      <sheetData sheetId="133" refreshError="1"/>
      <sheetData sheetId="134">
        <row r="208">
          <cell r="B208" t="str">
            <v>C.13</v>
          </cell>
        </row>
      </sheetData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>
        <row r="208">
          <cell r="B208" t="str">
            <v>C.13</v>
          </cell>
        </row>
      </sheetData>
      <sheetData sheetId="191">
        <row r="208">
          <cell r="B208" t="str">
            <v>C.13</v>
          </cell>
        </row>
      </sheetData>
      <sheetData sheetId="192">
        <row r="208">
          <cell r="B208" t="str">
            <v>C.13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 refreshError="1"/>
      <sheetData sheetId="318" refreshError="1"/>
      <sheetData sheetId="319" refreshError="1"/>
      <sheetData sheetId="320"/>
      <sheetData sheetId="321">
        <row r="208">
          <cell r="B208" t="str">
            <v>C.13</v>
          </cell>
        </row>
      </sheetData>
      <sheetData sheetId="322">
        <row r="208">
          <cell r="B208" t="str">
            <v>C.13</v>
          </cell>
        </row>
      </sheetData>
      <sheetData sheetId="323">
        <row r="7">
          <cell r="G7">
            <v>497610000</v>
          </cell>
        </row>
      </sheetData>
      <sheetData sheetId="324">
        <row r="7">
          <cell r="G7">
            <v>497610000</v>
          </cell>
        </row>
      </sheetData>
      <sheetData sheetId="325">
        <row r="208">
          <cell r="B208" t="str">
            <v>C.13</v>
          </cell>
        </row>
      </sheetData>
      <sheetData sheetId="326">
        <row r="208">
          <cell r="B208" t="str">
            <v>C.13</v>
          </cell>
        </row>
      </sheetData>
      <sheetData sheetId="327">
        <row r="208">
          <cell r="B208" t="str">
            <v>C.13</v>
          </cell>
        </row>
      </sheetData>
      <sheetData sheetId="328">
        <row r="208">
          <cell r="B208" t="str">
            <v>C.13</v>
          </cell>
        </row>
      </sheetData>
      <sheetData sheetId="329">
        <row r="7">
          <cell r="G7">
            <v>497610000</v>
          </cell>
        </row>
      </sheetData>
      <sheetData sheetId="330">
        <row r="7">
          <cell r="G7">
            <v>497610000</v>
          </cell>
        </row>
      </sheetData>
      <sheetData sheetId="331">
        <row r="7">
          <cell r="G7">
            <v>497610000</v>
          </cell>
        </row>
      </sheetData>
      <sheetData sheetId="332">
        <row r="7">
          <cell r="G7">
            <v>497610000</v>
          </cell>
        </row>
      </sheetData>
      <sheetData sheetId="333">
        <row r="7">
          <cell r="G7">
            <v>497610000</v>
          </cell>
        </row>
      </sheetData>
      <sheetData sheetId="334">
        <row r="7">
          <cell r="G7">
            <v>497610000</v>
          </cell>
        </row>
      </sheetData>
      <sheetData sheetId="335">
        <row r="7">
          <cell r="G7">
            <v>497610000</v>
          </cell>
        </row>
      </sheetData>
      <sheetData sheetId="336">
        <row r="208">
          <cell r="B208" t="str">
            <v>C.13</v>
          </cell>
        </row>
      </sheetData>
      <sheetData sheetId="337">
        <row r="208">
          <cell r="B208" t="str">
            <v>C.13</v>
          </cell>
        </row>
      </sheetData>
      <sheetData sheetId="338">
        <row r="208">
          <cell r="B208" t="str">
            <v>C.13</v>
          </cell>
        </row>
      </sheetData>
      <sheetData sheetId="339"/>
      <sheetData sheetId="340">
        <row r="7">
          <cell r="G7">
            <v>497610000</v>
          </cell>
        </row>
      </sheetData>
      <sheetData sheetId="341">
        <row r="208">
          <cell r="B208" t="str">
            <v>C.13</v>
          </cell>
        </row>
      </sheetData>
      <sheetData sheetId="342">
        <row r="208">
          <cell r="B208" t="str">
            <v>C.13</v>
          </cell>
        </row>
      </sheetData>
      <sheetData sheetId="343"/>
      <sheetData sheetId="344">
        <row r="208">
          <cell r="B208" t="str">
            <v>C.13</v>
          </cell>
        </row>
      </sheetData>
      <sheetData sheetId="345">
        <row r="7">
          <cell r="G7">
            <v>497610000</v>
          </cell>
        </row>
      </sheetData>
      <sheetData sheetId="346">
        <row r="7">
          <cell r="G7">
            <v>497610000</v>
          </cell>
        </row>
      </sheetData>
      <sheetData sheetId="347">
        <row r="208">
          <cell r="B208" t="str">
            <v>C.13</v>
          </cell>
        </row>
      </sheetData>
      <sheetData sheetId="348">
        <row r="7">
          <cell r="G7">
            <v>497610000</v>
          </cell>
        </row>
      </sheetData>
      <sheetData sheetId="349">
        <row r="208">
          <cell r="B208" t="str">
            <v>C.13</v>
          </cell>
        </row>
      </sheetData>
      <sheetData sheetId="350">
        <row r="208">
          <cell r="B208" t="str">
            <v>C.13</v>
          </cell>
        </row>
      </sheetData>
      <sheetData sheetId="351">
        <row r="208">
          <cell r="B208" t="str">
            <v>C.13</v>
          </cell>
        </row>
      </sheetData>
      <sheetData sheetId="352">
        <row r="7">
          <cell r="G7">
            <v>497610000</v>
          </cell>
        </row>
      </sheetData>
      <sheetData sheetId="353">
        <row r="208">
          <cell r="B208" t="str">
            <v>C.13</v>
          </cell>
        </row>
      </sheetData>
      <sheetData sheetId="354">
        <row r="7">
          <cell r="G7">
            <v>497610000</v>
          </cell>
        </row>
      </sheetData>
      <sheetData sheetId="355">
        <row r="208">
          <cell r="B208" t="str">
            <v>C.13</v>
          </cell>
        </row>
      </sheetData>
      <sheetData sheetId="356">
        <row r="208">
          <cell r="B208" t="str">
            <v>C.13</v>
          </cell>
        </row>
      </sheetData>
      <sheetData sheetId="357">
        <row r="7">
          <cell r="G7">
            <v>497610000</v>
          </cell>
        </row>
      </sheetData>
      <sheetData sheetId="358">
        <row r="208">
          <cell r="B208" t="str">
            <v>C.13</v>
          </cell>
        </row>
      </sheetData>
      <sheetData sheetId="359">
        <row r="208">
          <cell r="B208" t="str">
            <v>C.13</v>
          </cell>
        </row>
      </sheetData>
      <sheetData sheetId="360">
        <row r="208">
          <cell r="B208" t="str">
            <v>C.13</v>
          </cell>
        </row>
      </sheetData>
      <sheetData sheetId="361">
        <row r="208">
          <cell r="B208" t="str">
            <v>C.13</v>
          </cell>
        </row>
      </sheetData>
      <sheetData sheetId="362">
        <row r="208">
          <cell r="B208" t="str">
            <v>C.13</v>
          </cell>
        </row>
      </sheetData>
      <sheetData sheetId="363">
        <row r="7">
          <cell r="G7">
            <v>497610000</v>
          </cell>
        </row>
      </sheetData>
      <sheetData sheetId="364">
        <row r="7">
          <cell r="G7">
            <v>497610000</v>
          </cell>
        </row>
      </sheetData>
      <sheetData sheetId="365">
        <row r="7">
          <cell r="G7">
            <v>497610000</v>
          </cell>
        </row>
      </sheetData>
      <sheetData sheetId="366">
        <row r="7">
          <cell r="G7">
            <v>497610000</v>
          </cell>
        </row>
      </sheetData>
      <sheetData sheetId="367">
        <row r="7">
          <cell r="G7">
            <v>497610000</v>
          </cell>
        </row>
      </sheetData>
      <sheetData sheetId="368">
        <row r="7">
          <cell r="G7">
            <v>497610000</v>
          </cell>
        </row>
      </sheetData>
      <sheetData sheetId="369">
        <row r="7">
          <cell r="G7">
            <v>497610000</v>
          </cell>
        </row>
      </sheetData>
      <sheetData sheetId="370">
        <row r="7">
          <cell r="G7">
            <v>497610000</v>
          </cell>
        </row>
      </sheetData>
      <sheetData sheetId="371">
        <row r="7">
          <cell r="G7">
            <v>497610000</v>
          </cell>
        </row>
      </sheetData>
      <sheetData sheetId="372">
        <row r="7">
          <cell r="G7">
            <v>497610000</v>
          </cell>
        </row>
      </sheetData>
      <sheetData sheetId="373">
        <row r="7">
          <cell r="G7">
            <v>497610000</v>
          </cell>
        </row>
      </sheetData>
      <sheetData sheetId="374">
        <row r="7">
          <cell r="G7">
            <v>497610000</v>
          </cell>
        </row>
      </sheetData>
      <sheetData sheetId="375">
        <row r="208">
          <cell r="B208">
            <v>0</v>
          </cell>
        </row>
      </sheetData>
      <sheetData sheetId="376">
        <row r="208">
          <cell r="B208">
            <v>0</v>
          </cell>
        </row>
      </sheetData>
      <sheetData sheetId="377">
        <row r="208">
          <cell r="B208" t="str">
            <v>C.13</v>
          </cell>
        </row>
      </sheetData>
      <sheetData sheetId="378">
        <row r="208">
          <cell r="B208" t="str">
            <v>C.13</v>
          </cell>
        </row>
      </sheetData>
      <sheetData sheetId="379">
        <row r="7">
          <cell r="G7">
            <v>497610000</v>
          </cell>
        </row>
      </sheetData>
      <sheetData sheetId="380">
        <row r="208">
          <cell r="B208" t="str">
            <v>C.13</v>
          </cell>
        </row>
      </sheetData>
      <sheetData sheetId="381">
        <row r="7">
          <cell r="G7">
            <v>497610000</v>
          </cell>
        </row>
      </sheetData>
      <sheetData sheetId="382">
        <row r="208">
          <cell r="B208" t="str">
            <v>C.13</v>
          </cell>
        </row>
      </sheetData>
      <sheetData sheetId="383">
        <row r="208">
          <cell r="B208" t="str">
            <v>C.13</v>
          </cell>
        </row>
      </sheetData>
      <sheetData sheetId="384">
        <row r="208">
          <cell r="B208" t="str">
            <v>C.13</v>
          </cell>
        </row>
      </sheetData>
      <sheetData sheetId="385">
        <row r="208">
          <cell r="B208" t="str">
            <v>C.13</v>
          </cell>
        </row>
      </sheetData>
      <sheetData sheetId="386">
        <row r="208">
          <cell r="B208" t="str">
            <v>C.13</v>
          </cell>
        </row>
      </sheetData>
      <sheetData sheetId="387">
        <row r="208">
          <cell r="B208" t="str">
            <v>C.13</v>
          </cell>
        </row>
      </sheetData>
      <sheetData sheetId="388">
        <row r="7">
          <cell r="G7">
            <v>497610000</v>
          </cell>
        </row>
      </sheetData>
      <sheetData sheetId="389">
        <row r="7">
          <cell r="G7">
            <v>497610000</v>
          </cell>
        </row>
      </sheetData>
      <sheetData sheetId="390">
        <row r="7">
          <cell r="G7">
            <v>497610000</v>
          </cell>
        </row>
      </sheetData>
      <sheetData sheetId="391">
        <row r="7">
          <cell r="G7">
            <v>497610000</v>
          </cell>
        </row>
      </sheetData>
      <sheetData sheetId="392">
        <row r="7">
          <cell r="G7">
            <v>497610000</v>
          </cell>
        </row>
      </sheetData>
      <sheetData sheetId="393" refreshError="1"/>
      <sheetData sheetId="394">
        <row r="208">
          <cell r="B208" t="str">
            <v>C.13</v>
          </cell>
        </row>
      </sheetData>
      <sheetData sheetId="395">
        <row r="7">
          <cell r="G7">
            <v>497610000</v>
          </cell>
        </row>
      </sheetData>
      <sheetData sheetId="396">
        <row r="7">
          <cell r="G7">
            <v>497610000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>
        <row r="208">
          <cell r="B208">
            <v>0</v>
          </cell>
        </row>
      </sheetData>
      <sheetData sheetId="407">
        <row r="208">
          <cell r="B208">
            <v>0</v>
          </cell>
        </row>
      </sheetData>
      <sheetData sheetId="408"/>
      <sheetData sheetId="409"/>
      <sheetData sheetId="410"/>
      <sheetData sheetId="411">
        <row r="208">
          <cell r="B208">
            <v>0</v>
          </cell>
        </row>
      </sheetData>
      <sheetData sheetId="412">
        <row r="208">
          <cell r="B208">
            <v>0</v>
          </cell>
        </row>
      </sheetData>
      <sheetData sheetId="413">
        <row r="208">
          <cell r="B208">
            <v>0</v>
          </cell>
        </row>
      </sheetData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 refreshError="1"/>
      <sheetData sheetId="517">
        <row r="208">
          <cell r="A208">
            <v>0</v>
          </cell>
        </row>
      </sheetData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>
        <row r="208">
          <cell r="B208" t="str">
            <v>C.13</v>
          </cell>
        </row>
      </sheetData>
      <sheetData sheetId="564">
        <row r="208">
          <cell r="B208" t="str">
            <v>C.13</v>
          </cell>
        </row>
      </sheetData>
      <sheetData sheetId="565">
        <row r="208">
          <cell r="B208" t="str">
            <v>C.13</v>
          </cell>
        </row>
      </sheetData>
      <sheetData sheetId="566">
        <row r="208">
          <cell r="B208" t="str">
            <v>C.13</v>
          </cell>
        </row>
      </sheetData>
      <sheetData sheetId="567">
        <row r="7">
          <cell r="G7">
            <v>497610000</v>
          </cell>
        </row>
      </sheetData>
      <sheetData sheetId="568">
        <row r="208">
          <cell r="B208" t="str">
            <v>C.13</v>
          </cell>
        </row>
      </sheetData>
      <sheetData sheetId="569">
        <row r="7">
          <cell r="G7">
            <v>497610000</v>
          </cell>
        </row>
      </sheetData>
      <sheetData sheetId="570">
        <row r="7">
          <cell r="G7">
            <v>497610000</v>
          </cell>
        </row>
      </sheetData>
      <sheetData sheetId="571">
        <row r="208">
          <cell r="B208" t="str">
            <v>C.13</v>
          </cell>
        </row>
      </sheetData>
      <sheetData sheetId="572">
        <row r="208">
          <cell r="B208" t="str">
            <v>C.13</v>
          </cell>
        </row>
      </sheetData>
      <sheetData sheetId="573">
        <row r="208">
          <cell r="B208" t="str">
            <v>C.13</v>
          </cell>
        </row>
      </sheetData>
      <sheetData sheetId="574">
        <row r="208">
          <cell r="B208" t="str">
            <v>C.13</v>
          </cell>
        </row>
      </sheetData>
      <sheetData sheetId="575">
        <row r="208">
          <cell r="B208" t="str">
            <v>C.13</v>
          </cell>
        </row>
      </sheetData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>
        <row r="208">
          <cell r="B208" t="str">
            <v>C.13</v>
          </cell>
        </row>
      </sheetData>
      <sheetData sheetId="587">
        <row r="208">
          <cell r="B208" t="str">
            <v>C.13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-PPN"/>
      <sheetName val="Rekap Biaya"/>
      <sheetName val="Kuantitas &amp; Harga"/>
      <sheetName val="Sub-Kont"/>
      <sheetName val="Pekerjaan Utama"/>
      <sheetName val="%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KAP RAB R02"/>
      <sheetName val="RAB RMH R02 "/>
      <sheetName val="HITUNGAN VOLUME R00"/>
      <sheetName val="ANALISA"/>
      <sheetName val="KERAMIK KIA"/>
      <sheetName val="HARGA SANITARY"/>
      <sheetName val="HOLLO BESI"/>
      <sheetName val="KACA"/>
      <sheetName val="CONWOOD"/>
    </sheetNames>
    <sheetDataSet>
      <sheetData sheetId="0" refreshError="1"/>
      <sheetData sheetId="1" refreshError="1"/>
      <sheetData sheetId="2">
        <row r="282">
          <cell r="H282" t="str">
            <v>Bogor,  11  Mei  2022</v>
          </cell>
        </row>
        <row r="289">
          <cell r="H289" t="str">
            <v>Agus Sasmita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54"/>
  <sheetViews>
    <sheetView view="pageBreakPreview" zoomScale="90" zoomScaleNormal="100" zoomScaleSheetLayoutView="90" workbookViewId="0">
      <selection activeCell="C26" sqref="C26"/>
    </sheetView>
  </sheetViews>
  <sheetFormatPr defaultRowHeight="14"/>
  <cols>
    <col min="1" max="1" width="33.08984375" style="132" customWidth="1"/>
    <col min="2" max="2" width="33.08984375" style="124" customWidth="1"/>
    <col min="3" max="3" width="33.08984375" style="133" customWidth="1"/>
    <col min="4" max="252" width="9.08984375" style="124"/>
    <col min="253" max="253" width="5.453125" style="124" customWidth="1"/>
    <col min="254" max="254" width="26.6328125" style="124" customWidth="1"/>
    <col min="255" max="255" width="26.453125" style="124" customWidth="1"/>
    <col min="256" max="256" width="8.453125" style="124" customWidth="1"/>
    <col min="257" max="257" width="7" style="124" customWidth="1"/>
    <col min="258" max="258" width="13" style="124" customWidth="1"/>
    <col min="259" max="259" width="16.453125" style="124" customWidth="1"/>
    <col min="260" max="508" width="9.08984375" style="124"/>
    <col min="509" max="509" width="5.453125" style="124" customWidth="1"/>
    <col min="510" max="510" width="26.6328125" style="124" customWidth="1"/>
    <col min="511" max="511" width="26.453125" style="124" customWidth="1"/>
    <col min="512" max="512" width="8.453125" style="124" customWidth="1"/>
    <col min="513" max="513" width="7" style="124" customWidth="1"/>
    <col min="514" max="514" width="13" style="124" customWidth="1"/>
    <col min="515" max="515" width="16.453125" style="124" customWidth="1"/>
    <col min="516" max="764" width="9.08984375" style="124"/>
    <col min="765" max="765" width="5.453125" style="124" customWidth="1"/>
    <col min="766" max="766" width="26.6328125" style="124" customWidth="1"/>
    <col min="767" max="767" width="26.453125" style="124" customWidth="1"/>
    <col min="768" max="768" width="8.453125" style="124" customWidth="1"/>
    <col min="769" max="769" width="7" style="124" customWidth="1"/>
    <col min="770" max="770" width="13" style="124" customWidth="1"/>
    <col min="771" max="771" width="16.453125" style="124" customWidth="1"/>
    <col min="772" max="1020" width="9.08984375" style="124"/>
    <col min="1021" max="1021" width="5.453125" style="124" customWidth="1"/>
    <col min="1022" max="1022" width="26.6328125" style="124" customWidth="1"/>
    <col min="1023" max="1023" width="26.453125" style="124" customWidth="1"/>
    <col min="1024" max="1024" width="8.453125" style="124" customWidth="1"/>
    <col min="1025" max="1025" width="7" style="124" customWidth="1"/>
    <col min="1026" max="1026" width="13" style="124" customWidth="1"/>
    <col min="1027" max="1027" width="16.453125" style="124" customWidth="1"/>
    <col min="1028" max="1276" width="9.08984375" style="124"/>
    <col min="1277" max="1277" width="5.453125" style="124" customWidth="1"/>
    <col min="1278" max="1278" width="26.6328125" style="124" customWidth="1"/>
    <col min="1279" max="1279" width="26.453125" style="124" customWidth="1"/>
    <col min="1280" max="1280" width="8.453125" style="124" customWidth="1"/>
    <col min="1281" max="1281" width="7" style="124" customWidth="1"/>
    <col min="1282" max="1282" width="13" style="124" customWidth="1"/>
    <col min="1283" max="1283" width="16.453125" style="124" customWidth="1"/>
    <col min="1284" max="1532" width="9.08984375" style="124"/>
    <col min="1533" max="1533" width="5.453125" style="124" customWidth="1"/>
    <col min="1534" max="1534" width="26.6328125" style="124" customWidth="1"/>
    <col min="1535" max="1535" width="26.453125" style="124" customWidth="1"/>
    <col min="1536" max="1536" width="8.453125" style="124" customWidth="1"/>
    <col min="1537" max="1537" width="7" style="124" customWidth="1"/>
    <col min="1538" max="1538" width="13" style="124" customWidth="1"/>
    <col min="1539" max="1539" width="16.453125" style="124" customWidth="1"/>
    <col min="1540" max="1788" width="9.08984375" style="124"/>
    <col min="1789" max="1789" width="5.453125" style="124" customWidth="1"/>
    <col min="1790" max="1790" width="26.6328125" style="124" customWidth="1"/>
    <col min="1791" max="1791" width="26.453125" style="124" customWidth="1"/>
    <col min="1792" max="1792" width="8.453125" style="124" customWidth="1"/>
    <col min="1793" max="1793" width="7" style="124" customWidth="1"/>
    <col min="1794" max="1794" width="13" style="124" customWidth="1"/>
    <col min="1795" max="1795" width="16.453125" style="124" customWidth="1"/>
    <col min="1796" max="2044" width="9.08984375" style="124"/>
    <col min="2045" max="2045" width="5.453125" style="124" customWidth="1"/>
    <col min="2046" max="2046" width="26.6328125" style="124" customWidth="1"/>
    <col min="2047" max="2047" width="26.453125" style="124" customWidth="1"/>
    <col min="2048" max="2048" width="8.453125" style="124" customWidth="1"/>
    <col min="2049" max="2049" width="7" style="124" customWidth="1"/>
    <col min="2050" max="2050" width="13" style="124" customWidth="1"/>
    <col min="2051" max="2051" width="16.453125" style="124" customWidth="1"/>
    <col min="2052" max="2300" width="9.08984375" style="124"/>
    <col min="2301" max="2301" width="5.453125" style="124" customWidth="1"/>
    <col min="2302" max="2302" width="26.6328125" style="124" customWidth="1"/>
    <col min="2303" max="2303" width="26.453125" style="124" customWidth="1"/>
    <col min="2304" max="2304" width="8.453125" style="124" customWidth="1"/>
    <col min="2305" max="2305" width="7" style="124" customWidth="1"/>
    <col min="2306" max="2306" width="13" style="124" customWidth="1"/>
    <col min="2307" max="2307" width="16.453125" style="124" customWidth="1"/>
    <col min="2308" max="2556" width="9.08984375" style="124"/>
    <col min="2557" max="2557" width="5.453125" style="124" customWidth="1"/>
    <col min="2558" max="2558" width="26.6328125" style="124" customWidth="1"/>
    <col min="2559" max="2559" width="26.453125" style="124" customWidth="1"/>
    <col min="2560" max="2560" width="8.453125" style="124" customWidth="1"/>
    <col min="2561" max="2561" width="7" style="124" customWidth="1"/>
    <col min="2562" max="2562" width="13" style="124" customWidth="1"/>
    <col min="2563" max="2563" width="16.453125" style="124" customWidth="1"/>
    <col min="2564" max="2812" width="9.08984375" style="124"/>
    <col min="2813" max="2813" width="5.453125" style="124" customWidth="1"/>
    <col min="2814" max="2814" width="26.6328125" style="124" customWidth="1"/>
    <col min="2815" max="2815" width="26.453125" style="124" customWidth="1"/>
    <col min="2816" max="2816" width="8.453125" style="124" customWidth="1"/>
    <col min="2817" max="2817" width="7" style="124" customWidth="1"/>
    <col min="2818" max="2818" width="13" style="124" customWidth="1"/>
    <col min="2819" max="2819" width="16.453125" style="124" customWidth="1"/>
    <col min="2820" max="3068" width="9.08984375" style="124"/>
    <col min="3069" max="3069" width="5.453125" style="124" customWidth="1"/>
    <col min="3070" max="3070" width="26.6328125" style="124" customWidth="1"/>
    <col min="3071" max="3071" width="26.453125" style="124" customWidth="1"/>
    <col min="3072" max="3072" width="8.453125" style="124" customWidth="1"/>
    <col min="3073" max="3073" width="7" style="124" customWidth="1"/>
    <col min="3074" max="3074" width="13" style="124" customWidth="1"/>
    <col min="3075" max="3075" width="16.453125" style="124" customWidth="1"/>
    <col min="3076" max="3324" width="9.08984375" style="124"/>
    <col min="3325" max="3325" width="5.453125" style="124" customWidth="1"/>
    <col min="3326" max="3326" width="26.6328125" style="124" customWidth="1"/>
    <col min="3327" max="3327" width="26.453125" style="124" customWidth="1"/>
    <col min="3328" max="3328" width="8.453125" style="124" customWidth="1"/>
    <col min="3329" max="3329" width="7" style="124" customWidth="1"/>
    <col min="3330" max="3330" width="13" style="124" customWidth="1"/>
    <col min="3331" max="3331" width="16.453125" style="124" customWidth="1"/>
    <col min="3332" max="3580" width="9.08984375" style="124"/>
    <col min="3581" max="3581" width="5.453125" style="124" customWidth="1"/>
    <col min="3582" max="3582" width="26.6328125" style="124" customWidth="1"/>
    <col min="3583" max="3583" width="26.453125" style="124" customWidth="1"/>
    <col min="3584" max="3584" width="8.453125" style="124" customWidth="1"/>
    <col min="3585" max="3585" width="7" style="124" customWidth="1"/>
    <col min="3586" max="3586" width="13" style="124" customWidth="1"/>
    <col min="3587" max="3587" width="16.453125" style="124" customWidth="1"/>
    <col min="3588" max="3836" width="9.08984375" style="124"/>
    <col min="3837" max="3837" width="5.453125" style="124" customWidth="1"/>
    <col min="3838" max="3838" width="26.6328125" style="124" customWidth="1"/>
    <col min="3839" max="3839" width="26.453125" style="124" customWidth="1"/>
    <col min="3840" max="3840" width="8.453125" style="124" customWidth="1"/>
    <col min="3841" max="3841" width="7" style="124" customWidth="1"/>
    <col min="3842" max="3842" width="13" style="124" customWidth="1"/>
    <col min="3843" max="3843" width="16.453125" style="124" customWidth="1"/>
    <col min="3844" max="4092" width="9.08984375" style="124"/>
    <col min="4093" max="4093" width="5.453125" style="124" customWidth="1"/>
    <col min="4094" max="4094" width="26.6328125" style="124" customWidth="1"/>
    <col min="4095" max="4095" width="26.453125" style="124" customWidth="1"/>
    <col min="4096" max="4096" width="8.453125" style="124" customWidth="1"/>
    <col min="4097" max="4097" width="7" style="124" customWidth="1"/>
    <col min="4098" max="4098" width="13" style="124" customWidth="1"/>
    <col min="4099" max="4099" width="16.453125" style="124" customWidth="1"/>
    <col min="4100" max="4348" width="9.08984375" style="124"/>
    <col min="4349" max="4349" width="5.453125" style="124" customWidth="1"/>
    <col min="4350" max="4350" width="26.6328125" style="124" customWidth="1"/>
    <col min="4351" max="4351" width="26.453125" style="124" customWidth="1"/>
    <col min="4352" max="4352" width="8.453125" style="124" customWidth="1"/>
    <col min="4353" max="4353" width="7" style="124" customWidth="1"/>
    <col min="4354" max="4354" width="13" style="124" customWidth="1"/>
    <col min="4355" max="4355" width="16.453125" style="124" customWidth="1"/>
    <col min="4356" max="4604" width="9.08984375" style="124"/>
    <col min="4605" max="4605" width="5.453125" style="124" customWidth="1"/>
    <col min="4606" max="4606" width="26.6328125" style="124" customWidth="1"/>
    <col min="4607" max="4607" width="26.453125" style="124" customWidth="1"/>
    <col min="4608" max="4608" width="8.453125" style="124" customWidth="1"/>
    <col min="4609" max="4609" width="7" style="124" customWidth="1"/>
    <col min="4610" max="4610" width="13" style="124" customWidth="1"/>
    <col min="4611" max="4611" width="16.453125" style="124" customWidth="1"/>
    <col min="4612" max="4860" width="9.08984375" style="124"/>
    <col min="4861" max="4861" width="5.453125" style="124" customWidth="1"/>
    <col min="4862" max="4862" width="26.6328125" style="124" customWidth="1"/>
    <col min="4863" max="4863" width="26.453125" style="124" customWidth="1"/>
    <col min="4864" max="4864" width="8.453125" style="124" customWidth="1"/>
    <col min="4865" max="4865" width="7" style="124" customWidth="1"/>
    <col min="4866" max="4866" width="13" style="124" customWidth="1"/>
    <col min="4867" max="4867" width="16.453125" style="124" customWidth="1"/>
    <col min="4868" max="5116" width="9.08984375" style="124"/>
    <col min="5117" max="5117" width="5.453125" style="124" customWidth="1"/>
    <col min="5118" max="5118" width="26.6328125" style="124" customWidth="1"/>
    <col min="5119" max="5119" width="26.453125" style="124" customWidth="1"/>
    <col min="5120" max="5120" width="8.453125" style="124" customWidth="1"/>
    <col min="5121" max="5121" width="7" style="124" customWidth="1"/>
    <col min="5122" max="5122" width="13" style="124" customWidth="1"/>
    <col min="5123" max="5123" width="16.453125" style="124" customWidth="1"/>
    <col min="5124" max="5372" width="9.08984375" style="124"/>
    <col min="5373" max="5373" width="5.453125" style="124" customWidth="1"/>
    <col min="5374" max="5374" width="26.6328125" style="124" customWidth="1"/>
    <col min="5375" max="5375" width="26.453125" style="124" customWidth="1"/>
    <col min="5376" max="5376" width="8.453125" style="124" customWidth="1"/>
    <col min="5377" max="5377" width="7" style="124" customWidth="1"/>
    <col min="5378" max="5378" width="13" style="124" customWidth="1"/>
    <col min="5379" max="5379" width="16.453125" style="124" customWidth="1"/>
    <col min="5380" max="5628" width="9.08984375" style="124"/>
    <col min="5629" max="5629" width="5.453125" style="124" customWidth="1"/>
    <col min="5630" max="5630" width="26.6328125" style="124" customWidth="1"/>
    <col min="5631" max="5631" width="26.453125" style="124" customWidth="1"/>
    <col min="5632" max="5632" width="8.453125" style="124" customWidth="1"/>
    <col min="5633" max="5633" width="7" style="124" customWidth="1"/>
    <col min="5634" max="5634" width="13" style="124" customWidth="1"/>
    <col min="5635" max="5635" width="16.453125" style="124" customWidth="1"/>
    <col min="5636" max="5884" width="9.08984375" style="124"/>
    <col min="5885" max="5885" width="5.453125" style="124" customWidth="1"/>
    <col min="5886" max="5886" width="26.6328125" style="124" customWidth="1"/>
    <col min="5887" max="5887" width="26.453125" style="124" customWidth="1"/>
    <col min="5888" max="5888" width="8.453125" style="124" customWidth="1"/>
    <col min="5889" max="5889" width="7" style="124" customWidth="1"/>
    <col min="5890" max="5890" width="13" style="124" customWidth="1"/>
    <col min="5891" max="5891" width="16.453125" style="124" customWidth="1"/>
    <col min="5892" max="6140" width="9.08984375" style="124"/>
    <col min="6141" max="6141" width="5.453125" style="124" customWidth="1"/>
    <col min="6142" max="6142" width="26.6328125" style="124" customWidth="1"/>
    <col min="6143" max="6143" width="26.453125" style="124" customWidth="1"/>
    <col min="6144" max="6144" width="8.453125" style="124" customWidth="1"/>
    <col min="6145" max="6145" width="7" style="124" customWidth="1"/>
    <col min="6146" max="6146" width="13" style="124" customWidth="1"/>
    <col min="6147" max="6147" width="16.453125" style="124" customWidth="1"/>
    <col min="6148" max="6396" width="9.08984375" style="124"/>
    <col min="6397" max="6397" width="5.453125" style="124" customWidth="1"/>
    <col min="6398" max="6398" width="26.6328125" style="124" customWidth="1"/>
    <col min="6399" max="6399" width="26.453125" style="124" customWidth="1"/>
    <col min="6400" max="6400" width="8.453125" style="124" customWidth="1"/>
    <col min="6401" max="6401" width="7" style="124" customWidth="1"/>
    <col min="6402" max="6402" width="13" style="124" customWidth="1"/>
    <col min="6403" max="6403" width="16.453125" style="124" customWidth="1"/>
    <col min="6404" max="6652" width="9.08984375" style="124"/>
    <col min="6653" max="6653" width="5.453125" style="124" customWidth="1"/>
    <col min="6654" max="6654" width="26.6328125" style="124" customWidth="1"/>
    <col min="6655" max="6655" width="26.453125" style="124" customWidth="1"/>
    <col min="6656" max="6656" width="8.453125" style="124" customWidth="1"/>
    <col min="6657" max="6657" width="7" style="124" customWidth="1"/>
    <col min="6658" max="6658" width="13" style="124" customWidth="1"/>
    <col min="6659" max="6659" width="16.453125" style="124" customWidth="1"/>
    <col min="6660" max="6908" width="9.08984375" style="124"/>
    <col min="6909" max="6909" width="5.453125" style="124" customWidth="1"/>
    <col min="6910" max="6910" width="26.6328125" style="124" customWidth="1"/>
    <col min="6911" max="6911" width="26.453125" style="124" customWidth="1"/>
    <col min="6912" max="6912" width="8.453125" style="124" customWidth="1"/>
    <col min="6913" max="6913" width="7" style="124" customWidth="1"/>
    <col min="6914" max="6914" width="13" style="124" customWidth="1"/>
    <col min="6915" max="6915" width="16.453125" style="124" customWidth="1"/>
    <col min="6916" max="7164" width="9.08984375" style="124"/>
    <col min="7165" max="7165" width="5.453125" style="124" customWidth="1"/>
    <col min="7166" max="7166" width="26.6328125" style="124" customWidth="1"/>
    <col min="7167" max="7167" width="26.453125" style="124" customWidth="1"/>
    <col min="7168" max="7168" width="8.453125" style="124" customWidth="1"/>
    <col min="7169" max="7169" width="7" style="124" customWidth="1"/>
    <col min="7170" max="7170" width="13" style="124" customWidth="1"/>
    <col min="7171" max="7171" width="16.453125" style="124" customWidth="1"/>
    <col min="7172" max="7420" width="9.08984375" style="124"/>
    <col min="7421" max="7421" width="5.453125" style="124" customWidth="1"/>
    <col min="7422" max="7422" width="26.6328125" style="124" customWidth="1"/>
    <col min="7423" max="7423" width="26.453125" style="124" customWidth="1"/>
    <col min="7424" max="7424" width="8.453125" style="124" customWidth="1"/>
    <col min="7425" max="7425" width="7" style="124" customWidth="1"/>
    <col min="7426" max="7426" width="13" style="124" customWidth="1"/>
    <col min="7427" max="7427" width="16.453125" style="124" customWidth="1"/>
    <col min="7428" max="7676" width="9.08984375" style="124"/>
    <col min="7677" max="7677" width="5.453125" style="124" customWidth="1"/>
    <col min="7678" max="7678" width="26.6328125" style="124" customWidth="1"/>
    <col min="7679" max="7679" width="26.453125" style="124" customWidth="1"/>
    <col min="7680" max="7680" width="8.453125" style="124" customWidth="1"/>
    <col min="7681" max="7681" width="7" style="124" customWidth="1"/>
    <col min="7682" max="7682" width="13" style="124" customWidth="1"/>
    <col min="7683" max="7683" width="16.453125" style="124" customWidth="1"/>
    <col min="7684" max="7932" width="9.08984375" style="124"/>
    <col min="7933" max="7933" width="5.453125" style="124" customWidth="1"/>
    <col min="7934" max="7934" width="26.6328125" style="124" customWidth="1"/>
    <col min="7935" max="7935" width="26.453125" style="124" customWidth="1"/>
    <col min="7936" max="7936" width="8.453125" style="124" customWidth="1"/>
    <col min="7937" max="7937" width="7" style="124" customWidth="1"/>
    <col min="7938" max="7938" width="13" style="124" customWidth="1"/>
    <col min="7939" max="7939" width="16.453125" style="124" customWidth="1"/>
    <col min="7940" max="8188" width="9.08984375" style="124"/>
    <col min="8189" max="8189" width="5.453125" style="124" customWidth="1"/>
    <col min="8190" max="8190" width="26.6328125" style="124" customWidth="1"/>
    <col min="8191" max="8191" width="26.453125" style="124" customWidth="1"/>
    <col min="8192" max="8192" width="8.453125" style="124" customWidth="1"/>
    <col min="8193" max="8193" width="7" style="124" customWidth="1"/>
    <col min="8194" max="8194" width="13" style="124" customWidth="1"/>
    <col min="8195" max="8195" width="16.453125" style="124" customWidth="1"/>
    <col min="8196" max="8444" width="9.08984375" style="124"/>
    <col min="8445" max="8445" width="5.453125" style="124" customWidth="1"/>
    <col min="8446" max="8446" width="26.6328125" style="124" customWidth="1"/>
    <col min="8447" max="8447" width="26.453125" style="124" customWidth="1"/>
    <col min="8448" max="8448" width="8.453125" style="124" customWidth="1"/>
    <col min="8449" max="8449" width="7" style="124" customWidth="1"/>
    <col min="8450" max="8450" width="13" style="124" customWidth="1"/>
    <col min="8451" max="8451" width="16.453125" style="124" customWidth="1"/>
    <col min="8452" max="8700" width="9.08984375" style="124"/>
    <col min="8701" max="8701" width="5.453125" style="124" customWidth="1"/>
    <col min="8702" max="8702" width="26.6328125" style="124" customWidth="1"/>
    <col min="8703" max="8703" width="26.453125" style="124" customWidth="1"/>
    <col min="8704" max="8704" width="8.453125" style="124" customWidth="1"/>
    <col min="8705" max="8705" width="7" style="124" customWidth="1"/>
    <col min="8706" max="8706" width="13" style="124" customWidth="1"/>
    <col min="8707" max="8707" width="16.453125" style="124" customWidth="1"/>
    <col min="8708" max="8956" width="9.08984375" style="124"/>
    <col min="8957" max="8957" width="5.453125" style="124" customWidth="1"/>
    <col min="8958" max="8958" width="26.6328125" style="124" customWidth="1"/>
    <col min="8959" max="8959" width="26.453125" style="124" customWidth="1"/>
    <col min="8960" max="8960" width="8.453125" style="124" customWidth="1"/>
    <col min="8961" max="8961" width="7" style="124" customWidth="1"/>
    <col min="8962" max="8962" width="13" style="124" customWidth="1"/>
    <col min="8963" max="8963" width="16.453125" style="124" customWidth="1"/>
    <col min="8964" max="9212" width="9.08984375" style="124"/>
    <col min="9213" max="9213" width="5.453125" style="124" customWidth="1"/>
    <col min="9214" max="9214" width="26.6328125" style="124" customWidth="1"/>
    <col min="9215" max="9215" width="26.453125" style="124" customWidth="1"/>
    <col min="9216" max="9216" width="8.453125" style="124" customWidth="1"/>
    <col min="9217" max="9217" width="7" style="124" customWidth="1"/>
    <col min="9218" max="9218" width="13" style="124" customWidth="1"/>
    <col min="9219" max="9219" width="16.453125" style="124" customWidth="1"/>
    <col min="9220" max="9468" width="9.08984375" style="124"/>
    <col min="9469" max="9469" width="5.453125" style="124" customWidth="1"/>
    <col min="9470" max="9470" width="26.6328125" style="124" customWidth="1"/>
    <col min="9471" max="9471" width="26.453125" style="124" customWidth="1"/>
    <col min="9472" max="9472" width="8.453125" style="124" customWidth="1"/>
    <col min="9473" max="9473" width="7" style="124" customWidth="1"/>
    <col min="9474" max="9474" width="13" style="124" customWidth="1"/>
    <col min="9475" max="9475" width="16.453125" style="124" customWidth="1"/>
    <col min="9476" max="9724" width="9.08984375" style="124"/>
    <col min="9725" max="9725" width="5.453125" style="124" customWidth="1"/>
    <col min="9726" max="9726" width="26.6328125" style="124" customWidth="1"/>
    <col min="9727" max="9727" width="26.453125" style="124" customWidth="1"/>
    <col min="9728" max="9728" width="8.453125" style="124" customWidth="1"/>
    <col min="9729" max="9729" width="7" style="124" customWidth="1"/>
    <col min="9730" max="9730" width="13" style="124" customWidth="1"/>
    <col min="9731" max="9731" width="16.453125" style="124" customWidth="1"/>
    <col min="9732" max="9980" width="9.08984375" style="124"/>
    <col min="9981" max="9981" width="5.453125" style="124" customWidth="1"/>
    <col min="9982" max="9982" width="26.6328125" style="124" customWidth="1"/>
    <col min="9983" max="9983" width="26.453125" style="124" customWidth="1"/>
    <col min="9984" max="9984" width="8.453125" style="124" customWidth="1"/>
    <col min="9985" max="9985" width="7" style="124" customWidth="1"/>
    <col min="9986" max="9986" width="13" style="124" customWidth="1"/>
    <col min="9987" max="9987" width="16.453125" style="124" customWidth="1"/>
    <col min="9988" max="10236" width="9.08984375" style="124"/>
    <col min="10237" max="10237" width="5.453125" style="124" customWidth="1"/>
    <col min="10238" max="10238" width="26.6328125" style="124" customWidth="1"/>
    <col min="10239" max="10239" width="26.453125" style="124" customWidth="1"/>
    <col min="10240" max="10240" width="8.453125" style="124" customWidth="1"/>
    <col min="10241" max="10241" width="7" style="124" customWidth="1"/>
    <col min="10242" max="10242" width="13" style="124" customWidth="1"/>
    <col min="10243" max="10243" width="16.453125" style="124" customWidth="1"/>
    <col min="10244" max="10492" width="9.08984375" style="124"/>
    <col min="10493" max="10493" width="5.453125" style="124" customWidth="1"/>
    <col min="10494" max="10494" width="26.6328125" style="124" customWidth="1"/>
    <col min="10495" max="10495" width="26.453125" style="124" customWidth="1"/>
    <col min="10496" max="10496" width="8.453125" style="124" customWidth="1"/>
    <col min="10497" max="10497" width="7" style="124" customWidth="1"/>
    <col min="10498" max="10498" width="13" style="124" customWidth="1"/>
    <col min="10499" max="10499" width="16.453125" style="124" customWidth="1"/>
    <col min="10500" max="10748" width="9.08984375" style="124"/>
    <col min="10749" max="10749" width="5.453125" style="124" customWidth="1"/>
    <col min="10750" max="10750" width="26.6328125" style="124" customWidth="1"/>
    <col min="10751" max="10751" width="26.453125" style="124" customWidth="1"/>
    <col min="10752" max="10752" width="8.453125" style="124" customWidth="1"/>
    <col min="10753" max="10753" width="7" style="124" customWidth="1"/>
    <col min="10754" max="10754" width="13" style="124" customWidth="1"/>
    <col min="10755" max="10755" width="16.453125" style="124" customWidth="1"/>
    <col min="10756" max="11004" width="9.08984375" style="124"/>
    <col min="11005" max="11005" width="5.453125" style="124" customWidth="1"/>
    <col min="11006" max="11006" width="26.6328125" style="124" customWidth="1"/>
    <col min="11007" max="11007" width="26.453125" style="124" customWidth="1"/>
    <col min="11008" max="11008" width="8.453125" style="124" customWidth="1"/>
    <col min="11009" max="11009" width="7" style="124" customWidth="1"/>
    <col min="11010" max="11010" width="13" style="124" customWidth="1"/>
    <col min="11011" max="11011" width="16.453125" style="124" customWidth="1"/>
    <col min="11012" max="11260" width="9.08984375" style="124"/>
    <col min="11261" max="11261" width="5.453125" style="124" customWidth="1"/>
    <col min="11262" max="11262" width="26.6328125" style="124" customWidth="1"/>
    <col min="11263" max="11263" width="26.453125" style="124" customWidth="1"/>
    <col min="11264" max="11264" width="8.453125" style="124" customWidth="1"/>
    <col min="11265" max="11265" width="7" style="124" customWidth="1"/>
    <col min="11266" max="11266" width="13" style="124" customWidth="1"/>
    <col min="11267" max="11267" width="16.453125" style="124" customWidth="1"/>
    <col min="11268" max="11516" width="9.08984375" style="124"/>
    <col min="11517" max="11517" width="5.453125" style="124" customWidth="1"/>
    <col min="11518" max="11518" width="26.6328125" style="124" customWidth="1"/>
    <col min="11519" max="11519" width="26.453125" style="124" customWidth="1"/>
    <col min="11520" max="11520" width="8.453125" style="124" customWidth="1"/>
    <col min="11521" max="11521" width="7" style="124" customWidth="1"/>
    <col min="11522" max="11522" width="13" style="124" customWidth="1"/>
    <col min="11523" max="11523" width="16.453125" style="124" customWidth="1"/>
    <col min="11524" max="11772" width="9.08984375" style="124"/>
    <col min="11773" max="11773" width="5.453125" style="124" customWidth="1"/>
    <col min="11774" max="11774" width="26.6328125" style="124" customWidth="1"/>
    <col min="11775" max="11775" width="26.453125" style="124" customWidth="1"/>
    <col min="11776" max="11776" width="8.453125" style="124" customWidth="1"/>
    <col min="11777" max="11777" width="7" style="124" customWidth="1"/>
    <col min="11778" max="11778" width="13" style="124" customWidth="1"/>
    <col min="11779" max="11779" width="16.453125" style="124" customWidth="1"/>
    <col min="11780" max="12028" width="9.08984375" style="124"/>
    <col min="12029" max="12029" width="5.453125" style="124" customWidth="1"/>
    <col min="12030" max="12030" width="26.6328125" style="124" customWidth="1"/>
    <col min="12031" max="12031" width="26.453125" style="124" customWidth="1"/>
    <col min="12032" max="12032" width="8.453125" style="124" customWidth="1"/>
    <col min="12033" max="12033" width="7" style="124" customWidth="1"/>
    <col min="12034" max="12034" width="13" style="124" customWidth="1"/>
    <col min="12035" max="12035" width="16.453125" style="124" customWidth="1"/>
    <col min="12036" max="12284" width="9.08984375" style="124"/>
    <col min="12285" max="12285" width="5.453125" style="124" customWidth="1"/>
    <col min="12286" max="12286" width="26.6328125" style="124" customWidth="1"/>
    <col min="12287" max="12287" width="26.453125" style="124" customWidth="1"/>
    <col min="12288" max="12288" width="8.453125" style="124" customWidth="1"/>
    <col min="12289" max="12289" width="7" style="124" customWidth="1"/>
    <col min="12290" max="12290" width="13" style="124" customWidth="1"/>
    <col min="12291" max="12291" width="16.453125" style="124" customWidth="1"/>
    <col min="12292" max="12540" width="9.08984375" style="124"/>
    <col min="12541" max="12541" width="5.453125" style="124" customWidth="1"/>
    <col min="12542" max="12542" width="26.6328125" style="124" customWidth="1"/>
    <col min="12543" max="12543" width="26.453125" style="124" customWidth="1"/>
    <col min="12544" max="12544" width="8.453125" style="124" customWidth="1"/>
    <col min="12545" max="12545" width="7" style="124" customWidth="1"/>
    <col min="12546" max="12546" width="13" style="124" customWidth="1"/>
    <col min="12547" max="12547" width="16.453125" style="124" customWidth="1"/>
    <col min="12548" max="12796" width="9.08984375" style="124"/>
    <col min="12797" max="12797" width="5.453125" style="124" customWidth="1"/>
    <col min="12798" max="12798" width="26.6328125" style="124" customWidth="1"/>
    <col min="12799" max="12799" width="26.453125" style="124" customWidth="1"/>
    <col min="12800" max="12800" width="8.453125" style="124" customWidth="1"/>
    <col min="12801" max="12801" width="7" style="124" customWidth="1"/>
    <col min="12802" max="12802" width="13" style="124" customWidth="1"/>
    <col min="12803" max="12803" width="16.453125" style="124" customWidth="1"/>
    <col min="12804" max="13052" width="9.08984375" style="124"/>
    <col min="13053" max="13053" width="5.453125" style="124" customWidth="1"/>
    <col min="13054" max="13054" width="26.6328125" style="124" customWidth="1"/>
    <col min="13055" max="13055" width="26.453125" style="124" customWidth="1"/>
    <col min="13056" max="13056" width="8.453125" style="124" customWidth="1"/>
    <col min="13057" max="13057" width="7" style="124" customWidth="1"/>
    <col min="13058" max="13058" width="13" style="124" customWidth="1"/>
    <col min="13059" max="13059" width="16.453125" style="124" customWidth="1"/>
    <col min="13060" max="13308" width="9.08984375" style="124"/>
    <col min="13309" max="13309" width="5.453125" style="124" customWidth="1"/>
    <col min="13310" max="13310" width="26.6328125" style="124" customWidth="1"/>
    <col min="13311" max="13311" width="26.453125" style="124" customWidth="1"/>
    <col min="13312" max="13312" width="8.453125" style="124" customWidth="1"/>
    <col min="13313" max="13313" width="7" style="124" customWidth="1"/>
    <col min="13314" max="13314" width="13" style="124" customWidth="1"/>
    <col min="13315" max="13315" width="16.453125" style="124" customWidth="1"/>
    <col min="13316" max="13564" width="9.08984375" style="124"/>
    <col min="13565" max="13565" width="5.453125" style="124" customWidth="1"/>
    <col min="13566" max="13566" width="26.6328125" style="124" customWidth="1"/>
    <col min="13567" max="13567" width="26.453125" style="124" customWidth="1"/>
    <col min="13568" max="13568" width="8.453125" style="124" customWidth="1"/>
    <col min="13569" max="13569" width="7" style="124" customWidth="1"/>
    <col min="13570" max="13570" width="13" style="124" customWidth="1"/>
    <col min="13571" max="13571" width="16.453125" style="124" customWidth="1"/>
    <col min="13572" max="13820" width="9.08984375" style="124"/>
    <col min="13821" max="13821" width="5.453125" style="124" customWidth="1"/>
    <col min="13822" max="13822" width="26.6328125" style="124" customWidth="1"/>
    <col min="13823" max="13823" width="26.453125" style="124" customWidth="1"/>
    <col min="13824" max="13824" width="8.453125" style="124" customWidth="1"/>
    <col min="13825" max="13825" width="7" style="124" customWidth="1"/>
    <col min="13826" max="13826" width="13" style="124" customWidth="1"/>
    <col min="13827" max="13827" width="16.453125" style="124" customWidth="1"/>
    <col min="13828" max="14076" width="9.08984375" style="124"/>
    <col min="14077" max="14077" width="5.453125" style="124" customWidth="1"/>
    <col min="14078" max="14078" width="26.6328125" style="124" customWidth="1"/>
    <col min="14079" max="14079" width="26.453125" style="124" customWidth="1"/>
    <col min="14080" max="14080" width="8.453125" style="124" customWidth="1"/>
    <col min="14081" max="14081" width="7" style="124" customWidth="1"/>
    <col min="14082" max="14082" width="13" style="124" customWidth="1"/>
    <col min="14083" max="14083" width="16.453125" style="124" customWidth="1"/>
    <col min="14084" max="14332" width="9.08984375" style="124"/>
    <col min="14333" max="14333" width="5.453125" style="124" customWidth="1"/>
    <col min="14334" max="14334" width="26.6328125" style="124" customWidth="1"/>
    <col min="14335" max="14335" width="26.453125" style="124" customWidth="1"/>
    <col min="14336" max="14336" width="8.453125" style="124" customWidth="1"/>
    <col min="14337" max="14337" width="7" style="124" customWidth="1"/>
    <col min="14338" max="14338" width="13" style="124" customWidth="1"/>
    <col min="14339" max="14339" width="16.453125" style="124" customWidth="1"/>
    <col min="14340" max="14588" width="9.08984375" style="124"/>
    <col min="14589" max="14589" width="5.453125" style="124" customWidth="1"/>
    <col min="14590" max="14590" width="26.6328125" style="124" customWidth="1"/>
    <col min="14591" max="14591" width="26.453125" style="124" customWidth="1"/>
    <col min="14592" max="14592" width="8.453125" style="124" customWidth="1"/>
    <col min="14593" max="14593" width="7" style="124" customWidth="1"/>
    <col min="14594" max="14594" width="13" style="124" customWidth="1"/>
    <col min="14595" max="14595" width="16.453125" style="124" customWidth="1"/>
    <col min="14596" max="14844" width="9.08984375" style="124"/>
    <col min="14845" max="14845" width="5.453125" style="124" customWidth="1"/>
    <col min="14846" max="14846" width="26.6328125" style="124" customWidth="1"/>
    <col min="14847" max="14847" width="26.453125" style="124" customWidth="1"/>
    <col min="14848" max="14848" width="8.453125" style="124" customWidth="1"/>
    <col min="14849" max="14849" width="7" style="124" customWidth="1"/>
    <col min="14850" max="14850" width="13" style="124" customWidth="1"/>
    <col min="14851" max="14851" width="16.453125" style="124" customWidth="1"/>
    <col min="14852" max="15100" width="9.08984375" style="124"/>
    <col min="15101" max="15101" width="5.453125" style="124" customWidth="1"/>
    <col min="15102" max="15102" width="26.6328125" style="124" customWidth="1"/>
    <col min="15103" max="15103" width="26.453125" style="124" customWidth="1"/>
    <col min="15104" max="15104" width="8.453125" style="124" customWidth="1"/>
    <col min="15105" max="15105" width="7" style="124" customWidth="1"/>
    <col min="15106" max="15106" width="13" style="124" customWidth="1"/>
    <col min="15107" max="15107" width="16.453125" style="124" customWidth="1"/>
    <col min="15108" max="15356" width="9.08984375" style="124"/>
    <col min="15357" max="15357" width="5.453125" style="124" customWidth="1"/>
    <col min="15358" max="15358" width="26.6328125" style="124" customWidth="1"/>
    <col min="15359" max="15359" width="26.453125" style="124" customWidth="1"/>
    <col min="15360" max="15360" width="8.453125" style="124" customWidth="1"/>
    <col min="15361" max="15361" width="7" style="124" customWidth="1"/>
    <col min="15362" max="15362" width="13" style="124" customWidth="1"/>
    <col min="15363" max="15363" width="16.453125" style="124" customWidth="1"/>
    <col min="15364" max="15612" width="9.08984375" style="124"/>
    <col min="15613" max="15613" width="5.453125" style="124" customWidth="1"/>
    <col min="15614" max="15614" width="26.6328125" style="124" customWidth="1"/>
    <col min="15615" max="15615" width="26.453125" style="124" customWidth="1"/>
    <col min="15616" max="15616" width="8.453125" style="124" customWidth="1"/>
    <col min="15617" max="15617" width="7" style="124" customWidth="1"/>
    <col min="15618" max="15618" width="13" style="124" customWidth="1"/>
    <col min="15619" max="15619" width="16.453125" style="124" customWidth="1"/>
    <col min="15620" max="15868" width="9.08984375" style="124"/>
    <col min="15869" max="15869" width="5.453125" style="124" customWidth="1"/>
    <col min="15870" max="15870" width="26.6328125" style="124" customWidth="1"/>
    <col min="15871" max="15871" width="26.453125" style="124" customWidth="1"/>
    <col min="15872" max="15872" width="8.453125" style="124" customWidth="1"/>
    <col min="15873" max="15873" width="7" style="124" customWidth="1"/>
    <col min="15874" max="15874" width="13" style="124" customWidth="1"/>
    <col min="15875" max="15875" width="16.453125" style="124" customWidth="1"/>
    <col min="15876" max="16124" width="9.08984375" style="124"/>
    <col min="16125" max="16125" width="5.453125" style="124" customWidth="1"/>
    <col min="16126" max="16126" width="26.6328125" style="124" customWidth="1"/>
    <col min="16127" max="16127" width="26.453125" style="124" customWidth="1"/>
    <col min="16128" max="16128" width="8.453125" style="124" customWidth="1"/>
    <col min="16129" max="16129" width="7" style="124" customWidth="1"/>
    <col min="16130" max="16130" width="13" style="124" customWidth="1"/>
    <col min="16131" max="16131" width="16.453125" style="124" customWidth="1"/>
    <col min="16132" max="16384" width="9.08984375" style="124"/>
  </cols>
  <sheetData>
    <row r="1" spans="1:3" ht="14.5" thickTop="1">
      <c r="A1" s="121"/>
      <c r="B1" s="122"/>
      <c r="C1" s="123"/>
    </row>
    <row r="2" spans="1:3">
      <c r="A2" s="125"/>
      <c r="C2" s="126"/>
    </row>
    <row r="3" spans="1:3">
      <c r="A3" s="125"/>
      <c r="C3" s="126"/>
    </row>
    <row r="4" spans="1:3">
      <c r="A4" s="125"/>
      <c r="C4" s="126"/>
    </row>
    <row r="5" spans="1:3">
      <c r="A5" s="125"/>
      <c r="C5" s="126"/>
    </row>
    <row r="6" spans="1:3">
      <c r="A6" s="125"/>
      <c r="C6" s="126"/>
    </row>
    <row r="7" spans="1:3" ht="22.5">
      <c r="A7" s="903" t="s">
        <v>356</v>
      </c>
      <c r="B7" s="904"/>
      <c r="C7" s="905"/>
    </row>
    <row r="8" spans="1:3">
      <c r="A8" s="125"/>
      <c r="C8" s="126"/>
    </row>
    <row r="9" spans="1:3" ht="15">
      <c r="A9" s="906"/>
      <c r="B9" s="907"/>
      <c r="C9" s="908"/>
    </row>
    <row r="10" spans="1:3">
      <c r="A10" s="125"/>
      <c r="C10" s="126"/>
    </row>
    <row r="11" spans="1:3">
      <c r="A11" s="125"/>
      <c r="C11" s="126"/>
    </row>
    <row r="12" spans="1:3">
      <c r="A12" s="125"/>
      <c r="C12" s="126"/>
    </row>
    <row r="13" spans="1:3">
      <c r="A13" s="125"/>
      <c r="C13" s="126"/>
    </row>
    <row r="14" spans="1:3">
      <c r="A14" s="125"/>
      <c r="C14" s="126"/>
    </row>
    <row r="15" spans="1:3">
      <c r="A15" s="125"/>
      <c r="C15" s="126"/>
    </row>
    <row r="16" spans="1:3">
      <c r="A16" s="125"/>
      <c r="C16" s="126"/>
    </row>
    <row r="17" spans="1:3">
      <c r="A17" s="125"/>
      <c r="C17" s="126"/>
    </row>
    <row r="18" spans="1:3">
      <c r="A18" s="125"/>
      <c r="C18" s="126"/>
    </row>
    <row r="19" spans="1:3">
      <c r="A19" s="125"/>
      <c r="C19" s="126"/>
    </row>
    <row r="20" spans="1:3" s="127" customFormat="1" ht="22.5">
      <c r="A20" s="909" t="s">
        <v>357</v>
      </c>
      <c r="B20" s="910"/>
      <c r="C20" s="911"/>
    </row>
    <row r="21" spans="1:3" s="127" customFormat="1" ht="22.5">
      <c r="A21" s="909" t="s">
        <v>576</v>
      </c>
      <c r="B21" s="910"/>
      <c r="C21" s="911"/>
    </row>
    <row r="22" spans="1:3" s="127" customFormat="1" ht="22.5">
      <c r="A22" s="909" t="s">
        <v>358</v>
      </c>
      <c r="B22" s="910"/>
      <c r="C22" s="911"/>
    </row>
    <row r="23" spans="1:3" s="127" customFormat="1" ht="22.5">
      <c r="A23" s="909" t="s">
        <v>359</v>
      </c>
      <c r="B23" s="910"/>
      <c r="C23" s="911"/>
    </row>
    <row r="24" spans="1:3">
      <c r="A24" s="125"/>
      <c r="C24" s="126"/>
    </row>
    <row r="25" spans="1:3">
      <c r="A25" s="125"/>
      <c r="C25" s="126"/>
    </row>
    <row r="26" spans="1:3">
      <c r="A26" s="125"/>
      <c r="C26" s="126"/>
    </row>
    <row r="27" spans="1:3">
      <c r="A27" s="125"/>
      <c r="C27" s="126"/>
    </row>
    <row r="28" spans="1:3">
      <c r="A28" s="125"/>
      <c r="C28" s="126"/>
    </row>
    <row r="29" spans="1:3">
      <c r="A29" s="125"/>
      <c r="C29" s="126"/>
    </row>
    <row r="30" spans="1:3">
      <c r="A30" s="125"/>
      <c r="C30" s="126"/>
    </row>
    <row r="31" spans="1:3">
      <c r="A31" s="125"/>
      <c r="C31" s="126"/>
    </row>
    <row r="32" spans="1:3">
      <c r="A32" s="125"/>
      <c r="C32" s="126"/>
    </row>
    <row r="33" spans="1:3">
      <c r="A33" s="125"/>
      <c r="C33" s="126"/>
    </row>
    <row r="34" spans="1:3">
      <c r="A34" s="125"/>
      <c r="C34" s="126"/>
    </row>
    <row r="35" spans="1:3">
      <c r="A35" s="125"/>
      <c r="C35" s="126"/>
    </row>
    <row r="36" spans="1:3">
      <c r="A36" s="125"/>
      <c r="C36" s="126"/>
    </row>
    <row r="37" spans="1:3">
      <c r="A37" s="125"/>
      <c r="C37" s="126"/>
    </row>
    <row r="38" spans="1:3">
      <c r="A38" s="125"/>
      <c r="C38" s="126"/>
    </row>
    <row r="39" spans="1:3">
      <c r="A39" s="125"/>
      <c r="C39" s="126"/>
    </row>
    <row r="40" spans="1:3">
      <c r="A40" s="125"/>
      <c r="C40" s="126"/>
    </row>
    <row r="41" spans="1:3">
      <c r="A41" s="125"/>
      <c r="C41" s="126"/>
    </row>
    <row r="42" spans="1:3">
      <c r="A42" s="125"/>
      <c r="C42" s="126"/>
    </row>
    <row r="43" spans="1:3" ht="22.5">
      <c r="A43" s="900"/>
      <c r="B43" s="901"/>
      <c r="C43" s="902"/>
    </row>
    <row r="44" spans="1:3">
      <c r="A44" s="125"/>
      <c r="C44" s="126"/>
    </row>
    <row r="45" spans="1:3">
      <c r="A45" s="125"/>
      <c r="C45" s="126"/>
    </row>
    <row r="46" spans="1:3">
      <c r="A46" s="125"/>
      <c r="C46" s="126"/>
    </row>
    <row r="47" spans="1:3">
      <c r="A47" s="125"/>
      <c r="C47" s="126"/>
    </row>
    <row r="48" spans="1:3" ht="22.5">
      <c r="A48" s="125"/>
      <c r="B48" s="128" t="s">
        <v>575</v>
      </c>
      <c r="C48" s="126"/>
    </row>
    <row r="49" spans="1:3">
      <c r="A49" s="125"/>
      <c r="C49" s="126"/>
    </row>
    <row r="50" spans="1:3" ht="14.5" thickBot="1">
      <c r="A50" s="129"/>
      <c r="B50" s="130"/>
      <c r="C50" s="131"/>
    </row>
    <row r="51" spans="1:3" s="134" customFormat="1" ht="14.5" thickTop="1">
      <c r="A51" s="132"/>
      <c r="B51" s="124"/>
      <c r="C51" s="133"/>
    </row>
    <row r="52" spans="1:3" s="134" customFormat="1">
      <c r="A52" s="132"/>
      <c r="B52" s="124"/>
      <c r="C52" s="133"/>
    </row>
    <row r="53" spans="1:3" s="134" customFormat="1">
      <c r="A53" s="132"/>
      <c r="B53" s="124"/>
      <c r="C53" s="133"/>
    </row>
    <row r="54" spans="1:3" s="134" customFormat="1">
      <c r="A54" s="132"/>
      <c r="B54" s="124"/>
      <c r="C54" s="133"/>
    </row>
  </sheetData>
  <mergeCells count="7">
    <mergeCell ref="A43:C43"/>
    <mergeCell ref="A7:C7"/>
    <mergeCell ref="A9:C9"/>
    <mergeCell ref="A20:C20"/>
    <mergeCell ref="A21:C21"/>
    <mergeCell ref="A22:C22"/>
    <mergeCell ref="A23:C23"/>
  </mergeCells>
  <printOptions horizontalCentered="1"/>
  <pageMargins left="0" right="0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W68"/>
  <sheetViews>
    <sheetView tabSelected="1" view="pageBreakPreview" zoomScaleNormal="115" zoomScaleSheetLayoutView="100" workbookViewId="0">
      <pane xSplit="3" ySplit="11" topLeftCell="D48" activePane="bottomRight" state="frozen"/>
      <selection pane="topRight" activeCell="D1" sqref="D1"/>
      <selection pane="bottomLeft" activeCell="A12" sqref="A12"/>
      <selection pane="bottomRight" activeCell="C51" sqref="C51"/>
    </sheetView>
  </sheetViews>
  <sheetFormatPr defaultColWidth="9.08984375" defaultRowHeight="12.5"/>
  <cols>
    <col min="1" max="1" width="5.6328125" style="56" customWidth="1"/>
    <col min="2" max="2" width="20.6328125" style="56" customWidth="1"/>
    <col min="3" max="3" width="25.6328125" style="56" customWidth="1"/>
    <col min="4" max="4" width="13.36328125" style="57" bestFit="1" customWidth="1"/>
    <col min="5" max="5" width="13.453125" style="56" customWidth="1"/>
    <col min="6" max="6" width="14.08984375" style="803" bestFit="1" customWidth="1"/>
    <col min="7" max="7" width="9.90625" style="69" customWidth="1"/>
    <col min="8" max="8" width="13" style="58" customWidth="1"/>
    <col min="9" max="9" width="12.54296875" style="56" bestFit="1" customWidth="1"/>
    <col min="10" max="10" width="15" style="56" bestFit="1" customWidth="1"/>
    <col min="11" max="11" width="15.08984375" style="56" bestFit="1" customWidth="1"/>
    <col min="12" max="16384" width="9.08984375" style="56"/>
  </cols>
  <sheetData>
    <row r="1" spans="1:8" s="5" customFormat="1" ht="15" customHeight="1">
      <c r="A1" s="45" t="s">
        <v>176</v>
      </c>
      <c r="B1" s="2"/>
      <c r="C1" s="2"/>
      <c r="D1" s="46"/>
      <c r="E1" s="2"/>
      <c r="F1" s="3"/>
      <c r="G1" s="69"/>
      <c r="H1" s="58"/>
    </row>
    <row r="2" spans="1:8" s="16" customFormat="1" ht="15" customHeight="1">
      <c r="A2" s="8" t="s">
        <v>1323</v>
      </c>
      <c r="B2" s="47"/>
      <c r="C2" s="47"/>
      <c r="D2" s="48"/>
      <c r="F2" s="14"/>
      <c r="G2" s="69"/>
      <c r="H2" s="58"/>
    </row>
    <row r="3" spans="1:8" s="16" customFormat="1" ht="15" customHeight="1">
      <c r="A3" s="8" t="s">
        <v>584</v>
      </c>
      <c r="B3" s="47"/>
      <c r="C3" s="47"/>
      <c r="D3" s="48"/>
      <c r="F3" s="14"/>
      <c r="G3" s="69"/>
      <c r="H3" s="58"/>
    </row>
    <row r="4" spans="1:8" s="16" customFormat="1" ht="15" customHeight="1">
      <c r="A4" s="8" t="s">
        <v>243</v>
      </c>
      <c r="B4" s="47"/>
      <c r="C4" s="47"/>
      <c r="D4" s="48"/>
      <c r="F4" s="14"/>
      <c r="G4" s="69"/>
      <c r="H4" s="58"/>
    </row>
    <row r="5" spans="1:8" s="16" customFormat="1" ht="15" customHeight="1">
      <c r="A5" s="8" t="s">
        <v>177</v>
      </c>
      <c r="B5" s="47"/>
      <c r="C5" s="8" t="s">
        <v>244</v>
      </c>
      <c r="D5" s="49"/>
      <c r="E5" s="47"/>
      <c r="F5" s="14"/>
      <c r="G5" s="69"/>
      <c r="H5" s="58"/>
    </row>
    <row r="6" spans="1:8" s="16" customFormat="1" ht="15" customHeight="1">
      <c r="A6" s="8" t="s">
        <v>178</v>
      </c>
      <c r="B6" s="47"/>
      <c r="C6" s="8" t="s">
        <v>585</v>
      </c>
      <c r="D6" s="49"/>
      <c r="E6" s="8"/>
      <c r="F6" s="14"/>
      <c r="G6" s="69"/>
      <c r="H6" s="58"/>
    </row>
    <row r="7" spans="1:8" s="16" customFormat="1" ht="15" customHeight="1" thickBot="1">
      <c r="A7" s="9"/>
      <c r="C7" s="9"/>
      <c r="D7" s="728"/>
      <c r="F7" s="802"/>
      <c r="G7" s="69"/>
      <c r="H7" s="58"/>
    </row>
    <row r="8" spans="1:8" s="16" customFormat="1" ht="26.5" thickBot="1">
      <c r="A8" s="912" t="s">
        <v>70</v>
      </c>
      <c r="B8" s="915" t="s">
        <v>179</v>
      </c>
      <c r="C8" s="916"/>
      <c r="D8" s="315" t="s">
        <v>316</v>
      </c>
      <c r="E8" s="921" t="s">
        <v>180</v>
      </c>
      <c r="F8" s="89"/>
      <c r="G8" s="1062" t="s">
        <v>1307</v>
      </c>
      <c r="H8" s="1062" t="s">
        <v>1331</v>
      </c>
    </row>
    <row r="9" spans="1:8" s="16" customFormat="1" ht="10.75" customHeight="1">
      <c r="A9" s="913"/>
      <c r="B9" s="917"/>
      <c r="C9" s="918"/>
      <c r="D9" s="924" t="s">
        <v>1322</v>
      </c>
      <c r="E9" s="922"/>
      <c r="F9" s="51" t="s">
        <v>586</v>
      </c>
      <c r="G9" s="1061"/>
      <c r="H9" s="1061"/>
    </row>
    <row r="10" spans="1:8" s="16" customFormat="1" ht="12.65" customHeight="1" thickBot="1">
      <c r="A10" s="914"/>
      <c r="B10" s="919"/>
      <c r="C10" s="920"/>
      <c r="D10" s="925"/>
      <c r="E10" s="923"/>
      <c r="F10" s="839"/>
      <c r="G10" s="1063"/>
      <c r="H10" s="1063"/>
    </row>
    <row r="11" spans="1:8" s="16" customFormat="1" ht="12" customHeight="1">
      <c r="A11" s="50"/>
      <c r="B11" s="37"/>
      <c r="C11" s="37"/>
      <c r="D11" s="59"/>
      <c r="E11" s="50"/>
      <c r="F11" s="51"/>
      <c r="G11" s="841"/>
      <c r="H11" s="58"/>
    </row>
    <row r="12" spans="1:8" s="16" customFormat="1" ht="12" customHeight="1">
      <c r="A12" s="51" t="s">
        <v>181</v>
      </c>
      <c r="B12" s="47" t="s">
        <v>198</v>
      </c>
      <c r="C12" s="14"/>
      <c r="D12" s="60">
        <f>'BQ L7'!O19</f>
        <v>3379584.9056603773</v>
      </c>
      <c r="E12" s="52">
        <f>D12/$D$47</f>
        <v>1.0383388908010608E-2</v>
      </c>
      <c r="F12" s="842">
        <v>0.01</v>
      </c>
      <c r="G12" s="843">
        <f>F12-E12</f>
        <v>-3.8338890801060781E-4</v>
      </c>
      <c r="H12" s="58">
        <f>D12/$D$52</f>
        <v>63765.752936988254</v>
      </c>
    </row>
    <row r="13" spans="1:8" s="16" customFormat="1" ht="12" customHeight="1">
      <c r="A13" s="51"/>
      <c r="B13" s="47"/>
      <c r="C13" s="14"/>
      <c r="D13" s="60"/>
      <c r="E13" s="53"/>
      <c r="F13" s="842"/>
      <c r="G13" s="843"/>
      <c r="H13" s="58"/>
    </row>
    <row r="14" spans="1:8" s="16" customFormat="1" ht="12" customHeight="1">
      <c r="A14" s="51" t="s">
        <v>182</v>
      </c>
      <c r="B14" s="47" t="s">
        <v>199</v>
      </c>
      <c r="D14" s="60">
        <f>'BQ L7'!O41</f>
        <v>31923074.917188454</v>
      </c>
      <c r="E14" s="52">
        <f>D14/$D$47</f>
        <v>9.808000427790893E-2</v>
      </c>
      <c r="F14" s="842">
        <v>2.7999999999999997E-2</v>
      </c>
      <c r="G14" s="844">
        <f>F14-E14</f>
        <v>-7.0080004277908933E-2</v>
      </c>
      <c r="H14" s="58">
        <f>D14/$D$52</f>
        <v>602322.16824883875</v>
      </c>
    </row>
    <row r="15" spans="1:8" s="16" customFormat="1" ht="12" customHeight="1">
      <c r="A15" s="51"/>
      <c r="B15" s="47"/>
      <c r="D15" s="60"/>
      <c r="E15" s="53"/>
      <c r="F15" s="842"/>
      <c r="G15" s="843"/>
      <c r="H15" s="58"/>
    </row>
    <row r="16" spans="1:8" s="16" customFormat="1" ht="12" customHeight="1">
      <c r="A16" s="51" t="s">
        <v>183</v>
      </c>
      <c r="B16" s="47" t="s">
        <v>200</v>
      </c>
      <c r="D16" s="60">
        <f>'BQ L7'!O79</f>
        <v>54709951.026696004</v>
      </c>
      <c r="E16" s="52">
        <f>D16/$D$47</f>
        <v>0.16809008044063209</v>
      </c>
      <c r="F16" s="842">
        <v>0.23</v>
      </c>
      <c r="G16" s="843">
        <f>F16-E16</f>
        <v>6.1909919559367921E-2</v>
      </c>
      <c r="H16" s="58">
        <f>D16/$D$52</f>
        <v>1032263.2269187926</v>
      </c>
    </row>
    <row r="17" spans="1:8" s="16" customFormat="1" ht="12" customHeight="1">
      <c r="A17" s="51"/>
      <c r="B17" s="47"/>
      <c r="D17" s="60"/>
      <c r="E17" s="52"/>
      <c r="F17" s="845"/>
      <c r="G17" s="843"/>
      <c r="H17" s="58"/>
    </row>
    <row r="18" spans="1:8" s="16" customFormat="1" ht="12" customHeight="1">
      <c r="A18" s="51" t="s">
        <v>184</v>
      </c>
      <c r="B18" s="47" t="s">
        <v>201</v>
      </c>
      <c r="D18" s="60">
        <f>'BQ L7'!O83</f>
        <v>26367299.999999996</v>
      </c>
      <c r="E18" s="52">
        <f>D18/$D$47</f>
        <v>8.1010519929722122E-2</v>
      </c>
      <c r="F18" s="845">
        <v>0.1</v>
      </c>
      <c r="G18" s="843">
        <f>F18-E18</f>
        <v>1.8989480070277884E-2</v>
      </c>
      <c r="H18" s="58">
        <f>D18/$D$52</f>
        <v>497496.22641509428</v>
      </c>
    </row>
    <row r="19" spans="1:8" s="16" customFormat="1" ht="12" customHeight="1">
      <c r="A19" s="51"/>
      <c r="B19" s="47"/>
      <c r="D19" s="60"/>
      <c r="E19" s="53"/>
      <c r="F19" s="845"/>
      <c r="G19" s="843"/>
      <c r="H19" s="58"/>
    </row>
    <row r="20" spans="1:8" s="16" customFormat="1" ht="12" customHeight="1">
      <c r="A20" s="51" t="s">
        <v>185</v>
      </c>
      <c r="B20" s="47" t="s">
        <v>202</v>
      </c>
      <c r="D20" s="60">
        <f>'BQ L7'!O93</f>
        <v>24621718.263888877</v>
      </c>
      <c r="E20" s="52">
        <f>D20/$D$47</f>
        <v>7.5647419270110081E-2</v>
      </c>
      <c r="F20" s="845">
        <v>0.1</v>
      </c>
      <c r="G20" s="843">
        <f>F20-E20</f>
        <v>2.4352580729889925E-2</v>
      </c>
      <c r="H20" s="58">
        <f>D20/$D$52</f>
        <v>464560.72196016752</v>
      </c>
    </row>
    <row r="21" spans="1:8" s="16" customFormat="1" ht="12" customHeight="1">
      <c r="A21" s="51"/>
      <c r="B21" s="47"/>
      <c r="D21" s="60"/>
      <c r="E21" s="53"/>
      <c r="F21" s="845"/>
      <c r="G21" s="843"/>
      <c r="H21" s="58"/>
    </row>
    <row r="22" spans="1:8" s="16" customFormat="1" ht="12" customHeight="1">
      <c r="A22" s="51" t="s">
        <v>186</v>
      </c>
      <c r="B22" s="47" t="s">
        <v>203</v>
      </c>
      <c r="D22" s="60">
        <f>'BQ L7'!O103</f>
        <v>22813697.641509432</v>
      </c>
      <c r="E22" s="52">
        <f>D22/$D$47</f>
        <v>7.0092482258636818E-2</v>
      </c>
      <c r="F22" s="845">
        <v>0.1</v>
      </c>
      <c r="G22" s="843">
        <f>F22-E22</f>
        <v>2.9907517741363188E-2</v>
      </c>
      <c r="H22" s="58">
        <f>D22/$D$52</f>
        <v>430447.1253114987</v>
      </c>
    </row>
    <row r="23" spans="1:8" s="16" customFormat="1" ht="12" customHeight="1">
      <c r="A23" s="51"/>
      <c r="B23" s="47"/>
      <c r="D23" s="60"/>
      <c r="E23" s="52"/>
      <c r="F23" s="845"/>
      <c r="G23" s="843"/>
      <c r="H23" s="58"/>
    </row>
    <row r="24" spans="1:8" s="16" customFormat="1" ht="12" customHeight="1">
      <c r="A24" s="51" t="s">
        <v>187</v>
      </c>
      <c r="B24" s="47" t="s">
        <v>204</v>
      </c>
      <c r="D24" s="60">
        <f>'BQ L7'!O112</f>
        <v>9348280.7075471692</v>
      </c>
      <c r="E24" s="52">
        <f>D24/$D$47</f>
        <v>2.8721525547454115E-2</v>
      </c>
      <c r="F24" s="845">
        <v>0.03</v>
      </c>
      <c r="G24" s="843">
        <f>F24-E24</f>
        <v>1.2784744525458844E-3</v>
      </c>
      <c r="H24" s="58">
        <f>D24/$D$52</f>
        <v>176382.65485938056</v>
      </c>
    </row>
    <row r="25" spans="1:8" s="16" customFormat="1" ht="12" customHeight="1">
      <c r="A25" s="51"/>
      <c r="B25" s="47"/>
      <c r="D25" s="60"/>
      <c r="E25" s="52"/>
      <c r="F25" s="845"/>
      <c r="G25" s="843"/>
      <c r="H25" s="58"/>
    </row>
    <row r="26" spans="1:8" s="16" customFormat="1" ht="12" customHeight="1">
      <c r="A26" s="51" t="s">
        <v>188</v>
      </c>
      <c r="B26" s="47" t="s">
        <v>205</v>
      </c>
      <c r="D26" s="60">
        <f>'BQ L7'!O133</f>
        <v>17355024.602584388</v>
      </c>
      <c r="E26" s="52">
        <f>D26/$D$47</f>
        <v>5.3321332349102128E-2</v>
      </c>
      <c r="F26" s="845">
        <v>0.1</v>
      </c>
      <c r="G26" s="843">
        <f>F26-E26</f>
        <v>4.6678667650897877E-2</v>
      </c>
      <c r="H26" s="58">
        <f>D26/$D$52</f>
        <v>327453.29438838467</v>
      </c>
    </row>
    <row r="27" spans="1:8" s="16" customFormat="1" ht="12" customHeight="1">
      <c r="A27" s="51"/>
      <c r="B27" s="47"/>
      <c r="D27" s="60"/>
      <c r="E27" s="52"/>
      <c r="F27" s="845"/>
      <c r="G27" s="843"/>
      <c r="H27" s="58"/>
    </row>
    <row r="28" spans="1:8" s="16" customFormat="1" ht="12" customHeight="1">
      <c r="A28" s="846" t="s">
        <v>189</v>
      </c>
      <c r="B28" s="847" t="s">
        <v>206</v>
      </c>
      <c r="C28" s="805"/>
      <c r="D28" s="848">
        <f>'BQ L7'!O139</f>
        <v>33608659.75757575</v>
      </c>
      <c r="E28" s="849">
        <f>D28/$D$47</f>
        <v>0.1032587713229015</v>
      </c>
      <c r="F28" s="882">
        <v>0.08</v>
      </c>
      <c r="G28" s="853">
        <f t="shared" ref="G28:G30" si="0">F28-E28</f>
        <v>-2.3258771322901495E-2</v>
      </c>
      <c r="H28" s="58">
        <f>D28/$D$52</f>
        <v>634125.65580331604</v>
      </c>
    </row>
    <row r="29" spans="1:8" s="16" customFormat="1" ht="12" customHeight="1">
      <c r="A29" s="846"/>
      <c r="B29" s="847"/>
      <c r="C29" s="805"/>
      <c r="D29" s="848"/>
      <c r="E29" s="849"/>
      <c r="F29" s="882"/>
      <c r="G29" s="850"/>
      <c r="H29" s="58"/>
    </row>
    <row r="30" spans="1:8" s="16" customFormat="1" ht="12" customHeight="1">
      <c r="A30" s="846" t="s">
        <v>190</v>
      </c>
      <c r="B30" s="847" t="s">
        <v>207</v>
      </c>
      <c r="C30" s="805"/>
      <c r="D30" s="848">
        <f>'BQ L7'!O141</f>
        <v>4650000</v>
      </c>
      <c r="E30" s="849">
        <f>D30/$D$47</f>
        <v>1.4286594291914907E-2</v>
      </c>
      <c r="F30" s="882">
        <v>0.02</v>
      </c>
      <c r="G30" s="850">
        <f t="shared" si="0"/>
        <v>5.7134057080850936E-3</v>
      </c>
      <c r="H30" s="58">
        <f>D30/$D$52</f>
        <v>87735.84905660378</v>
      </c>
    </row>
    <row r="31" spans="1:8" s="16" customFormat="1" ht="12" customHeight="1">
      <c r="A31" s="846"/>
      <c r="B31" s="847"/>
      <c r="C31" s="805"/>
      <c r="D31" s="851"/>
      <c r="E31" s="849"/>
      <c r="F31" s="882"/>
      <c r="G31" s="850"/>
      <c r="H31" s="58"/>
    </row>
    <row r="32" spans="1:8" s="16" customFormat="1" ht="12" customHeight="1">
      <c r="A32" s="846" t="s">
        <v>191</v>
      </c>
      <c r="B32" s="847" t="s">
        <v>208</v>
      </c>
      <c r="C32" s="805"/>
      <c r="D32" s="852">
        <f>'BQ L7'!O147</f>
        <v>2564387.9716981133</v>
      </c>
      <c r="E32" s="849">
        <f>D32/$D$47</f>
        <v>7.8787893674661311E-3</v>
      </c>
      <c r="F32" s="882">
        <v>0.04</v>
      </c>
      <c r="G32" s="853">
        <f>F32-E32</f>
        <v>3.212121063253387E-2</v>
      </c>
      <c r="H32" s="58">
        <f>D32/$D$52</f>
        <v>48384.678711285153</v>
      </c>
    </row>
    <row r="33" spans="1:23" s="16" customFormat="1" ht="12" customHeight="1">
      <c r="A33" s="51"/>
      <c r="B33" s="47"/>
      <c r="D33" s="61"/>
      <c r="E33" s="52"/>
      <c r="F33" s="845"/>
      <c r="G33" s="844"/>
      <c r="H33" s="58"/>
    </row>
    <row r="34" spans="1:23" s="16" customFormat="1" ht="12" customHeight="1">
      <c r="A34" s="51" t="s">
        <v>192</v>
      </c>
      <c r="B34" s="47" t="s">
        <v>209</v>
      </c>
      <c r="D34" s="60">
        <f>'BQ L7'!O153</f>
        <v>6952891.9999999972</v>
      </c>
      <c r="E34" s="52">
        <f>D34/$D$47</f>
        <v>2.1361967131075438E-2</v>
      </c>
      <c r="F34" s="845">
        <v>0.02</v>
      </c>
      <c r="G34" s="844">
        <f>F34-E34</f>
        <v>-1.3619671310754373E-3</v>
      </c>
      <c r="H34" s="58">
        <f>D34/$D$52</f>
        <v>131186.64150943392</v>
      </c>
    </row>
    <row r="35" spans="1:23" s="16" customFormat="1" ht="12" customHeight="1">
      <c r="A35" s="51"/>
      <c r="B35" s="47"/>
      <c r="D35" s="60"/>
      <c r="E35" s="52"/>
      <c r="F35" s="845"/>
      <c r="G35" s="843"/>
      <c r="H35" s="58"/>
    </row>
    <row r="36" spans="1:23" s="16" customFormat="1" ht="12" customHeight="1">
      <c r="A36" s="51" t="s">
        <v>193</v>
      </c>
      <c r="B36" s="47" t="s">
        <v>210</v>
      </c>
      <c r="D36" s="60">
        <f>'BQ L7'!O168</f>
        <v>31832693.10125</v>
      </c>
      <c r="E36" s="52">
        <f>D36/$D$47</f>
        <v>9.7802316463784358E-2</v>
      </c>
      <c r="F36" s="845">
        <v>0.1</v>
      </c>
      <c r="G36" s="843">
        <f>F36-E36</f>
        <v>2.1976835362156472E-3</v>
      </c>
      <c r="H36" s="58">
        <f>D36/$D$52</f>
        <v>600616.85096698115</v>
      </c>
    </row>
    <row r="37" spans="1:23" s="16" customFormat="1" ht="12" customHeight="1">
      <c r="A37" s="51"/>
      <c r="B37" s="47"/>
      <c r="D37" s="60"/>
      <c r="E37" s="52"/>
      <c r="F37" s="845"/>
      <c r="G37" s="843"/>
      <c r="H37" s="58"/>
    </row>
    <row r="38" spans="1:23" s="16" customFormat="1" ht="12" customHeight="1">
      <c r="A38" s="51" t="s">
        <v>194</v>
      </c>
      <c r="B38" s="47" t="s">
        <v>211</v>
      </c>
      <c r="D38" s="60">
        <f>'BQ L7'!O190</f>
        <v>17821596.02414</v>
      </c>
      <c r="E38" s="52">
        <f>D38/$D$47</f>
        <v>5.4754819791675687E-2</v>
      </c>
      <c r="F38" s="845">
        <v>0.03</v>
      </c>
      <c r="G38" s="844">
        <f>F38-E38</f>
        <v>-2.4754819791675688E-2</v>
      </c>
      <c r="H38" s="58">
        <f>D38/$D$52</f>
        <v>336256.52875735849</v>
      </c>
    </row>
    <row r="39" spans="1:23" s="16" customFormat="1" ht="12" customHeight="1">
      <c r="A39" s="51"/>
      <c r="B39" s="47"/>
      <c r="D39" s="60"/>
      <c r="E39" s="52"/>
      <c r="F39" s="845"/>
      <c r="G39" s="843"/>
      <c r="H39" s="58"/>
    </row>
    <row r="40" spans="1:23" s="16" customFormat="1" ht="12" customHeight="1">
      <c r="A40" s="51" t="s">
        <v>195</v>
      </c>
      <c r="B40" s="47" t="s">
        <v>212</v>
      </c>
      <c r="D40" s="60">
        <f>'BQ L7'!O203</f>
        <v>15182089.374050882</v>
      </c>
      <c r="E40" s="52">
        <f>D40/$D$47</f>
        <v>4.6645236858205867E-2</v>
      </c>
      <c r="F40" s="845">
        <v>0.01</v>
      </c>
      <c r="G40" s="844">
        <f>F40-E40</f>
        <v>-3.6645236858205865E-2</v>
      </c>
      <c r="H40" s="58">
        <f>D40/$D$52</f>
        <v>286454.5164915261</v>
      </c>
    </row>
    <row r="41" spans="1:23" s="16" customFormat="1" ht="12" customHeight="1">
      <c r="A41" s="51"/>
      <c r="B41" s="47"/>
      <c r="D41" s="60"/>
      <c r="E41" s="52"/>
      <c r="F41" s="845"/>
      <c r="G41" s="843"/>
      <c r="H41" s="58"/>
    </row>
    <row r="42" spans="1:23" s="16" customFormat="1" ht="12" customHeight="1">
      <c r="A42" s="51" t="s">
        <v>196</v>
      </c>
      <c r="B42" s="47" t="s">
        <v>213</v>
      </c>
      <c r="D42" s="60">
        <f>'BQ L7'!O210</f>
        <v>4328000</v>
      </c>
      <c r="E42" s="52">
        <f>D42/$D$47</f>
        <v>1.3297286042023165E-2</v>
      </c>
      <c r="F42" s="845">
        <v>2E-3</v>
      </c>
      <c r="G42" s="844">
        <f>F42-E42</f>
        <v>-1.1297286042023165E-2</v>
      </c>
      <c r="H42" s="58">
        <f>D42/$D$52</f>
        <v>81660.377358490572</v>
      </c>
    </row>
    <row r="43" spans="1:23" s="16" customFormat="1" ht="12" customHeight="1">
      <c r="A43" s="51"/>
      <c r="B43" s="47"/>
      <c r="D43" s="60"/>
      <c r="E43" s="52"/>
      <c r="F43" s="51"/>
      <c r="G43" s="841"/>
      <c r="H43" s="58">
        <f t="shared" ref="H43:H45" si="1">D43/$D$52</f>
        <v>0</v>
      </c>
    </row>
    <row r="44" spans="1:23" s="16" customFormat="1" ht="12" customHeight="1">
      <c r="A44" s="51" t="s">
        <v>197</v>
      </c>
      <c r="B44" s="47" t="s">
        <v>92</v>
      </c>
      <c r="D44" s="60">
        <f>'BQ L7'!O214</f>
        <v>18021000</v>
      </c>
      <c r="E44" s="879">
        <f>D44/$D$47</f>
        <v>5.5367465749376031E-2</v>
      </c>
      <c r="F44" s="51"/>
      <c r="G44" s="841"/>
      <c r="H44" s="58">
        <f t="shared" si="1"/>
        <v>340018.86792452831</v>
      </c>
    </row>
    <row r="45" spans="1:23" s="16" customFormat="1" ht="12" customHeight="1" thickBot="1">
      <c r="A45" s="51"/>
      <c r="B45" s="47"/>
      <c r="D45" s="60"/>
      <c r="E45" s="52"/>
      <c r="F45" s="839"/>
      <c r="G45" s="840"/>
      <c r="H45" s="58">
        <f t="shared" si="1"/>
        <v>0</v>
      </c>
      <c r="I45" s="854"/>
      <c r="J45" s="854"/>
      <c r="K45" s="854"/>
      <c r="L45" s="854"/>
      <c r="M45" s="854"/>
      <c r="N45" s="854"/>
      <c r="O45" s="854"/>
      <c r="P45" s="854"/>
      <c r="Q45" s="854"/>
      <c r="R45" s="854"/>
      <c r="S45" s="854"/>
      <c r="T45" s="854"/>
      <c r="U45" s="854"/>
      <c r="V45" s="854"/>
      <c r="W45" s="854"/>
    </row>
    <row r="46" spans="1:23" s="16" customFormat="1" ht="12" customHeight="1">
      <c r="A46" s="89"/>
      <c r="B46" s="90"/>
      <c r="C46" s="91"/>
      <c r="D46" s="92"/>
      <c r="E46" s="93"/>
      <c r="F46" s="14"/>
      <c r="G46" s="838"/>
      <c r="H46" s="58"/>
      <c r="I46" s="854"/>
      <c r="J46" s="854"/>
      <c r="K46" s="854"/>
      <c r="L46" s="854"/>
      <c r="M46" s="854"/>
      <c r="N46" s="854"/>
      <c r="O46" s="854"/>
      <c r="P46" s="854"/>
      <c r="Q46" s="854"/>
      <c r="R46" s="854"/>
      <c r="S46" s="854"/>
      <c r="T46" s="854"/>
      <c r="U46" s="854"/>
      <c r="V46" s="854"/>
      <c r="W46" s="854"/>
    </row>
    <row r="47" spans="1:23" s="9" customFormat="1" ht="12" customHeight="1">
      <c r="A47" s="50"/>
      <c r="B47" s="8" t="s">
        <v>332</v>
      </c>
      <c r="D47" s="60">
        <f>SUM(D12:D46)</f>
        <v>325479950.29378945</v>
      </c>
      <c r="E47" s="54">
        <f>SUM(E12:E45)</f>
        <v>1</v>
      </c>
      <c r="F47" s="898">
        <f>SUM(F12:F45)</f>
        <v>1</v>
      </c>
      <c r="G47" s="899">
        <f>SUM(G12:G45)</f>
        <v>5.5367465749376107E-2</v>
      </c>
      <c r="H47" s="855">
        <f>D47-'BQ L7'!O216</f>
        <v>0</v>
      </c>
      <c r="I47" s="856" t="s">
        <v>1309</v>
      </c>
      <c r="J47" s="856"/>
      <c r="K47" s="856"/>
      <c r="L47" s="856"/>
      <c r="M47" s="856"/>
    </row>
    <row r="48" spans="1:23" s="16" customFormat="1" ht="12" customHeight="1">
      <c r="A48" s="51"/>
      <c r="B48" s="47" t="s">
        <v>66</v>
      </c>
      <c r="D48" s="94">
        <f>ROUNDDOWN(D47,-4)</f>
        <v>325470000</v>
      </c>
      <c r="E48" s="883">
        <f>D48/D52</f>
        <v>6140943.3962264154</v>
      </c>
      <c r="F48" s="884"/>
      <c r="G48" s="885">
        <f>F48/E48</f>
        <v>0</v>
      </c>
      <c r="H48" s="855">
        <f>F48*D52</f>
        <v>0</v>
      </c>
      <c r="I48" s="857">
        <v>187</v>
      </c>
      <c r="J48" s="858">
        <f>H48*I48</f>
        <v>0</v>
      </c>
      <c r="K48" s="857"/>
      <c r="L48" s="857"/>
      <c r="M48" s="857"/>
      <c r="N48" s="854"/>
      <c r="O48" s="854"/>
      <c r="P48" s="854"/>
      <c r="Q48" s="854"/>
      <c r="R48" s="854"/>
      <c r="S48" s="854"/>
      <c r="T48" s="854"/>
      <c r="U48" s="854"/>
      <c r="V48" s="854"/>
      <c r="W48" s="854"/>
    </row>
    <row r="49" spans="1:23" s="16" customFormat="1" ht="12" customHeight="1">
      <c r="A49" s="51"/>
      <c r="B49" s="876" t="s">
        <v>1329</v>
      </c>
      <c r="C49" s="877">
        <v>0</v>
      </c>
      <c r="D49" s="878">
        <f>D47*C49</f>
        <v>0</v>
      </c>
      <c r="E49" s="886">
        <f>D49/D52</f>
        <v>0</v>
      </c>
      <c r="F49" s="887"/>
      <c r="G49" s="888"/>
      <c r="H49" s="855"/>
      <c r="I49" s="857"/>
      <c r="J49" s="857"/>
      <c r="K49" s="857"/>
      <c r="L49" s="857"/>
      <c r="M49" s="857"/>
      <c r="N49" s="854"/>
      <c r="O49" s="854"/>
      <c r="P49" s="854"/>
      <c r="Q49" s="854"/>
      <c r="R49" s="854"/>
      <c r="S49" s="854"/>
      <c r="T49" s="854"/>
      <c r="U49" s="854"/>
      <c r="V49" s="854"/>
      <c r="W49" s="854"/>
    </row>
    <row r="50" spans="1:23" s="16" customFormat="1" ht="12" customHeight="1">
      <c r="A50" s="51"/>
      <c r="B50" s="876" t="s">
        <v>1303</v>
      </c>
      <c r="C50" s="877">
        <v>0</v>
      </c>
      <c r="D50" s="1064">
        <f>D48*(C50)</f>
        <v>0</v>
      </c>
      <c r="E50" s="886">
        <f>D50/D52</f>
        <v>0</v>
      </c>
      <c r="F50" s="889">
        <v>0.05</v>
      </c>
      <c r="G50" s="888"/>
      <c r="H50" s="855"/>
      <c r="I50" s="857"/>
      <c r="J50" s="857"/>
      <c r="K50" s="857"/>
      <c r="L50" s="857"/>
      <c r="M50" s="857"/>
      <c r="N50" s="854"/>
      <c r="O50" s="854"/>
      <c r="P50" s="854"/>
      <c r="Q50" s="854"/>
      <c r="R50" s="854"/>
      <c r="S50" s="854"/>
      <c r="T50" s="854"/>
      <c r="U50" s="854"/>
      <c r="V50" s="854"/>
      <c r="W50" s="854"/>
    </row>
    <row r="51" spans="1:23" s="16" customFormat="1" ht="12" customHeight="1">
      <c r="A51" s="51"/>
      <c r="B51" s="47" t="s">
        <v>1304</v>
      </c>
      <c r="D51" s="801">
        <f>SUM(D48:D50)</f>
        <v>325470000</v>
      </c>
      <c r="E51" s="886"/>
      <c r="F51" s="887"/>
      <c r="G51" s="888"/>
      <c r="H51" s="855"/>
      <c r="I51" s="857"/>
      <c r="J51" s="857"/>
      <c r="K51" s="857"/>
      <c r="L51" s="857"/>
      <c r="M51" s="857"/>
      <c r="N51" s="854"/>
      <c r="O51" s="854"/>
      <c r="P51" s="854"/>
      <c r="Q51" s="854"/>
      <c r="R51" s="854"/>
      <c r="S51" s="854"/>
      <c r="T51" s="854"/>
      <c r="U51" s="854"/>
      <c r="V51" s="854"/>
      <c r="W51" s="854"/>
    </row>
    <row r="52" spans="1:23" s="16" customFormat="1" ht="12" customHeight="1">
      <c r="A52" s="51"/>
      <c r="B52" s="47" t="s">
        <v>360</v>
      </c>
      <c r="D52" s="801">
        <v>53</v>
      </c>
      <c r="E52" s="890"/>
      <c r="F52" s="887"/>
      <c r="G52" s="888"/>
      <c r="H52" s="855"/>
      <c r="I52" s="857"/>
      <c r="J52" s="857"/>
      <c r="K52" s="857"/>
      <c r="L52" s="857"/>
      <c r="M52" s="857"/>
      <c r="N52" s="854"/>
      <c r="O52" s="854"/>
      <c r="P52" s="854"/>
      <c r="Q52" s="854"/>
      <c r="R52" s="854"/>
      <c r="S52" s="854"/>
      <c r="T52" s="854"/>
      <c r="U52" s="854"/>
      <c r="V52" s="854"/>
      <c r="W52" s="854"/>
    </row>
    <row r="53" spans="1:23" s="16" customFormat="1" ht="40.25" customHeight="1">
      <c r="A53" s="51"/>
      <c r="B53" s="47" t="s">
        <v>361</v>
      </c>
      <c r="D53" s="827">
        <f>D51/D52</f>
        <v>6140943.3962264154</v>
      </c>
      <c r="E53" s="890"/>
      <c r="F53" s="891" t="s">
        <v>1293</v>
      </c>
      <c r="G53" s="892" t="s">
        <v>586</v>
      </c>
      <c r="H53" s="859" t="s">
        <v>1294</v>
      </c>
      <c r="I53" s="860" t="s">
        <v>1292</v>
      </c>
      <c r="J53" s="860" t="s">
        <v>66</v>
      </c>
      <c r="K53" s="861" t="s">
        <v>444</v>
      </c>
      <c r="L53" s="857"/>
      <c r="M53" s="857"/>
      <c r="N53" s="854"/>
      <c r="O53" s="854"/>
      <c r="P53" s="854"/>
      <c r="Q53" s="854"/>
      <c r="R53" s="854"/>
      <c r="S53" s="854"/>
      <c r="T53" s="854"/>
      <c r="U53" s="854"/>
      <c r="V53" s="854"/>
      <c r="W53" s="854"/>
    </row>
    <row r="54" spans="1:23" s="16" customFormat="1" ht="12" customHeight="1">
      <c r="A54" s="51"/>
      <c r="B54" s="47"/>
      <c r="D54" s="118"/>
      <c r="E54" s="890"/>
      <c r="F54" s="893">
        <f>D52</f>
        <v>53</v>
      </c>
      <c r="G54" s="894">
        <v>0.9</v>
      </c>
      <c r="H54" s="862">
        <f>E48</f>
        <v>6140943.3962264154</v>
      </c>
      <c r="I54" s="863">
        <f>G54*H54</f>
        <v>5526849.0566037744</v>
      </c>
      <c r="J54" s="863">
        <f>ROUNDDOWN(I54,-4)</f>
        <v>5520000</v>
      </c>
      <c r="K54" s="864">
        <f>F54*J54</f>
        <v>292560000</v>
      </c>
      <c r="L54" s="865">
        <f>1-(K54/D48)</f>
        <v>0.10111531016683561</v>
      </c>
      <c r="M54" s="857"/>
      <c r="N54" s="854"/>
      <c r="O54" s="854"/>
      <c r="P54" s="854"/>
      <c r="Q54" s="854"/>
      <c r="R54" s="854"/>
      <c r="S54" s="854"/>
      <c r="T54" s="854"/>
      <c r="U54" s="854"/>
      <c r="V54" s="854"/>
      <c r="W54" s="854"/>
    </row>
    <row r="55" spans="1:23" s="16" customFormat="1" ht="12" hidden="1" customHeight="1">
      <c r="A55" s="51"/>
      <c r="B55" s="16" t="s">
        <v>1300</v>
      </c>
      <c r="D55" s="94">
        <f>D51*0.12</f>
        <v>39056400</v>
      </c>
      <c r="E55" s="890"/>
      <c r="F55" s="887"/>
      <c r="G55" s="888"/>
      <c r="H55" s="855"/>
      <c r="I55" s="857"/>
      <c r="J55" s="857"/>
      <c r="K55" s="857"/>
      <c r="L55" s="857"/>
      <c r="M55" s="857"/>
      <c r="N55" s="854"/>
      <c r="O55" s="854"/>
      <c r="P55" s="854"/>
      <c r="Q55" s="854"/>
      <c r="R55" s="854"/>
      <c r="S55" s="854"/>
      <c r="T55" s="854"/>
      <c r="U55" s="854"/>
      <c r="V55" s="854"/>
      <c r="W55" s="854"/>
    </row>
    <row r="56" spans="1:23" s="16" customFormat="1" ht="12" hidden="1" customHeight="1">
      <c r="A56" s="51"/>
      <c r="B56" s="16" t="s">
        <v>167</v>
      </c>
      <c r="D56" s="94">
        <f>D48+D49+D55</f>
        <v>364526400</v>
      </c>
      <c r="E56" s="890"/>
      <c r="F56" s="887"/>
      <c r="G56" s="888"/>
      <c r="H56" s="855"/>
      <c r="I56" s="857"/>
      <c r="J56" s="857"/>
      <c r="K56" s="857"/>
      <c r="L56" s="857"/>
      <c r="M56" s="857"/>
      <c r="N56" s="854"/>
      <c r="O56" s="854"/>
      <c r="P56" s="854"/>
      <c r="Q56" s="854"/>
      <c r="R56" s="854"/>
      <c r="S56" s="854"/>
      <c r="T56" s="854"/>
      <c r="U56" s="854"/>
      <c r="V56" s="854"/>
      <c r="W56" s="854"/>
    </row>
    <row r="57" spans="1:23" s="16" customFormat="1" ht="12" customHeight="1" thickBot="1">
      <c r="A57" s="55"/>
      <c r="B57" s="40"/>
      <c r="C57" s="40"/>
      <c r="D57" s="62"/>
      <c r="E57" s="895"/>
      <c r="F57" s="896"/>
      <c r="G57" s="897"/>
      <c r="H57" s="855"/>
      <c r="I57" s="857"/>
      <c r="J57" s="857"/>
      <c r="K57" s="857"/>
      <c r="L57" s="857"/>
      <c r="M57" s="857"/>
      <c r="N57" s="854"/>
      <c r="O57" s="854"/>
      <c r="P57" s="854"/>
      <c r="Q57" s="854"/>
      <c r="R57" s="854"/>
      <c r="S57" s="854"/>
      <c r="T57" s="854"/>
      <c r="U57" s="854"/>
      <c r="V57" s="854"/>
      <c r="W57" s="854"/>
    </row>
    <row r="58" spans="1:23" ht="12" customHeight="1"/>
    <row r="59" spans="1:23" ht="12" customHeight="1">
      <c r="B59" s="56" t="s">
        <v>1305</v>
      </c>
      <c r="D59" s="57">
        <f>550000000/90</f>
        <v>6111111.111111111</v>
      </c>
      <c r="E59" s="56" t="s">
        <v>353</v>
      </c>
      <c r="F59" s="803">
        <f>47000000*52</f>
        <v>2444000000</v>
      </c>
    </row>
    <row r="60" spans="1:23" ht="12" customHeight="1">
      <c r="B60" s="56" t="s">
        <v>1293</v>
      </c>
      <c r="D60" s="57">
        <f>D52</f>
        <v>53</v>
      </c>
      <c r="E60" s="56" t="s">
        <v>353</v>
      </c>
      <c r="H60" s="859" t="s">
        <v>1331</v>
      </c>
      <c r="I60" s="860" t="s">
        <v>1292</v>
      </c>
      <c r="J60" s="860" t="s">
        <v>66</v>
      </c>
      <c r="K60" s="861" t="s">
        <v>444</v>
      </c>
      <c r="L60" s="857"/>
    </row>
    <row r="61" spans="1:23" ht="12" customHeight="1">
      <c r="B61" s="56" t="s">
        <v>444</v>
      </c>
      <c r="D61" s="57">
        <f>D59*D60</f>
        <v>323888888.8888889</v>
      </c>
      <c r="F61" s="803" t="s">
        <v>1332</v>
      </c>
      <c r="G61" s="69">
        <v>52</v>
      </c>
      <c r="H61" s="862">
        <v>4600000</v>
      </c>
      <c r="I61" s="863">
        <f>G61*H61</f>
        <v>239200000</v>
      </c>
      <c r="J61" s="863">
        <f>ROUNDDOWN(I61,-4)</f>
        <v>239200000</v>
      </c>
      <c r="K61" s="864" t="e">
        <f>F61*J61</f>
        <v>#VALUE!</v>
      </c>
      <c r="L61" s="865" t="e">
        <f>1-(K61/D55)</f>
        <v>#VALUE!</v>
      </c>
    </row>
    <row r="62" spans="1:23" ht="12" customHeight="1">
      <c r="B62" s="56" t="s">
        <v>167</v>
      </c>
      <c r="D62" s="57">
        <f>D51+D61</f>
        <v>649358888.88888884</v>
      </c>
      <c r="F62" s="880" t="s">
        <v>1289</v>
      </c>
      <c r="G62" s="69">
        <v>1</v>
      </c>
      <c r="H62" s="57">
        <f>D48-I61</f>
        <v>86270000</v>
      </c>
      <c r="I62" s="863">
        <f>G62*H62</f>
        <v>86270000</v>
      </c>
    </row>
    <row r="63" spans="1:23" ht="12" customHeight="1">
      <c r="I63" s="881">
        <f>SUM(I61:I62)</f>
        <v>325470000</v>
      </c>
    </row>
    <row r="64" spans="1:23" ht="12" customHeight="1"/>
    <row r="65" ht="12" customHeight="1"/>
    <row r="66" ht="12" customHeight="1"/>
    <row r="67" ht="12" customHeight="1"/>
    <row r="68" ht="12" customHeight="1"/>
  </sheetData>
  <mergeCells count="6">
    <mergeCell ref="H8:H10"/>
    <mergeCell ref="A8:A10"/>
    <mergeCell ref="B8:C10"/>
    <mergeCell ref="E8:E10"/>
    <mergeCell ref="D9:D10"/>
    <mergeCell ref="G8:G10"/>
  </mergeCells>
  <printOptions horizontalCentered="1"/>
  <pageMargins left="0" right="0" top="0.19685039370078741" bottom="0.39370078740157483" header="0" footer="0.39370078740157483"/>
  <pageSetup paperSize="9" fitToHeight="9" orientation="portrait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X230"/>
  <sheetViews>
    <sheetView view="pageBreakPreview" topLeftCell="A3" zoomScale="98" zoomScaleNormal="70" zoomScaleSheetLayoutView="98" workbookViewId="0">
      <pane xSplit="4" ySplit="3" topLeftCell="E135" activePane="bottomRight" state="frozen"/>
      <selection activeCell="H40" sqref="H40"/>
      <selection pane="topRight" activeCell="H40" sqref="H40"/>
      <selection pane="bottomLeft" activeCell="H40" sqref="H40"/>
      <selection pane="bottomRight" activeCell="P141" sqref="P141"/>
    </sheetView>
  </sheetViews>
  <sheetFormatPr defaultColWidth="9.08984375" defaultRowHeight="12.5"/>
  <cols>
    <col min="1" max="1" width="4.6328125" style="16" customWidth="1"/>
    <col min="2" max="2" width="30.6328125" style="16" customWidth="1"/>
    <col min="3" max="3" width="20.90625" style="16" bestFit="1" customWidth="1"/>
    <col min="4" max="4" width="35.6328125" style="16" customWidth="1"/>
    <col min="5" max="5" width="5.6328125" style="14" customWidth="1"/>
    <col min="6" max="6" width="8.36328125" style="42" hidden="1" customWidth="1"/>
    <col min="7" max="7" width="12.6328125" style="69" hidden="1" customWidth="1"/>
    <col min="8" max="8" width="15.36328125" style="69" hidden="1" customWidth="1"/>
    <col min="9" max="9" width="18.6328125" style="16" hidden="1" customWidth="1"/>
    <col min="10" max="10" width="19.6328125" style="16" hidden="1" customWidth="1"/>
    <col min="11" max="11" width="33.90625" style="16" hidden="1" customWidth="1"/>
    <col min="12" max="12" width="15.54296875" style="16" hidden="1" customWidth="1"/>
    <col min="13" max="13" width="9.453125" style="16" customWidth="1"/>
    <col min="14" max="14" width="13.90625" style="69" customWidth="1"/>
    <col min="15" max="15" width="19" style="16" bestFit="1" customWidth="1"/>
    <col min="16" max="16" width="15.6328125" style="16" bestFit="1" customWidth="1"/>
    <col min="17" max="17" width="13.36328125" style="16" bestFit="1" customWidth="1"/>
    <col min="18" max="18" width="10.1796875" style="16" bestFit="1" customWidth="1"/>
    <col min="19" max="19" width="9.08984375" style="16"/>
    <col min="20" max="20" width="11.36328125" style="16" bestFit="1" customWidth="1"/>
    <col min="21" max="21" width="10.36328125" style="16" bestFit="1" customWidth="1"/>
    <col min="22" max="16384" width="9.08984375" style="16"/>
  </cols>
  <sheetData>
    <row r="1" spans="1:18" s="5" customFormat="1" ht="18" customHeight="1">
      <c r="A1" s="1" t="s">
        <v>241</v>
      </c>
      <c r="B1" s="2"/>
      <c r="C1" s="2"/>
      <c r="D1" s="2"/>
      <c r="E1" s="3"/>
      <c r="F1" s="4"/>
      <c r="G1" s="58"/>
      <c r="H1" s="58"/>
      <c r="N1" s="58"/>
    </row>
    <row r="2" spans="1:18" s="5" customFormat="1" ht="18" customHeight="1">
      <c r="A2" s="1" t="s">
        <v>242</v>
      </c>
      <c r="B2" s="2"/>
      <c r="C2" s="2"/>
      <c r="D2" s="1"/>
      <c r="E2" s="6"/>
      <c r="F2" s="7"/>
      <c r="G2" s="68"/>
      <c r="H2" s="88"/>
      <c r="N2" s="68"/>
    </row>
    <row r="3" spans="1:18" s="11" customFormat="1" ht="15" customHeight="1" thickBot="1">
      <c r="A3" s="8" t="s">
        <v>1308</v>
      </c>
      <c r="B3" s="9"/>
      <c r="C3" s="9"/>
      <c r="D3" s="9"/>
      <c r="E3" s="10"/>
      <c r="F3" s="312">
        <v>7.0000000000000007E-2</v>
      </c>
      <c r="G3" s="313">
        <v>1.0952299999999999</v>
      </c>
      <c r="H3" s="314">
        <f>H219</f>
        <v>414680000</v>
      </c>
      <c r="N3" s="779">
        <v>1.0952299999999999</v>
      </c>
    </row>
    <row r="4" spans="1:18" s="14" customFormat="1" ht="25.75" customHeight="1" thickTop="1" thickBot="1">
      <c r="A4" s="945" t="s">
        <v>0</v>
      </c>
      <c r="B4" s="946" t="s">
        <v>1</v>
      </c>
      <c r="C4" s="947"/>
      <c r="D4" s="939" t="s">
        <v>112</v>
      </c>
      <c r="E4" s="950" t="s">
        <v>2</v>
      </c>
      <c r="F4" s="952" t="s">
        <v>214</v>
      </c>
      <c r="G4" s="943" t="s">
        <v>443</v>
      </c>
      <c r="H4" s="943" t="s">
        <v>444</v>
      </c>
      <c r="K4" s="930" t="s">
        <v>1288</v>
      </c>
      <c r="M4" s="926" t="s">
        <v>1281</v>
      </c>
      <c r="N4" s="927"/>
      <c r="O4" s="927"/>
      <c r="P4" s="873"/>
      <c r="Q4" s="873"/>
      <c r="R4" s="874"/>
    </row>
    <row r="5" spans="1:18" s="14" customFormat="1" ht="29.25" customHeight="1" thickTop="1" thickBot="1">
      <c r="A5" s="945"/>
      <c r="B5" s="948"/>
      <c r="C5" s="949"/>
      <c r="D5" s="940"/>
      <c r="E5" s="951"/>
      <c r="F5" s="953"/>
      <c r="G5" s="944"/>
      <c r="H5" s="944"/>
      <c r="J5" s="14" t="s">
        <v>1279</v>
      </c>
      <c r="K5" s="932"/>
      <c r="L5" s="735" t="s">
        <v>1280</v>
      </c>
      <c r="M5" s="933" t="s">
        <v>214</v>
      </c>
      <c r="N5" s="935" t="s">
        <v>443</v>
      </c>
      <c r="O5" s="937" t="s">
        <v>444</v>
      </c>
      <c r="P5" s="930" t="s">
        <v>1289</v>
      </c>
      <c r="Q5" s="930" t="s">
        <v>1288</v>
      </c>
      <c r="R5" s="782" t="s">
        <v>1290</v>
      </c>
    </row>
    <row r="6" spans="1:18" ht="6" customHeight="1" thickBot="1">
      <c r="A6" s="12"/>
      <c r="B6" s="13"/>
      <c r="C6" s="14"/>
      <c r="D6" s="15"/>
      <c r="E6" s="63"/>
      <c r="F6" s="75"/>
      <c r="G6" s="76"/>
      <c r="H6" s="76"/>
      <c r="L6" s="736"/>
      <c r="M6" s="934"/>
      <c r="N6" s="936"/>
      <c r="O6" s="938"/>
      <c r="P6" s="931"/>
      <c r="Q6" s="931"/>
      <c r="R6" s="783"/>
    </row>
    <row r="7" spans="1:18" ht="13.5" thickTop="1">
      <c r="A7" s="17" t="s">
        <v>3</v>
      </c>
      <c r="B7" s="18" t="s">
        <v>4</v>
      </c>
      <c r="C7" s="19"/>
      <c r="D7" s="100"/>
      <c r="E7" s="64"/>
      <c r="F7" s="77"/>
      <c r="G7" s="76"/>
      <c r="H7" s="76"/>
      <c r="I7" s="16" t="s">
        <v>1295</v>
      </c>
      <c r="J7" s="729">
        <f>-(1-(90/53))</f>
        <v>0.69811320754716988</v>
      </c>
      <c r="K7" s="812">
        <f>1-(53/90)</f>
        <v>0.41111111111111109</v>
      </c>
      <c r="L7" s="737"/>
      <c r="M7" s="786"/>
      <c r="N7" s="787"/>
      <c r="O7" s="786"/>
      <c r="P7" s="786"/>
      <c r="Q7" s="786"/>
      <c r="R7" s="786"/>
    </row>
    <row r="8" spans="1:18" s="805" customFormat="1" ht="15" customHeight="1">
      <c r="A8" s="111">
        <v>1</v>
      </c>
      <c r="B8" s="112" t="s">
        <v>5</v>
      </c>
      <c r="C8" s="113"/>
      <c r="D8" s="804" t="s">
        <v>116</v>
      </c>
      <c r="E8" s="115" t="s">
        <v>6</v>
      </c>
      <c r="F8" s="116">
        <v>1</v>
      </c>
      <c r="G8" s="117">
        <v>750000</v>
      </c>
      <c r="H8" s="117">
        <f>F8*G8</f>
        <v>750000</v>
      </c>
      <c r="J8" s="806">
        <f t="shared" ref="J8:J18" si="0">H8</f>
        <v>750000</v>
      </c>
      <c r="K8" s="806"/>
      <c r="L8" s="807">
        <f t="shared" ref="L8:L18" si="1">$J$7*J8</f>
        <v>523584.90566037741</v>
      </c>
      <c r="M8" s="810">
        <v>1</v>
      </c>
      <c r="N8" s="791">
        <f>$L$8</f>
        <v>523584.90566037741</v>
      </c>
      <c r="O8" s="809">
        <f>M8*N8</f>
        <v>523584.90566037741</v>
      </c>
      <c r="P8" s="808"/>
      <c r="Q8" s="808"/>
      <c r="R8" s="808"/>
    </row>
    <row r="9" spans="1:18" ht="15" customHeight="1">
      <c r="A9" s="20">
        <v>2</v>
      </c>
      <c r="B9" s="21" t="s">
        <v>85</v>
      </c>
      <c r="C9" s="22"/>
      <c r="D9" s="333" t="s">
        <v>7</v>
      </c>
      <c r="E9" s="65" t="s">
        <v>317</v>
      </c>
      <c r="F9" s="78">
        <v>42</v>
      </c>
      <c r="G9" s="67">
        <v>16500</v>
      </c>
      <c r="H9" s="67">
        <f>F9*G9</f>
        <v>693000</v>
      </c>
      <c r="J9" s="58">
        <f t="shared" si="0"/>
        <v>693000</v>
      </c>
      <c r="K9" s="58"/>
      <c r="L9" s="738">
        <f t="shared" si="1"/>
        <v>483792.45283018873</v>
      </c>
      <c r="M9" s="788">
        <f>(14+8)*2</f>
        <v>44</v>
      </c>
      <c r="N9" s="789">
        <v>16500</v>
      </c>
      <c r="O9" s="790">
        <f t="shared" ref="O9:O72" si="2">M9*N9</f>
        <v>726000</v>
      </c>
      <c r="P9" s="765"/>
      <c r="Q9" s="765"/>
      <c r="R9" s="765"/>
    </row>
    <row r="10" spans="1:18" ht="15" customHeight="1">
      <c r="A10" s="20">
        <v>3</v>
      </c>
      <c r="B10" s="21" t="s">
        <v>117</v>
      </c>
      <c r="C10" s="22"/>
      <c r="D10" s="333" t="s">
        <v>8</v>
      </c>
      <c r="E10" s="65" t="s">
        <v>318</v>
      </c>
      <c r="F10" s="78">
        <v>98</v>
      </c>
      <c r="G10" s="67">
        <v>7500</v>
      </c>
      <c r="H10" s="67">
        <f>F10*G10</f>
        <v>735000</v>
      </c>
      <c r="J10" s="58">
        <f t="shared" si="0"/>
        <v>735000</v>
      </c>
      <c r="K10" s="58"/>
      <c r="L10" s="738">
        <f t="shared" si="1"/>
        <v>513113.20754716988</v>
      </c>
      <c r="M10" s="788">
        <f>14*6</f>
        <v>84</v>
      </c>
      <c r="N10" s="789">
        <v>7500</v>
      </c>
      <c r="O10" s="790">
        <f t="shared" si="2"/>
        <v>630000</v>
      </c>
      <c r="P10" s="765"/>
      <c r="Q10" s="765"/>
      <c r="R10" s="765"/>
    </row>
    <row r="11" spans="1:18" ht="15" customHeight="1">
      <c r="A11" s="20">
        <v>4</v>
      </c>
      <c r="B11" s="21" t="s">
        <v>9</v>
      </c>
      <c r="C11" s="22"/>
      <c r="D11" s="333" t="s">
        <v>10</v>
      </c>
      <c r="E11" s="65" t="s">
        <v>6</v>
      </c>
      <c r="F11" s="78">
        <v>1</v>
      </c>
      <c r="G11" s="67">
        <v>95000</v>
      </c>
      <c r="H11" s="67">
        <f>F11*G11</f>
        <v>95000</v>
      </c>
      <c r="J11" s="58">
        <f t="shared" si="0"/>
        <v>95000</v>
      </c>
      <c r="K11" s="58"/>
      <c r="L11" s="738">
        <f t="shared" si="1"/>
        <v>66320.754716981144</v>
      </c>
      <c r="M11" s="788">
        <v>1</v>
      </c>
      <c r="N11" s="789">
        <f>1500000</f>
        <v>1500000</v>
      </c>
      <c r="O11" s="790">
        <f t="shared" si="2"/>
        <v>1500000</v>
      </c>
      <c r="P11" s="765"/>
      <c r="Q11" s="765"/>
      <c r="R11" s="765"/>
    </row>
    <row r="12" spans="1:18" s="805" customFormat="1">
      <c r="A12" s="111">
        <v>5</v>
      </c>
      <c r="B12" s="112" t="s">
        <v>86</v>
      </c>
      <c r="C12" s="113"/>
      <c r="D12" s="804"/>
      <c r="E12" s="115" t="s">
        <v>6</v>
      </c>
      <c r="F12" s="116">
        <v>1</v>
      </c>
      <c r="G12" s="117">
        <v>1250000</v>
      </c>
      <c r="H12" s="117">
        <f>F12*G12</f>
        <v>1250000</v>
      </c>
      <c r="J12" s="806">
        <f t="shared" si="0"/>
        <v>1250000</v>
      </c>
      <c r="K12" s="806"/>
      <c r="L12" s="807">
        <f t="shared" si="1"/>
        <v>872641.5094339624</v>
      </c>
      <c r="M12" s="810">
        <v>1</v>
      </c>
      <c r="N12" s="791">
        <f>$L$12*0</f>
        <v>0</v>
      </c>
      <c r="O12" s="809">
        <f t="shared" si="2"/>
        <v>0</v>
      </c>
      <c r="P12" s="808"/>
      <c r="Q12" s="808"/>
      <c r="R12" s="808"/>
    </row>
    <row r="13" spans="1:18">
      <c r="A13" s="20"/>
      <c r="B13" s="21" t="s">
        <v>113</v>
      </c>
      <c r="C13" s="22"/>
      <c r="D13" s="333"/>
      <c r="E13" s="65"/>
      <c r="F13" s="78"/>
      <c r="G13" s="67"/>
      <c r="H13" s="67"/>
      <c r="J13" s="58">
        <f t="shared" si="0"/>
        <v>0</v>
      </c>
      <c r="K13" s="58"/>
      <c r="L13" s="738">
        <f t="shared" si="1"/>
        <v>0</v>
      </c>
      <c r="M13" s="765"/>
      <c r="N13" s="789"/>
      <c r="O13" s="790">
        <f t="shared" si="2"/>
        <v>0</v>
      </c>
      <c r="P13" s="765"/>
      <c r="Q13" s="765"/>
      <c r="R13" s="765"/>
    </row>
    <row r="14" spans="1:18">
      <c r="A14" s="20"/>
      <c r="B14" s="21" t="s">
        <v>87</v>
      </c>
      <c r="C14" s="22"/>
      <c r="D14" s="333"/>
      <c r="E14" s="65"/>
      <c r="F14" s="78"/>
      <c r="G14" s="67"/>
      <c r="H14" s="67"/>
      <c r="J14" s="58">
        <f t="shared" si="0"/>
        <v>0</v>
      </c>
      <c r="K14" s="58"/>
      <c r="L14" s="738">
        <f t="shared" si="1"/>
        <v>0</v>
      </c>
      <c r="M14" s="765"/>
      <c r="N14" s="789"/>
      <c r="O14" s="790">
        <f t="shared" si="2"/>
        <v>0</v>
      </c>
      <c r="P14" s="765"/>
      <c r="Q14" s="765"/>
      <c r="R14" s="765"/>
    </row>
    <row r="15" spans="1:18">
      <c r="A15" s="20"/>
      <c r="B15" s="21" t="s">
        <v>88</v>
      </c>
      <c r="C15" s="22"/>
      <c r="D15" s="333"/>
      <c r="E15" s="65"/>
      <c r="F15" s="78"/>
      <c r="G15" s="67"/>
      <c r="H15" s="67"/>
      <c r="J15" s="58">
        <f t="shared" si="0"/>
        <v>0</v>
      </c>
      <c r="K15" s="58"/>
      <c r="L15" s="738">
        <f t="shared" si="1"/>
        <v>0</v>
      </c>
      <c r="M15" s="765"/>
      <c r="N15" s="789"/>
      <c r="O15" s="790">
        <f t="shared" si="2"/>
        <v>0</v>
      </c>
      <c r="P15" s="765"/>
      <c r="Q15" s="765"/>
      <c r="R15" s="765"/>
    </row>
    <row r="16" spans="1:18">
      <c r="A16" s="20"/>
      <c r="B16" s="21" t="s">
        <v>89</v>
      </c>
      <c r="C16" s="22"/>
      <c r="D16" s="333"/>
      <c r="E16" s="65"/>
      <c r="F16" s="78"/>
      <c r="G16" s="67"/>
      <c r="H16" s="67"/>
      <c r="J16" s="58">
        <f t="shared" si="0"/>
        <v>0</v>
      </c>
      <c r="K16" s="58"/>
      <c r="L16" s="738">
        <f t="shared" si="1"/>
        <v>0</v>
      </c>
      <c r="M16" s="765"/>
      <c r="N16" s="789"/>
      <c r="O16" s="790">
        <f t="shared" si="2"/>
        <v>0</v>
      </c>
      <c r="P16" s="765"/>
      <c r="Q16" s="765"/>
      <c r="R16" s="765"/>
    </row>
    <row r="17" spans="1:24">
      <c r="A17" s="20">
        <v>6</v>
      </c>
      <c r="B17" s="21" t="s">
        <v>294</v>
      </c>
      <c r="C17" s="22"/>
      <c r="D17" s="333"/>
      <c r="E17" s="65" t="s">
        <v>6</v>
      </c>
      <c r="F17" s="78">
        <v>1</v>
      </c>
      <c r="G17" s="117"/>
      <c r="H17" s="67">
        <f>F17*G17</f>
        <v>0</v>
      </c>
      <c r="J17" s="58">
        <f t="shared" si="0"/>
        <v>0</v>
      </c>
      <c r="K17" s="58"/>
      <c r="L17" s="738">
        <f t="shared" si="1"/>
        <v>0</v>
      </c>
      <c r="M17" s="765"/>
      <c r="N17" s="791"/>
      <c r="O17" s="790">
        <f t="shared" si="2"/>
        <v>0</v>
      </c>
      <c r="P17" s="765"/>
      <c r="Q17" s="765"/>
      <c r="R17" s="765"/>
    </row>
    <row r="18" spans="1:24" s="805" customFormat="1" ht="15" customHeight="1">
      <c r="A18" s="111">
        <v>7</v>
      </c>
      <c r="B18" s="112" t="s">
        <v>11</v>
      </c>
      <c r="C18" s="113"/>
      <c r="D18" s="804" t="s">
        <v>10</v>
      </c>
      <c r="E18" s="115" t="s">
        <v>6</v>
      </c>
      <c r="F18" s="116">
        <v>1</v>
      </c>
      <c r="G18" s="117">
        <v>1250000</v>
      </c>
      <c r="H18" s="117">
        <f>F18*G18</f>
        <v>1250000</v>
      </c>
      <c r="J18" s="806">
        <f t="shared" si="0"/>
        <v>1250000</v>
      </c>
      <c r="K18" s="806"/>
      <c r="L18" s="807">
        <f t="shared" si="1"/>
        <v>872641.5094339624</v>
      </c>
      <c r="M18" s="808">
        <v>1</v>
      </c>
      <c r="N18" s="791">
        <f>$L$18*0</f>
        <v>0</v>
      </c>
      <c r="O18" s="809">
        <f t="shared" si="2"/>
        <v>0</v>
      </c>
      <c r="P18" s="808"/>
      <c r="Q18" s="808"/>
      <c r="R18" s="808"/>
    </row>
    <row r="19" spans="1:24" s="70" customFormat="1" ht="15" customHeight="1">
      <c r="A19" s="135"/>
      <c r="B19" s="136"/>
      <c r="C19" s="137"/>
      <c r="D19" s="138" t="s">
        <v>12</v>
      </c>
      <c r="E19" s="139"/>
      <c r="F19" s="140"/>
      <c r="G19" s="141"/>
      <c r="H19" s="142">
        <f>SUM(H8:H18)</f>
        <v>4773000</v>
      </c>
      <c r="I19" s="142">
        <f t="shared" ref="I19:L19" si="3">SUM(I8:I18)</f>
        <v>0</v>
      </c>
      <c r="J19" s="142">
        <f t="shared" si="3"/>
        <v>4773000</v>
      </c>
      <c r="K19" s="778">
        <f>H19/$H$223</f>
        <v>53033.333333333336</v>
      </c>
      <c r="L19" s="739">
        <f t="shared" si="3"/>
        <v>3332094.3396226419</v>
      </c>
      <c r="M19" s="792"/>
      <c r="N19" s="793"/>
      <c r="O19" s="792">
        <f t="shared" ref="O19" si="4">SUM(O8:O18)</f>
        <v>3379584.9056603773</v>
      </c>
      <c r="P19" s="766"/>
      <c r="Q19" s="780">
        <f>O19/$O$223</f>
        <v>63765.752936988254</v>
      </c>
      <c r="R19" s="794">
        <f>1-(K19/Q19)*100%</f>
        <v>0.16831008981044149</v>
      </c>
    </row>
    <row r="20" spans="1:24" ht="13">
      <c r="A20" s="23" t="s">
        <v>13</v>
      </c>
      <c r="B20" s="24" t="s">
        <v>14</v>
      </c>
      <c r="C20" s="25"/>
      <c r="D20" s="101"/>
      <c r="E20" s="65"/>
      <c r="F20" s="78"/>
      <c r="G20" s="67"/>
      <c r="H20" s="67"/>
      <c r="J20" s="58"/>
      <c r="K20" s="58"/>
      <c r="L20" s="738">
        <f t="shared" ref="L20:L40" si="5">$J$7*J20</f>
        <v>0</v>
      </c>
      <c r="M20" s="765"/>
      <c r="N20" s="789"/>
      <c r="O20" s="774">
        <f t="shared" si="2"/>
        <v>0</v>
      </c>
      <c r="P20" s="765"/>
      <c r="Q20" s="765"/>
      <c r="R20" s="765"/>
    </row>
    <row r="21" spans="1:24" ht="15" customHeight="1">
      <c r="A21" s="20">
        <v>1</v>
      </c>
      <c r="B21" s="21" t="s">
        <v>15</v>
      </c>
      <c r="C21" s="22"/>
      <c r="D21" s="101" t="s">
        <v>583</v>
      </c>
      <c r="E21" s="65" t="s">
        <v>319</v>
      </c>
      <c r="F21" s="116">
        <v>64.591650000000016</v>
      </c>
      <c r="G21" s="67">
        <v>48660</v>
      </c>
      <c r="H21" s="67">
        <f>F21*G21</f>
        <v>3143029.6890000007</v>
      </c>
      <c r="J21" s="58">
        <f t="shared" ref="J21:J40" si="6">H21</f>
        <v>3143029.6890000007</v>
      </c>
      <c r="K21" s="58"/>
      <c r="L21" s="738">
        <f t="shared" si="5"/>
        <v>2194190.5376037741</v>
      </c>
      <c r="M21" s="788">
        <f>Volume!Q39</f>
        <v>52.279999999999987</v>
      </c>
      <c r="N21" s="789">
        <v>48660</v>
      </c>
      <c r="O21" s="790">
        <f t="shared" si="2"/>
        <v>2543944.7999999993</v>
      </c>
      <c r="P21" s="765"/>
      <c r="Q21" s="765"/>
      <c r="R21" s="765"/>
    </row>
    <row r="22" spans="1:24" ht="30" customHeight="1">
      <c r="A22" s="20">
        <v>2</v>
      </c>
      <c r="B22" s="941" t="s">
        <v>172</v>
      </c>
      <c r="C22" s="942"/>
      <c r="D22" s="101" t="s">
        <v>90</v>
      </c>
      <c r="E22" s="65" t="s">
        <v>319</v>
      </c>
      <c r="F22" s="116">
        <v>1.0390000000000001</v>
      </c>
      <c r="G22" s="67">
        <v>277700</v>
      </c>
      <c r="H22" s="67">
        <f>F22*G22</f>
        <v>288530.30000000005</v>
      </c>
      <c r="J22" s="58">
        <f t="shared" si="6"/>
        <v>288530.30000000005</v>
      </c>
      <c r="K22" s="58"/>
      <c r="L22" s="738">
        <f t="shared" si="5"/>
        <v>201426.81320754721</v>
      </c>
      <c r="M22" s="788">
        <f>$K$7*F22</f>
        <v>0.42714444444444449</v>
      </c>
      <c r="N22" s="789">
        <v>277700</v>
      </c>
      <c r="O22" s="790">
        <f t="shared" si="2"/>
        <v>118618.01222222224</v>
      </c>
      <c r="P22" s="765"/>
      <c r="Q22" s="765"/>
      <c r="R22" s="765"/>
    </row>
    <row r="23" spans="1:24" s="26" customFormat="1" ht="30" customHeight="1">
      <c r="A23" s="20">
        <v>3</v>
      </c>
      <c r="B23" s="941" t="s">
        <v>118</v>
      </c>
      <c r="C23" s="942"/>
      <c r="D23" s="101" t="s">
        <v>84</v>
      </c>
      <c r="E23" s="66" t="s">
        <v>319</v>
      </c>
      <c r="F23" s="116">
        <v>1.0390000000000001</v>
      </c>
      <c r="G23" s="67">
        <v>638400</v>
      </c>
      <c r="H23" s="67">
        <f>F23*G23</f>
        <v>663297.60000000009</v>
      </c>
      <c r="J23" s="727">
        <f t="shared" si="6"/>
        <v>663297.60000000009</v>
      </c>
      <c r="K23" s="727"/>
      <c r="L23" s="738">
        <f t="shared" si="5"/>
        <v>463056.81509433972</v>
      </c>
      <c r="M23" s="788">
        <f>$K$7*F23</f>
        <v>0.42714444444444449</v>
      </c>
      <c r="N23" s="789">
        <v>638400</v>
      </c>
      <c r="O23" s="790">
        <f t="shared" si="2"/>
        <v>272689.01333333337</v>
      </c>
      <c r="P23" s="767"/>
      <c r="Q23" s="767"/>
      <c r="R23" s="767"/>
    </row>
    <row r="24" spans="1:24" ht="15" customHeight="1">
      <c r="A24" s="20">
        <v>4</v>
      </c>
      <c r="B24" s="21" t="s">
        <v>97</v>
      </c>
      <c r="C24" s="27"/>
      <c r="D24" s="835">
        <v>0</v>
      </c>
      <c r="E24" s="65"/>
      <c r="F24" s="116"/>
      <c r="G24" s="836"/>
      <c r="H24" s="836"/>
      <c r="J24" s="291">
        <f t="shared" si="6"/>
        <v>0</v>
      </c>
      <c r="K24" s="291"/>
      <c r="L24" s="738">
        <f t="shared" si="5"/>
        <v>0</v>
      </c>
      <c r="M24" s="788"/>
      <c r="N24" s="837"/>
      <c r="O24" s="790">
        <f t="shared" si="2"/>
        <v>0</v>
      </c>
      <c r="P24" s="765"/>
      <c r="Q24" s="765"/>
      <c r="R24" s="765"/>
    </row>
    <row r="25" spans="1:24" ht="15" customHeight="1">
      <c r="A25" s="20"/>
      <c r="B25" s="21" t="s">
        <v>98</v>
      </c>
      <c r="C25" s="27"/>
      <c r="D25" s="835" t="s">
        <v>295</v>
      </c>
      <c r="E25" s="65" t="s">
        <v>319</v>
      </c>
      <c r="F25" s="116">
        <v>2.2610000000000001</v>
      </c>
      <c r="G25" s="836">
        <v>918200</v>
      </c>
      <c r="H25" s="836">
        <f>F25*G25</f>
        <v>2076050.2000000002</v>
      </c>
      <c r="J25" s="291">
        <f t="shared" si="6"/>
        <v>2076050.2000000002</v>
      </c>
      <c r="K25" s="291"/>
      <c r="L25" s="738">
        <f t="shared" si="5"/>
        <v>1449318.0641509437</v>
      </c>
      <c r="M25" s="788">
        <f>Volume!$P$27</f>
        <v>2.544</v>
      </c>
      <c r="N25" s="837">
        <f>780000+150000</f>
        <v>930000</v>
      </c>
      <c r="O25" s="790">
        <f t="shared" si="2"/>
        <v>2365920</v>
      </c>
      <c r="P25" s="765"/>
      <c r="Q25" s="765"/>
      <c r="R25" s="765"/>
    </row>
    <row r="26" spans="1:24" ht="15" customHeight="1">
      <c r="A26" s="20"/>
      <c r="B26" s="21" t="s">
        <v>114</v>
      </c>
      <c r="C26" s="27"/>
      <c r="D26" s="835" t="s">
        <v>106</v>
      </c>
      <c r="E26" s="65" t="s">
        <v>96</v>
      </c>
      <c r="F26" s="116">
        <v>256.52565000000004</v>
      </c>
      <c r="G26" s="836">
        <v>16120</v>
      </c>
      <c r="H26" s="836">
        <f>F26*G26</f>
        <v>4135193.4780000006</v>
      </c>
      <c r="J26" s="291">
        <f t="shared" si="6"/>
        <v>4135193.4780000006</v>
      </c>
      <c r="K26" s="291"/>
      <c r="L26" s="738">
        <f t="shared" si="5"/>
        <v>2886833.1827547178</v>
      </c>
      <c r="M26" s="788">
        <f>M25*120</f>
        <v>305.28000000000003</v>
      </c>
      <c r="N26" s="837">
        <f>11000+5000</f>
        <v>16000</v>
      </c>
      <c r="O26" s="790">
        <f t="shared" si="2"/>
        <v>4884480.0000000009</v>
      </c>
      <c r="P26" s="765"/>
      <c r="Q26" s="765"/>
      <c r="R26" s="765"/>
    </row>
    <row r="27" spans="1:24" ht="15" customHeight="1">
      <c r="A27" s="20"/>
      <c r="B27" s="21" t="s">
        <v>99</v>
      </c>
      <c r="C27" s="27"/>
      <c r="D27" s="835">
        <v>0</v>
      </c>
      <c r="E27" s="65" t="s">
        <v>318</v>
      </c>
      <c r="F27" s="116">
        <v>8.1199999999999992</v>
      </c>
      <c r="G27" s="836">
        <v>82500</v>
      </c>
      <c r="H27" s="836">
        <f>F27*G27</f>
        <v>669899.99999999988</v>
      </c>
      <c r="J27" s="291">
        <f t="shared" si="6"/>
        <v>669899.99999999988</v>
      </c>
      <c r="K27" s="291">
        <f>F27/F25</f>
        <v>3.5913312693498445</v>
      </c>
      <c r="L27" s="738">
        <f t="shared" si="5"/>
        <v>467666.03773584904</v>
      </c>
      <c r="M27" s="788">
        <f>M25*K27</f>
        <v>9.1363467492260053</v>
      </c>
      <c r="N27" s="837">
        <v>105000</v>
      </c>
      <c r="O27" s="790">
        <f t="shared" si="2"/>
        <v>959316.40866873052</v>
      </c>
      <c r="P27" s="765"/>
      <c r="Q27" s="765"/>
      <c r="R27" s="765"/>
      <c r="S27" s="16">
        <f>1.2*2.44</f>
        <v>2.9279999999999999</v>
      </c>
      <c r="T27" s="16">
        <v>90000</v>
      </c>
      <c r="U27" s="16">
        <f>T27/S27</f>
        <v>30737.704918032789</v>
      </c>
      <c r="V27" s="16">
        <f>4*13000</f>
        <v>52000</v>
      </c>
      <c r="W27" s="16">
        <v>7000</v>
      </c>
      <c r="X27" s="16">
        <v>25000</v>
      </c>
    </row>
    <row r="28" spans="1:24" ht="15" customHeight="1">
      <c r="A28" s="20">
        <v>5</v>
      </c>
      <c r="B28" s="21" t="s">
        <v>280</v>
      </c>
      <c r="C28" s="27"/>
      <c r="D28" s="834">
        <v>0</v>
      </c>
      <c r="E28" s="65" t="s">
        <v>319</v>
      </c>
      <c r="F28" s="283">
        <v>21.615000000000002</v>
      </c>
      <c r="G28" s="67">
        <v>706620</v>
      </c>
      <c r="H28" s="67">
        <f>F28*G28</f>
        <v>15273591.300000001</v>
      </c>
      <c r="J28" s="58">
        <f t="shared" si="6"/>
        <v>15273591.300000001</v>
      </c>
      <c r="K28" s="58"/>
      <c r="L28" s="738">
        <f t="shared" si="5"/>
        <v>10662695.813207548</v>
      </c>
      <c r="M28" s="828">
        <f>Volume!$R$39</f>
        <v>12.665999999999999</v>
      </c>
      <c r="N28" s="789">
        <v>850000</v>
      </c>
      <c r="O28" s="790">
        <f t="shared" si="2"/>
        <v>10766099.999999998</v>
      </c>
      <c r="P28" s="765"/>
      <c r="Q28" s="765"/>
      <c r="R28" s="765"/>
    </row>
    <row r="29" spans="1:24" ht="15" customHeight="1">
      <c r="A29" s="20">
        <v>6</v>
      </c>
      <c r="B29" s="21" t="s">
        <v>279</v>
      </c>
      <c r="C29" s="830"/>
      <c r="D29" s="834">
        <v>0</v>
      </c>
      <c r="E29" s="831"/>
      <c r="F29" s="832"/>
      <c r="G29" s="833"/>
      <c r="H29" s="833"/>
      <c r="J29" s="58">
        <f t="shared" si="6"/>
        <v>0</v>
      </c>
      <c r="K29" s="58"/>
      <c r="L29" s="738">
        <f t="shared" si="5"/>
        <v>0</v>
      </c>
      <c r="M29" s="788"/>
      <c r="N29" s="789"/>
      <c r="O29" s="790">
        <f t="shared" si="2"/>
        <v>0</v>
      </c>
      <c r="P29" s="765"/>
      <c r="Q29" s="765"/>
      <c r="R29" s="765"/>
    </row>
    <row r="30" spans="1:24" ht="15" customHeight="1">
      <c r="A30" s="20"/>
      <c r="B30" s="21" t="s">
        <v>98</v>
      </c>
      <c r="C30" s="830"/>
      <c r="D30" s="834" t="s">
        <v>295</v>
      </c>
      <c r="E30" s="831" t="s">
        <v>1310</v>
      </c>
      <c r="F30" s="832">
        <v>0.37064999999999992</v>
      </c>
      <c r="G30" s="833">
        <v>918200</v>
      </c>
      <c r="H30" s="833">
        <f>F30*G30</f>
        <v>340330.82999999996</v>
      </c>
      <c r="J30" s="58">
        <f t="shared" si="6"/>
        <v>340330.82999999996</v>
      </c>
      <c r="K30" s="58"/>
      <c r="L30" s="738">
        <f t="shared" si="5"/>
        <v>237589.44735849055</v>
      </c>
      <c r="M30" s="788">
        <f>$K$7*F30</f>
        <v>0.15237833333333328</v>
      </c>
      <c r="N30" s="789">
        <f>$N$25</f>
        <v>930000</v>
      </c>
      <c r="O30" s="790">
        <f t="shared" si="2"/>
        <v>141711.84999999995</v>
      </c>
      <c r="P30" s="765"/>
      <c r="Q30" s="765"/>
      <c r="R30" s="765"/>
    </row>
    <row r="31" spans="1:24" ht="15" customHeight="1">
      <c r="A31" s="20"/>
      <c r="B31" s="21" t="s">
        <v>114</v>
      </c>
      <c r="C31" s="830"/>
      <c r="D31" s="834" t="s">
        <v>106</v>
      </c>
      <c r="E31" s="831" t="s">
        <v>96</v>
      </c>
      <c r="F31" s="832">
        <v>148.06998360000003</v>
      </c>
      <c r="G31" s="833">
        <v>16120</v>
      </c>
      <c r="H31" s="833">
        <f>F31*G31</f>
        <v>2386888.1356320004</v>
      </c>
      <c r="J31" s="58">
        <f t="shared" si="6"/>
        <v>2386888.1356320004</v>
      </c>
      <c r="K31" s="58"/>
      <c r="L31" s="738">
        <f t="shared" si="5"/>
        <v>1666318.1324223401</v>
      </c>
      <c r="M31" s="788">
        <f>M30*120</f>
        <v>18.285399999999996</v>
      </c>
      <c r="N31" s="789">
        <f t="shared" ref="N31:N32" si="7">N26</f>
        <v>16000</v>
      </c>
      <c r="O31" s="790">
        <f t="shared" si="2"/>
        <v>292566.39999999991</v>
      </c>
      <c r="P31" s="765"/>
      <c r="Q31" s="765"/>
      <c r="R31" s="765"/>
    </row>
    <row r="32" spans="1:24" ht="15" customHeight="1">
      <c r="A32" s="20"/>
      <c r="B32" s="21" t="s">
        <v>99</v>
      </c>
      <c r="C32" s="830"/>
      <c r="D32" s="834">
        <v>0</v>
      </c>
      <c r="E32" s="831" t="s">
        <v>1311</v>
      </c>
      <c r="F32" s="832">
        <v>7.4479999999999986</v>
      </c>
      <c r="G32" s="833">
        <v>117700</v>
      </c>
      <c r="H32" s="833">
        <f>F32*G32</f>
        <v>876629.59999999986</v>
      </c>
      <c r="J32" s="58">
        <f t="shared" si="6"/>
        <v>876629.59999999986</v>
      </c>
      <c r="K32" s="58"/>
      <c r="L32" s="738">
        <f t="shared" si="5"/>
        <v>611986.70188679243</v>
      </c>
      <c r="M32" s="788">
        <f>$K$7*F32</f>
        <v>3.0619555555555547</v>
      </c>
      <c r="N32" s="789">
        <f t="shared" si="7"/>
        <v>105000</v>
      </c>
      <c r="O32" s="790">
        <f t="shared" si="2"/>
        <v>321505.33333333326</v>
      </c>
      <c r="P32" s="765"/>
      <c r="Q32" s="765"/>
      <c r="R32" s="765"/>
    </row>
    <row r="33" spans="1:20" ht="15" customHeight="1">
      <c r="A33" s="20">
        <v>7</v>
      </c>
      <c r="B33" s="21" t="s">
        <v>100</v>
      </c>
      <c r="C33" s="830"/>
      <c r="D33" s="834">
        <v>0</v>
      </c>
      <c r="E33" s="831"/>
      <c r="F33" s="832"/>
      <c r="G33" s="833"/>
      <c r="H33" s="833"/>
      <c r="J33" s="58">
        <f t="shared" si="6"/>
        <v>0</v>
      </c>
      <c r="K33" s="58"/>
      <c r="L33" s="738">
        <f t="shared" si="5"/>
        <v>0</v>
      </c>
      <c r="M33" s="788"/>
      <c r="N33" s="789"/>
      <c r="O33" s="790">
        <f t="shared" si="2"/>
        <v>0</v>
      </c>
      <c r="P33" s="765"/>
      <c r="Q33" s="765"/>
      <c r="R33" s="765"/>
    </row>
    <row r="34" spans="1:20" ht="15" customHeight="1">
      <c r="A34" s="20"/>
      <c r="B34" s="21" t="s">
        <v>98</v>
      </c>
      <c r="C34" s="830"/>
      <c r="D34" s="834" t="s">
        <v>295</v>
      </c>
      <c r="E34" s="831" t="s">
        <v>1310</v>
      </c>
      <c r="F34" s="832">
        <v>1.8937499999999998</v>
      </c>
      <c r="G34" s="833">
        <v>918200</v>
      </c>
      <c r="H34" s="833">
        <f t="shared" ref="H34:H40" si="8">F34*G34</f>
        <v>1738841.2499999998</v>
      </c>
      <c r="J34" s="58">
        <f t="shared" si="6"/>
        <v>1738841.2499999998</v>
      </c>
      <c r="K34" s="58"/>
      <c r="L34" s="738">
        <f t="shared" si="5"/>
        <v>1213908.0424528301</v>
      </c>
      <c r="M34" s="788">
        <f>Volume!L46</f>
        <v>2.13</v>
      </c>
      <c r="N34" s="789">
        <f>N30</f>
        <v>930000</v>
      </c>
      <c r="O34" s="790">
        <f t="shared" si="2"/>
        <v>1980900</v>
      </c>
      <c r="P34" s="765"/>
      <c r="Q34" s="765"/>
      <c r="R34" s="765"/>
    </row>
    <row r="35" spans="1:20" ht="15" customHeight="1">
      <c r="A35" s="20"/>
      <c r="B35" s="21" t="s">
        <v>101</v>
      </c>
      <c r="C35" s="830"/>
      <c r="D35" s="834" t="s">
        <v>105</v>
      </c>
      <c r="E35" s="831" t="s">
        <v>96</v>
      </c>
      <c r="F35" s="832">
        <v>307.772829</v>
      </c>
      <c r="G35" s="833">
        <v>16120</v>
      </c>
      <c r="H35" s="833">
        <f t="shared" si="8"/>
        <v>4961298.0034800004</v>
      </c>
      <c r="J35" s="58">
        <f t="shared" si="6"/>
        <v>4961298.0034800004</v>
      </c>
      <c r="K35" s="58"/>
      <c r="L35" s="738">
        <f t="shared" si="5"/>
        <v>3463547.6628067931</v>
      </c>
      <c r="M35" s="788">
        <f>M34*120</f>
        <v>255.6</v>
      </c>
      <c r="N35" s="789">
        <f>N36</f>
        <v>16000</v>
      </c>
      <c r="O35" s="790">
        <f t="shared" si="2"/>
        <v>4089600</v>
      </c>
      <c r="P35" s="765"/>
      <c r="Q35" s="765"/>
      <c r="R35" s="765"/>
    </row>
    <row r="36" spans="1:20" ht="15" customHeight="1">
      <c r="A36" s="20"/>
      <c r="B36" s="21" t="s">
        <v>103</v>
      </c>
      <c r="C36" s="830"/>
      <c r="D36" s="834" t="s">
        <v>106</v>
      </c>
      <c r="E36" s="831" t="s">
        <v>96</v>
      </c>
      <c r="F36" s="832">
        <v>60.801696000000021</v>
      </c>
      <c r="G36" s="833">
        <v>16120</v>
      </c>
      <c r="H36" s="833">
        <f t="shared" si="8"/>
        <v>980123.33952000039</v>
      </c>
      <c r="J36" s="58">
        <f t="shared" si="6"/>
        <v>980123.33952000039</v>
      </c>
      <c r="K36" s="58"/>
      <c r="L36" s="738">
        <f t="shared" si="5"/>
        <v>684237.04834415123</v>
      </c>
      <c r="M36" s="788">
        <f>$K$7*F36</f>
        <v>24.996252800000008</v>
      </c>
      <c r="N36" s="789">
        <f t="shared" ref="N36:N37" si="9">N26</f>
        <v>16000</v>
      </c>
      <c r="O36" s="790">
        <f t="shared" si="2"/>
        <v>399940.04480000015</v>
      </c>
      <c r="P36" s="765"/>
      <c r="Q36" s="765"/>
      <c r="R36" s="765"/>
    </row>
    <row r="37" spans="1:20" ht="16.5" customHeight="1">
      <c r="A37" s="20"/>
      <c r="B37" s="21" t="s">
        <v>99</v>
      </c>
      <c r="C37" s="830"/>
      <c r="D37" s="834">
        <v>0</v>
      </c>
      <c r="E37" s="831" t="s">
        <v>1311</v>
      </c>
      <c r="F37" s="832">
        <v>25.25</v>
      </c>
      <c r="G37" s="833">
        <v>117700</v>
      </c>
      <c r="H37" s="833">
        <f t="shared" si="8"/>
        <v>2971925</v>
      </c>
      <c r="J37" s="58">
        <f t="shared" si="6"/>
        <v>2971925</v>
      </c>
      <c r="K37" s="58"/>
      <c r="L37" s="738">
        <f t="shared" si="5"/>
        <v>2074740.0943396229</v>
      </c>
      <c r="M37" s="788">
        <f>$K$7*F37</f>
        <v>10.380555555555555</v>
      </c>
      <c r="N37" s="789">
        <f t="shared" si="9"/>
        <v>105000</v>
      </c>
      <c r="O37" s="790">
        <f t="shared" si="2"/>
        <v>1089958.3333333333</v>
      </c>
      <c r="P37" s="765"/>
      <c r="Q37" s="765"/>
      <c r="R37" s="765"/>
    </row>
    <row r="38" spans="1:20" ht="15" customHeight="1">
      <c r="A38" s="20">
        <v>8</v>
      </c>
      <c r="B38" s="21" t="s">
        <v>80</v>
      </c>
      <c r="C38" s="27"/>
      <c r="D38" s="834" t="s">
        <v>79</v>
      </c>
      <c r="E38" s="65" t="s">
        <v>317</v>
      </c>
      <c r="F38" s="116">
        <v>14.959999999999999</v>
      </c>
      <c r="G38" s="67">
        <v>50296.511299999998</v>
      </c>
      <c r="H38" s="67">
        <f t="shared" si="8"/>
        <v>752435.80904799991</v>
      </c>
      <c r="J38" s="58">
        <f t="shared" si="6"/>
        <v>752435.80904799991</v>
      </c>
      <c r="K38" s="58"/>
      <c r="L38" s="738">
        <f t="shared" si="5"/>
        <v>525285.3761278491</v>
      </c>
      <c r="M38" s="788">
        <f>$K$7*F38</f>
        <v>6.1502222222222214</v>
      </c>
      <c r="N38" s="789">
        <v>50296.511299999998</v>
      </c>
      <c r="O38" s="790">
        <f t="shared" si="2"/>
        <v>309334.72149751108</v>
      </c>
      <c r="P38" s="765"/>
      <c r="Q38" s="765"/>
      <c r="R38" s="765"/>
      <c r="T38" s="16">
        <f>300000</f>
        <v>300000</v>
      </c>
    </row>
    <row r="39" spans="1:20" ht="25">
      <c r="A39" s="20">
        <v>9</v>
      </c>
      <c r="B39" s="21" t="s">
        <v>292</v>
      </c>
      <c r="C39" s="27"/>
      <c r="D39" s="834" t="s">
        <v>293</v>
      </c>
      <c r="E39" s="65" t="s">
        <v>319</v>
      </c>
      <c r="F39" s="116">
        <v>0</v>
      </c>
      <c r="G39" s="67"/>
      <c r="H39" s="67">
        <f t="shared" si="8"/>
        <v>0</v>
      </c>
      <c r="J39" s="58">
        <f t="shared" si="6"/>
        <v>0</v>
      </c>
      <c r="K39" s="58"/>
      <c r="L39" s="738">
        <f t="shared" si="5"/>
        <v>0</v>
      </c>
      <c r="M39" s="788"/>
      <c r="N39" s="789"/>
      <c r="O39" s="790">
        <f t="shared" si="2"/>
        <v>0</v>
      </c>
      <c r="P39" s="765"/>
      <c r="Q39" s="765"/>
      <c r="R39" s="765"/>
      <c r="T39" s="16">
        <f>3.5*1*2.5</f>
        <v>8.75</v>
      </c>
    </row>
    <row r="40" spans="1:20" ht="15" customHeight="1">
      <c r="A40" s="20">
        <v>10</v>
      </c>
      <c r="B40" s="21" t="s">
        <v>1306</v>
      </c>
      <c r="C40" s="27"/>
      <c r="D40" s="834">
        <v>0</v>
      </c>
      <c r="E40" s="65" t="s">
        <v>319</v>
      </c>
      <c r="F40" s="116">
        <v>58.358900000000013</v>
      </c>
      <c r="G40" s="67">
        <v>35000</v>
      </c>
      <c r="H40" s="67">
        <f t="shared" si="8"/>
        <v>2042561.5000000005</v>
      </c>
      <c r="J40" s="58">
        <f t="shared" si="6"/>
        <v>2042561.5000000005</v>
      </c>
      <c r="K40" s="58"/>
      <c r="L40" s="738">
        <f t="shared" si="5"/>
        <v>1425939.160377359</v>
      </c>
      <c r="M40" s="788">
        <f>Volume!S39</f>
        <v>39.61399999999999</v>
      </c>
      <c r="N40" s="789">
        <v>35000</v>
      </c>
      <c r="O40" s="790">
        <f t="shared" si="2"/>
        <v>1386489.9999999998</v>
      </c>
      <c r="P40" s="765"/>
      <c r="Q40" s="765"/>
      <c r="R40" s="765"/>
      <c r="T40" s="16">
        <f>T38/T39</f>
        <v>34285.714285714283</v>
      </c>
    </row>
    <row r="41" spans="1:20" s="70" customFormat="1" ht="15" customHeight="1">
      <c r="A41" s="135"/>
      <c r="B41" s="136"/>
      <c r="C41" s="137"/>
      <c r="D41" s="138" t="s">
        <v>16</v>
      </c>
      <c r="E41" s="139"/>
      <c r="F41" s="140"/>
      <c r="G41" s="141"/>
      <c r="H41" s="142">
        <f>SUM(H21:H40)</f>
        <v>43300626.034680001</v>
      </c>
      <c r="I41" s="142">
        <f t="shared" ref="I41:L41" si="10">SUM(I21:I40)</f>
        <v>0</v>
      </c>
      <c r="J41" s="142">
        <f t="shared" si="10"/>
        <v>43300626.034680001</v>
      </c>
      <c r="K41" s="778">
        <f>H41/$H$223</f>
        <v>481118.06705200003</v>
      </c>
      <c r="L41" s="739">
        <f t="shared" si="10"/>
        <v>30228738.929870948</v>
      </c>
      <c r="M41" s="792"/>
      <c r="N41" s="793"/>
      <c r="O41" s="792">
        <f t="shared" ref="O41" si="11">SUM(O21:O40)</f>
        <v>31923074.917188454</v>
      </c>
      <c r="P41" s="768"/>
      <c r="Q41" s="780">
        <f>O41/$O$223</f>
        <v>602322.16824883875</v>
      </c>
      <c r="R41" s="794">
        <f>1-(K41/Q41)*100%</f>
        <v>0.20122802643844484</v>
      </c>
    </row>
    <row r="42" spans="1:20" ht="15" customHeight="1">
      <c r="A42" s="23" t="s">
        <v>95</v>
      </c>
      <c r="B42" s="24" t="s">
        <v>17</v>
      </c>
      <c r="C42" s="25"/>
      <c r="D42" s="101"/>
      <c r="E42" s="65"/>
      <c r="F42" s="78"/>
      <c r="G42" s="67"/>
      <c r="H42" s="67"/>
      <c r="J42" s="58"/>
      <c r="K42" s="58"/>
      <c r="L42" s="738">
        <f t="shared" ref="L42:L78" si="12">$J$7*J42</f>
        <v>0</v>
      </c>
      <c r="M42" s="765"/>
      <c r="N42" s="789"/>
      <c r="O42" s="774">
        <f t="shared" si="2"/>
        <v>0</v>
      </c>
      <c r="P42" s="765"/>
      <c r="Q42" s="765"/>
      <c r="R42" s="765"/>
    </row>
    <row r="43" spans="1:20" ht="15" customHeight="1">
      <c r="A43" s="20">
        <v>1</v>
      </c>
      <c r="B43" s="21" t="s">
        <v>119</v>
      </c>
      <c r="C43" s="22"/>
      <c r="D43" s="101"/>
      <c r="E43" s="65"/>
      <c r="F43" s="78"/>
      <c r="G43" s="67"/>
      <c r="H43" s="67"/>
      <c r="J43" s="58"/>
      <c r="K43" s="58"/>
      <c r="L43" s="738">
        <f t="shared" si="12"/>
        <v>0</v>
      </c>
      <c r="M43" s="765"/>
      <c r="N43" s="789"/>
      <c r="O43" s="774">
        <f t="shared" si="2"/>
        <v>0</v>
      </c>
      <c r="P43" s="765"/>
      <c r="Q43" s="765"/>
      <c r="R43" s="765"/>
    </row>
    <row r="44" spans="1:20" ht="15" customHeight="1">
      <c r="A44" s="20"/>
      <c r="B44" s="21" t="s">
        <v>98</v>
      </c>
      <c r="C44" s="22"/>
      <c r="D44" s="101" t="s">
        <v>295</v>
      </c>
      <c r="E44" s="65" t="s">
        <v>319</v>
      </c>
      <c r="F44" s="78">
        <v>1.7698849999999999</v>
      </c>
      <c r="G44" s="67">
        <v>918200</v>
      </c>
      <c r="H44" s="67">
        <f>F44*G44</f>
        <v>1625108.4069999999</v>
      </c>
      <c r="J44" s="58">
        <f t="shared" ref="J44:J78" si="13">H44</f>
        <v>1625108.4069999999</v>
      </c>
      <c r="K44" s="58"/>
      <c r="L44" s="738">
        <f t="shared" si="12"/>
        <v>1134509.6426226415</v>
      </c>
      <c r="M44" s="813">
        <f t="shared" ref="M44:M78" si="14">$K$7*F44</f>
        <v>0.72761938888888888</v>
      </c>
      <c r="N44" s="789">
        <f>N34</f>
        <v>930000</v>
      </c>
      <c r="O44" s="790">
        <f t="shared" si="2"/>
        <v>676686.03166666662</v>
      </c>
      <c r="P44" s="765"/>
      <c r="Q44" s="765"/>
      <c r="R44" s="765"/>
    </row>
    <row r="45" spans="1:20" ht="15" customHeight="1">
      <c r="A45" s="20"/>
      <c r="B45" s="21" t="s">
        <v>101</v>
      </c>
      <c r="C45" s="22"/>
      <c r="D45" s="101" t="s">
        <v>105</v>
      </c>
      <c r="E45" s="65" t="s">
        <v>96</v>
      </c>
      <c r="F45" s="78">
        <v>326.44340820000008</v>
      </c>
      <c r="G45" s="67">
        <v>16120</v>
      </c>
      <c r="H45" s="67">
        <f>F45*G45</f>
        <v>5262267.7401840016</v>
      </c>
      <c r="J45" s="58">
        <f t="shared" si="13"/>
        <v>5262267.7401840016</v>
      </c>
      <c r="K45" s="58"/>
      <c r="L45" s="738">
        <f t="shared" si="12"/>
        <v>3673658.6110718506</v>
      </c>
      <c r="M45" s="813">
        <f t="shared" si="14"/>
        <v>134.20451226000003</v>
      </c>
      <c r="N45" s="789">
        <f>N47</f>
        <v>16000</v>
      </c>
      <c r="O45" s="790">
        <f t="shared" si="2"/>
        <v>2147272.1961600003</v>
      </c>
      <c r="P45" s="765"/>
      <c r="Q45" s="765"/>
      <c r="R45" s="765"/>
    </row>
    <row r="46" spans="1:20" ht="15" customHeight="1">
      <c r="A46" s="20"/>
      <c r="B46" s="21" t="s">
        <v>102</v>
      </c>
      <c r="C46" s="22"/>
      <c r="D46" s="101" t="s">
        <v>105</v>
      </c>
      <c r="E46" s="65" t="s">
        <v>96</v>
      </c>
      <c r="F46" s="78">
        <v>0</v>
      </c>
      <c r="G46" s="67"/>
      <c r="H46" s="67">
        <f>F46*G46</f>
        <v>0</v>
      </c>
      <c r="J46" s="58">
        <f t="shared" si="13"/>
        <v>0</v>
      </c>
      <c r="K46" s="58"/>
      <c r="L46" s="738">
        <f t="shared" si="12"/>
        <v>0</v>
      </c>
      <c r="M46" s="813">
        <f t="shared" si="14"/>
        <v>0</v>
      </c>
      <c r="N46" s="789"/>
      <c r="O46" s="790">
        <f t="shared" si="2"/>
        <v>0</v>
      </c>
      <c r="P46" s="765"/>
      <c r="Q46" s="765"/>
      <c r="R46" s="765"/>
    </row>
    <row r="47" spans="1:20" ht="15" customHeight="1">
      <c r="A47" s="20"/>
      <c r="B47" s="21" t="s">
        <v>103</v>
      </c>
      <c r="C47" s="22"/>
      <c r="D47" s="101" t="s">
        <v>106</v>
      </c>
      <c r="E47" s="65" t="s">
        <v>96</v>
      </c>
      <c r="F47" s="78">
        <v>130.29949440000004</v>
      </c>
      <c r="G47" s="67">
        <v>16120</v>
      </c>
      <c r="H47" s="67">
        <f>F47*G47</f>
        <v>2100427.8497280008</v>
      </c>
      <c r="J47" s="58">
        <f t="shared" si="13"/>
        <v>2100427.8497280008</v>
      </c>
      <c r="K47" s="58"/>
      <c r="L47" s="738">
        <f t="shared" si="12"/>
        <v>1466336.4233950195</v>
      </c>
      <c r="M47" s="813">
        <f t="shared" si="14"/>
        <v>53.567569920000018</v>
      </c>
      <c r="N47" s="789">
        <f t="shared" ref="N47:N48" si="15">N36</f>
        <v>16000</v>
      </c>
      <c r="O47" s="790">
        <f t="shared" si="2"/>
        <v>857081.11872000026</v>
      </c>
      <c r="P47" s="765"/>
      <c r="Q47" s="765"/>
      <c r="R47" s="765"/>
    </row>
    <row r="48" spans="1:20" ht="15" customHeight="1">
      <c r="A48" s="20"/>
      <c r="B48" s="21" t="s">
        <v>99</v>
      </c>
      <c r="C48" s="22"/>
      <c r="D48" s="101"/>
      <c r="E48" s="65" t="s">
        <v>318</v>
      </c>
      <c r="F48" s="78">
        <v>37.896799999999999</v>
      </c>
      <c r="G48" s="67">
        <v>117700</v>
      </c>
      <c r="H48" s="67">
        <f>F48*G48</f>
        <v>4460453.3600000003</v>
      </c>
      <c r="J48" s="58">
        <f t="shared" si="13"/>
        <v>4460453.3600000003</v>
      </c>
      <c r="K48" s="58"/>
      <c r="L48" s="738">
        <f t="shared" si="12"/>
        <v>3113901.4022641513</v>
      </c>
      <c r="M48" s="813">
        <f t="shared" si="14"/>
        <v>15.579795555555554</v>
      </c>
      <c r="N48" s="789">
        <f t="shared" si="15"/>
        <v>105000</v>
      </c>
      <c r="O48" s="790">
        <f t="shared" si="2"/>
        <v>1635878.5333333332</v>
      </c>
      <c r="P48" s="765"/>
      <c r="Q48" s="765"/>
      <c r="R48" s="765"/>
    </row>
    <row r="49" spans="1:18" ht="15" customHeight="1">
      <c r="A49" s="20">
        <v>2</v>
      </c>
      <c r="B49" s="21" t="s">
        <v>120</v>
      </c>
      <c r="C49" s="22"/>
      <c r="D49" s="101"/>
      <c r="E49" s="65"/>
      <c r="F49" s="78"/>
      <c r="G49" s="67"/>
      <c r="H49" s="67"/>
      <c r="J49" s="58">
        <f t="shared" si="13"/>
        <v>0</v>
      </c>
      <c r="K49" s="58"/>
      <c r="L49" s="738">
        <f t="shared" si="12"/>
        <v>0</v>
      </c>
      <c r="M49" s="813">
        <f t="shared" si="14"/>
        <v>0</v>
      </c>
      <c r="N49" s="789"/>
      <c r="O49" s="790">
        <f t="shared" si="2"/>
        <v>0</v>
      </c>
      <c r="P49" s="765"/>
      <c r="Q49" s="765"/>
      <c r="R49" s="765"/>
    </row>
    <row r="50" spans="1:18" ht="15" customHeight="1">
      <c r="A50" s="20"/>
      <c r="B50" s="21" t="s">
        <v>98</v>
      </c>
      <c r="C50" s="22"/>
      <c r="D50" s="101" t="s">
        <v>295</v>
      </c>
      <c r="E50" s="65" t="s">
        <v>319</v>
      </c>
      <c r="F50" s="78">
        <v>1.2892100000000002</v>
      </c>
      <c r="G50" s="67">
        <v>918200</v>
      </c>
      <c r="H50" s="67">
        <f t="shared" ref="H50:H78" si="16">F50*G50</f>
        <v>1183752.6220000002</v>
      </c>
      <c r="J50" s="58">
        <f t="shared" si="13"/>
        <v>1183752.6220000002</v>
      </c>
      <c r="K50" s="58"/>
      <c r="L50" s="738">
        <f t="shared" si="12"/>
        <v>826393.3398867927</v>
      </c>
      <c r="M50" s="813">
        <f t="shared" si="14"/>
        <v>0.53000855555555559</v>
      </c>
      <c r="N50" s="789">
        <f>N44</f>
        <v>930000</v>
      </c>
      <c r="O50" s="790">
        <f t="shared" si="2"/>
        <v>492907.95666666672</v>
      </c>
      <c r="P50" s="765"/>
      <c r="Q50" s="765"/>
      <c r="R50" s="765"/>
    </row>
    <row r="51" spans="1:18" ht="15" customHeight="1">
      <c r="A51" s="20"/>
      <c r="B51" s="21" t="s">
        <v>101</v>
      </c>
      <c r="C51" s="22"/>
      <c r="D51" s="101" t="s">
        <v>105</v>
      </c>
      <c r="E51" s="65" t="s">
        <v>96</v>
      </c>
      <c r="F51" s="78">
        <v>306.89764560000003</v>
      </c>
      <c r="G51" s="67">
        <v>16120</v>
      </c>
      <c r="H51" s="67">
        <f t="shared" si="16"/>
        <v>4947190.0470720008</v>
      </c>
      <c r="J51" s="58">
        <f t="shared" si="13"/>
        <v>4947190.0470720008</v>
      </c>
      <c r="K51" s="58"/>
      <c r="L51" s="738">
        <f t="shared" si="12"/>
        <v>3453698.7121068686</v>
      </c>
      <c r="M51" s="813">
        <f t="shared" si="14"/>
        <v>126.16903208000001</v>
      </c>
      <c r="N51" s="789">
        <f>N47</f>
        <v>16000</v>
      </c>
      <c r="O51" s="790">
        <f t="shared" si="2"/>
        <v>2018704.5132800001</v>
      </c>
      <c r="P51" s="765"/>
      <c r="Q51" s="765"/>
      <c r="R51" s="765"/>
    </row>
    <row r="52" spans="1:18" ht="15" customHeight="1">
      <c r="A52" s="20"/>
      <c r="B52" s="21" t="s">
        <v>121</v>
      </c>
      <c r="C52" s="22"/>
      <c r="D52" s="101" t="s">
        <v>105</v>
      </c>
      <c r="E52" s="65" t="s">
        <v>96</v>
      </c>
      <c r="F52" s="78">
        <v>0</v>
      </c>
      <c r="G52" s="67"/>
      <c r="H52" s="67">
        <f t="shared" si="16"/>
        <v>0</v>
      </c>
      <c r="J52" s="58">
        <f t="shared" si="13"/>
        <v>0</v>
      </c>
      <c r="K52" s="58"/>
      <c r="L52" s="738">
        <f t="shared" si="12"/>
        <v>0</v>
      </c>
      <c r="M52" s="813">
        <f t="shared" si="14"/>
        <v>0</v>
      </c>
      <c r="N52" s="789"/>
      <c r="O52" s="790">
        <f t="shared" si="2"/>
        <v>0</v>
      </c>
      <c r="P52" s="765"/>
      <c r="Q52" s="765"/>
      <c r="R52" s="765"/>
    </row>
    <row r="53" spans="1:18" ht="15" customHeight="1">
      <c r="A53" s="20"/>
      <c r="B53" s="21" t="s">
        <v>103</v>
      </c>
      <c r="C53" s="22"/>
      <c r="D53" s="101" t="s">
        <v>106</v>
      </c>
      <c r="E53" s="65" t="s">
        <v>96</v>
      </c>
      <c r="F53" s="78">
        <v>84.017606400000034</v>
      </c>
      <c r="G53" s="67">
        <v>16120</v>
      </c>
      <c r="H53" s="67">
        <f t="shared" si="16"/>
        <v>1354363.8151680005</v>
      </c>
      <c r="J53" s="58">
        <f t="shared" si="13"/>
        <v>1354363.8151680005</v>
      </c>
      <c r="K53" s="58"/>
      <c r="L53" s="738">
        <f t="shared" si="12"/>
        <v>945499.26719275513</v>
      </c>
      <c r="M53" s="813">
        <f t="shared" si="14"/>
        <v>34.540571520000015</v>
      </c>
      <c r="N53" s="789">
        <f>N51</f>
        <v>16000</v>
      </c>
      <c r="O53" s="790">
        <f t="shared" si="2"/>
        <v>552649.1443200002</v>
      </c>
      <c r="P53" s="765"/>
      <c r="Q53" s="765"/>
      <c r="R53" s="765"/>
    </row>
    <row r="54" spans="1:18" ht="15" customHeight="1">
      <c r="A54" s="20"/>
      <c r="B54" s="21" t="s">
        <v>99</v>
      </c>
      <c r="C54" s="22"/>
      <c r="D54" s="101"/>
      <c r="E54" s="65" t="s">
        <v>318</v>
      </c>
      <c r="F54" s="78">
        <v>30.806000000000004</v>
      </c>
      <c r="G54" s="67">
        <v>117700</v>
      </c>
      <c r="H54" s="67">
        <f t="shared" si="16"/>
        <v>3625866.2000000007</v>
      </c>
      <c r="J54" s="58">
        <f t="shared" si="13"/>
        <v>3625866.2000000007</v>
      </c>
      <c r="K54" s="58"/>
      <c r="L54" s="738">
        <f t="shared" si="12"/>
        <v>2531265.0830188687</v>
      </c>
      <c r="M54" s="813">
        <f t="shared" si="14"/>
        <v>12.66468888888889</v>
      </c>
      <c r="N54" s="789">
        <f>$N$48</f>
        <v>105000</v>
      </c>
      <c r="O54" s="790">
        <f t="shared" si="2"/>
        <v>1329792.3333333335</v>
      </c>
      <c r="P54" s="765"/>
      <c r="Q54" s="765"/>
      <c r="R54" s="765"/>
    </row>
    <row r="55" spans="1:18" ht="15" customHeight="1">
      <c r="A55" s="20">
        <v>3</v>
      </c>
      <c r="B55" s="21" t="s">
        <v>271</v>
      </c>
      <c r="C55" s="22"/>
      <c r="D55" s="101"/>
      <c r="E55" s="65"/>
      <c r="F55" s="78"/>
      <c r="G55" s="67"/>
      <c r="H55" s="67">
        <f t="shared" si="16"/>
        <v>0</v>
      </c>
      <c r="J55" s="58">
        <f t="shared" si="13"/>
        <v>0</v>
      </c>
      <c r="K55" s="58"/>
      <c r="L55" s="738">
        <f t="shared" si="12"/>
        <v>0</v>
      </c>
      <c r="M55" s="813">
        <f t="shared" si="14"/>
        <v>0</v>
      </c>
      <c r="N55" s="789"/>
      <c r="O55" s="790">
        <f t="shared" si="2"/>
        <v>0</v>
      </c>
      <c r="P55" s="765"/>
      <c r="Q55" s="765"/>
      <c r="R55" s="765"/>
    </row>
    <row r="56" spans="1:18" ht="15" customHeight="1">
      <c r="A56" s="20"/>
      <c r="B56" s="21" t="s">
        <v>98</v>
      </c>
      <c r="C56" s="22"/>
      <c r="D56" s="101" t="s">
        <v>107</v>
      </c>
      <c r="E56" s="65" t="s">
        <v>319</v>
      </c>
      <c r="F56" s="78">
        <v>0.80040000000000011</v>
      </c>
      <c r="G56" s="67">
        <v>883200</v>
      </c>
      <c r="H56" s="67">
        <f t="shared" si="16"/>
        <v>706913.28000000014</v>
      </c>
      <c r="J56" s="58">
        <f t="shared" si="13"/>
        <v>706913.28000000014</v>
      </c>
      <c r="K56" s="58"/>
      <c r="L56" s="738">
        <f t="shared" si="12"/>
        <v>493505.49735849071</v>
      </c>
      <c r="M56" s="813">
        <f t="shared" si="14"/>
        <v>0.32905333333333336</v>
      </c>
      <c r="N56" s="789">
        <f>N50</f>
        <v>930000</v>
      </c>
      <c r="O56" s="790">
        <f t="shared" si="2"/>
        <v>306019.60000000003</v>
      </c>
      <c r="P56" s="765"/>
      <c r="Q56" s="765"/>
      <c r="R56" s="765"/>
    </row>
    <row r="57" spans="1:18" ht="15" customHeight="1">
      <c r="A57" s="20"/>
      <c r="B57" s="21" t="s">
        <v>101</v>
      </c>
      <c r="C57" s="22"/>
      <c r="D57" s="101" t="s">
        <v>105</v>
      </c>
      <c r="E57" s="65" t="s">
        <v>96</v>
      </c>
      <c r="F57" s="78">
        <v>0</v>
      </c>
      <c r="G57" s="67"/>
      <c r="H57" s="67">
        <f t="shared" si="16"/>
        <v>0</v>
      </c>
      <c r="J57" s="58">
        <f t="shared" si="13"/>
        <v>0</v>
      </c>
      <c r="K57" s="58"/>
      <c r="L57" s="738">
        <f t="shared" si="12"/>
        <v>0</v>
      </c>
      <c r="M57" s="813">
        <f t="shared" si="14"/>
        <v>0</v>
      </c>
      <c r="N57" s="789"/>
      <c r="O57" s="790">
        <f t="shared" si="2"/>
        <v>0</v>
      </c>
      <c r="P57" s="765"/>
      <c r="Q57" s="765"/>
      <c r="R57" s="765"/>
    </row>
    <row r="58" spans="1:18" ht="15" customHeight="1">
      <c r="A58" s="20"/>
      <c r="B58" s="21" t="s">
        <v>121</v>
      </c>
      <c r="C58" s="22"/>
      <c r="D58" s="101" t="s">
        <v>105</v>
      </c>
      <c r="E58" s="65" t="s">
        <v>96</v>
      </c>
      <c r="F58" s="78">
        <v>36.989999999999995</v>
      </c>
      <c r="G58" s="67">
        <v>16120</v>
      </c>
      <c r="H58" s="67">
        <f t="shared" si="16"/>
        <v>596278.79999999993</v>
      </c>
      <c r="J58" s="58">
        <f t="shared" si="13"/>
        <v>596278.79999999993</v>
      </c>
      <c r="K58" s="58"/>
      <c r="L58" s="738">
        <f t="shared" si="12"/>
        <v>416270.10566037736</v>
      </c>
      <c r="M58" s="813">
        <f t="shared" si="14"/>
        <v>15.206999999999997</v>
      </c>
      <c r="N58" s="789">
        <f>N53</f>
        <v>16000</v>
      </c>
      <c r="O58" s="790">
        <f t="shared" si="2"/>
        <v>243311.99999999994</v>
      </c>
      <c r="P58" s="765"/>
      <c r="Q58" s="765"/>
      <c r="R58" s="765"/>
    </row>
    <row r="59" spans="1:18" ht="15" customHeight="1">
      <c r="A59" s="20"/>
      <c r="B59" s="21" t="s">
        <v>103</v>
      </c>
      <c r="C59" s="22"/>
      <c r="D59" s="101" t="s">
        <v>106</v>
      </c>
      <c r="E59" s="65" t="s">
        <v>96</v>
      </c>
      <c r="F59" s="78">
        <v>214.19873280000007</v>
      </c>
      <c r="G59" s="67">
        <v>16120</v>
      </c>
      <c r="H59" s="67">
        <f t="shared" si="16"/>
        <v>3452883.5727360011</v>
      </c>
      <c r="J59" s="58">
        <f t="shared" si="13"/>
        <v>3452883.5727360011</v>
      </c>
      <c r="K59" s="58"/>
      <c r="L59" s="738">
        <f t="shared" si="12"/>
        <v>2410503.6262496612</v>
      </c>
      <c r="M59" s="813">
        <f t="shared" si="14"/>
        <v>88.059479040000028</v>
      </c>
      <c r="N59" s="789">
        <f>N53</f>
        <v>16000</v>
      </c>
      <c r="O59" s="790">
        <f t="shared" si="2"/>
        <v>1408951.6646400006</v>
      </c>
      <c r="P59" s="765"/>
      <c r="Q59" s="765"/>
      <c r="R59" s="765"/>
    </row>
    <row r="60" spans="1:18" ht="15" customHeight="1">
      <c r="A60" s="20"/>
      <c r="B60" s="21" t="s">
        <v>99</v>
      </c>
      <c r="C60" s="22"/>
      <c r="D60" s="101"/>
      <c r="E60" s="65" t="s">
        <v>318</v>
      </c>
      <c r="F60" s="78">
        <v>32.015999999999998</v>
      </c>
      <c r="G60" s="67">
        <v>117700</v>
      </c>
      <c r="H60" s="67">
        <f t="shared" si="16"/>
        <v>3768283.1999999997</v>
      </c>
      <c r="J60" s="58">
        <f t="shared" si="13"/>
        <v>3768283.1999999997</v>
      </c>
      <c r="K60" s="58"/>
      <c r="L60" s="738">
        <f t="shared" si="12"/>
        <v>2630688.2716981131</v>
      </c>
      <c r="M60" s="813">
        <f t="shared" si="14"/>
        <v>13.162133333333331</v>
      </c>
      <c r="N60" s="789">
        <f>N54</f>
        <v>105000</v>
      </c>
      <c r="O60" s="790">
        <f t="shared" si="2"/>
        <v>1382023.9999999998</v>
      </c>
      <c r="P60" s="765"/>
      <c r="Q60" s="765"/>
      <c r="R60" s="765"/>
    </row>
    <row r="61" spans="1:18" ht="15" customHeight="1">
      <c r="A61" s="20">
        <v>4</v>
      </c>
      <c r="B61" s="21" t="s">
        <v>264</v>
      </c>
      <c r="C61" s="22"/>
      <c r="D61" s="101"/>
      <c r="E61" s="65"/>
      <c r="F61" s="78"/>
      <c r="G61" s="67"/>
      <c r="H61" s="67">
        <f t="shared" si="16"/>
        <v>0</v>
      </c>
      <c r="J61" s="58">
        <f t="shared" si="13"/>
        <v>0</v>
      </c>
      <c r="K61" s="58"/>
      <c r="L61" s="738">
        <f t="shared" si="12"/>
        <v>0</v>
      </c>
      <c r="M61" s="813">
        <f t="shared" si="14"/>
        <v>0</v>
      </c>
      <c r="N61" s="789"/>
      <c r="O61" s="790">
        <f t="shared" si="2"/>
        <v>0</v>
      </c>
      <c r="P61" s="765"/>
      <c r="Q61" s="765"/>
      <c r="R61" s="765"/>
    </row>
    <row r="62" spans="1:18" ht="15" customHeight="1">
      <c r="A62" s="20"/>
      <c r="B62" s="21" t="s">
        <v>98</v>
      </c>
      <c r="C62" s="22"/>
      <c r="D62" s="101" t="s">
        <v>295</v>
      </c>
      <c r="E62" s="65" t="s">
        <v>319</v>
      </c>
      <c r="F62" s="78">
        <v>5.7473050000000008</v>
      </c>
      <c r="G62" s="67">
        <v>918200</v>
      </c>
      <c r="H62" s="67">
        <f t="shared" si="16"/>
        <v>5277175.4510000004</v>
      </c>
      <c r="J62" s="58">
        <f t="shared" si="13"/>
        <v>5277175.4510000004</v>
      </c>
      <c r="K62" s="58"/>
      <c r="L62" s="738">
        <f t="shared" si="12"/>
        <v>3684065.8808867931</v>
      </c>
      <c r="M62" s="813">
        <f t="shared" si="14"/>
        <v>2.3627809444444448</v>
      </c>
      <c r="N62" s="789">
        <f>N50</f>
        <v>930000</v>
      </c>
      <c r="O62" s="1060">
        <f t="shared" si="2"/>
        <v>2197386.2783333338</v>
      </c>
      <c r="P62" s="765"/>
      <c r="Q62" s="765"/>
      <c r="R62" s="765"/>
    </row>
    <row r="63" spans="1:18" ht="15" customHeight="1">
      <c r="A63" s="20"/>
      <c r="B63" s="21" t="s">
        <v>101</v>
      </c>
      <c r="C63" s="22"/>
      <c r="D63" s="101" t="s">
        <v>105</v>
      </c>
      <c r="E63" s="65" t="s">
        <v>96</v>
      </c>
      <c r="F63" s="78">
        <v>584.86214475000008</v>
      </c>
      <c r="G63" s="67">
        <v>16120</v>
      </c>
      <c r="H63" s="67">
        <f t="shared" si="16"/>
        <v>9427977.7733700015</v>
      </c>
      <c r="J63" s="58">
        <f t="shared" si="13"/>
        <v>9427977.7733700015</v>
      </c>
      <c r="K63" s="58"/>
      <c r="L63" s="738">
        <f t="shared" si="12"/>
        <v>6581795.8040507566</v>
      </c>
      <c r="M63" s="813">
        <f t="shared" si="14"/>
        <v>240.44332617500004</v>
      </c>
      <c r="N63" s="789">
        <f>N58</f>
        <v>16000</v>
      </c>
      <c r="O63" s="1060">
        <f t="shared" si="2"/>
        <v>3847093.2188000008</v>
      </c>
      <c r="P63" s="765"/>
      <c r="Q63" s="765"/>
      <c r="R63" s="765"/>
    </row>
    <row r="64" spans="1:18" ht="15" customHeight="1">
      <c r="A64" s="20"/>
      <c r="B64" s="21" t="s">
        <v>103</v>
      </c>
      <c r="C64" s="22"/>
      <c r="D64" s="101" t="s">
        <v>106</v>
      </c>
      <c r="E64" s="65" t="s">
        <v>96</v>
      </c>
      <c r="F64" s="78">
        <v>566.41554000000019</v>
      </c>
      <c r="G64" s="67">
        <v>16120</v>
      </c>
      <c r="H64" s="67">
        <f t="shared" si="16"/>
        <v>9130618.504800003</v>
      </c>
      <c r="J64" s="58">
        <f t="shared" si="13"/>
        <v>9130618.504800003</v>
      </c>
      <c r="K64" s="58"/>
      <c r="L64" s="738">
        <f t="shared" si="12"/>
        <v>6374205.3712754743</v>
      </c>
      <c r="M64" s="813">
        <f t="shared" si="14"/>
        <v>232.85972200000006</v>
      </c>
      <c r="N64" s="789">
        <f>N59</f>
        <v>16000</v>
      </c>
      <c r="O64" s="1060">
        <f t="shared" si="2"/>
        <v>3725755.5520000011</v>
      </c>
      <c r="P64" s="765"/>
      <c r="Q64" s="765"/>
      <c r="R64" s="765"/>
    </row>
    <row r="65" spans="1:18" ht="15" customHeight="1">
      <c r="A65" s="20"/>
      <c r="B65" s="21" t="s">
        <v>99</v>
      </c>
      <c r="C65" s="22"/>
      <c r="D65" s="101"/>
      <c r="E65" s="65" t="s">
        <v>318</v>
      </c>
      <c r="F65" s="78">
        <v>116.10760000000002</v>
      </c>
      <c r="G65" s="67">
        <v>117700</v>
      </c>
      <c r="H65" s="67">
        <f t="shared" si="16"/>
        <v>13665864.520000001</v>
      </c>
      <c r="J65" s="58">
        <f t="shared" si="13"/>
        <v>13665864.520000001</v>
      </c>
      <c r="K65" s="58"/>
      <c r="L65" s="738">
        <f t="shared" si="12"/>
        <v>9540320.513962267</v>
      </c>
      <c r="M65" s="813">
        <f t="shared" si="14"/>
        <v>47.733124444444449</v>
      </c>
      <c r="N65" s="789">
        <f>N60</f>
        <v>105000</v>
      </c>
      <c r="O65" s="1060">
        <f t="shared" si="2"/>
        <v>5011978.0666666673</v>
      </c>
      <c r="P65" s="765"/>
      <c r="Q65" s="765"/>
      <c r="R65" s="765"/>
    </row>
    <row r="66" spans="1:18" ht="15" customHeight="1">
      <c r="A66" s="20">
        <v>5</v>
      </c>
      <c r="B66" s="21" t="s">
        <v>326</v>
      </c>
      <c r="C66" s="22"/>
      <c r="D66" s="101"/>
      <c r="E66" s="65"/>
      <c r="F66" s="78"/>
      <c r="G66" s="67"/>
      <c r="H66" s="67">
        <f t="shared" si="16"/>
        <v>0</v>
      </c>
      <c r="J66" s="58">
        <f t="shared" si="13"/>
        <v>0</v>
      </c>
      <c r="K66" s="58"/>
      <c r="L66" s="738">
        <f t="shared" si="12"/>
        <v>0</v>
      </c>
      <c r="M66" s="813">
        <f t="shared" si="14"/>
        <v>0</v>
      </c>
      <c r="N66" s="789"/>
      <c r="O66" s="790">
        <f t="shared" si="2"/>
        <v>0</v>
      </c>
      <c r="P66" s="765"/>
      <c r="Q66" s="765"/>
      <c r="R66" s="765"/>
    </row>
    <row r="67" spans="1:18" ht="15" customHeight="1">
      <c r="A67" s="20"/>
      <c r="B67" s="21" t="s">
        <v>98</v>
      </c>
      <c r="C67" s="22"/>
      <c r="D67" s="101" t="s">
        <v>108</v>
      </c>
      <c r="E67" s="65" t="s">
        <v>319</v>
      </c>
      <c r="F67" s="78">
        <v>6.48</v>
      </c>
      <c r="G67" s="67">
        <v>883200</v>
      </c>
      <c r="H67" s="67">
        <f t="shared" si="16"/>
        <v>5723136</v>
      </c>
      <c r="J67" s="58">
        <f t="shared" si="13"/>
        <v>5723136</v>
      </c>
      <c r="K67" s="58"/>
      <c r="L67" s="738">
        <f t="shared" si="12"/>
        <v>3995396.8301886795</v>
      </c>
      <c r="M67" s="871">
        <f>Volume!$L$86</f>
        <v>4.0193921528000001</v>
      </c>
      <c r="N67" s="789">
        <v>690000</v>
      </c>
      <c r="O67" s="790">
        <f>M67*N67</f>
        <v>2773380.585432</v>
      </c>
      <c r="P67" s="765"/>
      <c r="Q67" s="765"/>
      <c r="R67" s="765"/>
    </row>
    <row r="68" spans="1:18" ht="15" customHeight="1">
      <c r="A68" s="28"/>
      <c r="B68" s="21" t="s">
        <v>103</v>
      </c>
      <c r="C68" s="29"/>
      <c r="D68" s="103" t="s">
        <v>1356</v>
      </c>
      <c r="E68" s="65" t="s">
        <v>96</v>
      </c>
      <c r="F68" s="78">
        <v>419.81184000000019</v>
      </c>
      <c r="G68" s="67">
        <v>16120</v>
      </c>
      <c r="H68" s="67">
        <f t="shared" si="16"/>
        <v>6767366.8608000027</v>
      </c>
      <c r="J68" s="58">
        <f t="shared" si="13"/>
        <v>6767366.8608000027</v>
      </c>
      <c r="K68" s="58"/>
      <c r="L68" s="738">
        <f t="shared" si="12"/>
        <v>4724388.1858415119</v>
      </c>
      <c r="M68" s="871">
        <f>M67*30</f>
        <v>120.581764584</v>
      </c>
      <c r="N68" s="789">
        <f>N64</f>
        <v>16000</v>
      </c>
      <c r="O68" s="790">
        <f t="shared" si="2"/>
        <v>1929308.2333440001</v>
      </c>
      <c r="P68" s="765"/>
      <c r="Q68" s="765"/>
      <c r="R68" s="765"/>
    </row>
    <row r="69" spans="1:18" ht="15" customHeight="1">
      <c r="A69" s="28">
        <v>6</v>
      </c>
      <c r="B69" s="21" t="s">
        <v>278</v>
      </c>
      <c r="C69" s="22"/>
      <c r="D69" s="101"/>
      <c r="E69" s="65"/>
      <c r="F69" s="78"/>
      <c r="G69" s="67"/>
      <c r="H69" s="67">
        <f t="shared" si="16"/>
        <v>0</v>
      </c>
      <c r="J69" s="58">
        <f t="shared" si="13"/>
        <v>0</v>
      </c>
      <c r="K69" s="58"/>
      <c r="L69" s="738">
        <f t="shared" si="12"/>
        <v>0</v>
      </c>
      <c r="M69" s="813">
        <f t="shared" si="14"/>
        <v>0</v>
      </c>
      <c r="N69" s="789"/>
      <c r="O69" s="790">
        <f t="shared" si="2"/>
        <v>0</v>
      </c>
      <c r="P69" s="765"/>
      <c r="Q69" s="765"/>
      <c r="R69" s="765"/>
    </row>
    <row r="70" spans="1:18" ht="15" customHeight="1">
      <c r="A70" s="28"/>
      <c r="B70" s="21" t="s">
        <v>98</v>
      </c>
      <c r="C70" s="22"/>
      <c r="D70" s="101" t="s">
        <v>295</v>
      </c>
      <c r="E70" s="65" t="s">
        <v>319</v>
      </c>
      <c r="F70" s="78">
        <v>5.9449999999999994</v>
      </c>
      <c r="G70" s="67">
        <v>918200</v>
      </c>
      <c r="H70" s="67">
        <f t="shared" si="16"/>
        <v>5458698.9999999991</v>
      </c>
      <c r="J70" s="58">
        <f t="shared" si="13"/>
        <v>5458698.9999999991</v>
      </c>
      <c r="K70" s="58"/>
      <c r="L70" s="738">
        <f t="shared" si="12"/>
        <v>3810789.8679245282</v>
      </c>
      <c r="M70" s="871">
        <f>(25+3.05 +1.22+1.04+5.17)*0.12</f>
        <v>4.2575999999999992</v>
      </c>
      <c r="N70" s="789">
        <f>N62</f>
        <v>930000</v>
      </c>
      <c r="O70" s="790">
        <f t="shared" si="2"/>
        <v>3959567.9999999991</v>
      </c>
      <c r="P70" s="765"/>
      <c r="Q70" s="765"/>
      <c r="R70" s="765"/>
    </row>
    <row r="71" spans="1:18" ht="15" customHeight="1">
      <c r="A71" s="28"/>
      <c r="B71" s="21" t="s">
        <v>104</v>
      </c>
      <c r="C71" s="29"/>
      <c r="D71" s="103" t="s">
        <v>122</v>
      </c>
      <c r="E71" s="65" t="s">
        <v>96</v>
      </c>
      <c r="F71" s="78">
        <v>761.7572640000003</v>
      </c>
      <c r="G71" s="67">
        <v>16120</v>
      </c>
      <c r="H71" s="67">
        <f t="shared" si="16"/>
        <v>12279527.095680004</v>
      </c>
      <c r="J71" s="58">
        <f t="shared" si="13"/>
        <v>12279527.095680004</v>
      </c>
      <c r="K71" s="58"/>
      <c r="L71" s="738">
        <f t="shared" si="12"/>
        <v>8572500.047927551</v>
      </c>
      <c r="M71" s="871">
        <f>M70*120</f>
        <v>510.91199999999992</v>
      </c>
      <c r="N71" s="789">
        <f>N68</f>
        <v>16000</v>
      </c>
      <c r="O71" s="790">
        <f t="shared" si="2"/>
        <v>8174591.9999999991</v>
      </c>
      <c r="P71" s="765"/>
      <c r="Q71" s="765"/>
      <c r="R71" s="765"/>
    </row>
    <row r="72" spans="1:18" ht="15" customHeight="1">
      <c r="A72" s="28"/>
      <c r="B72" s="21" t="s">
        <v>99</v>
      </c>
      <c r="C72" s="22"/>
      <c r="D72" s="101"/>
      <c r="E72" s="65" t="s">
        <v>318</v>
      </c>
      <c r="F72" s="78">
        <v>51.679999999999993</v>
      </c>
      <c r="G72" s="67">
        <v>117700</v>
      </c>
      <c r="H72" s="67">
        <f t="shared" si="16"/>
        <v>6082735.9999999991</v>
      </c>
      <c r="J72" s="58">
        <f t="shared" si="13"/>
        <v>6082735.9999999991</v>
      </c>
      <c r="K72" s="58"/>
      <c r="L72" s="738">
        <f t="shared" si="12"/>
        <v>4246438.339622641</v>
      </c>
      <c r="M72" s="871">
        <f>(25+3.05 +1.22+1.04+5.17)</f>
        <v>35.479999999999997</v>
      </c>
      <c r="N72" s="789">
        <f>N65</f>
        <v>105000</v>
      </c>
      <c r="O72" s="790">
        <f t="shared" si="2"/>
        <v>3725399.9999999995</v>
      </c>
      <c r="P72" s="765"/>
      <c r="Q72" s="765"/>
      <c r="R72" s="765"/>
    </row>
    <row r="73" spans="1:18" s="26" customFormat="1" ht="20.149999999999999" customHeight="1">
      <c r="A73" s="20">
        <v>7</v>
      </c>
      <c r="B73" s="21" t="s">
        <v>262</v>
      </c>
      <c r="C73" s="30"/>
      <c r="D73" s="101" t="s">
        <v>307</v>
      </c>
      <c r="E73" s="65"/>
      <c r="F73" s="78"/>
      <c r="G73" s="67"/>
      <c r="H73" s="67">
        <f t="shared" si="16"/>
        <v>0</v>
      </c>
      <c r="J73" s="727">
        <f t="shared" si="13"/>
        <v>0</v>
      </c>
      <c r="K73" s="727"/>
      <c r="L73" s="738">
        <f t="shared" si="12"/>
        <v>0</v>
      </c>
      <c r="M73" s="813">
        <f t="shared" si="14"/>
        <v>0</v>
      </c>
      <c r="N73" s="789"/>
      <c r="O73" s="790">
        <f t="shared" ref="O73:O135" si="17">M73*N73</f>
        <v>0</v>
      </c>
      <c r="P73" s="767"/>
      <c r="Q73" s="767"/>
      <c r="R73" s="767"/>
    </row>
    <row r="74" spans="1:18" ht="15" customHeight="1">
      <c r="A74" s="20"/>
      <c r="B74" s="21" t="s">
        <v>98</v>
      </c>
      <c r="C74" s="22"/>
      <c r="D74" s="101" t="s">
        <v>295</v>
      </c>
      <c r="E74" s="65" t="s">
        <v>319</v>
      </c>
      <c r="F74" s="78">
        <v>1.8884999999999996</v>
      </c>
      <c r="G74" s="67">
        <v>918200</v>
      </c>
      <c r="H74" s="67">
        <f t="shared" si="16"/>
        <v>1734020.6999999997</v>
      </c>
      <c r="J74" s="58">
        <f t="shared" si="13"/>
        <v>1734020.6999999997</v>
      </c>
      <c r="K74" s="58"/>
      <c r="L74" s="738">
        <f t="shared" si="12"/>
        <v>1210542.7528301885</v>
      </c>
      <c r="M74" s="871">
        <f>(1.4*0.92)+(0.4*0.92)+(0.29*0.92)</f>
        <v>1.9228000000000001</v>
      </c>
      <c r="N74" s="789">
        <f>N70</f>
        <v>930000</v>
      </c>
      <c r="O74" s="790">
        <f t="shared" si="17"/>
        <v>1788204</v>
      </c>
      <c r="P74" s="765"/>
      <c r="Q74" s="765"/>
      <c r="R74" s="765"/>
    </row>
    <row r="75" spans="1:18" ht="15" customHeight="1">
      <c r="A75" s="20"/>
      <c r="B75" s="21" t="s">
        <v>263</v>
      </c>
      <c r="C75" s="22"/>
      <c r="D75" s="101" t="s">
        <v>106</v>
      </c>
      <c r="E75" s="65" t="s">
        <v>96</v>
      </c>
      <c r="F75" s="78">
        <v>154.77849000000003</v>
      </c>
      <c r="G75" s="67">
        <v>16120</v>
      </c>
      <c r="H75" s="67">
        <f t="shared" si="16"/>
        <v>2495029.2588000004</v>
      </c>
      <c r="J75" s="58">
        <f t="shared" si="13"/>
        <v>2495029.2588000004</v>
      </c>
      <c r="K75" s="58"/>
      <c r="L75" s="738">
        <f t="shared" si="12"/>
        <v>1741812.8787849061</v>
      </c>
      <c r="M75" s="871">
        <f>M74*120</f>
        <v>230.73600000000002</v>
      </c>
      <c r="N75" s="789">
        <f>N71</f>
        <v>16000</v>
      </c>
      <c r="O75" s="790">
        <f t="shared" si="17"/>
        <v>3691776.0000000005</v>
      </c>
      <c r="P75" s="765"/>
      <c r="Q75" s="765"/>
      <c r="R75" s="765"/>
    </row>
    <row r="76" spans="1:18" ht="15" customHeight="1">
      <c r="A76" s="20"/>
      <c r="B76" s="21" t="s">
        <v>99</v>
      </c>
      <c r="C76" s="22"/>
      <c r="D76" s="101"/>
      <c r="E76" s="65" t="s">
        <v>318</v>
      </c>
      <c r="F76" s="78">
        <v>11.819999999999999</v>
      </c>
      <c r="G76" s="67">
        <v>117700</v>
      </c>
      <c r="H76" s="67">
        <f t="shared" si="16"/>
        <v>1391213.9999999998</v>
      </c>
      <c r="J76" s="58">
        <f t="shared" si="13"/>
        <v>1391213.9999999998</v>
      </c>
      <c r="K76" s="58"/>
      <c r="L76" s="738">
        <f t="shared" si="12"/>
        <v>971224.8679245282</v>
      </c>
      <c r="M76" s="871">
        <f t="shared" si="14"/>
        <v>4.8593333333333328</v>
      </c>
      <c r="N76" s="789">
        <f>N72</f>
        <v>105000</v>
      </c>
      <c r="O76" s="790">
        <f t="shared" si="17"/>
        <v>510229.99999999994</v>
      </c>
      <c r="P76" s="765"/>
      <c r="Q76" s="765"/>
      <c r="R76" s="765"/>
    </row>
    <row r="77" spans="1:18" ht="15" customHeight="1">
      <c r="A77" s="20">
        <v>8</v>
      </c>
      <c r="B77" s="21" t="s">
        <v>123</v>
      </c>
      <c r="C77" s="22"/>
      <c r="D77" s="101"/>
      <c r="E77" s="65"/>
      <c r="F77" s="78"/>
      <c r="G77" s="67"/>
      <c r="H77" s="67">
        <f t="shared" si="16"/>
        <v>0</v>
      </c>
      <c r="J77" s="58">
        <f t="shared" si="13"/>
        <v>0</v>
      </c>
      <c r="K77" s="58"/>
      <c r="L77" s="738">
        <f t="shared" si="12"/>
        <v>0</v>
      </c>
      <c r="M77" s="813">
        <f t="shared" si="14"/>
        <v>0</v>
      </c>
      <c r="N77" s="789"/>
      <c r="O77" s="790">
        <f t="shared" si="17"/>
        <v>0</v>
      </c>
      <c r="P77" s="765"/>
      <c r="Q77" s="765"/>
      <c r="R77" s="765"/>
    </row>
    <row r="78" spans="1:18" ht="15" customHeight="1">
      <c r="A78" s="20"/>
      <c r="B78" s="21" t="s">
        <v>98</v>
      </c>
      <c r="C78" s="22"/>
      <c r="D78" s="101" t="s">
        <v>108</v>
      </c>
      <c r="E78" s="65" t="s">
        <v>319</v>
      </c>
      <c r="F78" s="78">
        <v>0.28800000000000003</v>
      </c>
      <c r="G78" s="67">
        <v>883200</v>
      </c>
      <c r="H78" s="67">
        <f t="shared" si="16"/>
        <v>254361.60000000003</v>
      </c>
      <c r="J78" s="58">
        <f t="shared" si="13"/>
        <v>254361.60000000003</v>
      </c>
      <c r="K78" s="58"/>
      <c r="L78" s="738">
        <f t="shared" si="12"/>
        <v>177573.19245283023</v>
      </c>
      <c r="M78" s="813">
        <f>0.9*0.08</f>
        <v>7.2000000000000008E-2</v>
      </c>
      <c r="N78" s="789">
        <v>4500000</v>
      </c>
      <c r="O78" s="790">
        <f>M78*N78</f>
        <v>324000.00000000006</v>
      </c>
      <c r="P78" s="765"/>
      <c r="Q78" s="765"/>
      <c r="R78" s="765"/>
    </row>
    <row r="79" spans="1:18" s="70" customFormat="1" ht="15" customHeight="1">
      <c r="A79" s="135"/>
      <c r="B79" s="136" t="s">
        <v>18</v>
      </c>
      <c r="C79" s="137"/>
      <c r="D79" s="138" t="s">
        <v>19</v>
      </c>
      <c r="E79" s="139"/>
      <c r="F79" s="140"/>
      <c r="G79" s="141"/>
      <c r="H79" s="142">
        <f>SUM(H44:H78)</f>
        <v>112771515.65833801</v>
      </c>
      <c r="I79" s="142">
        <f t="shared" ref="I79:O79" si="18">SUM(I44:I78)</f>
        <v>0</v>
      </c>
      <c r="J79" s="142">
        <f t="shared" si="18"/>
        <v>112771515.65833801</v>
      </c>
      <c r="K79" s="778">
        <f>H79/$H$223</f>
        <v>1253016.8406482001</v>
      </c>
      <c r="L79" s="739">
        <f t="shared" si="18"/>
        <v>78727284.516198248</v>
      </c>
      <c r="M79" s="792"/>
      <c r="N79" s="793"/>
      <c r="O79" s="792">
        <f t="shared" si="18"/>
        <v>54709951.026696004</v>
      </c>
      <c r="P79" s="768"/>
      <c r="Q79" s="780">
        <f>O79/$O$223</f>
        <v>1032263.2269187926</v>
      </c>
      <c r="R79" s="794">
        <f>1-(K79/Q79)*100%</f>
        <v>-0.21385399379994974</v>
      </c>
    </row>
    <row r="80" spans="1:18" ht="15" customHeight="1">
      <c r="A80" s="23" t="s">
        <v>20</v>
      </c>
      <c r="B80" s="24" t="s">
        <v>21</v>
      </c>
      <c r="C80" s="25"/>
      <c r="D80" s="101"/>
      <c r="E80" s="65"/>
      <c r="F80" s="78"/>
      <c r="G80" s="67"/>
      <c r="H80" s="67"/>
      <c r="J80" s="58"/>
      <c r="K80" s="58"/>
      <c r="L80" s="738">
        <f>$J$7*J80</f>
        <v>0</v>
      </c>
      <c r="M80" s="788"/>
      <c r="N80" s="789"/>
      <c r="O80" s="774">
        <f t="shared" si="17"/>
        <v>0</v>
      </c>
      <c r="P80" s="765"/>
      <c r="Q80" s="765"/>
      <c r="R80" s="765"/>
    </row>
    <row r="81" spans="1:21" ht="15" customHeight="1">
      <c r="A81" s="20">
        <v>1</v>
      </c>
      <c r="B81" s="21" t="s">
        <v>245</v>
      </c>
      <c r="C81" s="22"/>
      <c r="D81" s="101" t="s">
        <v>258</v>
      </c>
      <c r="E81" s="65" t="s">
        <v>318</v>
      </c>
      <c r="F81" s="78">
        <v>300.45999999999987</v>
      </c>
      <c r="G81" s="67">
        <v>101930</v>
      </c>
      <c r="H81" s="67">
        <f>F81*G81</f>
        <v>30625887.799999986</v>
      </c>
      <c r="J81" s="58">
        <f t="shared" ref="J81:J82" si="19">H81</f>
        <v>30625887.799999986</v>
      </c>
      <c r="K81" s="58"/>
      <c r="L81" s="738">
        <f>$J$7*J81</f>
        <v>21380336.766037729</v>
      </c>
      <c r="M81" s="813">
        <f>10.59+1.14+4.58+0.9+4.08+4.57+1.14+3.75+5 +9.67+6.01+1.11+7.49+4.76+9.43 +3.02+7.05+3.63+8.55+3.28+1.98+6.25+1+59.91+55.81+14.82+3.28+2.66</f>
        <v>245.45999999999998</v>
      </c>
      <c r="N81" s="811">
        <v>105000</v>
      </c>
      <c r="O81" s="790">
        <f t="shared" si="17"/>
        <v>25773299.999999996</v>
      </c>
      <c r="P81" s="765"/>
      <c r="Q81" s="765"/>
      <c r="R81" s="765"/>
      <c r="S81" s="734"/>
    </row>
    <row r="82" spans="1:21" ht="15" customHeight="1">
      <c r="A82" s="20">
        <v>2</v>
      </c>
      <c r="B82" s="21" t="s">
        <v>277</v>
      </c>
      <c r="C82" s="22"/>
      <c r="D82" s="101" t="s">
        <v>258</v>
      </c>
      <c r="E82" s="65" t="s">
        <v>318</v>
      </c>
      <c r="F82" s="78">
        <v>9</v>
      </c>
      <c r="G82" s="67">
        <v>240360</v>
      </c>
      <c r="H82" s="67">
        <f>F82*G82</f>
        <v>2163240</v>
      </c>
      <c r="J82" s="58">
        <f t="shared" si="19"/>
        <v>2163240</v>
      </c>
      <c r="K82" s="58">
        <f>1/(0.2*0.2)</f>
        <v>24.999999999999996</v>
      </c>
      <c r="L82" s="738">
        <f>$J$7*J82</f>
        <v>1510186.4150943398</v>
      </c>
      <c r="M82" s="813">
        <f>0.9*2.4</f>
        <v>2.16</v>
      </c>
      <c r="N82" s="789">
        <f>((25*10000)+25000)</f>
        <v>275000</v>
      </c>
      <c r="O82" s="790">
        <f>M82*N82</f>
        <v>594000</v>
      </c>
      <c r="P82" s="765"/>
      <c r="Q82" s="765"/>
      <c r="R82" s="765"/>
    </row>
    <row r="83" spans="1:21" s="70" customFormat="1" ht="15" customHeight="1">
      <c r="A83" s="135"/>
      <c r="B83" s="136"/>
      <c r="C83" s="137"/>
      <c r="D83" s="138" t="s">
        <v>22</v>
      </c>
      <c r="E83" s="139"/>
      <c r="F83" s="140"/>
      <c r="G83" s="141"/>
      <c r="H83" s="142">
        <f>SUM(H81:H82)</f>
        <v>32789127.799999986</v>
      </c>
      <c r="I83" s="142">
        <f t="shared" ref="I83:O83" si="20">SUM(I81:I82)</f>
        <v>0</v>
      </c>
      <c r="J83" s="142">
        <f t="shared" si="20"/>
        <v>32789127.799999986</v>
      </c>
      <c r="K83" s="778">
        <f>H83/$H$223</f>
        <v>364323.64222222206</v>
      </c>
      <c r="L83" s="739">
        <f t="shared" si="20"/>
        <v>22890523.181132067</v>
      </c>
      <c r="M83" s="792"/>
      <c r="N83" s="793"/>
      <c r="O83" s="792">
        <f t="shared" si="20"/>
        <v>26367299.999999996</v>
      </c>
      <c r="P83" s="768"/>
      <c r="Q83" s="780">
        <f>O83/$O$223</f>
        <v>497496.22641509428</v>
      </c>
      <c r="R83" s="794">
        <f>1-(K83/Q83)*100%</f>
        <v>0.26768561673824121</v>
      </c>
    </row>
    <row r="84" spans="1:21" ht="15" customHeight="1">
      <c r="A84" s="23" t="s">
        <v>23</v>
      </c>
      <c r="B84" s="24" t="s">
        <v>24</v>
      </c>
      <c r="C84" s="25"/>
      <c r="D84" s="101"/>
      <c r="E84" s="65"/>
      <c r="F84" s="78"/>
      <c r="G84" s="67"/>
      <c r="H84" s="67"/>
      <c r="J84" s="58"/>
      <c r="K84" s="58"/>
      <c r="L84" s="738">
        <f t="shared" ref="L84:L92" si="21">$J$7*J84</f>
        <v>0</v>
      </c>
      <c r="M84" s="788"/>
      <c r="N84" s="789"/>
      <c r="O84" s="774">
        <f t="shared" si="17"/>
        <v>0</v>
      </c>
      <c r="P84" s="765"/>
      <c r="Q84" s="765"/>
      <c r="R84" s="765"/>
    </row>
    <row r="85" spans="1:21" ht="30" customHeight="1">
      <c r="A85" s="20">
        <v>1</v>
      </c>
      <c r="B85" s="21" t="s">
        <v>25</v>
      </c>
      <c r="C85" s="22"/>
      <c r="D85" s="101" t="s">
        <v>308</v>
      </c>
      <c r="E85" s="65" t="s">
        <v>318</v>
      </c>
      <c r="F85" s="78">
        <v>427.85124999999971</v>
      </c>
      <c r="G85" s="67">
        <v>67000</v>
      </c>
      <c r="H85" s="67">
        <f>F85*G85</f>
        <v>28666033.749999981</v>
      </c>
      <c r="J85" s="58">
        <f t="shared" ref="J85:J92" si="22">H85</f>
        <v>28666033.749999981</v>
      </c>
      <c r="K85" s="58"/>
      <c r="L85" s="738">
        <f t="shared" si="21"/>
        <v>20012136.768867914</v>
      </c>
      <c r="M85" s="871">
        <f t="shared" ref="M85" si="23">$K$7*F85</f>
        <v>175.89440277777766</v>
      </c>
      <c r="N85" s="811">
        <v>95000</v>
      </c>
      <c r="O85" s="790">
        <f t="shared" si="17"/>
        <v>16709968.263888877</v>
      </c>
      <c r="P85" s="765"/>
      <c r="Q85" s="765"/>
      <c r="R85" s="765"/>
    </row>
    <row r="86" spans="1:21" s="31" customFormat="1" ht="15" customHeight="1">
      <c r="A86" s="20">
        <v>2</v>
      </c>
      <c r="B86" s="21" t="s">
        <v>329</v>
      </c>
      <c r="C86" s="27"/>
      <c r="D86" s="101"/>
      <c r="E86" s="65"/>
      <c r="F86" s="78"/>
      <c r="G86" s="67"/>
      <c r="H86" s="67"/>
      <c r="J86" s="726">
        <f t="shared" si="22"/>
        <v>0</v>
      </c>
      <c r="K86" s="726"/>
      <c r="L86" s="738">
        <f t="shared" si="21"/>
        <v>0</v>
      </c>
      <c r="M86" s="821"/>
      <c r="N86" s="789"/>
      <c r="O86" s="790">
        <f t="shared" si="17"/>
        <v>0</v>
      </c>
      <c r="P86" s="769"/>
      <c r="Q86" s="769"/>
      <c r="R86" s="769"/>
    </row>
    <row r="87" spans="1:21" s="32" customFormat="1" ht="15" customHeight="1">
      <c r="A87" s="20" t="s">
        <v>124</v>
      </c>
      <c r="B87" s="21" t="s">
        <v>125</v>
      </c>
      <c r="C87" s="22"/>
      <c r="D87" s="101"/>
      <c r="E87" s="65"/>
      <c r="F87" s="78"/>
      <c r="G87" s="67"/>
      <c r="H87" s="67"/>
      <c r="J87" s="58">
        <f t="shared" si="22"/>
        <v>0</v>
      </c>
      <c r="K87" s="58"/>
      <c r="L87" s="738">
        <f t="shared" si="21"/>
        <v>0</v>
      </c>
      <c r="M87" s="821"/>
      <c r="N87" s="789"/>
      <c r="O87" s="790">
        <f t="shared" si="17"/>
        <v>0</v>
      </c>
      <c r="P87" s="770"/>
      <c r="Q87" s="770"/>
      <c r="R87" s="770"/>
    </row>
    <row r="88" spans="1:21" s="32" customFormat="1" ht="15" customHeight="1">
      <c r="A88" s="20"/>
      <c r="B88" s="21"/>
      <c r="C88" s="33" t="s">
        <v>126</v>
      </c>
      <c r="D88" s="101" t="s">
        <v>300</v>
      </c>
      <c r="E88" s="65" t="s">
        <v>318</v>
      </c>
      <c r="F88" s="78">
        <v>27.52</v>
      </c>
      <c r="G88" s="67">
        <v>213700</v>
      </c>
      <c r="H88" s="67">
        <f>F88*G88</f>
        <v>5881024</v>
      </c>
      <c r="J88" s="58">
        <f t="shared" si="22"/>
        <v>5881024</v>
      </c>
      <c r="K88" s="58"/>
      <c r="L88" s="738">
        <f t="shared" si="21"/>
        <v>4105620.5283018872</v>
      </c>
      <c r="M88" s="871">
        <v>14.25</v>
      </c>
      <c r="N88" s="811">
        <f>(1.1*105000)+(45000)+(45000)</f>
        <v>205500</v>
      </c>
      <c r="O88" s="790">
        <f t="shared" si="17"/>
        <v>2928375</v>
      </c>
      <c r="P88" s="770"/>
      <c r="Q88" s="770"/>
      <c r="R88" s="770"/>
    </row>
    <row r="89" spans="1:21" s="32" customFormat="1" ht="15" customHeight="1">
      <c r="A89" s="20"/>
      <c r="B89" s="21"/>
      <c r="C89" s="33" t="s">
        <v>127</v>
      </c>
      <c r="D89" s="101" t="s">
        <v>300</v>
      </c>
      <c r="E89" s="65" t="s">
        <v>318</v>
      </c>
      <c r="F89" s="78">
        <v>6</v>
      </c>
      <c r="G89" s="67">
        <v>213700</v>
      </c>
      <c r="H89" s="67">
        <f>F89*G89</f>
        <v>1282200</v>
      </c>
      <c r="J89" s="58">
        <f t="shared" si="22"/>
        <v>1282200</v>
      </c>
      <c r="K89" s="58"/>
      <c r="L89" s="738">
        <f t="shared" si="21"/>
        <v>895120.7547169812</v>
      </c>
      <c r="M89" s="871">
        <v>6</v>
      </c>
      <c r="N89" s="811">
        <f>N88</f>
        <v>205500</v>
      </c>
      <c r="O89" s="790">
        <f t="shared" si="17"/>
        <v>1233000</v>
      </c>
      <c r="P89" s="770"/>
      <c r="Q89" s="770"/>
      <c r="R89" s="770"/>
    </row>
    <row r="90" spans="1:21" s="32" customFormat="1" ht="15" customHeight="1">
      <c r="A90" s="20" t="s">
        <v>115</v>
      </c>
      <c r="B90" s="21"/>
      <c r="C90" s="33" t="s">
        <v>175</v>
      </c>
      <c r="D90" s="101" t="s">
        <v>301</v>
      </c>
      <c r="E90" s="65" t="s">
        <v>318</v>
      </c>
      <c r="F90" s="78">
        <v>4</v>
      </c>
      <c r="G90" s="67">
        <v>214800</v>
      </c>
      <c r="H90" s="67">
        <f>F90*G90</f>
        <v>859200</v>
      </c>
      <c r="J90" s="58">
        <f t="shared" si="22"/>
        <v>859200</v>
      </c>
      <c r="K90" s="58"/>
      <c r="L90" s="738">
        <f t="shared" si="21"/>
        <v>599818.86792452831</v>
      </c>
      <c r="M90" s="871">
        <v>4</v>
      </c>
      <c r="N90" s="811">
        <f>N89</f>
        <v>205500</v>
      </c>
      <c r="O90" s="790">
        <f t="shared" si="17"/>
        <v>822000</v>
      </c>
      <c r="P90" s="770"/>
      <c r="Q90" s="770"/>
      <c r="R90" s="770"/>
    </row>
    <row r="91" spans="1:21" s="32" customFormat="1" ht="15" customHeight="1">
      <c r="A91" s="20" t="s">
        <v>128</v>
      </c>
      <c r="B91" s="21" t="s">
        <v>129</v>
      </c>
      <c r="C91" s="33"/>
      <c r="D91" s="101"/>
      <c r="E91" s="65"/>
      <c r="F91" s="78"/>
      <c r="G91" s="67"/>
      <c r="H91" s="67">
        <f>F91*G91</f>
        <v>0</v>
      </c>
      <c r="J91" s="58">
        <f t="shared" si="22"/>
        <v>0</v>
      </c>
      <c r="K91" s="58"/>
      <c r="L91" s="738">
        <f t="shared" si="21"/>
        <v>0</v>
      </c>
      <c r="M91" s="871">
        <f t="shared" ref="M91" si="24">$K$7*F91</f>
        <v>0</v>
      </c>
      <c r="N91" s="811"/>
      <c r="O91" s="790">
        <f t="shared" si="17"/>
        <v>0</v>
      </c>
      <c r="P91" s="770"/>
      <c r="Q91" s="770"/>
      <c r="R91" s="770"/>
    </row>
    <row r="92" spans="1:21" s="32" customFormat="1" ht="15" customHeight="1">
      <c r="A92" s="20"/>
      <c r="B92" s="21"/>
      <c r="C92" s="33" t="s">
        <v>130</v>
      </c>
      <c r="D92" s="101" t="s">
        <v>300</v>
      </c>
      <c r="E92" s="65" t="s">
        <v>318</v>
      </c>
      <c r="F92" s="78">
        <v>27.52</v>
      </c>
      <c r="G92" s="67">
        <v>213700</v>
      </c>
      <c r="H92" s="67">
        <f>F92*G92</f>
        <v>5881024</v>
      </c>
      <c r="J92" s="58">
        <f t="shared" si="22"/>
        <v>5881024</v>
      </c>
      <c r="K92" s="58"/>
      <c r="L92" s="738">
        <f t="shared" si="21"/>
        <v>4105620.5283018872</v>
      </c>
      <c r="M92" s="871">
        <v>14.25</v>
      </c>
      <c r="N92" s="811">
        <f>N90</f>
        <v>205500</v>
      </c>
      <c r="O92" s="790">
        <f t="shared" si="17"/>
        <v>2928375</v>
      </c>
      <c r="P92" s="770"/>
      <c r="Q92" s="770"/>
      <c r="R92" s="770"/>
    </row>
    <row r="93" spans="1:21" s="71" customFormat="1" ht="15" customHeight="1">
      <c r="A93" s="135"/>
      <c r="B93" s="136"/>
      <c r="C93" s="143"/>
      <c r="D93" s="138" t="s">
        <v>26</v>
      </c>
      <c r="E93" s="139"/>
      <c r="F93" s="140"/>
      <c r="G93" s="141"/>
      <c r="H93" s="142">
        <f>SUM(H85:H92)</f>
        <v>42569481.749999985</v>
      </c>
      <c r="I93" s="142">
        <f t="shared" ref="I93:O93" si="25">SUM(I85:I92)</f>
        <v>0</v>
      </c>
      <c r="J93" s="142">
        <f t="shared" si="25"/>
        <v>42569481.749999985</v>
      </c>
      <c r="K93" s="778">
        <f>H93/$H$223</f>
        <v>472994.24166666652</v>
      </c>
      <c r="L93" s="739">
        <f t="shared" si="25"/>
        <v>29718317.448113199</v>
      </c>
      <c r="M93" s="792"/>
      <c r="N93" s="793"/>
      <c r="O93" s="792">
        <f t="shared" si="25"/>
        <v>24621718.263888877</v>
      </c>
      <c r="P93" s="771"/>
      <c r="Q93" s="780">
        <f>O93/$O$223</f>
        <v>464560.72196016752</v>
      </c>
      <c r="R93" s="794">
        <f>1-(K93/Q93)*100%</f>
        <v>-1.8153751076747549E-2</v>
      </c>
    </row>
    <row r="94" spans="1:21" s="32" customFormat="1" ht="15" customHeight="1">
      <c r="A94" s="23" t="s">
        <v>27</v>
      </c>
      <c r="B94" s="24" t="s">
        <v>28</v>
      </c>
      <c r="C94" s="25"/>
      <c r="D94" s="102"/>
      <c r="E94" s="65"/>
      <c r="F94" s="78"/>
      <c r="G94" s="67"/>
      <c r="H94" s="67"/>
      <c r="J94" s="58"/>
      <c r="K94" s="58"/>
      <c r="L94" s="738">
        <f t="shared" ref="L94:L102" si="26">$J$7*J94</f>
        <v>0</v>
      </c>
      <c r="M94" s="788"/>
      <c r="N94" s="789"/>
      <c r="O94" s="774">
        <f t="shared" si="17"/>
        <v>0</v>
      </c>
      <c r="P94" s="770"/>
      <c r="Q94" s="770"/>
      <c r="R94" s="770"/>
    </row>
    <row r="95" spans="1:21" s="32" customFormat="1" ht="15" customHeight="1">
      <c r="A95" s="34">
        <v>1</v>
      </c>
      <c r="B95" s="21" t="s">
        <v>281</v>
      </c>
      <c r="C95" s="30"/>
      <c r="D95" s="101" t="s">
        <v>297</v>
      </c>
      <c r="E95" s="66" t="s">
        <v>318</v>
      </c>
      <c r="F95" s="78">
        <v>27.664999999999999</v>
      </c>
      <c r="G95" s="67">
        <v>235000</v>
      </c>
      <c r="H95" s="67">
        <f t="shared" ref="H95:H102" si="27">F95*G95</f>
        <v>6501275</v>
      </c>
      <c r="J95" s="58">
        <f t="shared" ref="J95:J102" si="28">H95</f>
        <v>6501275</v>
      </c>
      <c r="K95" s="58"/>
      <c r="L95" s="738">
        <f t="shared" si="26"/>
        <v>4538625.9433962265</v>
      </c>
      <c r="M95" s="821">
        <v>49.55</v>
      </c>
      <c r="N95" s="789">
        <f>113000+45000+45000</f>
        <v>203000</v>
      </c>
      <c r="O95" s="790">
        <f t="shared" si="17"/>
        <v>10058650</v>
      </c>
      <c r="P95" s="770"/>
      <c r="Q95" s="770"/>
      <c r="R95" s="770"/>
      <c r="S95" s="725">
        <f>16.85+3.22+13.4+16.1</f>
        <v>49.57</v>
      </c>
      <c r="T95" s="32">
        <v>113000</v>
      </c>
      <c r="U95" s="32">
        <v>50000</v>
      </c>
    </row>
    <row r="96" spans="1:21" s="32" customFormat="1" ht="27.75" customHeight="1">
      <c r="A96" s="20">
        <v>2</v>
      </c>
      <c r="B96" s="941" t="s">
        <v>215</v>
      </c>
      <c r="C96" s="942"/>
      <c r="D96" s="101" t="s">
        <v>298</v>
      </c>
      <c r="E96" s="65" t="s">
        <v>318</v>
      </c>
      <c r="F96" s="78">
        <v>27.664999999999999</v>
      </c>
      <c r="G96" s="67">
        <v>91850</v>
      </c>
      <c r="H96" s="67">
        <f t="shared" si="27"/>
        <v>2541030.25</v>
      </c>
      <c r="J96" s="58">
        <f t="shared" si="28"/>
        <v>2541030.25</v>
      </c>
      <c r="K96" s="58"/>
      <c r="L96" s="738">
        <f t="shared" si="26"/>
        <v>1773926.778301887</v>
      </c>
      <c r="M96" s="821">
        <f>M95</f>
        <v>49.55</v>
      </c>
      <c r="N96" s="789">
        <f>(1.1*65000)+35000</f>
        <v>106500</v>
      </c>
      <c r="O96" s="790">
        <f t="shared" si="17"/>
        <v>5277075</v>
      </c>
      <c r="P96" s="770"/>
      <c r="Q96" s="770"/>
      <c r="R96" s="770"/>
    </row>
    <row r="97" spans="1:20" s="32" customFormat="1" ht="15" customHeight="1">
      <c r="A97" s="20">
        <v>3</v>
      </c>
      <c r="B97" s="21" t="s">
        <v>246</v>
      </c>
      <c r="C97" s="22"/>
      <c r="D97" s="101" t="s">
        <v>259</v>
      </c>
      <c r="E97" s="65" t="s">
        <v>317</v>
      </c>
      <c r="F97" s="78">
        <v>8.6999999999999993</v>
      </c>
      <c r="G97" s="67">
        <v>163713.78</v>
      </c>
      <c r="H97" s="67">
        <f t="shared" si="27"/>
        <v>1424309.8859999999</v>
      </c>
      <c r="J97" s="58">
        <f t="shared" si="28"/>
        <v>1424309.8859999999</v>
      </c>
      <c r="K97" s="58"/>
      <c r="L97" s="738">
        <f t="shared" si="26"/>
        <v>994329.54305660387</v>
      </c>
      <c r="M97" s="821">
        <v>12.9</v>
      </c>
      <c r="N97" s="789">
        <v>163000</v>
      </c>
      <c r="O97" s="790">
        <f t="shared" si="17"/>
        <v>2102700</v>
      </c>
      <c r="P97" s="770"/>
      <c r="Q97" s="770"/>
      <c r="R97" s="770"/>
    </row>
    <row r="98" spans="1:20" s="32" customFormat="1" ht="27.75" customHeight="1">
      <c r="A98" s="20">
        <v>4</v>
      </c>
      <c r="B98" s="941" t="s">
        <v>1296</v>
      </c>
      <c r="C98" s="942"/>
      <c r="D98" s="101" t="s">
        <v>1297</v>
      </c>
      <c r="E98" s="65" t="s">
        <v>318</v>
      </c>
      <c r="F98" s="78">
        <v>15.015000000000002</v>
      </c>
      <c r="G98" s="67">
        <v>250000</v>
      </c>
      <c r="H98" s="67">
        <f t="shared" si="27"/>
        <v>3753750.0000000005</v>
      </c>
      <c r="J98" s="58">
        <f t="shared" si="28"/>
        <v>3753750.0000000005</v>
      </c>
      <c r="K98" s="725">
        <f>M98*0.1</f>
        <v>0</v>
      </c>
      <c r="L98" s="738">
        <f t="shared" si="26"/>
        <v>2620542.4528301894</v>
      </c>
      <c r="M98" s="821">
        <v>0</v>
      </c>
      <c r="N98" s="811">
        <f>N78*0.12</f>
        <v>540000</v>
      </c>
      <c r="O98" s="790">
        <f t="shared" si="17"/>
        <v>0</v>
      </c>
      <c r="P98" s="770"/>
      <c r="Q98" s="770"/>
      <c r="R98" s="770"/>
    </row>
    <row r="99" spans="1:20" s="32" customFormat="1" ht="15" customHeight="1">
      <c r="A99" s="20">
        <v>5</v>
      </c>
      <c r="B99" s="21" t="s">
        <v>131</v>
      </c>
      <c r="C99" s="22"/>
      <c r="D99" s="101"/>
      <c r="E99" s="65" t="s">
        <v>317</v>
      </c>
      <c r="F99" s="78">
        <v>25</v>
      </c>
      <c r="G99" s="67">
        <v>55000</v>
      </c>
      <c r="H99" s="67">
        <f t="shared" si="27"/>
        <v>1375000</v>
      </c>
      <c r="J99" s="58">
        <f t="shared" si="28"/>
        <v>1375000</v>
      </c>
      <c r="K99" s="58"/>
      <c r="L99" s="738">
        <f t="shared" si="26"/>
        <v>959905.66037735855</v>
      </c>
      <c r="M99" s="821">
        <f>L99/G99</f>
        <v>17.452830188679247</v>
      </c>
      <c r="N99" s="789">
        <f>85000/4</f>
        <v>21250</v>
      </c>
      <c r="O99" s="790">
        <f t="shared" si="17"/>
        <v>370872.64150943398</v>
      </c>
      <c r="P99" s="770"/>
      <c r="Q99" s="770"/>
      <c r="R99" s="770"/>
    </row>
    <row r="100" spans="1:20" ht="30" customHeight="1">
      <c r="A100" s="20">
        <v>6</v>
      </c>
      <c r="B100" s="21" t="s">
        <v>168</v>
      </c>
      <c r="C100" s="22"/>
      <c r="D100" s="101" t="s">
        <v>169</v>
      </c>
      <c r="E100" s="65" t="s">
        <v>317</v>
      </c>
      <c r="F100" s="78">
        <v>12</v>
      </c>
      <c r="G100" s="67">
        <v>57299.823000000004</v>
      </c>
      <c r="H100" s="67">
        <f t="shared" si="27"/>
        <v>687597.87600000005</v>
      </c>
      <c r="J100" s="58">
        <f t="shared" si="28"/>
        <v>687597.87600000005</v>
      </c>
      <c r="K100" s="58"/>
      <c r="L100" s="738">
        <f t="shared" si="26"/>
        <v>480021.15871698118</v>
      </c>
      <c r="M100" s="821">
        <f>M95</f>
        <v>49.55</v>
      </c>
      <c r="N100" s="789">
        <v>65000</v>
      </c>
      <c r="O100" s="790">
        <f t="shared" si="17"/>
        <v>3220750</v>
      </c>
      <c r="P100" s="765"/>
      <c r="Q100" s="765"/>
      <c r="R100" s="765"/>
    </row>
    <row r="101" spans="1:20" ht="15" customHeight="1">
      <c r="A101" s="20">
        <v>7</v>
      </c>
      <c r="B101" s="21" t="s">
        <v>132</v>
      </c>
      <c r="C101" s="22"/>
      <c r="D101" s="101" t="s">
        <v>236</v>
      </c>
      <c r="E101" s="65" t="s">
        <v>318</v>
      </c>
      <c r="F101" s="78">
        <v>0</v>
      </c>
      <c r="G101" s="67"/>
      <c r="H101" s="67">
        <f t="shared" si="27"/>
        <v>0</v>
      </c>
      <c r="J101" s="58">
        <f t="shared" si="28"/>
        <v>0</v>
      </c>
      <c r="K101" s="58"/>
      <c r="L101" s="738">
        <f t="shared" si="26"/>
        <v>0</v>
      </c>
      <c r="M101" s="821"/>
      <c r="N101" s="789"/>
      <c r="O101" s="790">
        <f t="shared" si="17"/>
        <v>0</v>
      </c>
      <c r="P101" s="765"/>
      <c r="Q101" s="765"/>
      <c r="R101" s="765"/>
    </row>
    <row r="102" spans="1:20" ht="15" customHeight="1">
      <c r="A102" s="20">
        <v>8</v>
      </c>
      <c r="B102" s="21" t="s">
        <v>109</v>
      </c>
      <c r="C102" s="22"/>
      <c r="D102" s="101" t="s">
        <v>133</v>
      </c>
      <c r="E102" s="65" t="s">
        <v>318</v>
      </c>
      <c r="F102" s="78">
        <v>16.05</v>
      </c>
      <c r="G102" s="67">
        <v>75000</v>
      </c>
      <c r="H102" s="67">
        <f t="shared" si="27"/>
        <v>1203750</v>
      </c>
      <c r="J102" s="58">
        <f t="shared" si="28"/>
        <v>1203750</v>
      </c>
      <c r="K102" s="58"/>
      <c r="L102" s="738">
        <f t="shared" si="26"/>
        <v>840353.77358490578</v>
      </c>
      <c r="M102" s="821">
        <v>32.43</v>
      </c>
      <c r="N102" s="789">
        <v>55000</v>
      </c>
      <c r="O102" s="790">
        <f t="shared" si="17"/>
        <v>1783650</v>
      </c>
      <c r="P102" s="765"/>
      <c r="Q102" s="765"/>
      <c r="R102" s="765"/>
    </row>
    <row r="103" spans="1:20" s="70" customFormat="1" ht="15" customHeight="1">
      <c r="A103" s="135"/>
      <c r="B103" s="136"/>
      <c r="C103" s="137"/>
      <c r="D103" s="138" t="s">
        <v>30</v>
      </c>
      <c r="E103" s="139"/>
      <c r="F103" s="140"/>
      <c r="G103" s="144"/>
      <c r="H103" s="142">
        <f>SUM(H95:H102)</f>
        <v>17486713.012000002</v>
      </c>
      <c r="I103" s="142">
        <f t="shared" ref="I103:L103" si="29">SUM(I95:I102)</f>
        <v>0</v>
      </c>
      <c r="J103" s="142">
        <f t="shared" si="29"/>
        <v>17486713.012000002</v>
      </c>
      <c r="K103" s="778">
        <f>H103/$H$223</f>
        <v>194296.81124444446</v>
      </c>
      <c r="L103" s="739">
        <f t="shared" si="29"/>
        <v>12207705.310264152</v>
      </c>
      <c r="M103" s="792"/>
      <c r="N103" s="793"/>
      <c r="O103" s="792">
        <f>SUM(O95:O102)</f>
        <v>22813697.641509432</v>
      </c>
      <c r="P103" s="768"/>
      <c r="Q103" s="780">
        <f>O103/$O$223</f>
        <v>430447.1253114987</v>
      </c>
      <c r="R103" s="794">
        <f>1-(K103/Q103)*100%</f>
        <v>0.54861631122791443</v>
      </c>
      <c r="T103" s="725">
        <v>90000</v>
      </c>
    </row>
    <row r="104" spans="1:20" ht="15" customHeight="1">
      <c r="A104" s="23" t="s">
        <v>31</v>
      </c>
      <c r="B104" s="24" t="s">
        <v>32</v>
      </c>
      <c r="C104" s="25"/>
      <c r="D104" s="102"/>
      <c r="E104" s="65"/>
      <c r="F104" s="78"/>
      <c r="G104" s="67"/>
      <c r="H104" s="67"/>
      <c r="J104" s="58"/>
      <c r="K104" s="58"/>
      <c r="L104" s="738">
        <f t="shared" ref="L104:L111" si="30">$J$7*J104</f>
        <v>0</v>
      </c>
      <c r="M104" s="788"/>
      <c r="N104" s="789"/>
      <c r="O104" s="774">
        <f t="shared" si="17"/>
        <v>0</v>
      </c>
      <c r="P104" s="765"/>
      <c r="Q104" s="765"/>
      <c r="R104" s="765"/>
    </row>
    <row r="105" spans="1:20" ht="30" customHeight="1">
      <c r="A105" s="23">
        <v>1</v>
      </c>
      <c r="B105" s="21" t="s">
        <v>134</v>
      </c>
      <c r="C105" s="25"/>
      <c r="D105" s="101" t="s">
        <v>299</v>
      </c>
      <c r="E105" s="65" t="s">
        <v>318</v>
      </c>
      <c r="F105" s="78">
        <v>68.813999999999993</v>
      </c>
      <c r="G105" s="67">
        <v>79583.087500000009</v>
      </c>
      <c r="H105" s="67">
        <f t="shared" ref="H105:H111" si="31">F105*G105</f>
        <v>5476430.5832249997</v>
      </c>
      <c r="J105" s="58">
        <f t="shared" ref="J105:J111" si="32">H105</f>
        <v>5476430.5832249997</v>
      </c>
      <c r="K105" s="58"/>
      <c r="L105" s="738">
        <f t="shared" si="30"/>
        <v>3823168.5203646226</v>
      </c>
      <c r="M105" s="821">
        <f t="shared" ref="M105:M110" si="33">L105/G105</f>
        <v>48.039962264150937</v>
      </c>
      <c r="N105" s="811">
        <f>(56000+45000+14000)</f>
        <v>115000</v>
      </c>
      <c r="O105" s="790">
        <f t="shared" si="17"/>
        <v>5524595.6603773581</v>
      </c>
      <c r="P105" s="765"/>
      <c r="Q105" s="765"/>
      <c r="R105" s="765"/>
    </row>
    <row r="106" spans="1:20" ht="30" customHeight="1">
      <c r="A106" s="20">
        <v>2</v>
      </c>
      <c r="B106" s="21" t="s">
        <v>237</v>
      </c>
      <c r="C106" s="22"/>
      <c r="D106" s="101" t="s">
        <v>299</v>
      </c>
      <c r="E106" s="65" t="s">
        <v>318</v>
      </c>
      <c r="F106" s="78">
        <v>8.5564999999999998</v>
      </c>
      <c r="G106" s="67">
        <v>88678.297500000001</v>
      </c>
      <c r="H106" s="67">
        <f t="shared" si="31"/>
        <v>758775.85255874996</v>
      </c>
      <c r="J106" s="58">
        <f t="shared" si="32"/>
        <v>758775.85255874996</v>
      </c>
      <c r="K106" s="58"/>
      <c r="L106" s="738">
        <f t="shared" si="30"/>
        <v>529711.44423912733</v>
      </c>
      <c r="M106" s="821">
        <f t="shared" si="33"/>
        <v>5.9734056603773578</v>
      </c>
      <c r="N106" s="811">
        <f>$N$105</f>
        <v>115000</v>
      </c>
      <c r="O106" s="790">
        <f t="shared" si="17"/>
        <v>686941.65094339615</v>
      </c>
      <c r="P106" s="765"/>
      <c r="Q106" s="765"/>
      <c r="R106" s="765"/>
    </row>
    <row r="107" spans="1:20" ht="21" customHeight="1">
      <c r="A107" s="20">
        <v>3</v>
      </c>
      <c r="B107" s="21" t="s">
        <v>220</v>
      </c>
      <c r="C107" s="30"/>
      <c r="D107" s="101" t="s">
        <v>299</v>
      </c>
      <c r="E107" s="66" t="s">
        <v>318</v>
      </c>
      <c r="F107" s="78">
        <v>14.5</v>
      </c>
      <c r="G107" s="67">
        <v>95499.705000000002</v>
      </c>
      <c r="H107" s="67">
        <f t="shared" si="31"/>
        <v>1384745.7224999999</v>
      </c>
      <c r="J107" s="58">
        <f t="shared" si="32"/>
        <v>1384745.7224999999</v>
      </c>
      <c r="K107" s="58"/>
      <c r="L107" s="738">
        <f t="shared" si="30"/>
        <v>966709.2779716982</v>
      </c>
      <c r="M107" s="821">
        <f t="shared" si="33"/>
        <v>10.122641509433963</v>
      </c>
      <c r="N107" s="811">
        <f>N106+15000</f>
        <v>130000</v>
      </c>
      <c r="O107" s="790">
        <f t="shared" si="17"/>
        <v>1315943.3962264152</v>
      </c>
      <c r="P107" s="765"/>
      <c r="Q107" s="765"/>
      <c r="R107" s="765"/>
    </row>
    <row r="108" spans="1:20" ht="15" customHeight="1">
      <c r="A108" s="34">
        <v>4</v>
      </c>
      <c r="B108" s="21" t="s">
        <v>282</v>
      </c>
      <c r="C108" s="27"/>
      <c r="D108" s="101" t="s">
        <v>260</v>
      </c>
      <c r="E108" s="65" t="s">
        <v>317</v>
      </c>
      <c r="F108" s="78">
        <v>59.06</v>
      </c>
      <c r="G108" s="67">
        <v>16371.378000000001</v>
      </c>
      <c r="H108" s="67">
        <f t="shared" si="31"/>
        <v>966893.58468000009</v>
      </c>
      <c r="J108" s="58">
        <f t="shared" si="32"/>
        <v>966893.58468000009</v>
      </c>
      <c r="K108" s="58"/>
      <c r="L108" s="738">
        <f t="shared" si="30"/>
        <v>675001.18175773602</v>
      </c>
      <c r="M108" s="821">
        <f t="shared" si="33"/>
        <v>41.230566037735855</v>
      </c>
      <c r="N108" s="789">
        <v>20000</v>
      </c>
      <c r="O108" s="790">
        <f t="shared" si="17"/>
        <v>824611.3207547171</v>
      </c>
      <c r="P108" s="765"/>
      <c r="Q108" s="765"/>
      <c r="R108" s="765"/>
    </row>
    <row r="109" spans="1:20" ht="15" customHeight="1">
      <c r="A109" s="34">
        <v>5</v>
      </c>
      <c r="B109" s="21" t="s">
        <v>283</v>
      </c>
      <c r="C109" s="27"/>
      <c r="D109" s="101" t="s">
        <v>260</v>
      </c>
      <c r="E109" s="65" t="s">
        <v>317</v>
      </c>
      <c r="F109" s="78">
        <v>7.6999999999999993</v>
      </c>
      <c r="G109" s="67">
        <v>16371.378000000001</v>
      </c>
      <c r="H109" s="67">
        <f t="shared" si="31"/>
        <v>126059.6106</v>
      </c>
      <c r="J109" s="58">
        <f t="shared" si="32"/>
        <v>126059.6106</v>
      </c>
      <c r="K109" s="58"/>
      <c r="L109" s="738">
        <f t="shared" si="30"/>
        <v>88003.879098113219</v>
      </c>
      <c r="M109" s="821">
        <f t="shared" si="33"/>
        <v>5.3754716981132082</v>
      </c>
      <c r="N109" s="789">
        <f>N108</f>
        <v>20000</v>
      </c>
      <c r="O109" s="790">
        <f t="shared" si="17"/>
        <v>107509.43396226417</v>
      </c>
      <c r="P109" s="765"/>
      <c r="Q109" s="765"/>
      <c r="R109" s="765"/>
    </row>
    <row r="110" spans="1:20" ht="15" customHeight="1">
      <c r="A110" s="34">
        <v>6</v>
      </c>
      <c r="B110" s="21" t="s">
        <v>284</v>
      </c>
      <c r="C110" s="22"/>
      <c r="D110" s="101" t="s">
        <v>260</v>
      </c>
      <c r="E110" s="65" t="s">
        <v>317</v>
      </c>
      <c r="F110" s="78">
        <v>35</v>
      </c>
      <c r="G110" s="67">
        <v>16371.378000000001</v>
      </c>
      <c r="H110" s="67">
        <f t="shared" si="31"/>
        <v>572998.23</v>
      </c>
      <c r="J110" s="58">
        <f t="shared" si="32"/>
        <v>572998.23</v>
      </c>
      <c r="K110" s="58"/>
      <c r="L110" s="738">
        <f t="shared" si="30"/>
        <v>400017.63226415095</v>
      </c>
      <c r="M110" s="821">
        <f t="shared" si="33"/>
        <v>24.433962264150942</v>
      </c>
      <c r="N110" s="789">
        <f>N109</f>
        <v>20000</v>
      </c>
      <c r="O110" s="790">
        <f t="shared" si="17"/>
        <v>488679.24528301886</v>
      </c>
      <c r="P110" s="765"/>
      <c r="Q110" s="765"/>
      <c r="R110" s="765"/>
    </row>
    <row r="111" spans="1:20">
      <c r="A111" s="34">
        <v>7</v>
      </c>
      <c r="B111" s="21" t="s">
        <v>285</v>
      </c>
      <c r="C111" s="22"/>
      <c r="D111" s="101" t="s">
        <v>261</v>
      </c>
      <c r="E111" s="65" t="s">
        <v>33</v>
      </c>
      <c r="F111" s="78">
        <v>2</v>
      </c>
      <c r="G111" s="67">
        <v>181904.2</v>
      </c>
      <c r="H111" s="67">
        <f t="shared" si="31"/>
        <v>363808.4</v>
      </c>
      <c r="J111" s="58">
        <f t="shared" si="32"/>
        <v>363808.4</v>
      </c>
      <c r="K111" s="58"/>
      <c r="L111" s="738">
        <f t="shared" si="30"/>
        <v>253979.4490566038</v>
      </c>
      <c r="M111" s="821">
        <v>2</v>
      </c>
      <c r="N111" s="789">
        <v>200000</v>
      </c>
      <c r="O111" s="790">
        <f t="shared" si="17"/>
        <v>400000</v>
      </c>
      <c r="P111" s="765"/>
      <c r="Q111" s="765"/>
      <c r="R111" s="765"/>
    </row>
    <row r="112" spans="1:20" s="70" customFormat="1" ht="15" customHeight="1">
      <c r="A112" s="145"/>
      <c r="B112" s="146"/>
      <c r="C112" s="147"/>
      <c r="D112" s="138" t="s">
        <v>34</v>
      </c>
      <c r="E112" s="139"/>
      <c r="F112" s="140"/>
      <c r="G112" s="141"/>
      <c r="H112" s="142">
        <f>SUM(H105:H111)</f>
        <v>9649711.983563751</v>
      </c>
      <c r="I112" s="142">
        <f t="shared" ref="I112:O112" si="34">SUM(I105:I111)</f>
        <v>0</v>
      </c>
      <c r="J112" s="142">
        <f t="shared" si="34"/>
        <v>9649711.983563751</v>
      </c>
      <c r="K112" s="778">
        <f>H112/$H$223</f>
        <v>107219.02203959723</v>
      </c>
      <c r="L112" s="739">
        <f t="shared" si="34"/>
        <v>6736591.3847520528</v>
      </c>
      <c r="M112" s="792"/>
      <c r="N112" s="793"/>
      <c r="O112" s="792">
        <f t="shared" si="34"/>
        <v>9348280.7075471692</v>
      </c>
      <c r="P112" s="768"/>
      <c r="Q112" s="780">
        <f>O112/$O$223</f>
        <v>176382.65485938056</v>
      </c>
      <c r="R112" s="794">
        <f>1-(K112/Q112)*100%</f>
        <v>0.39212264309618994</v>
      </c>
    </row>
    <row r="113" spans="1:18" ht="15" customHeight="1">
      <c r="A113" s="17" t="s">
        <v>35</v>
      </c>
      <c r="B113" s="18" t="s">
        <v>36</v>
      </c>
      <c r="D113" s="102"/>
      <c r="E113" s="65"/>
      <c r="F113" s="78"/>
      <c r="G113" s="67"/>
      <c r="H113" s="67"/>
      <c r="J113" s="58"/>
      <c r="K113" s="58"/>
      <c r="L113" s="738">
        <f t="shared" ref="L113:L132" si="35">$J$7*J113</f>
        <v>0</v>
      </c>
      <c r="M113" s="788"/>
      <c r="N113" s="789"/>
      <c r="O113" s="774">
        <f t="shared" si="17"/>
        <v>0</v>
      </c>
      <c r="P113" s="765"/>
      <c r="Q113" s="765"/>
      <c r="R113" s="765"/>
    </row>
    <row r="114" spans="1:18" ht="15" customHeight="1">
      <c r="A114" s="20">
        <v>1</v>
      </c>
      <c r="B114" s="21" t="s">
        <v>135</v>
      </c>
      <c r="C114" s="22"/>
      <c r="D114" s="101" t="s">
        <v>309</v>
      </c>
      <c r="E114" s="65" t="s">
        <v>318</v>
      </c>
      <c r="F114" s="78">
        <v>44.417999999999999</v>
      </c>
      <c r="G114" s="67">
        <v>5000</v>
      </c>
      <c r="H114" s="67">
        <f t="shared" ref="H114:H132" si="36">F114*G114</f>
        <v>222090</v>
      </c>
      <c r="J114" s="58">
        <f t="shared" ref="J114:J132" si="37">H114</f>
        <v>222090</v>
      </c>
      <c r="K114" s="58"/>
      <c r="L114" s="738">
        <f t="shared" si="35"/>
        <v>155043.96226415096</v>
      </c>
      <c r="M114" s="821">
        <v>56.12</v>
      </c>
      <c r="N114" s="789">
        <v>7000</v>
      </c>
      <c r="O114" s="790">
        <f t="shared" si="17"/>
        <v>392840</v>
      </c>
      <c r="P114" s="765"/>
      <c r="Q114" s="765"/>
      <c r="R114" s="765"/>
    </row>
    <row r="115" spans="1:18" ht="15" customHeight="1">
      <c r="A115" s="20">
        <v>2</v>
      </c>
      <c r="B115" s="21" t="s">
        <v>173</v>
      </c>
      <c r="C115" s="22"/>
      <c r="D115" s="101" t="s">
        <v>37</v>
      </c>
      <c r="E115" s="65" t="s">
        <v>319</v>
      </c>
      <c r="F115" s="78">
        <v>2.2208999999999999</v>
      </c>
      <c r="G115" s="67">
        <v>277700</v>
      </c>
      <c r="H115" s="67">
        <f t="shared" si="36"/>
        <v>616743.92999999993</v>
      </c>
      <c r="J115" s="58">
        <f t="shared" si="37"/>
        <v>616743.92999999993</v>
      </c>
      <c r="K115" s="58"/>
      <c r="L115" s="738">
        <f t="shared" si="35"/>
        <v>430557.08320754714</v>
      </c>
      <c r="M115" s="821">
        <f>M114*0.05</f>
        <v>2.806</v>
      </c>
      <c r="N115" s="789">
        <v>350000</v>
      </c>
      <c r="O115" s="790">
        <f t="shared" si="17"/>
        <v>982100</v>
      </c>
      <c r="P115" s="765"/>
      <c r="Q115" s="765"/>
      <c r="R115" s="765"/>
    </row>
    <row r="116" spans="1:18" ht="15" customHeight="1">
      <c r="A116" s="20">
        <v>3</v>
      </c>
      <c r="B116" s="21" t="s">
        <v>239</v>
      </c>
      <c r="C116" s="22"/>
      <c r="D116" s="101" t="s">
        <v>94</v>
      </c>
      <c r="E116" s="65" t="s">
        <v>319</v>
      </c>
      <c r="F116" s="78">
        <v>2.2208999999999999</v>
      </c>
      <c r="G116" s="67">
        <v>638400</v>
      </c>
      <c r="H116" s="67">
        <f t="shared" si="36"/>
        <v>1417822.5599999998</v>
      </c>
      <c r="J116" s="58">
        <f t="shared" si="37"/>
        <v>1417822.5599999998</v>
      </c>
      <c r="K116" s="58"/>
      <c r="L116" s="738">
        <f t="shared" si="35"/>
        <v>989800.65509433963</v>
      </c>
      <c r="M116" s="821">
        <f>M115</f>
        <v>2.806</v>
      </c>
      <c r="N116" s="789">
        <v>700000</v>
      </c>
      <c r="O116" s="790">
        <f t="shared" si="17"/>
        <v>1964200</v>
      </c>
      <c r="P116" s="765"/>
      <c r="Q116" s="765"/>
      <c r="R116" s="765"/>
    </row>
    <row r="117" spans="1:18" ht="15" customHeight="1">
      <c r="A117" s="20">
        <v>4</v>
      </c>
      <c r="B117" s="21" t="s">
        <v>72</v>
      </c>
      <c r="C117" s="22"/>
      <c r="D117" s="101"/>
      <c r="E117" s="65"/>
      <c r="F117" s="78"/>
      <c r="G117" s="67"/>
      <c r="H117" s="67">
        <f t="shared" si="36"/>
        <v>0</v>
      </c>
      <c r="J117" s="58">
        <f t="shared" si="37"/>
        <v>0</v>
      </c>
      <c r="K117" s="58"/>
      <c r="L117" s="738">
        <f t="shared" si="35"/>
        <v>0</v>
      </c>
      <c r="M117" s="821"/>
      <c r="N117" s="789"/>
      <c r="O117" s="790">
        <f t="shared" si="17"/>
        <v>0</v>
      </c>
      <c r="P117" s="765"/>
      <c r="Q117" s="765"/>
      <c r="R117" s="765"/>
    </row>
    <row r="118" spans="1:18" s="26" customFormat="1" ht="23.25" customHeight="1">
      <c r="A118" s="34"/>
      <c r="B118" s="928" t="s">
        <v>320</v>
      </c>
      <c r="C118" s="929"/>
      <c r="D118" s="101" t="s">
        <v>302</v>
      </c>
      <c r="E118" s="66" t="s">
        <v>318</v>
      </c>
      <c r="F118" s="78">
        <v>37.463999999999999</v>
      </c>
      <c r="G118" s="67">
        <v>189904</v>
      </c>
      <c r="H118" s="67">
        <f t="shared" si="36"/>
        <v>7114563.4559999993</v>
      </c>
      <c r="J118" s="727">
        <f t="shared" si="37"/>
        <v>7114563.4559999993</v>
      </c>
      <c r="K118" s="727"/>
      <c r="L118" s="738">
        <f t="shared" si="35"/>
        <v>4966770.714566038</v>
      </c>
      <c r="M118" s="821">
        <f>(L118/G118)-M120</f>
        <v>24.094113207547171</v>
      </c>
      <c r="N118" s="811">
        <f>N92</f>
        <v>205500</v>
      </c>
      <c r="O118" s="790">
        <f t="shared" si="17"/>
        <v>4951340.2641509436</v>
      </c>
      <c r="P118" s="767"/>
      <c r="Q118" s="767"/>
      <c r="R118" s="767"/>
    </row>
    <row r="119" spans="1:18" ht="15" customHeight="1">
      <c r="A119" s="20"/>
      <c r="B119" s="21" t="s">
        <v>265</v>
      </c>
      <c r="C119" s="22"/>
      <c r="D119" s="101" t="s">
        <v>303</v>
      </c>
      <c r="E119" s="65" t="s">
        <v>318</v>
      </c>
      <c r="F119" s="78">
        <v>2.5299999999999998</v>
      </c>
      <c r="G119" s="67">
        <v>179712</v>
      </c>
      <c r="H119" s="67">
        <f t="shared" si="36"/>
        <v>454671.35999999999</v>
      </c>
      <c r="J119" s="58">
        <f t="shared" si="37"/>
        <v>454671.35999999999</v>
      </c>
      <c r="K119" s="58"/>
      <c r="L119" s="738">
        <f t="shared" si="35"/>
        <v>317412.08150943398</v>
      </c>
      <c r="M119" s="821">
        <f>L119/G119</f>
        <v>1.7662264150943396</v>
      </c>
      <c r="N119" s="811">
        <f>N118</f>
        <v>205500</v>
      </c>
      <c r="O119" s="790">
        <f t="shared" si="17"/>
        <v>362959.52830188681</v>
      </c>
      <c r="P119" s="765"/>
      <c r="Q119" s="765"/>
      <c r="R119" s="765"/>
    </row>
    <row r="120" spans="1:18" ht="15" customHeight="1">
      <c r="A120" s="20"/>
      <c r="B120" s="21" t="s">
        <v>304</v>
      </c>
      <c r="C120" s="22"/>
      <c r="D120" s="101" t="s">
        <v>306</v>
      </c>
      <c r="E120" s="65" t="s">
        <v>318</v>
      </c>
      <c r="F120" s="78">
        <v>4.4239999999999995</v>
      </c>
      <c r="G120" s="67">
        <v>195310.5</v>
      </c>
      <c r="H120" s="67">
        <f t="shared" si="36"/>
        <v>864053.65199999989</v>
      </c>
      <c r="J120" s="58">
        <f t="shared" si="37"/>
        <v>864053.65199999989</v>
      </c>
      <c r="K120" s="58"/>
      <c r="L120" s="738">
        <f t="shared" si="35"/>
        <v>603207.26649056596</v>
      </c>
      <c r="M120" s="821">
        <v>2.06</v>
      </c>
      <c r="N120" s="811">
        <f>N119</f>
        <v>205500</v>
      </c>
      <c r="O120" s="790">
        <f t="shared" si="17"/>
        <v>423330</v>
      </c>
      <c r="P120" s="765"/>
      <c r="Q120" s="765"/>
      <c r="R120" s="765"/>
    </row>
    <row r="121" spans="1:18" ht="15" customHeight="1">
      <c r="A121" s="20"/>
      <c r="B121" s="21" t="s">
        <v>136</v>
      </c>
      <c r="C121" s="22"/>
      <c r="D121" s="101" t="s">
        <v>296</v>
      </c>
      <c r="E121" s="65" t="s">
        <v>318</v>
      </c>
      <c r="F121" s="78">
        <v>31.118500000000004</v>
      </c>
      <c r="G121" s="67">
        <v>207690</v>
      </c>
      <c r="H121" s="67">
        <f t="shared" si="36"/>
        <v>6463001.2650000006</v>
      </c>
      <c r="J121" s="58">
        <f t="shared" si="37"/>
        <v>6463001.2650000006</v>
      </c>
      <c r="K121" s="58"/>
      <c r="L121" s="738">
        <f t="shared" si="35"/>
        <v>4511906.5434905672</v>
      </c>
      <c r="M121" s="821">
        <f>(L121/G121)*0</f>
        <v>0</v>
      </c>
      <c r="N121" s="811">
        <f>N120</f>
        <v>205500</v>
      </c>
      <c r="O121" s="790">
        <f t="shared" si="17"/>
        <v>0</v>
      </c>
      <c r="P121" s="765"/>
      <c r="Q121" s="765"/>
      <c r="R121" s="765"/>
    </row>
    <row r="122" spans="1:18" ht="15" customHeight="1">
      <c r="A122" s="20"/>
      <c r="B122" s="21" t="s">
        <v>137</v>
      </c>
      <c r="C122" s="22"/>
      <c r="D122" s="101"/>
      <c r="E122" s="65"/>
      <c r="F122" s="78">
        <v>0</v>
      </c>
      <c r="G122" s="67">
        <v>0</v>
      </c>
      <c r="H122" s="67">
        <f t="shared" si="36"/>
        <v>0</v>
      </c>
      <c r="J122" s="58">
        <f t="shared" si="37"/>
        <v>0</v>
      </c>
      <c r="K122" s="58"/>
      <c r="L122" s="738">
        <f t="shared" si="35"/>
        <v>0</v>
      </c>
      <c r="M122" s="821"/>
      <c r="N122" s="811">
        <v>0</v>
      </c>
      <c r="O122" s="790">
        <f t="shared" si="17"/>
        <v>0</v>
      </c>
      <c r="P122" s="765"/>
      <c r="Q122" s="765"/>
      <c r="R122" s="765"/>
    </row>
    <row r="123" spans="1:18" ht="15" customHeight="1">
      <c r="A123" s="20"/>
      <c r="B123" s="928" t="s">
        <v>138</v>
      </c>
      <c r="C123" s="929"/>
      <c r="D123" s="101" t="s">
        <v>302</v>
      </c>
      <c r="E123" s="65" t="s">
        <v>318</v>
      </c>
      <c r="F123" s="78">
        <v>25.520000000000003</v>
      </c>
      <c r="G123" s="67">
        <v>189904</v>
      </c>
      <c r="H123" s="67">
        <f t="shared" si="36"/>
        <v>4846350.080000001</v>
      </c>
      <c r="J123" s="58">
        <f t="shared" si="37"/>
        <v>4846350.080000001</v>
      </c>
      <c r="K123" s="58"/>
      <c r="L123" s="738">
        <f t="shared" si="35"/>
        <v>3383300.9992452841</v>
      </c>
      <c r="M123" s="821">
        <f>25-M125-M124</f>
        <v>21.75</v>
      </c>
      <c r="N123" s="811">
        <f>N121</f>
        <v>205500</v>
      </c>
      <c r="O123" s="790">
        <f t="shared" si="17"/>
        <v>4469625</v>
      </c>
      <c r="P123" s="765"/>
      <c r="Q123" s="765"/>
      <c r="R123" s="765"/>
    </row>
    <row r="124" spans="1:18" ht="15" customHeight="1">
      <c r="A124" s="20"/>
      <c r="B124" s="21" t="s">
        <v>265</v>
      </c>
      <c r="C124" s="22"/>
      <c r="D124" s="101" t="s">
        <v>303</v>
      </c>
      <c r="E124" s="65" t="s">
        <v>318</v>
      </c>
      <c r="F124" s="78">
        <v>3.3</v>
      </c>
      <c r="G124" s="67">
        <v>179712</v>
      </c>
      <c r="H124" s="67">
        <f t="shared" si="36"/>
        <v>593049.59999999998</v>
      </c>
      <c r="J124" s="58">
        <f t="shared" si="37"/>
        <v>593049.59999999998</v>
      </c>
      <c r="K124" s="58"/>
      <c r="L124" s="738">
        <f t="shared" si="35"/>
        <v>414015.75849056605</v>
      </c>
      <c r="M124" s="821">
        <v>1.19</v>
      </c>
      <c r="N124" s="811">
        <f>N123</f>
        <v>205500</v>
      </c>
      <c r="O124" s="790">
        <f t="shared" si="17"/>
        <v>244545</v>
      </c>
      <c r="P124" s="765"/>
      <c r="Q124" s="765"/>
      <c r="R124" s="765"/>
    </row>
    <row r="125" spans="1:18" ht="15" customHeight="1">
      <c r="A125" s="20"/>
      <c r="B125" s="21" t="s">
        <v>305</v>
      </c>
      <c r="C125" s="22"/>
      <c r="D125" s="101" t="s">
        <v>306</v>
      </c>
      <c r="E125" s="65" t="s">
        <v>318</v>
      </c>
      <c r="F125" s="78">
        <v>4.1325000000000003</v>
      </c>
      <c r="G125" s="67">
        <v>195310.5</v>
      </c>
      <c r="H125" s="67">
        <f t="shared" si="36"/>
        <v>807120.6412500001</v>
      </c>
      <c r="J125" s="58">
        <f t="shared" si="37"/>
        <v>807120.6412500001</v>
      </c>
      <c r="K125" s="58"/>
      <c r="L125" s="738">
        <f t="shared" si="35"/>
        <v>563461.5797405662</v>
      </c>
      <c r="M125" s="821">
        <v>2.06</v>
      </c>
      <c r="N125" s="811">
        <f>N124</f>
        <v>205500</v>
      </c>
      <c r="O125" s="790">
        <f t="shared" si="17"/>
        <v>423330</v>
      </c>
      <c r="P125" s="765"/>
      <c r="Q125" s="765"/>
      <c r="R125" s="765"/>
    </row>
    <row r="126" spans="1:18" ht="15" customHeight="1">
      <c r="A126" s="20">
        <v>6</v>
      </c>
      <c r="B126" s="21" t="s">
        <v>139</v>
      </c>
      <c r="C126" s="22"/>
      <c r="D126" s="101"/>
      <c r="E126" s="65"/>
      <c r="F126" s="78">
        <v>0</v>
      </c>
      <c r="G126" s="67">
        <v>0</v>
      </c>
      <c r="H126" s="67">
        <f t="shared" si="36"/>
        <v>0</v>
      </c>
      <c r="J126" s="58">
        <f t="shared" si="37"/>
        <v>0</v>
      </c>
      <c r="K126" s="58"/>
      <c r="L126" s="738">
        <f t="shared" si="35"/>
        <v>0</v>
      </c>
      <c r="M126" s="821"/>
      <c r="N126" s="789">
        <v>0</v>
      </c>
      <c r="O126" s="790">
        <f t="shared" si="17"/>
        <v>0</v>
      </c>
      <c r="P126" s="765"/>
      <c r="Q126" s="765"/>
      <c r="R126" s="765"/>
    </row>
    <row r="127" spans="1:18" ht="15" customHeight="1">
      <c r="A127" s="20"/>
      <c r="B127" s="21" t="s">
        <v>248</v>
      </c>
      <c r="C127" s="22"/>
      <c r="D127" s="101" t="s">
        <v>302</v>
      </c>
      <c r="E127" s="65" t="s">
        <v>317</v>
      </c>
      <c r="F127" s="78">
        <v>59.06</v>
      </c>
      <c r="G127" s="67">
        <v>37980.800000000003</v>
      </c>
      <c r="H127" s="67">
        <f t="shared" si="36"/>
        <v>2243146.0480000004</v>
      </c>
      <c r="J127" s="58">
        <f t="shared" si="37"/>
        <v>2243146.0480000004</v>
      </c>
      <c r="K127" s="58"/>
      <c r="L127" s="738">
        <f t="shared" si="35"/>
        <v>1565969.8825660383</v>
      </c>
      <c r="M127" s="821">
        <f>L127/G127</f>
        <v>41.230566037735862</v>
      </c>
      <c r="N127" s="789">
        <f>N125/4</f>
        <v>51375</v>
      </c>
      <c r="O127" s="790">
        <f t="shared" si="17"/>
        <v>2118220.33018868</v>
      </c>
      <c r="P127" s="765"/>
      <c r="Q127" s="765"/>
      <c r="R127" s="765"/>
    </row>
    <row r="128" spans="1:18" ht="15" customHeight="1">
      <c r="A128" s="20"/>
      <c r="B128" s="21" t="s">
        <v>247</v>
      </c>
      <c r="C128" s="22"/>
      <c r="D128" s="101" t="s">
        <v>303</v>
      </c>
      <c r="E128" s="65" t="s">
        <v>317</v>
      </c>
      <c r="F128" s="78">
        <v>7.6999999999999993</v>
      </c>
      <c r="G128" s="67">
        <v>35942.400000000001</v>
      </c>
      <c r="H128" s="67">
        <f t="shared" si="36"/>
        <v>276756.47999999998</v>
      </c>
      <c r="J128" s="58">
        <f t="shared" si="37"/>
        <v>276756.47999999998</v>
      </c>
      <c r="K128" s="58"/>
      <c r="L128" s="738">
        <f t="shared" si="35"/>
        <v>193207.35396226417</v>
      </c>
      <c r="M128" s="821">
        <f>L128/G128</f>
        <v>5.3754716981132082</v>
      </c>
      <c r="N128" s="789">
        <f>N127</f>
        <v>51375</v>
      </c>
      <c r="O128" s="790">
        <f t="shared" si="17"/>
        <v>276164.85849056608</v>
      </c>
      <c r="P128" s="765"/>
      <c r="Q128" s="765"/>
      <c r="R128" s="765"/>
    </row>
    <row r="129" spans="1:18" ht="15" customHeight="1">
      <c r="A129" s="20">
        <v>7</v>
      </c>
      <c r="B129" s="21" t="s">
        <v>140</v>
      </c>
      <c r="C129" s="22"/>
      <c r="D129" s="101"/>
      <c r="E129" s="65"/>
      <c r="F129" s="78"/>
      <c r="G129" s="67">
        <v>0</v>
      </c>
      <c r="H129" s="67">
        <f t="shared" si="36"/>
        <v>0</v>
      </c>
      <c r="J129" s="58">
        <f t="shared" si="37"/>
        <v>0</v>
      </c>
      <c r="K129" s="58"/>
      <c r="L129" s="738">
        <f t="shared" si="35"/>
        <v>0</v>
      </c>
      <c r="M129" s="821"/>
      <c r="N129" s="789">
        <v>0</v>
      </c>
      <c r="O129" s="790">
        <f t="shared" si="17"/>
        <v>0</v>
      </c>
      <c r="P129" s="765"/>
      <c r="Q129" s="765"/>
      <c r="R129" s="765"/>
    </row>
    <row r="130" spans="1:18" ht="15" customHeight="1">
      <c r="A130" s="20"/>
      <c r="B130" s="21" t="s">
        <v>141</v>
      </c>
      <c r="C130" s="22"/>
      <c r="D130" s="101"/>
      <c r="E130" s="65" t="s">
        <v>55</v>
      </c>
      <c r="F130" s="78">
        <v>1</v>
      </c>
      <c r="G130" s="67">
        <v>104594.91500000001</v>
      </c>
      <c r="H130" s="67">
        <f t="shared" si="36"/>
        <v>104594.91500000001</v>
      </c>
      <c r="J130" s="58">
        <f t="shared" si="37"/>
        <v>104594.91500000001</v>
      </c>
      <c r="K130" s="58"/>
      <c r="L130" s="738">
        <f t="shared" si="35"/>
        <v>73019.091603773602</v>
      </c>
      <c r="M130" s="821">
        <v>1</v>
      </c>
      <c r="N130" s="789">
        <v>104594.91500000001</v>
      </c>
      <c r="O130" s="790">
        <f t="shared" si="17"/>
        <v>104594.91500000001</v>
      </c>
      <c r="P130" s="765"/>
      <c r="Q130" s="765"/>
      <c r="R130" s="765"/>
    </row>
    <row r="131" spans="1:18" ht="15" customHeight="1">
      <c r="A131" s="20"/>
      <c r="B131" s="21" t="s">
        <v>142</v>
      </c>
      <c r="C131" s="22"/>
      <c r="D131" s="101"/>
      <c r="E131" s="65" t="s">
        <v>6</v>
      </c>
      <c r="F131" s="78">
        <v>1</v>
      </c>
      <c r="G131" s="67">
        <v>193727.973</v>
      </c>
      <c r="H131" s="67">
        <f t="shared" si="36"/>
        <v>193727.973</v>
      </c>
      <c r="J131" s="58">
        <f t="shared" si="37"/>
        <v>193727.973</v>
      </c>
      <c r="K131" s="58"/>
      <c r="L131" s="738">
        <f t="shared" si="35"/>
        <v>135244.05662264151</v>
      </c>
      <c r="M131" s="821">
        <v>1</v>
      </c>
      <c r="N131" s="789">
        <v>193727.973</v>
      </c>
      <c r="O131" s="790">
        <f t="shared" si="17"/>
        <v>193727.973</v>
      </c>
      <c r="P131" s="765"/>
      <c r="Q131" s="765"/>
      <c r="R131" s="765"/>
    </row>
    <row r="132" spans="1:18" ht="15" customHeight="1">
      <c r="A132" s="20"/>
      <c r="B132" s="21" t="s">
        <v>143</v>
      </c>
      <c r="C132" s="22"/>
      <c r="D132" s="101" t="s">
        <v>310</v>
      </c>
      <c r="E132" s="65" t="s">
        <v>318</v>
      </c>
      <c r="F132" s="78">
        <v>24.3325</v>
      </c>
      <c r="G132" s="67">
        <v>26376.109</v>
      </c>
      <c r="H132" s="67">
        <f t="shared" si="36"/>
        <v>641796.6722425</v>
      </c>
      <c r="J132" s="58">
        <f t="shared" si="37"/>
        <v>641796.6722425</v>
      </c>
      <c r="K132" s="58"/>
      <c r="L132" s="738">
        <f t="shared" si="35"/>
        <v>448046.73345231137</v>
      </c>
      <c r="M132" s="821">
        <f>L132/G132</f>
        <v>16.986839622641511</v>
      </c>
      <c r="N132" s="789">
        <v>26376.109</v>
      </c>
      <c r="O132" s="790">
        <f t="shared" si="17"/>
        <v>448046.73345231137</v>
      </c>
      <c r="P132" s="765"/>
      <c r="Q132" s="765"/>
      <c r="R132" s="765"/>
    </row>
    <row r="133" spans="1:18" s="70" customFormat="1" ht="15" customHeight="1">
      <c r="A133" s="135"/>
      <c r="B133" s="136"/>
      <c r="C133" s="137"/>
      <c r="D133" s="138" t="s">
        <v>38</v>
      </c>
      <c r="E133" s="139"/>
      <c r="F133" s="140"/>
      <c r="G133" s="141"/>
      <c r="H133" s="142">
        <f>SUM(H114:H132)</f>
        <v>26859488.632492501</v>
      </c>
      <c r="I133" s="142">
        <f t="shared" ref="I133:L133" si="38">SUM(I114:I132)</f>
        <v>0</v>
      </c>
      <c r="J133" s="142">
        <f t="shared" si="38"/>
        <v>26859488.632492501</v>
      </c>
      <c r="K133" s="778">
        <f>H133/$H$223</f>
        <v>298438.76258325001</v>
      </c>
      <c r="L133" s="739">
        <f t="shared" si="38"/>
        <v>18750963.762306094</v>
      </c>
      <c r="M133" s="792"/>
      <c r="N133" s="793"/>
      <c r="O133" s="792">
        <f t="shared" ref="O133" si="39">SUM(O114:O132)</f>
        <v>17355024.602584388</v>
      </c>
      <c r="P133" s="768"/>
      <c r="Q133" s="780">
        <f>O133/$O$223</f>
        <v>327453.29438838467</v>
      </c>
      <c r="R133" s="794">
        <f>1-(K133/Q133)*100%</f>
        <v>8.8606626662064425E-2</v>
      </c>
    </row>
    <row r="134" spans="1:18" ht="15" customHeight="1">
      <c r="A134" s="23" t="s">
        <v>39</v>
      </c>
      <c r="B134" s="24" t="s">
        <v>40</v>
      </c>
      <c r="C134" s="25"/>
      <c r="D134" s="108"/>
      <c r="E134" s="65"/>
      <c r="F134" s="78"/>
      <c r="G134" s="67"/>
      <c r="H134" s="67"/>
      <c r="J134" s="58"/>
      <c r="K134" s="58"/>
      <c r="L134" s="738">
        <f>$J$7*J134</f>
        <v>0</v>
      </c>
      <c r="M134" s="788"/>
      <c r="N134" s="789"/>
      <c r="O134" s="774">
        <f t="shared" si="17"/>
        <v>0</v>
      </c>
      <c r="P134" s="765"/>
      <c r="Q134" s="765"/>
      <c r="R134" s="765"/>
    </row>
    <row r="135" spans="1:18" ht="15" customHeight="1">
      <c r="A135" s="23" t="s">
        <v>226</v>
      </c>
      <c r="B135" s="24" t="s">
        <v>227</v>
      </c>
      <c r="C135" s="25"/>
      <c r="D135" s="108"/>
      <c r="E135" s="65"/>
      <c r="F135" s="78"/>
      <c r="G135" s="79"/>
      <c r="H135" s="79"/>
      <c r="J135" s="58"/>
      <c r="K135" s="58"/>
      <c r="L135" s="738">
        <f>$J$7*J135</f>
        <v>0</v>
      </c>
      <c r="M135" s="788"/>
      <c r="N135" s="789"/>
      <c r="O135" s="774">
        <f t="shared" si="17"/>
        <v>0</v>
      </c>
      <c r="P135" s="765"/>
      <c r="Q135" s="765"/>
      <c r="R135" s="765"/>
    </row>
    <row r="136" spans="1:18" ht="15" customHeight="1">
      <c r="A136" s="672"/>
      <c r="B136" s="673" t="s">
        <v>1253</v>
      </c>
      <c r="C136" s="674"/>
      <c r="D136" s="675"/>
      <c r="E136" s="676"/>
      <c r="F136" s="677"/>
      <c r="G136" s="678"/>
      <c r="H136" s="678"/>
      <c r="J136" s="58"/>
      <c r="K136" s="58"/>
      <c r="L136" s="738">
        <f>$J$7*J136</f>
        <v>0</v>
      </c>
      <c r="M136" s="788"/>
      <c r="N136" s="789"/>
      <c r="O136" s="774">
        <f>P136</f>
        <v>20408659.757575754</v>
      </c>
      <c r="P136" s="829">
        <f>'Harga Kusen &amp; Pintu'!$P$28</f>
        <v>20408659.757575754</v>
      </c>
      <c r="Q136" s="765"/>
      <c r="R136" s="765"/>
    </row>
    <row r="137" spans="1:18" ht="15" customHeight="1">
      <c r="A137" s="44" t="s">
        <v>228</v>
      </c>
      <c r="B137" s="24" t="s">
        <v>229</v>
      </c>
      <c r="C137" s="22"/>
      <c r="D137" s="43"/>
      <c r="E137" s="65"/>
      <c r="F137" s="78"/>
      <c r="G137" s="67"/>
      <c r="H137" s="67"/>
      <c r="J137" s="58"/>
      <c r="K137" s="58"/>
      <c r="L137" s="738">
        <f t="shared" ref="L137:L201" si="40">$J$7*J137</f>
        <v>0</v>
      </c>
      <c r="M137" s="788"/>
      <c r="N137" s="789"/>
      <c r="O137" s="774">
        <f t="shared" ref="O137:O201" si="41">M137*N137</f>
        <v>0</v>
      </c>
      <c r="P137" s="773"/>
      <c r="Q137" s="765"/>
      <c r="R137" s="765"/>
    </row>
    <row r="138" spans="1:18" ht="15" customHeight="1">
      <c r="A138" s="745"/>
      <c r="B138" s="673" t="s">
        <v>1282</v>
      </c>
      <c r="C138" s="746"/>
      <c r="D138" s="747"/>
      <c r="E138" s="676"/>
      <c r="F138" s="677"/>
      <c r="G138" s="748"/>
      <c r="H138" s="748"/>
      <c r="J138" s="58"/>
      <c r="K138" s="58"/>
      <c r="L138" s="738"/>
      <c r="M138" s="788"/>
      <c r="N138" s="789"/>
      <c r="O138" s="774">
        <f>P138</f>
        <v>13200000</v>
      </c>
      <c r="P138" s="829">
        <f>'Harga Kusen &amp; Pintu'!$J$33</f>
        <v>13200000</v>
      </c>
      <c r="Q138" s="765"/>
      <c r="R138" s="765"/>
    </row>
    <row r="139" spans="1:18" s="70" customFormat="1" ht="15" customHeight="1">
      <c r="A139" s="135"/>
      <c r="B139" s="136"/>
      <c r="C139" s="137"/>
      <c r="D139" s="138" t="s">
        <v>41</v>
      </c>
      <c r="E139" s="139"/>
      <c r="F139" s="140"/>
      <c r="G139" s="141"/>
      <c r="H139" s="142"/>
      <c r="J139" s="58"/>
      <c r="K139" s="58"/>
      <c r="L139" s="738">
        <f t="shared" si="40"/>
        <v>0</v>
      </c>
      <c r="M139" s="788"/>
      <c r="N139" s="793"/>
      <c r="O139" s="793">
        <f>SUM(O134:O138)</f>
        <v>33608659.75757575</v>
      </c>
      <c r="P139" s="793">
        <f>SUM(P136:P138)</f>
        <v>33608659.75757575</v>
      </c>
      <c r="Q139" s="768"/>
      <c r="R139" s="768"/>
    </row>
    <row r="140" spans="1:18" ht="15" customHeight="1">
      <c r="A140" s="23" t="s">
        <v>42</v>
      </c>
      <c r="B140" s="24" t="s">
        <v>43</v>
      </c>
      <c r="C140" s="25"/>
      <c r="D140" s="108"/>
      <c r="E140" s="65"/>
      <c r="F140" s="78"/>
      <c r="G140" s="67"/>
      <c r="H140" s="67"/>
      <c r="J140" s="58"/>
      <c r="K140" s="58"/>
      <c r="L140" s="738">
        <f t="shared" si="40"/>
        <v>0</v>
      </c>
      <c r="M140" s="788"/>
      <c r="N140" s="789"/>
      <c r="O140" s="774">
        <f>P140</f>
        <v>4650000</v>
      </c>
      <c r="P140" s="772">
        <f>'Harga Kusen &amp; Pintu'!J39</f>
        <v>4650000</v>
      </c>
      <c r="Q140" s="765"/>
      <c r="R140" s="765"/>
    </row>
    <row r="141" spans="1:18" s="70" customFormat="1" ht="15" customHeight="1">
      <c r="A141" s="135"/>
      <c r="B141" s="136"/>
      <c r="C141" s="137"/>
      <c r="D141" s="148" t="s">
        <v>44</v>
      </c>
      <c r="E141" s="139"/>
      <c r="F141" s="140"/>
      <c r="G141" s="141"/>
      <c r="H141" s="142"/>
      <c r="J141" s="58"/>
      <c r="K141" s="58"/>
      <c r="L141" s="738">
        <f t="shared" si="40"/>
        <v>0</v>
      </c>
      <c r="M141" s="788"/>
      <c r="N141" s="793"/>
      <c r="O141" s="793">
        <f>SUM(O140)</f>
        <v>4650000</v>
      </c>
      <c r="P141" s="793">
        <f>SUM(P140)</f>
        <v>4650000</v>
      </c>
      <c r="Q141" s="768"/>
      <c r="R141" s="768"/>
    </row>
    <row r="142" spans="1:18" ht="15" customHeight="1">
      <c r="A142" s="23" t="s">
        <v>45</v>
      </c>
      <c r="B142" s="24" t="s">
        <v>249</v>
      </c>
      <c r="C142" s="22"/>
      <c r="D142" s="105"/>
      <c r="E142" s="65"/>
      <c r="F142" s="78"/>
      <c r="G142" s="67"/>
      <c r="H142" s="67"/>
      <c r="J142" s="58"/>
      <c r="K142" s="58"/>
      <c r="L142" s="738">
        <f t="shared" si="40"/>
        <v>0</v>
      </c>
      <c r="M142" s="788"/>
      <c r="N142" s="789"/>
      <c r="O142" s="774">
        <f t="shared" si="41"/>
        <v>0</v>
      </c>
      <c r="P142" s="765"/>
      <c r="Q142" s="765"/>
      <c r="R142" s="765"/>
    </row>
    <row r="143" spans="1:18" ht="15" customHeight="1">
      <c r="A143" s="111">
        <v>1</v>
      </c>
      <c r="B143" s="112" t="s">
        <v>144</v>
      </c>
      <c r="C143" s="113"/>
      <c r="D143" s="120" t="s">
        <v>145</v>
      </c>
      <c r="E143" s="115" t="s">
        <v>317</v>
      </c>
      <c r="F143" s="116">
        <v>8</v>
      </c>
      <c r="G143" s="67">
        <v>991183.14999999991</v>
      </c>
      <c r="H143" s="67">
        <f>F143*G143</f>
        <v>7929465.1999999993</v>
      </c>
      <c r="J143" s="58">
        <f t="shared" ref="J143:J145" si="42">H143</f>
        <v>7929465.1999999993</v>
      </c>
      <c r="K143" s="58"/>
      <c r="L143" s="738">
        <f t="shared" si="40"/>
        <v>5535664.3849056605</v>
      </c>
      <c r="M143" s="821">
        <f>L143/G143</f>
        <v>5.584905660377359</v>
      </c>
      <c r="N143" s="789">
        <v>700000</v>
      </c>
      <c r="O143" s="790">
        <f>M143*N143*0</f>
        <v>0</v>
      </c>
      <c r="P143" s="765"/>
      <c r="Q143" s="765"/>
      <c r="R143" s="765"/>
    </row>
    <row r="144" spans="1:18" ht="15" customHeight="1">
      <c r="A144" s="111">
        <f>A143+1</f>
        <v>2</v>
      </c>
      <c r="B144" s="112" t="s">
        <v>256</v>
      </c>
      <c r="C144" s="113"/>
      <c r="D144" s="119" t="s">
        <v>334</v>
      </c>
      <c r="E144" s="115" t="s">
        <v>318</v>
      </c>
      <c r="F144" s="116">
        <v>13.75</v>
      </c>
      <c r="G144" s="67">
        <v>253000</v>
      </c>
      <c r="H144" s="67">
        <f>F144*G144</f>
        <v>3478750</v>
      </c>
      <c r="J144" s="58">
        <f t="shared" si="42"/>
        <v>3478750</v>
      </c>
      <c r="K144" s="58"/>
      <c r="L144" s="738">
        <f t="shared" si="40"/>
        <v>2428561.3207547171</v>
      </c>
      <c r="M144" s="821">
        <f>L144/G144</f>
        <v>9.5990566037735849</v>
      </c>
      <c r="N144" s="789">
        <f>N125*1.3</f>
        <v>267150</v>
      </c>
      <c r="O144" s="790">
        <f t="shared" si="41"/>
        <v>2564387.9716981133</v>
      </c>
      <c r="P144" s="765"/>
      <c r="Q144" s="765"/>
      <c r="R144" s="765"/>
    </row>
    <row r="145" spans="1:20" ht="15" customHeight="1">
      <c r="A145" s="111">
        <f t="shared" ref="A145:A146" si="43">A144+1</f>
        <v>3</v>
      </c>
      <c r="B145" s="112" t="s">
        <v>250</v>
      </c>
      <c r="C145" s="113"/>
      <c r="D145" s="120" t="s">
        <v>335</v>
      </c>
      <c r="E145" s="115" t="s">
        <v>317</v>
      </c>
      <c r="F145" s="116">
        <v>2</v>
      </c>
      <c r="G145" s="67">
        <v>1697606.5</v>
      </c>
      <c r="H145" s="67">
        <f>F145*G145</f>
        <v>3395213</v>
      </c>
      <c r="J145" s="58">
        <f t="shared" si="42"/>
        <v>3395213</v>
      </c>
      <c r="K145" s="58"/>
      <c r="L145" s="738">
        <f t="shared" si="40"/>
        <v>2370243.0377358492</v>
      </c>
      <c r="M145" s="821">
        <v>3.57</v>
      </c>
      <c r="N145" s="789">
        <f>N143</f>
        <v>700000</v>
      </c>
      <c r="O145" s="790">
        <f>M145*N145*0</f>
        <v>0</v>
      </c>
      <c r="P145" s="765"/>
      <c r="Q145" s="765"/>
      <c r="R145" s="765"/>
    </row>
    <row r="146" spans="1:20" ht="15" customHeight="1">
      <c r="A146" s="111">
        <f t="shared" si="43"/>
        <v>4</v>
      </c>
      <c r="B146" s="112" t="s">
        <v>1283</v>
      </c>
      <c r="C146" s="113"/>
      <c r="D146" s="120" t="s">
        <v>1284</v>
      </c>
      <c r="E146" s="115" t="s">
        <v>353</v>
      </c>
      <c r="F146" s="116"/>
      <c r="G146" s="67"/>
      <c r="H146" s="67"/>
      <c r="J146" s="58">
        <f t="shared" ref="J146" si="44">H146</f>
        <v>0</v>
      </c>
      <c r="K146" s="58"/>
      <c r="L146" s="738">
        <f t="shared" si="40"/>
        <v>0</v>
      </c>
      <c r="M146" s="821">
        <f>4.5+3.69</f>
        <v>8.19</v>
      </c>
      <c r="N146" s="789">
        <v>750000</v>
      </c>
      <c r="O146" s="790">
        <f>N146*M146*0</f>
        <v>0</v>
      </c>
      <c r="P146" s="790">
        <f>M146*N146*0</f>
        <v>0</v>
      </c>
      <c r="Q146" s="765"/>
      <c r="R146" s="765"/>
    </row>
    <row r="147" spans="1:20" s="70" customFormat="1" ht="15" customHeight="1">
      <c r="A147" s="135"/>
      <c r="B147" s="136"/>
      <c r="C147" s="137"/>
      <c r="D147" s="149" t="s">
        <v>49</v>
      </c>
      <c r="E147" s="139"/>
      <c r="F147" s="140"/>
      <c r="G147" s="141"/>
      <c r="H147" s="142">
        <f>SUM(H143:H145)</f>
        <v>14803428.199999999</v>
      </c>
      <c r="I147" s="142">
        <f>SUM(I143:I145)</f>
        <v>0</v>
      </c>
      <c r="J147" s="142">
        <f>SUM(J143:J145)</f>
        <v>14803428.199999999</v>
      </c>
      <c r="K147" s="778">
        <f>H147/$H$223</f>
        <v>164482.53555555554</v>
      </c>
      <c r="L147" s="739">
        <f>SUM(L143:L145)</f>
        <v>10334468.743396226</v>
      </c>
      <c r="M147" s="792"/>
      <c r="N147" s="793"/>
      <c r="O147" s="792">
        <f>SUM(O143:O145)</f>
        <v>2564387.9716981133</v>
      </c>
      <c r="P147" s="792">
        <f>SUM(P143:P146)</f>
        <v>0</v>
      </c>
      <c r="Q147" s="780">
        <f>O147/$O$223</f>
        <v>48384.678711285153</v>
      </c>
      <c r="R147" s="794">
        <f>1-(K147/Q147)*100%</f>
        <v>-2.3994756178300705</v>
      </c>
    </row>
    <row r="148" spans="1:20" ht="15" customHeight="1">
      <c r="A148" s="23" t="s">
        <v>50</v>
      </c>
      <c r="B148" s="24" t="s">
        <v>46</v>
      </c>
      <c r="C148" s="25"/>
      <c r="D148" s="102"/>
      <c r="E148" s="65"/>
      <c r="F148" s="78"/>
      <c r="G148" s="67"/>
      <c r="H148" s="67"/>
      <c r="J148" s="58"/>
      <c r="K148" s="58"/>
      <c r="L148" s="738">
        <f t="shared" si="40"/>
        <v>0</v>
      </c>
      <c r="M148" s="788"/>
      <c r="N148" s="818"/>
      <c r="O148" s="774"/>
      <c r="P148" s="765"/>
      <c r="Q148" s="765"/>
      <c r="R148" s="765"/>
    </row>
    <row r="149" spans="1:20" ht="15" customHeight="1">
      <c r="A149" s="20">
        <v>1</v>
      </c>
      <c r="B149" s="112" t="s">
        <v>47</v>
      </c>
      <c r="C149" s="113"/>
      <c r="D149" s="119" t="s">
        <v>170</v>
      </c>
      <c r="E149" s="115" t="s">
        <v>318</v>
      </c>
      <c r="F149" s="116">
        <v>329.85124999999971</v>
      </c>
      <c r="G149" s="67">
        <v>14792.600069725502</v>
      </c>
      <c r="H149" s="67">
        <f>F149*G149</f>
        <v>4879357.6237490401</v>
      </c>
      <c r="J149" s="58">
        <f t="shared" ref="J149:J152" si="45">H149</f>
        <v>4879357.6237490401</v>
      </c>
      <c r="K149" s="58"/>
      <c r="L149" s="738">
        <f t="shared" si="40"/>
        <v>3406344.0014851792</v>
      </c>
      <c r="M149" s="821">
        <f>L149/G149</f>
        <v>230.27351415094321</v>
      </c>
      <c r="N149" s="789">
        <v>16000</v>
      </c>
      <c r="O149" s="790">
        <f t="shared" si="41"/>
        <v>3684376.2264150912</v>
      </c>
      <c r="P149" s="765"/>
      <c r="Q149" s="765"/>
      <c r="R149" s="765"/>
      <c r="S149" s="16">
        <f>460000+1400000+14000+2000</f>
        <v>1876000</v>
      </c>
      <c r="T149" s="16">
        <f>S149/200</f>
        <v>9380</v>
      </c>
    </row>
    <row r="150" spans="1:20" ht="15" customHeight="1">
      <c r="A150" s="20">
        <v>2</v>
      </c>
      <c r="B150" s="112" t="s">
        <v>48</v>
      </c>
      <c r="C150" s="113"/>
      <c r="D150" s="119" t="s">
        <v>221</v>
      </c>
      <c r="E150" s="115" t="s">
        <v>318</v>
      </c>
      <c r="F150" s="116">
        <v>98</v>
      </c>
      <c r="G150" s="67">
        <v>26297.955679512001</v>
      </c>
      <c r="H150" s="67">
        <f>F150*G150</f>
        <v>2577199.6565921763</v>
      </c>
      <c r="J150" s="58">
        <f t="shared" si="45"/>
        <v>2577199.6565921763</v>
      </c>
      <c r="K150" s="58"/>
      <c r="L150" s="738">
        <f t="shared" si="40"/>
        <v>1799177.1187530288</v>
      </c>
      <c r="M150" s="821">
        <f>L150/G150</f>
        <v>68.415094339622655</v>
      </c>
      <c r="N150" s="789">
        <v>28000</v>
      </c>
      <c r="O150" s="790">
        <f t="shared" si="41"/>
        <v>1915622.6415094344</v>
      </c>
      <c r="P150" s="765"/>
      <c r="Q150" s="765"/>
      <c r="R150" s="765"/>
      <c r="S150" s="16">
        <f>640000+1450000+14000+2000</f>
        <v>2106000</v>
      </c>
      <c r="T150" s="16">
        <f>S150/200</f>
        <v>10530</v>
      </c>
    </row>
    <row r="151" spans="1:20" ht="15" customHeight="1">
      <c r="A151" s="20">
        <v>3</v>
      </c>
      <c r="B151" s="112" t="s">
        <v>219</v>
      </c>
      <c r="C151" s="113"/>
      <c r="D151" s="119" t="s">
        <v>146</v>
      </c>
      <c r="E151" s="115" t="s">
        <v>318</v>
      </c>
      <c r="F151" s="116">
        <v>25</v>
      </c>
      <c r="G151" s="67">
        <v>26297.955679512001</v>
      </c>
      <c r="H151" s="67">
        <f>F151*G151</f>
        <v>657448.89198780002</v>
      </c>
      <c r="J151" s="58">
        <f t="shared" si="45"/>
        <v>657448.89198780002</v>
      </c>
      <c r="K151" s="58"/>
      <c r="L151" s="738">
        <f t="shared" si="40"/>
        <v>458973.7547839359</v>
      </c>
      <c r="M151" s="821">
        <f>L151/G151</f>
        <v>17.452830188679247</v>
      </c>
      <c r="N151" s="789">
        <f>N150</f>
        <v>28000</v>
      </c>
      <c r="O151" s="790">
        <f t="shared" si="41"/>
        <v>488679.24528301891</v>
      </c>
      <c r="P151" s="765"/>
      <c r="Q151" s="765"/>
      <c r="R151" s="765"/>
    </row>
    <row r="152" spans="1:20" ht="15" customHeight="1">
      <c r="A152" s="20">
        <v>4</v>
      </c>
      <c r="B152" s="112" t="s">
        <v>222</v>
      </c>
      <c r="C152" s="113"/>
      <c r="D152" s="119" t="s">
        <v>170</v>
      </c>
      <c r="E152" s="115" t="s">
        <v>318</v>
      </c>
      <c r="F152" s="116">
        <v>77.370499999999993</v>
      </c>
      <c r="G152" s="67">
        <v>14792.600069725502</v>
      </c>
      <c r="H152" s="67">
        <f>F152*G152</f>
        <v>1144510.8636946969</v>
      </c>
      <c r="J152" s="58">
        <f t="shared" si="45"/>
        <v>1144510.8636946969</v>
      </c>
      <c r="K152" s="58"/>
      <c r="L152" s="738">
        <f t="shared" si="40"/>
        <v>798998.15012648655</v>
      </c>
      <c r="M152" s="821">
        <f>L152/G152</f>
        <v>54.013367924528303</v>
      </c>
      <c r="N152" s="789">
        <f>N149</f>
        <v>16000</v>
      </c>
      <c r="O152" s="790">
        <f t="shared" si="41"/>
        <v>864213.88679245289</v>
      </c>
      <c r="P152" s="765"/>
      <c r="Q152" s="765"/>
      <c r="R152" s="765"/>
    </row>
    <row r="153" spans="1:20" s="71" customFormat="1" ht="15" customHeight="1">
      <c r="A153" s="135"/>
      <c r="B153" s="136"/>
      <c r="C153" s="137"/>
      <c r="D153" s="149" t="s">
        <v>52</v>
      </c>
      <c r="E153" s="139"/>
      <c r="F153" s="140"/>
      <c r="G153" s="141"/>
      <c r="H153" s="142">
        <f>SUM(H149:H152)</f>
        <v>9258517.0360237136</v>
      </c>
      <c r="I153" s="142">
        <f t="shared" ref="I153:O153" si="46">SUM(I149:I152)</f>
        <v>0</v>
      </c>
      <c r="J153" s="142">
        <f t="shared" si="46"/>
        <v>9258517.0360237136</v>
      </c>
      <c r="K153" s="778">
        <f>H153/$H$223</f>
        <v>102872.41151137459</v>
      </c>
      <c r="L153" s="739">
        <f t="shared" si="46"/>
        <v>6463493.0251486301</v>
      </c>
      <c r="M153" s="792"/>
      <c r="N153" s="793"/>
      <c r="O153" s="792">
        <f t="shared" si="46"/>
        <v>6952891.9999999972</v>
      </c>
      <c r="P153" s="771"/>
      <c r="Q153" s="780">
        <f>O153/$O$223</f>
        <v>131186.64150943392</v>
      </c>
      <c r="R153" s="794">
        <f>1-(K153/Q153)*100%</f>
        <v>0.21583165535968984</v>
      </c>
    </row>
    <row r="154" spans="1:20" s="32" customFormat="1" ht="15" customHeight="1">
      <c r="A154" s="23" t="s">
        <v>53</v>
      </c>
      <c r="B154" s="24" t="s">
        <v>51</v>
      </c>
      <c r="C154" s="25"/>
      <c r="D154" s="102"/>
      <c r="E154" s="65"/>
      <c r="F154" s="78"/>
      <c r="G154" s="67"/>
      <c r="H154" s="67"/>
      <c r="J154" s="58"/>
      <c r="K154" s="58"/>
      <c r="L154" s="738">
        <f t="shared" si="40"/>
        <v>0</v>
      </c>
      <c r="M154" s="788"/>
      <c r="N154" s="875">
        <v>0</v>
      </c>
      <c r="O154" s="774">
        <f t="shared" si="41"/>
        <v>0</v>
      </c>
      <c r="P154" s="770"/>
      <c r="Q154" s="770"/>
      <c r="R154" s="770"/>
    </row>
    <row r="155" spans="1:20" s="32" customFormat="1" ht="15" customHeight="1">
      <c r="A155" s="20">
        <v>1</v>
      </c>
      <c r="B155" s="21" t="s">
        <v>287</v>
      </c>
      <c r="C155" s="22"/>
      <c r="D155" s="104" t="s">
        <v>286</v>
      </c>
      <c r="E155" s="65" t="s">
        <v>317</v>
      </c>
      <c r="F155" s="78">
        <v>87</v>
      </c>
      <c r="G155" s="97"/>
      <c r="H155" s="95"/>
      <c r="J155" s="58"/>
      <c r="K155" s="58"/>
      <c r="L155" s="738">
        <f t="shared" si="40"/>
        <v>0</v>
      </c>
      <c r="M155" s="814">
        <f>(4*5)+(2.9*7)+6</f>
        <v>46.3</v>
      </c>
      <c r="N155" s="816">
        <f>(67000+5000+7000+3500+2500+11000)/4</f>
        <v>24000</v>
      </c>
      <c r="O155" s="790">
        <f t="shared" si="41"/>
        <v>1111200</v>
      </c>
      <c r="P155" s="770"/>
      <c r="Q155" s="770"/>
      <c r="R155" s="770"/>
    </row>
    <row r="156" spans="1:20" s="32" customFormat="1" ht="15" customHeight="1">
      <c r="A156" s="20">
        <v>2</v>
      </c>
      <c r="B156" s="21" t="s">
        <v>288</v>
      </c>
      <c r="C156" s="22"/>
      <c r="D156" s="104" t="s">
        <v>289</v>
      </c>
      <c r="E156" s="65" t="s">
        <v>317</v>
      </c>
      <c r="F156" s="78">
        <v>37</v>
      </c>
      <c r="G156" s="109">
        <v>4161873.9999999995</v>
      </c>
      <c r="H156" s="109">
        <f>G156</f>
        <v>4161873.9999999995</v>
      </c>
      <c r="J156" s="58">
        <f t="shared" ref="J156:J167" si="47">H156</f>
        <v>4161873.9999999995</v>
      </c>
      <c r="K156" s="58"/>
      <c r="L156" s="738">
        <f t="shared" si="40"/>
        <v>2905459.2075471696</v>
      </c>
      <c r="M156" s="814">
        <f>16.34+1.3+1.3+13.68</f>
        <v>32.620000000000005</v>
      </c>
      <c r="N156" s="789">
        <f>$N$155</f>
        <v>24000</v>
      </c>
      <c r="O156" s="790">
        <f t="shared" si="41"/>
        <v>782880.00000000012</v>
      </c>
      <c r="P156" s="770"/>
      <c r="Q156" s="770"/>
      <c r="R156" s="770"/>
    </row>
    <row r="157" spans="1:20" s="32" customFormat="1" ht="15" customHeight="1">
      <c r="A157" s="20">
        <v>3</v>
      </c>
      <c r="B157" s="21" t="s">
        <v>290</v>
      </c>
      <c r="C157" s="22"/>
      <c r="D157" s="104" t="s">
        <v>291</v>
      </c>
      <c r="E157" s="65" t="s">
        <v>317</v>
      </c>
      <c r="F157" s="78">
        <v>30</v>
      </c>
      <c r="G157" s="98"/>
      <c r="H157" s="96"/>
      <c r="J157" s="58">
        <f t="shared" si="47"/>
        <v>0</v>
      </c>
      <c r="K157" s="58"/>
      <c r="L157" s="738">
        <f t="shared" si="40"/>
        <v>0</v>
      </c>
      <c r="M157" s="814">
        <v>11</v>
      </c>
      <c r="N157" s="816">
        <f>(250000+50000+7000+3500+2500+4500)/4</f>
        <v>79375</v>
      </c>
      <c r="O157" s="790">
        <f t="shared" si="41"/>
        <v>873125</v>
      </c>
      <c r="P157" s="770"/>
      <c r="Q157" s="770"/>
      <c r="R157" s="770"/>
    </row>
    <row r="158" spans="1:20" s="32" customFormat="1" ht="15" customHeight="1">
      <c r="A158" s="20">
        <v>4</v>
      </c>
      <c r="B158" s="21" t="s">
        <v>267</v>
      </c>
      <c r="C158" s="22"/>
      <c r="D158" s="104" t="s">
        <v>252</v>
      </c>
      <c r="E158" s="65" t="s">
        <v>317</v>
      </c>
      <c r="F158" s="78">
        <v>30.700000000000003</v>
      </c>
      <c r="G158" s="110">
        <v>103225.42749999999</v>
      </c>
      <c r="H158" s="67">
        <f t="shared" ref="H158:H167" si="48">F158*G158</f>
        <v>3169020.6242499999</v>
      </c>
      <c r="J158" s="58">
        <f t="shared" si="47"/>
        <v>3169020.6242499999</v>
      </c>
      <c r="K158" s="58"/>
      <c r="L158" s="738">
        <f t="shared" si="40"/>
        <v>2212335.1527783019</v>
      </c>
      <c r="M158" s="814">
        <f>13.2+9.4+3.4+2.6+2.6</f>
        <v>31.200000000000003</v>
      </c>
      <c r="N158" s="816">
        <f>(G158*$N$154)+G158</f>
        <v>103225.42749999999</v>
      </c>
      <c r="O158" s="790">
        <f t="shared" si="41"/>
        <v>3220633.338</v>
      </c>
      <c r="P158" s="770"/>
      <c r="Q158" s="770"/>
      <c r="R158" s="770"/>
    </row>
    <row r="159" spans="1:20" s="32" customFormat="1" ht="15" customHeight="1">
      <c r="A159" s="20">
        <v>5</v>
      </c>
      <c r="B159" s="21" t="s">
        <v>251</v>
      </c>
      <c r="C159" s="22"/>
      <c r="D159" s="104" t="s">
        <v>252</v>
      </c>
      <c r="E159" s="65" t="s">
        <v>317</v>
      </c>
      <c r="F159" s="78">
        <v>14.3</v>
      </c>
      <c r="G159" s="67">
        <v>103225.42749999999</v>
      </c>
      <c r="H159" s="67">
        <f t="shared" si="48"/>
        <v>1476123.6132499999</v>
      </c>
      <c r="J159" s="58">
        <f t="shared" si="47"/>
        <v>1476123.6132499999</v>
      </c>
      <c r="K159" s="58"/>
      <c r="L159" s="738">
        <f t="shared" si="40"/>
        <v>1030501.3903820756</v>
      </c>
      <c r="M159" s="814">
        <f>1.5+4.5+2.5+1.3+3.7+4.3</f>
        <v>17.8</v>
      </c>
      <c r="N159" s="816">
        <f t="shared" ref="N159:N167" si="49">(G159*$N$154)+G159</f>
        <v>103225.42749999999</v>
      </c>
      <c r="O159" s="790">
        <f t="shared" si="41"/>
        <v>1837412.6095</v>
      </c>
      <c r="P159" s="770"/>
      <c r="Q159" s="770"/>
      <c r="R159" s="770"/>
    </row>
    <row r="160" spans="1:20" s="32" customFormat="1" ht="15" customHeight="1">
      <c r="A160" s="20">
        <v>6</v>
      </c>
      <c r="B160" s="21" t="s">
        <v>266</v>
      </c>
      <c r="C160" s="22"/>
      <c r="D160" s="104" t="s">
        <v>147</v>
      </c>
      <c r="E160" s="65" t="s">
        <v>317</v>
      </c>
      <c r="F160" s="78">
        <v>10</v>
      </c>
      <c r="G160" s="67">
        <v>40928.445</v>
      </c>
      <c r="H160" s="67">
        <f t="shared" si="48"/>
        <v>409284.45</v>
      </c>
      <c r="J160" s="58">
        <f t="shared" si="47"/>
        <v>409284.45</v>
      </c>
      <c r="K160" s="58"/>
      <c r="L160" s="738">
        <f t="shared" si="40"/>
        <v>285726.88018867926</v>
      </c>
      <c r="M160" s="814">
        <v>7.4</v>
      </c>
      <c r="N160" s="816">
        <f t="shared" si="49"/>
        <v>40928.445</v>
      </c>
      <c r="O160" s="790">
        <f t="shared" si="41"/>
        <v>302870.49300000002</v>
      </c>
      <c r="P160" s="770"/>
      <c r="Q160" s="770"/>
      <c r="R160" s="770"/>
    </row>
    <row r="161" spans="1:18" s="32" customFormat="1" ht="15" customHeight="1">
      <c r="A161" s="111">
        <v>7</v>
      </c>
      <c r="B161" s="112" t="s">
        <v>148</v>
      </c>
      <c r="C161" s="113"/>
      <c r="D161" s="114" t="s">
        <v>73</v>
      </c>
      <c r="E161" s="115" t="s">
        <v>317</v>
      </c>
      <c r="F161" s="116">
        <v>29</v>
      </c>
      <c r="G161" s="117">
        <v>59755.529699999999</v>
      </c>
      <c r="H161" s="117">
        <f t="shared" si="48"/>
        <v>1732910.3613</v>
      </c>
      <c r="J161" s="58">
        <f t="shared" si="47"/>
        <v>1732910.3613</v>
      </c>
      <c r="K161" s="58"/>
      <c r="L161" s="738">
        <f t="shared" si="40"/>
        <v>1209767.610718868</v>
      </c>
      <c r="M161" s="814">
        <f>37+10.5</f>
        <v>47.5</v>
      </c>
      <c r="N161" s="816">
        <f t="shared" si="49"/>
        <v>59755.529699999999</v>
      </c>
      <c r="O161" s="790">
        <f t="shared" si="41"/>
        <v>2838387.6607499998</v>
      </c>
      <c r="P161" s="770"/>
      <c r="Q161" s="770"/>
      <c r="R161" s="770"/>
    </row>
    <row r="162" spans="1:18" s="32" customFormat="1" ht="15" customHeight="1">
      <c r="A162" s="20">
        <v>8</v>
      </c>
      <c r="B162" s="21" t="s">
        <v>83</v>
      </c>
      <c r="C162" s="22"/>
      <c r="D162" s="104" t="s">
        <v>223</v>
      </c>
      <c r="E162" s="65" t="s">
        <v>29</v>
      </c>
      <c r="F162" s="78">
        <v>3</v>
      </c>
      <c r="G162" s="67">
        <v>438091.99999999994</v>
      </c>
      <c r="H162" s="67">
        <f t="shared" si="48"/>
        <v>1314275.9999999998</v>
      </c>
      <c r="J162" s="58">
        <f t="shared" si="47"/>
        <v>1314275.9999999998</v>
      </c>
      <c r="K162" s="58"/>
      <c r="L162" s="738">
        <f t="shared" si="40"/>
        <v>917513.4339622641</v>
      </c>
      <c r="M162" s="814">
        <v>2</v>
      </c>
      <c r="N162" s="816">
        <f t="shared" si="49"/>
        <v>438091.99999999994</v>
      </c>
      <c r="O162" s="790">
        <f t="shared" si="41"/>
        <v>876183.99999999988</v>
      </c>
      <c r="P162" s="770"/>
      <c r="Q162" s="770"/>
      <c r="R162" s="770"/>
    </row>
    <row r="163" spans="1:18" s="32" customFormat="1" ht="15" customHeight="1">
      <c r="A163" s="20">
        <v>9</v>
      </c>
      <c r="B163" s="21" t="s">
        <v>254</v>
      </c>
      <c r="C163" s="22"/>
      <c r="D163" s="104" t="s">
        <v>78</v>
      </c>
      <c r="E163" s="65" t="s">
        <v>29</v>
      </c>
      <c r="F163" s="78">
        <v>1</v>
      </c>
      <c r="G163" s="67">
        <v>3200000</v>
      </c>
      <c r="H163" s="67">
        <f t="shared" si="48"/>
        <v>3200000</v>
      </c>
      <c r="J163" s="58">
        <f t="shared" si="47"/>
        <v>3200000</v>
      </c>
      <c r="K163" s="58"/>
      <c r="L163" s="738">
        <f t="shared" si="40"/>
        <v>2233962.2641509436</v>
      </c>
      <c r="M163" s="814">
        <v>1</v>
      </c>
      <c r="N163" s="816">
        <f>2100000+650000</f>
        <v>2750000</v>
      </c>
      <c r="O163" s="790">
        <f t="shared" si="41"/>
        <v>2750000</v>
      </c>
      <c r="P163" s="770"/>
      <c r="Q163" s="770"/>
      <c r="R163" s="770"/>
    </row>
    <row r="164" spans="1:18" s="32" customFormat="1" ht="15" customHeight="1">
      <c r="A164" s="20">
        <v>10</v>
      </c>
      <c r="B164" s="21" t="s">
        <v>253</v>
      </c>
      <c r="C164" s="22"/>
      <c r="D164" s="104" t="s">
        <v>311</v>
      </c>
      <c r="E164" s="65" t="s">
        <v>29</v>
      </c>
      <c r="F164" s="78">
        <v>1</v>
      </c>
      <c r="G164" s="110">
        <v>602376.5</v>
      </c>
      <c r="H164" s="67">
        <f t="shared" si="48"/>
        <v>602376.5</v>
      </c>
      <c r="J164" s="58">
        <f t="shared" si="47"/>
        <v>602376.5</v>
      </c>
      <c r="K164" s="58"/>
      <c r="L164" s="738">
        <f t="shared" si="40"/>
        <v>420526.99056603777</v>
      </c>
      <c r="M164" s="814">
        <v>0</v>
      </c>
      <c r="N164" s="816">
        <f t="shared" si="49"/>
        <v>602376.5</v>
      </c>
      <c r="O164" s="790">
        <f t="shared" si="41"/>
        <v>0</v>
      </c>
      <c r="P164" s="770"/>
      <c r="Q164" s="770"/>
      <c r="R164" s="770"/>
    </row>
    <row r="165" spans="1:18" s="32" customFormat="1" ht="18" customHeight="1">
      <c r="A165" s="20">
        <v>11</v>
      </c>
      <c r="B165" s="21" t="s">
        <v>255</v>
      </c>
      <c r="C165" s="22"/>
      <c r="D165" s="104" t="s">
        <v>311</v>
      </c>
      <c r="E165" s="66" t="s">
        <v>29</v>
      </c>
      <c r="F165" s="78">
        <v>1</v>
      </c>
      <c r="G165" s="67">
        <v>3100000</v>
      </c>
      <c r="H165" s="67">
        <f t="shared" si="48"/>
        <v>3100000</v>
      </c>
      <c r="J165" s="58">
        <f t="shared" si="47"/>
        <v>3100000</v>
      </c>
      <c r="K165" s="58"/>
      <c r="L165" s="738">
        <f t="shared" si="40"/>
        <v>2164150.9433962265</v>
      </c>
      <c r="M165" s="814">
        <v>1</v>
      </c>
      <c r="N165" s="816">
        <f>2100000+650000</f>
        <v>2750000</v>
      </c>
      <c r="O165" s="790">
        <f t="shared" si="41"/>
        <v>2750000</v>
      </c>
      <c r="P165" s="770"/>
      <c r="Q165" s="770"/>
      <c r="R165" s="770"/>
    </row>
    <row r="166" spans="1:18" ht="22.5" customHeight="1">
      <c r="A166" s="20">
        <v>12</v>
      </c>
      <c r="B166" s="21" t="s">
        <v>328</v>
      </c>
      <c r="C166" s="22"/>
      <c r="D166" s="101" t="s">
        <v>233</v>
      </c>
      <c r="E166" s="66" t="s">
        <v>29</v>
      </c>
      <c r="F166" s="78">
        <v>1</v>
      </c>
      <c r="G166" s="67">
        <v>15000000</v>
      </c>
      <c r="H166" s="67">
        <f t="shared" si="48"/>
        <v>15000000</v>
      </c>
      <c r="J166" s="58">
        <f t="shared" si="47"/>
        <v>15000000</v>
      </c>
      <c r="K166" s="58"/>
      <c r="L166" s="738">
        <f t="shared" si="40"/>
        <v>10471698.113207549</v>
      </c>
      <c r="M166" s="814">
        <v>1</v>
      </c>
      <c r="N166" s="816">
        <v>13000000</v>
      </c>
      <c r="O166" s="790">
        <f t="shared" si="41"/>
        <v>13000000</v>
      </c>
      <c r="P166" s="765"/>
      <c r="Q166" s="765"/>
      <c r="R166" s="765"/>
    </row>
    <row r="167" spans="1:18" ht="22.5" customHeight="1">
      <c r="A167" s="20">
        <v>13</v>
      </c>
      <c r="B167" s="21" t="s">
        <v>330</v>
      </c>
      <c r="C167" s="22"/>
      <c r="D167" s="104" t="s">
        <v>331</v>
      </c>
      <c r="E167" s="66" t="s">
        <v>29</v>
      </c>
      <c r="F167" s="78">
        <v>1</v>
      </c>
      <c r="G167" s="67">
        <v>773092.85</v>
      </c>
      <c r="H167" s="67">
        <f t="shared" si="48"/>
        <v>773092.85</v>
      </c>
      <c r="J167" s="58">
        <f t="shared" si="47"/>
        <v>773092.85</v>
      </c>
      <c r="K167" s="58"/>
      <c r="L167" s="738">
        <f t="shared" si="40"/>
        <v>539706.32924528304</v>
      </c>
      <c r="M167" s="814">
        <v>1</v>
      </c>
      <c r="N167" s="816">
        <f>(210000*4)+650000</f>
        <v>1490000</v>
      </c>
      <c r="O167" s="790">
        <f t="shared" si="41"/>
        <v>1490000</v>
      </c>
      <c r="P167" s="765"/>
      <c r="Q167" s="765"/>
      <c r="R167" s="765"/>
    </row>
    <row r="168" spans="1:18" s="71" customFormat="1" ht="15" customHeight="1">
      <c r="A168" s="135"/>
      <c r="B168" s="136"/>
      <c r="C168" s="137"/>
      <c r="D168" s="149" t="s">
        <v>57</v>
      </c>
      <c r="E168" s="139"/>
      <c r="F168" s="140"/>
      <c r="G168" s="141"/>
      <c r="H168" s="142">
        <f>SUM(H155:H167)</f>
        <v>34938958.398800001</v>
      </c>
      <c r="I168" s="142">
        <f t="shared" ref="I168:L168" si="50">SUM(I155:I167)</f>
        <v>0</v>
      </c>
      <c r="J168" s="142">
        <f t="shared" si="50"/>
        <v>34938958.398800001</v>
      </c>
      <c r="K168" s="778">
        <f>H168/$H$223</f>
        <v>388210.64887555555</v>
      </c>
      <c r="L168" s="739">
        <f t="shared" si="50"/>
        <v>24391348.316143397</v>
      </c>
      <c r="M168" s="792"/>
      <c r="N168" s="793"/>
      <c r="O168" s="792">
        <f>SUM(O155:O167)</f>
        <v>31832693.10125</v>
      </c>
      <c r="P168" s="771"/>
      <c r="Q168" s="780">
        <f>O168/$O$223</f>
        <v>600616.85096698115</v>
      </c>
      <c r="R168" s="794">
        <f>1-(K168/Q168)*100%</f>
        <v>0.35364675791139699</v>
      </c>
    </row>
    <row r="169" spans="1:18" s="32" customFormat="1" ht="15" customHeight="1">
      <c r="A169" s="23" t="s">
        <v>58</v>
      </c>
      <c r="B169" s="24" t="s">
        <v>54</v>
      </c>
      <c r="C169" s="25"/>
      <c r="D169" s="102"/>
      <c r="E169" s="65"/>
      <c r="F169" s="78"/>
      <c r="G169" s="67"/>
      <c r="H169" s="67"/>
      <c r="J169" s="58"/>
      <c r="K169" s="58"/>
      <c r="L169" s="738">
        <f t="shared" si="40"/>
        <v>0</v>
      </c>
      <c r="M169" s="788"/>
      <c r="N169" s="817">
        <v>0</v>
      </c>
      <c r="O169" s="774">
        <f t="shared" si="41"/>
        <v>0</v>
      </c>
      <c r="P169" s="770"/>
      <c r="Q169" s="770"/>
      <c r="R169" s="770"/>
    </row>
    <row r="170" spans="1:18" s="35" customFormat="1" ht="26.25" customHeight="1">
      <c r="A170" s="34">
        <v>1</v>
      </c>
      <c r="B170" s="21" t="s">
        <v>323</v>
      </c>
      <c r="C170" s="30"/>
      <c r="D170" s="101" t="s">
        <v>235</v>
      </c>
      <c r="E170" s="66" t="s">
        <v>55</v>
      </c>
      <c r="F170" s="78">
        <v>11</v>
      </c>
      <c r="G170" s="67">
        <v>273588.45399999997</v>
      </c>
      <c r="H170" s="67">
        <f t="shared" ref="H170:H189" si="51">F170*G170</f>
        <v>3009472.9939999995</v>
      </c>
      <c r="J170" s="727">
        <f t="shared" ref="J170:J189" si="52">H170</f>
        <v>3009472.9939999995</v>
      </c>
      <c r="K170" s="727"/>
      <c r="L170" s="738">
        <f t="shared" si="40"/>
        <v>2100952.8448679242</v>
      </c>
      <c r="M170" s="814">
        <f>6+7</f>
        <v>13</v>
      </c>
      <c r="N170" s="789">
        <f>(G170*$N$169)+G170</f>
        <v>273588.45399999997</v>
      </c>
      <c r="O170" s="790">
        <f t="shared" si="41"/>
        <v>3556649.9019999998</v>
      </c>
      <c r="P170" s="775"/>
      <c r="Q170" s="775"/>
      <c r="R170" s="775"/>
    </row>
    <row r="171" spans="1:18" s="35" customFormat="1" ht="26.25" customHeight="1">
      <c r="A171" s="34">
        <v>2</v>
      </c>
      <c r="B171" s="21" t="s">
        <v>321</v>
      </c>
      <c r="C171" s="30"/>
      <c r="D171" s="101" t="s">
        <v>77</v>
      </c>
      <c r="E171" s="66" t="s">
        <v>55</v>
      </c>
      <c r="F171" s="78">
        <v>15</v>
      </c>
      <c r="G171" s="67">
        <v>246426.74999999997</v>
      </c>
      <c r="H171" s="67">
        <f t="shared" si="51"/>
        <v>3696401.2499999995</v>
      </c>
      <c r="J171" s="727">
        <f t="shared" si="52"/>
        <v>3696401.2499999995</v>
      </c>
      <c r="K171" s="727"/>
      <c r="L171" s="738">
        <f t="shared" si="40"/>
        <v>2580506.533018868</v>
      </c>
      <c r="M171" s="814">
        <f>4+3+2</f>
        <v>9</v>
      </c>
      <c r="N171" s="789">
        <f t="shared" ref="N171:N189" si="53">(G171*$N$169)+G171</f>
        <v>246426.74999999997</v>
      </c>
      <c r="O171" s="790">
        <f t="shared" si="41"/>
        <v>2217840.7499999995</v>
      </c>
      <c r="P171" s="775"/>
      <c r="Q171" s="775"/>
      <c r="R171" s="775"/>
    </row>
    <row r="172" spans="1:18" s="31" customFormat="1">
      <c r="A172" s="34">
        <v>3</v>
      </c>
      <c r="B172" s="21" t="s">
        <v>324</v>
      </c>
      <c r="C172" s="30"/>
      <c r="D172" s="101" t="s">
        <v>336</v>
      </c>
      <c r="E172" s="66" t="s">
        <v>55</v>
      </c>
      <c r="F172" s="78">
        <v>6</v>
      </c>
      <c r="G172" s="67">
        <v>26594.37486</v>
      </c>
      <c r="H172" s="67">
        <f t="shared" si="51"/>
        <v>159566.24916000001</v>
      </c>
      <c r="J172" s="726">
        <f t="shared" si="52"/>
        <v>159566.24916000001</v>
      </c>
      <c r="K172" s="726"/>
      <c r="L172" s="738">
        <f t="shared" si="40"/>
        <v>111395.30601735851</v>
      </c>
      <c r="M172" s="814">
        <f>3</f>
        <v>3</v>
      </c>
      <c r="N172" s="789">
        <f t="shared" si="53"/>
        <v>26594.37486</v>
      </c>
      <c r="O172" s="790">
        <f t="shared" si="41"/>
        <v>79783.124580000003</v>
      </c>
      <c r="P172" s="769"/>
      <c r="Q172" s="769"/>
      <c r="R172" s="769"/>
    </row>
    <row r="173" spans="1:18" s="35" customFormat="1" ht="15" customHeight="1">
      <c r="A173" s="34">
        <v>4</v>
      </c>
      <c r="B173" s="21" t="s">
        <v>325</v>
      </c>
      <c r="C173" s="30"/>
      <c r="D173" s="101" t="s">
        <v>337</v>
      </c>
      <c r="E173" s="66" t="s">
        <v>33</v>
      </c>
      <c r="F173" s="78">
        <v>4</v>
      </c>
      <c r="G173" s="67">
        <v>42166.354999999996</v>
      </c>
      <c r="H173" s="67">
        <f t="shared" si="51"/>
        <v>168665.41999999998</v>
      </c>
      <c r="J173" s="727">
        <f t="shared" si="52"/>
        <v>168665.41999999998</v>
      </c>
      <c r="K173" s="727"/>
      <c r="L173" s="738">
        <f t="shared" si="40"/>
        <v>117747.55735849057</v>
      </c>
      <c r="M173" s="814">
        <f>2+2</f>
        <v>4</v>
      </c>
      <c r="N173" s="789">
        <f t="shared" si="53"/>
        <v>42166.354999999996</v>
      </c>
      <c r="O173" s="790">
        <f t="shared" si="41"/>
        <v>168665.41999999998</v>
      </c>
      <c r="P173" s="775"/>
      <c r="Q173" s="775"/>
      <c r="R173" s="775"/>
    </row>
    <row r="174" spans="1:18" s="31" customFormat="1" ht="15" customHeight="1">
      <c r="A174" s="34">
        <v>5</v>
      </c>
      <c r="B174" s="21" t="s">
        <v>149</v>
      </c>
      <c r="C174" s="30"/>
      <c r="D174" s="101" t="s">
        <v>338</v>
      </c>
      <c r="E174" s="66" t="s">
        <v>33</v>
      </c>
      <c r="F174" s="78">
        <v>1</v>
      </c>
      <c r="G174" s="67">
        <v>48204.613000000005</v>
      </c>
      <c r="H174" s="67">
        <f t="shared" si="51"/>
        <v>48204.613000000005</v>
      </c>
      <c r="J174" s="726">
        <f t="shared" si="52"/>
        <v>48204.613000000005</v>
      </c>
      <c r="K174" s="726"/>
      <c r="L174" s="738">
        <f t="shared" si="40"/>
        <v>33652.277000000009</v>
      </c>
      <c r="M174" s="814">
        <f>2</f>
        <v>2</v>
      </c>
      <c r="N174" s="789">
        <f t="shared" si="53"/>
        <v>48204.613000000005</v>
      </c>
      <c r="O174" s="790">
        <f t="shared" si="41"/>
        <v>96409.22600000001</v>
      </c>
      <c r="P174" s="769"/>
      <c r="Q174" s="769"/>
      <c r="R174" s="769"/>
    </row>
    <row r="175" spans="1:18" s="31" customFormat="1" ht="15" customHeight="1">
      <c r="A175" s="34">
        <v>6</v>
      </c>
      <c r="B175" s="21" t="s">
        <v>110</v>
      </c>
      <c r="C175" s="30"/>
      <c r="D175" s="101" t="s">
        <v>336</v>
      </c>
      <c r="E175" s="66" t="s">
        <v>33</v>
      </c>
      <c r="F175" s="78">
        <v>14</v>
      </c>
      <c r="G175" s="67">
        <v>36535.777569999998</v>
      </c>
      <c r="H175" s="67">
        <f t="shared" si="51"/>
        <v>511500.88597999996</v>
      </c>
      <c r="J175" s="726">
        <f t="shared" si="52"/>
        <v>511500.88597999996</v>
      </c>
      <c r="K175" s="726"/>
      <c r="L175" s="738">
        <f t="shared" si="40"/>
        <v>357085.52417471696</v>
      </c>
      <c r="M175" s="814">
        <f>M171</f>
        <v>9</v>
      </c>
      <c r="N175" s="789">
        <f t="shared" si="53"/>
        <v>36535.777569999998</v>
      </c>
      <c r="O175" s="790">
        <f t="shared" si="41"/>
        <v>328821.99812999996</v>
      </c>
      <c r="P175" s="769"/>
      <c r="Q175" s="769"/>
      <c r="R175" s="769"/>
    </row>
    <row r="176" spans="1:18" s="35" customFormat="1" ht="22.5" customHeight="1">
      <c r="A176" s="34">
        <v>7</v>
      </c>
      <c r="B176" s="21" t="s">
        <v>150</v>
      </c>
      <c r="C176" s="30"/>
      <c r="D176" s="101" t="s">
        <v>336</v>
      </c>
      <c r="E176" s="66" t="s">
        <v>33</v>
      </c>
      <c r="F176" s="78">
        <v>1</v>
      </c>
      <c r="G176" s="67">
        <v>77309.285000000003</v>
      </c>
      <c r="H176" s="67">
        <f t="shared" si="51"/>
        <v>77309.285000000003</v>
      </c>
      <c r="J176" s="727">
        <f t="shared" si="52"/>
        <v>77309.285000000003</v>
      </c>
      <c r="K176" s="727"/>
      <c r="L176" s="738">
        <f t="shared" si="40"/>
        <v>53970.632924528312</v>
      </c>
      <c r="M176" s="814">
        <v>2</v>
      </c>
      <c r="N176" s="789">
        <f t="shared" si="53"/>
        <v>77309.285000000003</v>
      </c>
      <c r="O176" s="790">
        <f t="shared" si="41"/>
        <v>154618.57</v>
      </c>
      <c r="P176" s="775"/>
      <c r="Q176" s="775"/>
      <c r="R176" s="775"/>
    </row>
    <row r="177" spans="1:18" s="26" customFormat="1" ht="30" customHeight="1">
      <c r="A177" s="34">
        <v>8</v>
      </c>
      <c r="B177" s="21" t="s">
        <v>151</v>
      </c>
      <c r="C177" s="30"/>
      <c r="D177" s="101" t="s">
        <v>339</v>
      </c>
      <c r="E177" s="66" t="s">
        <v>55</v>
      </c>
      <c r="F177" s="78">
        <v>4</v>
      </c>
      <c r="G177" s="67">
        <v>342310.85080999997</v>
      </c>
      <c r="H177" s="67">
        <f t="shared" si="51"/>
        <v>1369243.4032399999</v>
      </c>
      <c r="J177" s="727">
        <f t="shared" si="52"/>
        <v>1369243.4032399999</v>
      </c>
      <c r="K177" s="727"/>
      <c r="L177" s="738">
        <f t="shared" si="40"/>
        <v>955886.90414867923</v>
      </c>
      <c r="M177" s="814">
        <v>3</v>
      </c>
      <c r="N177" s="789">
        <f t="shared" si="53"/>
        <v>342310.85080999997</v>
      </c>
      <c r="O177" s="790">
        <f t="shared" si="41"/>
        <v>1026932.5524299999</v>
      </c>
      <c r="P177" s="767"/>
      <c r="Q177" s="767"/>
      <c r="R177" s="767"/>
    </row>
    <row r="178" spans="1:18" ht="15" customHeight="1">
      <c r="A178" s="34">
        <v>9</v>
      </c>
      <c r="B178" s="21" t="s">
        <v>152</v>
      </c>
      <c r="C178" s="30"/>
      <c r="D178" s="101" t="s">
        <v>153</v>
      </c>
      <c r="E178" s="65" t="s">
        <v>33</v>
      </c>
      <c r="F178" s="78">
        <v>4</v>
      </c>
      <c r="G178" s="67">
        <v>101866.352</v>
      </c>
      <c r="H178" s="67">
        <f t="shared" si="51"/>
        <v>407465.408</v>
      </c>
      <c r="J178" s="58">
        <f t="shared" si="52"/>
        <v>407465.408</v>
      </c>
      <c r="K178" s="58"/>
      <c r="L178" s="738">
        <f t="shared" si="40"/>
        <v>284456.98294339626</v>
      </c>
      <c r="M178" s="814">
        <v>3</v>
      </c>
      <c r="N178" s="789">
        <f>(G178*$N$169)+G178</f>
        <v>101866.352</v>
      </c>
      <c r="O178" s="790">
        <f t="shared" si="41"/>
        <v>305599.05599999998</v>
      </c>
      <c r="P178" s="765"/>
      <c r="Q178" s="765"/>
      <c r="R178" s="765"/>
    </row>
    <row r="179" spans="1:18" ht="25.5" customHeight="1">
      <c r="A179" s="34">
        <v>10</v>
      </c>
      <c r="B179" s="21" t="s">
        <v>154</v>
      </c>
      <c r="C179" s="30"/>
      <c r="D179" s="101" t="s">
        <v>340</v>
      </c>
      <c r="E179" s="65" t="s">
        <v>33</v>
      </c>
      <c r="F179" s="78">
        <v>1</v>
      </c>
      <c r="G179" s="67">
        <v>273807.5</v>
      </c>
      <c r="H179" s="67">
        <f t="shared" si="51"/>
        <v>273807.5</v>
      </c>
      <c r="J179" s="58">
        <f t="shared" si="52"/>
        <v>273807.5</v>
      </c>
      <c r="K179" s="58"/>
      <c r="L179" s="738">
        <f t="shared" si="40"/>
        <v>191148.63207547172</v>
      </c>
      <c r="M179" s="814">
        <v>1</v>
      </c>
      <c r="N179" s="789">
        <f t="shared" si="53"/>
        <v>273807.5</v>
      </c>
      <c r="O179" s="790">
        <f t="shared" si="41"/>
        <v>273807.5</v>
      </c>
      <c r="P179" s="765"/>
      <c r="Q179" s="765"/>
      <c r="R179" s="765"/>
    </row>
    <row r="180" spans="1:18" ht="15" customHeight="1">
      <c r="A180" s="34">
        <v>11</v>
      </c>
      <c r="B180" s="21" t="s">
        <v>155</v>
      </c>
      <c r="C180" s="30"/>
      <c r="D180" s="101" t="s">
        <v>156</v>
      </c>
      <c r="E180" s="65" t="s">
        <v>33</v>
      </c>
      <c r="F180" s="78">
        <v>2</v>
      </c>
      <c r="G180" s="67">
        <v>438091.99999999994</v>
      </c>
      <c r="H180" s="67">
        <f t="shared" si="51"/>
        <v>876183.99999999988</v>
      </c>
      <c r="J180" s="58">
        <f t="shared" si="52"/>
        <v>876183.99999999988</v>
      </c>
      <c r="K180" s="58"/>
      <c r="L180" s="738">
        <f t="shared" si="40"/>
        <v>611675.6226415094</v>
      </c>
      <c r="M180" s="814">
        <v>2</v>
      </c>
      <c r="N180" s="789">
        <f t="shared" si="53"/>
        <v>438091.99999999994</v>
      </c>
      <c r="O180" s="790">
        <f t="shared" si="41"/>
        <v>876183.99999999988</v>
      </c>
      <c r="P180" s="765"/>
      <c r="Q180" s="765"/>
      <c r="R180" s="765"/>
    </row>
    <row r="181" spans="1:18" ht="15" customHeight="1">
      <c r="A181" s="34">
        <v>12</v>
      </c>
      <c r="B181" s="21" t="s">
        <v>157</v>
      </c>
      <c r="C181" s="30"/>
      <c r="D181" s="101" t="s">
        <v>158</v>
      </c>
      <c r="E181" s="65" t="s">
        <v>33</v>
      </c>
      <c r="F181" s="78">
        <v>3.5</v>
      </c>
      <c r="G181" s="67">
        <v>876183.99999999988</v>
      </c>
      <c r="H181" s="67">
        <f t="shared" si="51"/>
        <v>3066643.9999999995</v>
      </c>
      <c r="J181" s="58">
        <f t="shared" si="52"/>
        <v>3066643.9999999995</v>
      </c>
      <c r="K181" s="58"/>
      <c r="L181" s="738">
        <f t="shared" si="40"/>
        <v>2140864.6792452829</v>
      </c>
      <c r="M181" s="814">
        <v>2</v>
      </c>
      <c r="N181" s="789">
        <v>876183.99999999988</v>
      </c>
      <c r="O181" s="790">
        <f t="shared" si="41"/>
        <v>1752367.9999999998</v>
      </c>
      <c r="P181" s="765"/>
      <c r="Q181" s="765"/>
      <c r="R181" s="765"/>
    </row>
    <row r="182" spans="1:18" ht="34.5" customHeight="1">
      <c r="A182" s="34">
        <v>13</v>
      </c>
      <c r="B182" s="21" t="s">
        <v>225</v>
      </c>
      <c r="C182" s="30"/>
      <c r="D182" s="101" t="s">
        <v>238</v>
      </c>
      <c r="E182" s="65" t="s">
        <v>33</v>
      </c>
      <c r="F182" s="78">
        <v>14</v>
      </c>
      <c r="G182" s="67">
        <v>40928.445</v>
      </c>
      <c r="H182" s="67">
        <f t="shared" si="51"/>
        <v>572998.23</v>
      </c>
      <c r="J182" s="58">
        <f t="shared" si="52"/>
        <v>572998.23</v>
      </c>
      <c r="K182" s="58"/>
      <c r="L182" s="738">
        <f t="shared" si="40"/>
        <v>400017.63226415095</v>
      </c>
      <c r="M182" s="814">
        <v>9</v>
      </c>
      <c r="N182" s="789">
        <f t="shared" si="53"/>
        <v>40928.445</v>
      </c>
      <c r="O182" s="790">
        <f t="shared" si="41"/>
        <v>368356.005</v>
      </c>
      <c r="P182" s="765"/>
      <c r="Q182" s="765"/>
      <c r="R182" s="765"/>
    </row>
    <row r="183" spans="1:18" s="26" customFormat="1" ht="25.5" customHeight="1">
      <c r="A183" s="34">
        <v>14</v>
      </c>
      <c r="B183" s="21" t="s">
        <v>111</v>
      </c>
      <c r="C183" s="30"/>
      <c r="D183" s="101" t="s">
        <v>230</v>
      </c>
      <c r="E183" s="66" t="s">
        <v>55</v>
      </c>
      <c r="F183" s="78">
        <v>4</v>
      </c>
      <c r="G183" s="67">
        <v>54571.26</v>
      </c>
      <c r="H183" s="67">
        <f t="shared" si="51"/>
        <v>218285.04</v>
      </c>
      <c r="J183" s="727">
        <f t="shared" si="52"/>
        <v>218285.04</v>
      </c>
      <c r="K183" s="727"/>
      <c r="L183" s="738">
        <f t="shared" si="40"/>
        <v>152387.66943396229</v>
      </c>
      <c r="M183" s="814">
        <v>2</v>
      </c>
      <c r="N183" s="789">
        <f>(G183*$N$169)+G183</f>
        <v>54571.26</v>
      </c>
      <c r="O183" s="790">
        <f t="shared" si="41"/>
        <v>109142.52</v>
      </c>
      <c r="P183" s="767"/>
      <c r="Q183" s="767"/>
      <c r="R183" s="767"/>
    </row>
    <row r="184" spans="1:18" s="26" customFormat="1" ht="25.5" customHeight="1">
      <c r="A184" s="34">
        <v>15</v>
      </c>
      <c r="B184" s="21" t="s">
        <v>56</v>
      </c>
      <c r="C184" s="30"/>
      <c r="D184" s="101" t="s">
        <v>224</v>
      </c>
      <c r="E184" s="66" t="s">
        <v>33</v>
      </c>
      <c r="F184" s="78">
        <v>1</v>
      </c>
      <c r="G184" s="67">
        <v>682140.75</v>
      </c>
      <c r="H184" s="67">
        <f t="shared" si="51"/>
        <v>682140.75</v>
      </c>
      <c r="J184" s="727">
        <f t="shared" si="52"/>
        <v>682140.75</v>
      </c>
      <c r="K184" s="727"/>
      <c r="L184" s="738">
        <f t="shared" si="40"/>
        <v>476211.46698113211</v>
      </c>
      <c r="M184" s="814">
        <v>1</v>
      </c>
      <c r="N184" s="789">
        <v>350000</v>
      </c>
      <c r="O184" s="790">
        <f t="shared" si="41"/>
        <v>350000</v>
      </c>
      <c r="P184" s="767"/>
      <c r="Q184" s="767"/>
      <c r="R184" s="767"/>
    </row>
    <row r="185" spans="1:18" ht="25.5" customHeight="1">
      <c r="A185" s="165">
        <v>16</v>
      </c>
      <c r="B185" s="112" t="s">
        <v>159</v>
      </c>
      <c r="C185" s="166"/>
      <c r="D185" s="119" t="s">
        <v>160</v>
      </c>
      <c r="E185" s="115" t="s">
        <v>55</v>
      </c>
      <c r="F185" s="116">
        <v>1</v>
      </c>
      <c r="G185" s="117">
        <v>1100706.1499999999</v>
      </c>
      <c r="H185" s="117">
        <f t="shared" si="51"/>
        <v>1100706.1499999999</v>
      </c>
      <c r="J185" s="58">
        <f t="shared" si="52"/>
        <v>1100706.1499999999</v>
      </c>
      <c r="K185" s="58"/>
      <c r="L185" s="738">
        <f t="shared" si="40"/>
        <v>768417.50094339624</v>
      </c>
      <c r="M185" s="814">
        <v>1</v>
      </c>
      <c r="N185" s="789">
        <f t="shared" si="53"/>
        <v>1100706.1499999999</v>
      </c>
      <c r="O185" s="790">
        <f t="shared" si="41"/>
        <v>1100706.1499999999</v>
      </c>
      <c r="P185" s="765"/>
      <c r="Q185" s="765"/>
      <c r="R185" s="765"/>
    </row>
    <row r="186" spans="1:18" s="31" customFormat="1" ht="25.5" customHeight="1">
      <c r="A186" s="34">
        <v>17</v>
      </c>
      <c r="B186" s="21" t="s">
        <v>322</v>
      </c>
      <c r="C186" s="30"/>
      <c r="D186" s="101" t="s">
        <v>341</v>
      </c>
      <c r="E186" s="65" t="s">
        <v>55</v>
      </c>
      <c r="F186" s="78">
        <v>6</v>
      </c>
      <c r="G186" s="67">
        <v>82142.25</v>
      </c>
      <c r="H186" s="67">
        <f t="shared" si="51"/>
        <v>492853.5</v>
      </c>
      <c r="J186" s="726">
        <f t="shared" si="52"/>
        <v>492853.5</v>
      </c>
      <c r="K186" s="726"/>
      <c r="L186" s="738">
        <f t="shared" si="40"/>
        <v>344067.5377358491</v>
      </c>
      <c r="M186" s="814">
        <v>5</v>
      </c>
      <c r="N186" s="789">
        <f t="shared" si="53"/>
        <v>82142.25</v>
      </c>
      <c r="O186" s="790">
        <f t="shared" si="41"/>
        <v>410711.25</v>
      </c>
      <c r="P186" s="769"/>
      <c r="Q186" s="769"/>
      <c r="R186" s="769"/>
    </row>
    <row r="187" spans="1:18" ht="33.75" customHeight="1">
      <c r="A187" s="34">
        <v>18</v>
      </c>
      <c r="B187" s="21" t="s">
        <v>161</v>
      </c>
      <c r="C187" s="30"/>
      <c r="D187" s="101" t="s">
        <v>240</v>
      </c>
      <c r="E187" s="65" t="s">
        <v>29</v>
      </c>
      <c r="F187" s="78">
        <v>4</v>
      </c>
      <c r="G187" s="67">
        <v>1215000</v>
      </c>
      <c r="H187" s="67">
        <f t="shared" si="51"/>
        <v>4860000</v>
      </c>
      <c r="J187" s="58">
        <f t="shared" si="52"/>
        <v>4860000</v>
      </c>
      <c r="K187" s="58"/>
      <c r="L187" s="738">
        <f t="shared" si="40"/>
        <v>3392830.1886792458</v>
      </c>
      <c r="M187" s="814">
        <v>3</v>
      </c>
      <c r="N187" s="789">
        <f t="shared" si="53"/>
        <v>1215000</v>
      </c>
      <c r="O187" s="790">
        <f t="shared" si="41"/>
        <v>3645000</v>
      </c>
      <c r="P187" s="765"/>
      <c r="Q187" s="765"/>
      <c r="R187" s="765"/>
    </row>
    <row r="188" spans="1:18" ht="38.25" customHeight="1">
      <c r="A188" s="34">
        <v>19</v>
      </c>
      <c r="B188" s="43" t="s">
        <v>275</v>
      </c>
      <c r="C188" s="30"/>
      <c r="D188" s="101" t="s">
        <v>276</v>
      </c>
      <c r="E188" s="65" t="s">
        <v>29</v>
      </c>
      <c r="F188" s="78">
        <v>2</v>
      </c>
      <c r="G188" s="67">
        <v>1023211.125</v>
      </c>
      <c r="H188" s="67">
        <f t="shared" si="51"/>
        <v>2046422.25</v>
      </c>
      <c r="J188" s="58">
        <f t="shared" si="52"/>
        <v>2046422.25</v>
      </c>
      <c r="K188" s="58"/>
      <c r="L188" s="738">
        <f t="shared" si="40"/>
        <v>1428634.4009433964</v>
      </c>
      <c r="M188" s="814">
        <v>2</v>
      </c>
      <c r="N188" s="789">
        <v>500000</v>
      </c>
      <c r="O188" s="790">
        <f t="shared" si="41"/>
        <v>1000000</v>
      </c>
      <c r="P188" s="765"/>
      <c r="Q188" s="765"/>
      <c r="R188" s="765"/>
    </row>
    <row r="189" spans="1:18" ht="25.5" customHeight="1">
      <c r="A189" s="34">
        <v>21</v>
      </c>
      <c r="B189" s="941" t="s">
        <v>327</v>
      </c>
      <c r="C189" s="942"/>
      <c r="D189" s="101" t="s">
        <v>276</v>
      </c>
      <c r="E189" s="65" t="s">
        <v>29</v>
      </c>
      <c r="F189" s="78">
        <v>1</v>
      </c>
      <c r="G189" s="67">
        <v>1500000</v>
      </c>
      <c r="H189" s="67">
        <f t="shared" si="51"/>
        <v>1500000</v>
      </c>
      <c r="J189" s="58">
        <f t="shared" si="52"/>
        <v>1500000</v>
      </c>
      <c r="K189" s="58"/>
      <c r="L189" s="738">
        <f t="shared" si="40"/>
        <v>1047169.8113207548</v>
      </c>
      <c r="M189" s="814">
        <v>0</v>
      </c>
      <c r="N189" s="789">
        <f t="shared" si="53"/>
        <v>1500000</v>
      </c>
      <c r="O189" s="790">
        <f t="shared" si="41"/>
        <v>0</v>
      </c>
      <c r="P189" s="765"/>
      <c r="Q189" s="765"/>
      <c r="R189" s="765"/>
    </row>
    <row r="190" spans="1:18" s="70" customFormat="1" ht="15" customHeight="1">
      <c r="A190" s="135"/>
      <c r="B190" s="136"/>
      <c r="C190" s="137"/>
      <c r="D190" s="149" t="s">
        <v>62</v>
      </c>
      <c r="E190" s="139"/>
      <c r="F190" s="140"/>
      <c r="G190" s="141"/>
      <c r="H190" s="142">
        <f>SUM(H170:H189)</f>
        <v>25137870.928379998</v>
      </c>
      <c r="I190" s="142">
        <f t="shared" ref="I190:O190" si="54">SUM(I170:I189)</f>
        <v>0</v>
      </c>
      <c r="J190" s="142">
        <f t="shared" si="54"/>
        <v>25137870.928379998</v>
      </c>
      <c r="K190" s="778">
        <f>H190/$H$223</f>
        <v>279309.67698199995</v>
      </c>
      <c r="L190" s="739">
        <f t="shared" si="54"/>
        <v>17549079.704718113</v>
      </c>
      <c r="M190" s="792"/>
      <c r="N190" s="793"/>
      <c r="O190" s="792">
        <f t="shared" si="54"/>
        <v>17821596.02414</v>
      </c>
      <c r="P190" s="768"/>
      <c r="Q190" s="780">
        <f>O190/$O$223</f>
        <v>336256.52875735849</v>
      </c>
      <c r="R190" s="794">
        <f>1-(K190/Q190)*100%</f>
        <v>0.16935537872173534</v>
      </c>
    </row>
    <row r="191" spans="1:18" ht="15" customHeight="1">
      <c r="A191" s="23" t="s">
        <v>63</v>
      </c>
      <c r="B191" s="24" t="s">
        <v>59</v>
      </c>
      <c r="C191" s="25"/>
      <c r="D191" s="102"/>
      <c r="E191" s="65"/>
      <c r="F191" s="78"/>
      <c r="G191" s="67"/>
      <c r="H191" s="67"/>
      <c r="J191" s="58"/>
      <c r="K191" s="58"/>
      <c r="L191" s="738">
        <f t="shared" si="40"/>
        <v>0</v>
      </c>
      <c r="M191" s="788"/>
      <c r="N191" s="789"/>
      <c r="O191" s="774">
        <f t="shared" si="41"/>
        <v>0</v>
      </c>
      <c r="P191" s="765"/>
      <c r="Q191" s="765"/>
      <c r="R191" s="765"/>
    </row>
    <row r="192" spans="1:18" ht="38.25" customHeight="1">
      <c r="A192" s="167">
        <v>1</v>
      </c>
      <c r="B192" s="160" t="s">
        <v>314</v>
      </c>
      <c r="C192" s="168"/>
      <c r="D192" s="169" t="s">
        <v>313</v>
      </c>
      <c r="E192" s="163" t="s">
        <v>76</v>
      </c>
      <c r="F192" s="164">
        <v>2</v>
      </c>
      <c r="G192" s="158">
        <v>4900000</v>
      </c>
      <c r="H192" s="158">
        <f t="shared" ref="H192:H202" si="55">F192*G192</f>
        <v>9800000</v>
      </c>
      <c r="J192" s="58">
        <f t="shared" ref="J192:J202" si="56">H192</f>
        <v>9800000</v>
      </c>
      <c r="K192" s="58"/>
      <c r="L192" s="738">
        <f t="shared" si="40"/>
        <v>6841509.433962265</v>
      </c>
      <c r="M192" s="814">
        <v>2</v>
      </c>
      <c r="N192" s="815">
        <f>G192+500000</f>
        <v>5400000</v>
      </c>
      <c r="O192" s="790">
        <f t="shared" si="41"/>
        <v>10800000</v>
      </c>
      <c r="P192" s="765"/>
      <c r="Q192" s="765"/>
      <c r="R192" s="765"/>
    </row>
    <row r="193" spans="1:18" s="26" customFormat="1" ht="48" customHeight="1">
      <c r="A193" s="159">
        <v>2</v>
      </c>
      <c r="B193" s="160" t="s">
        <v>257</v>
      </c>
      <c r="C193" s="161"/>
      <c r="D193" s="169" t="s">
        <v>268</v>
      </c>
      <c r="E193" s="170" t="s">
        <v>76</v>
      </c>
      <c r="F193" s="164">
        <v>2</v>
      </c>
      <c r="G193" s="158"/>
      <c r="H193" s="158">
        <f t="shared" si="55"/>
        <v>0</v>
      </c>
      <c r="J193" s="727">
        <f t="shared" si="56"/>
        <v>0</v>
      </c>
      <c r="K193" s="727"/>
      <c r="L193" s="738">
        <f t="shared" si="40"/>
        <v>0</v>
      </c>
      <c r="M193" s="814">
        <v>2</v>
      </c>
      <c r="N193" s="815">
        <f t="shared" ref="N193:N202" si="57">G193</f>
        <v>0</v>
      </c>
      <c r="O193" s="790">
        <f t="shared" si="41"/>
        <v>0</v>
      </c>
      <c r="P193" s="767"/>
      <c r="Q193" s="767"/>
      <c r="R193" s="767"/>
    </row>
    <row r="194" spans="1:18" s="26" customFormat="1" ht="20.25" customHeight="1">
      <c r="A194" s="34">
        <v>3</v>
      </c>
      <c r="B194" s="21" t="s">
        <v>174</v>
      </c>
      <c r="C194" s="30"/>
      <c r="D194" s="333" t="s">
        <v>270</v>
      </c>
      <c r="E194" s="66" t="s">
        <v>33</v>
      </c>
      <c r="F194" s="78">
        <v>1</v>
      </c>
      <c r="G194" s="67">
        <v>215000</v>
      </c>
      <c r="H194" s="67">
        <f t="shared" si="55"/>
        <v>215000</v>
      </c>
      <c r="J194" s="727">
        <f t="shared" si="56"/>
        <v>215000</v>
      </c>
      <c r="K194" s="727"/>
      <c r="L194" s="738">
        <f t="shared" si="40"/>
        <v>150094.33962264154</v>
      </c>
      <c r="M194" s="814">
        <v>2</v>
      </c>
      <c r="N194" s="791">
        <f>G194+100000</f>
        <v>315000</v>
      </c>
      <c r="O194" s="790">
        <f t="shared" si="41"/>
        <v>630000</v>
      </c>
      <c r="P194" s="767"/>
      <c r="Q194" s="767"/>
      <c r="R194" s="767"/>
    </row>
    <row r="195" spans="1:18" s="26" customFormat="1" ht="16.5" customHeight="1">
      <c r="A195" s="159">
        <v>4</v>
      </c>
      <c r="B195" s="160" t="s">
        <v>234</v>
      </c>
      <c r="C195" s="161"/>
      <c r="D195" s="171" t="s">
        <v>269</v>
      </c>
      <c r="E195" s="170" t="s">
        <v>33</v>
      </c>
      <c r="F195" s="164">
        <v>2</v>
      </c>
      <c r="G195" s="158"/>
      <c r="H195" s="158">
        <f t="shared" si="55"/>
        <v>0</v>
      </c>
      <c r="J195" s="727">
        <f t="shared" si="56"/>
        <v>0</v>
      </c>
      <c r="K195" s="727"/>
      <c r="L195" s="738">
        <f t="shared" si="40"/>
        <v>0</v>
      </c>
      <c r="M195" s="814">
        <v>2</v>
      </c>
      <c r="N195" s="815">
        <f t="shared" si="57"/>
        <v>0</v>
      </c>
      <c r="O195" s="790">
        <f t="shared" si="41"/>
        <v>0</v>
      </c>
      <c r="P195" s="767"/>
      <c r="Q195" s="767"/>
      <c r="R195" s="767"/>
    </row>
    <row r="196" spans="1:18">
      <c r="A196" s="34">
        <v>5</v>
      </c>
      <c r="B196" s="21" t="s">
        <v>162</v>
      </c>
      <c r="C196" s="22"/>
      <c r="D196" s="101" t="s">
        <v>232</v>
      </c>
      <c r="E196" s="65" t="s">
        <v>33</v>
      </c>
      <c r="F196" s="78">
        <v>1</v>
      </c>
      <c r="G196" s="67">
        <v>119511.0594</v>
      </c>
      <c r="H196" s="67">
        <f t="shared" si="55"/>
        <v>119511.0594</v>
      </c>
      <c r="J196" s="58">
        <f t="shared" si="56"/>
        <v>119511.0594</v>
      </c>
      <c r="K196" s="58"/>
      <c r="L196" s="738">
        <f t="shared" si="40"/>
        <v>83432.249015094349</v>
      </c>
      <c r="M196" s="814">
        <v>1</v>
      </c>
      <c r="N196" s="791">
        <f>G196+350000</f>
        <v>469511.05940000003</v>
      </c>
      <c r="O196" s="790">
        <f t="shared" si="41"/>
        <v>469511.05940000003</v>
      </c>
      <c r="P196" s="765"/>
      <c r="Q196" s="765"/>
      <c r="R196" s="765"/>
    </row>
    <row r="197" spans="1:18" ht="15" customHeight="1">
      <c r="A197" s="34">
        <v>6</v>
      </c>
      <c r="B197" s="21" t="s">
        <v>231</v>
      </c>
      <c r="C197" s="22"/>
      <c r="D197" s="101" t="s">
        <v>163</v>
      </c>
      <c r="E197" s="65" t="s">
        <v>33</v>
      </c>
      <c r="F197" s="78">
        <v>2</v>
      </c>
      <c r="G197" s="67">
        <v>217023.07961250001</v>
      </c>
      <c r="H197" s="67">
        <f t="shared" si="55"/>
        <v>434046.15922500001</v>
      </c>
      <c r="J197" s="58">
        <f t="shared" si="56"/>
        <v>434046.15922500001</v>
      </c>
      <c r="K197" s="58"/>
      <c r="L197" s="738">
        <f t="shared" si="40"/>
        <v>303013.35644009436</v>
      </c>
      <c r="M197" s="814">
        <v>2</v>
      </c>
      <c r="N197" s="791">
        <f t="shared" si="57"/>
        <v>217023.07961250001</v>
      </c>
      <c r="O197" s="790">
        <f t="shared" si="41"/>
        <v>434046.15922500001</v>
      </c>
      <c r="P197" s="765"/>
      <c r="Q197" s="765"/>
      <c r="R197" s="765"/>
    </row>
    <row r="198" spans="1:18" ht="15" customHeight="1">
      <c r="A198" s="34">
        <v>7</v>
      </c>
      <c r="B198" s="21" t="s">
        <v>171</v>
      </c>
      <c r="C198" s="22"/>
      <c r="D198" s="101" t="s">
        <v>216</v>
      </c>
      <c r="E198" s="65" t="s">
        <v>33</v>
      </c>
      <c r="F198" s="78">
        <v>2</v>
      </c>
      <c r="G198" s="67">
        <v>118692.4905</v>
      </c>
      <c r="H198" s="67">
        <f t="shared" si="55"/>
        <v>237384.981</v>
      </c>
      <c r="J198" s="58">
        <f t="shared" si="56"/>
        <v>237384.981</v>
      </c>
      <c r="K198" s="58"/>
      <c r="L198" s="738">
        <f t="shared" si="40"/>
        <v>165721.59050943397</v>
      </c>
      <c r="M198" s="814">
        <v>2</v>
      </c>
      <c r="N198" s="791">
        <f>G198+200000</f>
        <v>318692.49050000001</v>
      </c>
      <c r="O198" s="790">
        <f t="shared" si="41"/>
        <v>637384.98100000003</v>
      </c>
      <c r="P198" s="765"/>
      <c r="Q198" s="765"/>
      <c r="R198" s="765"/>
    </row>
    <row r="199" spans="1:18" ht="15" customHeight="1">
      <c r="A199" s="159">
        <v>8</v>
      </c>
      <c r="B199" s="160" t="s">
        <v>60</v>
      </c>
      <c r="C199" s="168"/>
      <c r="D199" s="162" t="s">
        <v>315</v>
      </c>
      <c r="E199" s="163" t="s">
        <v>33</v>
      </c>
      <c r="F199" s="164">
        <v>4</v>
      </c>
      <c r="G199" s="158"/>
      <c r="H199" s="158">
        <f t="shared" si="55"/>
        <v>0</v>
      </c>
      <c r="J199" s="58">
        <f t="shared" si="56"/>
        <v>0</v>
      </c>
      <c r="K199" s="58"/>
      <c r="L199" s="738">
        <f t="shared" si="40"/>
        <v>0</v>
      </c>
      <c r="M199" s="814">
        <v>2</v>
      </c>
      <c r="N199" s="815">
        <f t="shared" si="57"/>
        <v>0</v>
      </c>
      <c r="O199" s="790">
        <f t="shared" si="41"/>
        <v>0</v>
      </c>
      <c r="P199" s="765"/>
      <c r="Q199" s="765"/>
      <c r="R199" s="765"/>
    </row>
    <row r="200" spans="1:18" ht="15" customHeight="1">
      <c r="A200" s="34">
        <v>9</v>
      </c>
      <c r="B200" s="21" t="s">
        <v>61</v>
      </c>
      <c r="C200" s="22"/>
      <c r="D200" s="101"/>
      <c r="E200" s="65" t="s">
        <v>33</v>
      </c>
      <c r="F200" s="78">
        <v>5</v>
      </c>
      <c r="G200" s="67">
        <v>256963.33750000002</v>
      </c>
      <c r="H200" s="67">
        <f t="shared" si="55"/>
        <v>1284816.6875</v>
      </c>
      <c r="J200" s="58">
        <f t="shared" si="56"/>
        <v>1284816.6875</v>
      </c>
      <c r="K200" s="58"/>
      <c r="L200" s="738">
        <f t="shared" si="40"/>
        <v>896947.49882075482</v>
      </c>
      <c r="M200" s="814">
        <v>5</v>
      </c>
      <c r="N200" s="791">
        <f t="shared" si="57"/>
        <v>256963.33750000002</v>
      </c>
      <c r="O200" s="790">
        <f t="shared" si="41"/>
        <v>1284816.6875</v>
      </c>
      <c r="P200" s="765"/>
      <c r="Q200" s="765"/>
      <c r="R200" s="765"/>
    </row>
    <row r="201" spans="1:18" ht="28.5" customHeight="1">
      <c r="A201" s="34">
        <v>10</v>
      </c>
      <c r="B201" s="21" t="s">
        <v>164</v>
      </c>
      <c r="C201" s="22"/>
      <c r="D201" s="101" t="s">
        <v>312</v>
      </c>
      <c r="E201" s="65" t="s">
        <v>29</v>
      </c>
      <c r="F201" s="78">
        <v>1</v>
      </c>
      <c r="G201" s="67">
        <v>153332.256925881</v>
      </c>
      <c r="H201" s="67">
        <f t="shared" si="55"/>
        <v>153332.256925881</v>
      </c>
      <c r="J201" s="58">
        <f t="shared" si="56"/>
        <v>153332.256925881</v>
      </c>
      <c r="K201" s="58"/>
      <c r="L201" s="738">
        <f t="shared" si="40"/>
        <v>107043.27370297353</v>
      </c>
      <c r="M201" s="814">
        <v>1</v>
      </c>
      <c r="N201" s="791">
        <f>G201+200000</f>
        <v>353332.25692588103</v>
      </c>
      <c r="O201" s="790">
        <f t="shared" si="41"/>
        <v>353332.25692588103</v>
      </c>
      <c r="P201" s="765"/>
      <c r="Q201" s="765"/>
      <c r="R201" s="765"/>
    </row>
    <row r="202" spans="1:18" ht="15" customHeight="1">
      <c r="A202" s="34">
        <v>11</v>
      </c>
      <c r="B202" s="21" t="s">
        <v>165</v>
      </c>
      <c r="C202" s="27"/>
      <c r="D202" s="101" t="s">
        <v>217</v>
      </c>
      <c r="E202" s="65" t="s">
        <v>33</v>
      </c>
      <c r="F202" s="78">
        <v>2</v>
      </c>
      <c r="G202" s="67">
        <v>286499.11499999999</v>
      </c>
      <c r="H202" s="67">
        <f t="shared" si="55"/>
        <v>572998.23</v>
      </c>
      <c r="J202" s="58">
        <f t="shared" si="56"/>
        <v>572998.23</v>
      </c>
      <c r="K202" s="58"/>
      <c r="L202" s="738">
        <f t="shared" ref="L202:L213" si="58">$J$7*J202</f>
        <v>400017.63226415095</v>
      </c>
      <c r="M202" s="814">
        <v>2</v>
      </c>
      <c r="N202" s="791">
        <f t="shared" si="57"/>
        <v>286499.11499999999</v>
      </c>
      <c r="O202" s="790">
        <f t="shared" ref="O202:O213" si="59">M202*N202</f>
        <v>572998.23</v>
      </c>
      <c r="P202" s="765"/>
      <c r="Q202" s="765"/>
      <c r="R202" s="765"/>
    </row>
    <row r="203" spans="1:18" s="70" customFormat="1" ht="15" customHeight="1">
      <c r="A203" s="135"/>
      <c r="B203" s="136"/>
      <c r="C203" s="137"/>
      <c r="D203" s="138" t="s">
        <v>64</v>
      </c>
      <c r="E203" s="139"/>
      <c r="F203" s="140"/>
      <c r="G203" s="141"/>
      <c r="H203" s="142">
        <f>SUM(H192:H202)</f>
        <v>12817089.374050882</v>
      </c>
      <c r="I203" s="142">
        <f t="shared" ref="I203:O203" si="60">SUM(I192:I202)</f>
        <v>0</v>
      </c>
      <c r="J203" s="142">
        <f t="shared" si="60"/>
        <v>12817089.374050882</v>
      </c>
      <c r="K203" s="778">
        <f>H203/$H$223</f>
        <v>142412.10415612091</v>
      </c>
      <c r="L203" s="739">
        <f t="shared" si="60"/>
        <v>8947779.3743374087</v>
      </c>
      <c r="M203" s="792"/>
      <c r="N203" s="793"/>
      <c r="O203" s="792">
        <f t="shared" si="60"/>
        <v>15182089.374050882</v>
      </c>
      <c r="P203" s="768"/>
      <c r="Q203" s="780">
        <f>O203/$O$223</f>
        <v>286454.5164915261</v>
      </c>
      <c r="R203" s="794">
        <f>1-(K203/Q203)*100%</f>
        <v>0.50284566673839215</v>
      </c>
    </row>
    <row r="204" spans="1:18" ht="15" customHeight="1">
      <c r="A204" s="23" t="s">
        <v>74</v>
      </c>
      <c r="B204" s="24" t="s">
        <v>71</v>
      </c>
      <c r="C204" s="25"/>
      <c r="D204" s="102"/>
      <c r="E204" s="65"/>
      <c r="F204" s="78"/>
      <c r="G204" s="67"/>
      <c r="H204" s="67"/>
      <c r="J204" s="58"/>
      <c r="K204" s="58"/>
      <c r="L204" s="738">
        <f t="shared" si="58"/>
        <v>0</v>
      </c>
      <c r="M204" s="788"/>
      <c r="N204" s="789"/>
      <c r="O204" s="774">
        <f t="shared" si="59"/>
        <v>0</v>
      </c>
      <c r="P204" s="765"/>
      <c r="Q204" s="765"/>
      <c r="R204" s="765"/>
    </row>
    <row r="205" spans="1:18" ht="15" customHeight="1">
      <c r="A205" s="20">
        <v>1</v>
      </c>
      <c r="B205" s="21" t="s">
        <v>65</v>
      </c>
      <c r="C205" s="22"/>
      <c r="D205" s="104"/>
      <c r="E205" s="65" t="s">
        <v>6</v>
      </c>
      <c r="F205" s="78">
        <v>1</v>
      </c>
      <c r="G205" s="67">
        <v>227380.25</v>
      </c>
      <c r="H205" s="67">
        <f>F205*G205</f>
        <v>227380.25</v>
      </c>
      <c r="J205" s="58">
        <f t="shared" ref="J205:J208" si="61">H205</f>
        <v>227380.25</v>
      </c>
      <c r="K205" s="58"/>
      <c r="L205" s="738">
        <f t="shared" si="58"/>
        <v>158737.15566037738</v>
      </c>
      <c r="M205" s="821">
        <v>1</v>
      </c>
      <c r="N205" s="789">
        <v>500000</v>
      </c>
      <c r="O205" s="790">
        <f t="shared" si="59"/>
        <v>500000</v>
      </c>
      <c r="P205" s="765"/>
      <c r="Q205" s="765"/>
      <c r="R205" s="765"/>
    </row>
    <row r="206" spans="1:18" ht="15" customHeight="1">
      <c r="A206" s="20">
        <f>A205+1</f>
        <v>2</v>
      </c>
      <c r="B206" s="21" t="s">
        <v>81</v>
      </c>
      <c r="C206" s="22"/>
      <c r="D206" s="104"/>
      <c r="E206" s="65" t="s">
        <v>6</v>
      </c>
      <c r="F206" s="78">
        <v>1</v>
      </c>
      <c r="G206" s="67">
        <v>691235.96</v>
      </c>
      <c r="H206" s="67">
        <f>F206*G206</f>
        <v>691235.96</v>
      </c>
      <c r="J206" s="58">
        <f t="shared" si="61"/>
        <v>691235.96</v>
      </c>
      <c r="K206" s="58"/>
      <c r="L206" s="738">
        <f t="shared" si="58"/>
        <v>482560.95320754719</v>
      </c>
      <c r="M206" s="821">
        <v>1</v>
      </c>
      <c r="N206" s="789">
        <f>4*300000</f>
        <v>1200000</v>
      </c>
      <c r="O206" s="790">
        <f t="shared" si="59"/>
        <v>1200000</v>
      </c>
      <c r="P206" s="765"/>
      <c r="Q206" s="765"/>
      <c r="R206" s="765"/>
    </row>
    <row r="207" spans="1:18" ht="15" customHeight="1">
      <c r="A207" s="20">
        <f t="shared" ref="A207:A209" si="62">A206+1</f>
        <v>3</v>
      </c>
      <c r="B207" s="21" t="s">
        <v>82</v>
      </c>
      <c r="C207" s="22"/>
      <c r="D207" s="104"/>
      <c r="E207" s="65" t="s">
        <v>274</v>
      </c>
      <c r="F207" s="78">
        <v>1</v>
      </c>
      <c r="G207" s="67">
        <v>1100000</v>
      </c>
      <c r="H207" s="67">
        <f>F207*G207</f>
        <v>1100000</v>
      </c>
      <c r="J207" s="58">
        <f t="shared" si="61"/>
        <v>1100000</v>
      </c>
      <c r="K207" s="58"/>
      <c r="L207" s="738">
        <f t="shared" si="58"/>
        <v>767924.52830188686</v>
      </c>
      <c r="M207" s="821">
        <v>1</v>
      </c>
      <c r="N207" s="789">
        <f>1000000</f>
        <v>1000000</v>
      </c>
      <c r="O207" s="790">
        <f t="shared" si="59"/>
        <v>1000000</v>
      </c>
      <c r="P207" s="765"/>
      <c r="Q207" s="765"/>
      <c r="R207" s="765"/>
    </row>
    <row r="208" spans="1:18" s="26" customFormat="1" ht="30" customHeight="1">
      <c r="A208" s="20">
        <f t="shared" si="62"/>
        <v>4</v>
      </c>
      <c r="B208" s="928" t="s">
        <v>218</v>
      </c>
      <c r="C208" s="929"/>
      <c r="D208" s="101" t="s">
        <v>166</v>
      </c>
      <c r="E208" s="65" t="s">
        <v>318</v>
      </c>
      <c r="F208" s="78">
        <v>29.15</v>
      </c>
      <c r="G208" s="67">
        <v>875000</v>
      </c>
      <c r="H208" s="67">
        <f>F208*G208</f>
        <v>25506250</v>
      </c>
      <c r="J208" s="727">
        <f t="shared" si="61"/>
        <v>25506250</v>
      </c>
      <c r="K208" s="727"/>
      <c r="L208" s="738">
        <f t="shared" si="58"/>
        <v>17806250</v>
      </c>
      <c r="M208" s="821">
        <f>L208/G208*0</f>
        <v>0</v>
      </c>
      <c r="N208" s="789">
        <v>875000</v>
      </c>
      <c r="O208" s="790">
        <f t="shared" si="59"/>
        <v>0</v>
      </c>
      <c r="P208" s="767"/>
      <c r="Q208" s="767"/>
      <c r="R208" s="767"/>
    </row>
    <row r="209" spans="1:18" s="26" customFormat="1" ht="30" customHeight="1">
      <c r="A209" s="20">
        <f t="shared" si="62"/>
        <v>5</v>
      </c>
      <c r="B209" s="928" t="s">
        <v>1286</v>
      </c>
      <c r="C209" s="929"/>
      <c r="D209" s="101" t="s">
        <v>1287</v>
      </c>
      <c r="E209" s="65" t="s">
        <v>318</v>
      </c>
      <c r="F209" s="78"/>
      <c r="G209" s="67"/>
      <c r="H209" s="67"/>
      <c r="J209" s="727">
        <f t="shared" ref="J209" si="63">H209</f>
        <v>0</v>
      </c>
      <c r="K209" s="727"/>
      <c r="L209" s="738">
        <f t="shared" si="58"/>
        <v>0</v>
      </c>
      <c r="M209" s="821">
        <f>0.4*7.4</f>
        <v>2.9600000000000004</v>
      </c>
      <c r="N209" s="789">
        <v>550000</v>
      </c>
      <c r="O209" s="795">
        <f>M209*N209</f>
        <v>1628000.0000000002</v>
      </c>
      <c r="P209" s="774">
        <f>M209*N209</f>
        <v>1628000.0000000002</v>
      </c>
      <c r="Q209" s="767"/>
      <c r="R209" s="767"/>
    </row>
    <row r="210" spans="1:18" s="70" customFormat="1" ht="15" customHeight="1">
      <c r="A210" s="135"/>
      <c r="B210" s="136"/>
      <c r="C210" s="137"/>
      <c r="D210" s="148" t="s">
        <v>75</v>
      </c>
      <c r="E210" s="139"/>
      <c r="F210" s="140"/>
      <c r="G210" s="150"/>
      <c r="H210" s="142">
        <f>SUM(H205:H208)</f>
        <v>27524866.210000001</v>
      </c>
      <c r="I210" s="142">
        <f>SUM(I205:I208)</f>
        <v>0</v>
      </c>
      <c r="J210" s="142">
        <f>SUM(J205:J208)</f>
        <v>27524866.210000001</v>
      </c>
      <c r="K210" s="778">
        <f>H210/$H$223</f>
        <v>305831.84677777777</v>
      </c>
      <c r="L210" s="739">
        <f>SUM(L205:L208)</f>
        <v>19215472.637169812</v>
      </c>
      <c r="M210" s="792"/>
      <c r="N210" s="793"/>
      <c r="O210" s="792">
        <f>SUM(O205:O209)</f>
        <v>4328000</v>
      </c>
      <c r="P210" s="792">
        <f>SUM(P205:P209)</f>
        <v>1628000.0000000002</v>
      </c>
      <c r="Q210" s="780">
        <f>O210/$O$223</f>
        <v>81660.377358490572</v>
      </c>
      <c r="R210" s="794">
        <f>1-(K210/Q210)*100%</f>
        <v>-2.7451681791178881</v>
      </c>
    </row>
    <row r="211" spans="1:18" ht="15" customHeight="1">
      <c r="A211" s="17" t="s">
        <v>91</v>
      </c>
      <c r="B211" s="18" t="s">
        <v>92</v>
      </c>
      <c r="C211" s="19"/>
      <c r="D211" s="106"/>
      <c r="E211" s="64"/>
      <c r="F211" s="78"/>
      <c r="G211" s="67"/>
      <c r="H211" s="107"/>
      <c r="J211" s="58"/>
      <c r="K211" s="58"/>
      <c r="L211" s="738">
        <f t="shared" si="58"/>
        <v>0</v>
      </c>
      <c r="M211" s="788"/>
      <c r="N211" s="789"/>
      <c r="O211" s="774">
        <f t="shared" si="59"/>
        <v>0</v>
      </c>
      <c r="P211" s="765"/>
      <c r="Q211" s="765"/>
      <c r="R211" s="765"/>
    </row>
    <row r="212" spans="1:18">
      <c r="A212" s="20">
        <v>1</v>
      </c>
      <c r="B212" s="21" t="s">
        <v>1328</v>
      </c>
      <c r="C212" s="22"/>
      <c r="D212" s="104" t="s">
        <v>273</v>
      </c>
      <c r="E212" s="65" t="s">
        <v>272</v>
      </c>
      <c r="F212" s="78">
        <v>0</v>
      </c>
      <c r="G212" s="67">
        <v>706620</v>
      </c>
      <c r="H212" s="67">
        <f>F212*G212</f>
        <v>0</v>
      </c>
      <c r="J212" s="58">
        <v>706620</v>
      </c>
      <c r="K212" s="58"/>
      <c r="L212" s="738">
        <f t="shared" si="58"/>
        <v>493300.7547169812</v>
      </c>
      <c r="M212" s="788">
        <f>0.6*14*6.5</f>
        <v>54.6</v>
      </c>
      <c r="N212" s="789">
        <v>135000</v>
      </c>
      <c r="O212" s="774">
        <f t="shared" si="59"/>
        <v>7371000</v>
      </c>
      <c r="P212" s="765"/>
      <c r="Q212" s="765"/>
      <c r="R212" s="765"/>
    </row>
    <row r="213" spans="1:18">
      <c r="A213" s="20">
        <v>2</v>
      </c>
      <c r="B213" s="21" t="s">
        <v>1330</v>
      </c>
      <c r="C213" s="22"/>
      <c r="D213" s="104" t="s">
        <v>273</v>
      </c>
      <c r="E213" s="65" t="s">
        <v>272</v>
      </c>
      <c r="F213" s="78">
        <v>0</v>
      </c>
      <c r="G213" s="67">
        <v>142000</v>
      </c>
      <c r="H213" s="67">
        <f>F213*G213</f>
        <v>0</v>
      </c>
      <c r="J213" s="58">
        <v>142000</v>
      </c>
      <c r="K213" s="58"/>
      <c r="L213" s="738">
        <f t="shared" si="58"/>
        <v>99132.075471698117</v>
      </c>
      <c r="M213" s="788">
        <v>75</v>
      </c>
      <c r="N213" s="789">
        <v>142000</v>
      </c>
      <c r="O213" s="774">
        <f t="shared" si="59"/>
        <v>10650000</v>
      </c>
      <c r="P213" s="765"/>
      <c r="Q213" s="765"/>
      <c r="R213" s="765"/>
    </row>
    <row r="214" spans="1:18" s="9" customFormat="1" ht="13.5" thickBot="1">
      <c r="A214" s="151"/>
      <c r="B214" s="152"/>
      <c r="C214" s="153"/>
      <c r="D214" s="154" t="s">
        <v>93</v>
      </c>
      <c r="E214" s="155"/>
      <c r="F214" s="156"/>
      <c r="G214" s="157"/>
      <c r="H214" s="157"/>
      <c r="K214" s="778">
        <f>H214/$H$223</f>
        <v>0</v>
      </c>
      <c r="L214" s="736"/>
      <c r="M214" s="796"/>
      <c r="N214" s="797"/>
      <c r="O214" s="798">
        <f>SUM(O212:O213)</f>
        <v>18021000</v>
      </c>
      <c r="P214" s="776"/>
      <c r="Q214" s="780">
        <f>O214/$O$223</f>
        <v>340018.86792452831</v>
      </c>
      <c r="R214" s="794">
        <f>1-(K214/Q214)*100%</f>
        <v>1</v>
      </c>
    </row>
    <row r="215" spans="1:18" ht="13.5" thickBot="1">
      <c r="A215" s="36"/>
      <c r="D215" s="37"/>
      <c r="F215" s="75"/>
      <c r="G215" s="76"/>
      <c r="H215" s="76"/>
      <c r="L215" s="749"/>
      <c r="M215" s="777"/>
      <c r="N215" s="799"/>
      <c r="O215" s="777"/>
      <c r="P215" s="777"/>
      <c r="Q215" s="777"/>
      <c r="R215" s="777"/>
    </row>
    <row r="216" spans="1:18" s="9" customFormat="1" ht="20.149999999999999" customHeight="1" thickTop="1" thickBot="1">
      <c r="A216" s="72"/>
      <c r="B216" s="9" t="s">
        <v>333</v>
      </c>
      <c r="D216" s="37"/>
      <c r="E216" s="37"/>
      <c r="F216" s="80"/>
      <c r="G216" s="81"/>
      <c r="H216" s="82">
        <f>H214+H210+H203+H190+H168+H153+H147+H141+H139+H133+H112+H103+H93+H83+H79+H41+H19</f>
        <v>414680395.01832879</v>
      </c>
      <c r="J216" s="728">
        <f>SUM(J8:J213)</f>
        <v>830209410.03665793</v>
      </c>
      <c r="K216" s="752" t="s">
        <v>333</v>
      </c>
      <c r="L216" s="753">
        <f>L214+L210+L203+L190+L168+L153+L147+L141+L139+L133+L112+L103+L93+L83+L79+L41+L19</f>
        <v>289493860.67317295</v>
      </c>
      <c r="M216" s="784"/>
      <c r="N216" s="785"/>
      <c r="O216" s="819">
        <f>O214+O210+O203+O190+O168+O153+O147+O141+O139+O133+O112+O103+O93+O83+O79+O41+O19</f>
        <v>325479950.29378951</v>
      </c>
      <c r="P216" s="819">
        <f>P214+P210+P203+P190+P168+P153+P147+P141+P139+P133+P112+P103+P93+P83+P79+P41+P19</f>
        <v>39886659.75757575</v>
      </c>
    </row>
    <row r="217" spans="1:18" s="74" customFormat="1" ht="20.149999999999999" customHeight="1" thickTop="1" thickBot="1">
      <c r="A217" s="73"/>
      <c r="B217" s="9" t="s">
        <v>1324</v>
      </c>
      <c r="C217" s="9"/>
      <c r="D217" s="9"/>
      <c r="E217" s="37"/>
      <c r="F217" s="80"/>
      <c r="G217" s="81"/>
      <c r="H217" s="82">
        <f>ROUNDDOWN(H215,-3)</f>
        <v>0</v>
      </c>
      <c r="I217" s="82">
        <f t="shared" ref="I217" si="64">ROUNDDOWN(I215,-3)</f>
        <v>0</v>
      </c>
      <c r="J217" s="730">
        <f t="shared" ref="J217" si="65">ROUNDDOWN(J215,-3)</f>
        <v>0</v>
      </c>
      <c r="K217" s="9" t="s">
        <v>1298</v>
      </c>
      <c r="L217" s="754">
        <f t="shared" ref="L217" si="66">ROUNDDOWN(L215,-3)</f>
        <v>0</v>
      </c>
      <c r="M217" s="755"/>
      <c r="N217" s="756"/>
      <c r="O217" s="820">
        <f>O216*10%*0</f>
        <v>0</v>
      </c>
    </row>
    <row r="218" spans="1:18" s="74" customFormat="1" ht="20.149999999999999" customHeight="1" thickTop="1" thickBot="1">
      <c r="A218" s="73"/>
      <c r="B218" s="9" t="s">
        <v>66</v>
      </c>
      <c r="C218" s="9"/>
      <c r="D218" s="9"/>
      <c r="E218" s="37"/>
      <c r="F218" s="80"/>
      <c r="G218" s="81"/>
      <c r="H218" s="82">
        <f>ROUNDDOWN(H215,-3)</f>
        <v>0</v>
      </c>
      <c r="I218" s="82">
        <f t="shared" ref="I218" si="67">ROUNDDOWN(I215,-3)</f>
        <v>0</v>
      </c>
      <c r="J218" s="730">
        <f t="shared" ref="J218" si="68">ROUNDDOWN(J215,-3)</f>
        <v>0</v>
      </c>
      <c r="K218" s="740" t="s">
        <v>1299</v>
      </c>
      <c r="L218" s="754">
        <f t="shared" ref="L218" si="69">ROUNDDOWN(L215,-3)</f>
        <v>0</v>
      </c>
      <c r="M218" s="755"/>
      <c r="N218" s="756"/>
      <c r="O218" s="764">
        <f>O216+O217</f>
        <v>325479950.29378951</v>
      </c>
    </row>
    <row r="219" spans="1:18" s="74" customFormat="1" ht="20.149999999999999" hidden="1" customHeight="1" thickTop="1" thickBot="1">
      <c r="A219" s="73"/>
      <c r="B219" s="9" t="s">
        <v>66</v>
      </c>
      <c r="C219" s="9"/>
      <c r="D219" s="9"/>
      <c r="E219" s="37"/>
      <c r="F219" s="80"/>
      <c r="G219" s="81"/>
      <c r="H219" s="82">
        <f>ROUNDDOWN(H216,-3)</f>
        <v>414680000</v>
      </c>
      <c r="I219" s="82">
        <f t="shared" ref="I219:L219" si="70">ROUNDDOWN(I216,-3)</f>
        <v>0</v>
      </c>
      <c r="J219" s="730">
        <f t="shared" si="70"/>
        <v>830209000</v>
      </c>
      <c r="K219" s="740" t="s">
        <v>66</v>
      </c>
      <c r="L219" s="754">
        <f t="shared" si="70"/>
        <v>289493000</v>
      </c>
      <c r="M219" s="755"/>
      <c r="N219" s="756"/>
      <c r="O219" s="764">
        <f>ROUNDDOWN(O218,-3)</f>
        <v>325479000</v>
      </c>
    </row>
    <row r="220" spans="1:18" s="32" customFormat="1" ht="20.149999999999999" hidden="1" customHeight="1" thickTop="1" thickBot="1">
      <c r="A220" s="38"/>
      <c r="B220" s="16" t="s">
        <v>1285</v>
      </c>
      <c r="C220" s="16"/>
      <c r="D220" s="16"/>
      <c r="E220" s="14"/>
      <c r="F220" s="75"/>
      <c r="G220" s="76"/>
      <c r="H220" s="82">
        <f>34000000+54621500</f>
        <v>88621500</v>
      </c>
      <c r="K220" s="741" t="s">
        <v>1285</v>
      </c>
      <c r="L220" s="757"/>
      <c r="M220" s="757"/>
      <c r="N220" s="758"/>
      <c r="O220" s="781">
        <f>P216</f>
        <v>39886659.75757575</v>
      </c>
    </row>
    <row r="221" spans="1:18" s="32" customFormat="1" ht="20.149999999999999" hidden="1" customHeight="1" thickTop="1" thickBot="1">
      <c r="A221" s="38"/>
      <c r="B221" s="16" t="s">
        <v>1300</v>
      </c>
      <c r="C221" s="16"/>
      <c r="D221" s="16"/>
      <c r="E221" s="14"/>
      <c r="F221" s="75"/>
      <c r="G221" s="76"/>
      <c r="H221" s="83">
        <f>H219*0.1</f>
        <v>41468000</v>
      </c>
      <c r="I221" s="83">
        <f t="shared" ref="I221:L221" si="71">I219*0.1</f>
        <v>0</v>
      </c>
      <c r="J221" s="731">
        <f t="shared" si="71"/>
        <v>83020900</v>
      </c>
      <c r="K221" s="742" t="s">
        <v>1300</v>
      </c>
      <c r="L221" s="759">
        <f t="shared" si="71"/>
        <v>28949300</v>
      </c>
      <c r="M221" s="757"/>
      <c r="N221" s="758"/>
      <c r="O221" s="800">
        <f>(O219+O220)*0.12*0</f>
        <v>0</v>
      </c>
    </row>
    <row r="222" spans="1:18" s="32" customFormat="1" ht="14" hidden="1" thickTop="1" thickBot="1">
      <c r="A222" s="38"/>
      <c r="B222" s="16" t="s">
        <v>167</v>
      </c>
      <c r="C222" s="16"/>
      <c r="D222" s="16"/>
      <c r="E222" s="14"/>
      <c r="F222" s="75"/>
      <c r="G222" s="76"/>
      <c r="H222" s="83">
        <f>SUM(H219:H221)</f>
        <v>544769500</v>
      </c>
      <c r="I222" s="83">
        <f t="shared" ref="I222:L222" si="72">SUM(I219:I221)</f>
        <v>0</v>
      </c>
      <c r="J222" s="731">
        <f t="shared" si="72"/>
        <v>913229900</v>
      </c>
      <c r="K222" s="742" t="s">
        <v>167</v>
      </c>
      <c r="L222" s="759">
        <f t="shared" si="72"/>
        <v>318442300</v>
      </c>
      <c r="M222" s="757"/>
      <c r="N222" s="758"/>
      <c r="O222" s="764">
        <f>SUM(O219:O221)</f>
        <v>365365659.75757575</v>
      </c>
    </row>
    <row r="223" spans="1:18" s="32" customFormat="1" ht="13.5" hidden="1" thickTop="1" thickBot="1">
      <c r="A223" s="38"/>
      <c r="B223" s="16" t="s">
        <v>67</v>
      </c>
      <c r="C223" s="16"/>
      <c r="D223" s="16"/>
      <c r="E223" s="14"/>
      <c r="F223" s="75"/>
      <c r="G223" s="76"/>
      <c r="H223" s="84">
        <v>90</v>
      </c>
      <c r="I223" s="84">
        <v>91</v>
      </c>
      <c r="J223" s="732">
        <v>92</v>
      </c>
      <c r="K223" s="743" t="s">
        <v>67</v>
      </c>
      <c r="L223" s="760">
        <v>53</v>
      </c>
      <c r="M223" s="757"/>
      <c r="N223" s="758"/>
      <c r="O223" s="751">
        <f>Rekap!D52</f>
        <v>53</v>
      </c>
    </row>
    <row r="224" spans="1:18" s="32" customFormat="1" ht="13.5" hidden="1" thickTop="1" thickBot="1">
      <c r="A224" s="38"/>
      <c r="B224" s="16" t="s">
        <v>68</v>
      </c>
      <c r="C224" s="16"/>
      <c r="D224" s="16"/>
      <c r="E224" s="14"/>
      <c r="F224" s="75"/>
      <c r="G224" s="76"/>
      <c r="H224" s="83">
        <f>H219/H223</f>
        <v>4607555.555555556</v>
      </c>
      <c r="I224" s="83">
        <f t="shared" ref="I224:L224" si="73">I219/I223</f>
        <v>0</v>
      </c>
      <c r="J224" s="731">
        <f t="shared" si="73"/>
        <v>9024010.8695652168</v>
      </c>
      <c r="K224" s="742" t="s">
        <v>68</v>
      </c>
      <c r="L224" s="759">
        <f t="shared" si="73"/>
        <v>5462132.0754716983</v>
      </c>
      <c r="M224" s="757"/>
      <c r="N224" s="758"/>
      <c r="O224" s="750">
        <f>(O219)/O223</f>
        <v>6141113.2075471701</v>
      </c>
      <c r="P224" s="32">
        <f>O224-H224</f>
        <v>1533557.6519916141</v>
      </c>
    </row>
    <row r="225" spans="1:16" s="32" customFormat="1" ht="23.5" hidden="1" thickTop="1" thickBot="1">
      <c r="A225" s="39"/>
      <c r="B225" s="40" t="s">
        <v>69</v>
      </c>
      <c r="C225" s="40"/>
      <c r="D225" s="40"/>
      <c r="E225" s="41"/>
      <c r="F225" s="85"/>
      <c r="G225" s="86"/>
      <c r="H225" s="87">
        <f>H222/H223</f>
        <v>6052994.444444444</v>
      </c>
      <c r="I225" s="87">
        <f t="shared" ref="I225:L225" si="74">I222/I223</f>
        <v>0</v>
      </c>
      <c r="J225" s="733">
        <f t="shared" si="74"/>
        <v>9926411.9565217383</v>
      </c>
      <c r="K225" s="744" t="s">
        <v>1291</v>
      </c>
      <c r="L225" s="761">
        <f t="shared" si="74"/>
        <v>6008345.2830188675</v>
      </c>
      <c r="M225" s="762"/>
      <c r="N225" s="763"/>
      <c r="O225" s="872">
        <f>O222/O223</f>
        <v>6893691.693539165</v>
      </c>
      <c r="P225" s="32" t="s">
        <v>601</v>
      </c>
    </row>
    <row r="226" spans="1:16" ht="13" thickTop="1"/>
    <row r="227" spans="1:16">
      <c r="K227" s="47"/>
      <c r="O227" s="822"/>
    </row>
    <row r="228" spans="1:16" s="32" customFormat="1">
      <c r="A228" s="16"/>
      <c r="B228" s="16"/>
      <c r="C228" s="16"/>
      <c r="D228" s="16"/>
      <c r="E228" s="14"/>
      <c r="F228" s="42"/>
      <c r="G228" s="69"/>
      <c r="H228" s="69"/>
      <c r="K228" s="823"/>
      <c r="M228" s="825" t="s">
        <v>1301</v>
      </c>
      <c r="N228" s="824">
        <v>0.25</v>
      </c>
      <c r="O228" s="32">
        <f>N228*O219*2</f>
        <v>162739500</v>
      </c>
      <c r="P228" s="32">
        <f>O228/O223</f>
        <v>3070556.6037735851</v>
      </c>
    </row>
    <row r="229" spans="1:16" s="32" customFormat="1">
      <c r="A229" s="16"/>
      <c r="B229" s="16"/>
      <c r="C229" s="16"/>
      <c r="D229" s="16"/>
      <c r="E229" s="14"/>
      <c r="F229" s="42"/>
      <c r="G229" s="69"/>
      <c r="H229" s="69"/>
      <c r="M229" s="825" t="s">
        <v>1302</v>
      </c>
      <c r="N229" s="824">
        <f>1-N228</f>
        <v>0.75</v>
      </c>
      <c r="O229" s="32">
        <f>O219*N229</f>
        <v>244109250</v>
      </c>
    </row>
    <row r="230" spans="1:16">
      <c r="O230" s="32">
        <f>O228+O229</f>
        <v>406848750</v>
      </c>
      <c r="P230" s="826">
        <f>O230/O223</f>
        <v>7676391.5094339624</v>
      </c>
    </row>
  </sheetData>
  <mergeCells count="23">
    <mergeCell ref="G4:G5"/>
    <mergeCell ref="H4:H5"/>
    <mergeCell ref="B189:C189"/>
    <mergeCell ref="A4:A5"/>
    <mergeCell ref="B4:C5"/>
    <mergeCell ref="E4:E5"/>
    <mergeCell ref="F4:F5"/>
    <mergeCell ref="M4:O4"/>
    <mergeCell ref="B209:C209"/>
    <mergeCell ref="P5:P6"/>
    <mergeCell ref="Q5:Q6"/>
    <mergeCell ref="K4:K5"/>
    <mergeCell ref="M5:M6"/>
    <mergeCell ref="N5:N6"/>
    <mergeCell ref="O5:O6"/>
    <mergeCell ref="B208:C208"/>
    <mergeCell ref="B118:C118"/>
    <mergeCell ref="B123:C123"/>
    <mergeCell ref="D4:D5"/>
    <mergeCell ref="B98:C98"/>
    <mergeCell ref="B96:C96"/>
    <mergeCell ref="B22:C22"/>
    <mergeCell ref="B23:C23"/>
  </mergeCells>
  <printOptions horizontalCentered="1"/>
  <pageMargins left="0" right="0" top="0.19685039370078741" bottom="0.39370078740157483" header="0" footer="0.39370078740157483"/>
  <pageSetup paperSize="9" scale="76" fitToHeight="9" orientation="portrait" r:id="rId1"/>
  <headerFooter>
    <oddFooter>Page &amp;P of &amp;N</oddFooter>
  </headerFooter>
  <rowBreaks count="2" manualBreakCount="2">
    <brk id="79" max="14" man="1"/>
    <brk id="153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BF8E-C346-4EFD-8902-AD0D1C9BD067}">
  <sheetPr>
    <tabColor rgb="FFFFFF00"/>
  </sheetPr>
  <dimension ref="J9:R11"/>
  <sheetViews>
    <sheetView topLeftCell="A4" workbookViewId="0">
      <selection activeCell="G13" sqref="G13"/>
    </sheetView>
  </sheetViews>
  <sheetFormatPr defaultRowHeight="12.5"/>
  <cols>
    <col min="10" max="10" width="14.08984375" bestFit="1" customWidth="1"/>
    <col min="12" max="12" width="11.453125" bestFit="1" customWidth="1"/>
    <col min="18" max="18" width="13.08984375" bestFit="1" customWidth="1"/>
  </cols>
  <sheetData>
    <row r="9" spans="10:18">
      <c r="J9" s="866">
        <v>22000000</v>
      </c>
      <c r="K9">
        <v>52</v>
      </c>
      <c r="L9" s="869">
        <f>J9/K9</f>
        <v>423076.92307692306</v>
      </c>
    </row>
    <row r="11" spans="10:18">
      <c r="N11">
        <v>2.2000000000000002</v>
      </c>
      <c r="O11" t="s">
        <v>601</v>
      </c>
      <c r="P11">
        <f>N11*120</f>
        <v>264</v>
      </c>
      <c r="Q11">
        <v>11000</v>
      </c>
      <c r="R11" s="866">
        <f>P11*Q11</f>
        <v>2904000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7285-B88E-4330-A2C9-10020403CA9E}">
  <sheetPr>
    <tabColor rgb="FFFFFF00"/>
  </sheetPr>
  <dimension ref="K6:O25"/>
  <sheetViews>
    <sheetView workbookViewId="0">
      <selection activeCell="O9" sqref="O9"/>
    </sheetView>
  </sheetViews>
  <sheetFormatPr defaultRowHeight="12.5"/>
  <cols>
    <col min="11" max="11" width="14.6328125" bestFit="1" customWidth="1"/>
    <col min="12" max="13" width="14.08984375" bestFit="1" customWidth="1"/>
    <col min="14" max="14" width="15.08984375" bestFit="1" customWidth="1"/>
    <col min="15" max="15" width="13.08984375" bestFit="1" customWidth="1"/>
  </cols>
  <sheetData>
    <row r="6" spans="11:15">
      <c r="K6" t="s">
        <v>1315</v>
      </c>
      <c r="L6" s="866">
        <v>4100000</v>
      </c>
      <c r="M6">
        <v>52</v>
      </c>
      <c r="N6" s="869">
        <f>L6*M6</f>
        <v>213200000</v>
      </c>
    </row>
    <row r="7" spans="11:15">
      <c r="N7" s="869">
        <f>N6+M13</f>
        <v>229880000</v>
      </c>
      <c r="O7" s="869">
        <f>N7/M6</f>
        <v>4420769.230769231</v>
      </c>
    </row>
    <row r="8" spans="11:15">
      <c r="N8" s="866">
        <v>75000000</v>
      </c>
    </row>
    <row r="9" spans="11:15" ht="13">
      <c r="N9" s="870">
        <f>SUM(N7:N8)</f>
        <v>304880000</v>
      </c>
      <c r="O9" s="869">
        <f>N9/M6</f>
        <v>5863076.923076923</v>
      </c>
    </row>
    <row r="10" spans="11:15">
      <c r="K10" t="s">
        <v>1313</v>
      </c>
      <c r="L10" s="867">
        <v>90000</v>
      </c>
      <c r="M10" t="s">
        <v>353</v>
      </c>
    </row>
    <row r="11" spans="11:15">
      <c r="K11" t="s">
        <v>1314</v>
      </c>
      <c r="L11" s="866">
        <v>12000000</v>
      </c>
      <c r="M11" s="866">
        <v>52</v>
      </c>
      <c r="N11" s="867">
        <f>L11/M11</f>
        <v>230769.23076923078</v>
      </c>
      <c r="O11" t="s">
        <v>601</v>
      </c>
    </row>
    <row r="13" spans="11:15">
      <c r="M13" s="866">
        <f>N13*M11</f>
        <v>16680000</v>
      </c>
      <c r="N13" s="868">
        <f>L10+N11</f>
        <v>320769.23076923075</v>
      </c>
    </row>
    <row r="17" spans="11:12">
      <c r="K17" t="s">
        <v>1316</v>
      </c>
    </row>
    <row r="18" spans="11:12">
      <c r="K18" t="s">
        <v>1317</v>
      </c>
    </row>
    <row r="22" spans="11:12">
      <c r="K22" t="s">
        <v>1318</v>
      </c>
      <c r="L22" s="866">
        <v>20000000</v>
      </c>
    </row>
    <row r="23" spans="11:12">
      <c r="K23" t="s">
        <v>1319</v>
      </c>
      <c r="L23" s="866">
        <v>20000000</v>
      </c>
    </row>
    <row r="24" spans="11:12">
      <c r="K24" t="s">
        <v>1320</v>
      </c>
      <c r="L24" s="866">
        <v>21000000</v>
      </c>
    </row>
    <row r="25" spans="11:12">
      <c r="K25" t="s">
        <v>1321</v>
      </c>
      <c r="L25" s="866">
        <v>5000000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Q1077"/>
  <sheetViews>
    <sheetView topLeftCell="A9" zoomScale="190" zoomScaleNormal="190" workbookViewId="0">
      <pane xSplit="3" ySplit="3" topLeftCell="D13" activePane="bottomRight" state="frozen"/>
      <selection activeCell="C26" sqref="C26"/>
      <selection pane="topRight" activeCell="C26" sqref="C26"/>
      <selection pane="bottomLeft" activeCell="C26" sqref="C26"/>
      <selection pane="bottomRight" activeCell="C26" sqref="C26"/>
    </sheetView>
  </sheetViews>
  <sheetFormatPr defaultColWidth="9.08984375" defaultRowHeight="12.5"/>
  <cols>
    <col min="1" max="1" width="5.6328125" style="234" customWidth="1"/>
    <col min="2" max="2" width="10.6328125" style="234" customWidth="1"/>
    <col min="3" max="3" width="68.453125" style="234" customWidth="1"/>
    <col min="4" max="13" width="7.453125" style="272" customWidth="1"/>
    <col min="14" max="14" width="4.36328125" style="273" customWidth="1"/>
    <col min="15" max="15" width="11.453125" style="234" customWidth="1"/>
    <col min="16" max="16" width="5.54296875" style="99" customWidth="1"/>
    <col min="17" max="17" width="12.90625" style="234" customWidth="1"/>
    <col min="18" max="16384" width="9.08984375" style="234"/>
  </cols>
  <sheetData>
    <row r="1" spans="1:17" s="179" customFormat="1" ht="13" thickTop="1">
      <c r="A1" s="172"/>
      <c r="B1" s="173"/>
      <c r="C1" s="961" t="s">
        <v>362</v>
      </c>
      <c r="D1" s="962"/>
      <c r="E1" s="962"/>
      <c r="F1" s="963"/>
      <c r="G1" s="174" t="s">
        <v>342</v>
      </c>
      <c r="H1" s="175"/>
      <c r="I1" s="176"/>
      <c r="J1" s="175"/>
      <c r="K1" s="175"/>
      <c r="L1" s="175"/>
      <c r="M1" s="175"/>
      <c r="N1" s="174"/>
      <c r="O1" s="177"/>
      <c r="P1" s="177"/>
      <c r="Q1" s="178"/>
    </row>
    <row r="2" spans="1:17" s="179" customFormat="1" ht="17.5">
      <c r="A2" s="180"/>
      <c r="B2" s="181"/>
      <c r="C2" s="964"/>
      <c r="D2" s="965"/>
      <c r="E2" s="965"/>
      <c r="F2" s="966"/>
      <c r="G2" s="182" t="s">
        <v>343</v>
      </c>
      <c r="H2" s="183"/>
      <c r="I2" s="184"/>
      <c r="J2" s="277"/>
      <c r="K2" s="277"/>
      <c r="L2" s="277"/>
      <c r="M2" s="277"/>
      <c r="N2" s="185"/>
      <c r="O2" s="186"/>
      <c r="P2" s="186"/>
      <c r="Q2" s="187"/>
    </row>
    <row r="3" spans="1:17" s="179" customFormat="1" ht="17.5">
      <c r="A3" s="180"/>
      <c r="B3" s="181"/>
      <c r="C3" s="967" t="s">
        <v>363</v>
      </c>
      <c r="D3" s="968"/>
      <c r="E3" s="968"/>
      <c r="F3" s="969"/>
      <c r="G3" s="182" t="s">
        <v>344</v>
      </c>
      <c r="H3" s="183"/>
      <c r="I3" s="184"/>
      <c r="J3" s="277"/>
      <c r="K3" s="277"/>
      <c r="L3" s="277"/>
      <c r="M3" s="277"/>
      <c r="N3" s="185"/>
      <c r="O3" s="186"/>
      <c r="P3" s="186"/>
      <c r="Q3" s="187"/>
    </row>
    <row r="4" spans="1:17" s="179" customFormat="1" ht="18" thickBot="1">
      <c r="A4" s="188"/>
      <c r="B4" s="189"/>
      <c r="C4" s="970"/>
      <c r="D4" s="971"/>
      <c r="E4" s="971"/>
      <c r="F4" s="972"/>
      <c r="G4" s="190" t="s">
        <v>345</v>
      </c>
      <c r="H4" s="191"/>
      <c r="I4" s="192"/>
      <c r="J4" s="278"/>
      <c r="K4" s="278"/>
      <c r="L4" s="278"/>
      <c r="M4" s="278"/>
      <c r="N4" s="193"/>
      <c r="O4" s="194"/>
      <c r="P4" s="194"/>
      <c r="Q4" s="195"/>
    </row>
    <row r="5" spans="1:17" s="179" customFormat="1" ht="13" thickTop="1">
      <c r="A5" s="173"/>
      <c r="B5" s="173"/>
      <c r="C5" s="173"/>
      <c r="D5" s="196"/>
      <c r="E5" s="197"/>
      <c r="F5" s="198"/>
      <c r="G5" s="197"/>
      <c r="H5" s="199"/>
      <c r="I5" s="197"/>
      <c r="J5" s="197"/>
      <c r="K5" s="197"/>
      <c r="L5" s="197"/>
      <c r="M5" s="197"/>
      <c r="N5" s="200"/>
      <c r="O5" s="200"/>
      <c r="P5" s="200"/>
      <c r="Q5" s="200"/>
    </row>
    <row r="6" spans="1:17" s="179" customFormat="1" ht="15">
      <c r="A6" s="201" t="s">
        <v>346</v>
      </c>
      <c r="B6" s="201"/>
      <c r="C6" s="202" t="s">
        <v>388</v>
      </c>
      <c r="D6" s="203"/>
      <c r="E6" s="204"/>
      <c r="F6" s="205"/>
      <c r="G6" s="205"/>
      <c r="H6" s="205"/>
      <c r="I6" s="205"/>
      <c r="J6" s="205"/>
      <c r="K6" s="205"/>
      <c r="L6" s="205"/>
      <c r="M6" s="205"/>
    </row>
    <row r="7" spans="1:17" s="179" customFormat="1" ht="15">
      <c r="A7" s="201" t="s">
        <v>347</v>
      </c>
      <c r="B7" s="201"/>
      <c r="C7" s="202" t="s">
        <v>389</v>
      </c>
      <c r="D7" s="203"/>
      <c r="E7" s="204"/>
      <c r="F7" s="205"/>
      <c r="G7" s="205"/>
      <c r="H7" s="205"/>
      <c r="I7" s="205"/>
      <c r="J7" s="205"/>
      <c r="K7" s="205"/>
      <c r="L7" s="205"/>
      <c r="M7" s="205"/>
    </row>
    <row r="8" spans="1:17" s="179" customFormat="1" ht="15">
      <c r="A8" s="202" t="s">
        <v>348</v>
      </c>
      <c r="B8" s="202"/>
      <c r="C8" s="202" t="s">
        <v>349</v>
      </c>
      <c r="D8" s="203"/>
      <c r="E8" s="204"/>
      <c r="F8" s="205"/>
      <c r="G8" s="205"/>
      <c r="H8" s="205"/>
      <c r="I8" s="205"/>
      <c r="J8" s="205"/>
      <c r="K8" s="205"/>
      <c r="L8" s="205"/>
      <c r="M8" s="205"/>
    </row>
    <row r="9" spans="1:17" s="179" customFormat="1" ht="13" thickBot="1">
      <c r="A9" s="206"/>
      <c r="B9" s="206"/>
      <c r="C9" s="206"/>
      <c r="D9" s="207"/>
      <c r="E9" s="207"/>
      <c r="F9" s="208"/>
      <c r="G9" s="207"/>
      <c r="H9" s="207"/>
      <c r="I9" s="207"/>
      <c r="J9" s="207"/>
      <c r="K9" s="207"/>
      <c r="L9" s="207"/>
      <c r="M9" s="207"/>
      <c r="N9" s="206"/>
      <c r="O9" s="206"/>
      <c r="P9" s="206"/>
      <c r="Q9" s="206"/>
    </row>
    <row r="10" spans="1:17" s="209" customFormat="1" ht="15.5" thickTop="1">
      <c r="A10" s="973" t="s">
        <v>364</v>
      </c>
      <c r="B10" s="975" t="s">
        <v>350</v>
      </c>
      <c r="C10" s="976"/>
      <c r="D10" s="958" t="s">
        <v>365</v>
      </c>
      <c r="E10" s="959"/>
      <c r="F10" s="959"/>
      <c r="G10" s="959"/>
      <c r="H10" s="959"/>
      <c r="I10" s="959"/>
      <c r="J10" s="959"/>
      <c r="K10" s="959"/>
      <c r="L10" s="959"/>
      <c r="M10" s="960"/>
      <c r="N10" s="979" t="s">
        <v>366</v>
      </c>
      <c r="O10" s="980"/>
      <c r="P10" s="954" t="s">
        <v>367</v>
      </c>
      <c r="Q10" s="956" t="s">
        <v>368</v>
      </c>
    </row>
    <row r="11" spans="1:17" s="209" customFormat="1" ht="15.5" thickBot="1">
      <c r="A11" s="974"/>
      <c r="B11" s="977"/>
      <c r="C11" s="978"/>
      <c r="D11" s="292" t="s">
        <v>369</v>
      </c>
      <c r="E11" s="292" t="s">
        <v>370</v>
      </c>
      <c r="F11" s="292" t="s">
        <v>371</v>
      </c>
      <c r="G11" s="292" t="s">
        <v>372</v>
      </c>
      <c r="H11" s="292" t="s">
        <v>373</v>
      </c>
      <c r="I11" s="293" t="s">
        <v>374</v>
      </c>
      <c r="J11" s="293" t="s">
        <v>411</v>
      </c>
      <c r="K11" s="293" t="s">
        <v>412</v>
      </c>
      <c r="L11" s="293" t="s">
        <v>413</v>
      </c>
      <c r="M11" s="293" t="s">
        <v>421</v>
      </c>
      <c r="N11" s="981"/>
      <c r="O11" s="982"/>
      <c r="P11" s="955"/>
      <c r="Q11" s="957"/>
    </row>
    <row r="12" spans="1:17" s="99" customFormat="1" ht="13" thickTop="1">
      <c r="A12" s="210"/>
      <c r="B12" s="211"/>
      <c r="C12" s="212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4"/>
      <c r="O12" s="215"/>
      <c r="P12" s="215"/>
      <c r="Q12" s="216"/>
    </row>
    <row r="13" spans="1:17" s="225" customFormat="1" ht="16">
      <c r="A13" s="217" t="s">
        <v>3</v>
      </c>
      <c r="B13" s="218" t="s">
        <v>375</v>
      </c>
      <c r="C13" s="219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1"/>
      <c r="O13" s="222"/>
      <c r="P13" s="223"/>
      <c r="Q13" s="224"/>
    </row>
    <row r="14" spans="1:17" hidden="1">
      <c r="A14" s="226">
        <v>1</v>
      </c>
      <c r="B14" s="227" t="s">
        <v>376</v>
      </c>
      <c r="C14" s="228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30"/>
      <c r="O14" s="231"/>
      <c r="P14" s="232"/>
      <c r="Q14" s="233"/>
    </row>
    <row r="15" spans="1:17" hidden="1">
      <c r="A15" s="235" t="s">
        <v>352</v>
      </c>
      <c r="B15" s="227" t="s">
        <v>377</v>
      </c>
      <c r="C15" s="228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30"/>
      <c r="O15" s="231"/>
      <c r="P15" s="232"/>
      <c r="Q15" s="233"/>
    </row>
    <row r="16" spans="1:17" hidden="1">
      <c r="A16" s="226"/>
      <c r="B16" s="236"/>
      <c r="C16" s="237" t="s">
        <v>390</v>
      </c>
      <c r="D16" s="229">
        <v>1.4</v>
      </c>
      <c r="E16" s="229">
        <v>1.4</v>
      </c>
      <c r="F16" s="229">
        <f>0.1+1+0.35</f>
        <v>1.4500000000000002</v>
      </c>
      <c r="G16" s="229">
        <v>1</v>
      </c>
      <c r="H16" s="229"/>
      <c r="I16" s="229"/>
      <c r="J16" s="229"/>
      <c r="K16" s="229"/>
      <c r="L16" s="229"/>
      <c r="M16" s="229"/>
      <c r="N16" s="238" t="s">
        <v>378</v>
      </c>
      <c r="O16" s="229">
        <f>D16*E16*F16*G16</f>
        <v>2.8420000000000001</v>
      </c>
      <c r="P16" s="232" t="s">
        <v>272</v>
      </c>
      <c r="Q16" s="233"/>
    </row>
    <row r="17" spans="1:17" hidden="1">
      <c r="A17" s="226"/>
      <c r="B17" s="236"/>
      <c r="C17" s="237" t="s">
        <v>391</v>
      </c>
      <c r="D17" s="229">
        <v>1.3</v>
      </c>
      <c r="E17" s="229">
        <v>1.3</v>
      </c>
      <c r="F17" s="229">
        <f>F16</f>
        <v>1.4500000000000002</v>
      </c>
      <c r="G17" s="229">
        <v>1</v>
      </c>
      <c r="H17" s="229"/>
      <c r="I17" s="229"/>
      <c r="J17" s="229"/>
      <c r="K17" s="229"/>
      <c r="L17" s="229"/>
      <c r="M17" s="229"/>
      <c r="N17" s="238" t="s">
        <v>378</v>
      </c>
      <c r="O17" s="229">
        <f t="shared" ref="O17:O23" si="0">D17*E17*F17*G17</f>
        <v>2.4505000000000003</v>
      </c>
      <c r="P17" s="232"/>
      <c r="Q17" s="233"/>
    </row>
    <row r="18" spans="1:17" hidden="1">
      <c r="A18" s="226"/>
      <c r="B18" s="236"/>
      <c r="C18" s="237" t="s">
        <v>394</v>
      </c>
      <c r="D18" s="229">
        <v>0.9</v>
      </c>
      <c r="E18" s="229">
        <v>0.9</v>
      </c>
      <c r="F18" s="229">
        <f>F16</f>
        <v>1.4500000000000002</v>
      </c>
      <c r="G18" s="229">
        <v>1</v>
      </c>
      <c r="H18" s="229"/>
      <c r="I18" s="229"/>
      <c r="J18" s="229"/>
      <c r="K18" s="229"/>
      <c r="L18" s="229"/>
      <c r="M18" s="229"/>
      <c r="N18" s="238" t="s">
        <v>378</v>
      </c>
      <c r="O18" s="229">
        <f t="shared" si="0"/>
        <v>1.1745000000000003</v>
      </c>
      <c r="P18" s="232"/>
      <c r="Q18" s="233"/>
    </row>
    <row r="19" spans="1:17" hidden="1">
      <c r="A19" s="226"/>
      <c r="B19" s="236"/>
      <c r="C19" s="237" t="s">
        <v>392</v>
      </c>
      <c r="D19" s="229">
        <v>1.3</v>
      </c>
      <c r="E19" s="229">
        <v>1.3</v>
      </c>
      <c r="F19" s="229">
        <f>F17</f>
        <v>1.4500000000000002</v>
      </c>
      <c r="G19" s="229">
        <v>1</v>
      </c>
      <c r="H19" s="229"/>
      <c r="I19" s="229"/>
      <c r="J19" s="229"/>
      <c r="K19" s="229"/>
      <c r="L19" s="229"/>
      <c r="M19" s="229"/>
      <c r="N19" s="238" t="s">
        <v>378</v>
      </c>
      <c r="O19" s="229">
        <f t="shared" si="0"/>
        <v>2.4505000000000003</v>
      </c>
      <c r="P19" s="232"/>
      <c r="Q19" s="233"/>
    </row>
    <row r="20" spans="1:17" hidden="1">
      <c r="A20" s="226"/>
      <c r="B20" s="236"/>
      <c r="C20" s="237" t="s">
        <v>393</v>
      </c>
      <c r="D20" s="229">
        <v>1.35</v>
      </c>
      <c r="E20" s="229">
        <v>1.35</v>
      </c>
      <c r="F20" s="229">
        <f t="shared" ref="F20:F23" si="1">F18</f>
        <v>1.4500000000000002</v>
      </c>
      <c r="G20" s="229">
        <v>1</v>
      </c>
      <c r="H20" s="229"/>
      <c r="I20" s="229"/>
      <c r="J20" s="229"/>
      <c r="K20" s="229"/>
      <c r="L20" s="229"/>
      <c r="M20" s="229"/>
      <c r="N20" s="238" t="s">
        <v>378</v>
      </c>
      <c r="O20" s="229">
        <f t="shared" si="0"/>
        <v>2.6426250000000007</v>
      </c>
      <c r="P20" s="232"/>
      <c r="Q20" s="233"/>
    </row>
    <row r="21" spans="1:17" hidden="1">
      <c r="A21" s="226"/>
      <c r="B21" s="236"/>
      <c r="C21" s="237" t="s">
        <v>395</v>
      </c>
      <c r="D21" s="229">
        <v>1.1000000000000001</v>
      </c>
      <c r="E21" s="229">
        <v>1.1000000000000001</v>
      </c>
      <c r="F21" s="229">
        <f t="shared" si="1"/>
        <v>1.4500000000000002</v>
      </c>
      <c r="G21" s="229">
        <v>1</v>
      </c>
      <c r="H21" s="229"/>
      <c r="I21" s="229"/>
      <c r="J21" s="229"/>
      <c r="K21" s="229"/>
      <c r="L21" s="229"/>
      <c r="M21" s="229"/>
      <c r="N21" s="238" t="s">
        <v>378</v>
      </c>
      <c r="O21" s="229">
        <f t="shared" si="0"/>
        <v>1.7545000000000004</v>
      </c>
      <c r="P21" s="232"/>
      <c r="Q21" s="233"/>
    </row>
    <row r="22" spans="1:17" hidden="1">
      <c r="A22" s="226"/>
      <c r="B22" s="236"/>
      <c r="C22" s="237" t="s">
        <v>396</v>
      </c>
      <c r="D22" s="229">
        <v>0.9</v>
      </c>
      <c r="E22" s="229">
        <v>0.9</v>
      </c>
      <c r="F22" s="229">
        <f t="shared" si="1"/>
        <v>1.4500000000000002</v>
      </c>
      <c r="G22" s="229">
        <v>4</v>
      </c>
      <c r="H22" s="229"/>
      <c r="I22" s="229"/>
      <c r="J22" s="229"/>
      <c r="K22" s="229"/>
      <c r="L22" s="229"/>
      <c r="M22" s="229"/>
      <c r="N22" s="238" t="s">
        <v>378</v>
      </c>
      <c r="O22" s="229">
        <f t="shared" si="0"/>
        <v>4.6980000000000013</v>
      </c>
      <c r="P22" s="232"/>
      <c r="Q22" s="233"/>
    </row>
    <row r="23" spans="1:17" hidden="1">
      <c r="A23" s="226"/>
      <c r="B23" s="236"/>
      <c r="C23" s="237" t="s">
        <v>397</v>
      </c>
      <c r="D23" s="229">
        <v>0.8</v>
      </c>
      <c r="E23" s="229">
        <v>0.8</v>
      </c>
      <c r="F23" s="229">
        <f t="shared" si="1"/>
        <v>1.4500000000000002</v>
      </c>
      <c r="G23" s="229">
        <v>1</v>
      </c>
      <c r="H23" s="229"/>
      <c r="I23" s="229"/>
      <c r="J23" s="229"/>
      <c r="K23" s="229"/>
      <c r="L23" s="229"/>
      <c r="M23" s="229"/>
      <c r="N23" s="238" t="s">
        <v>378</v>
      </c>
      <c r="O23" s="229">
        <f t="shared" si="0"/>
        <v>0.92800000000000027</v>
      </c>
      <c r="P23" s="232"/>
      <c r="Q23" s="233"/>
    </row>
    <row r="24" spans="1:17" hidden="1">
      <c r="A24" s="226"/>
      <c r="B24" s="236"/>
      <c r="C24" s="228"/>
      <c r="D24" s="239"/>
      <c r="E24" s="229"/>
      <c r="F24" s="229"/>
      <c r="G24" s="229"/>
      <c r="H24" s="229"/>
      <c r="I24" s="229"/>
      <c r="J24" s="229"/>
      <c r="K24" s="229"/>
      <c r="L24" s="229"/>
      <c r="M24" s="229"/>
      <c r="N24" s="238"/>
      <c r="O24" s="240">
        <f>SUM(O16:O23)</f>
        <v>18.940625000000004</v>
      </c>
      <c r="P24" s="241" t="s">
        <v>272</v>
      </c>
      <c r="Q24" s="233"/>
    </row>
    <row r="25" spans="1:17" hidden="1">
      <c r="A25" s="235" t="s">
        <v>351</v>
      </c>
      <c r="B25" s="227" t="s">
        <v>398</v>
      </c>
      <c r="C25" s="228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30"/>
      <c r="O25" s="231"/>
      <c r="P25" s="232"/>
      <c r="Q25" s="233"/>
    </row>
    <row r="26" spans="1:17" hidden="1">
      <c r="A26" s="226"/>
      <c r="B26" s="275" t="s">
        <v>399</v>
      </c>
      <c r="C26" s="237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38"/>
      <c r="O26" s="229"/>
      <c r="P26" s="232"/>
      <c r="Q26" s="233"/>
    </row>
    <row r="27" spans="1:17" hidden="1">
      <c r="A27" s="226"/>
      <c r="B27" s="274"/>
      <c r="C27" s="237">
        <v>2</v>
      </c>
      <c r="D27" s="229">
        <f>2.85-0.9-0.65</f>
        <v>1.3000000000000003</v>
      </c>
      <c r="E27" s="229">
        <v>0.8</v>
      </c>
      <c r="F27" s="229">
        <f>0.1+0.7+0.35</f>
        <v>1.1499999999999999</v>
      </c>
      <c r="G27" s="229"/>
      <c r="H27" s="229"/>
      <c r="I27" s="229"/>
      <c r="J27" s="229"/>
      <c r="K27" s="229"/>
      <c r="L27" s="229"/>
      <c r="M27" s="229"/>
      <c r="N27" s="238" t="s">
        <v>378</v>
      </c>
      <c r="O27" s="229">
        <f>D27*E27*F27</f>
        <v>1.1960000000000002</v>
      </c>
      <c r="P27" s="232" t="s">
        <v>272</v>
      </c>
      <c r="Q27" s="233"/>
    </row>
    <row r="28" spans="1:17" hidden="1">
      <c r="A28" s="226"/>
      <c r="B28" s="274"/>
      <c r="C28" s="237">
        <v>3</v>
      </c>
      <c r="D28" s="229">
        <f>4.15-0.65-0.8</f>
        <v>2.7</v>
      </c>
      <c r="E28" s="229">
        <f>E27</f>
        <v>0.8</v>
      </c>
      <c r="F28" s="229">
        <f>F27</f>
        <v>1.1499999999999999</v>
      </c>
      <c r="G28" s="229"/>
      <c r="H28" s="229"/>
      <c r="I28" s="229"/>
      <c r="J28" s="229"/>
      <c r="K28" s="229"/>
      <c r="L28" s="229"/>
      <c r="M28" s="229"/>
      <c r="N28" s="238" t="s">
        <v>378</v>
      </c>
      <c r="O28" s="229">
        <f t="shared" ref="O28:O37" si="2">D28*E28*F28</f>
        <v>2.484</v>
      </c>
      <c r="P28" s="232"/>
      <c r="Q28" s="233"/>
    </row>
    <row r="29" spans="1:17" hidden="1">
      <c r="A29" s="226"/>
      <c r="B29" s="274"/>
      <c r="C29" s="237">
        <v>6</v>
      </c>
      <c r="D29" s="229">
        <f>3-0.65-0.7</f>
        <v>1.6500000000000001</v>
      </c>
      <c r="E29" s="229">
        <f t="shared" ref="E29:E37" si="3">E28</f>
        <v>0.8</v>
      </c>
      <c r="F29" s="229">
        <f t="shared" ref="F29:F37" si="4">F28</f>
        <v>1.1499999999999999</v>
      </c>
      <c r="G29" s="229"/>
      <c r="H29" s="229"/>
      <c r="I29" s="229"/>
      <c r="J29" s="229"/>
      <c r="K29" s="229"/>
      <c r="L29" s="229"/>
      <c r="M29" s="229"/>
      <c r="N29" s="238" t="s">
        <v>378</v>
      </c>
      <c r="O29" s="229">
        <f t="shared" si="2"/>
        <v>1.5180000000000002</v>
      </c>
      <c r="P29" s="232"/>
      <c r="Q29" s="233"/>
    </row>
    <row r="30" spans="1:17" hidden="1">
      <c r="A30" s="226"/>
      <c r="B30" s="274"/>
      <c r="C30" s="237">
        <v>8</v>
      </c>
      <c r="D30" s="229">
        <f>2.85-0.55-0.7</f>
        <v>1.5999999999999999</v>
      </c>
      <c r="E30" s="229">
        <f t="shared" si="3"/>
        <v>0.8</v>
      </c>
      <c r="F30" s="229">
        <f t="shared" si="4"/>
        <v>1.1499999999999999</v>
      </c>
      <c r="G30" s="229"/>
      <c r="H30" s="229"/>
      <c r="I30" s="229"/>
      <c r="J30" s="229"/>
      <c r="K30" s="229"/>
      <c r="L30" s="229"/>
      <c r="M30" s="229"/>
      <c r="N30" s="238" t="s">
        <v>378</v>
      </c>
      <c r="O30" s="229">
        <f t="shared" si="2"/>
        <v>1.472</v>
      </c>
      <c r="P30" s="232"/>
      <c r="Q30" s="233"/>
    </row>
    <row r="31" spans="1:17" hidden="1">
      <c r="A31" s="226"/>
      <c r="B31" s="274"/>
      <c r="C31" s="237">
        <v>9</v>
      </c>
      <c r="D31" s="229">
        <f>4.15-0.7-0.675</f>
        <v>2.7750000000000004</v>
      </c>
      <c r="E31" s="229">
        <f t="shared" si="3"/>
        <v>0.8</v>
      </c>
      <c r="F31" s="229">
        <f t="shared" si="4"/>
        <v>1.1499999999999999</v>
      </c>
      <c r="G31" s="229"/>
      <c r="H31" s="229"/>
      <c r="I31" s="229"/>
      <c r="J31" s="229"/>
      <c r="K31" s="229"/>
      <c r="L31" s="229"/>
      <c r="M31" s="229"/>
      <c r="N31" s="238" t="s">
        <v>378</v>
      </c>
      <c r="O31" s="229">
        <f t="shared" si="2"/>
        <v>2.5529999999999999</v>
      </c>
      <c r="P31" s="232"/>
      <c r="Q31" s="233"/>
    </row>
    <row r="32" spans="1:17" hidden="1">
      <c r="A32" s="226"/>
      <c r="B32" s="274"/>
      <c r="C32" s="237">
        <v>11</v>
      </c>
      <c r="D32" s="229">
        <f>1.45-0.7</f>
        <v>0.75</v>
      </c>
      <c r="E32" s="229">
        <f t="shared" si="3"/>
        <v>0.8</v>
      </c>
      <c r="F32" s="229">
        <f t="shared" si="4"/>
        <v>1.1499999999999999</v>
      </c>
      <c r="G32" s="229"/>
      <c r="H32" s="229"/>
      <c r="I32" s="229"/>
      <c r="J32" s="229"/>
      <c r="K32" s="229"/>
      <c r="L32" s="229"/>
      <c r="M32" s="229"/>
      <c r="N32" s="238" t="s">
        <v>378</v>
      </c>
      <c r="O32" s="229">
        <f t="shared" si="2"/>
        <v>0.69000000000000006</v>
      </c>
      <c r="P32" s="232"/>
      <c r="Q32" s="233"/>
    </row>
    <row r="33" spans="1:17" hidden="1">
      <c r="A33" s="226"/>
      <c r="B33" s="274"/>
      <c r="C33" s="237">
        <v>13</v>
      </c>
      <c r="D33" s="229">
        <f>2.85</f>
        <v>2.85</v>
      </c>
      <c r="E33" s="229">
        <f t="shared" si="3"/>
        <v>0.8</v>
      </c>
      <c r="F33" s="229">
        <f t="shared" si="4"/>
        <v>1.1499999999999999</v>
      </c>
      <c r="G33" s="229"/>
      <c r="H33" s="229"/>
      <c r="I33" s="229"/>
      <c r="J33" s="229"/>
      <c r="K33" s="229"/>
      <c r="L33" s="229"/>
      <c r="M33" s="229"/>
      <c r="N33" s="238" t="s">
        <v>378</v>
      </c>
      <c r="O33" s="229">
        <f t="shared" si="2"/>
        <v>2.6219999999999999</v>
      </c>
      <c r="P33" s="232"/>
      <c r="Q33" s="233"/>
    </row>
    <row r="34" spans="1:17" hidden="1">
      <c r="A34" s="226"/>
      <c r="B34" s="274"/>
      <c r="C34" s="237">
        <v>15</v>
      </c>
      <c r="D34" s="229">
        <f>2.25-0.45</f>
        <v>1.8</v>
      </c>
      <c r="E34" s="229">
        <f t="shared" si="3"/>
        <v>0.8</v>
      </c>
      <c r="F34" s="229">
        <f t="shared" si="4"/>
        <v>1.1499999999999999</v>
      </c>
      <c r="G34" s="229"/>
      <c r="H34" s="229"/>
      <c r="I34" s="229"/>
      <c r="J34" s="229"/>
      <c r="K34" s="229"/>
      <c r="L34" s="229"/>
      <c r="M34" s="229"/>
      <c r="N34" s="238" t="s">
        <v>378</v>
      </c>
      <c r="O34" s="229">
        <f t="shared" si="2"/>
        <v>1.6560000000000001</v>
      </c>
      <c r="P34" s="232"/>
      <c r="Q34" s="233"/>
    </row>
    <row r="35" spans="1:17" hidden="1">
      <c r="A35" s="226"/>
      <c r="B35" s="274"/>
      <c r="C35" s="237">
        <v>16</v>
      </c>
      <c r="D35" s="229">
        <f>1.65-0.65</f>
        <v>0.99999999999999989</v>
      </c>
      <c r="E35" s="229">
        <f t="shared" si="3"/>
        <v>0.8</v>
      </c>
      <c r="F35" s="229">
        <f t="shared" si="4"/>
        <v>1.1499999999999999</v>
      </c>
      <c r="G35" s="229"/>
      <c r="H35" s="229"/>
      <c r="I35" s="229"/>
      <c r="J35" s="229"/>
      <c r="K35" s="229"/>
      <c r="L35" s="229"/>
      <c r="M35" s="229"/>
      <c r="N35" s="238" t="s">
        <v>378</v>
      </c>
      <c r="O35" s="229">
        <f t="shared" si="2"/>
        <v>0.91999999999999982</v>
      </c>
      <c r="P35" s="232"/>
      <c r="Q35" s="233"/>
    </row>
    <row r="36" spans="1:17" hidden="1">
      <c r="A36" s="226"/>
      <c r="B36" s="274"/>
      <c r="C36" s="237">
        <v>17</v>
      </c>
      <c r="D36" s="229">
        <v>1.2</v>
      </c>
      <c r="E36" s="229">
        <f t="shared" si="3"/>
        <v>0.8</v>
      </c>
      <c r="F36" s="229">
        <f t="shared" si="4"/>
        <v>1.1499999999999999</v>
      </c>
      <c r="G36" s="229"/>
      <c r="H36" s="229"/>
      <c r="I36" s="229"/>
      <c r="J36" s="229"/>
      <c r="K36" s="229"/>
      <c r="L36" s="229"/>
      <c r="M36" s="229"/>
      <c r="N36" s="238" t="s">
        <v>378</v>
      </c>
      <c r="O36" s="229">
        <f t="shared" si="2"/>
        <v>1.1039999999999999</v>
      </c>
      <c r="P36" s="232"/>
      <c r="Q36" s="233"/>
    </row>
    <row r="37" spans="1:17" hidden="1">
      <c r="A37" s="226"/>
      <c r="B37" s="274"/>
      <c r="C37" s="237">
        <v>18</v>
      </c>
      <c r="D37" s="229">
        <f>2.5</f>
        <v>2.5</v>
      </c>
      <c r="E37" s="229">
        <f t="shared" si="3"/>
        <v>0.8</v>
      </c>
      <c r="F37" s="229">
        <f t="shared" si="4"/>
        <v>1.1499999999999999</v>
      </c>
      <c r="G37" s="229"/>
      <c r="H37" s="229"/>
      <c r="I37" s="229"/>
      <c r="J37" s="229"/>
      <c r="K37" s="229"/>
      <c r="L37" s="229"/>
      <c r="M37" s="229"/>
      <c r="N37" s="238" t="s">
        <v>378</v>
      </c>
      <c r="O37" s="229">
        <f t="shared" si="2"/>
        <v>2.2999999999999998</v>
      </c>
      <c r="P37" s="232"/>
      <c r="Q37" s="233"/>
    </row>
    <row r="38" spans="1:17" hidden="1">
      <c r="A38" s="226"/>
      <c r="B38" s="236"/>
      <c r="C38" s="228"/>
      <c r="D38" s="239"/>
      <c r="E38" s="229"/>
      <c r="F38" s="229"/>
      <c r="G38" s="229"/>
      <c r="H38" s="229"/>
      <c r="I38" s="229"/>
      <c r="J38" s="229"/>
      <c r="K38" s="229"/>
      <c r="L38" s="229"/>
      <c r="M38" s="229"/>
      <c r="N38" s="238"/>
      <c r="O38" s="240">
        <f>SUM(O27:O37)</f>
        <v>18.515000000000001</v>
      </c>
      <c r="P38" s="241" t="s">
        <v>272</v>
      </c>
      <c r="Q38" s="233"/>
    </row>
    <row r="39" spans="1:17" hidden="1">
      <c r="A39" s="226"/>
      <c r="B39" s="275" t="s">
        <v>400</v>
      </c>
      <c r="C39" s="237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38"/>
      <c r="O39" s="229"/>
      <c r="P39" s="232"/>
      <c r="Q39" s="233"/>
    </row>
    <row r="40" spans="1:17" hidden="1">
      <c r="A40" s="226"/>
      <c r="B40" s="274"/>
      <c r="C40" s="237">
        <v>1</v>
      </c>
      <c r="D40" s="229">
        <f>1-0.65</f>
        <v>0.35</v>
      </c>
      <c r="E40" s="229">
        <v>0.8</v>
      </c>
      <c r="F40" s="229">
        <f>0.1+0.7+0.35</f>
        <v>1.1499999999999999</v>
      </c>
      <c r="G40" s="229"/>
      <c r="H40" s="229"/>
      <c r="I40" s="229"/>
      <c r="J40" s="229"/>
      <c r="K40" s="229"/>
      <c r="L40" s="229"/>
      <c r="M40" s="229"/>
      <c r="N40" s="238" t="s">
        <v>378</v>
      </c>
      <c r="O40" s="229">
        <f>D40*E40*F40</f>
        <v>0.32199999999999995</v>
      </c>
      <c r="P40" s="232" t="s">
        <v>272</v>
      </c>
      <c r="Q40" s="233"/>
    </row>
    <row r="41" spans="1:17" hidden="1">
      <c r="A41" s="226"/>
      <c r="B41" s="274"/>
      <c r="C41" s="237">
        <v>4</v>
      </c>
      <c r="D41" s="229">
        <f>2-0.45</f>
        <v>1.55</v>
      </c>
      <c r="E41" s="229">
        <f>E40</f>
        <v>0.8</v>
      </c>
      <c r="F41" s="229">
        <f>F40</f>
        <v>1.1499999999999999</v>
      </c>
      <c r="G41" s="229"/>
      <c r="H41" s="229"/>
      <c r="I41" s="229"/>
      <c r="J41" s="229"/>
      <c r="K41" s="229"/>
      <c r="L41" s="229"/>
      <c r="M41" s="229"/>
      <c r="N41" s="238" t="s">
        <v>378</v>
      </c>
      <c r="O41" s="229">
        <f t="shared" ref="O41:O47" si="5">D41*E41*F41</f>
        <v>1.4260000000000002</v>
      </c>
      <c r="P41" s="232"/>
      <c r="Q41" s="233"/>
    </row>
    <row r="42" spans="1:17" hidden="1">
      <c r="A42" s="226"/>
      <c r="B42" s="274"/>
      <c r="C42" s="237">
        <v>5</v>
      </c>
      <c r="D42" s="229">
        <f>3-0.45-0.675</f>
        <v>1.8749999999999998</v>
      </c>
      <c r="E42" s="229">
        <f t="shared" ref="E42:E47" si="6">E41</f>
        <v>0.8</v>
      </c>
      <c r="F42" s="229">
        <f t="shared" ref="F42:F47" si="7">F41</f>
        <v>1.1499999999999999</v>
      </c>
      <c r="G42" s="229"/>
      <c r="H42" s="229"/>
      <c r="I42" s="229"/>
      <c r="J42" s="229"/>
      <c r="K42" s="229"/>
      <c r="L42" s="229"/>
      <c r="M42" s="229"/>
      <c r="N42" s="238" t="s">
        <v>378</v>
      </c>
      <c r="O42" s="229">
        <f t="shared" si="5"/>
        <v>1.7249999999999999</v>
      </c>
      <c r="P42" s="232"/>
      <c r="Q42" s="233"/>
    </row>
    <row r="43" spans="1:17" hidden="1">
      <c r="A43" s="226"/>
      <c r="B43" s="274"/>
      <c r="C43" s="237">
        <v>7</v>
      </c>
      <c r="D43" s="229">
        <f>3-0.45-0.4</f>
        <v>2.15</v>
      </c>
      <c r="E43" s="229">
        <f t="shared" si="6"/>
        <v>0.8</v>
      </c>
      <c r="F43" s="229">
        <f t="shared" si="7"/>
        <v>1.1499999999999999</v>
      </c>
      <c r="G43" s="229"/>
      <c r="H43" s="229"/>
      <c r="I43" s="229"/>
      <c r="J43" s="229"/>
      <c r="K43" s="229"/>
      <c r="L43" s="229"/>
      <c r="M43" s="229"/>
      <c r="N43" s="238" t="s">
        <v>378</v>
      </c>
      <c r="O43" s="229">
        <f t="shared" si="5"/>
        <v>1.9779999999999998</v>
      </c>
      <c r="P43" s="232"/>
      <c r="Q43" s="233"/>
    </row>
    <row r="44" spans="1:17" hidden="1">
      <c r="A44" s="226"/>
      <c r="B44" s="274"/>
      <c r="C44" s="237">
        <v>10</v>
      </c>
      <c r="D44" s="229">
        <f>2.5-0.675-0.45</f>
        <v>1.375</v>
      </c>
      <c r="E44" s="229">
        <f t="shared" si="6"/>
        <v>0.8</v>
      </c>
      <c r="F44" s="229">
        <f t="shared" si="7"/>
        <v>1.1499999999999999</v>
      </c>
      <c r="G44" s="229"/>
      <c r="H44" s="229"/>
      <c r="I44" s="229"/>
      <c r="J44" s="229"/>
      <c r="K44" s="229"/>
      <c r="L44" s="229"/>
      <c r="M44" s="229"/>
      <c r="N44" s="238" t="s">
        <v>378</v>
      </c>
      <c r="O44" s="229">
        <f t="shared" si="5"/>
        <v>1.2649999999999999</v>
      </c>
      <c r="P44" s="232"/>
      <c r="Q44" s="233"/>
    </row>
    <row r="45" spans="1:17" hidden="1">
      <c r="A45" s="226"/>
      <c r="B45" s="274"/>
      <c r="C45" s="237">
        <v>12</v>
      </c>
      <c r="D45" s="229">
        <f>1.45-0.55</f>
        <v>0.89999999999999991</v>
      </c>
      <c r="E45" s="229">
        <f t="shared" si="6"/>
        <v>0.8</v>
      </c>
      <c r="F45" s="229">
        <f t="shared" si="7"/>
        <v>1.1499999999999999</v>
      </c>
      <c r="G45" s="229"/>
      <c r="H45" s="229"/>
      <c r="I45" s="229"/>
      <c r="J45" s="229"/>
      <c r="K45" s="229"/>
      <c r="L45" s="229"/>
      <c r="M45" s="229"/>
      <c r="N45" s="238" t="s">
        <v>378</v>
      </c>
      <c r="O45" s="229">
        <f t="shared" si="5"/>
        <v>0.82799999999999996</v>
      </c>
      <c r="P45" s="232"/>
      <c r="Q45" s="233"/>
    </row>
    <row r="46" spans="1:17" hidden="1">
      <c r="A46" s="226"/>
      <c r="B46" s="274"/>
      <c r="C46" s="237">
        <v>14</v>
      </c>
      <c r="D46" s="229">
        <f>2.25-0.45</f>
        <v>1.8</v>
      </c>
      <c r="E46" s="229">
        <f t="shared" si="6"/>
        <v>0.8</v>
      </c>
      <c r="F46" s="229">
        <f t="shared" si="7"/>
        <v>1.1499999999999999</v>
      </c>
      <c r="G46" s="229"/>
      <c r="H46" s="229"/>
      <c r="I46" s="229"/>
      <c r="J46" s="229"/>
      <c r="K46" s="229"/>
      <c r="L46" s="229"/>
      <c r="M46" s="229"/>
      <c r="N46" s="238" t="s">
        <v>378</v>
      </c>
      <c r="O46" s="229">
        <f t="shared" si="5"/>
        <v>1.6560000000000001</v>
      </c>
      <c r="P46" s="232"/>
      <c r="Q46" s="233"/>
    </row>
    <row r="47" spans="1:17" hidden="1">
      <c r="A47" s="226"/>
      <c r="B47" s="274"/>
      <c r="C47" s="237">
        <v>19</v>
      </c>
      <c r="D47" s="229">
        <f>1.2-0.45</f>
        <v>0.75</v>
      </c>
      <c r="E47" s="229">
        <f t="shared" si="6"/>
        <v>0.8</v>
      </c>
      <c r="F47" s="229">
        <f t="shared" si="7"/>
        <v>1.1499999999999999</v>
      </c>
      <c r="G47" s="229"/>
      <c r="H47" s="229"/>
      <c r="I47" s="229"/>
      <c r="J47" s="229"/>
      <c r="K47" s="229"/>
      <c r="L47" s="229"/>
      <c r="M47" s="229"/>
      <c r="N47" s="238" t="s">
        <v>378</v>
      </c>
      <c r="O47" s="229">
        <f t="shared" si="5"/>
        <v>0.69000000000000006</v>
      </c>
      <c r="P47" s="232"/>
      <c r="Q47" s="233"/>
    </row>
    <row r="48" spans="1:17" hidden="1">
      <c r="A48" s="226"/>
      <c r="B48" s="236"/>
      <c r="C48" s="228"/>
      <c r="D48" s="239"/>
      <c r="E48" s="229"/>
      <c r="F48" s="229"/>
      <c r="G48" s="229"/>
      <c r="H48" s="229"/>
      <c r="I48" s="229"/>
      <c r="J48" s="229"/>
      <c r="K48" s="229"/>
      <c r="L48" s="229"/>
      <c r="M48" s="229"/>
      <c r="N48" s="238"/>
      <c r="O48" s="240">
        <f>SUM(O40:O47)</f>
        <v>9.8899999999999988</v>
      </c>
      <c r="P48" s="241" t="s">
        <v>272</v>
      </c>
      <c r="Q48" s="233"/>
    </row>
    <row r="49" spans="1:17" hidden="1">
      <c r="A49" s="226"/>
      <c r="B49" s="275" t="s">
        <v>404</v>
      </c>
      <c r="C49" s="237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38"/>
      <c r="O49" s="229"/>
      <c r="P49" s="232"/>
      <c r="Q49" s="233"/>
    </row>
    <row r="50" spans="1:17" hidden="1">
      <c r="A50" s="226"/>
      <c r="B50" s="274"/>
      <c r="C50" s="237">
        <v>20</v>
      </c>
      <c r="D50" s="229">
        <v>2.2999999999999998</v>
      </c>
      <c r="E50" s="229">
        <v>0.6</v>
      </c>
      <c r="F50" s="229">
        <v>0.6</v>
      </c>
      <c r="G50" s="229"/>
      <c r="H50" s="229"/>
      <c r="I50" s="229"/>
      <c r="J50" s="229"/>
      <c r="K50" s="229"/>
      <c r="L50" s="229"/>
      <c r="M50" s="229"/>
      <c r="N50" s="238" t="s">
        <v>378</v>
      </c>
      <c r="O50" s="229">
        <f>D50*E50*F50</f>
        <v>0.82799999999999996</v>
      </c>
      <c r="P50" s="232" t="s">
        <v>272</v>
      </c>
      <c r="Q50" s="233"/>
    </row>
    <row r="51" spans="1:17" hidden="1">
      <c r="A51" s="226"/>
      <c r="B51" s="274"/>
      <c r="C51" s="237">
        <v>21</v>
      </c>
      <c r="D51" s="229">
        <v>3.5</v>
      </c>
      <c r="E51" s="229">
        <f>E50</f>
        <v>0.6</v>
      </c>
      <c r="F51" s="229">
        <f>F50</f>
        <v>0.6</v>
      </c>
      <c r="G51" s="229"/>
      <c r="H51" s="229"/>
      <c r="I51" s="229"/>
      <c r="J51" s="229"/>
      <c r="K51" s="229"/>
      <c r="L51" s="229"/>
      <c r="M51" s="229"/>
      <c r="N51" s="238" t="s">
        <v>378</v>
      </c>
      <c r="O51" s="229">
        <f t="shared" ref="O51:O53" si="8">D51*E51*F51</f>
        <v>1.26</v>
      </c>
      <c r="P51" s="232"/>
      <c r="Q51" s="233"/>
    </row>
    <row r="52" spans="1:17" hidden="1">
      <c r="A52" s="226"/>
      <c r="B52" s="274"/>
      <c r="C52" s="237">
        <v>22</v>
      </c>
      <c r="D52" s="229">
        <v>3.5</v>
      </c>
      <c r="E52" s="229">
        <f t="shared" ref="E52:E53" si="9">E51</f>
        <v>0.6</v>
      </c>
      <c r="F52" s="229">
        <f t="shared" ref="F52:F53" si="10">F51</f>
        <v>0.6</v>
      </c>
      <c r="G52" s="229"/>
      <c r="H52" s="229"/>
      <c r="I52" s="229"/>
      <c r="J52" s="229"/>
      <c r="K52" s="229"/>
      <c r="L52" s="229"/>
      <c r="M52" s="229"/>
      <c r="N52" s="238" t="s">
        <v>378</v>
      </c>
      <c r="O52" s="229">
        <f t="shared" si="8"/>
        <v>1.26</v>
      </c>
      <c r="P52" s="232"/>
      <c r="Q52" s="233"/>
    </row>
    <row r="53" spans="1:17" hidden="1">
      <c r="A53" s="226"/>
      <c r="B53" s="274"/>
      <c r="C53" s="237">
        <v>23</v>
      </c>
      <c r="D53" s="229">
        <v>2.2999999999999998</v>
      </c>
      <c r="E53" s="229">
        <f t="shared" si="9"/>
        <v>0.6</v>
      </c>
      <c r="F53" s="229">
        <f t="shared" si="10"/>
        <v>0.6</v>
      </c>
      <c r="G53" s="229"/>
      <c r="H53" s="229"/>
      <c r="I53" s="229"/>
      <c r="J53" s="229"/>
      <c r="K53" s="229"/>
      <c r="L53" s="229"/>
      <c r="M53" s="229"/>
      <c r="N53" s="238" t="s">
        <v>378</v>
      </c>
      <c r="O53" s="229">
        <f t="shared" si="8"/>
        <v>0.82799999999999996</v>
      </c>
      <c r="P53" s="232"/>
      <c r="Q53" s="233"/>
    </row>
    <row r="54" spans="1:17" hidden="1">
      <c r="A54" s="226"/>
      <c r="B54" s="236"/>
      <c r="C54" s="228"/>
      <c r="D54" s="239"/>
      <c r="E54" s="229"/>
      <c r="F54" s="229"/>
      <c r="G54" s="229"/>
      <c r="H54" s="229"/>
      <c r="I54" s="229"/>
      <c r="J54" s="229"/>
      <c r="K54" s="229"/>
      <c r="L54" s="229"/>
      <c r="M54" s="229"/>
      <c r="N54" s="238"/>
      <c r="O54" s="240">
        <f>SUM(O50:O53)</f>
        <v>4.1760000000000002</v>
      </c>
      <c r="P54" s="241" t="s">
        <v>272</v>
      </c>
      <c r="Q54" s="233"/>
    </row>
    <row r="55" spans="1:17" hidden="1">
      <c r="A55" s="226"/>
      <c r="B55" s="236"/>
      <c r="C55" s="228"/>
      <c r="D55" s="240" t="s">
        <v>405</v>
      </c>
      <c r="E55" s="245"/>
      <c r="F55" s="245"/>
      <c r="G55" s="245"/>
      <c r="H55" s="245"/>
      <c r="I55" s="245"/>
      <c r="J55" s="245"/>
      <c r="K55" s="245"/>
      <c r="L55" s="245"/>
      <c r="M55" s="245"/>
      <c r="N55" s="254"/>
      <c r="O55" s="240">
        <f>SUM(O16:O54)/2</f>
        <v>51.521625000000007</v>
      </c>
      <c r="P55" s="241" t="s">
        <v>272</v>
      </c>
      <c r="Q55" s="233"/>
    </row>
    <row r="56" spans="1:17">
      <c r="A56" s="226"/>
      <c r="B56" s="236"/>
      <c r="C56" s="228"/>
      <c r="D56" s="239"/>
      <c r="E56" s="229"/>
      <c r="F56" s="229"/>
      <c r="G56" s="229"/>
      <c r="H56" s="229"/>
      <c r="I56" s="229"/>
      <c r="J56" s="229"/>
      <c r="K56" s="229"/>
      <c r="L56" s="229"/>
      <c r="M56" s="229"/>
      <c r="N56" s="238"/>
      <c r="O56" s="239"/>
      <c r="P56" s="244"/>
      <c r="Q56" s="233"/>
    </row>
    <row r="57" spans="1:17">
      <c r="A57" s="226">
        <v>1</v>
      </c>
      <c r="B57" s="242" t="s">
        <v>379</v>
      </c>
      <c r="C57" s="228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38"/>
      <c r="O57" s="229"/>
      <c r="P57" s="232"/>
      <c r="Q57" s="233"/>
    </row>
    <row r="58" spans="1:17">
      <c r="A58" s="226"/>
      <c r="B58" s="275" t="s">
        <v>577</v>
      </c>
      <c r="C58" s="237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38"/>
      <c r="O58" s="229"/>
      <c r="P58" s="232"/>
      <c r="Q58" s="233"/>
    </row>
    <row r="59" spans="1:17">
      <c r="A59" s="226"/>
      <c r="B59" s="274"/>
      <c r="C59" s="237">
        <v>1</v>
      </c>
      <c r="D59" s="229">
        <f>2.85+1.45</f>
        <v>4.3</v>
      </c>
      <c r="E59" s="229">
        <f>(0.75+0.35)/2</f>
        <v>0.55000000000000004</v>
      </c>
      <c r="F59" s="229">
        <v>0.7</v>
      </c>
      <c r="G59" s="229"/>
      <c r="H59" s="229"/>
      <c r="I59" s="229"/>
      <c r="J59" s="229"/>
      <c r="K59" s="229"/>
      <c r="L59" s="229"/>
      <c r="M59" s="229"/>
      <c r="N59" s="238" t="s">
        <v>378</v>
      </c>
      <c r="O59" s="229">
        <f>D59*E59*F59</f>
        <v>1.6555</v>
      </c>
      <c r="P59" s="232" t="s">
        <v>272</v>
      </c>
      <c r="Q59" s="233"/>
    </row>
    <row r="60" spans="1:17">
      <c r="A60" s="226"/>
      <c r="B60" s="274"/>
      <c r="C60" s="237">
        <f>C59+1</f>
        <v>2</v>
      </c>
      <c r="D60" s="229">
        <f>1.45+1.55</f>
        <v>3</v>
      </c>
      <c r="E60" s="229">
        <f>E59</f>
        <v>0.55000000000000004</v>
      </c>
      <c r="F60" s="229">
        <f>F59</f>
        <v>0.7</v>
      </c>
      <c r="G60" s="229"/>
      <c r="H60" s="229"/>
      <c r="I60" s="229"/>
      <c r="J60" s="229"/>
      <c r="K60" s="229"/>
      <c r="L60" s="229"/>
      <c r="M60" s="229"/>
      <c r="N60" s="238" t="s">
        <v>378</v>
      </c>
      <c r="O60" s="229">
        <f t="shared" ref="O60:O69" si="11">D60*E60*F60</f>
        <v>1.155</v>
      </c>
      <c r="P60" s="232"/>
      <c r="Q60" s="233"/>
    </row>
    <row r="61" spans="1:17">
      <c r="A61" s="226"/>
      <c r="B61" s="274"/>
      <c r="C61" s="237">
        <f t="shared" ref="C61:C69" si="12">C60+1</f>
        <v>3</v>
      </c>
      <c r="D61" s="229">
        <f>2.2+2.5</f>
        <v>4.7</v>
      </c>
      <c r="E61" s="229">
        <f t="shared" ref="E61:E69" si="13">E60</f>
        <v>0.55000000000000004</v>
      </c>
      <c r="F61" s="229">
        <f t="shared" ref="F61:F69" si="14">F60</f>
        <v>0.7</v>
      </c>
      <c r="G61" s="229"/>
      <c r="H61" s="229"/>
      <c r="I61" s="229"/>
      <c r="J61" s="229"/>
      <c r="K61" s="229"/>
      <c r="L61" s="229"/>
      <c r="M61" s="229"/>
      <c r="N61" s="238" t="s">
        <v>378</v>
      </c>
      <c r="O61" s="229">
        <f t="shared" si="11"/>
        <v>1.8095000000000001</v>
      </c>
      <c r="P61" s="232"/>
      <c r="Q61" s="233"/>
    </row>
    <row r="62" spans="1:17">
      <c r="A62" s="226"/>
      <c r="B62" s="274"/>
      <c r="C62" s="237">
        <f t="shared" si="12"/>
        <v>4</v>
      </c>
      <c r="D62" s="229">
        <v>2.5</v>
      </c>
      <c r="E62" s="229">
        <f t="shared" si="13"/>
        <v>0.55000000000000004</v>
      </c>
      <c r="F62" s="229">
        <f t="shared" si="14"/>
        <v>0.7</v>
      </c>
      <c r="G62" s="229"/>
      <c r="H62" s="229"/>
      <c r="I62" s="229"/>
      <c r="J62" s="229"/>
      <c r="K62" s="229"/>
      <c r="L62" s="229"/>
      <c r="M62" s="229"/>
      <c r="N62" s="238" t="s">
        <v>378</v>
      </c>
      <c r="O62" s="229">
        <f t="shared" si="11"/>
        <v>0.96249999999999991</v>
      </c>
      <c r="P62" s="232"/>
      <c r="Q62" s="233"/>
    </row>
    <row r="63" spans="1:17">
      <c r="A63" s="226"/>
      <c r="B63" s="274"/>
      <c r="C63" s="237">
        <f t="shared" si="12"/>
        <v>5</v>
      </c>
      <c r="D63" s="229">
        <v>0.7</v>
      </c>
      <c r="E63" s="229">
        <f t="shared" si="13"/>
        <v>0.55000000000000004</v>
      </c>
      <c r="F63" s="229">
        <f t="shared" si="14"/>
        <v>0.7</v>
      </c>
      <c r="G63" s="229"/>
      <c r="H63" s="229"/>
      <c r="I63" s="229"/>
      <c r="J63" s="229"/>
      <c r="K63" s="229"/>
      <c r="L63" s="229"/>
      <c r="M63" s="229"/>
      <c r="N63" s="238" t="s">
        <v>378</v>
      </c>
      <c r="O63" s="229">
        <f t="shared" si="11"/>
        <v>0.26949999999999996</v>
      </c>
      <c r="P63" s="232"/>
      <c r="Q63" s="233"/>
    </row>
    <row r="64" spans="1:17">
      <c r="A64" s="226"/>
      <c r="B64" s="274"/>
      <c r="C64" s="237">
        <f t="shared" si="12"/>
        <v>6</v>
      </c>
      <c r="D64" s="229">
        <v>2.2000000000000002</v>
      </c>
      <c r="E64" s="229">
        <f t="shared" si="13"/>
        <v>0.55000000000000004</v>
      </c>
      <c r="F64" s="229">
        <f t="shared" si="14"/>
        <v>0.7</v>
      </c>
      <c r="G64" s="229"/>
      <c r="H64" s="229"/>
      <c r="I64" s="229"/>
      <c r="J64" s="229"/>
      <c r="K64" s="229"/>
      <c r="L64" s="229"/>
      <c r="M64" s="229"/>
      <c r="N64" s="238" t="s">
        <v>378</v>
      </c>
      <c r="O64" s="229">
        <f t="shared" si="11"/>
        <v>0.84700000000000009</v>
      </c>
      <c r="P64" s="232"/>
      <c r="Q64" s="233"/>
    </row>
    <row r="65" spans="1:17">
      <c r="A65" s="226"/>
      <c r="B65" s="274"/>
      <c r="C65" s="237">
        <f t="shared" si="12"/>
        <v>7</v>
      </c>
      <c r="D65" s="229">
        <f>2.05+0.7</f>
        <v>2.75</v>
      </c>
      <c r="E65" s="229">
        <f t="shared" si="13"/>
        <v>0.55000000000000004</v>
      </c>
      <c r="F65" s="229">
        <f t="shared" si="14"/>
        <v>0.7</v>
      </c>
      <c r="G65" s="229"/>
      <c r="H65" s="229"/>
      <c r="I65" s="229"/>
      <c r="J65" s="229"/>
      <c r="K65" s="229"/>
      <c r="L65" s="229"/>
      <c r="M65" s="229"/>
      <c r="N65" s="238" t="s">
        <v>378</v>
      </c>
      <c r="O65" s="229">
        <f t="shared" si="11"/>
        <v>1.0587500000000001</v>
      </c>
      <c r="P65" s="232"/>
      <c r="Q65" s="233"/>
    </row>
    <row r="66" spans="1:17">
      <c r="A66" s="226"/>
      <c r="B66" s="274"/>
      <c r="C66" s="237">
        <f t="shared" si="12"/>
        <v>8</v>
      </c>
      <c r="D66" s="229">
        <f>1.45+2.85</f>
        <v>4.3</v>
      </c>
      <c r="E66" s="229">
        <f t="shared" si="13"/>
        <v>0.55000000000000004</v>
      </c>
      <c r="F66" s="229">
        <f t="shared" si="14"/>
        <v>0.7</v>
      </c>
      <c r="G66" s="229"/>
      <c r="H66" s="229"/>
      <c r="I66" s="229"/>
      <c r="J66" s="229"/>
      <c r="K66" s="229"/>
      <c r="L66" s="229"/>
      <c r="M66" s="229"/>
      <c r="N66" s="238" t="s">
        <v>378</v>
      </c>
      <c r="O66" s="229">
        <f t="shared" si="11"/>
        <v>1.6555</v>
      </c>
      <c r="P66" s="232"/>
      <c r="Q66" s="233"/>
    </row>
    <row r="67" spans="1:17">
      <c r="A67" s="226"/>
      <c r="B67" s="274"/>
      <c r="C67" s="237">
        <f t="shared" si="12"/>
        <v>9</v>
      </c>
      <c r="D67" s="229">
        <v>2.85</v>
      </c>
      <c r="E67" s="229">
        <f t="shared" si="13"/>
        <v>0.55000000000000004</v>
      </c>
      <c r="F67" s="229">
        <f t="shared" si="14"/>
        <v>0.7</v>
      </c>
      <c r="G67" s="229"/>
      <c r="H67" s="229"/>
      <c r="I67" s="229"/>
      <c r="J67" s="229"/>
      <c r="K67" s="229"/>
      <c r="L67" s="229"/>
      <c r="M67" s="229"/>
      <c r="N67" s="238" t="s">
        <v>378</v>
      </c>
      <c r="O67" s="229">
        <f t="shared" si="11"/>
        <v>1.0972500000000001</v>
      </c>
      <c r="P67" s="232"/>
      <c r="Q67" s="233"/>
    </row>
    <row r="68" spans="1:17">
      <c r="A68" s="226"/>
      <c r="B68" s="274"/>
      <c r="C68" s="237">
        <f t="shared" si="12"/>
        <v>10</v>
      </c>
      <c r="D68" s="229">
        <v>1.45</v>
      </c>
      <c r="E68" s="229">
        <f t="shared" si="13"/>
        <v>0.55000000000000004</v>
      </c>
      <c r="F68" s="229">
        <f t="shared" si="14"/>
        <v>0.7</v>
      </c>
      <c r="G68" s="229"/>
      <c r="H68" s="229"/>
      <c r="I68" s="229"/>
      <c r="J68" s="229"/>
      <c r="K68" s="229"/>
      <c r="L68" s="229"/>
      <c r="M68" s="229"/>
      <c r="N68" s="238" t="s">
        <v>378</v>
      </c>
      <c r="O68" s="229">
        <f t="shared" si="11"/>
        <v>0.55824999999999991</v>
      </c>
      <c r="P68" s="232"/>
      <c r="Q68" s="233"/>
    </row>
    <row r="69" spans="1:17">
      <c r="A69" s="226"/>
      <c r="B69" s="274"/>
      <c r="C69" s="237">
        <f t="shared" si="12"/>
        <v>11</v>
      </c>
      <c r="D69" s="229">
        <f>1.45+2.85</f>
        <v>4.3</v>
      </c>
      <c r="E69" s="229">
        <f t="shared" si="13"/>
        <v>0.55000000000000004</v>
      </c>
      <c r="F69" s="229">
        <f t="shared" si="14"/>
        <v>0.7</v>
      </c>
      <c r="G69" s="229"/>
      <c r="H69" s="229"/>
      <c r="I69" s="229"/>
      <c r="J69" s="229"/>
      <c r="K69" s="229"/>
      <c r="L69" s="229"/>
      <c r="M69" s="229"/>
      <c r="N69" s="238" t="s">
        <v>378</v>
      </c>
      <c r="O69" s="229">
        <f t="shared" si="11"/>
        <v>1.6555</v>
      </c>
      <c r="P69" s="232"/>
      <c r="Q69" s="233"/>
    </row>
    <row r="70" spans="1:17">
      <c r="A70" s="226"/>
      <c r="B70" s="236"/>
      <c r="C70" s="228"/>
      <c r="D70" s="239"/>
      <c r="E70" s="229"/>
      <c r="F70" s="229"/>
      <c r="G70" s="229"/>
      <c r="H70" s="229"/>
      <c r="I70" s="229"/>
      <c r="J70" s="229"/>
      <c r="K70" s="229"/>
      <c r="L70" s="229"/>
      <c r="M70" s="229"/>
      <c r="N70" s="238"/>
      <c r="O70" s="240">
        <f>SUM(O59:O69)</f>
        <v>12.72425</v>
      </c>
      <c r="P70" s="241" t="s">
        <v>272</v>
      </c>
      <c r="Q70" s="233"/>
    </row>
    <row r="71" spans="1:17">
      <c r="A71" s="226"/>
      <c r="B71" s="275" t="s">
        <v>400</v>
      </c>
      <c r="C71" s="237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38"/>
      <c r="O71" s="229"/>
      <c r="P71" s="232"/>
      <c r="Q71" s="233"/>
    </row>
    <row r="72" spans="1:17">
      <c r="A72" s="226"/>
      <c r="B72" s="274"/>
      <c r="C72" s="237">
        <v>4</v>
      </c>
      <c r="D72" s="229">
        <f>0.3+1.45+1.55</f>
        <v>3.3</v>
      </c>
      <c r="E72" s="229">
        <f>(0.75+0.35)/2</f>
        <v>0.55000000000000004</v>
      </c>
      <c r="F72" s="229">
        <v>0.7</v>
      </c>
      <c r="G72" s="229"/>
      <c r="H72" s="229"/>
      <c r="I72" s="229"/>
      <c r="J72" s="229"/>
      <c r="K72" s="229"/>
      <c r="L72" s="229"/>
      <c r="M72" s="229"/>
      <c r="N72" s="238" t="s">
        <v>378</v>
      </c>
      <c r="O72" s="229">
        <f t="shared" ref="O72:O78" si="15">D72*E72*F72</f>
        <v>1.2705</v>
      </c>
      <c r="P72" s="232" t="s">
        <v>272</v>
      </c>
      <c r="Q72" s="233"/>
    </row>
    <row r="73" spans="1:17">
      <c r="A73" s="226"/>
      <c r="B73" s="274"/>
      <c r="C73" s="237">
        <v>5</v>
      </c>
      <c r="D73" s="229">
        <f>1.45+2.25+0.7</f>
        <v>4.4000000000000004</v>
      </c>
      <c r="E73" s="229">
        <f>E72</f>
        <v>0.55000000000000004</v>
      </c>
      <c r="F73" s="229">
        <f>F72</f>
        <v>0.7</v>
      </c>
      <c r="G73" s="229"/>
      <c r="H73" s="229"/>
      <c r="I73" s="229"/>
      <c r="J73" s="229"/>
      <c r="K73" s="229"/>
      <c r="L73" s="229"/>
      <c r="M73" s="229"/>
      <c r="N73" s="238" t="s">
        <v>378</v>
      </c>
      <c r="O73" s="229">
        <f t="shared" si="15"/>
        <v>1.6940000000000002</v>
      </c>
      <c r="P73" s="232"/>
      <c r="Q73" s="233"/>
    </row>
    <row r="74" spans="1:17">
      <c r="A74" s="226"/>
      <c r="B74" s="274"/>
      <c r="C74" s="237">
        <v>12</v>
      </c>
      <c r="D74" s="229">
        <f>1.45+2.85</f>
        <v>4.3</v>
      </c>
      <c r="E74" s="229">
        <f t="shared" ref="E74:E78" si="16">E73</f>
        <v>0.55000000000000004</v>
      </c>
      <c r="F74" s="229">
        <f t="shared" ref="F74:F78" si="17">F73</f>
        <v>0.7</v>
      </c>
      <c r="G74" s="229"/>
      <c r="H74" s="229"/>
      <c r="I74" s="229"/>
      <c r="J74" s="229"/>
      <c r="K74" s="229"/>
      <c r="L74" s="229"/>
      <c r="M74" s="229"/>
      <c r="N74" s="238" t="s">
        <v>378</v>
      </c>
      <c r="O74" s="229">
        <f t="shared" si="15"/>
        <v>1.6555</v>
      </c>
      <c r="P74" s="232"/>
      <c r="Q74" s="233"/>
    </row>
    <row r="75" spans="1:17">
      <c r="A75" s="226"/>
      <c r="B75" s="274"/>
      <c r="C75" s="237">
        <v>13</v>
      </c>
      <c r="D75" s="229">
        <f>2.05+0.7</f>
        <v>2.75</v>
      </c>
      <c r="E75" s="229">
        <f t="shared" si="16"/>
        <v>0.55000000000000004</v>
      </c>
      <c r="F75" s="229">
        <f t="shared" si="17"/>
        <v>0.7</v>
      </c>
      <c r="G75" s="229"/>
      <c r="H75" s="229"/>
      <c r="I75" s="229"/>
      <c r="J75" s="229"/>
      <c r="K75" s="229"/>
      <c r="L75" s="229"/>
      <c r="M75" s="229"/>
      <c r="N75" s="238" t="s">
        <v>378</v>
      </c>
      <c r="O75" s="229">
        <f t="shared" si="15"/>
        <v>1.0587500000000001</v>
      </c>
      <c r="P75" s="232"/>
      <c r="Q75" s="233"/>
    </row>
    <row r="76" spans="1:17">
      <c r="A76" s="226"/>
      <c r="B76" s="274"/>
      <c r="C76" s="237">
        <v>15</v>
      </c>
      <c r="D76" s="229">
        <f>2.25</f>
        <v>2.25</v>
      </c>
      <c r="E76" s="229">
        <f t="shared" si="16"/>
        <v>0.55000000000000004</v>
      </c>
      <c r="F76" s="229">
        <f t="shared" si="17"/>
        <v>0.7</v>
      </c>
      <c r="G76" s="229"/>
      <c r="H76" s="229"/>
      <c r="I76" s="229"/>
      <c r="J76" s="229"/>
      <c r="K76" s="229"/>
      <c r="L76" s="229"/>
      <c r="M76" s="229"/>
      <c r="N76" s="238" t="s">
        <v>378</v>
      </c>
      <c r="O76" s="229">
        <f t="shared" si="15"/>
        <v>0.86624999999999996</v>
      </c>
      <c r="P76" s="232"/>
      <c r="Q76" s="233"/>
    </row>
    <row r="77" spans="1:17">
      <c r="A77" s="226"/>
      <c r="B77" s="274"/>
      <c r="C77" s="237">
        <v>18</v>
      </c>
      <c r="D77" s="229">
        <f>1.45</f>
        <v>1.45</v>
      </c>
      <c r="E77" s="229">
        <f t="shared" si="16"/>
        <v>0.55000000000000004</v>
      </c>
      <c r="F77" s="229">
        <f t="shared" si="17"/>
        <v>0.7</v>
      </c>
      <c r="G77" s="229"/>
      <c r="H77" s="229"/>
      <c r="I77" s="229"/>
      <c r="J77" s="229"/>
      <c r="K77" s="229"/>
      <c r="L77" s="229"/>
      <c r="M77" s="229"/>
      <c r="N77" s="238" t="s">
        <v>378</v>
      </c>
      <c r="O77" s="229">
        <f t="shared" si="15"/>
        <v>0.55824999999999991</v>
      </c>
      <c r="P77" s="232"/>
      <c r="Q77" s="233"/>
    </row>
    <row r="78" spans="1:17">
      <c r="A78" s="226"/>
      <c r="B78" s="274"/>
      <c r="C78" s="237">
        <v>20</v>
      </c>
      <c r="D78" s="229">
        <f>1.55+1.45+1</f>
        <v>4</v>
      </c>
      <c r="E78" s="229">
        <f t="shared" si="16"/>
        <v>0.55000000000000004</v>
      </c>
      <c r="F78" s="229">
        <f t="shared" si="17"/>
        <v>0.7</v>
      </c>
      <c r="G78" s="229"/>
      <c r="H78" s="229"/>
      <c r="I78" s="229"/>
      <c r="J78" s="229"/>
      <c r="K78" s="229"/>
      <c r="L78" s="229"/>
      <c r="M78" s="229"/>
      <c r="N78" s="238" t="s">
        <v>378</v>
      </c>
      <c r="O78" s="229">
        <f t="shared" si="15"/>
        <v>1.54</v>
      </c>
      <c r="P78" s="232"/>
      <c r="Q78" s="233"/>
    </row>
    <row r="79" spans="1:17">
      <c r="A79" s="226"/>
      <c r="B79" s="236"/>
      <c r="C79" s="228"/>
      <c r="D79" s="239"/>
      <c r="E79" s="229"/>
      <c r="F79" s="229"/>
      <c r="G79" s="229"/>
      <c r="H79" s="229"/>
      <c r="I79" s="229"/>
      <c r="J79" s="229"/>
      <c r="K79" s="229"/>
      <c r="L79" s="229"/>
      <c r="M79" s="229"/>
      <c r="N79" s="238"/>
      <c r="O79" s="240">
        <f>SUM(O72:O78)</f>
        <v>8.6432500000000001</v>
      </c>
      <c r="P79" s="241" t="s">
        <v>272</v>
      </c>
      <c r="Q79" s="233"/>
    </row>
    <row r="80" spans="1:17">
      <c r="A80" s="226"/>
      <c r="B80" s="275" t="s">
        <v>404</v>
      </c>
      <c r="C80" s="237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38"/>
      <c r="O80" s="229"/>
      <c r="P80" s="232"/>
      <c r="Q80" s="233"/>
    </row>
    <row r="81" spans="1:17">
      <c r="A81" s="226"/>
      <c r="B81" s="274"/>
      <c r="C81" s="237">
        <v>6</v>
      </c>
      <c r="D81" s="229">
        <f>2.05</f>
        <v>2.0499999999999998</v>
      </c>
      <c r="E81" s="229">
        <f>(0.5+0.25)/2</f>
        <v>0.375</v>
      </c>
      <c r="F81" s="229">
        <v>0.5</v>
      </c>
      <c r="G81" s="229"/>
      <c r="H81" s="229"/>
      <c r="I81" s="229"/>
      <c r="J81" s="229"/>
      <c r="K81" s="229"/>
      <c r="L81" s="229"/>
      <c r="M81" s="229"/>
      <c r="N81" s="238" t="s">
        <v>378</v>
      </c>
      <c r="O81" s="229">
        <f t="shared" ref="O81:O82" si="18">D81*E81*F81</f>
        <v>0.38437499999999997</v>
      </c>
      <c r="P81" s="232" t="s">
        <v>272</v>
      </c>
      <c r="Q81" s="233"/>
    </row>
    <row r="82" spans="1:17">
      <c r="A82" s="226"/>
      <c r="B82" s="274"/>
      <c r="C82" s="237">
        <v>7</v>
      </c>
      <c r="D82" s="229">
        <f>2.5+2.2</f>
        <v>4.7</v>
      </c>
      <c r="E82" s="229">
        <f>E81</f>
        <v>0.375</v>
      </c>
      <c r="F82" s="229">
        <f>F81</f>
        <v>0.5</v>
      </c>
      <c r="G82" s="229"/>
      <c r="H82" s="229"/>
      <c r="I82" s="229"/>
      <c r="J82" s="229"/>
      <c r="K82" s="229"/>
      <c r="L82" s="229"/>
      <c r="M82" s="229"/>
      <c r="N82" s="238" t="s">
        <v>378</v>
      </c>
      <c r="O82" s="229">
        <f t="shared" si="18"/>
        <v>0.88125000000000009</v>
      </c>
      <c r="P82" s="232"/>
      <c r="Q82" s="233"/>
    </row>
    <row r="83" spans="1:17">
      <c r="A83" s="226"/>
      <c r="B83" s="236"/>
      <c r="C83" s="228"/>
      <c r="D83" s="239"/>
      <c r="E83" s="229"/>
      <c r="F83" s="229"/>
      <c r="G83" s="229"/>
      <c r="H83" s="229"/>
      <c r="I83" s="229"/>
      <c r="J83" s="229"/>
      <c r="K83" s="229"/>
      <c r="L83" s="229"/>
      <c r="M83" s="229"/>
      <c r="N83" s="238"/>
      <c r="O83" s="240">
        <f>SUM(O81:O82)</f>
        <v>1.265625</v>
      </c>
      <c r="P83" s="241" t="s">
        <v>272</v>
      </c>
      <c r="Q83" s="233"/>
    </row>
    <row r="84" spans="1:17">
      <c r="A84" s="226"/>
      <c r="B84" s="236"/>
      <c r="C84" s="228"/>
      <c r="D84" s="240" t="s">
        <v>423</v>
      </c>
      <c r="E84" s="245"/>
      <c r="F84" s="245"/>
      <c r="G84" s="245"/>
      <c r="H84" s="245"/>
      <c r="I84" s="245"/>
      <c r="J84" s="245"/>
      <c r="K84" s="245"/>
      <c r="L84" s="245"/>
      <c r="M84" s="245"/>
      <c r="N84" s="254"/>
      <c r="O84" s="240">
        <f>SUM(O59:O83)/2</f>
        <v>22.633125</v>
      </c>
      <c r="P84" s="241" t="s">
        <v>272</v>
      </c>
      <c r="Q84" s="233"/>
    </row>
    <row r="85" spans="1:17">
      <c r="A85" s="226"/>
      <c r="B85" s="246"/>
      <c r="C85" s="228"/>
      <c r="D85" s="239"/>
      <c r="E85" s="229"/>
      <c r="F85" s="229"/>
      <c r="G85" s="229"/>
      <c r="H85" s="229"/>
      <c r="I85" s="229"/>
      <c r="J85" s="229"/>
      <c r="K85" s="229"/>
      <c r="L85" s="229"/>
      <c r="M85" s="229"/>
      <c r="N85" s="238"/>
      <c r="O85" s="239"/>
      <c r="P85" s="244"/>
      <c r="Q85" s="233"/>
    </row>
    <row r="86" spans="1:17">
      <c r="A86" s="226">
        <f>A57+1</f>
        <v>2</v>
      </c>
      <c r="B86" s="242" t="s">
        <v>474</v>
      </c>
      <c r="C86" s="228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38"/>
      <c r="O86" s="229"/>
      <c r="P86" s="232"/>
      <c r="Q86" s="233"/>
    </row>
    <row r="87" spans="1:17">
      <c r="A87" s="235"/>
      <c r="B87" s="280" t="s">
        <v>476</v>
      </c>
      <c r="C87" s="252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38"/>
      <c r="O87" s="229"/>
      <c r="P87" s="232"/>
      <c r="Q87" s="233"/>
    </row>
    <row r="88" spans="1:17">
      <c r="A88" s="226"/>
      <c r="B88" s="274"/>
      <c r="C88" s="237" t="s">
        <v>390</v>
      </c>
      <c r="D88" s="229">
        <v>1.4</v>
      </c>
      <c r="E88" s="229">
        <v>1.4</v>
      </c>
      <c r="F88" s="229">
        <v>0.05</v>
      </c>
      <c r="G88" s="229">
        <v>1</v>
      </c>
      <c r="H88" s="229"/>
      <c r="I88" s="229"/>
      <c r="J88" s="229"/>
      <c r="K88" s="229"/>
      <c r="L88" s="229"/>
      <c r="M88" s="229"/>
      <c r="N88" s="238" t="s">
        <v>378</v>
      </c>
      <c r="O88" s="229">
        <f>D88*E88*F88*G88</f>
        <v>9.799999999999999E-2</v>
      </c>
      <c r="P88" s="232" t="s">
        <v>272</v>
      </c>
      <c r="Q88" s="233"/>
    </row>
    <row r="89" spans="1:17">
      <c r="A89" s="226"/>
      <c r="B89" s="274"/>
      <c r="C89" s="237" t="s">
        <v>477</v>
      </c>
      <c r="D89" s="229">
        <v>1.35</v>
      </c>
      <c r="E89" s="229">
        <v>1.35</v>
      </c>
      <c r="F89" s="229">
        <f>F88</f>
        <v>0.05</v>
      </c>
      <c r="G89" s="229">
        <v>1</v>
      </c>
      <c r="H89" s="229"/>
      <c r="I89" s="229"/>
      <c r="J89" s="229"/>
      <c r="K89" s="229"/>
      <c r="L89" s="229"/>
      <c r="M89" s="229"/>
      <c r="N89" s="238" t="s">
        <v>378</v>
      </c>
      <c r="O89" s="229">
        <f t="shared" ref="O89:O96" si="19">D89*E89*F89*G89</f>
        <v>9.1125000000000012E-2</v>
      </c>
      <c r="P89" s="232"/>
      <c r="Q89" s="233"/>
    </row>
    <row r="90" spans="1:17">
      <c r="A90" s="226"/>
      <c r="B90" s="274"/>
      <c r="C90" s="237" t="s">
        <v>391</v>
      </c>
      <c r="D90" s="229">
        <v>1.3</v>
      </c>
      <c r="E90" s="229">
        <v>1.3</v>
      </c>
      <c r="F90" s="229">
        <f t="shared" ref="F90:F96" si="20">F89</f>
        <v>0.05</v>
      </c>
      <c r="G90" s="229">
        <v>1</v>
      </c>
      <c r="H90" s="229"/>
      <c r="I90" s="229"/>
      <c r="J90" s="229"/>
      <c r="K90" s="229"/>
      <c r="L90" s="229"/>
      <c r="M90" s="229"/>
      <c r="N90" s="238"/>
      <c r="O90" s="229">
        <f t="shared" si="19"/>
        <v>8.450000000000002E-2</v>
      </c>
      <c r="P90" s="232"/>
      <c r="Q90" s="233"/>
    </row>
    <row r="91" spans="1:17">
      <c r="A91" s="226"/>
      <c r="B91" s="274"/>
      <c r="C91" s="237" t="s">
        <v>478</v>
      </c>
      <c r="D91" s="229">
        <v>1.3</v>
      </c>
      <c r="E91" s="229">
        <v>1.3</v>
      </c>
      <c r="F91" s="229">
        <f t="shared" si="20"/>
        <v>0.05</v>
      </c>
      <c r="G91" s="229">
        <v>2</v>
      </c>
      <c r="H91" s="229"/>
      <c r="I91" s="229"/>
      <c r="J91" s="229"/>
      <c r="K91" s="229"/>
      <c r="L91" s="229"/>
      <c r="M91" s="229"/>
      <c r="N91" s="238"/>
      <c r="O91" s="229">
        <f t="shared" si="19"/>
        <v>0.16900000000000004</v>
      </c>
      <c r="P91" s="232"/>
      <c r="Q91" s="233"/>
    </row>
    <row r="92" spans="1:17">
      <c r="A92" s="226"/>
      <c r="B92" s="274"/>
      <c r="C92" s="237" t="s">
        <v>395</v>
      </c>
      <c r="D92" s="229">
        <v>1.2</v>
      </c>
      <c r="E92" s="229">
        <v>1.2</v>
      </c>
      <c r="F92" s="229">
        <f t="shared" si="20"/>
        <v>0.05</v>
      </c>
      <c r="G92" s="229">
        <v>3</v>
      </c>
      <c r="H92" s="229"/>
      <c r="I92" s="229"/>
      <c r="J92" s="229"/>
      <c r="K92" s="229"/>
      <c r="L92" s="229"/>
      <c r="M92" s="229"/>
      <c r="N92" s="238"/>
      <c r="O92" s="229">
        <f t="shared" si="19"/>
        <v>0.21599999999999997</v>
      </c>
      <c r="P92" s="232"/>
      <c r="Q92" s="233"/>
    </row>
    <row r="93" spans="1:17">
      <c r="A93" s="226"/>
      <c r="B93" s="274"/>
      <c r="C93" s="237" t="s">
        <v>396</v>
      </c>
      <c r="D93" s="229">
        <v>1</v>
      </c>
      <c r="E93" s="229">
        <v>1</v>
      </c>
      <c r="F93" s="229">
        <f t="shared" si="20"/>
        <v>0.05</v>
      </c>
      <c r="G93" s="229">
        <v>1</v>
      </c>
      <c r="H93" s="229"/>
      <c r="I93" s="229"/>
      <c r="J93" s="229"/>
      <c r="K93" s="229"/>
      <c r="L93" s="229"/>
      <c r="M93" s="229"/>
      <c r="N93" s="238"/>
      <c r="O93" s="229">
        <f t="shared" si="19"/>
        <v>0.05</v>
      </c>
      <c r="P93" s="232"/>
      <c r="Q93" s="233"/>
    </row>
    <row r="94" spans="1:17">
      <c r="A94" s="226"/>
      <c r="B94" s="274"/>
      <c r="C94" s="237" t="s">
        <v>479</v>
      </c>
      <c r="D94" s="229">
        <v>0.9</v>
      </c>
      <c r="E94" s="229">
        <v>0.9</v>
      </c>
      <c r="F94" s="229">
        <f t="shared" si="20"/>
        <v>0.05</v>
      </c>
      <c r="G94" s="229">
        <v>1</v>
      </c>
      <c r="H94" s="229"/>
      <c r="I94" s="229"/>
      <c r="J94" s="229"/>
      <c r="K94" s="229"/>
      <c r="L94" s="229"/>
      <c r="M94" s="229"/>
      <c r="N94" s="238"/>
      <c r="O94" s="229">
        <f t="shared" si="19"/>
        <v>4.0500000000000008E-2</v>
      </c>
      <c r="P94" s="232"/>
      <c r="Q94" s="233"/>
    </row>
    <row r="95" spans="1:17">
      <c r="A95" s="226"/>
      <c r="B95" s="274"/>
      <c r="C95" s="237" t="s">
        <v>397</v>
      </c>
      <c r="D95" s="229">
        <v>0.9</v>
      </c>
      <c r="E95" s="229">
        <v>0.9</v>
      </c>
      <c r="F95" s="229">
        <f t="shared" si="20"/>
        <v>0.05</v>
      </c>
      <c r="G95" s="229">
        <v>2</v>
      </c>
      <c r="H95" s="229"/>
      <c r="I95" s="229"/>
      <c r="J95" s="229"/>
      <c r="K95" s="229"/>
      <c r="L95" s="229"/>
      <c r="M95" s="229"/>
      <c r="N95" s="238"/>
      <c r="O95" s="229">
        <f t="shared" si="19"/>
        <v>8.1000000000000016E-2</v>
      </c>
      <c r="P95" s="232"/>
      <c r="Q95" s="233"/>
    </row>
    <row r="96" spans="1:17">
      <c r="A96" s="226"/>
      <c r="B96" s="274"/>
      <c r="C96" s="237" t="s">
        <v>480</v>
      </c>
      <c r="D96" s="229">
        <v>0.9</v>
      </c>
      <c r="E96" s="229">
        <v>0.9</v>
      </c>
      <c r="F96" s="229">
        <f t="shared" si="20"/>
        <v>0.05</v>
      </c>
      <c r="G96" s="229">
        <v>1</v>
      </c>
      <c r="H96" s="229"/>
      <c r="I96" s="229"/>
      <c r="J96" s="229"/>
      <c r="K96" s="229"/>
      <c r="L96" s="229"/>
      <c r="M96" s="229"/>
      <c r="N96" s="238"/>
      <c r="O96" s="229">
        <f t="shared" si="19"/>
        <v>4.0500000000000008E-2</v>
      </c>
      <c r="P96" s="232"/>
      <c r="Q96" s="233"/>
    </row>
    <row r="97" spans="1:17">
      <c r="A97" s="226"/>
      <c r="B97" s="236"/>
      <c r="C97" s="228"/>
      <c r="D97" s="239">
        <f>SUM(D88:D89)</f>
        <v>2.75</v>
      </c>
      <c r="E97" s="229"/>
      <c r="F97" s="229"/>
      <c r="G97" s="229"/>
      <c r="H97" s="229"/>
      <c r="I97" s="229"/>
      <c r="J97" s="229"/>
      <c r="K97" s="229"/>
      <c r="L97" s="229"/>
      <c r="M97" s="229"/>
      <c r="N97" s="238"/>
      <c r="O97" s="240">
        <f>SUM(O88:O96)</f>
        <v>0.87062499999999998</v>
      </c>
      <c r="P97" s="241" t="s">
        <v>272</v>
      </c>
      <c r="Q97" s="233"/>
    </row>
    <row r="98" spans="1:17">
      <c r="A98" s="226"/>
      <c r="B98" s="275" t="s">
        <v>399</v>
      </c>
      <c r="C98" s="237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38"/>
      <c r="O98" s="229"/>
      <c r="P98" s="232"/>
      <c r="Q98" s="233"/>
    </row>
    <row r="99" spans="1:17">
      <c r="A99" s="226"/>
      <c r="B99" s="274"/>
      <c r="C99" s="237">
        <v>1</v>
      </c>
      <c r="D99" s="229">
        <f>2.85+1.45</f>
        <v>4.3</v>
      </c>
      <c r="E99" s="229">
        <f>0.75</f>
        <v>0.75</v>
      </c>
      <c r="F99" s="229">
        <v>0.05</v>
      </c>
      <c r="G99" s="229"/>
      <c r="H99" s="229"/>
      <c r="I99" s="229"/>
      <c r="J99" s="229"/>
      <c r="K99" s="229"/>
      <c r="L99" s="229"/>
      <c r="M99" s="229"/>
      <c r="N99" s="238" t="s">
        <v>378</v>
      </c>
      <c r="O99" s="229">
        <f>D99*E99*F99</f>
        <v>0.16125</v>
      </c>
      <c r="P99" s="232" t="s">
        <v>272</v>
      </c>
      <c r="Q99" s="233"/>
    </row>
    <row r="100" spans="1:17">
      <c r="A100" s="226"/>
      <c r="B100" s="274"/>
      <c r="C100" s="237">
        <v>2</v>
      </c>
      <c r="D100" s="229">
        <f>1.45+1.55</f>
        <v>3</v>
      </c>
      <c r="E100" s="229">
        <f>E99</f>
        <v>0.75</v>
      </c>
      <c r="F100" s="229">
        <f>F99</f>
        <v>0.05</v>
      </c>
      <c r="G100" s="229"/>
      <c r="H100" s="229"/>
      <c r="I100" s="229"/>
      <c r="J100" s="229"/>
      <c r="K100" s="229"/>
      <c r="L100" s="229"/>
      <c r="M100" s="229"/>
      <c r="N100" s="238" t="s">
        <v>378</v>
      </c>
      <c r="O100" s="229">
        <f t="shared" ref="O100:O109" si="21">D100*E100*F100</f>
        <v>0.1125</v>
      </c>
      <c r="P100" s="232"/>
      <c r="Q100" s="233"/>
    </row>
    <row r="101" spans="1:17">
      <c r="A101" s="226"/>
      <c r="B101" s="274"/>
      <c r="C101" s="237">
        <v>3</v>
      </c>
      <c r="D101" s="229">
        <f>2.2+2.5</f>
        <v>4.7</v>
      </c>
      <c r="E101" s="229">
        <f t="shared" ref="E101:F109" si="22">E100</f>
        <v>0.75</v>
      </c>
      <c r="F101" s="229">
        <f t="shared" si="22"/>
        <v>0.05</v>
      </c>
      <c r="G101" s="229"/>
      <c r="H101" s="229"/>
      <c r="I101" s="229"/>
      <c r="J101" s="229"/>
      <c r="K101" s="229"/>
      <c r="L101" s="229"/>
      <c r="M101" s="229"/>
      <c r="N101" s="238" t="s">
        <v>378</v>
      </c>
      <c r="O101" s="229">
        <f t="shared" si="21"/>
        <v>0.17625000000000002</v>
      </c>
      <c r="P101" s="232"/>
      <c r="Q101" s="233"/>
    </row>
    <row r="102" spans="1:17">
      <c r="A102" s="226"/>
      <c r="B102" s="274"/>
      <c r="C102" s="237">
        <v>8</v>
      </c>
      <c r="D102" s="229">
        <v>2.5</v>
      </c>
      <c r="E102" s="229">
        <f t="shared" si="22"/>
        <v>0.75</v>
      </c>
      <c r="F102" s="229">
        <f t="shared" si="22"/>
        <v>0.05</v>
      </c>
      <c r="G102" s="229"/>
      <c r="H102" s="229"/>
      <c r="I102" s="229"/>
      <c r="J102" s="229"/>
      <c r="K102" s="229"/>
      <c r="L102" s="229"/>
      <c r="M102" s="229"/>
      <c r="N102" s="238" t="s">
        <v>378</v>
      </c>
      <c r="O102" s="229">
        <f t="shared" si="21"/>
        <v>9.375E-2</v>
      </c>
      <c r="P102" s="232"/>
      <c r="Q102" s="233"/>
    </row>
    <row r="103" spans="1:17">
      <c r="A103" s="226"/>
      <c r="B103" s="274"/>
      <c r="C103" s="237">
        <v>9</v>
      </c>
      <c r="D103" s="229">
        <v>0.7</v>
      </c>
      <c r="E103" s="229">
        <f t="shared" si="22"/>
        <v>0.75</v>
      </c>
      <c r="F103" s="229">
        <f t="shared" si="22"/>
        <v>0.05</v>
      </c>
      <c r="G103" s="229"/>
      <c r="H103" s="229"/>
      <c r="I103" s="229"/>
      <c r="J103" s="229"/>
      <c r="K103" s="229"/>
      <c r="L103" s="229"/>
      <c r="M103" s="229"/>
      <c r="N103" s="238" t="s">
        <v>378</v>
      </c>
      <c r="O103" s="229">
        <f t="shared" si="21"/>
        <v>2.6249999999999996E-2</v>
      </c>
      <c r="P103" s="232"/>
      <c r="Q103" s="233"/>
    </row>
    <row r="104" spans="1:17">
      <c r="A104" s="226"/>
      <c r="B104" s="274"/>
      <c r="C104" s="237">
        <v>10</v>
      </c>
      <c r="D104" s="229">
        <v>2.2000000000000002</v>
      </c>
      <c r="E104" s="229">
        <f t="shared" si="22"/>
        <v>0.75</v>
      </c>
      <c r="F104" s="229">
        <f t="shared" si="22"/>
        <v>0.05</v>
      </c>
      <c r="G104" s="229"/>
      <c r="H104" s="229"/>
      <c r="I104" s="229"/>
      <c r="J104" s="229"/>
      <c r="K104" s="229"/>
      <c r="L104" s="229"/>
      <c r="M104" s="229"/>
      <c r="N104" s="238" t="s">
        <v>378</v>
      </c>
      <c r="O104" s="229">
        <f t="shared" si="21"/>
        <v>8.2500000000000018E-2</v>
      </c>
      <c r="P104" s="232"/>
      <c r="Q104" s="233"/>
    </row>
    <row r="105" spans="1:17">
      <c r="A105" s="226"/>
      <c r="B105" s="274"/>
      <c r="C105" s="237">
        <v>11</v>
      </c>
      <c r="D105" s="229">
        <f>2.05+0.7</f>
        <v>2.75</v>
      </c>
      <c r="E105" s="229">
        <f t="shared" si="22"/>
        <v>0.75</v>
      </c>
      <c r="F105" s="229">
        <f t="shared" si="22"/>
        <v>0.05</v>
      </c>
      <c r="G105" s="229"/>
      <c r="H105" s="229"/>
      <c r="I105" s="229"/>
      <c r="J105" s="229"/>
      <c r="K105" s="229"/>
      <c r="L105" s="229"/>
      <c r="M105" s="229"/>
      <c r="N105" s="238" t="s">
        <v>378</v>
      </c>
      <c r="O105" s="229">
        <f t="shared" si="21"/>
        <v>0.10312500000000001</v>
      </c>
      <c r="P105" s="232"/>
      <c r="Q105" s="233"/>
    </row>
    <row r="106" spans="1:17">
      <c r="A106" s="226"/>
      <c r="B106" s="274"/>
      <c r="C106" s="237">
        <v>14</v>
      </c>
      <c r="D106" s="229">
        <f>1.45+2.85</f>
        <v>4.3</v>
      </c>
      <c r="E106" s="229">
        <f t="shared" si="22"/>
        <v>0.75</v>
      </c>
      <c r="F106" s="229">
        <f t="shared" si="22"/>
        <v>0.05</v>
      </c>
      <c r="G106" s="229"/>
      <c r="H106" s="229"/>
      <c r="I106" s="229"/>
      <c r="J106" s="229"/>
      <c r="K106" s="229"/>
      <c r="L106" s="229"/>
      <c r="M106" s="229"/>
      <c r="N106" s="238" t="s">
        <v>378</v>
      </c>
      <c r="O106" s="229">
        <f t="shared" si="21"/>
        <v>0.16125</v>
      </c>
      <c r="P106" s="232"/>
      <c r="Q106" s="233"/>
    </row>
    <row r="107" spans="1:17">
      <c r="A107" s="226"/>
      <c r="B107" s="274"/>
      <c r="C107" s="237">
        <v>16</v>
      </c>
      <c r="D107" s="229">
        <v>2.85</v>
      </c>
      <c r="E107" s="229">
        <f t="shared" si="22"/>
        <v>0.75</v>
      </c>
      <c r="F107" s="229">
        <f t="shared" si="22"/>
        <v>0.05</v>
      </c>
      <c r="G107" s="229"/>
      <c r="H107" s="229"/>
      <c r="I107" s="229"/>
      <c r="J107" s="229"/>
      <c r="K107" s="229"/>
      <c r="L107" s="229"/>
      <c r="M107" s="229"/>
      <c r="N107" s="238" t="s">
        <v>378</v>
      </c>
      <c r="O107" s="229">
        <f t="shared" si="21"/>
        <v>0.10687500000000001</v>
      </c>
      <c r="P107" s="232"/>
      <c r="Q107" s="233"/>
    </row>
    <row r="108" spans="1:17">
      <c r="A108" s="226"/>
      <c r="B108" s="274"/>
      <c r="C108" s="237">
        <v>17</v>
      </c>
      <c r="D108" s="229">
        <v>1.45</v>
      </c>
      <c r="E108" s="229">
        <f t="shared" si="22"/>
        <v>0.75</v>
      </c>
      <c r="F108" s="229">
        <f t="shared" si="22"/>
        <v>0.05</v>
      </c>
      <c r="G108" s="229"/>
      <c r="H108" s="229"/>
      <c r="I108" s="229"/>
      <c r="J108" s="229"/>
      <c r="K108" s="229"/>
      <c r="L108" s="229"/>
      <c r="M108" s="229"/>
      <c r="N108" s="238" t="s">
        <v>378</v>
      </c>
      <c r="O108" s="229">
        <f t="shared" si="21"/>
        <v>5.4375E-2</v>
      </c>
      <c r="P108" s="232"/>
      <c r="Q108" s="233"/>
    </row>
    <row r="109" spans="1:17">
      <c r="A109" s="226"/>
      <c r="B109" s="274"/>
      <c r="C109" s="237">
        <v>19</v>
      </c>
      <c r="D109" s="229">
        <f>1.45+2.85</f>
        <v>4.3</v>
      </c>
      <c r="E109" s="229">
        <f t="shared" si="22"/>
        <v>0.75</v>
      </c>
      <c r="F109" s="229">
        <f t="shared" si="22"/>
        <v>0.05</v>
      </c>
      <c r="G109" s="229"/>
      <c r="H109" s="229"/>
      <c r="I109" s="229"/>
      <c r="J109" s="229"/>
      <c r="K109" s="229"/>
      <c r="L109" s="229"/>
      <c r="M109" s="229"/>
      <c r="N109" s="238" t="s">
        <v>378</v>
      </c>
      <c r="O109" s="229">
        <f t="shared" si="21"/>
        <v>0.16125</v>
      </c>
      <c r="P109" s="232"/>
      <c r="Q109" s="233"/>
    </row>
    <row r="110" spans="1:17">
      <c r="A110" s="226"/>
      <c r="B110" s="236"/>
      <c r="C110" s="228"/>
      <c r="D110" s="239"/>
      <c r="E110" s="229"/>
      <c r="F110" s="229"/>
      <c r="G110" s="229"/>
      <c r="H110" s="229"/>
      <c r="I110" s="229"/>
      <c r="J110" s="229"/>
      <c r="K110" s="229"/>
      <c r="L110" s="229"/>
      <c r="M110" s="229"/>
      <c r="N110" s="238"/>
      <c r="O110" s="240">
        <f>SUM(O99:O109)</f>
        <v>1.2393749999999999</v>
      </c>
      <c r="P110" s="241" t="s">
        <v>272</v>
      </c>
      <c r="Q110" s="233"/>
    </row>
    <row r="111" spans="1:17">
      <c r="A111" s="226"/>
      <c r="B111" s="275" t="s">
        <v>400</v>
      </c>
      <c r="C111" s="237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38"/>
      <c r="O111" s="229"/>
      <c r="P111" s="232"/>
      <c r="Q111" s="233"/>
    </row>
    <row r="112" spans="1:17">
      <c r="A112" s="226"/>
      <c r="B112" s="274"/>
      <c r="C112" s="237">
        <v>4</v>
      </c>
      <c r="D112" s="229">
        <f>0.3+1.45+1.55</f>
        <v>3.3</v>
      </c>
      <c r="E112" s="229">
        <f>0.75</f>
        <v>0.75</v>
      </c>
      <c r="F112" s="229">
        <v>0.05</v>
      </c>
      <c r="G112" s="229"/>
      <c r="H112" s="229"/>
      <c r="I112" s="229"/>
      <c r="J112" s="229"/>
      <c r="K112" s="229"/>
      <c r="L112" s="229"/>
      <c r="M112" s="229"/>
      <c r="N112" s="238" t="s">
        <v>378</v>
      </c>
      <c r="O112" s="229">
        <f t="shared" ref="O112:O118" si="23">D112*E112*F112</f>
        <v>0.12374999999999999</v>
      </c>
      <c r="P112" s="232" t="s">
        <v>272</v>
      </c>
      <c r="Q112" s="233"/>
    </row>
    <row r="113" spans="1:17">
      <c r="A113" s="226"/>
      <c r="B113" s="274"/>
      <c r="C113" s="237">
        <v>5</v>
      </c>
      <c r="D113" s="229">
        <f>1.45+2.25+0.7</f>
        <v>4.4000000000000004</v>
      </c>
      <c r="E113" s="229">
        <f>E112</f>
        <v>0.75</v>
      </c>
      <c r="F113" s="229">
        <f>F112</f>
        <v>0.05</v>
      </c>
      <c r="G113" s="229"/>
      <c r="H113" s="229"/>
      <c r="I113" s="229"/>
      <c r="J113" s="229"/>
      <c r="K113" s="229"/>
      <c r="L113" s="229"/>
      <c r="M113" s="229"/>
      <c r="N113" s="238" t="s">
        <v>378</v>
      </c>
      <c r="O113" s="229">
        <f t="shared" si="23"/>
        <v>0.16500000000000004</v>
      </c>
      <c r="P113" s="232"/>
      <c r="Q113" s="233"/>
    </row>
    <row r="114" spans="1:17">
      <c r="A114" s="226"/>
      <c r="B114" s="274"/>
      <c r="C114" s="237">
        <v>12</v>
      </c>
      <c r="D114" s="229">
        <f>1.45+2.85</f>
        <v>4.3</v>
      </c>
      <c r="E114" s="229">
        <f t="shared" ref="E114:F118" si="24">E113</f>
        <v>0.75</v>
      </c>
      <c r="F114" s="229">
        <f t="shared" si="24"/>
        <v>0.05</v>
      </c>
      <c r="G114" s="229"/>
      <c r="H114" s="229"/>
      <c r="I114" s="229"/>
      <c r="J114" s="229"/>
      <c r="K114" s="229"/>
      <c r="L114" s="229"/>
      <c r="M114" s="229"/>
      <c r="N114" s="238" t="s">
        <v>378</v>
      </c>
      <c r="O114" s="229">
        <f t="shared" si="23"/>
        <v>0.16125</v>
      </c>
      <c r="P114" s="232"/>
      <c r="Q114" s="233"/>
    </row>
    <row r="115" spans="1:17">
      <c r="A115" s="226"/>
      <c r="B115" s="274"/>
      <c r="C115" s="237">
        <v>13</v>
      </c>
      <c r="D115" s="229">
        <f>2.05+0.7</f>
        <v>2.75</v>
      </c>
      <c r="E115" s="229">
        <f t="shared" si="24"/>
        <v>0.75</v>
      </c>
      <c r="F115" s="229">
        <f t="shared" si="24"/>
        <v>0.05</v>
      </c>
      <c r="G115" s="229"/>
      <c r="H115" s="229"/>
      <c r="I115" s="229"/>
      <c r="J115" s="229"/>
      <c r="K115" s="229"/>
      <c r="L115" s="229"/>
      <c r="M115" s="229"/>
      <c r="N115" s="238" t="s">
        <v>378</v>
      </c>
      <c r="O115" s="229">
        <f t="shared" si="23"/>
        <v>0.10312500000000001</v>
      </c>
      <c r="P115" s="232"/>
      <c r="Q115" s="233"/>
    </row>
    <row r="116" spans="1:17">
      <c r="A116" s="226"/>
      <c r="B116" s="274"/>
      <c r="C116" s="237">
        <v>15</v>
      </c>
      <c r="D116" s="229">
        <f>2.25</f>
        <v>2.25</v>
      </c>
      <c r="E116" s="229">
        <f t="shared" si="24"/>
        <v>0.75</v>
      </c>
      <c r="F116" s="229">
        <f t="shared" si="24"/>
        <v>0.05</v>
      </c>
      <c r="G116" s="229"/>
      <c r="H116" s="229"/>
      <c r="I116" s="229"/>
      <c r="J116" s="229"/>
      <c r="K116" s="229"/>
      <c r="L116" s="229"/>
      <c r="M116" s="229"/>
      <c r="N116" s="238" t="s">
        <v>378</v>
      </c>
      <c r="O116" s="229">
        <f t="shared" si="23"/>
        <v>8.4375000000000006E-2</v>
      </c>
      <c r="P116" s="232"/>
      <c r="Q116" s="233"/>
    </row>
    <row r="117" spans="1:17">
      <c r="A117" s="226"/>
      <c r="B117" s="274"/>
      <c r="C117" s="237">
        <v>18</v>
      </c>
      <c r="D117" s="229">
        <f>1.45</f>
        <v>1.45</v>
      </c>
      <c r="E117" s="229">
        <f t="shared" si="24"/>
        <v>0.75</v>
      </c>
      <c r="F117" s="229">
        <f t="shared" si="24"/>
        <v>0.05</v>
      </c>
      <c r="G117" s="229"/>
      <c r="H117" s="229"/>
      <c r="I117" s="229"/>
      <c r="J117" s="229"/>
      <c r="K117" s="229"/>
      <c r="L117" s="229"/>
      <c r="M117" s="229"/>
      <c r="N117" s="238" t="s">
        <v>378</v>
      </c>
      <c r="O117" s="229">
        <f t="shared" si="23"/>
        <v>5.4375E-2</v>
      </c>
      <c r="P117" s="232"/>
      <c r="Q117" s="233"/>
    </row>
    <row r="118" spans="1:17">
      <c r="A118" s="226"/>
      <c r="B118" s="274"/>
      <c r="C118" s="237">
        <v>20</v>
      </c>
      <c r="D118" s="229">
        <f>1.55+1.45+1</f>
        <v>4</v>
      </c>
      <c r="E118" s="229">
        <f t="shared" si="24"/>
        <v>0.75</v>
      </c>
      <c r="F118" s="229">
        <f t="shared" si="24"/>
        <v>0.05</v>
      </c>
      <c r="G118" s="229"/>
      <c r="H118" s="229"/>
      <c r="I118" s="229"/>
      <c r="J118" s="229"/>
      <c r="K118" s="229"/>
      <c r="L118" s="229"/>
      <c r="M118" s="229"/>
      <c r="N118" s="238" t="s">
        <v>378</v>
      </c>
      <c r="O118" s="229">
        <f t="shared" si="23"/>
        <v>0.15000000000000002</v>
      </c>
      <c r="P118" s="232"/>
      <c r="Q118" s="233"/>
    </row>
    <row r="119" spans="1:17">
      <c r="A119" s="226"/>
      <c r="B119" s="236"/>
      <c r="C119" s="228"/>
      <c r="D119" s="239"/>
      <c r="E119" s="229"/>
      <c r="F119" s="229"/>
      <c r="G119" s="229"/>
      <c r="H119" s="229"/>
      <c r="I119" s="229"/>
      <c r="J119" s="229"/>
      <c r="K119" s="229"/>
      <c r="L119" s="229"/>
      <c r="M119" s="229"/>
      <c r="N119" s="238"/>
      <c r="O119" s="240">
        <f>SUM(O112:O118)</f>
        <v>0.84187499999999993</v>
      </c>
      <c r="P119" s="241" t="s">
        <v>272</v>
      </c>
      <c r="Q119" s="233"/>
    </row>
    <row r="120" spans="1:17">
      <c r="A120" s="226"/>
      <c r="B120" s="275" t="s">
        <v>404</v>
      </c>
      <c r="C120" s="237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38"/>
      <c r="O120" s="229"/>
      <c r="P120" s="232"/>
      <c r="Q120" s="233"/>
    </row>
    <row r="121" spans="1:17">
      <c r="A121" s="226"/>
      <c r="B121" s="274"/>
      <c r="C121" s="237">
        <v>6</v>
      </c>
      <c r="D121" s="229">
        <f>2.05</f>
        <v>2.0499999999999998</v>
      </c>
      <c r="E121" s="229">
        <f>0.5</f>
        <v>0.5</v>
      </c>
      <c r="F121" s="229">
        <v>0.05</v>
      </c>
      <c r="G121" s="229"/>
      <c r="H121" s="229"/>
      <c r="I121" s="229"/>
      <c r="J121" s="229"/>
      <c r="K121" s="229"/>
      <c r="L121" s="229"/>
      <c r="M121" s="229"/>
      <c r="N121" s="238" t="s">
        <v>378</v>
      </c>
      <c r="O121" s="229">
        <f t="shared" ref="O121:O122" si="25">D121*E121*F121</f>
        <v>5.1249999999999997E-2</v>
      </c>
      <c r="P121" s="232" t="s">
        <v>272</v>
      </c>
      <c r="Q121" s="233"/>
    </row>
    <row r="122" spans="1:17">
      <c r="A122" s="226"/>
      <c r="B122" s="274"/>
      <c r="C122" s="237">
        <v>7</v>
      </c>
      <c r="D122" s="229">
        <f>2.5+2.2</f>
        <v>4.7</v>
      </c>
      <c r="E122" s="229">
        <f>E121</f>
        <v>0.5</v>
      </c>
      <c r="F122" s="229">
        <f>F121</f>
        <v>0.05</v>
      </c>
      <c r="G122" s="229"/>
      <c r="H122" s="229"/>
      <c r="I122" s="229"/>
      <c r="J122" s="229"/>
      <c r="K122" s="229"/>
      <c r="L122" s="229"/>
      <c r="M122" s="229"/>
      <c r="N122" s="238" t="s">
        <v>378</v>
      </c>
      <c r="O122" s="229">
        <f t="shared" si="25"/>
        <v>0.11750000000000001</v>
      </c>
      <c r="P122" s="232"/>
      <c r="Q122" s="233"/>
    </row>
    <row r="123" spans="1:17">
      <c r="A123" s="226"/>
      <c r="B123" s="236"/>
      <c r="C123" s="228"/>
      <c r="D123" s="239"/>
      <c r="E123" s="229"/>
      <c r="F123" s="229"/>
      <c r="G123" s="229"/>
      <c r="H123" s="229"/>
      <c r="I123" s="229"/>
      <c r="J123" s="229"/>
      <c r="K123" s="229"/>
      <c r="L123" s="229"/>
      <c r="M123" s="229"/>
      <c r="N123" s="238"/>
      <c r="O123" s="240">
        <f>SUM(O121:O122)</f>
        <v>0.16875000000000001</v>
      </c>
      <c r="P123" s="241" t="s">
        <v>272</v>
      </c>
      <c r="Q123" s="233"/>
    </row>
    <row r="124" spans="1:17">
      <c r="A124" s="226"/>
      <c r="B124" s="280" t="s">
        <v>475</v>
      </c>
      <c r="C124" s="247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38"/>
      <c r="O124" s="239"/>
      <c r="P124" s="231"/>
      <c r="Q124" s="233"/>
    </row>
    <row r="125" spans="1:17">
      <c r="A125" s="226"/>
      <c r="B125" s="236"/>
      <c r="C125" s="237" t="s">
        <v>124</v>
      </c>
      <c r="D125" s="229">
        <v>3.55</v>
      </c>
      <c r="E125" s="229">
        <v>0.15</v>
      </c>
      <c r="F125" s="229">
        <v>0.05</v>
      </c>
      <c r="G125" s="229"/>
      <c r="H125" s="229"/>
      <c r="I125" s="229"/>
      <c r="J125" s="229"/>
      <c r="K125" s="229"/>
      <c r="L125" s="229"/>
      <c r="M125" s="229"/>
      <c r="N125" s="238" t="s">
        <v>378</v>
      </c>
      <c r="O125" s="229">
        <f>D125*F125</f>
        <v>0.17749999999999999</v>
      </c>
      <c r="P125" s="232" t="s">
        <v>353</v>
      </c>
      <c r="Q125" s="233"/>
    </row>
    <row r="126" spans="1:17">
      <c r="A126" s="226"/>
      <c r="B126" s="236"/>
      <c r="C126" s="237" t="s">
        <v>128</v>
      </c>
      <c r="D126" s="229">
        <v>2.85</v>
      </c>
      <c r="E126" s="229">
        <v>0.15</v>
      </c>
      <c r="F126" s="229">
        <f>F125</f>
        <v>0.05</v>
      </c>
      <c r="G126" s="229"/>
      <c r="H126" s="229"/>
      <c r="I126" s="229"/>
      <c r="J126" s="229"/>
      <c r="K126" s="229"/>
      <c r="L126" s="229"/>
      <c r="M126" s="229"/>
      <c r="N126" s="238" t="s">
        <v>378</v>
      </c>
      <c r="O126" s="229">
        <f t="shared" ref="O126:O129" si="26">D126*F126</f>
        <v>0.14250000000000002</v>
      </c>
      <c r="P126" s="232"/>
      <c r="Q126" s="233"/>
    </row>
    <row r="127" spans="1:17">
      <c r="A127" s="226"/>
      <c r="B127" s="236"/>
      <c r="C127" s="237" t="s">
        <v>355</v>
      </c>
      <c r="D127" s="229">
        <f>3.55+1</f>
        <v>4.55</v>
      </c>
      <c r="E127" s="229">
        <v>0.15</v>
      </c>
      <c r="F127" s="229">
        <f t="shared" ref="F127:F129" si="27">F126</f>
        <v>0.05</v>
      </c>
      <c r="G127" s="229"/>
      <c r="H127" s="229"/>
      <c r="I127" s="229"/>
      <c r="J127" s="229"/>
      <c r="K127" s="229"/>
      <c r="L127" s="229"/>
      <c r="M127" s="229"/>
      <c r="N127" s="238" t="s">
        <v>378</v>
      </c>
      <c r="O127" s="229">
        <f t="shared" si="26"/>
        <v>0.22750000000000001</v>
      </c>
      <c r="P127" s="232"/>
      <c r="Q127" s="233"/>
    </row>
    <row r="128" spans="1:17">
      <c r="A128" s="226"/>
      <c r="B128" s="236"/>
      <c r="C128" s="237" t="s">
        <v>384</v>
      </c>
      <c r="D128" s="229">
        <f>2.2+2.5</f>
        <v>4.7</v>
      </c>
      <c r="E128" s="229">
        <v>0.15</v>
      </c>
      <c r="F128" s="229">
        <f t="shared" si="27"/>
        <v>0.05</v>
      </c>
      <c r="G128" s="229"/>
      <c r="H128" s="229"/>
      <c r="I128" s="229"/>
      <c r="J128" s="229"/>
      <c r="K128" s="229"/>
      <c r="L128" s="229"/>
      <c r="M128" s="229"/>
      <c r="N128" s="238" t="s">
        <v>378</v>
      </c>
      <c r="O128" s="229">
        <f t="shared" si="26"/>
        <v>0.23500000000000001</v>
      </c>
      <c r="P128" s="232"/>
      <c r="Q128" s="233"/>
    </row>
    <row r="129" spans="1:17">
      <c r="A129" s="226"/>
      <c r="B129" s="236"/>
      <c r="C129" s="237" t="s">
        <v>401</v>
      </c>
      <c r="D129" s="229">
        <f>3.55+1</f>
        <v>4.55</v>
      </c>
      <c r="E129" s="229">
        <v>0.15</v>
      </c>
      <c r="F129" s="229">
        <f t="shared" si="27"/>
        <v>0.05</v>
      </c>
      <c r="G129" s="229"/>
      <c r="H129" s="229"/>
      <c r="I129" s="229"/>
      <c r="J129" s="229"/>
      <c r="K129" s="229"/>
      <c r="L129" s="229"/>
      <c r="M129" s="229"/>
      <c r="N129" s="238" t="s">
        <v>378</v>
      </c>
      <c r="O129" s="229">
        <f t="shared" si="26"/>
        <v>0.22750000000000001</v>
      </c>
      <c r="P129" s="232"/>
      <c r="Q129" s="233"/>
    </row>
    <row r="130" spans="1:17">
      <c r="A130" s="226"/>
      <c r="B130" s="236"/>
      <c r="C130" s="247"/>
      <c r="D130" s="240">
        <f>SUM(D125:D129)</f>
        <v>20.2</v>
      </c>
      <c r="E130" s="229"/>
      <c r="F130" s="229"/>
      <c r="G130" s="229"/>
      <c r="H130" s="229"/>
      <c r="I130" s="229"/>
      <c r="J130" s="229"/>
      <c r="K130" s="229"/>
      <c r="L130" s="229"/>
      <c r="M130" s="229"/>
      <c r="N130" s="238"/>
      <c r="O130" s="240">
        <f>SUM(O125:O129)</f>
        <v>1.01</v>
      </c>
      <c r="P130" s="241" t="s">
        <v>353</v>
      </c>
      <c r="Q130" s="233"/>
    </row>
    <row r="131" spans="1:17">
      <c r="A131" s="226"/>
      <c r="B131" s="280" t="s">
        <v>432</v>
      </c>
      <c r="C131" s="252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38"/>
      <c r="O131" s="229"/>
      <c r="P131" s="232"/>
      <c r="Q131" s="233"/>
    </row>
    <row r="132" spans="1:17">
      <c r="A132" s="226"/>
      <c r="B132" s="274"/>
      <c r="C132" s="237">
        <v>1</v>
      </c>
      <c r="D132" s="229">
        <f>2.85+1.45</f>
        <v>4.3</v>
      </c>
      <c r="E132" s="229">
        <v>0.15</v>
      </c>
      <c r="F132" s="229">
        <v>0.05</v>
      </c>
      <c r="G132" s="229"/>
      <c r="H132" s="229"/>
      <c r="I132" s="229"/>
      <c r="J132" s="229"/>
      <c r="K132" s="229"/>
      <c r="L132" s="229"/>
      <c r="M132" s="229"/>
      <c r="N132" s="238" t="s">
        <v>378</v>
      </c>
      <c r="O132" s="229">
        <f>D132*E132*F132</f>
        <v>3.2249999999999994E-2</v>
      </c>
      <c r="P132" s="232" t="s">
        <v>272</v>
      </c>
      <c r="Q132" s="233"/>
    </row>
    <row r="133" spans="1:17">
      <c r="A133" s="226"/>
      <c r="B133" s="274"/>
      <c r="C133" s="237">
        <v>2</v>
      </c>
      <c r="D133" s="229">
        <f>1.45+1.55</f>
        <v>3</v>
      </c>
      <c r="E133" s="229">
        <f>E132</f>
        <v>0.15</v>
      </c>
      <c r="F133" s="229">
        <f>F132</f>
        <v>0.05</v>
      </c>
      <c r="G133" s="229"/>
      <c r="H133" s="229"/>
      <c r="I133" s="229"/>
      <c r="J133" s="229"/>
      <c r="K133" s="229"/>
      <c r="L133" s="229"/>
      <c r="M133" s="229"/>
      <c r="N133" s="238" t="s">
        <v>378</v>
      </c>
      <c r="O133" s="229">
        <f t="shared" ref="O133:O151" si="28">D133*E133*F133</f>
        <v>2.2499999999999999E-2</v>
      </c>
      <c r="P133" s="232"/>
      <c r="Q133" s="233"/>
    </row>
    <row r="134" spans="1:17">
      <c r="A134" s="226"/>
      <c r="B134" s="274"/>
      <c r="C134" s="237">
        <v>3</v>
      </c>
      <c r="D134" s="229">
        <f>2.2+2.5</f>
        <v>4.7</v>
      </c>
      <c r="E134" s="229">
        <f t="shared" ref="E134:F149" si="29">E133</f>
        <v>0.15</v>
      </c>
      <c r="F134" s="229">
        <f t="shared" si="29"/>
        <v>0.05</v>
      </c>
      <c r="G134" s="229"/>
      <c r="H134" s="229"/>
      <c r="I134" s="229"/>
      <c r="J134" s="229"/>
      <c r="K134" s="229"/>
      <c r="L134" s="229"/>
      <c r="M134" s="229"/>
      <c r="N134" s="238" t="s">
        <v>378</v>
      </c>
      <c r="O134" s="229">
        <f t="shared" si="28"/>
        <v>3.5249999999999997E-2</v>
      </c>
      <c r="P134" s="232"/>
      <c r="Q134" s="233"/>
    </row>
    <row r="135" spans="1:17">
      <c r="A135" s="226"/>
      <c r="B135" s="274"/>
      <c r="C135" s="237">
        <v>4</v>
      </c>
      <c r="D135" s="229">
        <f>1.45+1.55</f>
        <v>3</v>
      </c>
      <c r="E135" s="229">
        <f t="shared" si="29"/>
        <v>0.15</v>
      </c>
      <c r="F135" s="229">
        <f t="shared" si="29"/>
        <v>0.05</v>
      </c>
      <c r="G135" s="229"/>
      <c r="H135" s="229"/>
      <c r="I135" s="229"/>
      <c r="J135" s="229"/>
      <c r="K135" s="229"/>
      <c r="L135" s="229"/>
      <c r="M135" s="229"/>
      <c r="N135" s="238" t="s">
        <v>378</v>
      </c>
      <c r="O135" s="229">
        <f t="shared" si="28"/>
        <v>2.2499999999999999E-2</v>
      </c>
      <c r="P135" s="232"/>
      <c r="Q135" s="233"/>
    </row>
    <row r="136" spans="1:17">
      <c r="A136" s="226"/>
      <c r="B136" s="274"/>
      <c r="C136" s="237">
        <v>5</v>
      </c>
      <c r="D136" s="229">
        <f>1.45+2.25+0.7</f>
        <v>4.4000000000000004</v>
      </c>
      <c r="E136" s="229">
        <f t="shared" si="29"/>
        <v>0.15</v>
      </c>
      <c r="F136" s="229">
        <f t="shared" si="29"/>
        <v>0.05</v>
      </c>
      <c r="G136" s="229"/>
      <c r="H136" s="229"/>
      <c r="I136" s="229"/>
      <c r="J136" s="229"/>
      <c r="K136" s="229"/>
      <c r="L136" s="229"/>
      <c r="M136" s="229"/>
      <c r="N136" s="238" t="s">
        <v>378</v>
      </c>
      <c r="O136" s="229">
        <f t="shared" si="28"/>
        <v>3.3000000000000002E-2</v>
      </c>
      <c r="P136" s="232"/>
      <c r="Q136" s="233"/>
    </row>
    <row r="137" spans="1:17">
      <c r="A137" s="226"/>
      <c r="B137" s="274"/>
      <c r="C137" s="237">
        <v>8</v>
      </c>
      <c r="D137" s="229">
        <f>2.5</f>
        <v>2.5</v>
      </c>
      <c r="E137" s="229">
        <f t="shared" si="29"/>
        <v>0.15</v>
      </c>
      <c r="F137" s="229">
        <f t="shared" si="29"/>
        <v>0.05</v>
      </c>
      <c r="G137" s="229"/>
      <c r="H137" s="229"/>
      <c r="I137" s="229"/>
      <c r="J137" s="229"/>
      <c r="K137" s="229"/>
      <c r="L137" s="229"/>
      <c r="M137" s="229"/>
      <c r="N137" s="238" t="s">
        <v>378</v>
      </c>
      <c r="O137" s="229">
        <f t="shared" si="28"/>
        <v>1.8750000000000003E-2</v>
      </c>
      <c r="P137" s="232"/>
      <c r="Q137" s="233"/>
    </row>
    <row r="138" spans="1:17">
      <c r="A138" s="226"/>
      <c r="B138" s="274"/>
      <c r="C138" s="237">
        <v>9</v>
      </c>
      <c r="D138" s="229">
        <f>0.7</f>
        <v>0.7</v>
      </c>
      <c r="E138" s="229">
        <f t="shared" si="29"/>
        <v>0.15</v>
      </c>
      <c r="F138" s="229">
        <f t="shared" si="29"/>
        <v>0.05</v>
      </c>
      <c r="G138" s="229"/>
      <c r="H138" s="229"/>
      <c r="I138" s="229"/>
      <c r="J138" s="229"/>
      <c r="K138" s="229"/>
      <c r="L138" s="229"/>
      <c r="M138" s="229"/>
      <c r="N138" s="238" t="s">
        <v>378</v>
      </c>
      <c r="O138" s="229">
        <f t="shared" si="28"/>
        <v>5.2500000000000003E-3</v>
      </c>
      <c r="P138" s="232"/>
      <c r="Q138" s="233"/>
    </row>
    <row r="139" spans="1:17">
      <c r="A139" s="226"/>
      <c r="B139" s="274"/>
      <c r="C139" s="237">
        <v>10</v>
      </c>
      <c r="D139" s="229">
        <f>2.2</f>
        <v>2.2000000000000002</v>
      </c>
      <c r="E139" s="229">
        <f t="shared" si="29"/>
        <v>0.15</v>
      </c>
      <c r="F139" s="229">
        <f t="shared" si="29"/>
        <v>0.05</v>
      </c>
      <c r="G139" s="229"/>
      <c r="H139" s="229"/>
      <c r="I139" s="229"/>
      <c r="J139" s="229"/>
      <c r="K139" s="229"/>
      <c r="L139" s="229"/>
      <c r="M139" s="229"/>
      <c r="N139" s="238" t="s">
        <v>378</v>
      </c>
      <c r="O139" s="229">
        <f t="shared" si="28"/>
        <v>1.6500000000000001E-2</v>
      </c>
      <c r="P139" s="232"/>
      <c r="Q139" s="233"/>
    </row>
    <row r="140" spans="1:17">
      <c r="A140" s="226"/>
      <c r="B140" s="274"/>
      <c r="C140" s="237">
        <v>11</v>
      </c>
      <c r="D140" s="229">
        <f>2.05+0.7</f>
        <v>2.75</v>
      </c>
      <c r="E140" s="229">
        <f t="shared" si="29"/>
        <v>0.15</v>
      </c>
      <c r="F140" s="229">
        <f t="shared" si="29"/>
        <v>0.05</v>
      </c>
      <c r="G140" s="229"/>
      <c r="H140" s="229"/>
      <c r="I140" s="229"/>
      <c r="J140" s="229"/>
      <c r="K140" s="229"/>
      <c r="L140" s="229"/>
      <c r="M140" s="229"/>
      <c r="N140" s="238" t="s">
        <v>378</v>
      </c>
      <c r="O140" s="229">
        <f t="shared" si="28"/>
        <v>2.0625000000000001E-2</v>
      </c>
      <c r="P140" s="232"/>
      <c r="Q140" s="233"/>
    </row>
    <row r="141" spans="1:17">
      <c r="A141" s="226"/>
      <c r="B141" s="274"/>
      <c r="C141" s="237">
        <v>12</v>
      </c>
      <c r="D141" s="229">
        <f>1.45+2.85</f>
        <v>4.3</v>
      </c>
      <c r="E141" s="229">
        <f t="shared" si="29"/>
        <v>0.15</v>
      </c>
      <c r="F141" s="229">
        <f t="shared" si="29"/>
        <v>0.05</v>
      </c>
      <c r="G141" s="229"/>
      <c r="H141" s="229"/>
      <c r="I141" s="229"/>
      <c r="J141" s="229"/>
      <c r="K141" s="229"/>
      <c r="L141" s="229"/>
      <c r="M141" s="229"/>
      <c r="N141" s="238" t="s">
        <v>378</v>
      </c>
      <c r="O141" s="229">
        <f t="shared" si="28"/>
        <v>3.2249999999999994E-2</v>
      </c>
      <c r="P141" s="232"/>
      <c r="Q141" s="233"/>
    </row>
    <row r="142" spans="1:17">
      <c r="A142" s="226"/>
      <c r="B142" s="274"/>
      <c r="C142" s="237">
        <v>13</v>
      </c>
      <c r="D142" s="229">
        <f>2.05+0.7</f>
        <v>2.75</v>
      </c>
      <c r="E142" s="229">
        <f t="shared" si="29"/>
        <v>0.15</v>
      </c>
      <c r="F142" s="229">
        <f t="shared" si="29"/>
        <v>0.05</v>
      </c>
      <c r="G142" s="229"/>
      <c r="H142" s="229"/>
      <c r="I142" s="229"/>
      <c r="J142" s="229"/>
      <c r="K142" s="229"/>
      <c r="L142" s="229"/>
      <c r="M142" s="229"/>
      <c r="N142" s="238" t="s">
        <v>378</v>
      </c>
      <c r="O142" s="229">
        <f t="shared" si="28"/>
        <v>2.0625000000000001E-2</v>
      </c>
      <c r="P142" s="232"/>
      <c r="Q142" s="233"/>
    </row>
    <row r="143" spans="1:17">
      <c r="A143" s="226"/>
      <c r="B143" s="274"/>
      <c r="C143" s="237">
        <v>14</v>
      </c>
      <c r="D143" s="229">
        <f>1.45+2.85</f>
        <v>4.3</v>
      </c>
      <c r="E143" s="229">
        <f t="shared" si="29"/>
        <v>0.15</v>
      </c>
      <c r="F143" s="229">
        <f t="shared" si="29"/>
        <v>0.05</v>
      </c>
      <c r="G143" s="229"/>
      <c r="H143" s="229"/>
      <c r="I143" s="229"/>
      <c r="J143" s="229"/>
      <c r="K143" s="229"/>
      <c r="L143" s="229"/>
      <c r="M143" s="229"/>
      <c r="N143" s="238" t="s">
        <v>378</v>
      </c>
      <c r="O143" s="229">
        <f t="shared" si="28"/>
        <v>3.2249999999999994E-2</v>
      </c>
      <c r="P143" s="232"/>
      <c r="Q143" s="233"/>
    </row>
    <row r="144" spans="1:17">
      <c r="A144" s="226"/>
      <c r="B144" s="274"/>
      <c r="C144" s="237">
        <v>15</v>
      </c>
      <c r="D144" s="229">
        <f>2.25</f>
        <v>2.25</v>
      </c>
      <c r="E144" s="229">
        <f t="shared" si="29"/>
        <v>0.15</v>
      </c>
      <c r="F144" s="229">
        <f t="shared" si="29"/>
        <v>0.05</v>
      </c>
      <c r="G144" s="229"/>
      <c r="H144" s="229"/>
      <c r="I144" s="229"/>
      <c r="J144" s="229"/>
      <c r="K144" s="229"/>
      <c r="L144" s="229"/>
      <c r="M144" s="229"/>
      <c r="N144" s="238" t="s">
        <v>378</v>
      </c>
      <c r="O144" s="229">
        <f t="shared" si="28"/>
        <v>1.6874999999999998E-2</v>
      </c>
      <c r="P144" s="232"/>
      <c r="Q144" s="233"/>
    </row>
    <row r="145" spans="1:17">
      <c r="A145" s="226"/>
      <c r="B145" s="274"/>
      <c r="C145" s="237">
        <v>16</v>
      </c>
      <c r="D145" s="229">
        <v>2.85</v>
      </c>
      <c r="E145" s="229">
        <f t="shared" si="29"/>
        <v>0.15</v>
      </c>
      <c r="F145" s="229">
        <f t="shared" si="29"/>
        <v>0.05</v>
      </c>
      <c r="G145" s="229"/>
      <c r="H145" s="229"/>
      <c r="I145" s="229"/>
      <c r="J145" s="229"/>
      <c r="K145" s="229"/>
      <c r="L145" s="229"/>
      <c r="M145" s="229"/>
      <c r="N145" s="238" t="s">
        <v>378</v>
      </c>
      <c r="O145" s="229">
        <f t="shared" si="28"/>
        <v>2.1375000000000002E-2</v>
      </c>
      <c r="P145" s="232"/>
      <c r="Q145" s="233"/>
    </row>
    <row r="146" spans="1:17">
      <c r="A146" s="226"/>
      <c r="B146" s="274"/>
      <c r="C146" s="237">
        <v>17</v>
      </c>
      <c r="D146" s="229">
        <v>1.45</v>
      </c>
      <c r="E146" s="229">
        <f t="shared" si="29"/>
        <v>0.15</v>
      </c>
      <c r="F146" s="229">
        <f t="shared" si="29"/>
        <v>0.05</v>
      </c>
      <c r="G146" s="229"/>
      <c r="H146" s="229"/>
      <c r="I146" s="229"/>
      <c r="J146" s="229"/>
      <c r="K146" s="229"/>
      <c r="L146" s="229"/>
      <c r="M146" s="229"/>
      <c r="N146" s="238" t="s">
        <v>378</v>
      </c>
      <c r="O146" s="229">
        <f t="shared" si="28"/>
        <v>1.0875000000000001E-2</v>
      </c>
      <c r="P146" s="232"/>
      <c r="Q146" s="233"/>
    </row>
    <row r="147" spans="1:17">
      <c r="A147" s="226"/>
      <c r="B147" s="274"/>
      <c r="C147" s="237">
        <v>18</v>
      </c>
      <c r="D147" s="229">
        <f>1.45</f>
        <v>1.45</v>
      </c>
      <c r="E147" s="229">
        <f t="shared" si="29"/>
        <v>0.15</v>
      </c>
      <c r="F147" s="229">
        <f t="shared" si="29"/>
        <v>0.05</v>
      </c>
      <c r="G147" s="229"/>
      <c r="H147" s="229"/>
      <c r="I147" s="229"/>
      <c r="J147" s="229"/>
      <c r="K147" s="229"/>
      <c r="L147" s="229"/>
      <c r="M147" s="229"/>
      <c r="N147" s="238" t="s">
        <v>378</v>
      </c>
      <c r="O147" s="229">
        <f t="shared" si="28"/>
        <v>1.0875000000000001E-2</v>
      </c>
      <c r="P147" s="232"/>
      <c r="Q147" s="233"/>
    </row>
    <row r="148" spans="1:17">
      <c r="A148" s="226"/>
      <c r="B148" s="274"/>
      <c r="C148" s="237">
        <v>19</v>
      </c>
      <c r="D148" s="229">
        <f>1.45+2.85</f>
        <v>4.3</v>
      </c>
      <c r="E148" s="229">
        <f t="shared" si="29"/>
        <v>0.15</v>
      </c>
      <c r="F148" s="229">
        <f t="shared" si="29"/>
        <v>0.05</v>
      </c>
      <c r="G148" s="229"/>
      <c r="H148" s="229"/>
      <c r="I148" s="229"/>
      <c r="J148" s="229"/>
      <c r="K148" s="229"/>
      <c r="L148" s="229"/>
      <c r="M148" s="229"/>
      <c r="N148" s="238" t="s">
        <v>378</v>
      </c>
      <c r="O148" s="229">
        <f t="shared" si="28"/>
        <v>3.2249999999999994E-2</v>
      </c>
      <c r="P148" s="232"/>
      <c r="Q148" s="233"/>
    </row>
    <row r="149" spans="1:17">
      <c r="A149" s="226"/>
      <c r="B149" s="274"/>
      <c r="C149" s="237">
        <v>20</v>
      </c>
      <c r="D149" s="229">
        <f>1.55+1.45+1</f>
        <v>4</v>
      </c>
      <c r="E149" s="229">
        <f t="shared" si="29"/>
        <v>0.15</v>
      </c>
      <c r="F149" s="229">
        <f t="shared" si="29"/>
        <v>0.05</v>
      </c>
      <c r="G149" s="229"/>
      <c r="H149" s="229"/>
      <c r="I149" s="229"/>
      <c r="J149" s="229"/>
      <c r="K149" s="229"/>
      <c r="L149" s="229"/>
      <c r="M149" s="229"/>
      <c r="N149" s="238" t="s">
        <v>378</v>
      </c>
      <c r="O149" s="229">
        <f t="shared" si="28"/>
        <v>0.03</v>
      </c>
      <c r="P149" s="232"/>
      <c r="Q149" s="233"/>
    </row>
    <row r="150" spans="1:17">
      <c r="A150" s="226"/>
      <c r="B150" s="274"/>
      <c r="C150" s="237" t="s">
        <v>124</v>
      </c>
      <c r="D150" s="229">
        <f>2.5+2.2</f>
        <v>4.7</v>
      </c>
      <c r="E150" s="229">
        <f t="shared" ref="E150:F151" si="30">E149</f>
        <v>0.15</v>
      </c>
      <c r="F150" s="229">
        <f t="shared" si="30"/>
        <v>0.05</v>
      </c>
      <c r="G150" s="229"/>
      <c r="H150" s="229"/>
      <c r="I150" s="229"/>
      <c r="J150" s="229"/>
      <c r="K150" s="229"/>
      <c r="L150" s="229"/>
      <c r="M150" s="229"/>
      <c r="N150" s="238" t="s">
        <v>378</v>
      </c>
      <c r="O150" s="229">
        <f t="shared" si="28"/>
        <v>3.5249999999999997E-2</v>
      </c>
      <c r="P150" s="232"/>
      <c r="Q150" s="233"/>
    </row>
    <row r="151" spans="1:17">
      <c r="A151" s="226"/>
      <c r="B151" s="274"/>
      <c r="C151" s="237" t="s">
        <v>128</v>
      </c>
      <c r="D151" s="229">
        <f>1.45+2.25</f>
        <v>3.7</v>
      </c>
      <c r="E151" s="229">
        <f t="shared" si="30"/>
        <v>0.15</v>
      </c>
      <c r="F151" s="229">
        <f t="shared" si="30"/>
        <v>0.05</v>
      </c>
      <c r="G151" s="229"/>
      <c r="H151" s="229"/>
      <c r="I151" s="229"/>
      <c r="J151" s="229"/>
      <c r="K151" s="229"/>
      <c r="L151" s="229"/>
      <c r="M151" s="229"/>
      <c r="N151" s="238" t="s">
        <v>378</v>
      </c>
      <c r="O151" s="229">
        <f t="shared" si="28"/>
        <v>2.7750000000000004E-2</v>
      </c>
      <c r="P151" s="232"/>
      <c r="Q151" s="233"/>
    </row>
    <row r="152" spans="1:17">
      <c r="A152" s="226"/>
      <c r="B152" s="236"/>
      <c r="C152" s="228"/>
      <c r="D152" s="239">
        <f>SUM(D132:D151)</f>
        <v>63.6</v>
      </c>
      <c r="E152" s="229"/>
      <c r="F152" s="229"/>
      <c r="G152" s="229"/>
      <c r="H152" s="229"/>
      <c r="I152" s="229"/>
      <c r="J152" s="229"/>
      <c r="K152" s="229"/>
      <c r="L152" s="229"/>
      <c r="M152" s="229"/>
      <c r="N152" s="238"/>
      <c r="O152" s="240">
        <f>SUM(O132:O151)</f>
        <v>0.47700000000000004</v>
      </c>
      <c r="P152" s="241" t="s">
        <v>272</v>
      </c>
      <c r="Q152" s="233"/>
    </row>
    <row r="153" spans="1:17">
      <c r="A153" s="235"/>
      <c r="B153" s="280" t="s">
        <v>433</v>
      </c>
      <c r="C153" s="252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38"/>
      <c r="O153" s="229"/>
      <c r="P153" s="232"/>
      <c r="Q153" s="233"/>
    </row>
    <row r="154" spans="1:17">
      <c r="A154" s="226"/>
      <c r="B154" s="274"/>
      <c r="C154" s="237">
        <v>6</v>
      </c>
      <c r="D154" s="229">
        <v>2.0499999999999998</v>
      </c>
      <c r="E154" s="229">
        <v>0.15</v>
      </c>
      <c r="F154" s="229">
        <v>0.2</v>
      </c>
      <c r="G154" s="229"/>
      <c r="H154" s="229"/>
      <c r="I154" s="229"/>
      <c r="J154" s="229"/>
      <c r="K154" s="229"/>
      <c r="L154" s="229"/>
      <c r="M154" s="229"/>
      <c r="N154" s="238" t="s">
        <v>378</v>
      </c>
      <c r="O154" s="229">
        <f>D154*E154*F154</f>
        <v>6.1499999999999992E-2</v>
      </c>
      <c r="P154" s="232" t="s">
        <v>272</v>
      </c>
      <c r="Q154" s="233"/>
    </row>
    <row r="155" spans="1:17">
      <c r="A155" s="226"/>
      <c r="B155" s="274"/>
      <c r="C155" s="237">
        <v>7</v>
      </c>
      <c r="D155" s="229">
        <f>2.5+2.2</f>
        <v>4.7</v>
      </c>
      <c r="E155" s="229">
        <f>E154</f>
        <v>0.15</v>
      </c>
      <c r="F155" s="229">
        <f>F154</f>
        <v>0.2</v>
      </c>
      <c r="G155" s="229"/>
      <c r="H155" s="229"/>
      <c r="I155" s="229"/>
      <c r="J155" s="229"/>
      <c r="K155" s="229"/>
      <c r="L155" s="229"/>
      <c r="M155" s="229"/>
      <c r="N155" s="238" t="s">
        <v>378</v>
      </c>
      <c r="O155" s="229">
        <f>D155*E155*F155</f>
        <v>0.14099999999999999</v>
      </c>
      <c r="P155" s="232"/>
      <c r="Q155" s="233"/>
    </row>
    <row r="156" spans="1:17">
      <c r="A156" s="226"/>
      <c r="B156" s="236"/>
      <c r="C156" s="228"/>
      <c r="D156" s="239">
        <f>SUM(D154:D155)</f>
        <v>6.75</v>
      </c>
      <c r="E156" s="229"/>
      <c r="F156" s="229"/>
      <c r="G156" s="229"/>
      <c r="H156" s="229"/>
      <c r="I156" s="229"/>
      <c r="J156" s="229"/>
      <c r="K156" s="229"/>
      <c r="L156" s="229"/>
      <c r="M156" s="229"/>
      <c r="N156" s="238"/>
      <c r="O156" s="240">
        <f>SUM(O154:O155)</f>
        <v>0.20249999999999999</v>
      </c>
      <c r="P156" s="241" t="s">
        <v>272</v>
      </c>
      <c r="Q156" s="233"/>
    </row>
    <row r="157" spans="1:17">
      <c r="A157" s="226"/>
      <c r="B157" s="236"/>
      <c r="C157" s="237"/>
      <c r="D157" s="239"/>
      <c r="E157" s="239"/>
      <c r="F157" s="239"/>
      <c r="G157" s="239"/>
      <c r="H157" s="239"/>
      <c r="I157" s="239"/>
      <c r="J157" s="239"/>
      <c r="K157" s="239"/>
      <c r="L157" s="239"/>
      <c r="M157" s="239"/>
      <c r="N157" s="255"/>
      <c r="O157" s="239"/>
      <c r="P157" s="244"/>
      <c r="Q157" s="233"/>
    </row>
    <row r="158" spans="1:17">
      <c r="A158" s="226"/>
      <c r="B158" s="236"/>
      <c r="C158" s="228"/>
      <c r="D158" s="240" t="s">
        <v>481</v>
      </c>
      <c r="E158" s="245"/>
      <c r="F158" s="245"/>
      <c r="G158" s="245"/>
      <c r="H158" s="245"/>
      <c r="I158" s="245"/>
      <c r="J158" s="245"/>
      <c r="K158" s="245"/>
      <c r="L158" s="245"/>
      <c r="M158" s="245"/>
      <c r="N158" s="254"/>
      <c r="O158" s="240">
        <f>O97+O110+O119+O123+O130+O152+O156</f>
        <v>4.8101250000000002</v>
      </c>
      <c r="P158" s="241" t="s">
        <v>272</v>
      </c>
      <c r="Q158" s="233"/>
    </row>
    <row r="159" spans="1:17">
      <c r="A159" s="226"/>
      <c r="B159" s="246"/>
      <c r="C159" s="228"/>
      <c r="D159" s="239"/>
      <c r="E159" s="229"/>
      <c r="F159" s="229"/>
      <c r="G159" s="229"/>
      <c r="H159" s="229"/>
      <c r="I159" s="229"/>
      <c r="J159" s="229"/>
      <c r="K159" s="229"/>
      <c r="L159" s="229"/>
      <c r="M159" s="229"/>
      <c r="N159" s="238"/>
      <c r="O159" s="239"/>
      <c r="P159" s="244"/>
      <c r="Q159" s="233"/>
    </row>
    <row r="160" spans="1:17">
      <c r="A160" s="235"/>
      <c r="B160" s="280" t="s">
        <v>482</v>
      </c>
      <c r="C160" s="252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38"/>
      <c r="O160" s="229"/>
      <c r="P160" s="232"/>
      <c r="Q160" s="233"/>
    </row>
    <row r="161" spans="1:17">
      <c r="A161" s="226"/>
      <c r="B161" s="274"/>
      <c r="C161" s="237">
        <v>1</v>
      </c>
      <c r="D161" s="229">
        <v>9.4499999999999993</v>
      </c>
      <c r="E161" s="229">
        <v>4.3</v>
      </c>
      <c r="F161" s="229">
        <v>0.05</v>
      </c>
      <c r="G161" s="229"/>
      <c r="H161" s="229"/>
      <c r="I161" s="229"/>
      <c r="J161" s="229"/>
      <c r="K161" s="229"/>
      <c r="L161" s="229"/>
      <c r="M161" s="229"/>
      <c r="N161" s="238" t="s">
        <v>378</v>
      </c>
      <c r="O161" s="229">
        <f>D161*E161*F161</f>
        <v>2.0317500000000002</v>
      </c>
      <c r="P161" s="232" t="s">
        <v>272</v>
      </c>
      <c r="Q161" s="233"/>
    </row>
    <row r="162" spans="1:17">
      <c r="A162" s="226"/>
      <c r="B162" s="274"/>
      <c r="C162" s="237">
        <v>2</v>
      </c>
      <c r="D162" s="229">
        <v>7.4</v>
      </c>
      <c r="E162" s="229">
        <v>4.7</v>
      </c>
      <c r="F162" s="229">
        <f>F161</f>
        <v>0.05</v>
      </c>
      <c r="G162" s="229"/>
      <c r="H162" s="229"/>
      <c r="I162" s="229"/>
      <c r="J162" s="229"/>
      <c r="K162" s="229"/>
      <c r="L162" s="229"/>
      <c r="M162" s="229"/>
      <c r="N162" s="238" t="s">
        <v>378</v>
      </c>
      <c r="O162" s="229">
        <f>D162*E162*F162</f>
        <v>1.7390000000000001</v>
      </c>
      <c r="P162" s="232"/>
      <c r="Q162" s="233"/>
    </row>
    <row r="163" spans="1:17">
      <c r="A163" s="226"/>
      <c r="B163" s="274"/>
      <c r="C163" s="237" t="s">
        <v>387</v>
      </c>
      <c r="D163" s="229">
        <v>6</v>
      </c>
      <c r="E163" s="229">
        <v>4.55</v>
      </c>
      <c r="F163" s="229">
        <f>F162</f>
        <v>0.05</v>
      </c>
      <c r="G163" s="229"/>
      <c r="H163" s="229"/>
      <c r="I163" s="229"/>
      <c r="J163" s="229"/>
      <c r="K163" s="229"/>
      <c r="L163" s="229"/>
      <c r="M163" s="229"/>
      <c r="N163" s="238" t="s">
        <v>378</v>
      </c>
      <c r="O163" s="229">
        <f>D163*E163*F163</f>
        <v>1.365</v>
      </c>
      <c r="P163" s="232"/>
      <c r="Q163" s="233"/>
    </row>
    <row r="164" spans="1:17">
      <c r="A164" s="226"/>
      <c r="B164" s="236"/>
      <c r="C164" s="228"/>
      <c r="D164" s="239">
        <f>SUM(D161:D162)</f>
        <v>16.850000000000001</v>
      </c>
      <c r="E164" s="229"/>
      <c r="F164" s="229"/>
      <c r="G164" s="229"/>
      <c r="H164" s="229"/>
      <c r="I164" s="229"/>
      <c r="J164" s="229"/>
      <c r="K164" s="229"/>
      <c r="L164" s="229"/>
      <c r="M164" s="229"/>
      <c r="N164" s="238"/>
      <c r="O164" s="240">
        <f>SUM(O161:O163)</f>
        <v>5.1357500000000007</v>
      </c>
      <c r="P164" s="241" t="s">
        <v>272</v>
      </c>
      <c r="Q164" s="233"/>
    </row>
    <row r="165" spans="1:17">
      <c r="A165" s="226"/>
      <c r="B165" s="246"/>
      <c r="C165" s="228"/>
      <c r="D165" s="239"/>
      <c r="E165" s="229"/>
      <c r="F165" s="229"/>
      <c r="G165" s="229"/>
      <c r="H165" s="229"/>
      <c r="I165" s="229"/>
      <c r="J165" s="229"/>
      <c r="K165" s="229"/>
      <c r="L165" s="229"/>
      <c r="M165" s="229"/>
      <c r="N165" s="238"/>
      <c r="O165" s="239"/>
      <c r="P165" s="244"/>
      <c r="Q165" s="233"/>
    </row>
    <row r="166" spans="1:17" hidden="1">
      <c r="A166" s="226">
        <f>A57+1</f>
        <v>2</v>
      </c>
      <c r="B166" s="243" t="s">
        <v>406</v>
      </c>
      <c r="C166" s="243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38"/>
      <c r="O166" s="239"/>
      <c r="P166" s="244"/>
      <c r="Q166" s="233"/>
    </row>
    <row r="167" spans="1:17" hidden="1">
      <c r="A167" s="226"/>
      <c r="B167" s="236"/>
      <c r="C167" s="237" t="s">
        <v>407</v>
      </c>
      <c r="D167" s="229"/>
      <c r="E167" s="229">
        <f>O55</f>
        <v>51.521625000000007</v>
      </c>
      <c r="F167" s="229"/>
      <c r="G167" s="229"/>
      <c r="H167" s="229"/>
      <c r="I167" s="229"/>
      <c r="J167" s="229"/>
      <c r="K167" s="229"/>
      <c r="L167" s="229"/>
      <c r="M167" s="229"/>
      <c r="N167" s="238" t="s">
        <v>378</v>
      </c>
      <c r="O167" s="229">
        <f>SUM(E167)</f>
        <v>51.521625000000007</v>
      </c>
      <c r="P167" s="232"/>
      <c r="Q167" s="233"/>
    </row>
    <row r="168" spans="1:17" hidden="1">
      <c r="A168" s="226"/>
      <c r="B168" s="236"/>
      <c r="C168" s="237" t="s">
        <v>408</v>
      </c>
      <c r="D168" s="229"/>
      <c r="E168" s="229">
        <f>-O84</f>
        <v>-22.633125</v>
      </c>
      <c r="F168" s="229"/>
      <c r="G168" s="229"/>
      <c r="H168" s="229"/>
      <c r="I168" s="229"/>
      <c r="J168" s="229"/>
      <c r="K168" s="229"/>
      <c r="L168" s="229"/>
      <c r="M168" s="229"/>
      <c r="N168" s="238" t="s">
        <v>378</v>
      </c>
      <c r="O168" s="229">
        <f>SUM(E168)</f>
        <v>-22.633125</v>
      </c>
      <c r="P168" s="232"/>
      <c r="Q168" s="233"/>
    </row>
    <row r="169" spans="1:17" hidden="1">
      <c r="A169" s="226"/>
      <c r="B169" s="246"/>
      <c r="C169" s="237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38"/>
      <c r="O169" s="240">
        <f>SUM(O167:O168)</f>
        <v>28.888500000000008</v>
      </c>
      <c r="P169" s="241" t="s">
        <v>272</v>
      </c>
      <c r="Q169" s="233"/>
    </row>
    <row r="170" spans="1:17" hidden="1">
      <c r="A170" s="226"/>
      <c r="B170" s="246"/>
      <c r="C170" s="237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38"/>
      <c r="O170" s="229"/>
      <c r="P170" s="232"/>
      <c r="Q170" s="233"/>
    </row>
    <row r="171" spans="1:17" hidden="1">
      <c r="A171" s="226">
        <v>4</v>
      </c>
      <c r="B171" s="247" t="s">
        <v>380</v>
      </c>
      <c r="C171" s="247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38"/>
      <c r="O171" s="239"/>
      <c r="P171" s="231"/>
      <c r="Q171" s="233"/>
    </row>
    <row r="172" spans="1:17" hidden="1">
      <c r="A172" s="226"/>
      <c r="B172" s="236"/>
      <c r="C172" s="237" t="s">
        <v>124</v>
      </c>
      <c r="D172" s="229">
        <f>5-1</f>
        <v>4</v>
      </c>
      <c r="E172" s="229">
        <v>0.15</v>
      </c>
      <c r="F172" s="229">
        <v>0.3</v>
      </c>
      <c r="G172" s="229"/>
      <c r="H172" s="229"/>
      <c r="I172" s="229"/>
      <c r="J172" s="229"/>
      <c r="K172" s="229"/>
      <c r="L172" s="229"/>
      <c r="M172" s="229"/>
      <c r="N172" s="238" t="s">
        <v>378</v>
      </c>
      <c r="O172" s="229">
        <f>D172*F172</f>
        <v>1.2</v>
      </c>
      <c r="P172" s="232" t="s">
        <v>353</v>
      </c>
      <c r="Q172" s="233"/>
    </row>
    <row r="173" spans="1:17" hidden="1">
      <c r="A173" s="226"/>
      <c r="B173" s="236"/>
      <c r="C173" s="237" t="s">
        <v>128</v>
      </c>
      <c r="D173" s="229">
        <v>5</v>
      </c>
      <c r="E173" s="229">
        <v>0.15</v>
      </c>
      <c r="F173" s="229">
        <v>0.3</v>
      </c>
      <c r="G173" s="229"/>
      <c r="H173" s="229"/>
      <c r="I173" s="229"/>
      <c r="J173" s="229"/>
      <c r="K173" s="229"/>
      <c r="L173" s="229"/>
      <c r="M173" s="229"/>
      <c r="N173" s="238" t="s">
        <v>378</v>
      </c>
      <c r="O173" s="229">
        <f t="shared" ref="O173:O176" si="31">D173*F173</f>
        <v>1.5</v>
      </c>
      <c r="P173" s="232"/>
      <c r="Q173" s="233"/>
    </row>
    <row r="174" spans="1:17" hidden="1">
      <c r="A174" s="226"/>
      <c r="B174" s="236"/>
      <c r="C174" s="237" t="s">
        <v>355</v>
      </c>
      <c r="D174" s="229">
        <v>1.45</v>
      </c>
      <c r="E174" s="229">
        <v>0.15</v>
      </c>
      <c r="F174" s="229">
        <v>0.3</v>
      </c>
      <c r="G174" s="229"/>
      <c r="H174" s="229"/>
      <c r="I174" s="229"/>
      <c r="J174" s="229"/>
      <c r="K174" s="229"/>
      <c r="L174" s="229"/>
      <c r="M174" s="229"/>
      <c r="N174" s="238" t="s">
        <v>378</v>
      </c>
      <c r="O174" s="229">
        <f t="shared" si="31"/>
        <v>0.435</v>
      </c>
      <c r="P174" s="232"/>
      <c r="Q174" s="233"/>
    </row>
    <row r="175" spans="1:17" hidden="1">
      <c r="A175" s="226"/>
      <c r="B175" s="236"/>
      <c r="C175" s="237" t="s">
        <v>384</v>
      </c>
      <c r="D175" s="229">
        <v>3</v>
      </c>
      <c r="E175" s="229">
        <v>0.15</v>
      </c>
      <c r="F175" s="229">
        <v>0.3</v>
      </c>
      <c r="G175" s="229"/>
      <c r="H175" s="229"/>
      <c r="I175" s="229"/>
      <c r="J175" s="229"/>
      <c r="K175" s="229"/>
      <c r="L175" s="229"/>
      <c r="M175" s="229"/>
      <c r="N175" s="238" t="s">
        <v>378</v>
      </c>
      <c r="O175" s="229">
        <f t="shared" ref="O175" si="32">D175*F175</f>
        <v>0.89999999999999991</v>
      </c>
      <c r="P175" s="232"/>
      <c r="Q175" s="233"/>
    </row>
    <row r="176" spans="1:17" hidden="1">
      <c r="A176" s="226"/>
      <c r="B176" s="236"/>
      <c r="C176" s="237" t="s">
        <v>401</v>
      </c>
      <c r="D176" s="229">
        <v>1.45</v>
      </c>
      <c r="E176" s="229">
        <v>0.15</v>
      </c>
      <c r="F176" s="229">
        <v>0.3</v>
      </c>
      <c r="G176" s="229"/>
      <c r="H176" s="229"/>
      <c r="I176" s="229"/>
      <c r="J176" s="229"/>
      <c r="K176" s="229"/>
      <c r="L176" s="229"/>
      <c r="M176" s="229"/>
      <c r="N176" s="238" t="s">
        <v>378</v>
      </c>
      <c r="O176" s="229">
        <f t="shared" si="31"/>
        <v>0.435</v>
      </c>
      <c r="P176" s="232"/>
      <c r="Q176" s="233"/>
    </row>
    <row r="177" spans="1:17" hidden="1">
      <c r="A177" s="226"/>
      <c r="B177" s="236"/>
      <c r="C177" s="237" t="s">
        <v>385</v>
      </c>
      <c r="D177" s="229">
        <v>2.5</v>
      </c>
      <c r="E177" s="229">
        <v>0.15</v>
      </c>
      <c r="F177" s="229">
        <v>0.3</v>
      </c>
      <c r="G177" s="229"/>
      <c r="H177" s="229"/>
      <c r="I177" s="229"/>
      <c r="J177" s="229"/>
      <c r="K177" s="229"/>
      <c r="L177" s="229"/>
      <c r="M177" s="229"/>
      <c r="N177" s="238" t="s">
        <v>378</v>
      </c>
      <c r="O177" s="229">
        <f t="shared" ref="O177" si="33">D177*F177</f>
        <v>0.75</v>
      </c>
      <c r="P177" s="232"/>
      <c r="Q177" s="233"/>
    </row>
    <row r="178" spans="1:17" hidden="1">
      <c r="A178" s="226"/>
      <c r="B178" s="236"/>
      <c r="C178" s="247"/>
      <c r="D178" s="240">
        <f>SUM(D172:D177)</f>
        <v>17.399999999999999</v>
      </c>
      <c r="E178" s="229"/>
      <c r="F178" s="229"/>
      <c r="G178" s="229"/>
      <c r="H178" s="229"/>
      <c r="I178" s="229"/>
      <c r="J178" s="229"/>
      <c r="K178" s="229"/>
      <c r="L178" s="229"/>
      <c r="M178" s="229"/>
      <c r="N178" s="238"/>
      <c r="O178" s="240">
        <f>SUM(O172:O177)</f>
        <v>5.22</v>
      </c>
      <c r="P178" s="241" t="s">
        <v>353</v>
      </c>
      <c r="Q178" s="233"/>
    </row>
    <row r="179" spans="1:17">
      <c r="A179" s="248"/>
      <c r="B179" s="227"/>
      <c r="C179" s="228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38"/>
      <c r="O179" s="229"/>
      <c r="P179" s="232"/>
      <c r="Q179" s="233"/>
    </row>
    <row r="180" spans="1:17" s="225" customFormat="1" ht="16">
      <c r="A180" s="217" t="s">
        <v>95</v>
      </c>
      <c r="B180" s="249" t="s">
        <v>381</v>
      </c>
      <c r="C180" s="25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51"/>
      <c r="O180" s="220"/>
      <c r="P180" s="223"/>
      <c r="Q180" s="224"/>
    </row>
    <row r="181" spans="1:17" hidden="1">
      <c r="A181" s="226">
        <v>1</v>
      </c>
      <c r="B181" s="252" t="s">
        <v>424</v>
      </c>
      <c r="C181" s="252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38"/>
      <c r="O181" s="229"/>
      <c r="P181" s="232"/>
      <c r="Q181" s="233"/>
    </row>
    <row r="182" spans="1:17" hidden="1">
      <c r="A182" s="235" t="s">
        <v>383</v>
      </c>
      <c r="B182" s="276" t="s">
        <v>409</v>
      </c>
      <c r="C182" s="252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38"/>
      <c r="O182" s="229"/>
      <c r="P182" s="232"/>
      <c r="Q182" s="233"/>
    </row>
    <row r="183" spans="1:17" hidden="1">
      <c r="A183" s="226"/>
      <c r="B183" s="236"/>
      <c r="C183" s="237" t="s">
        <v>390</v>
      </c>
      <c r="D183" s="229">
        <v>1.4</v>
      </c>
      <c r="E183" s="229">
        <v>1.4</v>
      </c>
      <c r="F183" s="229">
        <f>(0.15+0.2)/2</f>
        <v>0.17499999999999999</v>
      </c>
      <c r="G183" s="229">
        <v>1</v>
      </c>
      <c r="H183" s="229"/>
      <c r="I183" s="229"/>
      <c r="J183" s="229"/>
      <c r="K183" s="229"/>
      <c r="L183" s="229"/>
      <c r="M183" s="229"/>
      <c r="N183" s="238" t="s">
        <v>378</v>
      </c>
      <c r="O183" s="229">
        <f>D183*E183*F183*G183</f>
        <v>0.34299999999999992</v>
      </c>
      <c r="P183" s="232" t="s">
        <v>272</v>
      </c>
      <c r="Q183" s="233"/>
    </row>
    <row r="184" spans="1:17" hidden="1">
      <c r="A184" s="226"/>
      <c r="B184" s="236"/>
      <c r="C184" s="237" t="s">
        <v>391</v>
      </c>
      <c r="D184" s="229">
        <v>1.3</v>
      </c>
      <c r="E184" s="229">
        <v>1.3</v>
      </c>
      <c r="F184" s="229">
        <f>F183</f>
        <v>0.17499999999999999</v>
      </c>
      <c r="G184" s="229">
        <v>1</v>
      </c>
      <c r="H184" s="229"/>
      <c r="I184" s="229"/>
      <c r="J184" s="229"/>
      <c r="K184" s="229"/>
      <c r="L184" s="229"/>
      <c r="M184" s="229"/>
      <c r="N184" s="238" t="s">
        <v>378</v>
      </c>
      <c r="O184" s="229">
        <f t="shared" ref="O184:O190" si="34">D184*E184*F184*G184</f>
        <v>0.29575000000000001</v>
      </c>
      <c r="P184" s="232"/>
      <c r="Q184" s="233"/>
    </row>
    <row r="185" spans="1:17" hidden="1">
      <c r="A185" s="226"/>
      <c r="B185" s="236"/>
      <c r="C185" s="237" t="s">
        <v>394</v>
      </c>
      <c r="D185" s="229">
        <v>0.9</v>
      </c>
      <c r="E185" s="229">
        <v>0.9</v>
      </c>
      <c r="F185" s="229">
        <f>F183</f>
        <v>0.17499999999999999</v>
      </c>
      <c r="G185" s="229">
        <v>1</v>
      </c>
      <c r="H185" s="229"/>
      <c r="I185" s="229"/>
      <c r="J185" s="229"/>
      <c r="K185" s="229"/>
      <c r="L185" s="229"/>
      <c r="M185" s="229"/>
      <c r="N185" s="238" t="s">
        <v>378</v>
      </c>
      <c r="O185" s="229">
        <f t="shared" si="34"/>
        <v>0.14174999999999999</v>
      </c>
      <c r="P185" s="232"/>
      <c r="Q185" s="233"/>
    </row>
    <row r="186" spans="1:17" hidden="1">
      <c r="A186" s="226"/>
      <c r="B186" s="236"/>
      <c r="C186" s="237" t="s">
        <v>392</v>
      </c>
      <c r="D186" s="229">
        <v>1.3</v>
      </c>
      <c r="E186" s="229">
        <v>1.3</v>
      </c>
      <c r="F186" s="229">
        <f>F184</f>
        <v>0.17499999999999999</v>
      </c>
      <c r="G186" s="229">
        <v>1</v>
      </c>
      <c r="H186" s="229"/>
      <c r="I186" s="229"/>
      <c r="J186" s="229"/>
      <c r="K186" s="229"/>
      <c r="L186" s="229"/>
      <c r="M186" s="229"/>
      <c r="N186" s="238" t="s">
        <v>378</v>
      </c>
      <c r="O186" s="229">
        <f t="shared" si="34"/>
        <v>0.29575000000000001</v>
      </c>
      <c r="P186" s="232"/>
      <c r="Q186" s="233"/>
    </row>
    <row r="187" spans="1:17" hidden="1">
      <c r="A187" s="226"/>
      <c r="B187" s="236"/>
      <c r="C187" s="237" t="s">
        <v>393</v>
      </c>
      <c r="D187" s="229">
        <v>1.35</v>
      </c>
      <c r="E187" s="229">
        <v>1.35</v>
      </c>
      <c r="F187" s="229">
        <f t="shared" ref="F187:F190" si="35">F185</f>
        <v>0.17499999999999999</v>
      </c>
      <c r="G187" s="229">
        <v>1</v>
      </c>
      <c r="H187" s="229"/>
      <c r="I187" s="229"/>
      <c r="J187" s="229"/>
      <c r="K187" s="229"/>
      <c r="L187" s="229"/>
      <c r="M187" s="229"/>
      <c r="N187" s="238" t="s">
        <v>378</v>
      </c>
      <c r="O187" s="229">
        <f t="shared" si="34"/>
        <v>0.31893750000000004</v>
      </c>
      <c r="P187" s="232"/>
      <c r="Q187" s="233"/>
    </row>
    <row r="188" spans="1:17" hidden="1">
      <c r="A188" s="226"/>
      <c r="B188" s="236"/>
      <c r="C188" s="237" t="s">
        <v>395</v>
      </c>
      <c r="D188" s="229">
        <v>1.1000000000000001</v>
      </c>
      <c r="E188" s="229">
        <v>1.1000000000000001</v>
      </c>
      <c r="F188" s="229">
        <f t="shared" si="35"/>
        <v>0.17499999999999999</v>
      </c>
      <c r="G188" s="229">
        <v>1</v>
      </c>
      <c r="H188" s="229"/>
      <c r="I188" s="229"/>
      <c r="J188" s="229"/>
      <c r="K188" s="229"/>
      <c r="L188" s="229"/>
      <c r="M188" s="229"/>
      <c r="N188" s="238" t="s">
        <v>378</v>
      </c>
      <c r="O188" s="229">
        <f t="shared" si="34"/>
        <v>0.21175000000000002</v>
      </c>
      <c r="P188" s="232"/>
      <c r="Q188" s="233"/>
    </row>
    <row r="189" spans="1:17" hidden="1">
      <c r="A189" s="226"/>
      <c r="B189" s="236"/>
      <c r="C189" s="237" t="s">
        <v>396</v>
      </c>
      <c r="D189" s="229">
        <v>0.9</v>
      </c>
      <c r="E189" s="229">
        <v>0.9</v>
      </c>
      <c r="F189" s="229">
        <f t="shared" si="35"/>
        <v>0.17499999999999999</v>
      </c>
      <c r="G189" s="229">
        <v>4</v>
      </c>
      <c r="H189" s="229"/>
      <c r="I189" s="229"/>
      <c r="J189" s="229"/>
      <c r="K189" s="229"/>
      <c r="L189" s="229"/>
      <c r="M189" s="229"/>
      <c r="N189" s="238" t="s">
        <v>378</v>
      </c>
      <c r="O189" s="229">
        <f t="shared" si="34"/>
        <v>0.56699999999999995</v>
      </c>
      <c r="P189" s="232"/>
      <c r="Q189" s="233"/>
    </row>
    <row r="190" spans="1:17" hidden="1">
      <c r="A190" s="226"/>
      <c r="B190" s="236"/>
      <c r="C190" s="237" t="s">
        <v>397</v>
      </c>
      <c r="D190" s="229">
        <v>0.8</v>
      </c>
      <c r="E190" s="229">
        <v>0.8</v>
      </c>
      <c r="F190" s="229">
        <f t="shared" si="35"/>
        <v>0.17499999999999999</v>
      </c>
      <c r="G190" s="229">
        <v>1</v>
      </c>
      <c r="H190" s="229"/>
      <c r="I190" s="229"/>
      <c r="J190" s="229"/>
      <c r="K190" s="229"/>
      <c r="L190" s="229"/>
      <c r="M190" s="229"/>
      <c r="N190" s="238" t="s">
        <v>378</v>
      </c>
      <c r="O190" s="229">
        <f t="shared" si="34"/>
        <v>0.11200000000000002</v>
      </c>
      <c r="P190" s="232"/>
      <c r="Q190" s="233"/>
    </row>
    <row r="191" spans="1:17" hidden="1">
      <c r="A191" s="226"/>
      <c r="B191" s="246"/>
      <c r="C191" s="237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38"/>
      <c r="O191" s="240">
        <f>SUM(O183:O190)</f>
        <v>2.2859375000000002</v>
      </c>
      <c r="P191" s="241" t="s">
        <v>272</v>
      </c>
      <c r="Q191" s="233"/>
    </row>
    <row r="192" spans="1:17" hidden="1">
      <c r="A192" s="235" t="s">
        <v>351</v>
      </c>
      <c r="B192" s="276" t="s">
        <v>410</v>
      </c>
      <c r="C192" s="252"/>
      <c r="D192" s="255" t="s">
        <v>416</v>
      </c>
      <c r="E192" s="255" t="s">
        <v>228</v>
      </c>
      <c r="F192" s="229"/>
      <c r="G192" s="229"/>
      <c r="H192" s="255" t="s">
        <v>414</v>
      </c>
      <c r="I192" s="255" t="s">
        <v>415</v>
      </c>
      <c r="J192" s="255" t="s">
        <v>417</v>
      </c>
      <c r="K192" s="255" t="s">
        <v>418</v>
      </c>
      <c r="L192" s="255" t="s">
        <v>483</v>
      </c>
      <c r="M192" s="255" t="s">
        <v>420</v>
      </c>
      <c r="N192" s="238"/>
      <c r="O192" s="229"/>
      <c r="P192" s="232"/>
      <c r="Q192" s="233"/>
    </row>
    <row r="193" spans="1:17" hidden="1">
      <c r="A193" s="226"/>
      <c r="B193" s="236"/>
      <c r="C193" s="237" t="s">
        <v>390</v>
      </c>
      <c r="D193" s="229">
        <v>1.4</v>
      </c>
      <c r="E193" s="229">
        <v>1.4</v>
      </c>
      <c r="F193" s="229">
        <f>(0.15+0.2)/2</f>
        <v>0.17499999999999999</v>
      </c>
      <c r="G193" s="229">
        <v>1</v>
      </c>
      <c r="H193" s="229">
        <f>((D193/0.2)+1)*(0.1+E193+0.1)</f>
        <v>12.799999999999999</v>
      </c>
      <c r="I193" s="229">
        <f>((E193/0.2)+1)*(0.1+D193+0.1)</f>
        <v>12.799999999999999</v>
      </c>
      <c r="J193" s="229">
        <f>H193</f>
        <v>12.799999999999999</v>
      </c>
      <c r="K193" s="229">
        <f>I193</f>
        <v>12.799999999999999</v>
      </c>
      <c r="L193" s="279">
        <f>(10^2/36)*0.222</f>
        <v>0.6166666666666667</v>
      </c>
      <c r="M193" s="238">
        <v>1.1000000000000001</v>
      </c>
      <c r="N193" s="238" t="s">
        <v>378</v>
      </c>
      <c r="O193" s="229">
        <f>G193*(H193+I193+J193+K193)*L193*M193</f>
        <v>34.730666666666664</v>
      </c>
      <c r="P193" s="232" t="s">
        <v>419</v>
      </c>
      <c r="Q193" s="233"/>
    </row>
    <row r="194" spans="1:17" hidden="1">
      <c r="A194" s="226"/>
      <c r="B194" s="236"/>
      <c r="C194" s="237" t="s">
        <v>391</v>
      </c>
      <c r="D194" s="229">
        <v>1.3</v>
      </c>
      <c r="E194" s="229">
        <v>1.3</v>
      </c>
      <c r="F194" s="229">
        <f>F193</f>
        <v>0.17499999999999999</v>
      </c>
      <c r="G194" s="229">
        <v>1</v>
      </c>
      <c r="H194" s="229">
        <f t="shared" ref="H194:H200" si="36">((D194/0.2)+1)*(0.1+E194+0.1)</f>
        <v>11.250000000000002</v>
      </c>
      <c r="I194" s="229">
        <f t="shared" ref="I194:I200" si="37">((E194/0.2)+1)*(0.1+D194+0.1)</f>
        <v>11.250000000000002</v>
      </c>
      <c r="J194" s="229">
        <f t="shared" ref="J194:J200" si="38">H194</f>
        <v>11.250000000000002</v>
      </c>
      <c r="K194" s="229">
        <f t="shared" ref="K194:K200" si="39">I194</f>
        <v>11.250000000000002</v>
      </c>
      <c r="L194" s="279">
        <f>L193</f>
        <v>0.6166666666666667</v>
      </c>
      <c r="M194" s="238">
        <f>M193</f>
        <v>1.1000000000000001</v>
      </c>
      <c r="N194" s="238" t="s">
        <v>378</v>
      </c>
      <c r="O194" s="229">
        <f t="shared" ref="O194:O200" si="40">G194*(H194+I194+J194+K194)*L194*M194</f>
        <v>30.525000000000009</v>
      </c>
      <c r="P194" s="232"/>
      <c r="Q194" s="233"/>
    </row>
    <row r="195" spans="1:17" hidden="1">
      <c r="A195" s="226"/>
      <c r="B195" s="236"/>
      <c r="C195" s="237" t="s">
        <v>394</v>
      </c>
      <c r="D195" s="229">
        <v>0.9</v>
      </c>
      <c r="E195" s="229">
        <v>0.9</v>
      </c>
      <c r="F195" s="229">
        <f>F193</f>
        <v>0.17499999999999999</v>
      </c>
      <c r="G195" s="229">
        <v>1</v>
      </c>
      <c r="H195" s="229">
        <f t="shared" si="36"/>
        <v>6.0500000000000007</v>
      </c>
      <c r="I195" s="229">
        <f t="shared" si="37"/>
        <v>6.0500000000000007</v>
      </c>
      <c r="J195" s="229">
        <f t="shared" si="38"/>
        <v>6.0500000000000007</v>
      </c>
      <c r="K195" s="229">
        <f t="shared" si="39"/>
        <v>6.0500000000000007</v>
      </c>
      <c r="L195" s="279">
        <f t="shared" ref="L195:L200" si="41">L194</f>
        <v>0.6166666666666667</v>
      </c>
      <c r="M195" s="238">
        <f t="shared" ref="M195:M200" si="42">M194</f>
        <v>1.1000000000000001</v>
      </c>
      <c r="N195" s="238" t="s">
        <v>378</v>
      </c>
      <c r="O195" s="229">
        <f t="shared" si="40"/>
        <v>16.41566666666667</v>
      </c>
      <c r="P195" s="232"/>
      <c r="Q195" s="233"/>
    </row>
    <row r="196" spans="1:17" hidden="1">
      <c r="A196" s="226"/>
      <c r="B196" s="236"/>
      <c r="C196" s="237" t="s">
        <v>392</v>
      </c>
      <c r="D196" s="229">
        <v>1.3</v>
      </c>
      <c r="E196" s="229">
        <v>1.3</v>
      </c>
      <c r="F196" s="229">
        <f>F194</f>
        <v>0.17499999999999999</v>
      </c>
      <c r="G196" s="229">
        <v>1</v>
      </c>
      <c r="H196" s="229">
        <f t="shared" si="36"/>
        <v>11.250000000000002</v>
      </c>
      <c r="I196" s="229">
        <f t="shared" si="37"/>
        <v>11.250000000000002</v>
      </c>
      <c r="J196" s="229">
        <f t="shared" si="38"/>
        <v>11.250000000000002</v>
      </c>
      <c r="K196" s="229">
        <f t="shared" si="39"/>
        <v>11.250000000000002</v>
      </c>
      <c r="L196" s="279">
        <f t="shared" si="41"/>
        <v>0.6166666666666667</v>
      </c>
      <c r="M196" s="238">
        <f t="shared" si="42"/>
        <v>1.1000000000000001</v>
      </c>
      <c r="N196" s="238" t="s">
        <v>378</v>
      </c>
      <c r="O196" s="229">
        <f t="shared" si="40"/>
        <v>30.525000000000009</v>
      </c>
      <c r="P196" s="232"/>
      <c r="Q196" s="233"/>
    </row>
    <row r="197" spans="1:17" hidden="1">
      <c r="A197" s="226"/>
      <c r="B197" s="236"/>
      <c r="C197" s="237" t="s">
        <v>393</v>
      </c>
      <c r="D197" s="229">
        <v>1.35</v>
      </c>
      <c r="E197" s="229">
        <v>1.35</v>
      </c>
      <c r="F197" s="229">
        <f t="shared" ref="F197:F200" si="43">F195</f>
        <v>0.17499999999999999</v>
      </c>
      <c r="G197" s="229">
        <v>1</v>
      </c>
      <c r="H197" s="229">
        <f t="shared" si="36"/>
        <v>12.012500000000003</v>
      </c>
      <c r="I197" s="229">
        <f t="shared" si="37"/>
        <v>12.012500000000003</v>
      </c>
      <c r="J197" s="229">
        <f t="shared" si="38"/>
        <v>12.012500000000003</v>
      </c>
      <c r="K197" s="229">
        <f t="shared" si="39"/>
        <v>12.012500000000003</v>
      </c>
      <c r="L197" s="279">
        <f t="shared" si="41"/>
        <v>0.6166666666666667</v>
      </c>
      <c r="M197" s="238">
        <f t="shared" si="42"/>
        <v>1.1000000000000001</v>
      </c>
      <c r="N197" s="238" t="s">
        <v>378</v>
      </c>
      <c r="O197" s="229">
        <f t="shared" si="40"/>
        <v>32.593916666666679</v>
      </c>
      <c r="P197" s="232"/>
      <c r="Q197" s="233"/>
    </row>
    <row r="198" spans="1:17" hidden="1">
      <c r="A198" s="226"/>
      <c r="B198" s="236"/>
      <c r="C198" s="237" t="s">
        <v>395</v>
      </c>
      <c r="D198" s="229">
        <v>1.1000000000000001</v>
      </c>
      <c r="E198" s="229">
        <v>1.1000000000000001</v>
      </c>
      <c r="F198" s="229">
        <f t="shared" si="43"/>
        <v>0.17499999999999999</v>
      </c>
      <c r="G198" s="229">
        <v>1</v>
      </c>
      <c r="H198" s="229">
        <f t="shared" si="36"/>
        <v>8.4500000000000011</v>
      </c>
      <c r="I198" s="229">
        <f t="shared" si="37"/>
        <v>8.4500000000000011</v>
      </c>
      <c r="J198" s="229">
        <f t="shared" si="38"/>
        <v>8.4500000000000011</v>
      </c>
      <c r="K198" s="229">
        <f t="shared" si="39"/>
        <v>8.4500000000000011</v>
      </c>
      <c r="L198" s="279">
        <f t="shared" si="41"/>
        <v>0.6166666666666667</v>
      </c>
      <c r="M198" s="238">
        <f t="shared" si="42"/>
        <v>1.1000000000000001</v>
      </c>
      <c r="N198" s="238" t="s">
        <v>378</v>
      </c>
      <c r="O198" s="229">
        <f t="shared" si="40"/>
        <v>22.927666666666674</v>
      </c>
      <c r="P198" s="232"/>
      <c r="Q198" s="233"/>
    </row>
    <row r="199" spans="1:17" hidden="1">
      <c r="A199" s="226"/>
      <c r="B199" s="236"/>
      <c r="C199" s="237" t="s">
        <v>396</v>
      </c>
      <c r="D199" s="229">
        <v>0.9</v>
      </c>
      <c r="E199" s="229">
        <v>0.9</v>
      </c>
      <c r="F199" s="229">
        <f t="shared" si="43"/>
        <v>0.17499999999999999</v>
      </c>
      <c r="G199" s="229">
        <v>4</v>
      </c>
      <c r="H199" s="229">
        <f t="shared" si="36"/>
        <v>6.0500000000000007</v>
      </c>
      <c r="I199" s="229">
        <f t="shared" si="37"/>
        <v>6.0500000000000007</v>
      </c>
      <c r="J199" s="229">
        <f t="shared" si="38"/>
        <v>6.0500000000000007</v>
      </c>
      <c r="K199" s="229">
        <f t="shared" si="39"/>
        <v>6.0500000000000007</v>
      </c>
      <c r="L199" s="279">
        <f t="shared" si="41"/>
        <v>0.6166666666666667</v>
      </c>
      <c r="M199" s="238">
        <f t="shared" si="42"/>
        <v>1.1000000000000001</v>
      </c>
      <c r="N199" s="238" t="s">
        <v>378</v>
      </c>
      <c r="O199" s="229">
        <f t="shared" si="40"/>
        <v>65.662666666666681</v>
      </c>
      <c r="P199" s="232"/>
      <c r="Q199" s="233"/>
    </row>
    <row r="200" spans="1:17" hidden="1">
      <c r="A200" s="226"/>
      <c r="B200" s="236"/>
      <c r="C200" s="237" t="s">
        <v>397</v>
      </c>
      <c r="D200" s="229">
        <v>0.8</v>
      </c>
      <c r="E200" s="229">
        <v>0.8</v>
      </c>
      <c r="F200" s="229">
        <f t="shared" si="43"/>
        <v>0.17499999999999999</v>
      </c>
      <c r="G200" s="229">
        <v>1</v>
      </c>
      <c r="H200" s="229">
        <f t="shared" si="36"/>
        <v>5</v>
      </c>
      <c r="I200" s="229">
        <f t="shared" si="37"/>
        <v>5</v>
      </c>
      <c r="J200" s="229">
        <f t="shared" si="38"/>
        <v>5</v>
      </c>
      <c r="K200" s="229">
        <f t="shared" si="39"/>
        <v>5</v>
      </c>
      <c r="L200" s="279">
        <f t="shared" si="41"/>
        <v>0.6166666666666667</v>
      </c>
      <c r="M200" s="238">
        <f t="shared" si="42"/>
        <v>1.1000000000000001</v>
      </c>
      <c r="N200" s="238" t="s">
        <v>378</v>
      </c>
      <c r="O200" s="229">
        <f t="shared" si="40"/>
        <v>13.566666666666668</v>
      </c>
      <c r="P200" s="232"/>
      <c r="Q200" s="233"/>
    </row>
    <row r="201" spans="1:17" hidden="1">
      <c r="A201" s="226"/>
      <c r="B201" s="246"/>
      <c r="C201" s="237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38"/>
      <c r="O201" s="240">
        <f>SUM(O193:O200)</f>
        <v>246.94725000000005</v>
      </c>
      <c r="P201" s="241" t="s">
        <v>419</v>
      </c>
      <c r="Q201" s="233"/>
    </row>
    <row r="202" spans="1:17" hidden="1">
      <c r="A202" s="235" t="s">
        <v>354</v>
      </c>
      <c r="B202" s="276" t="s">
        <v>422</v>
      </c>
      <c r="C202" s="252"/>
      <c r="D202" s="255" t="s">
        <v>416</v>
      </c>
      <c r="E202" s="255" t="s">
        <v>228</v>
      </c>
      <c r="F202" s="229"/>
      <c r="G202" s="229"/>
      <c r="H202" s="255"/>
      <c r="I202" s="255"/>
      <c r="J202" s="255"/>
      <c r="K202" s="255"/>
      <c r="L202" s="255"/>
      <c r="M202" s="255"/>
      <c r="N202" s="238"/>
      <c r="O202" s="229"/>
      <c r="P202" s="232"/>
      <c r="Q202" s="233"/>
    </row>
    <row r="203" spans="1:17" hidden="1">
      <c r="A203" s="226"/>
      <c r="B203" s="236"/>
      <c r="C203" s="237" t="s">
        <v>390</v>
      </c>
      <c r="D203" s="229">
        <v>1.4</v>
      </c>
      <c r="E203" s="229">
        <v>1.4</v>
      </c>
      <c r="F203" s="229">
        <v>0.15</v>
      </c>
      <c r="G203" s="229">
        <v>1</v>
      </c>
      <c r="H203" s="229">
        <v>2</v>
      </c>
      <c r="I203" s="229"/>
      <c r="J203" s="229"/>
      <c r="K203" s="229"/>
      <c r="L203" s="279"/>
      <c r="M203" s="238">
        <v>1.05</v>
      </c>
      <c r="N203" s="238" t="s">
        <v>378</v>
      </c>
      <c r="O203" s="229">
        <f>((D203+E203)*F203*G203*H203)*M203</f>
        <v>0.88200000000000001</v>
      </c>
      <c r="P203" s="232" t="s">
        <v>353</v>
      </c>
      <c r="Q203" s="233"/>
    </row>
    <row r="204" spans="1:17" hidden="1">
      <c r="A204" s="226"/>
      <c r="B204" s="236"/>
      <c r="C204" s="237" t="s">
        <v>391</v>
      </c>
      <c r="D204" s="229">
        <v>1.3</v>
      </c>
      <c r="E204" s="229">
        <v>1.3</v>
      </c>
      <c r="F204" s="229">
        <f>F203</f>
        <v>0.15</v>
      </c>
      <c r="G204" s="229">
        <v>1</v>
      </c>
      <c r="H204" s="229">
        <f>H203</f>
        <v>2</v>
      </c>
      <c r="I204" s="229"/>
      <c r="J204" s="229"/>
      <c r="K204" s="229"/>
      <c r="L204" s="279"/>
      <c r="M204" s="238">
        <f>M203</f>
        <v>1.05</v>
      </c>
      <c r="N204" s="238" t="s">
        <v>378</v>
      </c>
      <c r="O204" s="229">
        <f t="shared" ref="O204:O210" si="44">((D204+E204)*F204*G204*H204)*M204</f>
        <v>0.81900000000000006</v>
      </c>
      <c r="P204" s="232"/>
      <c r="Q204" s="233"/>
    </row>
    <row r="205" spans="1:17" hidden="1">
      <c r="A205" s="226"/>
      <c r="B205" s="236"/>
      <c r="C205" s="237" t="s">
        <v>394</v>
      </c>
      <c r="D205" s="229">
        <v>0.9</v>
      </c>
      <c r="E205" s="229">
        <v>0.9</v>
      </c>
      <c r="F205" s="229">
        <f>F203</f>
        <v>0.15</v>
      </c>
      <c r="G205" s="229">
        <v>1</v>
      </c>
      <c r="H205" s="229">
        <f t="shared" ref="H205:H210" si="45">H204</f>
        <v>2</v>
      </c>
      <c r="I205" s="229"/>
      <c r="J205" s="229"/>
      <c r="K205" s="229"/>
      <c r="L205" s="279"/>
      <c r="M205" s="238">
        <f t="shared" ref="M205:M210" si="46">M204</f>
        <v>1.05</v>
      </c>
      <c r="N205" s="238" t="s">
        <v>378</v>
      </c>
      <c r="O205" s="229">
        <f t="shared" si="44"/>
        <v>0.56700000000000006</v>
      </c>
      <c r="P205" s="232"/>
      <c r="Q205" s="233"/>
    </row>
    <row r="206" spans="1:17" hidden="1">
      <c r="A206" s="226"/>
      <c r="B206" s="236"/>
      <c r="C206" s="237" t="s">
        <v>392</v>
      </c>
      <c r="D206" s="229">
        <v>1.3</v>
      </c>
      <c r="E206" s="229">
        <v>1.3</v>
      </c>
      <c r="F206" s="229">
        <f>F204</f>
        <v>0.15</v>
      </c>
      <c r="G206" s="229">
        <v>1</v>
      </c>
      <c r="H206" s="229">
        <f t="shared" si="45"/>
        <v>2</v>
      </c>
      <c r="I206" s="229"/>
      <c r="J206" s="229"/>
      <c r="K206" s="229"/>
      <c r="L206" s="279"/>
      <c r="M206" s="238">
        <f t="shared" si="46"/>
        <v>1.05</v>
      </c>
      <c r="N206" s="238" t="s">
        <v>378</v>
      </c>
      <c r="O206" s="229">
        <f t="shared" si="44"/>
        <v>0.81900000000000006</v>
      </c>
      <c r="P206" s="232"/>
      <c r="Q206" s="233"/>
    </row>
    <row r="207" spans="1:17" hidden="1">
      <c r="A207" s="226"/>
      <c r="B207" s="236"/>
      <c r="C207" s="237" t="s">
        <v>393</v>
      </c>
      <c r="D207" s="229">
        <v>1.35</v>
      </c>
      <c r="E207" s="229">
        <v>1.35</v>
      </c>
      <c r="F207" s="229">
        <f t="shared" ref="F207:F210" si="47">F205</f>
        <v>0.15</v>
      </c>
      <c r="G207" s="229">
        <v>1</v>
      </c>
      <c r="H207" s="229">
        <f t="shared" si="45"/>
        <v>2</v>
      </c>
      <c r="I207" s="229"/>
      <c r="J207" s="229"/>
      <c r="K207" s="229"/>
      <c r="L207" s="279"/>
      <c r="M207" s="238">
        <f t="shared" si="46"/>
        <v>1.05</v>
      </c>
      <c r="N207" s="238" t="s">
        <v>378</v>
      </c>
      <c r="O207" s="229">
        <f t="shared" si="44"/>
        <v>0.85050000000000014</v>
      </c>
      <c r="P207" s="232"/>
      <c r="Q207" s="233"/>
    </row>
    <row r="208" spans="1:17" hidden="1">
      <c r="A208" s="226"/>
      <c r="B208" s="236"/>
      <c r="C208" s="237" t="s">
        <v>395</v>
      </c>
      <c r="D208" s="229">
        <v>1.1000000000000001</v>
      </c>
      <c r="E208" s="229">
        <v>1.1000000000000001</v>
      </c>
      <c r="F208" s="229">
        <f t="shared" si="47"/>
        <v>0.15</v>
      </c>
      <c r="G208" s="229">
        <v>1</v>
      </c>
      <c r="H208" s="229">
        <f t="shared" si="45"/>
        <v>2</v>
      </c>
      <c r="I208" s="229"/>
      <c r="J208" s="229"/>
      <c r="K208" s="229"/>
      <c r="L208" s="279"/>
      <c r="M208" s="238">
        <f t="shared" si="46"/>
        <v>1.05</v>
      </c>
      <c r="N208" s="238" t="s">
        <v>378</v>
      </c>
      <c r="O208" s="229">
        <f t="shared" si="44"/>
        <v>0.69300000000000006</v>
      </c>
      <c r="P208" s="232"/>
      <c r="Q208" s="233"/>
    </row>
    <row r="209" spans="1:17" hidden="1">
      <c r="A209" s="226"/>
      <c r="B209" s="236"/>
      <c r="C209" s="237" t="s">
        <v>396</v>
      </c>
      <c r="D209" s="229">
        <v>0.9</v>
      </c>
      <c r="E209" s="229">
        <v>0.9</v>
      </c>
      <c r="F209" s="229">
        <f t="shared" si="47"/>
        <v>0.15</v>
      </c>
      <c r="G209" s="229">
        <v>4</v>
      </c>
      <c r="H209" s="229">
        <f t="shared" si="45"/>
        <v>2</v>
      </c>
      <c r="I209" s="229"/>
      <c r="J209" s="229"/>
      <c r="K209" s="229"/>
      <c r="L209" s="279"/>
      <c r="M209" s="238">
        <f t="shared" si="46"/>
        <v>1.05</v>
      </c>
      <c r="N209" s="238" t="s">
        <v>378</v>
      </c>
      <c r="O209" s="229">
        <f t="shared" si="44"/>
        <v>2.2680000000000002</v>
      </c>
      <c r="P209" s="232"/>
      <c r="Q209" s="233"/>
    </row>
    <row r="210" spans="1:17" hidden="1">
      <c r="A210" s="226"/>
      <c r="B210" s="236"/>
      <c r="C210" s="237" t="s">
        <v>397</v>
      </c>
      <c r="D210" s="229">
        <v>0.8</v>
      </c>
      <c r="E210" s="229">
        <v>0.8</v>
      </c>
      <c r="F210" s="229">
        <f t="shared" si="47"/>
        <v>0.15</v>
      </c>
      <c r="G210" s="229">
        <v>1</v>
      </c>
      <c r="H210" s="229">
        <f t="shared" si="45"/>
        <v>2</v>
      </c>
      <c r="I210" s="229"/>
      <c r="J210" s="229"/>
      <c r="K210" s="229"/>
      <c r="L210" s="279"/>
      <c r="M210" s="238">
        <f t="shared" si="46"/>
        <v>1.05</v>
      </c>
      <c r="N210" s="238" t="s">
        <v>378</v>
      </c>
      <c r="O210" s="229">
        <f t="shared" si="44"/>
        <v>0.504</v>
      </c>
      <c r="P210" s="232"/>
      <c r="Q210" s="233"/>
    </row>
    <row r="211" spans="1:17" hidden="1">
      <c r="A211" s="226"/>
      <c r="B211" s="246"/>
      <c r="C211" s="237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38"/>
      <c r="O211" s="240">
        <f>SUM(O203:O210)</f>
        <v>7.4024999999999999</v>
      </c>
      <c r="P211" s="241" t="s">
        <v>353</v>
      </c>
      <c r="Q211" s="233"/>
    </row>
    <row r="212" spans="1:17">
      <c r="A212" s="226">
        <v>1</v>
      </c>
      <c r="B212" s="252" t="s">
        <v>446</v>
      </c>
      <c r="C212" s="252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38"/>
      <c r="O212" s="229"/>
      <c r="P212" s="232"/>
      <c r="Q212" s="233"/>
    </row>
    <row r="213" spans="1:17">
      <c r="A213" s="235" t="s">
        <v>383</v>
      </c>
      <c r="B213" s="276" t="s">
        <v>425</v>
      </c>
      <c r="C213" s="252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38"/>
      <c r="O213" s="229"/>
      <c r="P213" s="232"/>
      <c r="Q213" s="233"/>
    </row>
    <row r="214" spans="1:17">
      <c r="A214" s="226"/>
      <c r="B214" s="236"/>
      <c r="C214" s="237" t="s">
        <v>445</v>
      </c>
      <c r="D214" s="229">
        <v>0.11</v>
      </c>
      <c r="E214" s="229">
        <v>0.3</v>
      </c>
      <c r="F214" s="229">
        <f>1+3.78-0.25-0.3</f>
        <v>4.2299999999999995</v>
      </c>
      <c r="G214" s="229">
        <v>3</v>
      </c>
      <c r="H214" s="229"/>
      <c r="I214" s="229"/>
      <c r="J214" s="229"/>
      <c r="K214" s="229"/>
      <c r="L214" s="229"/>
      <c r="M214" s="229"/>
      <c r="N214" s="238" t="s">
        <v>378</v>
      </c>
      <c r="O214" s="229">
        <f>D214*E214*F214*G214</f>
        <v>0.41876999999999998</v>
      </c>
      <c r="P214" s="232" t="s">
        <v>272</v>
      </c>
      <c r="Q214" s="233"/>
    </row>
    <row r="215" spans="1:17">
      <c r="A215" s="226"/>
      <c r="B215" s="236"/>
      <c r="C215" s="237" t="s">
        <v>427</v>
      </c>
      <c r="D215" s="229">
        <v>0.11</v>
      </c>
      <c r="E215" s="229">
        <v>0.35</v>
      </c>
      <c r="F215" s="229">
        <f>F214</f>
        <v>4.2299999999999995</v>
      </c>
      <c r="G215" s="229">
        <v>1</v>
      </c>
      <c r="H215" s="229"/>
      <c r="I215" s="229"/>
      <c r="J215" s="229"/>
      <c r="K215" s="229"/>
      <c r="L215" s="229"/>
      <c r="M215" s="229"/>
      <c r="N215" s="238" t="s">
        <v>378</v>
      </c>
      <c r="O215" s="229">
        <f t="shared" ref="O215:O217" si="48">D215*E215*F215*G215</f>
        <v>0.16285499999999997</v>
      </c>
      <c r="P215" s="232"/>
      <c r="Q215" s="233"/>
    </row>
    <row r="216" spans="1:17">
      <c r="A216" s="226"/>
      <c r="B216" s="236"/>
      <c r="C216" s="237" t="s">
        <v>426</v>
      </c>
      <c r="D216" s="229">
        <v>0.15</v>
      </c>
      <c r="E216" s="229">
        <v>0.3</v>
      </c>
      <c r="F216" s="229">
        <f>F214</f>
        <v>4.2299999999999995</v>
      </c>
      <c r="G216" s="229">
        <v>2</v>
      </c>
      <c r="H216" s="229"/>
      <c r="I216" s="229"/>
      <c r="J216" s="229"/>
      <c r="K216" s="229"/>
      <c r="L216" s="229"/>
      <c r="M216" s="229"/>
      <c r="N216" s="238" t="s">
        <v>378</v>
      </c>
      <c r="O216" s="229">
        <f t="shared" si="48"/>
        <v>0.38069999999999993</v>
      </c>
      <c r="P216" s="232"/>
      <c r="Q216" s="233"/>
    </row>
    <row r="217" spans="1:17">
      <c r="A217" s="226"/>
      <c r="B217" s="236"/>
      <c r="C217" s="237" t="s">
        <v>428</v>
      </c>
      <c r="D217" s="229">
        <v>0.11</v>
      </c>
      <c r="E217" s="229">
        <v>0.4</v>
      </c>
      <c r="F217" s="229">
        <f>F214</f>
        <v>4.2299999999999995</v>
      </c>
      <c r="G217" s="229">
        <v>7</v>
      </c>
      <c r="H217" s="229"/>
      <c r="I217" s="229"/>
      <c r="J217" s="229"/>
      <c r="K217" s="229"/>
      <c r="L217" s="229"/>
      <c r="M217" s="229"/>
      <c r="N217" s="238" t="s">
        <v>378</v>
      </c>
      <c r="O217" s="229">
        <f t="shared" si="48"/>
        <v>1.30284</v>
      </c>
      <c r="P217" s="232"/>
      <c r="Q217" s="233"/>
    </row>
    <row r="218" spans="1:17">
      <c r="A218" s="226"/>
      <c r="B218" s="246"/>
      <c r="C218" s="237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38"/>
      <c r="O218" s="240">
        <f>SUM(O214:O217)</f>
        <v>2.2651649999999997</v>
      </c>
      <c r="P218" s="241" t="s">
        <v>272</v>
      </c>
      <c r="Q218" s="284" t="e">
        <f>#REF!</f>
        <v>#REF!</v>
      </c>
    </row>
    <row r="219" spans="1:17">
      <c r="A219" s="235" t="s">
        <v>351</v>
      </c>
      <c r="B219" s="276" t="s">
        <v>447</v>
      </c>
      <c r="C219" s="252"/>
      <c r="D219" s="255" t="s">
        <v>416</v>
      </c>
      <c r="E219" s="255" t="s">
        <v>228</v>
      </c>
      <c r="F219" s="229"/>
      <c r="G219" s="229"/>
      <c r="H219" s="255" t="s">
        <v>429</v>
      </c>
      <c r="I219" s="255" t="s">
        <v>484</v>
      </c>
      <c r="J219" s="255"/>
      <c r="K219" s="255" t="s">
        <v>430</v>
      </c>
      <c r="L219" s="255" t="s">
        <v>439</v>
      </c>
      <c r="M219" s="255" t="s">
        <v>420</v>
      </c>
      <c r="N219" s="238"/>
      <c r="O219" s="229"/>
      <c r="P219" s="232"/>
      <c r="Q219" s="285" t="e">
        <f>O218-Q218</f>
        <v>#REF!</v>
      </c>
    </row>
    <row r="220" spans="1:17">
      <c r="A220" s="226"/>
      <c r="B220" s="236" t="s">
        <v>448</v>
      </c>
      <c r="C220" s="237" t="s">
        <v>445</v>
      </c>
      <c r="D220" s="229">
        <v>0.11</v>
      </c>
      <c r="E220" s="229">
        <v>0.3</v>
      </c>
      <c r="F220" s="229">
        <f>0.05+0.3+1+3.78</f>
        <v>5.13</v>
      </c>
      <c r="G220" s="229">
        <v>3</v>
      </c>
      <c r="H220" s="229">
        <v>6</v>
      </c>
      <c r="I220" s="229"/>
      <c r="J220" s="229"/>
      <c r="K220" s="279">
        <f>(13^2/36)*0.222</f>
        <v>1.0421666666666667</v>
      </c>
      <c r="L220" s="279"/>
      <c r="M220" s="238">
        <v>1.05</v>
      </c>
      <c r="N220" s="238" t="s">
        <v>378</v>
      </c>
      <c r="O220" s="229">
        <f>F220*G220*H220*K220*M220</f>
        <v>101.0453535</v>
      </c>
      <c r="P220" s="232" t="s">
        <v>419</v>
      </c>
      <c r="Q220" s="233"/>
    </row>
    <row r="221" spans="1:17">
      <c r="A221" s="226"/>
      <c r="B221" s="236"/>
      <c r="C221" s="237" t="s">
        <v>427</v>
      </c>
      <c r="D221" s="229">
        <v>0.11</v>
      </c>
      <c r="E221" s="229">
        <v>0.35</v>
      </c>
      <c r="F221" s="229">
        <f>F220</f>
        <v>5.13</v>
      </c>
      <c r="G221" s="229">
        <v>1</v>
      </c>
      <c r="H221" s="229">
        <v>8</v>
      </c>
      <c r="I221" s="229"/>
      <c r="J221" s="229"/>
      <c r="K221" s="279">
        <f t="shared" ref="K221:M222" si="49">K220</f>
        <v>1.0421666666666667</v>
      </c>
      <c r="L221" s="279"/>
      <c r="M221" s="238">
        <f t="shared" si="49"/>
        <v>1.05</v>
      </c>
      <c r="N221" s="238" t="s">
        <v>378</v>
      </c>
      <c r="O221" s="229">
        <f t="shared" ref="O221:O223" si="50">F221*G221*H221*K221*M221</f>
        <v>44.909045999999996</v>
      </c>
      <c r="P221" s="232"/>
      <c r="Q221" s="233"/>
    </row>
    <row r="222" spans="1:17">
      <c r="A222" s="226"/>
      <c r="B222" s="236"/>
      <c r="C222" s="237" t="s">
        <v>426</v>
      </c>
      <c r="D222" s="229">
        <v>0.15</v>
      </c>
      <c r="E222" s="229">
        <v>0.3</v>
      </c>
      <c r="F222" s="229">
        <f>F221</f>
        <v>5.13</v>
      </c>
      <c r="G222" s="229">
        <v>2</v>
      </c>
      <c r="H222" s="229">
        <v>6</v>
      </c>
      <c r="I222" s="229"/>
      <c r="J222" s="229"/>
      <c r="K222" s="279">
        <f t="shared" si="49"/>
        <v>1.0421666666666667</v>
      </c>
      <c r="L222" s="279"/>
      <c r="M222" s="238">
        <f t="shared" si="49"/>
        <v>1.05</v>
      </c>
      <c r="N222" s="238" t="s">
        <v>378</v>
      </c>
      <c r="O222" s="229">
        <f t="shared" si="50"/>
        <v>67.363569000000012</v>
      </c>
      <c r="P222" s="232"/>
      <c r="Q222" s="233"/>
    </row>
    <row r="223" spans="1:17">
      <c r="A223" s="226"/>
      <c r="B223" s="236"/>
      <c r="C223" s="237" t="s">
        <v>428</v>
      </c>
      <c r="D223" s="229">
        <v>0.11</v>
      </c>
      <c r="E223" s="229">
        <v>0.4</v>
      </c>
      <c r="F223" s="229">
        <f>F220</f>
        <v>5.13</v>
      </c>
      <c r="G223" s="229">
        <v>7</v>
      </c>
      <c r="H223" s="229">
        <v>8</v>
      </c>
      <c r="I223" s="229"/>
      <c r="J223" s="229"/>
      <c r="K223" s="279">
        <f>K221</f>
        <v>1.0421666666666667</v>
      </c>
      <c r="L223" s="279"/>
      <c r="M223" s="238">
        <f>M221</f>
        <v>1.05</v>
      </c>
      <c r="N223" s="238" t="s">
        <v>378</v>
      </c>
      <c r="O223" s="229">
        <f t="shared" si="50"/>
        <v>314.36332200000004</v>
      </c>
      <c r="P223" s="232"/>
      <c r="Q223" s="284" t="e">
        <f>(#REF!/K223)/12</f>
        <v>#REF!</v>
      </c>
    </row>
    <row r="224" spans="1:17">
      <c r="A224" s="226"/>
      <c r="B224" s="246"/>
      <c r="C224" s="237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38"/>
      <c r="O224" s="240">
        <f>SUM(O220:O223)</f>
        <v>527.68129050000005</v>
      </c>
      <c r="P224" s="241" t="s">
        <v>419</v>
      </c>
      <c r="Q224" s="284">
        <f>(O224/K223)/12</f>
        <v>42.194250000000004</v>
      </c>
    </row>
    <row r="225" spans="1:17">
      <c r="A225" s="226"/>
      <c r="B225" s="260" t="s">
        <v>485</v>
      </c>
      <c r="C225" s="237" t="s">
        <v>445</v>
      </c>
      <c r="D225" s="229">
        <v>0.11</v>
      </c>
      <c r="E225" s="229">
        <v>0.3</v>
      </c>
      <c r="F225" s="229">
        <f>(1-0.25)+(3.78-0.35)</f>
        <v>4.18</v>
      </c>
      <c r="G225" s="229">
        <v>3</v>
      </c>
      <c r="H225" s="229">
        <f>ROUNDUP(((F225/0.15)+1),0)</f>
        <v>29</v>
      </c>
      <c r="I225" s="229">
        <f>(D225-0.02)*2+(E225-0.02)*2+0.05</f>
        <v>0.79</v>
      </c>
      <c r="J225" s="229">
        <f>H225*I225</f>
        <v>22.91</v>
      </c>
      <c r="K225" s="279"/>
      <c r="L225" s="279">
        <f>(10^2/36)*0.222</f>
        <v>0.6166666666666667</v>
      </c>
      <c r="M225" s="238">
        <v>1.05</v>
      </c>
      <c r="N225" s="238" t="s">
        <v>378</v>
      </c>
      <c r="O225" s="229">
        <f>G225*J225*L225*M225</f>
        <v>44.502675000000011</v>
      </c>
      <c r="P225" s="232" t="s">
        <v>419</v>
      </c>
      <c r="Q225" s="233"/>
    </row>
    <row r="226" spans="1:17">
      <c r="A226" s="226"/>
      <c r="B226" s="236"/>
      <c r="C226" s="237" t="s">
        <v>427</v>
      </c>
      <c r="D226" s="229">
        <v>0.11</v>
      </c>
      <c r="E226" s="229">
        <v>0.35</v>
      </c>
      <c r="F226" s="229">
        <f>F225</f>
        <v>4.18</v>
      </c>
      <c r="G226" s="229">
        <v>1</v>
      </c>
      <c r="H226" s="229">
        <f>ROUNDUP(((F226/0.125)+1),0)</f>
        <v>35</v>
      </c>
      <c r="I226" s="229">
        <f t="shared" ref="I226:I228" si="51">(D226-0.02)*2+(E226-0.02)*2+0.05</f>
        <v>0.8899999999999999</v>
      </c>
      <c r="J226" s="229">
        <f t="shared" ref="J226:J228" si="52">H226*I226</f>
        <v>31.149999999999995</v>
      </c>
      <c r="K226" s="279"/>
      <c r="L226" s="279">
        <f t="shared" ref="L226:M226" si="53">L225</f>
        <v>0.6166666666666667</v>
      </c>
      <c r="M226" s="238">
        <f t="shared" si="53"/>
        <v>1.05</v>
      </c>
      <c r="N226" s="238" t="s">
        <v>378</v>
      </c>
      <c r="O226" s="229">
        <f t="shared" ref="O226:O228" si="54">G226*J226*L226*M226</f>
        <v>20.169625</v>
      </c>
      <c r="P226" s="232"/>
      <c r="Q226" s="233"/>
    </row>
    <row r="227" spans="1:17">
      <c r="A227" s="226"/>
      <c r="B227" s="236"/>
      <c r="C227" s="237" t="s">
        <v>426</v>
      </c>
      <c r="D227" s="229">
        <v>0.15</v>
      </c>
      <c r="E227" s="229">
        <v>0.3</v>
      </c>
      <c r="F227" s="229">
        <f>F226</f>
        <v>4.18</v>
      </c>
      <c r="G227" s="229">
        <v>2</v>
      </c>
      <c r="H227" s="229">
        <f t="shared" ref="H227" si="55">ROUNDUP(((F227/0.1)+1),0)</f>
        <v>43</v>
      </c>
      <c r="I227" s="229">
        <f t="shared" si="51"/>
        <v>0.87</v>
      </c>
      <c r="J227" s="229">
        <f t="shared" si="52"/>
        <v>37.409999999999997</v>
      </c>
      <c r="K227" s="279"/>
      <c r="L227" s="279">
        <f t="shared" ref="L227:M227" si="56">L226</f>
        <v>0.6166666666666667</v>
      </c>
      <c r="M227" s="238">
        <f t="shared" si="56"/>
        <v>1.05</v>
      </c>
      <c r="N227" s="238" t="s">
        <v>378</v>
      </c>
      <c r="O227" s="229">
        <f t="shared" si="54"/>
        <v>48.445949999999996</v>
      </c>
      <c r="P227" s="232"/>
      <c r="Q227" s="233"/>
    </row>
    <row r="228" spans="1:17">
      <c r="A228" s="226"/>
      <c r="B228" s="236"/>
      <c r="C228" s="237" t="s">
        <v>428</v>
      </c>
      <c r="D228" s="229">
        <v>0.11</v>
      </c>
      <c r="E228" s="229">
        <v>0.4</v>
      </c>
      <c r="F228" s="229">
        <f>F225</f>
        <v>4.18</v>
      </c>
      <c r="G228" s="229">
        <v>7</v>
      </c>
      <c r="H228" s="229">
        <f>ROUNDUP(((F228/0.125)+1),0)</f>
        <v>35</v>
      </c>
      <c r="I228" s="229">
        <f t="shared" si="51"/>
        <v>0.99</v>
      </c>
      <c r="J228" s="229">
        <f t="shared" si="52"/>
        <v>34.65</v>
      </c>
      <c r="K228" s="279"/>
      <c r="L228" s="279">
        <f>L226</f>
        <v>0.6166666666666667</v>
      </c>
      <c r="M228" s="238">
        <f>M226</f>
        <v>1.05</v>
      </c>
      <c r="N228" s="238" t="s">
        <v>378</v>
      </c>
      <c r="O228" s="229">
        <f t="shared" si="54"/>
        <v>157.05112499999998</v>
      </c>
      <c r="P228" s="232"/>
      <c r="Q228" s="284" t="e">
        <f>(#REF!/L228)/12</f>
        <v>#REF!</v>
      </c>
    </row>
    <row r="229" spans="1:17">
      <c r="A229" s="226"/>
      <c r="B229" s="246"/>
      <c r="C229" s="237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38"/>
      <c r="O229" s="240">
        <f>SUM(O225:O228)</f>
        <v>270.169375</v>
      </c>
      <c r="P229" s="241" t="s">
        <v>419</v>
      </c>
      <c r="Q229" s="284">
        <f>(O229/L228)/12</f>
        <v>36.509374999999999</v>
      </c>
    </row>
    <row r="230" spans="1:17">
      <c r="A230" s="235" t="s">
        <v>354</v>
      </c>
      <c r="B230" s="276" t="s">
        <v>449</v>
      </c>
      <c r="C230" s="252"/>
      <c r="D230" s="255" t="s">
        <v>416</v>
      </c>
      <c r="E230" s="255" t="s">
        <v>228</v>
      </c>
      <c r="F230" s="229"/>
      <c r="G230" s="229"/>
      <c r="H230" s="255"/>
      <c r="I230" s="255"/>
      <c r="J230" s="255"/>
      <c r="K230" s="255"/>
      <c r="L230" s="255"/>
      <c r="M230" s="255"/>
      <c r="N230" s="238"/>
      <c r="O230" s="229"/>
      <c r="P230" s="232"/>
      <c r="Q230" s="233"/>
    </row>
    <row r="231" spans="1:17">
      <c r="A231" s="226"/>
      <c r="B231" s="236"/>
      <c r="C231" s="237" t="s">
        <v>445</v>
      </c>
      <c r="D231" s="229">
        <v>0.11</v>
      </c>
      <c r="E231" s="229">
        <v>0.3</v>
      </c>
      <c r="F231" s="229">
        <f>+(3.78-0.35)</f>
        <v>3.4299999999999997</v>
      </c>
      <c r="G231" s="229">
        <v>3</v>
      </c>
      <c r="H231" s="229">
        <f>D231*F231*2+E231*F231*2</f>
        <v>2.8125999999999998</v>
      </c>
      <c r="I231" s="229"/>
      <c r="J231" s="229"/>
      <c r="K231" s="279"/>
      <c r="L231" s="279"/>
      <c r="M231" s="238"/>
      <c r="N231" s="238" t="s">
        <v>378</v>
      </c>
      <c r="O231" s="229">
        <f>G231*H231</f>
        <v>8.4377999999999993</v>
      </c>
      <c r="P231" s="232" t="s">
        <v>353</v>
      </c>
      <c r="Q231" s="233"/>
    </row>
    <row r="232" spans="1:17">
      <c r="A232" s="226"/>
      <c r="B232" s="236"/>
      <c r="C232" s="237" t="s">
        <v>427</v>
      </c>
      <c r="D232" s="229">
        <v>0.11</v>
      </c>
      <c r="E232" s="229">
        <v>0.35</v>
      </c>
      <c r="F232" s="229">
        <f>F231</f>
        <v>3.4299999999999997</v>
      </c>
      <c r="G232" s="229">
        <v>1</v>
      </c>
      <c r="H232" s="229">
        <f t="shared" ref="H232:H234" si="57">D232*F232*2+E232*F232*2</f>
        <v>3.1555999999999997</v>
      </c>
      <c r="I232" s="229"/>
      <c r="J232" s="229"/>
      <c r="K232" s="279"/>
      <c r="L232" s="279"/>
      <c r="M232" s="238"/>
      <c r="N232" s="238"/>
      <c r="O232" s="229">
        <f t="shared" ref="O232:O234" si="58">G232*H232</f>
        <v>3.1555999999999997</v>
      </c>
      <c r="P232" s="232"/>
      <c r="Q232" s="233"/>
    </row>
    <row r="233" spans="1:17">
      <c r="A233" s="226"/>
      <c r="B233" s="236"/>
      <c r="C233" s="237" t="s">
        <v>426</v>
      </c>
      <c r="D233" s="229">
        <v>0.15</v>
      </c>
      <c r="E233" s="229">
        <v>0.3</v>
      </c>
      <c r="F233" s="229">
        <f>F231</f>
        <v>3.4299999999999997</v>
      </c>
      <c r="G233" s="229">
        <v>2</v>
      </c>
      <c r="H233" s="229">
        <f t="shared" si="57"/>
        <v>3.0869999999999997</v>
      </c>
      <c r="I233" s="229"/>
      <c r="J233" s="229"/>
      <c r="K233" s="279"/>
      <c r="L233" s="279"/>
      <c r="M233" s="238"/>
      <c r="N233" s="238" t="s">
        <v>378</v>
      </c>
      <c r="O233" s="229">
        <f t="shared" si="58"/>
        <v>6.1739999999999995</v>
      </c>
      <c r="P233" s="232"/>
      <c r="Q233" s="233"/>
    </row>
    <row r="234" spans="1:17">
      <c r="A234" s="226"/>
      <c r="B234" s="236"/>
      <c r="C234" s="237" t="s">
        <v>428</v>
      </c>
      <c r="D234" s="229">
        <v>0.11</v>
      </c>
      <c r="E234" s="229">
        <v>0.4</v>
      </c>
      <c r="F234" s="229">
        <f>F231</f>
        <v>3.4299999999999997</v>
      </c>
      <c r="G234" s="229">
        <v>7</v>
      </c>
      <c r="H234" s="229">
        <f t="shared" si="57"/>
        <v>3.4985999999999997</v>
      </c>
      <c r="I234" s="229"/>
      <c r="J234" s="229"/>
      <c r="K234" s="279"/>
      <c r="L234" s="279"/>
      <c r="M234" s="238"/>
      <c r="N234" s="238" t="s">
        <v>378</v>
      </c>
      <c r="O234" s="229">
        <f t="shared" si="58"/>
        <v>24.490199999999998</v>
      </c>
      <c r="P234" s="232"/>
      <c r="Q234" s="233"/>
    </row>
    <row r="235" spans="1:17">
      <c r="A235" s="226"/>
      <c r="B235" s="246"/>
      <c r="C235" s="237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38"/>
      <c r="O235" s="240">
        <f>SUM(O231:O234)</f>
        <v>42.257599999999996</v>
      </c>
      <c r="P235" s="241" t="s">
        <v>353</v>
      </c>
      <c r="Q235" s="233"/>
    </row>
    <row r="236" spans="1:17">
      <c r="A236" s="226">
        <f>A181+1</f>
        <v>2</v>
      </c>
      <c r="B236" s="252" t="s">
        <v>382</v>
      </c>
      <c r="C236" s="252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38"/>
      <c r="O236" s="231"/>
      <c r="P236" s="231"/>
      <c r="Q236" s="233"/>
    </row>
    <row r="237" spans="1:17">
      <c r="A237" s="235" t="s">
        <v>383</v>
      </c>
      <c r="B237" s="276" t="s">
        <v>431</v>
      </c>
      <c r="C237" s="252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38"/>
      <c r="O237" s="231"/>
      <c r="P237" s="231"/>
      <c r="Q237" s="233"/>
    </row>
    <row r="238" spans="1:17">
      <c r="A238" s="226"/>
      <c r="B238" s="280" t="s">
        <v>432</v>
      </c>
      <c r="C238" s="252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38"/>
      <c r="O238" s="229"/>
      <c r="P238" s="232"/>
      <c r="Q238" s="233"/>
    </row>
    <row r="239" spans="1:17">
      <c r="A239" s="226"/>
      <c r="B239" s="274"/>
      <c r="C239" s="237">
        <v>1</v>
      </c>
      <c r="D239" s="229">
        <f>2.85+1.45</f>
        <v>4.3</v>
      </c>
      <c r="E239" s="229">
        <v>0.15</v>
      </c>
      <c r="F239" s="229">
        <v>0.25</v>
      </c>
      <c r="G239" s="229"/>
      <c r="H239" s="229"/>
      <c r="I239" s="229"/>
      <c r="J239" s="229"/>
      <c r="K239" s="229"/>
      <c r="L239" s="229"/>
      <c r="M239" s="229"/>
      <c r="N239" s="238" t="s">
        <v>378</v>
      </c>
      <c r="O239" s="229">
        <f>D239*E239*F239</f>
        <v>0.16124999999999998</v>
      </c>
      <c r="P239" s="232" t="s">
        <v>272</v>
      </c>
      <c r="Q239" s="233"/>
    </row>
    <row r="240" spans="1:17">
      <c r="A240" s="226"/>
      <c r="B240" s="274"/>
      <c r="C240" s="237">
        <v>2</v>
      </c>
      <c r="D240" s="229">
        <f>1.45+1.55</f>
        <v>3</v>
      </c>
      <c r="E240" s="229">
        <f>E239</f>
        <v>0.15</v>
      </c>
      <c r="F240" s="229">
        <f>F239</f>
        <v>0.25</v>
      </c>
      <c r="G240" s="229"/>
      <c r="H240" s="229"/>
      <c r="I240" s="229"/>
      <c r="J240" s="229"/>
      <c r="K240" s="229"/>
      <c r="L240" s="229"/>
      <c r="M240" s="229"/>
      <c r="N240" s="238" t="s">
        <v>378</v>
      </c>
      <c r="O240" s="229">
        <f t="shared" ref="O240:O256" si="59">D240*E240*F240</f>
        <v>0.11249999999999999</v>
      </c>
      <c r="P240" s="232"/>
      <c r="Q240" s="233"/>
    </row>
    <row r="241" spans="1:17">
      <c r="A241" s="226"/>
      <c r="B241" s="274"/>
      <c r="C241" s="237">
        <v>3</v>
      </c>
      <c r="D241" s="229">
        <f>2.2+2.5</f>
        <v>4.7</v>
      </c>
      <c r="E241" s="229">
        <f t="shared" ref="E241:E258" si="60">E240</f>
        <v>0.15</v>
      </c>
      <c r="F241" s="229">
        <f t="shared" ref="F241:F258" si="61">F240</f>
        <v>0.25</v>
      </c>
      <c r="G241" s="229"/>
      <c r="H241" s="229"/>
      <c r="I241" s="229"/>
      <c r="J241" s="229"/>
      <c r="K241" s="229"/>
      <c r="L241" s="229"/>
      <c r="M241" s="229"/>
      <c r="N241" s="238" t="s">
        <v>378</v>
      </c>
      <c r="O241" s="229">
        <f t="shared" si="59"/>
        <v>0.17624999999999999</v>
      </c>
      <c r="P241" s="232"/>
      <c r="Q241" s="233"/>
    </row>
    <row r="242" spans="1:17">
      <c r="A242" s="226"/>
      <c r="B242" s="274"/>
      <c r="C242" s="237">
        <v>4</v>
      </c>
      <c r="D242" s="229">
        <f>1.45+1.55</f>
        <v>3</v>
      </c>
      <c r="E242" s="229">
        <f t="shared" si="60"/>
        <v>0.15</v>
      </c>
      <c r="F242" s="229">
        <f t="shared" si="61"/>
        <v>0.25</v>
      </c>
      <c r="G242" s="229"/>
      <c r="H242" s="229"/>
      <c r="I242" s="229"/>
      <c r="J242" s="229"/>
      <c r="K242" s="229"/>
      <c r="L242" s="229"/>
      <c r="M242" s="229"/>
      <c r="N242" s="238" t="s">
        <v>378</v>
      </c>
      <c r="O242" s="229">
        <f t="shared" si="59"/>
        <v>0.11249999999999999</v>
      </c>
      <c r="P242" s="232"/>
      <c r="Q242" s="233"/>
    </row>
    <row r="243" spans="1:17">
      <c r="A243" s="226"/>
      <c r="B243" s="274"/>
      <c r="C243" s="237">
        <v>5</v>
      </c>
      <c r="D243" s="229">
        <f>1.45+2.25+0.7</f>
        <v>4.4000000000000004</v>
      </c>
      <c r="E243" s="229">
        <f t="shared" si="60"/>
        <v>0.15</v>
      </c>
      <c r="F243" s="229">
        <f t="shared" si="61"/>
        <v>0.25</v>
      </c>
      <c r="G243" s="229"/>
      <c r="H243" s="229"/>
      <c r="I243" s="229"/>
      <c r="J243" s="229"/>
      <c r="K243" s="229"/>
      <c r="L243" s="229"/>
      <c r="M243" s="229"/>
      <c r="N243" s="238" t="s">
        <v>378</v>
      </c>
      <c r="O243" s="229">
        <f t="shared" si="59"/>
        <v>0.16500000000000001</v>
      </c>
      <c r="P243" s="232"/>
      <c r="Q243" s="233"/>
    </row>
    <row r="244" spans="1:17">
      <c r="A244" s="226"/>
      <c r="B244" s="274"/>
      <c r="C244" s="237">
        <v>8</v>
      </c>
      <c r="D244" s="229">
        <f>2.5</f>
        <v>2.5</v>
      </c>
      <c r="E244" s="229">
        <f t="shared" si="60"/>
        <v>0.15</v>
      </c>
      <c r="F244" s="229">
        <f t="shared" si="61"/>
        <v>0.25</v>
      </c>
      <c r="G244" s="229"/>
      <c r="H244" s="229"/>
      <c r="I244" s="229"/>
      <c r="J244" s="229"/>
      <c r="K244" s="229"/>
      <c r="L244" s="229"/>
      <c r="M244" s="229"/>
      <c r="N244" s="238" t="s">
        <v>378</v>
      </c>
      <c r="O244" s="229">
        <f t="shared" si="59"/>
        <v>9.375E-2</v>
      </c>
      <c r="P244" s="232"/>
      <c r="Q244" s="233"/>
    </row>
    <row r="245" spans="1:17">
      <c r="A245" s="226"/>
      <c r="B245" s="274"/>
      <c r="C245" s="237">
        <v>9</v>
      </c>
      <c r="D245" s="229">
        <f>0.7</f>
        <v>0.7</v>
      </c>
      <c r="E245" s="229">
        <f t="shared" si="60"/>
        <v>0.15</v>
      </c>
      <c r="F245" s="229">
        <f t="shared" si="61"/>
        <v>0.25</v>
      </c>
      <c r="G245" s="229"/>
      <c r="H245" s="229"/>
      <c r="I245" s="229"/>
      <c r="J245" s="229"/>
      <c r="K245" s="229"/>
      <c r="L245" s="229"/>
      <c r="M245" s="229"/>
      <c r="N245" s="238" t="s">
        <v>378</v>
      </c>
      <c r="O245" s="229">
        <f t="shared" si="59"/>
        <v>2.6249999999999999E-2</v>
      </c>
      <c r="P245" s="232"/>
      <c r="Q245" s="233"/>
    </row>
    <row r="246" spans="1:17">
      <c r="A246" s="226"/>
      <c r="B246" s="274"/>
      <c r="C246" s="237">
        <v>10</v>
      </c>
      <c r="D246" s="229">
        <f>2.2</f>
        <v>2.2000000000000002</v>
      </c>
      <c r="E246" s="229">
        <f t="shared" si="60"/>
        <v>0.15</v>
      </c>
      <c r="F246" s="229">
        <f t="shared" si="61"/>
        <v>0.25</v>
      </c>
      <c r="G246" s="229"/>
      <c r="H246" s="229"/>
      <c r="I246" s="229"/>
      <c r="J246" s="229"/>
      <c r="K246" s="229"/>
      <c r="L246" s="229"/>
      <c r="M246" s="229"/>
      <c r="N246" s="238" t="s">
        <v>378</v>
      </c>
      <c r="O246" s="229">
        <f t="shared" si="59"/>
        <v>8.2500000000000004E-2</v>
      </c>
      <c r="P246" s="232"/>
      <c r="Q246" s="233"/>
    </row>
    <row r="247" spans="1:17">
      <c r="A247" s="226"/>
      <c r="B247" s="274"/>
      <c r="C247" s="237">
        <v>11</v>
      </c>
      <c r="D247" s="229">
        <f>2.05+0.7</f>
        <v>2.75</v>
      </c>
      <c r="E247" s="229">
        <f t="shared" si="60"/>
        <v>0.15</v>
      </c>
      <c r="F247" s="229">
        <f t="shared" si="61"/>
        <v>0.25</v>
      </c>
      <c r="G247" s="229"/>
      <c r="H247" s="229"/>
      <c r="I247" s="229"/>
      <c r="J247" s="229"/>
      <c r="K247" s="229"/>
      <c r="L247" s="229"/>
      <c r="M247" s="229"/>
      <c r="N247" s="238" t="s">
        <v>378</v>
      </c>
      <c r="O247" s="229">
        <f t="shared" si="59"/>
        <v>0.10312499999999999</v>
      </c>
      <c r="P247" s="232"/>
      <c r="Q247" s="233"/>
    </row>
    <row r="248" spans="1:17">
      <c r="A248" s="226"/>
      <c r="B248" s="274"/>
      <c r="C248" s="237">
        <v>12</v>
      </c>
      <c r="D248" s="229">
        <f>1.45+2.85</f>
        <v>4.3</v>
      </c>
      <c r="E248" s="229">
        <f t="shared" si="60"/>
        <v>0.15</v>
      </c>
      <c r="F248" s="229">
        <f t="shared" si="61"/>
        <v>0.25</v>
      </c>
      <c r="G248" s="229"/>
      <c r="H248" s="229"/>
      <c r="I248" s="229"/>
      <c r="J248" s="229"/>
      <c r="K248" s="229"/>
      <c r="L248" s="229"/>
      <c r="M248" s="229"/>
      <c r="N248" s="238" t="s">
        <v>378</v>
      </c>
      <c r="O248" s="229">
        <f t="shared" si="59"/>
        <v>0.16124999999999998</v>
      </c>
      <c r="P248" s="232"/>
      <c r="Q248" s="233"/>
    </row>
    <row r="249" spans="1:17">
      <c r="A249" s="226"/>
      <c r="B249" s="274"/>
      <c r="C249" s="237">
        <v>13</v>
      </c>
      <c r="D249" s="229">
        <f>2.05+0.7</f>
        <v>2.75</v>
      </c>
      <c r="E249" s="229">
        <f t="shared" si="60"/>
        <v>0.15</v>
      </c>
      <c r="F249" s="229">
        <f t="shared" si="61"/>
        <v>0.25</v>
      </c>
      <c r="G249" s="229"/>
      <c r="H249" s="229"/>
      <c r="I249" s="229"/>
      <c r="J249" s="229"/>
      <c r="K249" s="229"/>
      <c r="L249" s="229"/>
      <c r="M249" s="229"/>
      <c r="N249" s="238" t="s">
        <v>378</v>
      </c>
      <c r="O249" s="229">
        <f t="shared" si="59"/>
        <v>0.10312499999999999</v>
      </c>
      <c r="P249" s="232"/>
      <c r="Q249" s="233"/>
    </row>
    <row r="250" spans="1:17">
      <c r="A250" s="226"/>
      <c r="B250" s="274"/>
      <c r="C250" s="237">
        <v>14</v>
      </c>
      <c r="D250" s="229">
        <f>1.45+2.85</f>
        <v>4.3</v>
      </c>
      <c r="E250" s="229">
        <f t="shared" si="60"/>
        <v>0.15</v>
      </c>
      <c r="F250" s="229">
        <f t="shared" si="61"/>
        <v>0.25</v>
      </c>
      <c r="G250" s="229"/>
      <c r="H250" s="229"/>
      <c r="I250" s="229"/>
      <c r="J250" s="229"/>
      <c r="K250" s="229"/>
      <c r="L250" s="229"/>
      <c r="M250" s="229"/>
      <c r="N250" s="238" t="s">
        <v>378</v>
      </c>
      <c r="O250" s="229">
        <f t="shared" si="59"/>
        <v>0.16124999999999998</v>
      </c>
      <c r="P250" s="232"/>
      <c r="Q250" s="233"/>
    </row>
    <row r="251" spans="1:17">
      <c r="A251" s="226"/>
      <c r="B251" s="274"/>
      <c r="C251" s="237">
        <v>15</v>
      </c>
      <c r="D251" s="229">
        <f>2.25</f>
        <v>2.25</v>
      </c>
      <c r="E251" s="229">
        <f t="shared" si="60"/>
        <v>0.15</v>
      </c>
      <c r="F251" s="229">
        <f t="shared" si="61"/>
        <v>0.25</v>
      </c>
      <c r="G251" s="229"/>
      <c r="H251" s="229"/>
      <c r="I251" s="229"/>
      <c r="J251" s="229"/>
      <c r="K251" s="229"/>
      <c r="L251" s="229"/>
      <c r="M251" s="229"/>
      <c r="N251" s="238" t="s">
        <v>378</v>
      </c>
      <c r="O251" s="229">
        <f t="shared" si="59"/>
        <v>8.4374999999999992E-2</v>
      </c>
      <c r="P251" s="232"/>
      <c r="Q251" s="233"/>
    </row>
    <row r="252" spans="1:17">
      <c r="A252" s="226"/>
      <c r="B252" s="274"/>
      <c r="C252" s="237">
        <v>16</v>
      </c>
      <c r="D252" s="229">
        <v>2.85</v>
      </c>
      <c r="E252" s="229">
        <f t="shared" si="60"/>
        <v>0.15</v>
      </c>
      <c r="F252" s="229">
        <f t="shared" si="61"/>
        <v>0.25</v>
      </c>
      <c r="G252" s="229"/>
      <c r="H252" s="229"/>
      <c r="I252" s="229"/>
      <c r="J252" s="229"/>
      <c r="K252" s="229"/>
      <c r="L252" s="229"/>
      <c r="M252" s="229"/>
      <c r="N252" s="238" t="s">
        <v>378</v>
      </c>
      <c r="O252" s="229">
        <f t="shared" si="59"/>
        <v>0.106875</v>
      </c>
      <c r="P252" s="232"/>
      <c r="Q252" s="233"/>
    </row>
    <row r="253" spans="1:17">
      <c r="A253" s="226"/>
      <c r="B253" s="274"/>
      <c r="C253" s="237">
        <v>17</v>
      </c>
      <c r="D253" s="229">
        <v>1.45</v>
      </c>
      <c r="E253" s="229">
        <f t="shared" si="60"/>
        <v>0.15</v>
      </c>
      <c r="F253" s="229">
        <f t="shared" si="61"/>
        <v>0.25</v>
      </c>
      <c r="G253" s="229"/>
      <c r="H253" s="229"/>
      <c r="I253" s="229"/>
      <c r="J253" s="229"/>
      <c r="K253" s="229"/>
      <c r="L253" s="229"/>
      <c r="M253" s="229"/>
      <c r="N253" s="238" t="s">
        <v>378</v>
      </c>
      <c r="O253" s="229">
        <f t="shared" si="59"/>
        <v>5.4375E-2</v>
      </c>
      <c r="P253" s="232"/>
      <c r="Q253" s="233"/>
    </row>
    <row r="254" spans="1:17">
      <c r="A254" s="226"/>
      <c r="B254" s="274"/>
      <c r="C254" s="237">
        <v>18</v>
      </c>
      <c r="D254" s="229">
        <f>1.45</f>
        <v>1.45</v>
      </c>
      <c r="E254" s="229">
        <f t="shared" si="60"/>
        <v>0.15</v>
      </c>
      <c r="F254" s="229">
        <f t="shared" si="61"/>
        <v>0.25</v>
      </c>
      <c r="G254" s="229"/>
      <c r="H254" s="229"/>
      <c r="I254" s="229"/>
      <c r="J254" s="229"/>
      <c r="K254" s="229"/>
      <c r="L254" s="229"/>
      <c r="M254" s="229"/>
      <c r="N254" s="238" t="s">
        <v>378</v>
      </c>
      <c r="O254" s="229">
        <f t="shared" si="59"/>
        <v>5.4375E-2</v>
      </c>
      <c r="P254" s="232"/>
      <c r="Q254" s="233"/>
    </row>
    <row r="255" spans="1:17">
      <c r="A255" s="226"/>
      <c r="B255" s="274"/>
      <c r="C255" s="237">
        <v>19</v>
      </c>
      <c r="D255" s="229">
        <f>1.45+2.85</f>
        <v>4.3</v>
      </c>
      <c r="E255" s="229">
        <f t="shared" si="60"/>
        <v>0.15</v>
      </c>
      <c r="F255" s="229">
        <f t="shared" si="61"/>
        <v>0.25</v>
      </c>
      <c r="G255" s="229"/>
      <c r="H255" s="229"/>
      <c r="I255" s="229"/>
      <c r="J255" s="229"/>
      <c r="K255" s="229"/>
      <c r="L255" s="229"/>
      <c r="M255" s="229"/>
      <c r="N255" s="238" t="s">
        <v>378</v>
      </c>
      <c r="O255" s="229">
        <f t="shared" si="59"/>
        <v>0.16124999999999998</v>
      </c>
      <c r="P255" s="232"/>
      <c r="Q255" s="233"/>
    </row>
    <row r="256" spans="1:17">
      <c r="A256" s="226"/>
      <c r="B256" s="274"/>
      <c r="C256" s="237">
        <v>20</v>
      </c>
      <c r="D256" s="229">
        <f>1.55+1.45+1</f>
        <v>4</v>
      </c>
      <c r="E256" s="229">
        <f t="shared" si="60"/>
        <v>0.15</v>
      </c>
      <c r="F256" s="229">
        <f t="shared" si="61"/>
        <v>0.25</v>
      </c>
      <c r="G256" s="229"/>
      <c r="H256" s="229"/>
      <c r="I256" s="229"/>
      <c r="J256" s="229"/>
      <c r="K256" s="229"/>
      <c r="L256" s="229"/>
      <c r="M256" s="229"/>
      <c r="N256" s="238" t="s">
        <v>378</v>
      </c>
      <c r="O256" s="229">
        <f t="shared" si="59"/>
        <v>0.15</v>
      </c>
      <c r="P256" s="232"/>
      <c r="Q256" s="233"/>
    </row>
    <row r="257" spans="1:17">
      <c r="A257" s="226"/>
      <c r="B257" s="274"/>
      <c r="C257" s="237" t="s">
        <v>124</v>
      </c>
      <c r="D257" s="229">
        <f>2.5+2.2</f>
        <v>4.7</v>
      </c>
      <c r="E257" s="229">
        <f t="shared" si="60"/>
        <v>0.15</v>
      </c>
      <c r="F257" s="229">
        <f t="shared" si="61"/>
        <v>0.25</v>
      </c>
      <c r="G257" s="229"/>
      <c r="H257" s="229"/>
      <c r="I257" s="229"/>
      <c r="J257" s="229"/>
      <c r="K257" s="229"/>
      <c r="L257" s="229"/>
      <c r="M257" s="229"/>
      <c r="N257" s="238" t="s">
        <v>378</v>
      </c>
      <c r="O257" s="229">
        <f t="shared" ref="O257:O258" si="62">D257*E257*F257</f>
        <v>0.17624999999999999</v>
      </c>
      <c r="P257" s="232"/>
      <c r="Q257" s="233"/>
    </row>
    <row r="258" spans="1:17">
      <c r="A258" s="226"/>
      <c r="B258" s="274"/>
      <c r="C258" s="237" t="s">
        <v>128</v>
      </c>
      <c r="D258" s="229">
        <f>1.45+2.25</f>
        <v>3.7</v>
      </c>
      <c r="E258" s="229">
        <f t="shared" si="60"/>
        <v>0.15</v>
      </c>
      <c r="F258" s="229">
        <f t="shared" si="61"/>
        <v>0.25</v>
      </c>
      <c r="G258" s="229"/>
      <c r="H258" s="229"/>
      <c r="I258" s="229"/>
      <c r="J258" s="229"/>
      <c r="K258" s="229"/>
      <c r="L258" s="229"/>
      <c r="M258" s="229"/>
      <c r="N258" s="238" t="s">
        <v>378</v>
      </c>
      <c r="O258" s="229">
        <f t="shared" si="62"/>
        <v>0.13875000000000001</v>
      </c>
      <c r="P258" s="232"/>
      <c r="Q258" s="233"/>
    </row>
    <row r="259" spans="1:17">
      <c r="A259" s="226"/>
      <c r="B259" s="236"/>
      <c r="C259" s="228"/>
      <c r="D259" s="239">
        <f>SUM(D239:D258)</f>
        <v>63.6</v>
      </c>
      <c r="E259" s="229"/>
      <c r="F259" s="229"/>
      <c r="G259" s="229"/>
      <c r="H259" s="229"/>
      <c r="I259" s="229"/>
      <c r="J259" s="229"/>
      <c r="K259" s="229"/>
      <c r="L259" s="229"/>
      <c r="M259" s="229"/>
      <c r="N259" s="238"/>
      <c r="O259" s="240">
        <f>SUM(O239:O258)</f>
        <v>2.3849999999999998</v>
      </c>
      <c r="P259" s="241" t="s">
        <v>272</v>
      </c>
      <c r="Q259" s="233"/>
    </row>
    <row r="260" spans="1:17">
      <c r="A260" s="235"/>
      <c r="B260" s="280" t="s">
        <v>433</v>
      </c>
      <c r="C260" s="252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38"/>
      <c r="O260" s="229"/>
      <c r="P260" s="232"/>
      <c r="Q260" s="233"/>
    </row>
    <row r="261" spans="1:17">
      <c r="A261" s="226"/>
      <c r="B261" s="274"/>
      <c r="C261" s="237">
        <v>6</v>
      </c>
      <c r="D261" s="229">
        <v>2.0499999999999998</v>
      </c>
      <c r="E261" s="229">
        <v>0.15</v>
      </c>
      <c r="F261" s="229">
        <v>0.2</v>
      </c>
      <c r="G261" s="229"/>
      <c r="H261" s="229"/>
      <c r="I261" s="229"/>
      <c r="J261" s="229"/>
      <c r="K261" s="229"/>
      <c r="L261" s="229"/>
      <c r="M261" s="229"/>
      <c r="N261" s="238" t="s">
        <v>378</v>
      </c>
      <c r="O261" s="229">
        <f>D261*E261*F261</f>
        <v>6.1499999999999992E-2</v>
      </c>
      <c r="P261" s="232" t="s">
        <v>272</v>
      </c>
      <c r="Q261" s="233"/>
    </row>
    <row r="262" spans="1:17">
      <c r="A262" s="226"/>
      <c r="B262" s="274"/>
      <c r="C262" s="237">
        <v>7</v>
      </c>
      <c r="D262" s="229">
        <f>2.5+2.2</f>
        <v>4.7</v>
      </c>
      <c r="E262" s="229">
        <f>E261</f>
        <v>0.15</v>
      </c>
      <c r="F262" s="229">
        <f>F261</f>
        <v>0.2</v>
      </c>
      <c r="G262" s="229"/>
      <c r="H262" s="229"/>
      <c r="I262" s="229"/>
      <c r="J262" s="229"/>
      <c r="K262" s="229"/>
      <c r="L262" s="229"/>
      <c r="M262" s="229"/>
      <c r="N262" s="238" t="s">
        <v>378</v>
      </c>
      <c r="O262" s="229">
        <f>D262*E262*F262</f>
        <v>0.14099999999999999</v>
      </c>
      <c r="P262" s="232"/>
      <c r="Q262" s="233"/>
    </row>
    <row r="263" spans="1:17">
      <c r="A263" s="226"/>
      <c r="B263" s="236"/>
      <c r="C263" s="228"/>
      <c r="D263" s="239">
        <f>SUM(D261:D262)</f>
        <v>6.75</v>
      </c>
      <c r="E263" s="229"/>
      <c r="F263" s="229"/>
      <c r="G263" s="229"/>
      <c r="H263" s="229"/>
      <c r="I263" s="229"/>
      <c r="J263" s="229"/>
      <c r="K263" s="229"/>
      <c r="L263" s="229"/>
      <c r="M263" s="229"/>
      <c r="N263" s="238"/>
      <c r="O263" s="240">
        <f>SUM(O261:O262)</f>
        <v>0.20249999999999999</v>
      </c>
      <c r="P263" s="241" t="s">
        <v>272</v>
      </c>
      <c r="Q263" s="233"/>
    </row>
    <row r="264" spans="1:17">
      <c r="A264" s="226"/>
      <c r="B264" s="236"/>
      <c r="C264" s="237"/>
      <c r="D264" s="240" t="s">
        <v>434</v>
      </c>
      <c r="E264" s="240"/>
      <c r="F264" s="240"/>
      <c r="G264" s="240"/>
      <c r="H264" s="240"/>
      <c r="I264" s="240"/>
      <c r="J264" s="240"/>
      <c r="K264" s="240"/>
      <c r="L264" s="240"/>
      <c r="M264" s="240"/>
      <c r="N264" s="256"/>
      <c r="O264" s="240">
        <f>SUM(O239:O263)/2</f>
        <v>2.5874999999999995</v>
      </c>
      <c r="P264" s="241" t="s">
        <v>272</v>
      </c>
      <c r="Q264" s="233"/>
    </row>
    <row r="265" spans="1:17">
      <c r="A265" s="235" t="s">
        <v>351</v>
      </c>
      <c r="B265" s="276" t="s">
        <v>435</v>
      </c>
      <c r="C265" s="252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38"/>
      <c r="O265" s="231"/>
      <c r="P265" s="231"/>
      <c r="Q265" s="233"/>
    </row>
    <row r="266" spans="1:17">
      <c r="A266" s="235"/>
      <c r="B266" s="282" t="s">
        <v>436</v>
      </c>
      <c r="C266" s="25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38"/>
      <c r="O266" s="231"/>
      <c r="P266" s="231"/>
      <c r="Q266" s="233"/>
    </row>
    <row r="267" spans="1:17">
      <c r="A267" s="226"/>
      <c r="B267" s="280" t="s">
        <v>432</v>
      </c>
      <c r="C267" s="252"/>
      <c r="D267" s="229"/>
      <c r="E267" s="229"/>
      <c r="F267" s="229"/>
      <c r="G267" s="255" t="s">
        <v>429</v>
      </c>
      <c r="H267" s="255"/>
      <c r="I267" s="229"/>
      <c r="J267" s="229"/>
      <c r="K267" s="255" t="s">
        <v>430</v>
      </c>
      <c r="L267" s="229"/>
      <c r="M267" s="255" t="s">
        <v>420</v>
      </c>
      <c r="N267" s="238"/>
      <c r="O267" s="229"/>
      <c r="P267" s="232"/>
      <c r="Q267" s="233"/>
    </row>
    <row r="268" spans="1:17">
      <c r="A268" s="226"/>
      <c r="B268" s="274"/>
      <c r="C268" s="237">
        <v>1</v>
      </c>
      <c r="D268" s="229">
        <f>2.85+1.45</f>
        <v>4.3</v>
      </c>
      <c r="E268" s="229">
        <v>0.15</v>
      </c>
      <c r="F268" s="229">
        <v>0.25</v>
      </c>
      <c r="G268" s="229">
        <v>6</v>
      </c>
      <c r="H268" s="229"/>
      <c r="I268" s="229"/>
      <c r="J268" s="229"/>
      <c r="K268" s="279">
        <f>(13^2/36)*0.222</f>
        <v>1.0421666666666667</v>
      </c>
      <c r="L268" s="229"/>
      <c r="M268" s="281">
        <v>1.05</v>
      </c>
      <c r="N268" s="238" t="s">
        <v>378</v>
      </c>
      <c r="O268" s="229">
        <f>D268*G268*K268*M268</f>
        <v>28.232295000000001</v>
      </c>
      <c r="P268" s="232" t="s">
        <v>419</v>
      </c>
      <c r="Q268" s="233"/>
    </row>
    <row r="269" spans="1:17">
      <c r="A269" s="226"/>
      <c r="B269" s="274"/>
      <c r="C269" s="237">
        <v>2</v>
      </c>
      <c r="D269" s="229">
        <f>1.45+1.55</f>
        <v>3</v>
      </c>
      <c r="E269" s="229">
        <f>E268</f>
        <v>0.15</v>
      </c>
      <c r="F269" s="229">
        <f>F268</f>
        <v>0.25</v>
      </c>
      <c r="G269" s="229">
        <f>G268</f>
        <v>6</v>
      </c>
      <c r="H269" s="229"/>
      <c r="I269" s="229"/>
      <c r="J269" s="229"/>
      <c r="K269" s="279">
        <f>K268</f>
        <v>1.0421666666666667</v>
      </c>
      <c r="L269" s="229"/>
      <c r="M269" s="279">
        <f>M268</f>
        <v>1.05</v>
      </c>
      <c r="N269" s="238" t="s">
        <v>378</v>
      </c>
      <c r="O269" s="229">
        <f t="shared" ref="O269:O287" si="63">D269*G269*K269*M269</f>
        <v>19.696950000000001</v>
      </c>
      <c r="P269" s="232"/>
      <c r="Q269" s="233"/>
    </row>
    <row r="270" spans="1:17">
      <c r="A270" s="226"/>
      <c r="B270" s="274"/>
      <c r="C270" s="237">
        <v>3</v>
      </c>
      <c r="D270" s="229">
        <f>2.2+2.5</f>
        <v>4.7</v>
      </c>
      <c r="E270" s="229">
        <f t="shared" ref="E270:F285" si="64">E269</f>
        <v>0.15</v>
      </c>
      <c r="F270" s="229">
        <f t="shared" si="64"/>
        <v>0.25</v>
      </c>
      <c r="G270" s="229">
        <f t="shared" ref="G270:G287" si="65">G269</f>
        <v>6</v>
      </c>
      <c r="H270" s="229"/>
      <c r="I270" s="229"/>
      <c r="J270" s="229"/>
      <c r="K270" s="279">
        <f t="shared" ref="K270:K287" si="66">K269</f>
        <v>1.0421666666666667</v>
      </c>
      <c r="L270" s="229"/>
      <c r="M270" s="279">
        <f t="shared" ref="M270:M287" si="67">M269</f>
        <v>1.05</v>
      </c>
      <c r="N270" s="238" t="s">
        <v>378</v>
      </c>
      <c r="O270" s="229">
        <f t="shared" si="63"/>
        <v>30.858555000000003</v>
      </c>
      <c r="P270" s="232"/>
      <c r="Q270" s="233"/>
    </row>
    <row r="271" spans="1:17">
      <c r="A271" s="226"/>
      <c r="B271" s="274"/>
      <c r="C271" s="237">
        <v>4</v>
      </c>
      <c r="D271" s="229">
        <f>1.45+1.55</f>
        <v>3</v>
      </c>
      <c r="E271" s="229">
        <f t="shared" si="64"/>
        <v>0.15</v>
      </c>
      <c r="F271" s="229">
        <f t="shared" si="64"/>
        <v>0.25</v>
      </c>
      <c r="G271" s="229">
        <f t="shared" si="65"/>
        <v>6</v>
      </c>
      <c r="H271" s="229"/>
      <c r="I271" s="229"/>
      <c r="J271" s="229"/>
      <c r="K271" s="279">
        <f t="shared" si="66"/>
        <v>1.0421666666666667</v>
      </c>
      <c r="L271" s="229"/>
      <c r="M271" s="279">
        <f t="shared" si="67"/>
        <v>1.05</v>
      </c>
      <c r="N271" s="238" t="s">
        <v>378</v>
      </c>
      <c r="O271" s="229">
        <f t="shared" si="63"/>
        <v>19.696950000000001</v>
      </c>
      <c r="P271" s="232"/>
      <c r="Q271" s="233"/>
    </row>
    <row r="272" spans="1:17">
      <c r="A272" s="226"/>
      <c r="B272" s="274"/>
      <c r="C272" s="237">
        <v>5</v>
      </c>
      <c r="D272" s="229">
        <f>1.45+2.25+0.7</f>
        <v>4.4000000000000004</v>
      </c>
      <c r="E272" s="229">
        <f t="shared" si="64"/>
        <v>0.15</v>
      </c>
      <c r="F272" s="229">
        <f t="shared" si="64"/>
        <v>0.25</v>
      </c>
      <c r="G272" s="229">
        <f t="shared" si="65"/>
        <v>6</v>
      </c>
      <c r="H272" s="229"/>
      <c r="I272" s="229"/>
      <c r="J272" s="229"/>
      <c r="K272" s="279">
        <f t="shared" si="66"/>
        <v>1.0421666666666667</v>
      </c>
      <c r="L272" s="229"/>
      <c r="M272" s="279">
        <f t="shared" si="67"/>
        <v>1.05</v>
      </c>
      <c r="N272" s="238" t="s">
        <v>378</v>
      </c>
      <c r="O272" s="229">
        <f t="shared" si="63"/>
        <v>28.888860000000001</v>
      </c>
      <c r="P272" s="232"/>
      <c r="Q272" s="233"/>
    </row>
    <row r="273" spans="1:17">
      <c r="A273" s="226"/>
      <c r="B273" s="274"/>
      <c r="C273" s="237">
        <v>8</v>
      </c>
      <c r="D273" s="229">
        <f>2.5</f>
        <v>2.5</v>
      </c>
      <c r="E273" s="229">
        <f t="shared" si="64"/>
        <v>0.15</v>
      </c>
      <c r="F273" s="229">
        <f t="shared" si="64"/>
        <v>0.25</v>
      </c>
      <c r="G273" s="229">
        <f t="shared" si="65"/>
        <v>6</v>
      </c>
      <c r="H273" s="229"/>
      <c r="I273" s="229"/>
      <c r="J273" s="229"/>
      <c r="K273" s="279">
        <f t="shared" si="66"/>
        <v>1.0421666666666667</v>
      </c>
      <c r="L273" s="229"/>
      <c r="M273" s="279">
        <f t="shared" si="67"/>
        <v>1.05</v>
      </c>
      <c r="N273" s="238" t="s">
        <v>378</v>
      </c>
      <c r="O273" s="229">
        <f t="shared" si="63"/>
        <v>16.414125000000002</v>
      </c>
      <c r="P273" s="232"/>
      <c r="Q273" s="233"/>
    </row>
    <row r="274" spans="1:17">
      <c r="A274" s="226"/>
      <c r="B274" s="274"/>
      <c r="C274" s="237">
        <v>9</v>
      </c>
      <c r="D274" s="229">
        <f>0.7</f>
        <v>0.7</v>
      </c>
      <c r="E274" s="229">
        <f t="shared" si="64"/>
        <v>0.15</v>
      </c>
      <c r="F274" s="229">
        <f t="shared" si="64"/>
        <v>0.25</v>
      </c>
      <c r="G274" s="229">
        <f t="shared" si="65"/>
        <v>6</v>
      </c>
      <c r="H274" s="229"/>
      <c r="I274" s="229"/>
      <c r="J274" s="229"/>
      <c r="K274" s="279">
        <f t="shared" si="66"/>
        <v>1.0421666666666667</v>
      </c>
      <c r="L274" s="229"/>
      <c r="M274" s="279">
        <f t="shared" si="67"/>
        <v>1.05</v>
      </c>
      <c r="N274" s="238" t="s">
        <v>378</v>
      </c>
      <c r="O274" s="229">
        <f t="shared" si="63"/>
        <v>4.595955</v>
      </c>
      <c r="P274" s="232"/>
      <c r="Q274" s="233"/>
    </row>
    <row r="275" spans="1:17">
      <c r="A275" s="226"/>
      <c r="B275" s="274"/>
      <c r="C275" s="237">
        <v>10</v>
      </c>
      <c r="D275" s="229">
        <f>2.2</f>
        <v>2.2000000000000002</v>
      </c>
      <c r="E275" s="229">
        <f t="shared" si="64"/>
        <v>0.15</v>
      </c>
      <c r="F275" s="229">
        <f t="shared" si="64"/>
        <v>0.25</v>
      </c>
      <c r="G275" s="229">
        <f t="shared" si="65"/>
        <v>6</v>
      </c>
      <c r="H275" s="229"/>
      <c r="I275" s="229"/>
      <c r="J275" s="229"/>
      <c r="K275" s="279">
        <f t="shared" si="66"/>
        <v>1.0421666666666667</v>
      </c>
      <c r="L275" s="229"/>
      <c r="M275" s="279">
        <f t="shared" si="67"/>
        <v>1.05</v>
      </c>
      <c r="N275" s="238" t="s">
        <v>378</v>
      </c>
      <c r="O275" s="229">
        <f t="shared" si="63"/>
        <v>14.444430000000001</v>
      </c>
      <c r="P275" s="232"/>
      <c r="Q275" s="233"/>
    </row>
    <row r="276" spans="1:17">
      <c r="A276" s="226"/>
      <c r="B276" s="274"/>
      <c r="C276" s="237">
        <v>11</v>
      </c>
      <c r="D276" s="229">
        <f>2.05+0.7</f>
        <v>2.75</v>
      </c>
      <c r="E276" s="229">
        <f t="shared" si="64"/>
        <v>0.15</v>
      </c>
      <c r="F276" s="229">
        <f t="shared" si="64"/>
        <v>0.25</v>
      </c>
      <c r="G276" s="229">
        <f t="shared" si="65"/>
        <v>6</v>
      </c>
      <c r="H276" s="229"/>
      <c r="I276" s="229"/>
      <c r="J276" s="229"/>
      <c r="K276" s="279">
        <f t="shared" si="66"/>
        <v>1.0421666666666667</v>
      </c>
      <c r="L276" s="229"/>
      <c r="M276" s="279">
        <f t="shared" si="67"/>
        <v>1.05</v>
      </c>
      <c r="N276" s="238" t="s">
        <v>378</v>
      </c>
      <c r="O276" s="229">
        <f t="shared" si="63"/>
        <v>18.0555375</v>
      </c>
      <c r="P276" s="232"/>
      <c r="Q276" s="233"/>
    </row>
    <row r="277" spans="1:17">
      <c r="A277" s="226"/>
      <c r="B277" s="274"/>
      <c r="C277" s="237">
        <v>12</v>
      </c>
      <c r="D277" s="229">
        <f>1.45+2.85</f>
        <v>4.3</v>
      </c>
      <c r="E277" s="229">
        <f t="shared" si="64"/>
        <v>0.15</v>
      </c>
      <c r="F277" s="229">
        <f t="shared" si="64"/>
        <v>0.25</v>
      </c>
      <c r="G277" s="229">
        <f t="shared" si="65"/>
        <v>6</v>
      </c>
      <c r="H277" s="229"/>
      <c r="I277" s="229"/>
      <c r="J277" s="229"/>
      <c r="K277" s="279">
        <f t="shared" si="66"/>
        <v>1.0421666666666667</v>
      </c>
      <c r="L277" s="229"/>
      <c r="M277" s="279">
        <f t="shared" si="67"/>
        <v>1.05</v>
      </c>
      <c r="N277" s="238" t="s">
        <v>378</v>
      </c>
      <c r="O277" s="229">
        <f t="shared" si="63"/>
        <v>28.232295000000001</v>
      </c>
      <c r="P277" s="232"/>
      <c r="Q277" s="233"/>
    </row>
    <row r="278" spans="1:17">
      <c r="A278" s="226"/>
      <c r="B278" s="274"/>
      <c r="C278" s="237">
        <v>13</v>
      </c>
      <c r="D278" s="229">
        <f>2.05+0.7</f>
        <v>2.75</v>
      </c>
      <c r="E278" s="229">
        <f t="shared" si="64"/>
        <v>0.15</v>
      </c>
      <c r="F278" s="229">
        <f t="shared" si="64"/>
        <v>0.25</v>
      </c>
      <c r="G278" s="229">
        <f t="shared" si="65"/>
        <v>6</v>
      </c>
      <c r="H278" s="229"/>
      <c r="I278" s="229"/>
      <c r="J278" s="229"/>
      <c r="K278" s="279">
        <f t="shared" si="66"/>
        <v>1.0421666666666667</v>
      </c>
      <c r="L278" s="229"/>
      <c r="M278" s="279">
        <f t="shared" si="67"/>
        <v>1.05</v>
      </c>
      <c r="N278" s="238" t="s">
        <v>378</v>
      </c>
      <c r="O278" s="229">
        <f t="shared" si="63"/>
        <v>18.0555375</v>
      </c>
      <c r="P278" s="232"/>
      <c r="Q278" s="233"/>
    </row>
    <row r="279" spans="1:17">
      <c r="A279" s="226"/>
      <c r="B279" s="274"/>
      <c r="C279" s="237">
        <v>14</v>
      </c>
      <c r="D279" s="229">
        <f>1.45+2.85</f>
        <v>4.3</v>
      </c>
      <c r="E279" s="229">
        <f t="shared" si="64"/>
        <v>0.15</v>
      </c>
      <c r="F279" s="229">
        <f t="shared" si="64"/>
        <v>0.25</v>
      </c>
      <c r="G279" s="229">
        <f t="shared" si="65"/>
        <v>6</v>
      </c>
      <c r="H279" s="229"/>
      <c r="I279" s="229"/>
      <c r="J279" s="229"/>
      <c r="K279" s="279">
        <f t="shared" si="66"/>
        <v>1.0421666666666667</v>
      </c>
      <c r="L279" s="229"/>
      <c r="M279" s="279">
        <f t="shared" si="67"/>
        <v>1.05</v>
      </c>
      <c r="N279" s="238" t="s">
        <v>378</v>
      </c>
      <c r="O279" s="229">
        <f t="shared" si="63"/>
        <v>28.232295000000001</v>
      </c>
      <c r="P279" s="232"/>
      <c r="Q279" s="233"/>
    </row>
    <row r="280" spans="1:17">
      <c r="A280" s="226"/>
      <c r="B280" s="274"/>
      <c r="C280" s="237">
        <v>15</v>
      </c>
      <c r="D280" s="229">
        <f>2.25</f>
        <v>2.25</v>
      </c>
      <c r="E280" s="229">
        <f t="shared" si="64"/>
        <v>0.15</v>
      </c>
      <c r="F280" s="229">
        <f t="shared" si="64"/>
        <v>0.25</v>
      </c>
      <c r="G280" s="229">
        <f t="shared" si="65"/>
        <v>6</v>
      </c>
      <c r="H280" s="229"/>
      <c r="I280" s="229"/>
      <c r="J280" s="229"/>
      <c r="K280" s="279">
        <f t="shared" si="66"/>
        <v>1.0421666666666667</v>
      </c>
      <c r="L280" s="229"/>
      <c r="M280" s="279">
        <f t="shared" si="67"/>
        <v>1.05</v>
      </c>
      <c r="N280" s="238" t="s">
        <v>378</v>
      </c>
      <c r="O280" s="229">
        <f t="shared" si="63"/>
        <v>14.772712500000001</v>
      </c>
      <c r="P280" s="232"/>
      <c r="Q280" s="233"/>
    </row>
    <row r="281" spans="1:17">
      <c r="A281" s="226"/>
      <c r="B281" s="274"/>
      <c r="C281" s="237">
        <v>16</v>
      </c>
      <c r="D281" s="229">
        <v>2.85</v>
      </c>
      <c r="E281" s="229">
        <f t="shared" si="64"/>
        <v>0.15</v>
      </c>
      <c r="F281" s="229">
        <f t="shared" si="64"/>
        <v>0.25</v>
      </c>
      <c r="G281" s="229">
        <f t="shared" si="65"/>
        <v>6</v>
      </c>
      <c r="H281" s="229"/>
      <c r="I281" s="229"/>
      <c r="J281" s="229"/>
      <c r="K281" s="279">
        <f t="shared" si="66"/>
        <v>1.0421666666666667</v>
      </c>
      <c r="L281" s="229"/>
      <c r="M281" s="279">
        <f t="shared" si="67"/>
        <v>1.05</v>
      </c>
      <c r="N281" s="238" t="s">
        <v>378</v>
      </c>
      <c r="O281" s="229">
        <f t="shared" si="63"/>
        <v>18.712102500000004</v>
      </c>
      <c r="P281" s="232"/>
      <c r="Q281" s="233"/>
    </row>
    <row r="282" spans="1:17">
      <c r="A282" s="226"/>
      <c r="B282" s="274"/>
      <c r="C282" s="237">
        <v>17</v>
      </c>
      <c r="D282" s="229">
        <v>1.45</v>
      </c>
      <c r="E282" s="229">
        <f t="shared" si="64"/>
        <v>0.15</v>
      </c>
      <c r="F282" s="229">
        <f t="shared" si="64"/>
        <v>0.25</v>
      </c>
      <c r="G282" s="229">
        <f t="shared" si="65"/>
        <v>6</v>
      </c>
      <c r="H282" s="229"/>
      <c r="I282" s="229"/>
      <c r="J282" s="229"/>
      <c r="K282" s="279">
        <f t="shared" si="66"/>
        <v>1.0421666666666667</v>
      </c>
      <c r="L282" s="229"/>
      <c r="M282" s="279">
        <f t="shared" si="67"/>
        <v>1.05</v>
      </c>
      <c r="N282" s="238" t="s">
        <v>378</v>
      </c>
      <c r="O282" s="229">
        <f t="shared" si="63"/>
        <v>9.5201924999999985</v>
      </c>
      <c r="P282" s="232"/>
      <c r="Q282" s="233"/>
    </row>
    <row r="283" spans="1:17">
      <c r="A283" s="226"/>
      <c r="B283" s="274"/>
      <c r="C283" s="237">
        <v>18</v>
      </c>
      <c r="D283" s="229">
        <f>1.45</f>
        <v>1.45</v>
      </c>
      <c r="E283" s="229">
        <f t="shared" si="64"/>
        <v>0.15</v>
      </c>
      <c r="F283" s="229">
        <f t="shared" si="64"/>
        <v>0.25</v>
      </c>
      <c r="G283" s="229">
        <f t="shared" si="65"/>
        <v>6</v>
      </c>
      <c r="H283" s="229"/>
      <c r="I283" s="229"/>
      <c r="J283" s="229"/>
      <c r="K283" s="279">
        <f t="shared" si="66"/>
        <v>1.0421666666666667</v>
      </c>
      <c r="L283" s="229"/>
      <c r="M283" s="279">
        <f t="shared" si="67"/>
        <v>1.05</v>
      </c>
      <c r="N283" s="238" t="s">
        <v>378</v>
      </c>
      <c r="O283" s="229">
        <f t="shared" si="63"/>
        <v>9.5201924999999985</v>
      </c>
      <c r="P283" s="232"/>
      <c r="Q283" s="233"/>
    </row>
    <row r="284" spans="1:17">
      <c r="A284" s="226"/>
      <c r="B284" s="274"/>
      <c r="C284" s="237">
        <v>19</v>
      </c>
      <c r="D284" s="229">
        <f>1.45+2.85</f>
        <v>4.3</v>
      </c>
      <c r="E284" s="229">
        <f t="shared" si="64"/>
        <v>0.15</v>
      </c>
      <c r="F284" s="229">
        <f t="shared" si="64"/>
        <v>0.25</v>
      </c>
      <c r="G284" s="229">
        <f t="shared" si="65"/>
        <v>6</v>
      </c>
      <c r="H284" s="229"/>
      <c r="I284" s="229"/>
      <c r="J284" s="229"/>
      <c r="K284" s="279">
        <f t="shared" si="66"/>
        <v>1.0421666666666667</v>
      </c>
      <c r="L284" s="229"/>
      <c r="M284" s="279">
        <f t="shared" si="67"/>
        <v>1.05</v>
      </c>
      <c r="N284" s="238" t="s">
        <v>378</v>
      </c>
      <c r="O284" s="229">
        <f t="shared" si="63"/>
        <v>28.232295000000001</v>
      </c>
      <c r="P284" s="232"/>
      <c r="Q284" s="233"/>
    </row>
    <row r="285" spans="1:17">
      <c r="A285" s="226"/>
      <c r="B285" s="274"/>
      <c r="C285" s="237">
        <v>20</v>
      </c>
      <c r="D285" s="229">
        <f>1.55+1.45+1</f>
        <v>4</v>
      </c>
      <c r="E285" s="229">
        <f t="shared" si="64"/>
        <v>0.15</v>
      </c>
      <c r="F285" s="229">
        <f t="shared" si="64"/>
        <v>0.25</v>
      </c>
      <c r="G285" s="229">
        <f t="shared" si="65"/>
        <v>6</v>
      </c>
      <c r="H285" s="229"/>
      <c r="I285" s="229"/>
      <c r="J285" s="229"/>
      <c r="K285" s="279">
        <f t="shared" si="66"/>
        <v>1.0421666666666667</v>
      </c>
      <c r="L285" s="229"/>
      <c r="M285" s="279">
        <f t="shared" si="67"/>
        <v>1.05</v>
      </c>
      <c r="N285" s="238" t="s">
        <v>378</v>
      </c>
      <c r="O285" s="229">
        <f t="shared" si="63"/>
        <v>26.262600000000003</v>
      </c>
      <c r="P285" s="232"/>
      <c r="Q285" s="233"/>
    </row>
    <row r="286" spans="1:17">
      <c r="A286" s="226"/>
      <c r="B286" s="274"/>
      <c r="C286" s="237" t="s">
        <v>124</v>
      </c>
      <c r="D286" s="229">
        <f>2.5+2.2</f>
        <v>4.7</v>
      </c>
      <c r="E286" s="229">
        <f t="shared" ref="E286:F287" si="68">E285</f>
        <v>0.15</v>
      </c>
      <c r="F286" s="229">
        <f t="shared" si="68"/>
        <v>0.25</v>
      </c>
      <c r="G286" s="229">
        <f t="shared" si="65"/>
        <v>6</v>
      </c>
      <c r="H286" s="229"/>
      <c r="I286" s="229"/>
      <c r="J286" s="229"/>
      <c r="K286" s="279">
        <f t="shared" si="66"/>
        <v>1.0421666666666667</v>
      </c>
      <c r="L286" s="229"/>
      <c r="M286" s="279">
        <f t="shared" si="67"/>
        <v>1.05</v>
      </c>
      <c r="N286" s="238" t="s">
        <v>378</v>
      </c>
      <c r="O286" s="229">
        <f t="shared" si="63"/>
        <v>30.858555000000003</v>
      </c>
      <c r="P286" s="232"/>
      <c r="Q286" s="233"/>
    </row>
    <row r="287" spans="1:17">
      <c r="A287" s="226"/>
      <c r="B287" s="274"/>
      <c r="C287" s="237" t="s">
        <v>128</v>
      </c>
      <c r="D287" s="229">
        <f>1.45+2.25</f>
        <v>3.7</v>
      </c>
      <c r="E287" s="229">
        <f t="shared" si="68"/>
        <v>0.15</v>
      </c>
      <c r="F287" s="229">
        <f t="shared" si="68"/>
        <v>0.25</v>
      </c>
      <c r="G287" s="229">
        <f t="shared" si="65"/>
        <v>6</v>
      </c>
      <c r="H287" s="229"/>
      <c r="I287" s="229"/>
      <c r="J287" s="229"/>
      <c r="K287" s="279">
        <f t="shared" si="66"/>
        <v>1.0421666666666667</v>
      </c>
      <c r="L287" s="229"/>
      <c r="M287" s="279">
        <f t="shared" si="67"/>
        <v>1.05</v>
      </c>
      <c r="N287" s="238" t="s">
        <v>378</v>
      </c>
      <c r="O287" s="229">
        <f t="shared" si="63"/>
        <v>24.292905000000005</v>
      </c>
      <c r="P287" s="232"/>
      <c r="Q287" s="233"/>
    </row>
    <row r="288" spans="1:17">
      <c r="A288" s="226"/>
      <c r="B288" s="236"/>
      <c r="C288" s="228"/>
      <c r="D288" s="239">
        <f>SUM(D268:D287)</f>
        <v>63.6</v>
      </c>
      <c r="E288" s="229"/>
      <c r="F288" s="229"/>
      <c r="G288" s="229"/>
      <c r="H288" s="229"/>
      <c r="I288" s="229"/>
      <c r="J288" s="229"/>
      <c r="K288" s="229"/>
      <c r="L288" s="229"/>
      <c r="M288" s="229"/>
      <c r="N288" s="238"/>
      <c r="O288" s="240">
        <f>SUM(O268:O287)</f>
        <v>417.5753400000001</v>
      </c>
      <c r="P288" s="241" t="s">
        <v>419</v>
      </c>
      <c r="Q288" s="233"/>
    </row>
    <row r="289" spans="1:17">
      <c r="A289" s="235"/>
      <c r="B289" s="280" t="s">
        <v>433</v>
      </c>
      <c r="C289" s="252"/>
      <c r="D289" s="229"/>
      <c r="E289" s="229"/>
      <c r="F289" s="229"/>
      <c r="G289" s="255" t="s">
        <v>437</v>
      </c>
      <c r="H289" s="255"/>
      <c r="I289" s="229"/>
      <c r="J289" s="229"/>
      <c r="K289" s="255" t="s">
        <v>430</v>
      </c>
      <c r="L289" s="229"/>
      <c r="M289" s="255" t="s">
        <v>420</v>
      </c>
      <c r="N289" s="238"/>
      <c r="O289" s="229"/>
      <c r="P289" s="232"/>
      <c r="Q289" s="233"/>
    </row>
    <row r="290" spans="1:17">
      <c r="A290" s="226"/>
      <c r="B290" s="274"/>
      <c r="C290" s="237">
        <v>6</v>
      </c>
      <c r="D290" s="229">
        <v>2.0499999999999998</v>
      </c>
      <c r="E290" s="229">
        <v>0.15</v>
      </c>
      <c r="F290" s="229">
        <v>0.2</v>
      </c>
      <c r="G290" s="229">
        <v>4</v>
      </c>
      <c r="H290" s="229"/>
      <c r="I290" s="281"/>
      <c r="J290" s="229"/>
      <c r="K290" s="279">
        <f>(13^2/36)*0.222</f>
        <v>1.0421666666666667</v>
      </c>
      <c r="L290" s="229"/>
      <c r="M290" s="281">
        <f>M286</f>
        <v>1.05</v>
      </c>
      <c r="N290" s="238" t="s">
        <v>378</v>
      </c>
      <c r="O290" s="229">
        <f t="shared" ref="O290:O291" si="69">D290*G290*K290*M290</f>
        <v>8.9730549999999987</v>
      </c>
      <c r="P290" s="232" t="s">
        <v>272</v>
      </c>
      <c r="Q290" s="233"/>
    </row>
    <row r="291" spans="1:17">
      <c r="A291" s="226"/>
      <c r="B291" s="274"/>
      <c r="C291" s="237">
        <v>7</v>
      </c>
      <c r="D291" s="229">
        <f>2.5+2.2</f>
        <v>4.7</v>
      </c>
      <c r="E291" s="229">
        <f>E290</f>
        <v>0.15</v>
      </c>
      <c r="F291" s="229">
        <f>F290</f>
        <v>0.2</v>
      </c>
      <c r="G291" s="229">
        <f>G290</f>
        <v>4</v>
      </c>
      <c r="H291" s="229"/>
      <c r="I291" s="229"/>
      <c r="J291" s="229"/>
      <c r="K291" s="279">
        <f>K290</f>
        <v>1.0421666666666667</v>
      </c>
      <c r="L291" s="279"/>
      <c r="M291" s="279">
        <f>M290</f>
        <v>1.05</v>
      </c>
      <c r="N291" s="238" t="s">
        <v>378</v>
      </c>
      <c r="O291" s="229">
        <f t="shared" si="69"/>
        <v>20.572370000000003</v>
      </c>
      <c r="P291" s="232"/>
      <c r="Q291" s="233"/>
    </row>
    <row r="292" spans="1:17">
      <c r="A292" s="226"/>
      <c r="B292" s="236"/>
      <c r="C292" s="228"/>
      <c r="D292" s="239">
        <f>SUM(D290:D291)</f>
        <v>6.75</v>
      </c>
      <c r="E292" s="229"/>
      <c r="F292" s="229"/>
      <c r="G292" s="229"/>
      <c r="H292" s="229"/>
      <c r="I292" s="229"/>
      <c r="J292" s="229"/>
      <c r="K292" s="229"/>
      <c r="L292" s="229"/>
      <c r="M292" s="229"/>
      <c r="N292" s="238"/>
      <c r="O292" s="240">
        <f>SUM(O290:O291)</f>
        <v>29.545425000000002</v>
      </c>
      <c r="P292" s="241" t="s">
        <v>419</v>
      </c>
      <c r="Q292" s="233"/>
    </row>
    <row r="293" spans="1:17">
      <c r="A293" s="226"/>
      <c r="B293" s="236"/>
      <c r="C293" s="237"/>
      <c r="D293" s="240" t="s">
        <v>438</v>
      </c>
      <c r="E293" s="240"/>
      <c r="F293" s="240"/>
      <c r="G293" s="240"/>
      <c r="H293" s="240"/>
      <c r="I293" s="240"/>
      <c r="J293" s="240"/>
      <c r="K293" s="240"/>
      <c r="L293" s="240"/>
      <c r="M293" s="240"/>
      <c r="N293" s="256"/>
      <c r="O293" s="240">
        <f>SUM(O268:O292)/2</f>
        <v>447.12076500000012</v>
      </c>
      <c r="P293" s="241" t="s">
        <v>419</v>
      </c>
      <c r="Q293" s="233"/>
    </row>
    <row r="294" spans="1:17">
      <c r="A294" s="235"/>
      <c r="B294" s="282" t="s">
        <v>486</v>
      </c>
      <c r="C294" s="25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38"/>
      <c r="O294" s="231"/>
      <c r="P294" s="231"/>
      <c r="Q294" s="233"/>
    </row>
    <row r="295" spans="1:17">
      <c r="A295" s="226"/>
      <c r="B295" s="280" t="s">
        <v>432</v>
      </c>
      <c r="C295" s="252"/>
      <c r="D295" s="229"/>
      <c r="E295" s="229"/>
      <c r="F295" s="229"/>
      <c r="G295" s="255" t="s">
        <v>440</v>
      </c>
      <c r="H295" s="255" t="s">
        <v>441</v>
      </c>
      <c r="I295" s="229"/>
      <c r="J295" s="229"/>
      <c r="K295" s="255" t="s">
        <v>439</v>
      </c>
      <c r="L295" s="229"/>
      <c r="M295" s="255" t="s">
        <v>420</v>
      </c>
      <c r="N295" s="238"/>
      <c r="O295" s="229"/>
      <c r="P295" s="232"/>
      <c r="Q295" s="233"/>
    </row>
    <row r="296" spans="1:17">
      <c r="A296" s="226"/>
      <c r="B296" s="274"/>
      <c r="C296" s="237">
        <v>1</v>
      </c>
      <c r="D296" s="229">
        <f>2.85+1.45</f>
        <v>4.3</v>
      </c>
      <c r="E296" s="229">
        <v>0.15</v>
      </c>
      <c r="F296" s="229">
        <v>0.25</v>
      </c>
      <c r="G296" s="229">
        <f>ROUNDUP(((D296/0.2)+1),0)</f>
        <v>23</v>
      </c>
      <c r="H296" s="229">
        <f>(E296-0.02)*2+(F296-0.02)*2+0.05</f>
        <v>0.77</v>
      </c>
      <c r="I296" s="229"/>
      <c r="J296" s="229"/>
      <c r="K296" s="279">
        <f>(8^2/36)*0.222</f>
        <v>0.39466666666666667</v>
      </c>
      <c r="L296" s="229"/>
      <c r="M296" s="281">
        <v>1</v>
      </c>
      <c r="N296" s="238" t="s">
        <v>378</v>
      </c>
      <c r="O296" s="229">
        <f>G296*H296*K296*M296</f>
        <v>6.9895466666666666</v>
      </c>
      <c r="P296" s="232" t="s">
        <v>419</v>
      </c>
      <c r="Q296" s="233"/>
    </row>
    <row r="297" spans="1:17">
      <c r="A297" s="226"/>
      <c r="B297" s="274"/>
      <c r="C297" s="237">
        <v>2</v>
      </c>
      <c r="D297" s="229">
        <f>1.45+1.55</f>
        <v>3</v>
      </c>
      <c r="E297" s="229">
        <f>E296</f>
        <v>0.15</v>
      </c>
      <c r="F297" s="229">
        <f>F296</f>
        <v>0.25</v>
      </c>
      <c r="G297" s="229">
        <f t="shared" ref="G297:G315" si="70">ROUNDUP(((D297/0.2)+1),0)</f>
        <v>16</v>
      </c>
      <c r="H297" s="229">
        <f t="shared" ref="H297:H314" si="71">(E297-0.02)*2+(F297-0.02)*2+0.05</f>
        <v>0.77</v>
      </c>
      <c r="I297" s="229"/>
      <c r="J297" s="229"/>
      <c r="K297" s="279">
        <f>K296</f>
        <v>0.39466666666666667</v>
      </c>
      <c r="L297" s="229"/>
      <c r="M297" s="279">
        <f>M296</f>
        <v>1</v>
      </c>
      <c r="N297" s="238" t="s">
        <v>378</v>
      </c>
      <c r="O297" s="229">
        <f t="shared" ref="O297:O315" si="72">G297*H297*K297*M297</f>
        <v>4.8622933333333336</v>
      </c>
      <c r="P297" s="232"/>
      <c r="Q297" s="233"/>
    </row>
    <row r="298" spans="1:17">
      <c r="A298" s="226"/>
      <c r="B298" s="274"/>
      <c r="C298" s="237">
        <v>3</v>
      </c>
      <c r="D298" s="229">
        <f>2.2+2.5</f>
        <v>4.7</v>
      </c>
      <c r="E298" s="229">
        <f t="shared" ref="E298:F298" si="73">E297</f>
        <v>0.15</v>
      </c>
      <c r="F298" s="229">
        <f t="shared" si="73"/>
        <v>0.25</v>
      </c>
      <c r="G298" s="229">
        <f t="shared" si="70"/>
        <v>25</v>
      </c>
      <c r="H298" s="229">
        <f t="shared" si="71"/>
        <v>0.77</v>
      </c>
      <c r="I298" s="229"/>
      <c r="J298" s="229"/>
      <c r="K298" s="279">
        <f t="shared" ref="K298:K315" si="74">K297</f>
        <v>0.39466666666666667</v>
      </c>
      <c r="L298" s="229"/>
      <c r="M298" s="279">
        <f t="shared" ref="M298:M315" si="75">M297</f>
        <v>1</v>
      </c>
      <c r="N298" s="238" t="s">
        <v>378</v>
      </c>
      <c r="O298" s="229">
        <f t="shared" si="72"/>
        <v>7.5973333333333333</v>
      </c>
      <c r="P298" s="232"/>
      <c r="Q298" s="233"/>
    </row>
    <row r="299" spans="1:17">
      <c r="A299" s="226"/>
      <c r="B299" s="274"/>
      <c r="C299" s="237">
        <v>4</v>
      </c>
      <c r="D299" s="229">
        <f>1.45+1.55</f>
        <v>3</v>
      </c>
      <c r="E299" s="229">
        <f t="shared" ref="E299:F299" si="76">E298</f>
        <v>0.15</v>
      </c>
      <c r="F299" s="229">
        <f t="shared" si="76"/>
        <v>0.25</v>
      </c>
      <c r="G299" s="229">
        <f t="shared" si="70"/>
        <v>16</v>
      </c>
      <c r="H299" s="229">
        <f t="shared" si="71"/>
        <v>0.77</v>
      </c>
      <c r="I299" s="229"/>
      <c r="J299" s="229"/>
      <c r="K299" s="279">
        <f t="shared" si="74"/>
        <v>0.39466666666666667</v>
      </c>
      <c r="L299" s="229"/>
      <c r="M299" s="279">
        <f t="shared" si="75"/>
        <v>1</v>
      </c>
      <c r="N299" s="238" t="s">
        <v>378</v>
      </c>
      <c r="O299" s="229">
        <f t="shared" si="72"/>
        <v>4.8622933333333336</v>
      </c>
      <c r="P299" s="232"/>
      <c r="Q299" s="233"/>
    </row>
    <row r="300" spans="1:17">
      <c r="A300" s="226"/>
      <c r="B300" s="274"/>
      <c r="C300" s="237">
        <v>5</v>
      </c>
      <c r="D300" s="229">
        <f>1.45+2.25+0.7</f>
        <v>4.4000000000000004</v>
      </c>
      <c r="E300" s="229">
        <f t="shared" ref="E300:F300" si="77">E299</f>
        <v>0.15</v>
      </c>
      <c r="F300" s="229">
        <f t="shared" si="77"/>
        <v>0.25</v>
      </c>
      <c r="G300" s="229">
        <f t="shared" si="70"/>
        <v>23</v>
      </c>
      <c r="H300" s="229">
        <f t="shared" si="71"/>
        <v>0.77</v>
      </c>
      <c r="I300" s="229"/>
      <c r="J300" s="229"/>
      <c r="K300" s="279">
        <f t="shared" si="74"/>
        <v>0.39466666666666667</v>
      </c>
      <c r="L300" s="229"/>
      <c r="M300" s="279">
        <f t="shared" si="75"/>
        <v>1</v>
      </c>
      <c r="N300" s="238" t="s">
        <v>378</v>
      </c>
      <c r="O300" s="229">
        <f t="shared" si="72"/>
        <v>6.9895466666666666</v>
      </c>
      <c r="P300" s="232"/>
      <c r="Q300" s="233"/>
    </row>
    <row r="301" spans="1:17">
      <c r="A301" s="226"/>
      <c r="B301" s="274"/>
      <c r="C301" s="237">
        <v>8</v>
      </c>
      <c r="D301" s="229">
        <f>2.5</f>
        <v>2.5</v>
      </c>
      <c r="E301" s="229">
        <f t="shared" ref="E301:F301" si="78">E300</f>
        <v>0.15</v>
      </c>
      <c r="F301" s="229">
        <f t="shared" si="78"/>
        <v>0.25</v>
      </c>
      <c r="G301" s="229">
        <f t="shared" si="70"/>
        <v>14</v>
      </c>
      <c r="H301" s="229">
        <f t="shared" si="71"/>
        <v>0.77</v>
      </c>
      <c r="I301" s="229"/>
      <c r="J301" s="229"/>
      <c r="K301" s="279">
        <f t="shared" si="74"/>
        <v>0.39466666666666667</v>
      </c>
      <c r="L301" s="229"/>
      <c r="M301" s="279">
        <f t="shared" si="75"/>
        <v>1</v>
      </c>
      <c r="N301" s="238" t="s">
        <v>378</v>
      </c>
      <c r="O301" s="229">
        <f t="shared" si="72"/>
        <v>4.2545066666666669</v>
      </c>
      <c r="P301" s="232"/>
      <c r="Q301" s="233"/>
    </row>
    <row r="302" spans="1:17">
      <c r="A302" s="226"/>
      <c r="B302" s="274"/>
      <c r="C302" s="237">
        <v>9</v>
      </c>
      <c r="D302" s="229">
        <f>0.7</f>
        <v>0.7</v>
      </c>
      <c r="E302" s="229">
        <f t="shared" ref="E302:F302" si="79">E301</f>
        <v>0.15</v>
      </c>
      <c r="F302" s="229">
        <f t="shared" si="79"/>
        <v>0.25</v>
      </c>
      <c r="G302" s="229">
        <f t="shared" si="70"/>
        <v>5</v>
      </c>
      <c r="H302" s="229">
        <f t="shared" si="71"/>
        <v>0.77</v>
      </c>
      <c r="I302" s="229"/>
      <c r="J302" s="229"/>
      <c r="K302" s="279">
        <f t="shared" si="74"/>
        <v>0.39466666666666667</v>
      </c>
      <c r="L302" s="229"/>
      <c r="M302" s="279">
        <f t="shared" si="75"/>
        <v>1</v>
      </c>
      <c r="N302" s="238" t="s">
        <v>378</v>
      </c>
      <c r="O302" s="229">
        <f t="shared" si="72"/>
        <v>1.5194666666666667</v>
      </c>
      <c r="P302" s="232"/>
      <c r="Q302" s="233"/>
    </row>
    <row r="303" spans="1:17">
      <c r="A303" s="226"/>
      <c r="B303" s="274"/>
      <c r="C303" s="237">
        <v>10</v>
      </c>
      <c r="D303" s="229">
        <f>2.2</f>
        <v>2.2000000000000002</v>
      </c>
      <c r="E303" s="229">
        <f t="shared" ref="E303:F303" si="80">E302</f>
        <v>0.15</v>
      </c>
      <c r="F303" s="229">
        <f t="shared" si="80"/>
        <v>0.25</v>
      </c>
      <c r="G303" s="229">
        <f t="shared" si="70"/>
        <v>12</v>
      </c>
      <c r="H303" s="229">
        <f t="shared" si="71"/>
        <v>0.77</v>
      </c>
      <c r="I303" s="229"/>
      <c r="J303" s="229"/>
      <c r="K303" s="279">
        <f t="shared" si="74"/>
        <v>0.39466666666666667</v>
      </c>
      <c r="L303" s="229"/>
      <c r="M303" s="279">
        <f t="shared" si="75"/>
        <v>1</v>
      </c>
      <c r="N303" s="238" t="s">
        <v>378</v>
      </c>
      <c r="O303" s="229">
        <f t="shared" si="72"/>
        <v>3.6467200000000002</v>
      </c>
      <c r="P303" s="232"/>
      <c r="Q303" s="233"/>
    </row>
    <row r="304" spans="1:17">
      <c r="A304" s="226"/>
      <c r="B304" s="274"/>
      <c r="C304" s="237">
        <v>11</v>
      </c>
      <c r="D304" s="229">
        <f>2.05+0.7</f>
        <v>2.75</v>
      </c>
      <c r="E304" s="229">
        <f t="shared" ref="E304:F304" si="81">E303</f>
        <v>0.15</v>
      </c>
      <c r="F304" s="229">
        <f t="shared" si="81"/>
        <v>0.25</v>
      </c>
      <c r="G304" s="229">
        <f t="shared" si="70"/>
        <v>15</v>
      </c>
      <c r="H304" s="229">
        <f t="shared" si="71"/>
        <v>0.77</v>
      </c>
      <c r="I304" s="229"/>
      <c r="J304" s="229"/>
      <c r="K304" s="279">
        <f t="shared" si="74"/>
        <v>0.39466666666666667</v>
      </c>
      <c r="L304" s="229"/>
      <c r="M304" s="279">
        <f t="shared" si="75"/>
        <v>1</v>
      </c>
      <c r="N304" s="238" t="s">
        <v>378</v>
      </c>
      <c r="O304" s="229">
        <f t="shared" si="72"/>
        <v>4.5584000000000007</v>
      </c>
      <c r="P304" s="232"/>
      <c r="Q304" s="233"/>
    </row>
    <row r="305" spans="1:17">
      <c r="A305" s="226"/>
      <c r="B305" s="274"/>
      <c r="C305" s="237">
        <v>12</v>
      </c>
      <c r="D305" s="229">
        <f>1.45+2.85</f>
        <v>4.3</v>
      </c>
      <c r="E305" s="229">
        <f t="shared" ref="E305:F305" si="82">E304</f>
        <v>0.15</v>
      </c>
      <c r="F305" s="229">
        <f t="shared" si="82"/>
        <v>0.25</v>
      </c>
      <c r="G305" s="229">
        <f t="shared" si="70"/>
        <v>23</v>
      </c>
      <c r="H305" s="229">
        <f t="shared" si="71"/>
        <v>0.77</v>
      </c>
      <c r="I305" s="229"/>
      <c r="J305" s="229"/>
      <c r="K305" s="279">
        <f t="shared" si="74"/>
        <v>0.39466666666666667</v>
      </c>
      <c r="L305" s="229"/>
      <c r="M305" s="279">
        <f t="shared" si="75"/>
        <v>1</v>
      </c>
      <c r="N305" s="238" t="s">
        <v>378</v>
      </c>
      <c r="O305" s="229">
        <f t="shared" si="72"/>
        <v>6.9895466666666666</v>
      </c>
      <c r="P305" s="232"/>
      <c r="Q305" s="233"/>
    </row>
    <row r="306" spans="1:17">
      <c r="A306" s="226"/>
      <c r="B306" s="274"/>
      <c r="C306" s="237">
        <v>13</v>
      </c>
      <c r="D306" s="229">
        <f>2.05+0.7</f>
        <v>2.75</v>
      </c>
      <c r="E306" s="229">
        <f t="shared" ref="E306:F306" si="83">E305</f>
        <v>0.15</v>
      </c>
      <c r="F306" s="229">
        <f t="shared" si="83"/>
        <v>0.25</v>
      </c>
      <c r="G306" s="229">
        <f t="shared" si="70"/>
        <v>15</v>
      </c>
      <c r="H306" s="229">
        <f t="shared" si="71"/>
        <v>0.77</v>
      </c>
      <c r="I306" s="229"/>
      <c r="J306" s="229"/>
      <c r="K306" s="279">
        <f t="shared" si="74"/>
        <v>0.39466666666666667</v>
      </c>
      <c r="L306" s="229"/>
      <c r="M306" s="279">
        <f t="shared" si="75"/>
        <v>1</v>
      </c>
      <c r="N306" s="238" t="s">
        <v>378</v>
      </c>
      <c r="O306" s="229">
        <f t="shared" si="72"/>
        <v>4.5584000000000007</v>
      </c>
      <c r="P306" s="232"/>
      <c r="Q306" s="233"/>
    </row>
    <row r="307" spans="1:17">
      <c r="A307" s="226"/>
      <c r="B307" s="274"/>
      <c r="C307" s="237">
        <v>14</v>
      </c>
      <c r="D307" s="229">
        <f>1.45+2.85</f>
        <v>4.3</v>
      </c>
      <c r="E307" s="229">
        <f t="shared" ref="E307:F307" si="84">E306</f>
        <v>0.15</v>
      </c>
      <c r="F307" s="229">
        <f t="shared" si="84"/>
        <v>0.25</v>
      </c>
      <c r="G307" s="229">
        <f t="shared" si="70"/>
        <v>23</v>
      </c>
      <c r="H307" s="229">
        <f t="shared" si="71"/>
        <v>0.77</v>
      </c>
      <c r="I307" s="229"/>
      <c r="J307" s="229"/>
      <c r="K307" s="279">
        <f t="shared" si="74"/>
        <v>0.39466666666666667</v>
      </c>
      <c r="L307" s="229"/>
      <c r="M307" s="279">
        <f t="shared" si="75"/>
        <v>1</v>
      </c>
      <c r="N307" s="238" t="s">
        <v>378</v>
      </c>
      <c r="O307" s="229">
        <f t="shared" si="72"/>
        <v>6.9895466666666666</v>
      </c>
      <c r="P307" s="232"/>
      <c r="Q307" s="233"/>
    </row>
    <row r="308" spans="1:17">
      <c r="A308" s="226"/>
      <c r="B308" s="274"/>
      <c r="C308" s="237">
        <v>15</v>
      </c>
      <c r="D308" s="229">
        <f>2.25</f>
        <v>2.25</v>
      </c>
      <c r="E308" s="229">
        <f t="shared" ref="E308:F308" si="85">E307</f>
        <v>0.15</v>
      </c>
      <c r="F308" s="229">
        <f t="shared" si="85"/>
        <v>0.25</v>
      </c>
      <c r="G308" s="229">
        <f t="shared" si="70"/>
        <v>13</v>
      </c>
      <c r="H308" s="229">
        <f t="shared" si="71"/>
        <v>0.77</v>
      </c>
      <c r="I308" s="229"/>
      <c r="J308" s="229"/>
      <c r="K308" s="279">
        <f t="shared" si="74"/>
        <v>0.39466666666666667</v>
      </c>
      <c r="L308" s="229"/>
      <c r="M308" s="279">
        <f t="shared" si="75"/>
        <v>1</v>
      </c>
      <c r="N308" s="238" t="s">
        <v>378</v>
      </c>
      <c r="O308" s="229">
        <f t="shared" si="72"/>
        <v>3.9506133333333331</v>
      </c>
      <c r="P308" s="232"/>
      <c r="Q308" s="233"/>
    </row>
    <row r="309" spans="1:17">
      <c r="A309" s="226"/>
      <c r="B309" s="274"/>
      <c r="C309" s="237">
        <v>16</v>
      </c>
      <c r="D309" s="229">
        <v>2.85</v>
      </c>
      <c r="E309" s="229">
        <f t="shared" ref="E309:F309" si="86">E308</f>
        <v>0.15</v>
      </c>
      <c r="F309" s="229">
        <f t="shared" si="86"/>
        <v>0.25</v>
      </c>
      <c r="G309" s="229">
        <f t="shared" si="70"/>
        <v>16</v>
      </c>
      <c r="H309" s="229">
        <f t="shared" si="71"/>
        <v>0.77</v>
      </c>
      <c r="I309" s="229"/>
      <c r="J309" s="229"/>
      <c r="K309" s="279">
        <f t="shared" si="74"/>
        <v>0.39466666666666667</v>
      </c>
      <c r="L309" s="229"/>
      <c r="M309" s="279">
        <f t="shared" si="75"/>
        <v>1</v>
      </c>
      <c r="N309" s="238" t="s">
        <v>378</v>
      </c>
      <c r="O309" s="229">
        <f t="shared" si="72"/>
        <v>4.8622933333333336</v>
      </c>
      <c r="P309" s="232"/>
      <c r="Q309" s="233"/>
    </row>
    <row r="310" spans="1:17">
      <c r="A310" s="226"/>
      <c r="B310" s="274"/>
      <c r="C310" s="237">
        <v>17</v>
      </c>
      <c r="D310" s="229">
        <v>1.45</v>
      </c>
      <c r="E310" s="229">
        <f t="shared" ref="E310:F310" si="87">E309</f>
        <v>0.15</v>
      </c>
      <c r="F310" s="229">
        <f t="shared" si="87"/>
        <v>0.25</v>
      </c>
      <c r="G310" s="229">
        <f t="shared" si="70"/>
        <v>9</v>
      </c>
      <c r="H310" s="229">
        <f t="shared" si="71"/>
        <v>0.77</v>
      </c>
      <c r="I310" s="229"/>
      <c r="J310" s="229"/>
      <c r="K310" s="279">
        <f t="shared" si="74"/>
        <v>0.39466666666666667</v>
      </c>
      <c r="L310" s="229"/>
      <c r="M310" s="279">
        <f t="shared" si="75"/>
        <v>1</v>
      </c>
      <c r="N310" s="238" t="s">
        <v>378</v>
      </c>
      <c r="O310" s="229">
        <f t="shared" si="72"/>
        <v>2.7350399999999997</v>
      </c>
      <c r="P310" s="232"/>
      <c r="Q310" s="233"/>
    </row>
    <row r="311" spans="1:17">
      <c r="A311" s="226"/>
      <c r="B311" s="274"/>
      <c r="C311" s="237">
        <v>18</v>
      </c>
      <c r="D311" s="229">
        <f>1.45</f>
        <v>1.45</v>
      </c>
      <c r="E311" s="229">
        <f t="shared" ref="E311:F311" si="88">E310</f>
        <v>0.15</v>
      </c>
      <c r="F311" s="229">
        <f t="shared" si="88"/>
        <v>0.25</v>
      </c>
      <c r="G311" s="229">
        <f t="shared" si="70"/>
        <v>9</v>
      </c>
      <c r="H311" s="229">
        <f t="shared" si="71"/>
        <v>0.77</v>
      </c>
      <c r="I311" s="229"/>
      <c r="J311" s="229"/>
      <c r="K311" s="279">
        <f t="shared" si="74"/>
        <v>0.39466666666666667</v>
      </c>
      <c r="L311" s="229"/>
      <c r="M311" s="279">
        <f t="shared" si="75"/>
        <v>1</v>
      </c>
      <c r="N311" s="238" t="s">
        <v>378</v>
      </c>
      <c r="O311" s="229">
        <f t="shared" si="72"/>
        <v>2.7350399999999997</v>
      </c>
      <c r="P311" s="232"/>
      <c r="Q311" s="233"/>
    </row>
    <row r="312" spans="1:17">
      <c r="A312" s="226"/>
      <c r="B312" s="274"/>
      <c r="C312" s="237">
        <v>19</v>
      </c>
      <c r="D312" s="229">
        <f>1.45+2.85</f>
        <v>4.3</v>
      </c>
      <c r="E312" s="229">
        <f t="shared" ref="E312:F312" si="89">E311</f>
        <v>0.15</v>
      </c>
      <c r="F312" s="229">
        <f t="shared" si="89"/>
        <v>0.25</v>
      </c>
      <c r="G312" s="229">
        <f t="shared" si="70"/>
        <v>23</v>
      </c>
      <c r="H312" s="229">
        <f t="shared" si="71"/>
        <v>0.77</v>
      </c>
      <c r="I312" s="229"/>
      <c r="J312" s="229"/>
      <c r="K312" s="279">
        <f t="shared" si="74"/>
        <v>0.39466666666666667</v>
      </c>
      <c r="L312" s="229"/>
      <c r="M312" s="279">
        <f t="shared" si="75"/>
        <v>1</v>
      </c>
      <c r="N312" s="238" t="s">
        <v>378</v>
      </c>
      <c r="O312" s="229">
        <f t="shared" si="72"/>
        <v>6.9895466666666666</v>
      </c>
      <c r="P312" s="232"/>
      <c r="Q312" s="233"/>
    </row>
    <row r="313" spans="1:17">
      <c r="A313" s="226"/>
      <c r="B313" s="274"/>
      <c r="C313" s="237">
        <v>20</v>
      </c>
      <c r="D313" s="229">
        <f>1.55+1.45+1</f>
        <v>4</v>
      </c>
      <c r="E313" s="229">
        <f t="shared" ref="E313:F313" si="90">E312</f>
        <v>0.15</v>
      </c>
      <c r="F313" s="229">
        <f t="shared" si="90"/>
        <v>0.25</v>
      </c>
      <c r="G313" s="229">
        <f t="shared" si="70"/>
        <v>21</v>
      </c>
      <c r="H313" s="229">
        <f t="shared" si="71"/>
        <v>0.77</v>
      </c>
      <c r="I313" s="229"/>
      <c r="J313" s="229"/>
      <c r="K313" s="279">
        <f t="shared" si="74"/>
        <v>0.39466666666666667</v>
      </c>
      <c r="L313" s="229"/>
      <c r="M313" s="279">
        <f t="shared" si="75"/>
        <v>1</v>
      </c>
      <c r="N313" s="238" t="s">
        <v>378</v>
      </c>
      <c r="O313" s="229">
        <f t="shared" si="72"/>
        <v>6.3817600000000008</v>
      </c>
      <c r="P313" s="232"/>
      <c r="Q313" s="233"/>
    </row>
    <row r="314" spans="1:17">
      <c r="A314" s="226"/>
      <c r="B314" s="274"/>
      <c r="C314" s="237" t="s">
        <v>124</v>
      </c>
      <c r="D314" s="229">
        <f>2.5+2.2</f>
        <v>4.7</v>
      </c>
      <c r="E314" s="229">
        <f t="shared" ref="E314:F314" si="91">E313</f>
        <v>0.15</v>
      </c>
      <c r="F314" s="229">
        <f t="shared" si="91"/>
        <v>0.25</v>
      </c>
      <c r="G314" s="229">
        <f t="shared" si="70"/>
        <v>25</v>
      </c>
      <c r="H314" s="229">
        <f t="shared" si="71"/>
        <v>0.77</v>
      </c>
      <c r="I314" s="229"/>
      <c r="J314" s="229"/>
      <c r="K314" s="279">
        <f t="shared" si="74"/>
        <v>0.39466666666666667</v>
      </c>
      <c r="L314" s="229"/>
      <c r="M314" s="279">
        <f t="shared" si="75"/>
        <v>1</v>
      </c>
      <c r="N314" s="238" t="s">
        <v>378</v>
      </c>
      <c r="O314" s="229">
        <f t="shared" si="72"/>
        <v>7.5973333333333333</v>
      </c>
      <c r="P314" s="232"/>
      <c r="Q314" s="233"/>
    </row>
    <row r="315" spans="1:17">
      <c r="A315" s="226"/>
      <c r="B315" s="274"/>
      <c r="C315" s="237" t="s">
        <v>128</v>
      </c>
      <c r="D315" s="229">
        <f>1.45+2.25</f>
        <v>3.7</v>
      </c>
      <c r="E315" s="229">
        <f t="shared" ref="E315:F315" si="92">E314</f>
        <v>0.15</v>
      </c>
      <c r="F315" s="229">
        <f t="shared" si="92"/>
        <v>0.25</v>
      </c>
      <c r="G315" s="229">
        <f t="shared" si="70"/>
        <v>20</v>
      </c>
      <c r="H315" s="229">
        <f t="shared" ref="H315" si="93">(E315-0.02)*2+(F315-0.02)*2+0.05</f>
        <v>0.77</v>
      </c>
      <c r="I315" s="229"/>
      <c r="J315" s="229"/>
      <c r="K315" s="279">
        <f t="shared" si="74"/>
        <v>0.39466666666666667</v>
      </c>
      <c r="L315" s="229"/>
      <c r="M315" s="279">
        <f t="shared" si="75"/>
        <v>1</v>
      </c>
      <c r="N315" s="238" t="s">
        <v>378</v>
      </c>
      <c r="O315" s="229">
        <f t="shared" si="72"/>
        <v>6.077866666666667</v>
      </c>
      <c r="P315" s="232"/>
      <c r="Q315" s="233"/>
    </row>
    <row r="316" spans="1:17">
      <c r="A316" s="226"/>
      <c r="B316" s="236"/>
      <c r="C316" s="228"/>
      <c r="D316" s="239">
        <f>SUM(D296:D315)</f>
        <v>63.6</v>
      </c>
      <c r="E316" s="229"/>
      <c r="F316" s="229"/>
      <c r="G316" s="229"/>
      <c r="H316" s="229"/>
      <c r="I316" s="229"/>
      <c r="J316" s="229"/>
      <c r="K316" s="229"/>
      <c r="L316" s="229"/>
      <c r="M316" s="229"/>
      <c r="N316" s="238"/>
      <c r="O316" s="240">
        <f>SUM(O296:O315)</f>
        <v>105.14709333333333</v>
      </c>
      <c r="P316" s="241" t="s">
        <v>419</v>
      </c>
      <c r="Q316" s="233"/>
    </row>
    <row r="317" spans="1:17">
      <c r="A317" s="235"/>
      <c r="B317" s="280" t="s">
        <v>433</v>
      </c>
      <c r="C317" s="252"/>
      <c r="D317" s="229"/>
      <c r="E317" s="229"/>
      <c r="F317" s="229"/>
      <c r="G317" s="255" t="s">
        <v>437</v>
      </c>
      <c r="H317" s="255"/>
      <c r="I317" s="229"/>
      <c r="J317" s="229"/>
      <c r="K317" s="255" t="s">
        <v>439</v>
      </c>
      <c r="L317" s="229"/>
      <c r="M317" s="255" t="s">
        <v>420</v>
      </c>
      <c r="N317" s="238"/>
      <c r="O317" s="229"/>
      <c r="P317" s="232"/>
      <c r="Q317" s="233"/>
    </row>
    <row r="318" spans="1:17">
      <c r="A318" s="226"/>
      <c r="B318" s="274"/>
      <c r="C318" s="237">
        <v>6</v>
      </c>
      <c r="D318" s="229">
        <v>2.0499999999999998</v>
      </c>
      <c r="E318" s="229">
        <v>0.15</v>
      </c>
      <c r="F318" s="229">
        <v>0.2</v>
      </c>
      <c r="G318" s="229">
        <f t="shared" ref="G318:G319" si="94">ROUNDUP(((D318/0.2)+1),0)</f>
        <v>12</v>
      </c>
      <c r="H318" s="229">
        <f t="shared" ref="H318:H319" si="95">(E318-0.02)*2+(F318-0.02)*2+0.05</f>
        <v>0.67000000000000015</v>
      </c>
      <c r="I318" s="281"/>
      <c r="J318" s="229"/>
      <c r="K318" s="279">
        <f>K314</f>
        <v>0.39466666666666667</v>
      </c>
      <c r="L318" s="229"/>
      <c r="M318" s="281">
        <f>M314</f>
        <v>1</v>
      </c>
      <c r="N318" s="238" t="s">
        <v>378</v>
      </c>
      <c r="O318" s="229">
        <f t="shared" ref="O318:O319" si="96">G318*H318*K318*M318</f>
        <v>3.1731200000000013</v>
      </c>
      <c r="P318" s="232" t="s">
        <v>272</v>
      </c>
      <c r="Q318" s="233"/>
    </row>
    <row r="319" spans="1:17">
      <c r="A319" s="226"/>
      <c r="B319" s="274"/>
      <c r="C319" s="237">
        <v>7</v>
      </c>
      <c r="D319" s="229">
        <f>2.5+2.2</f>
        <v>4.7</v>
      </c>
      <c r="E319" s="229">
        <f>E318</f>
        <v>0.15</v>
      </c>
      <c r="F319" s="229">
        <f>F318</f>
        <v>0.2</v>
      </c>
      <c r="G319" s="229">
        <f t="shared" si="94"/>
        <v>25</v>
      </c>
      <c r="H319" s="229">
        <f t="shared" si="95"/>
        <v>0.67000000000000015</v>
      </c>
      <c r="I319" s="229"/>
      <c r="J319" s="229"/>
      <c r="K319" s="279">
        <f t="shared" ref="K319" si="97">K318</f>
        <v>0.39466666666666667</v>
      </c>
      <c r="L319" s="279"/>
      <c r="M319" s="279">
        <f>M318</f>
        <v>1</v>
      </c>
      <c r="N319" s="238" t="s">
        <v>378</v>
      </c>
      <c r="O319" s="229">
        <f t="shared" si="96"/>
        <v>6.6106666666666678</v>
      </c>
      <c r="P319" s="232"/>
      <c r="Q319" s="233"/>
    </row>
    <row r="320" spans="1:17">
      <c r="A320" s="226"/>
      <c r="B320" s="236"/>
      <c r="C320" s="228"/>
      <c r="D320" s="239">
        <f>SUM(D318:D319)</f>
        <v>6.75</v>
      </c>
      <c r="E320" s="229"/>
      <c r="F320" s="229"/>
      <c r="G320" s="229"/>
      <c r="H320" s="229"/>
      <c r="I320" s="229"/>
      <c r="J320" s="229"/>
      <c r="K320" s="229"/>
      <c r="L320" s="229"/>
      <c r="M320" s="229"/>
      <c r="N320" s="238"/>
      <c r="O320" s="240">
        <f>SUM(O318:O319)</f>
        <v>9.7837866666666695</v>
      </c>
      <c r="P320" s="241" t="s">
        <v>419</v>
      </c>
      <c r="Q320" s="233"/>
    </row>
    <row r="321" spans="1:17">
      <c r="A321" s="226"/>
      <c r="B321" s="236"/>
      <c r="C321" s="237"/>
      <c r="D321" s="240" t="s">
        <v>487</v>
      </c>
      <c r="E321" s="240"/>
      <c r="F321" s="240"/>
      <c r="G321" s="240"/>
      <c r="H321" s="240"/>
      <c r="I321" s="240"/>
      <c r="J321" s="240"/>
      <c r="K321" s="240"/>
      <c r="L321" s="240"/>
      <c r="M321" s="240"/>
      <c r="N321" s="256"/>
      <c r="O321" s="240">
        <f>SUM(O296:O320)/2</f>
        <v>114.93088</v>
      </c>
      <c r="P321" s="241" t="s">
        <v>419</v>
      </c>
      <c r="Q321" s="233"/>
    </row>
    <row r="322" spans="1:17">
      <c r="A322" s="235" t="s">
        <v>354</v>
      </c>
      <c r="B322" s="276" t="s">
        <v>442</v>
      </c>
      <c r="C322" s="252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38"/>
      <c r="O322" s="231"/>
      <c r="P322" s="231"/>
      <c r="Q322" s="233"/>
    </row>
    <row r="323" spans="1:17">
      <c r="A323" s="226"/>
      <c r="B323" s="280" t="s">
        <v>432</v>
      </c>
      <c r="C323" s="252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38"/>
      <c r="O323" s="229"/>
      <c r="P323" s="232"/>
      <c r="Q323" s="233"/>
    </row>
    <row r="324" spans="1:17">
      <c r="A324" s="226"/>
      <c r="B324" s="274"/>
      <c r="C324" s="237">
        <v>1</v>
      </c>
      <c r="D324" s="229">
        <f>2.85+1.45</f>
        <v>4.3</v>
      </c>
      <c r="E324" s="229">
        <v>0.15</v>
      </c>
      <c r="F324" s="229">
        <v>0.25</v>
      </c>
      <c r="G324" s="229">
        <v>2</v>
      </c>
      <c r="H324" s="229"/>
      <c r="I324" s="229"/>
      <c r="J324" s="229"/>
      <c r="K324" s="229"/>
      <c r="L324" s="229"/>
      <c r="M324" s="229"/>
      <c r="N324" s="238" t="s">
        <v>378</v>
      </c>
      <c r="O324" s="229">
        <f>D324*F324*G324</f>
        <v>2.15</v>
      </c>
      <c r="P324" s="232" t="s">
        <v>353</v>
      </c>
      <c r="Q324" s="233"/>
    </row>
    <row r="325" spans="1:17">
      <c r="A325" s="226"/>
      <c r="B325" s="274"/>
      <c r="C325" s="237">
        <v>2</v>
      </c>
      <c r="D325" s="229">
        <f>1.45+1.55</f>
        <v>3</v>
      </c>
      <c r="E325" s="229">
        <f>E324</f>
        <v>0.15</v>
      </c>
      <c r="F325" s="229">
        <f>F324</f>
        <v>0.25</v>
      </c>
      <c r="G325" s="229">
        <f>G324</f>
        <v>2</v>
      </c>
      <c r="H325" s="229"/>
      <c r="I325" s="229"/>
      <c r="J325" s="229"/>
      <c r="K325" s="229"/>
      <c r="L325" s="229"/>
      <c r="M325" s="229"/>
      <c r="N325" s="238" t="s">
        <v>378</v>
      </c>
      <c r="O325" s="229">
        <f t="shared" ref="O325:O343" si="98">D325*F325*G325</f>
        <v>1.5</v>
      </c>
      <c r="P325" s="232"/>
      <c r="Q325" s="233"/>
    </row>
    <row r="326" spans="1:17">
      <c r="A326" s="226"/>
      <c r="B326" s="274"/>
      <c r="C326" s="237">
        <v>3</v>
      </c>
      <c r="D326" s="229">
        <f>2.2+2.5</f>
        <v>4.7</v>
      </c>
      <c r="E326" s="229">
        <f t="shared" ref="E326:G326" si="99">E325</f>
        <v>0.15</v>
      </c>
      <c r="F326" s="229">
        <f t="shared" si="99"/>
        <v>0.25</v>
      </c>
      <c r="G326" s="229">
        <f t="shared" si="99"/>
        <v>2</v>
      </c>
      <c r="H326" s="229"/>
      <c r="I326" s="229"/>
      <c r="J326" s="229"/>
      <c r="K326" s="229"/>
      <c r="L326" s="229"/>
      <c r="M326" s="229"/>
      <c r="N326" s="238" t="s">
        <v>378</v>
      </c>
      <c r="O326" s="229">
        <f t="shared" si="98"/>
        <v>2.35</v>
      </c>
      <c r="P326" s="232"/>
      <c r="Q326" s="233"/>
    </row>
    <row r="327" spans="1:17">
      <c r="A327" s="226"/>
      <c r="B327" s="274"/>
      <c r="C327" s="237">
        <v>4</v>
      </c>
      <c r="D327" s="229">
        <f>1.45+1.55</f>
        <v>3</v>
      </c>
      <c r="E327" s="229">
        <f t="shared" ref="E327:G327" si="100">E326</f>
        <v>0.15</v>
      </c>
      <c r="F327" s="229">
        <f t="shared" si="100"/>
        <v>0.25</v>
      </c>
      <c r="G327" s="229">
        <f t="shared" si="100"/>
        <v>2</v>
      </c>
      <c r="H327" s="229"/>
      <c r="I327" s="229"/>
      <c r="J327" s="229"/>
      <c r="K327" s="229"/>
      <c r="L327" s="229"/>
      <c r="M327" s="229"/>
      <c r="N327" s="238" t="s">
        <v>378</v>
      </c>
      <c r="O327" s="229">
        <f t="shared" si="98"/>
        <v>1.5</v>
      </c>
      <c r="P327" s="232"/>
      <c r="Q327" s="233"/>
    </row>
    <row r="328" spans="1:17">
      <c r="A328" s="226"/>
      <c r="B328" s="274"/>
      <c r="C328" s="237">
        <v>5</v>
      </c>
      <c r="D328" s="229">
        <f>1.45+2.25+0.7</f>
        <v>4.4000000000000004</v>
      </c>
      <c r="E328" s="229">
        <f t="shared" ref="E328:G328" si="101">E327</f>
        <v>0.15</v>
      </c>
      <c r="F328" s="229">
        <f t="shared" si="101"/>
        <v>0.25</v>
      </c>
      <c r="G328" s="229">
        <f t="shared" si="101"/>
        <v>2</v>
      </c>
      <c r="H328" s="229"/>
      <c r="I328" s="229"/>
      <c r="J328" s="229"/>
      <c r="K328" s="229"/>
      <c r="L328" s="229"/>
      <c r="M328" s="229"/>
      <c r="N328" s="238" t="s">
        <v>378</v>
      </c>
      <c r="O328" s="229">
        <f t="shared" si="98"/>
        <v>2.2000000000000002</v>
      </c>
      <c r="P328" s="232"/>
      <c r="Q328" s="233"/>
    </row>
    <row r="329" spans="1:17">
      <c r="A329" s="226"/>
      <c r="B329" s="274"/>
      <c r="C329" s="237">
        <v>8</v>
      </c>
      <c r="D329" s="229">
        <f>2.5</f>
        <v>2.5</v>
      </c>
      <c r="E329" s="229">
        <f t="shared" ref="E329:G329" si="102">E328</f>
        <v>0.15</v>
      </c>
      <c r="F329" s="229">
        <f t="shared" si="102"/>
        <v>0.25</v>
      </c>
      <c r="G329" s="229">
        <f t="shared" si="102"/>
        <v>2</v>
      </c>
      <c r="H329" s="229"/>
      <c r="I329" s="229"/>
      <c r="J329" s="229"/>
      <c r="K329" s="229"/>
      <c r="L329" s="229"/>
      <c r="M329" s="229"/>
      <c r="N329" s="238" t="s">
        <v>378</v>
      </c>
      <c r="O329" s="229">
        <f t="shared" si="98"/>
        <v>1.25</v>
      </c>
      <c r="P329" s="232"/>
      <c r="Q329" s="233"/>
    </row>
    <row r="330" spans="1:17">
      <c r="A330" s="226"/>
      <c r="B330" s="274"/>
      <c r="C330" s="237">
        <v>9</v>
      </c>
      <c r="D330" s="229">
        <f>0.7</f>
        <v>0.7</v>
      </c>
      <c r="E330" s="229">
        <f t="shared" ref="E330:G330" si="103">E329</f>
        <v>0.15</v>
      </c>
      <c r="F330" s="229">
        <f t="shared" si="103"/>
        <v>0.25</v>
      </c>
      <c r="G330" s="229">
        <f t="shared" si="103"/>
        <v>2</v>
      </c>
      <c r="H330" s="229"/>
      <c r="I330" s="229"/>
      <c r="J330" s="229"/>
      <c r="K330" s="229"/>
      <c r="L330" s="229"/>
      <c r="M330" s="229"/>
      <c r="N330" s="238" t="s">
        <v>378</v>
      </c>
      <c r="O330" s="229">
        <f t="shared" si="98"/>
        <v>0.35</v>
      </c>
      <c r="P330" s="232"/>
      <c r="Q330" s="233"/>
    </row>
    <row r="331" spans="1:17">
      <c r="A331" s="226"/>
      <c r="B331" s="274"/>
      <c r="C331" s="237">
        <v>10</v>
      </c>
      <c r="D331" s="229">
        <f>2.2</f>
        <v>2.2000000000000002</v>
      </c>
      <c r="E331" s="229">
        <f t="shared" ref="E331:G331" si="104">E330</f>
        <v>0.15</v>
      </c>
      <c r="F331" s="229">
        <f t="shared" si="104"/>
        <v>0.25</v>
      </c>
      <c r="G331" s="229">
        <f t="shared" si="104"/>
        <v>2</v>
      </c>
      <c r="H331" s="229"/>
      <c r="I331" s="229"/>
      <c r="J331" s="229"/>
      <c r="K331" s="229"/>
      <c r="L331" s="229"/>
      <c r="M331" s="229"/>
      <c r="N331" s="238" t="s">
        <v>378</v>
      </c>
      <c r="O331" s="229">
        <f t="shared" si="98"/>
        <v>1.1000000000000001</v>
      </c>
      <c r="P331" s="232"/>
      <c r="Q331" s="233"/>
    </row>
    <row r="332" spans="1:17">
      <c r="A332" s="226"/>
      <c r="B332" s="274"/>
      <c r="C332" s="237">
        <v>11</v>
      </c>
      <c r="D332" s="229">
        <f>2.05+0.7</f>
        <v>2.75</v>
      </c>
      <c r="E332" s="229">
        <f t="shared" ref="E332:G332" si="105">E331</f>
        <v>0.15</v>
      </c>
      <c r="F332" s="229">
        <f t="shared" si="105"/>
        <v>0.25</v>
      </c>
      <c r="G332" s="229">
        <f t="shared" si="105"/>
        <v>2</v>
      </c>
      <c r="H332" s="229"/>
      <c r="I332" s="229"/>
      <c r="J332" s="229"/>
      <c r="K332" s="229"/>
      <c r="L332" s="229"/>
      <c r="M332" s="229"/>
      <c r="N332" s="238" t="s">
        <v>378</v>
      </c>
      <c r="O332" s="229">
        <f t="shared" si="98"/>
        <v>1.375</v>
      </c>
      <c r="P332" s="232"/>
      <c r="Q332" s="233"/>
    </row>
    <row r="333" spans="1:17">
      <c r="A333" s="226"/>
      <c r="B333" s="274"/>
      <c r="C333" s="237">
        <v>12</v>
      </c>
      <c r="D333" s="229">
        <f>1.45+2.85</f>
        <v>4.3</v>
      </c>
      <c r="E333" s="229">
        <f t="shared" ref="E333:G333" si="106">E332</f>
        <v>0.15</v>
      </c>
      <c r="F333" s="229">
        <f t="shared" si="106"/>
        <v>0.25</v>
      </c>
      <c r="G333" s="229">
        <f t="shared" si="106"/>
        <v>2</v>
      </c>
      <c r="H333" s="229"/>
      <c r="I333" s="229"/>
      <c r="J333" s="229"/>
      <c r="K333" s="229"/>
      <c r="L333" s="229"/>
      <c r="M333" s="229"/>
      <c r="N333" s="238" t="s">
        <v>378</v>
      </c>
      <c r="O333" s="229">
        <f t="shared" si="98"/>
        <v>2.15</v>
      </c>
      <c r="P333" s="232"/>
      <c r="Q333" s="233"/>
    </row>
    <row r="334" spans="1:17">
      <c r="A334" s="226"/>
      <c r="B334" s="274"/>
      <c r="C334" s="237">
        <v>13</v>
      </c>
      <c r="D334" s="229">
        <f>2.05+0.7</f>
        <v>2.75</v>
      </c>
      <c r="E334" s="229">
        <f t="shared" ref="E334:G334" si="107">E333</f>
        <v>0.15</v>
      </c>
      <c r="F334" s="229">
        <f t="shared" si="107"/>
        <v>0.25</v>
      </c>
      <c r="G334" s="229">
        <f t="shared" si="107"/>
        <v>2</v>
      </c>
      <c r="H334" s="229"/>
      <c r="I334" s="229"/>
      <c r="J334" s="229"/>
      <c r="K334" s="229"/>
      <c r="L334" s="229"/>
      <c r="M334" s="229"/>
      <c r="N334" s="238" t="s">
        <v>378</v>
      </c>
      <c r="O334" s="229">
        <f t="shared" si="98"/>
        <v>1.375</v>
      </c>
      <c r="P334" s="232"/>
      <c r="Q334" s="233"/>
    </row>
    <row r="335" spans="1:17">
      <c r="A335" s="226"/>
      <c r="B335" s="274"/>
      <c r="C335" s="237">
        <v>14</v>
      </c>
      <c r="D335" s="229">
        <f>1.45+2.85</f>
        <v>4.3</v>
      </c>
      <c r="E335" s="229">
        <f t="shared" ref="E335:G335" si="108">E334</f>
        <v>0.15</v>
      </c>
      <c r="F335" s="229">
        <f t="shared" si="108"/>
        <v>0.25</v>
      </c>
      <c r="G335" s="229">
        <f t="shared" si="108"/>
        <v>2</v>
      </c>
      <c r="H335" s="229"/>
      <c r="I335" s="229"/>
      <c r="J335" s="229"/>
      <c r="K335" s="229"/>
      <c r="L335" s="229"/>
      <c r="M335" s="229"/>
      <c r="N335" s="238" t="s">
        <v>378</v>
      </c>
      <c r="O335" s="229">
        <f t="shared" si="98"/>
        <v>2.15</v>
      </c>
      <c r="P335" s="232"/>
      <c r="Q335" s="233"/>
    </row>
    <row r="336" spans="1:17">
      <c r="A336" s="226"/>
      <c r="B336" s="274"/>
      <c r="C336" s="237">
        <v>15</v>
      </c>
      <c r="D336" s="229">
        <f>2.25</f>
        <v>2.25</v>
      </c>
      <c r="E336" s="229">
        <f t="shared" ref="E336:G336" si="109">E335</f>
        <v>0.15</v>
      </c>
      <c r="F336" s="229">
        <f t="shared" si="109"/>
        <v>0.25</v>
      </c>
      <c r="G336" s="229">
        <f t="shared" si="109"/>
        <v>2</v>
      </c>
      <c r="H336" s="229"/>
      <c r="I336" s="229"/>
      <c r="J336" s="229"/>
      <c r="K336" s="229"/>
      <c r="L336" s="229"/>
      <c r="M336" s="229"/>
      <c r="N336" s="238" t="s">
        <v>378</v>
      </c>
      <c r="O336" s="229">
        <f t="shared" si="98"/>
        <v>1.125</v>
      </c>
      <c r="P336" s="232"/>
      <c r="Q336" s="233"/>
    </row>
    <row r="337" spans="1:17">
      <c r="A337" s="226"/>
      <c r="B337" s="274"/>
      <c r="C337" s="237">
        <v>16</v>
      </c>
      <c r="D337" s="229">
        <v>2.85</v>
      </c>
      <c r="E337" s="229">
        <f t="shared" ref="E337:G337" si="110">E336</f>
        <v>0.15</v>
      </c>
      <c r="F337" s="229">
        <f t="shared" si="110"/>
        <v>0.25</v>
      </c>
      <c r="G337" s="229">
        <f t="shared" si="110"/>
        <v>2</v>
      </c>
      <c r="H337" s="229"/>
      <c r="I337" s="229"/>
      <c r="J337" s="229"/>
      <c r="K337" s="229"/>
      <c r="L337" s="229"/>
      <c r="M337" s="229"/>
      <c r="N337" s="238" t="s">
        <v>378</v>
      </c>
      <c r="O337" s="229">
        <f t="shared" si="98"/>
        <v>1.425</v>
      </c>
      <c r="P337" s="232"/>
      <c r="Q337" s="233"/>
    </row>
    <row r="338" spans="1:17">
      <c r="A338" s="226"/>
      <c r="B338" s="274"/>
      <c r="C338" s="237">
        <v>17</v>
      </c>
      <c r="D338" s="229">
        <v>1.45</v>
      </c>
      <c r="E338" s="229">
        <f t="shared" ref="E338:G338" si="111">E337</f>
        <v>0.15</v>
      </c>
      <c r="F338" s="229">
        <f t="shared" si="111"/>
        <v>0.25</v>
      </c>
      <c r="G338" s="229">
        <f t="shared" si="111"/>
        <v>2</v>
      </c>
      <c r="H338" s="229"/>
      <c r="I338" s="229"/>
      <c r="J338" s="229"/>
      <c r="K338" s="229"/>
      <c r="L338" s="229"/>
      <c r="M338" s="229"/>
      <c r="N338" s="238" t="s">
        <v>378</v>
      </c>
      <c r="O338" s="229">
        <f t="shared" si="98"/>
        <v>0.72499999999999998</v>
      </c>
      <c r="P338" s="232"/>
      <c r="Q338" s="233"/>
    </row>
    <row r="339" spans="1:17">
      <c r="A339" s="226"/>
      <c r="B339" s="274"/>
      <c r="C339" s="237">
        <v>18</v>
      </c>
      <c r="D339" s="229">
        <f>1.45</f>
        <v>1.45</v>
      </c>
      <c r="E339" s="229">
        <f t="shared" ref="E339:G339" si="112">E338</f>
        <v>0.15</v>
      </c>
      <c r="F339" s="229">
        <f t="shared" si="112"/>
        <v>0.25</v>
      </c>
      <c r="G339" s="229">
        <f t="shared" si="112"/>
        <v>2</v>
      </c>
      <c r="H339" s="229"/>
      <c r="I339" s="229"/>
      <c r="J339" s="229"/>
      <c r="K339" s="229"/>
      <c r="L339" s="229"/>
      <c r="M339" s="229"/>
      <c r="N339" s="238" t="s">
        <v>378</v>
      </c>
      <c r="O339" s="229">
        <f t="shared" si="98"/>
        <v>0.72499999999999998</v>
      </c>
      <c r="P339" s="232"/>
      <c r="Q339" s="233"/>
    </row>
    <row r="340" spans="1:17">
      <c r="A340" s="226"/>
      <c r="B340" s="274"/>
      <c r="C340" s="237">
        <v>19</v>
      </c>
      <c r="D340" s="229">
        <f>1.45+2.85</f>
        <v>4.3</v>
      </c>
      <c r="E340" s="229">
        <f t="shared" ref="E340:G340" si="113">E339</f>
        <v>0.15</v>
      </c>
      <c r="F340" s="229">
        <f t="shared" si="113"/>
        <v>0.25</v>
      </c>
      <c r="G340" s="229">
        <f t="shared" si="113"/>
        <v>2</v>
      </c>
      <c r="H340" s="229"/>
      <c r="I340" s="229"/>
      <c r="J340" s="229"/>
      <c r="K340" s="229"/>
      <c r="L340" s="229"/>
      <c r="M340" s="229"/>
      <c r="N340" s="238" t="s">
        <v>378</v>
      </c>
      <c r="O340" s="229">
        <f t="shared" si="98"/>
        <v>2.15</v>
      </c>
      <c r="P340" s="232"/>
      <c r="Q340" s="233"/>
    </row>
    <row r="341" spans="1:17">
      <c r="A341" s="226"/>
      <c r="B341" s="274"/>
      <c r="C341" s="237">
        <v>20</v>
      </c>
      <c r="D341" s="229">
        <f>1.55+1.45+1</f>
        <v>4</v>
      </c>
      <c r="E341" s="229">
        <f t="shared" ref="E341:G341" si="114">E340</f>
        <v>0.15</v>
      </c>
      <c r="F341" s="229">
        <f t="shared" si="114"/>
        <v>0.25</v>
      </c>
      <c r="G341" s="229">
        <f t="shared" si="114"/>
        <v>2</v>
      </c>
      <c r="H341" s="229"/>
      <c r="I341" s="229"/>
      <c r="J341" s="229"/>
      <c r="K341" s="229"/>
      <c r="L341" s="229"/>
      <c r="M341" s="229"/>
      <c r="N341" s="238" t="s">
        <v>378</v>
      </c>
      <c r="O341" s="229">
        <f t="shared" si="98"/>
        <v>2</v>
      </c>
      <c r="P341" s="232"/>
      <c r="Q341" s="233"/>
    </row>
    <row r="342" spans="1:17">
      <c r="A342" s="226"/>
      <c r="B342" s="274"/>
      <c r="C342" s="237" t="s">
        <v>124</v>
      </c>
      <c r="D342" s="229">
        <f>2.5+2.2</f>
        <v>4.7</v>
      </c>
      <c r="E342" s="229">
        <f t="shared" ref="E342:G342" si="115">E341</f>
        <v>0.15</v>
      </c>
      <c r="F342" s="229">
        <f t="shared" si="115"/>
        <v>0.25</v>
      </c>
      <c r="G342" s="229">
        <f t="shared" si="115"/>
        <v>2</v>
      </c>
      <c r="H342" s="229"/>
      <c r="I342" s="229"/>
      <c r="J342" s="229"/>
      <c r="K342" s="229"/>
      <c r="L342" s="229"/>
      <c r="M342" s="229"/>
      <c r="N342" s="238" t="s">
        <v>378</v>
      </c>
      <c r="O342" s="229">
        <f t="shared" si="98"/>
        <v>2.35</v>
      </c>
      <c r="P342" s="232"/>
      <c r="Q342" s="233"/>
    </row>
    <row r="343" spans="1:17">
      <c r="A343" s="226"/>
      <c r="B343" s="274"/>
      <c r="C343" s="237" t="s">
        <v>128</v>
      </c>
      <c r="D343" s="229">
        <f>1.45+2.25</f>
        <v>3.7</v>
      </c>
      <c r="E343" s="229">
        <f t="shared" ref="E343:G343" si="116">E342</f>
        <v>0.15</v>
      </c>
      <c r="F343" s="229">
        <f t="shared" si="116"/>
        <v>0.25</v>
      </c>
      <c r="G343" s="229">
        <f t="shared" si="116"/>
        <v>2</v>
      </c>
      <c r="H343" s="229"/>
      <c r="I343" s="229"/>
      <c r="J343" s="229"/>
      <c r="K343" s="229"/>
      <c r="L343" s="229"/>
      <c r="M343" s="229"/>
      <c r="N343" s="238" t="s">
        <v>378</v>
      </c>
      <c r="O343" s="229">
        <f t="shared" si="98"/>
        <v>1.85</v>
      </c>
      <c r="P343" s="232"/>
      <c r="Q343" s="233"/>
    </row>
    <row r="344" spans="1:17">
      <c r="A344" s="226"/>
      <c r="B344" s="236"/>
      <c r="C344" s="228"/>
      <c r="D344" s="239">
        <f>SUM(D324:D343)</f>
        <v>63.6</v>
      </c>
      <c r="E344" s="229"/>
      <c r="F344" s="229"/>
      <c r="G344" s="229"/>
      <c r="H344" s="229"/>
      <c r="I344" s="229"/>
      <c r="J344" s="229"/>
      <c r="K344" s="229"/>
      <c r="L344" s="229"/>
      <c r="M344" s="229"/>
      <c r="N344" s="238"/>
      <c r="O344" s="240">
        <f>SUM(O324:O343)</f>
        <v>31.8</v>
      </c>
      <c r="P344" s="241" t="s">
        <v>353</v>
      </c>
      <c r="Q344" s="233"/>
    </row>
    <row r="345" spans="1:17">
      <c r="A345" s="235"/>
      <c r="B345" s="280" t="s">
        <v>433</v>
      </c>
      <c r="C345" s="252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38"/>
      <c r="O345" s="229"/>
      <c r="P345" s="232"/>
      <c r="Q345" s="233"/>
    </row>
    <row r="346" spans="1:17">
      <c r="A346" s="226"/>
      <c r="B346" s="274"/>
      <c r="C346" s="237">
        <v>6</v>
      </c>
      <c r="D346" s="229">
        <v>2.0499999999999998</v>
      </c>
      <c r="E346" s="229">
        <v>0.15</v>
      </c>
      <c r="F346" s="229">
        <v>0.2</v>
      </c>
      <c r="G346" s="229">
        <v>2</v>
      </c>
      <c r="H346" s="229"/>
      <c r="I346" s="229"/>
      <c r="J346" s="229"/>
      <c r="K346" s="229"/>
      <c r="L346" s="229"/>
      <c r="M346" s="229"/>
      <c r="N346" s="238" t="s">
        <v>378</v>
      </c>
      <c r="O346" s="229">
        <f t="shared" ref="O346:O347" si="117">D346*F346*G346</f>
        <v>0.82</v>
      </c>
      <c r="P346" s="232" t="s">
        <v>272</v>
      </c>
      <c r="Q346" s="233"/>
    </row>
    <row r="347" spans="1:17">
      <c r="A347" s="226"/>
      <c r="B347" s="274"/>
      <c r="C347" s="237">
        <v>7</v>
      </c>
      <c r="D347" s="229">
        <f>2.5+2.2</f>
        <v>4.7</v>
      </c>
      <c r="E347" s="229">
        <f>E346</f>
        <v>0.15</v>
      </c>
      <c r="F347" s="229">
        <f>F346</f>
        <v>0.2</v>
      </c>
      <c r="G347" s="229">
        <v>2</v>
      </c>
      <c r="H347" s="229"/>
      <c r="I347" s="229"/>
      <c r="J347" s="229"/>
      <c r="K347" s="229"/>
      <c r="L347" s="229"/>
      <c r="M347" s="229"/>
      <c r="N347" s="238" t="s">
        <v>378</v>
      </c>
      <c r="O347" s="229">
        <f t="shared" si="117"/>
        <v>1.8800000000000001</v>
      </c>
      <c r="P347" s="232"/>
      <c r="Q347" s="233"/>
    </row>
    <row r="348" spans="1:17">
      <c r="A348" s="226"/>
      <c r="B348" s="236"/>
      <c r="C348" s="228"/>
      <c r="D348" s="239"/>
      <c r="E348" s="229"/>
      <c r="F348" s="229"/>
      <c r="G348" s="229"/>
      <c r="H348" s="229"/>
      <c r="I348" s="229"/>
      <c r="J348" s="229"/>
      <c r="K348" s="229"/>
      <c r="L348" s="229"/>
      <c r="M348" s="229"/>
      <c r="N348" s="238"/>
      <c r="O348" s="240">
        <f>SUM(O346:O347)</f>
        <v>2.7</v>
      </c>
      <c r="P348" s="241" t="s">
        <v>272</v>
      </c>
      <c r="Q348" s="233"/>
    </row>
    <row r="349" spans="1:17">
      <c r="A349" s="226"/>
      <c r="B349" s="236"/>
      <c r="C349" s="237"/>
      <c r="D349" s="240" t="s">
        <v>434</v>
      </c>
      <c r="E349" s="240"/>
      <c r="F349" s="240"/>
      <c r="G349" s="240"/>
      <c r="H349" s="240"/>
      <c r="I349" s="240"/>
      <c r="J349" s="240"/>
      <c r="K349" s="240"/>
      <c r="L349" s="240"/>
      <c r="M349" s="240"/>
      <c r="N349" s="256"/>
      <c r="O349" s="240">
        <f>SUM(O324:O348)/2</f>
        <v>34.5</v>
      </c>
      <c r="P349" s="241" t="s">
        <v>272</v>
      </c>
      <c r="Q349" s="233"/>
    </row>
    <row r="350" spans="1:17">
      <c r="A350" s="226"/>
      <c r="B350" s="236"/>
      <c r="C350" s="237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55"/>
      <c r="O350" s="239"/>
      <c r="P350" s="244"/>
      <c r="Q350" s="233"/>
    </row>
    <row r="351" spans="1:17">
      <c r="A351" s="226">
        <f>A236+1</f>
        <v>3</v>
      </c>
      <c r="B351" s="260" t="s">
        <v>450</v>
      </c>
      <c r="C351" s="237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55"/>
      <c r="O351" s="239"/>
      <c r="P351" s="244"/>
      <c r="Q351" s="233"/>
    </row>
    <row r="352" spans="1:17">
      <c r="A352" s="226"/>
      <c r="B352" s="236"/>
      <c r="C352" s="237" t="s">
        <v>124</v>
      </c>
      <c r="D352" s="229">
        <v>3.55</v>
      </c>
      <c r="E352" s="239"/>
      <c r="F352" s="239"/>
      <c r="G352" s="239"/>
      <c r="H352" s="239"/>
      <c r="I352" s="239"/>
      <c r="J352" s="239"/>
      <c r="K352" s="239"/>
      <c r="L352" s="239"/>
      <c r="M352" s="239"/>
      <c r="N352" s="255" t="s">
        <v>378</v>
      </c>
      <c r="O352" s="229">
        <f>D352</f>
        <v>3.55</v>
      </c>
      <c r="P352" s="232" t="s">
        <v>386</v>
      </c>
      <c r="Q352" s="233"/>
    </row>
    <row r="353" spans="1:17">
      <c r="A353" s="226"/>
      <c r="B353" s="236"/>
      <c r="C353" s="237" t="s">
        <v>128</v>
      </c>
      <c r="D353" s="229">
        <v>2.85</v>
      </c>
      <c r="E353" s="239"/>
      <c r="F353" s="239"/>
      <c r="G353" s="239"/>
      <c r="H353" s="239"/>
      <c r="I353" s="239"/>
      <c r="J353" s="239"/>
      <c r="K353" s="239"/>
      <c r="L353" s="239"/>
      <c r="M353" s="239"/>
      <c r="N353" s="255" t="s">
        <v>378</v>
      </c>
      <c r="O353" s="229">
        <f t="shared" ref="O353:O356" si="118">D353</f>
        <v>2.85</v>
      </c>
      <c r="P353" s="232"/>
      <c r="Q353" s="233"/>
    </row>
    <row r="354" spans="1:17">
      <c r="A354" s="226"/>
      <c r="B354" s="236"/>
      <c r="C354" s="237" t="s">
        <v>355</v>
      </c>
      <c r="D354" s="229">
        <f>3.55+1</f>
        <v>4.55</v>
      </c>
      <c r="E354" s="239"/>
      <c r="F354" s="239"/>
      <c r="G354" s="239"/>
      <c r="H354" s="239"/>
      <c r="I354" s="239"/>
      <c r="J354" s="239"/>
      <c r="K354" s="239"/>
      <c r="L354" s="239"/>
      <c r="M354" s="239"/>
      <c r="N354" s="255" t="s">
        <v>378</v>
      </c>
      <c r="O354" s="229">
        <f t="shared" si="118"/>
        <v>4.55</v>
      </c>
      <c r="P354" s="232"/>
      <c r="Q354" s="233"/>
    </row>
    <row r="355" spans="1:17">
      <c r="A355" s="226"/>
      <c r="B355" s="236"/>
      <c r="C355" s="237" t="s">
        <v>384</v>
      </c>
      <c r="D355" s="229">
        <f>2.2+2.5</f>
        <v>4.7</v>
      </c>
      <c r="E355" s="239"/>
      <c r="F355" s="239"/>
      <c r="G355" s="239"/>
      <c r="H355" s="239"/>
      <c r="I355" s="239"/>
      <c r="J355" s="239"/>
      <c r="K355" s="239"/>
      <c r="L355" s="239"/>
      <c r="M355" s="239"/>
      <c r="N355" s="255" t="s">
        <v>378</v>
      </c>
      <c r="O355" s="229">
        <f t="shared" si="118"/>
        <v>4.7</v>
      </c>
      <c r="P355" s="232"/>
      <c r="Q355" s="233"/>
    </row>
    <row r="356" spans="1:17">
      <c r="A356" s="226"/>
      <c r="B356" s="236"/>
      <c r="C356" s="237" t="s">
        <v>401</v>
      </c>
      <c r="D356" s="229">
        <f>3.55+1</f>
        <v>4.55</v>
      </c>
      <c r="E356" s="239"/>
      <c r="F356" s="239"/>
      <c r="G356" s="239"/>
      <c r="H356" s="239"/>
      <c r="I356" s="239"/>
      <c r="J356" s="239"/>
      <c r="K356" s="239"/>
      <c r="L356" s="239"/>
      <c r="M356" s="239"/>
      <c r="N356" s="255" t="s">
        <v>378</v>
      </c>
      <c r="O356" s="229">
        <f t="shared" si="118"/>
        <v>4.55</v>
      </c>
      <c r="P356" s="232"/>
      <c r="Q356" s="233"/>
    </row>
    <row r="357" spans="1:17">
      <c r="A357" s="226"/>
      <c r="B357" s="236"/>
      <c r="C357" s="237"/>
      <c r="D357" s="229"/>
      <c r="E357" s="239"/>
      <c r="F357" s="239"/>
      <c r="G357" s="239"/>
      <c r="H357" s="239"/>
      <c r="I357" s="239"/>
      <c r="J357" s="239"/>
      <c r="K357" s="239"/>
      <c r="L357" s="239"/>
      <c r="M357" s="239"/>
      <c r="N357" s="255"/>
      <c r="O357" s="239">
        <f>SUM(O352:O356)</f>
        <v>20.2</v>
      </c>
      <c r="P357" s="244" t="s">
        <v>386</v>
      </c>
      <c r="Q357" s="233"/>
    </row>
    <row r="358" spans="1:17">
      <c r="A358" s="226"/>
      <c r="B358" s="236"/>
      <c r="C358" s="237"/>
      <c r="D358" s="229"/>
      <c r="E358" s="239"/>
      <c r="F358" s="239"/>
      <c r="G358" s="239"/>
      <c r="H358" s="239"/>
      <c r="I358" s="239"/>
      <c r="J358" s="239"/>
      <c r="K358" s="239"/>
      <c r="L358" s="239"/>
      <c r="M358" s="239"/>
      <c r="N358" s="255"/>
      <c r="O358" s="239"/>
      <c r="P358" s="244"/>
      <c r="Q358" s="233"/>
    </row>
    <row r="359" spans="1:17">
      <c r="A359" s="226">
        <v>3</v>
      </c>
      <c r="B359" s="227" t="s">
        <v>451</v>
      </c>
      <c r="C359" s="228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38"/>
      <c r="O359" s="229"/>
      <c r="P359" s="232"/>
      <c r="Q359" s="233"/>
    </row>
    <row r="360" spans="1:17">
      <c r="A360" s="235" t="s">
        <v>383</v>
      </c>
      <c r="B360" s="242" t="s">
        <v>452</v>
      </c>
      <c r="C360" s="243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38"/>
      <c r="O360" s="229"/>
      <c r="P360" s="232"/>
      <c r="Q360" s="233"/>
    </row>
    <row r="361" spans="1:17">
      <c r="A361" s="235"/>
      <c r="B361" s="253"/>
      <c r="C361" s="237">
        <v>1</v>
      </c>
      <c r="D361" s="229">
        <v>0.11</v>
      </c>
      <c r="E361" s="229">
        <v>0.11</v>
      </c>
      <c r="F361" s="229">
        <f>3.78</f>
        <v>3.78</v>
      </c>
      <c r="G361" s="229"/>
      <c r="H361" s="229"/>
      <c r="I361" s="229"/>
      <c r="J361" s="229"/>
      <c r="K361" s="229"/>
      <c r="L361" s="229"/>
      <c r="M361" s="229"/>
      <c r="N361" s="238" t="s">
        <v>378</v>
      </c>
      <c r="O361" s="229">
        <f>D361*E361*F361</f>
        <v>4.5737999999999994E-2</v>
      </c>
      <c r="P361" s="232" t="s">
        <v>272</v>
      </c>
      <c r="Q361" s="233"/>
    </row>
    <row r="362" spans="1:17">
      <c r="A362" s="235"/>
      <c r="B362" s="253"/>
      <c r="C362" s="237">
        <v>2</v>
      </c>
      <c r="D362" s="229">
        <f>D361</f>
        <v>0.11</v>
      </c>
      <c r="E362" s="229">
        <f>E361</f>
        <v>0.11</v>
      </c>
      <c r="F362" s="229">
        <f>F361</f>
        <v>3.78</v>
      </c>
      <c r="G362" s="229"/>
      <c r="H362" s="229"/>
      <c r="I362" s="229"/>
      <c r="J362" s="229"/>
      <c r="K362" s="229"/>
      <c r="L362" s="229"/>
      <c r="M362" s="229"/>
      <c r="N362" s="238" t="s">
        <v>378</v>
      </c>
      <c r="O362" s="229">
        <f t="shared" ref="O362:O374" si="119">D362*E362*F362</f>
        <v>4.5737999999999994E-2</v>
      </c>
      <c r="P362" s="232"/>
      <c r="Q362" s="233"/>
    </row>
    <row r="363" spans="1:17">
      <c r="A363" s="235"/>
      <c r="B363" s="253"/>
      <c r="C363" s="237">
        <v>3</v>
      </c>
      <c r="D363" s="229">
        <f t="shared" ref="D363:F374" si="120">D362</f>
        <v>0.11</v>
      </c>
      <c r="E363" s="229">
        <f t="shared" si="120"/>
        <v>0.11</v>
      </c>
      <c r="F363" s="229">
        <f t="shared" si="120"/>
        <v>3.78</v>
      </c>
      <c r="G363" s="229"/>
      <c r="H363" s="229"/>
      <c r="I363" s="229"/>
      <c r="J363" s="229"/>
      <c r="K363" s="229"/>
      <c r="L363" s="229"/>
      <c r="M363" s="229"/>
      <c r="N363" s="238" t="s">
        <v>378</v>
      </c>
      <c r="O363" s="229">
        <f t="shared" si="119"/>
        <v>4.5737999999999994E-2</v>
      </c>
      <c r="P363" s="232"/>
      <c r="Q363" s="233"/>
    </row>
    <row r="364" spans="1:17">
      <c r="A364" s="235"/>
      <c r="B364" s="253"/>
      <c r="C364" s="237">
        <v>4</v>
      </c>
      <c r="D364" s="229">
        <f t="shared" si="120"/>
        <v>0.11</v>
      </c>
      <c r="E364" s="229">
        <f t="shared" si="120"/>
        <v>0.11</v>
      </c>
      <c r="F364" s="229">
        <f t="shared" si="120"/>
        <v>3.78</v>
      </c>
      <c r="G364" s="229"/>
      <c r="H364" s="229"/>
      <c r="I364" s="229"/>
      <c r="J364" s="229"/>
      <c r="K364" s="229"/>
      <c r="L364" s="229"/>
      <c r="M364" s="229"/>
      <c r="N364" s="238" t="s">
        <v>378</v>
      </c>
      <c r="O364" s="229">
        <f t="shared" si="119"/>
        <v>4.5737999999999994E-2</v>
      </c>
      <c r="P364" s="232"/>
      <c r="Q364" s="233"/>
    </row>
    <row r="365" spans="1:17">
      <c r="A365" s="235"/>
      <c r="B365" s="253"/>
      <c r="C365" s="237">
        <v>5</v>
      </c>
      <c r="D365" s="229">
        <f t="shared" si="120"/>
        <v>0.11</v>
      </c>
      <c r="E365" s="229">
        <f t="shared" si="120"/>
        <v>0.11</v>
      </c>
      <c r="F365" s="229">
        <f t="shared" si="120"/>
        <v>3.78</v>
      </c>
      <c r="G365" s="229"/>
      <c r="H365" s="229"/>
      <c r="I365" s="229"/>
      <c r="J365" s="229"/>
      <c r="K365" s="229"/>
      <c r="L365" s="229"/>
      <c r="M365" s="229"/>
      <c r="N365" s="238" t="s">
        <v>378</v>
      </c>
      <c r="O365" s="229">
        <f t="shared" si="119"/>
        <v>4.5737999999999994E-2</v>
      </c>
      <c r="P365" s="232"/>
      <c r="Q365" s="233"/>
    </row>
    <row r="366" spans="1:17">
      <c r="A366" s="235"/>
      <c r="B366" s="253"/>
      <c r="C366" s="237">
        <v>6</v>
      </c>
      <c r="D366" s="229">
        <f t="shared" si="120"/>
        <v>0.11</v>
      </c>
      <c r="E366" s="229">
        <f t="shared" si="120"/>
        <v>0.11</v>
      </c>
      <c r="F366" s="229">
        <f t="shared" si="120"/>
        <v>3.78</v>
      </c>
      <c r="G366" s="229"/>
      <c r="H366" s="229"/>
      <c r="I366" s="229"/>
      <c r="J366" s="229"/>
      <c r="K366" s="229"/>
      <c r="L366" s="229"/>
      <c r="M366" s="229"/>
      <c r="N366" s="238" t="s">
        <v>378</v>
      </c>
      <c r="O366" s="229">
        <f t="shared" si="119"/>
        <v>4.5737999999999994E-2</v>
      </c>
      <c r="P366" s="232"/>
      <c r="Q366" s="233"/>
    </row>
    <row r="367" spans="1:17">
      <c r="A367" s="235"/>
      <c r="B367" s="253"/>
      <c r="C367" s="237">
        <v>7</v>
      </c>
      <c r="D367" s="229">
        <f t="shared" si="120"/>
        <v>0.11</v>
      </c>
      <c r="E367" s="229">
        <f t="shared" si="120"/>
        <v>0.11</v>
      </c>
      <c r="F367" s="229">
        <f t="shared" si="120"/>
        <v>3.78</v>
      </c>
      <c r="G367" s="229"/>
      <c r="H367" s="229"/>
      <c r="I367" s="229"/>
      <c r="J367" s="229"/>
      <c r="K367" s="229"/>
      <c r="L367" s="229"/>
      <c r="M367" s="229"/>
      <c r="N367" s="238" t="s">
        <v>378</v>
      </c>
      <c r="O367" s="229">
        <f t="shared" si="119"/>
        <v>4.5737999999999994E-2</v>
      </c>
      <c r="P367" s="232"/>
      <c r="Q367" s="233"/>
    </row>
    <row r="368" spans="1:17">
      <c r="A368" s="235"/>
      <c r="B368" s="253"/>
      <c r="C368" s="237">
        <v>8</v>
      </c>
      <c r="D368" s="229">
        <f t="shared" si="120"/>
        <v>0.11</v>
      </c>
      <c r="E368" s="229">
        <f t="shared" si="120"/>
        <v>0.11</v>
      </c>
      <c r="F368" s="229">
        <f t="shared" si="120"/>
        <v>3.78</v>
      </c>
      <c r="G368" s="229"/>
      <c r="H368" s="229"/>
      <c r="I368" s="229"/>
      <c r="J368" s="229"/>
      <c r="K368" s="229"/>
      <c r="L368" s="229"/>
      <c r="M368" s="229"/>
      <c r="N368" s="238" t="s">
        <v>378</v>
      </c>
      <c r="O368" s="229">
        <f t="shared" si="119"/>
        <v>4.5737999999999994E-2</v>
      </c>
      <c r="P368" s="232"/>
      <c r="Q368" s="233"/>
    </row>
    <row r="369" spans="1:17">
      <c r="A369" s="235"/>
      <c r="B369" s="253"/>
      <c r="C369" s="237">
        <v>9</v>
      </c>
      <c r="D369" s="229">
        <f t="shared" si="120"/>
        <v>0.11</v>
      </c>
      <c r="E369" s="229">
        <f t="shared" si="120"/>
        <v>0.11</v>
      </c>
      <c r="F369" s="229">
        <f t="shared" si="120"/>
        <v>3.78</v>
      </c>
      <c r="G369" s="229"/>
      <c r="H369" s="229"/>
      <c r="I369" s="229"/>
      <c r="J369" s="229"/>
      <c r="K369" s="229"/>
      <c r="L369" s="229"/>
      <c r="M369" s="229"/>
      <c r="N369" s="238" t="s">
        <v>378</v>
      </c>
      <c r="O369" s="229">
        <f t="shared" si="119"/>
        <v>4.5737999999999994E-2</v>
      </c>
      <c r="P369" s="232"/>
      <c r="Q369" s="233"/>
    </row>
    <row r="370" spans="1:17">
      <c r="A370" s="235"/>
      <c r="B370" s="253"/>
      <c r="C370" s="237">
        <v>10</v>
      </c>
      <c r="D370" s="229">
        <f t="shared" si="120"/>
        <v>0.11</v>
      </c>
      <c r="E370" s="229">
        <f t="shared" si="120"/>
        <v>0.11</v>
      </c>
      <c r="F370" s="229">
        <f t="shared" si="120"/>
        <v>3.78</v>
      </c>
      <c r="G370" s="229"/>
      <c r="H370" s="229"/>
      <c r="I370" s="229"/>
      <c r="J370" s="229"/>
      <c r="K370" s="229"/>
      <c r="L370" s="229"/>
      <c r="M370" s="229"/>
      <c r="N370" s="238" t="s">
        <v>378</v>
      </c>
      <c r="O370" s="229">
        <f t="shared" si="119"/>
        <v>4.5737999999999994E-2</v>
      </c>
      <c r="P370" s="232"/>
      <c r="Q370" s="233"/>
    </row>
    <row r="371" spans="1:17">
      <c r="A371" s="235"/>
      <c r="B371" s="253"/>
      <c r="C371" s="237">
        <v>11</v>
      </c>
      <c r="D371" s="229">
        <f t="shared" si="120"/>
        <v>0.11</v>
      </c>
      <c r="E371" s="229">
        <f t="shared" si="120"/>
        <v>0.11</v>
      </c>
      <c r="F371" s="229">
        <f t="shared" si="120"/>
        <v>3.78</v>
      </c>
      <c r="G371" s="229"/>
      <c r="H371" s="229"/>
      <c r="I371" s="229"/>
      <c r="J371" s="229"/>
      <c r="K371" s="229"/>
      <c r="L371" s="229"/>
      <c r="M371" s="229"/>
      <c r="N371" s="238" t="s">
        <v>378</v>
      </c>
      <c r="O371" s="229">
        <f t="shared" si="119"/>
        <v>4.5737999999999994E-2</v>
      </c>
      <c r="P371" s="232"/>
      <c r="Q371" s="233"/>
    </row>
    <row r="372" spans="1:17">
      <c r="A372" s="235"/>
      <c r="B372" s="253"/>
      <c r="C372" s="237">
        <v>12</v>
      </c>
      <c r="D372" s="229">
        <f t="shared" si="120"/>
        <v>0.11</v>
      </c>
      <c r="E372" s="229">
        <f t="shared" si="120"/>
        <v>0.11</v>
      </c>
      <c r="F372" s="229">
        <v>2.4</v>
      </c>
      <c r="G372" s="229"/>
      <c r="H372" s="229"/>
      <c r="I372" s="229"/>
      <c r="J372" s="229"/>
      <c r="K372" s="229"/>
      <c r="L372" s="229"/>
      <c r="M372" s="229"/>
      <c r="N372" s="238" t="s">
        <v>378</v>
      </c>
      <c r="O372" s="229">
        <f t="shared" si="119"/>
        <v>2.9039999999999996E-2</v>
      </c>
      <c r="P372" s="232"/>
      <c r="Q372" s="233"/>
    </row>
    <row r="373" spans="1:17">
      <c r="A373" s="235"/>
      <c r="B373" s="253"/>
      <c r="C373" s="237">
        <v>13</v>
      </c>
      <c r="D373" s="229">
        <f t="shared" si="120"/>
        <v>0.11</v>
      </c>
      <c r="E373" s="229">
        <f t="shared" si="120"/>
        <v>0.11</v>
      </c>
      <c r="F373" s="229">
        <f t="shared" si="120"/>
        <v>2.4</v>
      </c>
      <c r="G373" s="229"/>
      <c r="H373" s="229"/>
      <c r="I373" s="229"/>
      <c r="J373" s="229"/>
      <c r="K373" s="229"/>
      <c r="L373" s="229"/>
      <c r="M373" s="229"/>
      <c r="N373" s="238" t="s">
        <v>378</v>
      </c>
      <c r="O373" s="229">
        <f t="shared" si="119"/>
        <v>2.9039999999999996E-2</v>
      </c>
      <c r="P373" s="232"/>
      <c r="Q373" s="233"/>
    </row>
    <row r="374" spans="1:17">
      <c r="A374" s="235"/>
      <c r="B374" s="253"/>
      <c r="C374" s="237">
        <v>14</v>
      </c>
      <c r="D374" s="229">
        <f t="shared" si="120"/>
        <v>0.11</v>
      </c>
      <c r="E374" s="229">
        <f t="shared" si="120"/>
        <v>0.11</v>
      </c>
      <c r="F374" s="229">
        <f t="shared" si="120"/>
        <v>2.4</v>
      </c>
      <c r="G374" s="229"/>
      <c r="H374" s="229"/>
      <c r="I374" s="229"/>
      <c r="J374" s="229"/>
      <c r="K374" s="229"/>
      <c r="L374" s="229"/>
      <c r="M374" s="229"/>
      <c r="N374" s="238" t="s">
        <v>378</v>
      </c>
      <c r="O374" s="229">
        <f t="shared" si="119"/>
        <v>2.9039999999999996E-2</v>
      </c>
      <c r="P374" s="232"/>
      <c r="Q374" s="233"/>
    </row>
    <row r="375" spans="1:17">
      <c r="A375" s="235"/>
      <c r="B375" s="253"/>
      <c r="C375" s="237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38"/>
      <c r="O375" s="240">
        <f>SUM(O361:O374)</f>
        <v>0.59023799999999982</v>
      </c>
      <c r="P375" s="241" t="s">
        <v>272</v>
      </c>
      <c r="Q375" s="233"/>
    </row>
    <row r="376" spans="1:17">
      <c r="A376" s="235"/>
      <c r="B376" s="253"/>
      <c r="C376" s="237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38"/>
      <c r="O376" s="229"/>
      <c r="P376" s="232"/>
      <c r="Q376" s="233"/>
    </row>
    <row r="377" spans="1:17">
      <c r="A377" s="235" t="s">
        <v>351</v>
      </c>
      <c r="B377" s="242" t="s">
        <v>453</v>
      </c>
      <c r="C377" s="243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38"/>
      <c r="O377" s="229"/>
      <c r="P377" s="232"/>
      <c r="Q377" s="233"/>
    </row>
    <row r="378" spans="1:17">
      <c r="A378" s="235"/>
      <c r="B378" s="253"/>
      <c r="C378" s="237">
        <v>1</v>
      </c>
      <c r="D378" s="229">
        <v>0.11</v>
      </c>
      <c r="E378" s="229">
        <v>0.11</v>
      </c>
      <c r="F378" s="229">
        <v>4.5</v>
      </c>
      <c r="G378" s="229"/>
      <c r="H378" s="229"/>
      <c r="I378" s="229"/>
      <c r="J378" s="229"/>
      <c r="K378" s="229"/>
      <c r="L378" s="229"/>
      <c r="M378" s="229"/>
      <c r="N378" s="238" t="s">
        <v>378</v>
      </c>
      <c r="O378" s="229">
        <f>D378*E378*F378</f>
        <v>5.4449999999999998E-2</v>
      </c>
      <c r="P378" s="232" t="s">
        <v>272</v>
      </c>
      <c r="Q378" s="233"/>
    </row>
    <row r="379" spans="1:17">
      <c r="A379" s="235"/>
      <c r="B379" s="253"/>
      <c r="C379" s="237">
        <v>2</v>
      </c>
      <c r="D379" s="229">
        <f>D378</f>
        <v>0.11</v>
      </c>
      <c r="E379" s="229">
        <f>E378</f>
        <v>0.11</v>
      </c>
      <c r="F379" s="229">
        <f>F378</f>
        <v>4.5</v>
      </c>
      <c r="G379" s="229"/>
      <c r="H379" s="229"/>
      <c r="I379" s="229"/>
      <c r="J379" s="229"/>
      <c r="K379" s="229"/>
      <c r="L379" s="229"/>
      <c r="M379" s="229"/>
      <c r="N379" s="238" t="s">
        <v>378</v>
      </c>
      <c r="O379" s="229">
        <f t="shared" ref="O379:O391" si="121">D379*E379*F379</f>
        <v>5.4449999999999998E-2</v>
      </c>
      <c r="P379" s="232"/>
      <c r="Q379" s="233"/>
    </row>
    <row r="380" spans="1:17">
      <c r="A380" s="235"/>
      <c r="B380" s="253"/>
      <c r="C380" s="237">
        <v>3</v>
      </c>
      <c r="D380" s="229">
        <f t="shared" ref="D380:F380" si="122">D379</f>
        <v>0.11</v>
      </c>
      <c r="E380" s="229">
        <f t="shared" si="122"/>
        <v>0.11</v>
      </c>
      <c r="F380" s="229">
        <f t="shared" si="122"/>
        <v>4.5</v>
      </c>
      <c r="G380" s="229"/>
      <c r="H380" s="229"/>
      <c r="I380" s="229"/>
      <c r="J380" s="229"/>
      <c r="K380" s="229"/>
      <c r="L380" s="229"/>
      <c r="M380" s="229"/>
      <c r="N380" s="238" t="s">
        <v>378</v>
      </c>
      <c r="O380" s="229">
        <f t="shared" si="121"/>
        <v>5.4449999999999998E-2</v>
      </c>
      <c r="P380" s="232"/>
      <c r="Q380" s="233"/>
    </row>
    <row r="381" spans="1:17">
      <c r="A381" s="235"/>
      <c r="B381" s="253"/>
      <c r="C381" s="237">
        <v>4</v>
      </c>
      <c r="D381" s="229">
        <f t="shared" ref="D381:F381" si="123">D380</f>
        <v>0.11</v>
      </c>
      <c r="E381" s="229">
        <f t="shared" si="123"/>
        <v>0.11</v>
      </c>
      <c r="F381" s="229">
        <f t="shared" si="123"/>
        <v>4.5</v>
      </c>
      <c r="G381" s="229"/>
      <c r="H381" s="229"/>
      <c r="I381" s="229"/>
      <c r="J381" s="229"/>
      <c r="K381" s="229"/>
      <c r="L381" s="229"/>
      <c r="M381" s="229"/>
      <c r="N381" s="238" t="s">
        <v>378</v>
      </c>
      <c r="O381" s="229">
        <f t="shared" si="121"/>
        <v>5.4449999999999998E-2</v>
      </c>
      <c r="P381" s="232"/>
      <c r="Q381" s="233"/>
    </row>
    <row r="382" spans="1:17">
      <c r="A382" s="235"/>
      <c r="B382" s="253"/>
      <c r="C382" s="237">
        <v>5</v>
      </c>
      <c r="D382" s="229">
        <f t="shared" ref="D382:F382" si="124">D381</f>
        <v>0.11</v>
      </c>
      <c r="E382" s="229">
        <f t="shared" si="124"/>
        <v>0.11</v>
      </c>
      <c r="F382" s="229">
        <f t="shared" si="124"/>
        <v>4.5</v>
      </c>
      <c r="G382" s="229"/>
      <c r="H382" s="229"/>
      <c r="I382" s="229"/>
      <c r="J382" s="229"/>
      <c r="K382" s="229"/>
      <c r="L382" s="229"/>
      <c r="M382" s="229"/>
      <c r="N382" s="238" t="s">
        <v>378</v>
      </c>
      <c r="O382" s="229">
        <f t="shared" si="121"/>
        <v>5.4449999999999998E-2</v>
      </c>
      <c r="P382" s="232"/>
      <c r="Q382" s="233"/>
    </row>
    <row r="383" spans="1:17">
      <c r="A383" s="235"/>
      <c r="B383" s="253"/>
      <c r="C383" s="237">
        <v>6</v>
      </c>
      <c r="D383" s="229">
        <f t="shared" ref="D383:F383" si="125">D382</f>
        <v>0.11</v>
      </c>
      <c r="E383" s="229">
        <f t="shared" si="125"/>
        <v>0.11</v>
      </c>
      <c r="F383" s="229">
        <f t="shared" si="125"/>
        <v>4.5</v>
      </c>
      <c r="G383" s="229"/>
      <c r="H383" s="229"/>
      <c r="I383" s="229"/>
      <c r="J383" s="229"/>
      <c r="K383" s="229"/>
      <c r="L383" s="229"/>
      <c r="M383" s="229"/>
      <c r="N383" s="238" t="s">
        <v>378</v>
      </c>
      <c r="O383" s="229">
        <f t="shared" si="121"/>
        <v>5.4449999999999998E-2</v>
      </c>
      <c r="P383" s="232"/>
      <c r="Q383" s="233"/>
    </row>
    <row r="384" spans="1:17">
      <c r="A384" s="235"/>
      <c r="B384" s="253"/>
      <c r="C384" s="237">
        <v>7</v>
      </c>
      <c r="D384" s="229">
        <f t="shared" ref="D384:F384" si="126">D383</f>
        <v>0.11</v>
      </c>
      <c r="E384" s="229">
        <f t="shared" si="126"/>
        <v>0.11</v>
      </c>
      <c r="F384" s="229">
        <f t="shared" si="126"/>
        <v>4.5</v>
      </c>
      <c r="G384" s="229"/>
      <c r="H384" s="229"/>
      <c r="I384" s="229"/>
      <c r="J384" s="229"/>
      <c r="K384" s="229"/>
      <c r="L384" s="229"/>
      <c r="M384" s="229"/>
      <c r="N384" s="238" t="s">
        <v>378</v>
      </c>
      <c r="O384" s="229">
        <f t="shared" si="121"/>
        <v>5.4449999999999998E-2</v>
      </c>
      <c r="P384" s="232"/>
      <c r="Q384" s="233"/>
    </row>
    <row r="385" spans="1:17">
      <c r="A385" s="235"/>
      <c r="B385" s="253"/>
      <c r="C385" s="237">
        <v>8</v>
      </c>
      <c r="D385" s="229">
        <f t="shared" ref="D385:F385" si="127">D384</f>
        <v>0.11</v>
      </c>
      <c r="E385" s="229">
        <f t="shared" si="127"/>
        <v>0.11</v>
      </c>
      <c r="F385" s="229">
        <f t="shared" si="127"/>
        <v>4.5</v>
      </c>
      <c r="G385" s="229"/>
      <c r="H385" s="229"/>
      <c r="I385" s="229"/>
      <c r="J385" s="229"/>
      <c r="K385" s="229"/>
      <c r="L385" s="229"/>
      <c r="M385" s="229"/>
      <c r="N385" s="238" t="s">
        <v>378</v>
      </c>
      <c r="O385" s="229">
        <f t="shared" si="121"/>
        <v>5.4449999999999998E-2</v>
      </c>
      <c r="P385" s="232"/>
      <c r="Q385" s="233"/>
    </row>
    <row r="386" spans="1:17">
      <c r="A386" s="235"/>
      <c r="B386" s="253"/>
      <c r="C386" s="237">
        <v>9</v>
      </c>
      <c r="D386" s="229">
        <f t="shared" ref="D386:F386" si="128">D385</f>
        <v>0.11</v>
      </c>
      <c r="E386" s="229">
        <f t="shared" si="128"/>
        <v>0.11</v>
      </c>
      <c r="F386" s="229">
        <f t="shared" si="128"/>
        <v>4.5</v>
      </c>
      <c r="G386" s="229"/>
      <c r="H386" s="229"/>
      <c r="I386" s="229"/>
      <c r="J386" s="229"/>
      <c r="K386" s="229"/>
      <c r="L386" s="229"/>
      <c r="M386" s="229"/>
      <c r="N386" s="238" t="s">
        <v>378</v>
      </c>
      <c r="O386" s="229">
        <f t="shared" si="121"/>
        <v>5.4449999999999998E-2</v>
      </c>
      <c r="P386" s="232"/>
      <c r="Q386" s="233"/>
    </row>
    <row r="387" spans="1:17">
      <c r="A387" s="235"/>
      <c r="B387" s="253"/>
      <c r="C387" s="237">
        <v>10</v>
      </c>
      <c r="D387" s="229">
        <f t="shared" ref="D387:F387" si="129">D386</f>
        <v>0.11</v>
      </c>
      <c r="E387" s="229">
        <f t="shared" si="129"/>
        <v>0.11</v>
      </c>
      <c r="F387" s="229">
        <f t="shared" si="129"/>
        <v>4.5</v>
      </c>
      <c r="G387" s="229"/>
      <c r="H387" s="229"/>
      <c r="I387" s="229"/>
      <c r="J387" s="229"/>
      <c r="K387" s="229"/>
      <c r="L387" s="229"/>
      <c r="M387" s="229"/>
      <c r="N387" s="238" t="s">
        <v>378</v>
      </c>
      <c r="O387" s="229">
        <f t="shared" si="121"/>
        <v>5.4449999999999998E-2</v>
      </c>
      <c r="P387" s="232"/>
      <c r="Q387" s="233"/>
    </row>
    <row r="388" spans="1:17">
      <c r="A388" s="235"/>
      <c r="B388" s="253"/>
      <c r="C388" s="237">
        <v>11</v>
      </c>
      <c r="D388" s="229">
        <f t="shared" ref="D388:F388" si="130">D387</f>
        <v>0.11</v>
      </c>
      <c r="E388" s="229">
        <f t="shared" si="130"/>
        <v>0.11</v>
      </c>
      <c r="F388" s="229">
        <f t="shared" si="130"/>
        <v>4.5</v>
      </c>
      <c r="G388" s="229"/>
      <c r="H388" s="229"/>
      <c r="I388" s="229"/>
      <c r="J388" s="229"/>
      <c r="K388" s="229"/>
      <c r="L388" s="229"/>
      <c r="M388" s="229"/>
      <c r="N388" s="238" t="s">
        <v>378</v>
      </c>
      <c r="O388" s="229">
        <f t="shared" si="121"/>
        <v>5.4449999999999998E-2</v>
      </c>
      <c r="P388" s="232"/>
      <c r="Q388" s="233"/>
    </row>
    <row r="389" spans="1:17">
      <c r="A389" s="235"/>
      <c r="B389" s="253"/>
      <c r="C389" s="237">
        <v>12</v>
      </c>
      <c r="D389" s="229">
        <f t="shared" ref="D389:E389" si="131">D388</f>
        <v>0.11</v>
      </c>
      <c r="E389" s="229">
        <f t="shared" si="131"/>
        <v>0.11</v>
      </c>
      <c r="F389" s="229">
        <v>2.4</v>
      </c>
      <c r="G389" s="229"/>
      <c r="H389" s="229"/>
      <c r="I389" s="229"/>
      <c r="J389" s="229"/>
      <c r="K389" s="229"/>
      <c r="L389" s="229"/>
      <c r="M389" s="229"/>
      <c r="N389" s="238" t="s">
        <v>378</v>
      </c>
      <c r="O389" s="229">
        <f t="shared" si="121"/>
        <v>2.9039999999999996E-2</v>
      </c>
      <c r="P389" s="232"/>
      <c r="Q389" s="233"/>
    </row>
    <row r="390" spans="1:17">
      <c r="A390" s="235"/>
      <c r="B390" s="253"/>
      <c r="C390" s="237">
        <v>13</v>
      </c>
      <c r="D390" s="229">
        <f t="shared" ref="D390:F390" si="132">D389</f>
        <v>0.11</v>
      </c>
      <c r="E390" s="229">
        <f t="shared" si="132"/>
        <v>0.11</v>
      </c>
      <c r="F390" s="229">
        <f t="shared" si="132"/>
        <v>2.4</v>
      </c>
      <c r="G390" s="229"/>
      <c r="H390" s="229"/>
      <c r="I390" s="229"/>
      <c r="J390" s="229"/>
      <c r="K390" s="229"/>
      <c r="L390" s="229"/>
      <c r="M390" s="229"/>
      <c r="N390" s="238" t="s">
        <v>378</v>
      </c>
      <c r="O390" s="229">
        <f t="shared" si="121"/>
        <v>2.9039999999999996E-2</v>
      </c>
      <c r="P390" s="232"/>
      <c r="Q390" s="233"/>
    </row>
    <row r="391" spans="1:17">
      <c r="A391" s="235"/>
      <c r="B391" s="253"/>
      <c r="C391" s="237">
        <v>14</v>
      </c>
      <c r="D391" s="229">
        <f t="shared" ref="D391:F391" si="133">D390</f>
        <v>0.11</v>
      </c>
      <c r="E391" s="229">
        <f t="shared" si="133"/>
        <v>0.11</v>
      </c>
      <c r="F391" s="229">
        <f t="shared" si="133"/>
        <v>2.4</v>
      </c>
      <c r="G391" s="229"/>
      <c r="H391" s="229"/>
      <c r="I391" s="229"/>
      <c r="J391" s="229"/>
      <c r="K391" s="229"/>
      <c r="L391" s="229"/>
      <c r="M391" s="229"/>
      <c r="N391" s="238" t="s">
        <v>378</v>
      </c>
      <c r="O391" s="229">
        <f t="shared" si="121"/>
        <v>2.9039999999999996E-2</v>
      </c>
      <c r="P391" s="232"/>
      <c r="Q391" s="233"/>
    </row>
    <row r="392" spans="1:17">
      <c r="A392" s="235"/>
      <c r="B392" s="253"/>
      <c r="C392" s="237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38"/>
      <c r="O392" s="240">
        <f>SUM(O378:O391)</f>
        <v>0.68606999999999985</v>
      </c>
      <c r="P392" s="241" t="s">
        <v>272</v>
      </c>
      <c r="Q392" s="233"/>
    </row>
    <row r="393" spans="1:17">
      <c r="A393" s="235"/>
      <c r="B393" s="253"/>
      <c r="C393" s="237"/>
      <c r="D393" s="229"/>
      <c r="E393" s="229"/>
      <c r="F393" s="229"/>
      <c r="G393" s="229"/>
      <c r="H393" s="229"/>
      <c r="I393" s="240" t="s">
        <v>454</v>
      </c>
      <c r="J393" s="240"/>
      <c r="K393" s="240"/>
      <c r="L393" s="240"/>
      <c r="M393" s="240"/>
      <c r="N393" s="256"/>
      <c r="O393" s="240">
        <f>O375+O392</f>
        <v>1.2763079999999998</v>
      </c>
      <c r="P393" s="241" t="s">
        <v>272</v>
      </c>
      <c r="Q393" s="233"/>
    </row>
    <row r="394" spans="1:17">
      <c r="A394" s="235"/>
      <c r="B394" s="253"/>
      <c r="C394" s="237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38"/>
      <c r="O394" s="239"/>
      <c r="P394" s="244"/>
      <c r="Q394" s="233"/>
    </row>
    <row r="395" spans="1:17">
      <c r="A395" s="235" t="s">
        <v>354</v>
      </c>
      <c r="B395" s="242" t="s">
        <v>455</v>
      </c>
      <c r="C395" s="243"/>
      <c r="D395" s="229"/>
      <c r="E395" s="229"/>
      <c r="F395" s="229"/>
      <c r="G395" s="255" t="s">
        <v>456</v>
      </c>
      <c r="H395" s="229"/>
      <c r="I395" s="229"/>
      <c r="J395" s="229"/>
      <c r="K395" s="255" t="s">
        <v>458</v>
      </c>
      <c r="L395" s="229"/>
      <c r="M395" s="229"/>
      <c r="N395" s="238"/>
      <c r="O395" s="229"/>
      <c r="P395" s="232"/>
      <c r="Q395" s="233"/>
    </row>
    <row r="396" spans="1:17">
      <c r="A396" s="235"/>
      <c r="B396" s="260" t="s">
        <v>457</v>
      </c>
      <c r="C396" s="237">
        <v>1</v>
      </c>
      <c r="D396" s="229">
        <v>0.11</v>
      </c>
      <c r="E396" s="229">
        <v>0.11</v>
      </c>
      <c r="F396" s="229">
        <v>4</v>
      </c>
      <c r="G396" s="229">
        <v>4</v>
      </c>
      <c r="H396" s="229"/>
      <c r="I396" s="229"/>
      <c r="J396" s="229"/>
      <c r="K396" s="286">
        <f>(10^2/36)*0.222</f>
        <v>0.6166666666666667</v>
      </c>
      <c r="L396" s="286"/>
      <c r="M396" s="287">
        <v>1.05</v>
      </c>
      <c r="N396" s="238" t="s">
        <v>378</v>
      </c>
      <c r="O396" s="229">
        <f>F396*G396*K396*M396</f>
        <v>10.360000000000001</v>
      </c>
      <c r="P396" s="232" t="s">
        <v>96</v>
      </c>
      <c r="Q396" s="233"/>
    </row>
    <row r="397" spans="1:17">
      <c r="A397" s="235"/>
      <c r="B397" s="253"/>
      <c r="C397" s="237">
        <v>2</v>
      </c>
      <c r="D397" s="229">
        <f>D396</f>
        <v>0.11</v>
      </c>
      <c r="E397" s="229">
        <f>E396</f>
        <v>0.11</v>
      </c>
      <c r="F397" s="229">
        <f>F396</f>
        <v>4</v>
      </c>
      <c r="G397" s="229">
        <f>G396</f>
        <v>4</v>
      </c>
      <c r="H397" s="229"/>
      <c r="I397" s="229"/>
      <c r="J397" s="229"/>
      <c r="K397" s="286">
        <f>K396</f>
        <v>0.6166666666666667</v>
      </c>
      <c r="L397" s="286"/>
      <c r="M397" s="286">
        <f>M396</f>
        <v>1.05</v>
      </c>
      <c r="N397" s="238" t="s">
        <v>378</v>
      </c>
      <c r="O397" s="229">
        <f t="shared" ref="O397:O409" si="134">F397*G397*K397*M397</f>
        <v>10.360000000000001</v>
      </c>
      <c r="P397" s="232"/>
      <c r="Q397" s="233"/>
    </row>
    <row r="398" spans="1:17">
      <c r="A398" s="235"/>
      <c r="B398" s="253"/>
      <c r="C398" s="237">
        <v>3</v>
      </c>
      <c r="D398" s="229">
        <f t="shared" ref="D398:G398" si="135">D397</f>
        <v>0.11</v>
      </c>
      <c r="E398" s="229">
        <f t="shared" si="135"/>
        <v>0.11</v>
      </c>
      <c r="F398" s="229">
        <f t="shared" si="135"/>
        <v>4</v>
      </c>
      <c r="G398" s="229">
        <f t="shared" si="135"/>
        <v>4</v>
      </c>
      <c r="H398" s="229"/>
      <c r="I398" s="229"/>
      <c r="J398" s="229"/>
      <c r="K398" s="286">
        <f t="shared" ref="K398:K409" si="136">K397</f>
        <v>0.6166666666666667</v>
      </c>
      <c r="L398" s="286"/>
      <c r="M398" s="286">
        <f t="shared" ref="M398:M409" si="137">M397</f>
        <v>1.05</v>
      </c>
      <c r="N398" s="238" t="s">
        <v>378</v>
      </c>
      <c r="O398" s="229">
        <f t="shared" si="134"/>
        <v>10.360000000000001</v>
      </c>
      <c r="P398" s="232"/>
      <c r="Q398" s="233"/>
    </row>
    <row r="399" spans="1:17">
      <c r="A399" s="235"/>
      <c r="B399" s="253"/>
      <c r="C399" s="237">
        <v>4</v>
      </c>
      <c r="D399" s="229">
        <f t="shared" ref="D399:G399" si="138">D398</f>
        <v>0.11</v>
      </c>
      <c r="E399" s="229">
        <f t="shared" si="138"/>
        <v>0.11</v>
      </c>
      <c r="F399" s="229">
        <f t="shared" si="138"/>
        <v>4</v>
      </c>
      <c r="G399" s="229">
        <f t="shared" si="138"/>
        <v>4</v>
      </c>
      <c r="H399" s="229"/>
      <c r="I399" s="229"/>
      <c r="J399" s="229"/>
      <c r="K399" s="286">
        <f t="shared" si="136"/>
        <v>0.6166666666666667</v>
      </c>
      <c r="L399" s="286"/>
      <c r="M399" s="286">
        <f t="shared" si="137"/>
        <v>1.05</v>
      </c>
      <c r="N399" s="238" t="s">
        <v>378</v>
      </c>
      <c r="O399" s="229">
        <f t="shared" si="134"/>
        <v>10.360000000000001</v>
      </c>
      <c r="P399" s="232"/>
      <c r="Q399" s="233"/>
    </row>
    <row r="400" spans="1:17">
      <c r="A400" s="235"/>
      <c r="B400" s="253"/>
      <c r="C400" s="237">
        <v>5</v>
      </c>
      <c r="D400" s="229">
        <f t="shared" ref="D400:G400" si="139">D399</f>
        <v>0.11</v>
      </c>
      <c r="E400" s="229">
        <f t="shared" si="139"/>
        <v>0.11</v>
      </c>
      <c r="F400" s="229">
        <f t="shared" si="139"/>
        <v>4</v>
      </c>
      <c r="G400" s="229">
        <f t="shared" si="139"/>
        <v>4</v>
      </c>
      <c r="H400" s="229"/>
      <c r="I400" s="229"/>
      <c r="J400" s="229"/>
      <c r="K400" s="286">
        <f t="shared" si="136"/>
        <v>0.6166666666666667</v>
      </c>
      <c r="L400" s="286"/>
      <c r="M400" s="286">
        <f t="shared" si="137"/>
        <v>1.05</v>
      </c>
      <c r="N400" s="238" t="s">
        <v>378</v>
      </c>
      <c r="O400" s="229">
        <f t="shared" si="134"/>
        <v>10.360000000000001</v>
      </c>
      <c r="P400" s="232"/>
      <c r="Q400" s="233"/>
    </row>
    <row r="401" spans="1:17">
      <c r="A401" s="235"/>
      <c r="B401" s="253"/>
      <c r="C401" s="237">
        <v>6</v>
      </c>
      <c r="D401" s="229">
        <f t="shared" ref="D401:G401" si="140">D400</f>
        <v>0.11</v>
      </c>
      <c r="E401" s="229">
        <f t="shared" si="140"/>
        <v>0.11</v>
      </c>
      <c r="F401" s="229">
        <f t="shared" si="140"/>
        <v>4</v>
      </c>
      <c r="G401" s="229">
        <f t="shared" si="140"/>
        <v>4</v>
      </c>
      <c r="H401" s="229"/>
      <c r="I401" s="229"/>
      <c r="J401" s="229"/>
      <c r="K401" s="286">
        <f t="shared" si="136"/>
        <v>0.6166666666666667</v>
      </c>
      <c r="L401" s="286"/>
      <c r="M401" s="286">
        <f t="shared" si="137"/>
        <v>1.05</v>
      </c>
      <c r="N401" s="238" t="s">
        <v>378</v>
      </c>
      <c r="O401" s="229">
        <f t="shared" si="134"/>
        <v>10.360000000000001</v>
      </c>
      <c r="P401" s="232"/>
      <c r="Q401" s="233"/>
    </row>
    <row r="402" spans="1:17">
      <c r="A402" s="235"/>
      <c r="B402" s="253"/>
      <c r="C402" s="237">
        <v>7</v>
      </c>
      <c r="D402" s="229">
        <f t="shared" ref="D402:G402" si="141">D401</f>
        <v>0.11</v>
      </c>
      <c r="E402" s="229">
        <f t="shared" si="141"/>
        <v>0.11</v>
      </c>
      <c r="F402" s="229">
        <f t="shared" si="141"/>
        <v>4</v>
      </c>
      <c r="G402" s="229">
        <f t="shared" si="141"/>
        <v>4</v>
      </c>
      <c r="H402" s="229"/>
      <c r="I402" s="229"/>
      <c r="J402" s="229"/>
      <c r="K402" s="286">
        <f t="shared" si="136"/>
        <v>0.6166666666666667</v>
      </c>
      <c r="L402" s="286"/>
      <c r="M402" s="286">
        <f t="shared" si="137"/>
        <v>1.05</v>
      </c>
      <c r="N402" s="238" t="s">
        <v>378</v>
      </c>
      <c r="O402" s="229">
        <f t="shared" si="134"/>
        <v>10.360000000000001</v>
      </c>
      <c r="P402" s="232"/>
      <c r="Q402" s="233"/>
    </row>
    <row r="403" spans="1:17">
      <c r="A403" s="235"/>
      <c r="B403" s="253"/>
      <c r="C403" s="237">
        <v>8</v>
      </c>
      <c r="D403" s="229">
        <f t="shared" ref="D403:G403" si="142">D402</f>
        <v>0.11</v>
      </c>
      <c r="E403" s="229">
        <f t="shared" si="142"/>
        <v>0.11</v>
      </c>
      <c r="F403" s="229">
        <f t="shared" si="142"/>
        <v>4</v>
      </c>
      <c r="G403" s="229">
        <f t="shared" si="142"/>
        <v>4</v>
      </c>
      <c r="H403" s="229"/>
      <c r="I403" s="229"/>
      <c r="J403" s="229"/>
      <c r="K403" s="286">
        <f t="shared" si="136"/>
        <v>0.6166666666666667</v>
      </c>
      <c r="L403" s="286"/>
      <c r="M403" s="286">
        <f t="shared" si="137"/>
        <v>1.05</v>
      </c>
      <c r="N403" s="238" t="s">
        <v>378</v>
      </c>
      <c r="O403" s="229">
        <f t="shared" si="134"/>
        <v>10.360000000000001</v>
      </c>
      <c r="P403" s="232"/>
      <c r="Q403" s="233"/>
    </row>
    <row r="404" spans="1:17">
      <c r="A404" s="235"/>
      <c r="B404" s="253"/>
      <c r="C404" s="237">
        <v>9</v>
      </c>
      <c r="D404" s="229">
        <f t="shared" ref="D404:G404" si="143">D403</f>
        <v>0.11</v>
      </c>
      <c r="E404" s="229">
        <f t="shared" si="143"/>
        <v>0.11</v>
      </c>
      <c r="F404" s="229">
        <f t="shared" si="143"/>
        <v>4</v>
      </c>
      <c r="G404" s="229">
        <f t="shared" si="143"/>
        <v>4</v>
      </c>
      <c r="H404" s="229"/>
      <c r="I404" s="229"/>
      <c r="J404" s="229"/>
      <c r="K404" s="286">
        <f t="shared" si="136"/>
        <v>0.6166666666666667</v>
      </c>
      <c r="L404" s="286"/>
      <c r="M404" s="286">
        <f t="shared" si="137"/>
        <v>1.05</v>
      </c>
      <c r="N404" s="238" t="s">
        <v>378</v>
      </c>
      <c r="O404" s="229">
        <f t="shared" si="134"/>
        <v>10.360000000000001</v>
      </c>
      <c r="P404" s="232"/>
      <c r="Q404" s="233"/>
    </row>
    <row r="405" spans="1:17">
      <c r="A405" s="235"/>
      <c r="B405" s="253"/>
      <c r="C405" s="237">
        <v>10</v>
      </c>
      <c r="D405" s="229">
        <f t="shared" ref="D405:G405" si="144">D404</f>
        <v>0.11</v>
      </c>
      <c r="E405" s="229">
        <f t="shared" si="144"/>
        <v>0.11</v>
      </c>
      <c r="F405" s="229">
        <f t="shared" si="144"/>
        <v>4</v>
      </c>
      <c r="G405" s="229">
        <f t="shared" si="144"/>
        <v>4</v>
      </c>
      <c r="H405" s="229"/>
      <c r="I405" s="229"/>
      <c r="J405" s="229"/>
      <c r="K405" s="286">
        <f t="shared" si="136"/>
        <v>0.6166666666666667</v>
      </c>
      <c r="L405" s="286"/>
      <c r="M405" s="286">
        <f t="shared" si="137"/>
        <v>1.05</v>
      </c>
      <c r="N405" s="238" t="s">
        <v>378</v>
      </c>
      <c r="O405" s="229">
        <f t="shared" si="134"/>
        <v>10.360000000000001</v>
      </c>
      <c r="P405" s="232"/>
      <c r="Q405" s="233"/>
    </row>
    <row r="406" spans="1:17">
      <c r="A406" s="235"/>
      <c r="B406" s="253"/>
      <c r="C406" s="237">
        <v>11</v>
      </c>
      <c r="D406" s="229">
        <f t="shared" ref="D406:G406" si="145">D405</f>
        <v>0.11</v>
      </c>
      <c r="E406" s="229">
        <f t="shared" si="145"/>
        <v>0.11</v>
      </c>
      <c r="F406" s="229">
        <f t="shared" si="145"/>
        <v>4</v>
      </c>
      <c r="G406" s="229">
        <f t="shared" si="145"/>
        <v>4</v>
      </c>
      <c r="H406" s="229"/>
      <c r="I406" s="229"/>
      <c r="J406" s="229"/>
      <c r="K406" s="286">
        <f t="shared" si="136"/>
        <v>0.6166666666666667</v>
      </c>
      <c r="L406" s="286"/>
      <c r="M406" s="286">
        <f t="shared" si="137"/>
        <v>1.05</v>
      </c>
      <c r="N406" s="238" t="s">
        <v>378</v>
      </c>
      <c r="O406" s="229">
        <f t="shared" si="134"/>
        <v>10.360000000000001</v>
      </c>
      <c r="P406" s="232"/>
      <c r="Q406" s="233"/>
    </row>
    <row r="407" spans="1:17">
      <c r="A407" s="235"/>
      <c r="B407" s="253"/>
      <c r="C407" s="237">
        <v>12</v>
      </c>
      <c r="D407" s="229">
        <f t="shared" ref="D407:E407" si="146">D406</f>
        <v>0.11</v>
      </c>
      <c r="E407" s="229">
        <f t="shared" si="146"/>
        <v>0.11</v>
      </c>
      <c r="F407" s="229">
        <v>2.5</v>
      </c>
      <c r="G407" s="229">
        <f t="shared" ref="G407:G409" si="147">G406</f>
        <v>4</v>
      </c>
      <c r="H407" s="229"/>
      <c r="I407" s="229"/>
      <c r="J407" s="229"/>
      <c r="K407" s="286">
        <f t="shared" si="136"/>
        <v>0.6166666666666667</v>
      </c>
      <c r="L407" s="286"/>
      <c r="M407" s="286">
        <f t="shared" si="137"/>
        <v>1.05</v>
      </c>
      <c r="N407" s="238" t="s">
        <v>378</v>
      </c>
      <c r="O407" s="229">
        <f t="shared" si="134"/>
        <v>6.4750000000000005</v>
      </c>
      <c r="P407" s="232"/>
      <c r="Q407" s="233"/>
    </row>
    <row r="408" spans="1:17">
      <c r="A408" s="235"/>
      <c r="B408" s="253"/>
      <c r="C408" s="237">
        <v>13</v>
      </c>
      <c r="D408" s="229">
        <f t="shared" ref="D408:F408" si="148">D407</f>
        <v>0.11</v>
      </c>
      <c r="E408" s="229">
        <f t="shared" si="148"/>
        <v>0.11</v>
      </c>
      <c r="F408" s="229">
        <f t="shared" si="148"/>
        <v>2.5</v>
      </c>
      <c r="G408" s="229">
        <f t="shared" si="147"/>
        <v>4</v>
      </c>
      <c r="H408" s="229"/>
      <c r="I408" s="229"/>
      <c r="J408" s="229"/>
      <c r="K408" s="286">
        <f t="shared" si="136"/>
        <v>0.6166666666666667</v>
      </c>
      <c r="L408" s="286"/>
      <c r="M408" s="286">
        <f t="shared" si="137"/>
        <v>1.05</v>
      </c>
      <c r="N408" s="238" t="s">
        <v>378</v>
      </c>
      <c r="O408" s="229">
        <f t="shared" si="134"/>
        <v>6.4750000000000005</v>
      </c>
      <c r="P408" s="232"/>
      <c r="Q408" s="233"/>
    </row>
    <row r="409" spans="1:17">
      <c r="A409" s="235"/>
      <c r="B409" s="253"/>
      <c r="C409" s="237">
        <v>14</v>
      </c>
      <c r="D409" s="229">
        <f t="shared" ref="D409:F409" si="149">D408</f>
        <v>0.11</v>
      </c>
      <c r="E409" s="229">
        <f t="shared" si="149"/>
        <v>0.11</v>
      </c>
      <c r="F409" s="229">
        <f t="shared" si="149"/>
        <v>2.5</v>
      </c>
      <c r="G409" s="229">
        <f t="shared" si="147"/>
        <v>4</v>
      </c>
      <c r="H409" s="229"/>
      <c r="I409" s="229"/>
      <c r="J409" s="229"/>
      <c r="K409" s="286">
        <f t="shared" si="136"/>
        <v>0.6166666666666667</v>
      </c>
      <c r="L409" s="286"/>
      <c r="M409" s="286">
        <f t="shared" si="137"/>
        <v>1.05</v>
      </c>
      <c r="N409" s="238" t="s">
        <v>378</v>
      </c>
      <c r="O409" s="229">
        <f t="shared" si="134"/>
        <v>6.4750000000000005</v>
      </c>
      <c r="P409" s="232"/>
      <c r="Q409" s="233"/>
    </row>
    <row r="410" spans="1:17">
      <c r="A410" s="235"/>
      <c r="B410" s="253"/>
      <c r="C410" s="237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38"/>
      <c r="O410" s="240">
        <f>SUM(O396:O409)</f>
        <v>133.38499999999999</v>
      </c>
      <c r="P410" s="241" t="s">
        <v>272</v>
      </c>
      <c r="Q410" s="233"/>
    </row>
    <row r="411" spans="1:17">
      <c r="A411" s="235" t="s">
        <v>402</v>
      </c>
      <c r="B411" s="242" t="s">
        <v>459</v>
      </c>
      <c r="C411" s="243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38"/>
      <c r="O411" s="229"/>
      <c r="P411" s="232"/>
      <c r="Q411" s="233"/>
    </row>
    <row r="412" spans="1:17">
      <c r="A412" s="235"/>
      <c r="B412" s="260" t="s">
        <v>457</v>
      </c>
      <c r="C412" s="237">
        <v>1</v>
      </c>
      <c r="D412" s="229">
        <v>0.11</v>
      </c>
      <c r="E412" s="229">
        <v>0.11</v>
      </c>
      <c r="F412" s="229">
        <v>4.5</v>
      </c>
      <c r="G412" s="229">
        <f>G409</f>
        <v>4</v>
      </c>
      <c r="H412" s="229"/>
      <c r="I412" s="229"/>
      <c r="J412" s="229"/>
      <c r="K412" s="279">
        <f>K409</f>
        <v>0.6166666666666667</v>
      </c>
      <c r="L412" s="279"/>
      <c r="M412" s="279">
        <f>M409</f>
        <v>1.05</v>
      </c>
      <c r="N412" s="238" t="s">
        <v>378</v>
      </c>
      <c r="O412" s="229">
        <f t="shared" ref="O412:O425" si="150">F412*G412*K412*M412</f>
        <v>11.655000000000001</v>
      </c>
      <c r="P412" s="232" t="s">
        <v>272</v>
      </c>
      <c r="Q412" s="233"/>
    </row>
    <row r="413" spans="1:17">
      <c r="A413" s="235"/>
      <c r="B413" s="253"/>
      <c r="C413" s="237">
        <v>2</v>
      </c>
      <c r="D413" s="229">
        <f>D412</f>
        <v>0.11</v>
      </c>
      <c r="E413" s="229">
        <f>E412</f>
        <v>0.11</v>
      </c>
      <c r="F413" s="229">
        <f>F412</f>
        <v>4.5</v>
      </c>
      <c r="G413" s="229">
        <f>G412</f>
        <v>4</v>
      </c>
      <c r="H413" s="229"/>
      <c r="I413" s="229"/>
      <c r="J413" s="229"/>
      <c r="K413" s="279">
        <f>K412</f>
        <v>0.6166666666666667</v>
      </c>
      <c r="L413" s="279"/>
      <c r="M413" s="279">
        <f>M412</f>
        <v>1.05</v>
      </c>
      <c r="N413" s="238" t="s">
        <v>378</v>
      </c>
      <c r="O413" s="229">
        <f t="shared" si="150"/>
        <v>11.655000000000001</v>
      </c>
      <c r="P413" s="232"/>
      <c r="Q413" s="233"/>
    </row>
    <row r="414" spans="1:17">
      <c r="A414" s="235"/>
      <c r="B414" s="253"/>
      <c r="C414" s="237">
        <v>3</v>
      </c>
      <c r="D414" s="229">
        <f t="shared" ref="D414:G414" si="151">D413</f>
        <v>0.11</v>
      </c>
      <c r="E414" s="229">
        <f t="shared" si="151"/>
        <v>0.11</v>
      </c>
      <c r="F414" s="229">
        <f t="shared" si="151"/>
        <v>4.5</v>
      </c>
      <c r="G414" s="229">
        <f t="shared" si="151"/>
        <v>4</v>
      </c>
      <c r="H414" s="229"/>
      <c r="I414" s="229"/>
      <c r="J414" s="229"/>
      <c r="K414" s="279">
        <f t="shared" ref="K414:K425" si="152">K413</f>
        <v>0.6166666666666667</v>
      </c>
      <c r="L414" s="279"/>
      <c r="M414" s="279">
        <f t="shared" ref="M414:M425" si="153">M413</f>
        <v>1.05</v>
      </c>
      <c r="N414" s="238" t="s">
        <v>378</v>
      </c>
      <c r="O414" s="229">
        <f t="shared" si="150"/>
        <v>11.655000000000001</v>
      </c>
      <c r="P414" s="232"/>
      <c r="Q414" s="233"/>
    </row>
    <row r="415" spans="1:17">
      <c r="A415" s="235"/>
      <c r="B415" s="253"/>
      <c r="C415" s="237">
        <v>4</v>
      </c>
      <c r="D415" s="229">
        <f t="shared" ref="D415:G415" si="154">D414</f>
        <v>0.11</v>
      </c>
      <c r="E415" s="229">
        <f t="shared" si="154"/>
        <v>0.11</v>
      </c>
      <c r="F415" s="229">
        <f t="shared" si="154"/>
        <v>4.5</v>
      </c>
      <c r="G415" s="229">
        <f t="shared" si="154"/>
        <v>4</v>
      </c>
      <c r="H415" s="229"/>
      <c r="I415" s="229"/>
      <c r="J415" s="229"/>
      <c r="K415" s="279">
        <f t="shared" si="152"/>
        <v>0.6166666666666667</v>
      </c>
      <c r="L415" s="279"/>
      <c r="M415" s="279">
        <f t="shared" si="153"/>
        <v>1.05</v>
      </c>
      <c r="N415" s="238" t="s">
        <v>378</v>
      </c>
      <c r="O415" s="229">
        <f t="shared" si="150"/>
        <v>11.655000000000001</v>
      </c>
      <c r="P415" s="232"/>
      <c r="Q415" s="233"/>
    </row>
    <row r="416" spans="1:17">
      <c r="A416" s="235"/>
      <c r="B416" s="253"/>
      <c r="C416" s="237">
        <v>5</v>
      </c>
      <c r="D416" s="229">
        <f t="shared" ref="D416:G416" si="155">D415</f>
        <v>0.11</v>
      </c>
      <c r="E416" s="229">
        <f t="shared" si="155"/>
        <v>0.11</v>
      </c>
      <c r="F416" s="229">
        <f t="shared" si="155"/>
        <v>4.5</v>
      </c>
      <c r="G416" s="229">
        <f t="shared" si="155"/>
        <v>4</v>
      </c>
      <c r="H416" s="229"/>
      <c r="I416" s="229"/>
      <c r="J416" s="229"/>
      <c r="K416" s="279">
        <f t="shared" si="152"/>
        <v>0.6166666666666667</v>
      </c>
      <c r="L416" s="279"/>
      <c r="M416" s="279">
        <f t="shared" si="153"/>
        <v>1.05</v>
      </c>
      <c r="N416" s="238" t="s">
        <v>378</v>
      </c>
      <c r="O416" s="229">
        <f t="shared" si="150"/>
        <v>11.655000000000001</v>
      </c>
      <c r="P416" s="232"/>
      <c r="Q416" s="233"/>
    </row>
    <row r="417" spans="1:17">
      <c r="A417" s="235"/>
      <c r="B417" s="253"/>
      <c r="C417" s="237">
        <v>6</v>
      </c>
      <c r="D417" s="229">
        <f t="shared" ref="D417:G417" si="156">D416</f>
        <v>0.11</v>
      </c>
      <c r="E417" s="229">
        <f t="shared" si="156"/>
        <v>0.11</v>
      </c>
      <c r="F417" s="229">
        <f t="shared" si="156"/>
        <v>4.5</v>
      </c>
      <c r="G417" s="229">
        <f t="shared" si="156"/>
        <v>4</v>
      </c>
      <c r="H417" s="229"/>
      <c r="I417" s="229"/>
      <c r="J417" s="229"/>
      <c r="K417" s="279">
        <f t="shared" si="152"/>
        <v>0.6166666666666667</v>
      </c>
      <c r="L417" s="279"/>
      <c r="M417" s="279">
        <f t="shared" si="153"/>
        <v>1.05</v>
      </c>
      <c r="N417" s="238" t="s">
        <v>378</v>
      </c>
      <c r="O417" s="229">
        <f t="shared" si="150"/>
        <v>11.655000000000001</v>
      </c>
      <c r="P417" s="232"/>
      <c r="Q417" s="233"/>
    </row>
    <row r="418" spans="1:17">
      <c r="A418" s="235"/>
      <c r="B418" s="253"/>
      <c r="C418" s="237">
        <v>7</v>
      </c>
      <c r="D418" s="229">
        <f t="shared" ref="D418:G418" si="157">D417</f>
        <v>0.11</v>
      </c>
      <c r="E418" s="229">
        <f t="shared" si="157"/>
        <v>0.11</v>
      </c>
      <c r="F418" s="229">
        <f t="shared" si="157"/>
        <v>4.5</v>
      </c>
      <c r="G418" s="229">
        <f t="shared" si="157"/>
        <v>4</v>
      </c>
      <c r="H418" s="229"/>
      <c r="I418" s="229"/>
      <c r="J418" s="229"/>
      <c r="K418" s="279">
        <f t="shared" si="152"/>
        <v>0.6166666666666667</v>
      </c>
      <c r="L418" s="279"/>
      <c r="M418" s="279">
        <f t="shared" si="153"/>
        <v>1.05</v>
      </c>
      <c r="N418" s="238" t="s">
        <v>378</v>
      </c>
      <c r="O418" s="229">
        <f t="shared" si="150"/>
        <v>11.655000000000001</v>
      </c>
      <c r="P418" s="232"/>
      <c r="Q418" s="233"/>
    </row>
    <row r="419" spans="1:17">
      <c r="A419" s="235"/>
      <c r="B419" s="253"/>
      <c r="C419" s="237">
        <v>8</v>
      </c>
      <c r="D419" s="229">
        <f t="shared" ref="D419:G419" si="158">D418</f>
        <v>0.11</v>
      </c>
      <c r="E419" s="229">
        <f t="shared" si="158"/>
        <v>0.11</v>
      </c>
      <c r="F419" s="229">
        <f t="shared" si="158"/>
        <v>4.5</v>
      </c>
      <c r="G419" s="229">
        <f t="shared" si="158"/>
        <v>4</v>
      </c>
      <c r="H419" s="229"/>
      <c r="I419" s="229"/>
      <c r="J419" s="229"/>
      <c r="K419" s="279">
        <f t="shared" si="152"/>
        <v>0.6166666666666667</v>
      </c>
      <c r="L419" s="279"/>
      <c r="M419" s="279">
        <f t="shared" si="153"/>
        <v>1.05</v>
      </c>
      <c r="N419" s="238" t="s">
        <v>378</v>
      </c>
      <c r="O419" s="229">
        <f t="shared" si="150"/>
        <v>11.655000000000001</v>
      </c>
      <c r="P419" s="232"/>
      <c r="Q419" s="233"/>
    </row>
    <row r="420" spans="1:17">
      <c r="A420" s="235"/>
      <c r="B420" s="253"/>
      <c r="C420" s="237">
        <v>9</v>
      </c>
      <c r="D420" s="229">
        <f t="shared" ref="D420:G420" si="159">D419</f>
        <v>0.11</v>
      </c>
      <c r="E420" s="229">
        <f t="shared" si="159"/>
        <v>0.11</v>
      </c>
      <c r="F420" s="229">
        <f t="shared" si="159"/>
        <v>4.5</v>
      </c>
      <c r="G420" s="229">
        <f t="shared" si="159"/>
        <v>4</v>
      </c>
      <c r="H420" s="229"/>
      <c r="I420" s="229"/>
      <c r="J420" s="229"/>
      <c r="K420" s="279">
        <f t="shared" si="152"/>
        <v>0.6166666666666667</v>
      </c>
      <c r="L420" s="279"/>
      <c r="M420" s="279">
        <f t="shared" si="153"/>
        <v>1.05</v>
      </c>
      <c r="N420" s="238" t="s">
        <v>378</v>
      </c>
      <c r="O420" s="229">
        <f t="shared" si="150"/>
        <v>11.655000000000001</v>
      </c>
      <c r="P420" s="232"/>
      <c r="Q420" s="233"/>
    </row>
    <row r="421" spans="1:17">
      <c r="A421" s="235"/>
      <c r="B421" s="253"/>
      <c r="C421" s="237">
        <v>10</v>
      </c>
      <c r="D421" s="229">
        <f t="shared" ref="D421:G421" si="160">D420</f>
        <v>0.11</v>
      </c>
      <c r="E421" s="229">
        <f t="shared" si="160"/>
        <v>0.11</v>
      </c>
      <c r="F421" s="229">
        <v>4.67</v>
      </c>
      <c r="G421" s="229">
        <f t="shared" si="160"/>
        <v>4</v>
      </c>
      <c r="H421" s="229"/>
      <c r="I421" s="229"/>
      <c r="J421" s="229"/>
      <c r="K421" s="279">
        <f t="shared" si="152"/>
        <v>0.6166666666666667</v>
      </c>
      <c r="L421" s="279"/>
      <c r="M421" s="279">
        <f t="shared" si="153"/>
        <v>1.05</v>
      </c>
      <c r="N421" s="238" t="s">
        <v>378</v>
      </c>
      <c r="O421" s="229">
        <f t="shared" si="150"/>
        <v>12.095300000000002</v>
      </c>
      <c r="P421" s="232"/>
      <c r="Q421" s="233"/>
    </row>
    <row r="422" spans="1:17">
      <c r="A422" s="235"/>
      <c r="B422" s="253"/>
      <c r="C422" s="237">
        <v>11</v>
      </c>
      <c r="D422" s="229">
        <f t="shared" ref="D422:G422" si="161">D421</f>
        <v>0.11</v>
      </c>
      <c r="E422" s="229">
        <f t="shared" si="161"/>
        <v>0.11</v>
      </c>
      <c r="F422" s="229">
        <f>F420</f>
        <v>4.5</v>
      </c>
      <c r="G422" s="229">
        <f t="shared" si="161"/>
        <v>4</v>
      </c>
      <c r="H422" s="229"/>
      <c r="I422" s="229"/>
      <c r="J422" s="229"/>
      <c r="K422" s="279">
        <f t="shared" si="152"/>
        <v>0.6166666666666667</v>
      </c>
      <c r="L422" s="279"/>
      <c r="M422" s="279">
        <f t="shared" si="153"/>
        <v>1.05</v>
      </c>
      <c r="N422" s="238" t="s">
        <v>378</v>
      </c>
      <c r="O422" s="229">
        <f t="shared" si="150"/>
        <v>11.655000000000001</v>
      </c>
      <c r="P422" s="232"/>
      <c r="Q422" s="233"/>
    </row>
    <row r="423" spans="1:17">
      <c r="A423" s="235"/>
      <c r="B423" s="253"/>
      <c r="C423" s="237">
        <v>12</v>
      </c>
      <c r="D423" s="229">
        <f t="shared" ref="D423:E423" si="162">D422</f>
        <v>0.11</v>
      </c>
      <c r="E423" s="229">
        <f t="shared" si="162"/>
        <v>0.11</v>
      </c>
      <c r="F423" s="229">
        <v>4.67</v>
      </c>
      <c r="G423" s="229">
        <f t="shared" ref="G423:G425" si="163">G422</f>
        <v>4</v>
      </c>
      <c r="H423" s="229"/>
      <c r="I423" s="229"/>
      <c r="J423" s="229"/>
      <c r="K423" s="279">
        <f t="shared" si="152"/>
        <v>0.6166666666666667</v>
      </c>
      <c r="L423" s="279"/>
      <c r="M423" s="279">
        <f t="shared" si="153"/>
        <v>1.05</v>
      </c>
      <c r="N423" s="238" t="s">
        <v>378</v>
      </c>
      <c r="O423" s="229">
        <f t="shared" si="150"/>
        <v>12.095300000000002</v>
      </c>
      <c r="P423" s="232"/>
      <c r="Q423" s="233"/>
    </row>
    <row r="424" spans="1:17">
      <c r="A424" s="235"/>
      <c r="B424" s="253"/>
      <c r="C424" s="237">
        <v>13</v>
      </c>
      <c r="D424" s="229">
        <f t="shared" ref="D424:F424" si="164">D423</f>
        <v>0.11</v>
      </c>
      <c r="E424" s="229">
        <f t="shared" si="164"/>
        <v>0.11</v>
      </c>
      <c r="F424" s="229">
        <f t="shared" si="164"/>
        <v>4.67</v>
      </c>
      <c r="G424" s="229">
        <f t="shared" si="163"/>
        <v>4</v>
      </c>
      <c r="H424" s="229"/>
      <c r="I424" s="229"/>
      <c r="J424" s="229"/>
      <c r="K424" s="279">
        <f t="shared" si="152"/>
        <v>0.6166666666666667</v>
      </c>
      <c r="L424" s="279"/>
      <c r="M424" s="279">
        <f t="shared" si="153"/>
        <v>1.05</v>
      </c>
      <c r="N424" s="238" t="s">
        <v>378</v>
      </c>
      <c r="O424" s="229">
        <f t="shared" si="150"/>
        <v>12.095300000000002</v>
      </c>
      <c r="P424" s="232"/>
      <c r="Q424" s="233"/>
    </row>
    <row r="425" spans="1:17">
      <c r="A425" s="235"/>
      <c r="B425" s="253"/>
      <c r="C425" s="237">
        <v>14</v>
      </c>
      <c r="D425" s="229">
        <f t="shared" ref="D425:F427" si="165">D424</f>
        <v>0.11</v>
      </c>
      <c r="E425" s="229">
        <f t="shared" si="165"/>
        <v>0.11</v>
      </c>
      <c r="F425" s="229">
        <f t="shared" si="165"/>
        <v>4.67</v>
      </c>
      <c r="G425" s="229">
        <f t="shared" si="163"/>
        <v>4</v>
      </c>
      <c r="H425" s="229"/>
      <c r="I425" s="229"/>
      <c r="J425" s="229"/>
      <c r="K425" s="279">
        <f t="shared" si="152"/>
        <v>0.6166666666666667</v>
      </c>
      <c r="L425" s="279"/>
      <c r="M425" s="279">
        <f t="shared" si="153"/>
        <v>1.05</v>
      </c>
      <c r="N425" s="238" t="s">
        <v>378</v>
      </c>
      <c r="O425" s="229">
        <f t="shared" si="150"/>
        <v>12.095300000000002</v>
      </c>
      <c r="P425" s="232"/>
      <c r="Q425" s="233"/>
    </row>
    <row r="426" spans="1:17">
      <c r="A426" s="235"/>
      <c r="B426" s="253"/>
      <c r="C426" s="237" t="s">
        <v>460</v>
      </c>
      <c r="D426" s="229">
        <f t="shared" si="165"/>
        <v>0.11</v>
      </c>
      <c r="E426" s="229">
        <f t="shared" si="165"/>
        <v>0.11</v>
      </c>
      <c r="F426" s="229">
        <v>2.5</v>
      </c>
      <c r="G426" s="229">
        <f>G425</f>
        <v>4</v>
      </c>
      <c r="H426" s="229"/>
      <c r="I426" s="229"/>
      <c r="J426" s="229"/>
      <c r="K426" s="279">
        <f>K425</f>
        <v>0.6166666666666667</v>
      </c>
      <c r="L426" s="279"/>
      <c r="M426" s="279">
        <f>M425</f>
        <v>1.05</v>
      </c>
      <c r="N426" s="238" t="s">
        <v>378</v>
      </c>
      <c r="O426" s="229">
        <f t="shared" ref="O426:O427" si="166">F426*G426*K426*M426</f>
        <v>6.4750000000000005</v>
      </c>
      <c r="P426" s="232"/>
      <c r="Q426" s="233"/>
    </row>
    <row r="427" spans="1:17">
      <c r="A427" s="235"/>
      <c r="B427" s="253"/>
      <c r="C427" s="237" t="s">
        <v>460</v>
      </c>
      <c r="D427" s="229">
        <f t="shared" si="165"/>
        <v>0.11</v>
      </c>
      <c r="E427" s="229">
        <f t="shared" si="165"/>
        <v>0.11</v>
      </c>
      <c r="F427" s="229">
        <v>2.5</v>
      </c>
      <c r="G427" s="229">
        <f>G426</f>
        <v>4</v>
      </c>
      <c r="H427" s="229"/>
      <c r="I427" s="229"/>
      <c r="J427" s="229"/>
      <c r="K427" s="279">
        <f>K426</f>
        <v>0.6166666666666667</v>
      </c>
      <c r="L427" s="279"/>
      <c r="M427" s="279">
        <f>M426</f>
        <v>1.05</v>
      </c>
      <c r="N427" s="238" t="s">
        <v>378</v>
      </c>
      <c r="O427" s="229">
        <f t="shared" si="166"/>
        <v>6.4750000000000005</v>
      </c>
      <c r="P427" s="232"/>
      <c r="Q427" s="233"/>
    </row>
    <row r="428" spans="1:17">
      <c r="A428" s="235"/>
      <c r="B428" s="253"/>
      <c r="C428" s="237"/>
      <c r="D428" s="229"/>
      <c r="E428" s="229"/>
      <c r="F428" s="229"/>
      <c r="G428" s="229"/>
      <c r="H428" s="229"/>
      <c r="I428" s="229"/>
      <c r="J428" s="229"/>
      <c r="K428" s="279"/>
      <c r="L428" s="279"/>
      <c r="M428" s="279"/>
      <c r="N428" s="238"/>
      <c r="O428" s="229"/>
      <c r="P428" s="232"/>
      <c r="Q428" s="233"/>
    </row>
    <row r="429" spans="1:17">
      <c r="A429" s="235"/>
      <c r="B429" s="253"/>
      <c r="C429" s="237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38"/>
      <c r="O429" s="240">
        <f>SUM(O412:O428)</f>
        <v>177.88120000000004</v>
      </c>
      <c r="P429" s="241" t="s">
        <v>272</v>
      </c>
      <c r="Q429" s="233"/>
    </row>
    <row r="430" spans="1:17">
      <c r="A430" s="235"/>
      <c r="B430" s="253"/>
      <c r="C430" s="237"/>
      <c r="D430" s="229"/>
      <c r="E430" s="229"/>
      <c r="F430" s="229"/>
      <c r="G430" s="229"/>
      <c r="H430" s="229"/>
      <c r="I430" s="240" t="s">
        <v>461</v>
      </c>
      <c r="J430" s="240"/>
      <c r="K430" s="240"/>
      <c r="L430" s="240"/>
      <c r="M430" s="240"/>
      <c r="N430" s="256"/>
      <c r="O430" s="240">
        <f>O410+O429</f>
        <v>311.26620000000003</v>
      </c>
      <c r="P430" s="241" t="s">
        <v>272</v>
      </c>
      <c r="Q430" s="233"/>
    </row>
    <row r="431" spans="1:17">
      <c r="A431" s="235" t="s">
        <v>354</v>
      </c>
      <c r="B431" s="242" t="s">
        <v>455</v>
      </c>
      <c r="C431" s="243"/>
      <c r="D431" s="229"/>
      <c r="E431" s="229"/>
      <c r="F431" s="229"/>
      <c r="G431" s="255" t="s">
        <v>488</v>
      </c>
      <c r="H431" s="229"/>
      <c r="I431" s="229"/>
      <c r="J431" s="229"/>
      <c r="K431" s="255" t="s">
        <v>439</v>
      </c>
      <c r="L431" s="229"/>
      <c r="M431" s="229"/>
      <c r="N431" s="238"/>
      <c r="O431" s="229"/>
      <c r="P431" s="232"/>
      <c r="Q431" s="233"/>
    </row>
    <row r="432" spans="1:17">
      <c r="A432" s="235"/>
      <c r="B432" s="260" t="s">
        <v>462</v>
      </c>
      <c r="C432" s="237">
        <v>1</v>
      </c>
      <c r="D432" s="229">
        <v>0.11</v>
      </c>
      <c r="E432" s="229">
        <v>0.11</v>
      </c>
      <c r="F432" s="229">
        <v>4</v>
      </c>
      <c r="G432" s="229">
        <f>ROUNDUP(((F432/0.2)+1),0)</f>
        <v>21</v>
      </c>
      <c r="H432" s="229">
        <f>(D432-0.02)*2+(E432-0.02)*2+0.05</f>
        <v>0.41</v>
      </c>
      <c r="I432" s="229"/>
      <c r="J432" s="229"/>
      <c r="K432" s="279">
        <f>(8^2/36)*0.222</f>
        <v>0.39466666666666667</v>
      </c>
      <c r="L432" s="229"/>
      <c r="M432" s="281">
        <v>1.05</v>
      </c>
      <c r="N432" s="238" t="s">
        <v>378</v>
      </c>
      <c r="O432" s="229">
        <f>G432*H432*K432*M432</f>
        <v>3.567984</v>
      </c>
      <c r="P432" s="232" t="s">
        <v>96</v>
      </c>
      <c r="Q432" s="233"/>
    </row>
    <row r="433" spans="1:17">
      <c r="A433" s="235"/>
      <c r="B433" s="253"/>
      <c r="C433" s="237">
        <v>2</v>
      </c>
      <c r="D433" s="229">
        <f>D432</f>
        <v>0.11</v>
      </c>
      <c r="E433" s="229">
        <f>E432</f>
        <v>0.11</v>
      </c>
      <c r="F433" s="229">
        <f>F432</f>
        <v>4</v>
      </c>
      <c r="G433" s="229">
        <f t="shared" ref="G433:G445" si="167">ROUNDUP(((F433/0.2)+1),0)</f>
        <v>21</v>
      </c>
      <c r="H433" s="229">
        <f t="shared" ref="H433:H445" si="168">(D433-0.02)*2+(E433-0.02)*2+0.05</f>
        <v>0.41</v>
      </c>
      <c r="I433" s="229"/>
      <c r="J433" s="229"/>
      <c r="K433" s="286">
        <f>K432</f>
        <v>0.39466666666666667</v>
      </c>
      <c r="L433" s="286"/>
      <c r="M433" s="286">
        <f>M432</f>
        <v>1.05</v>
      </c>
      <c r="N433" s="238" t="s">
        <v>378</v>
      </c>
      <c r="O433" s="229">
        <f t="shared" ref="O433:O445" si="169">G433*H433*K433*M433</f>
        <v>3.567984</v>
      </c>
      <c r="P433" s="232"/>
      <c r="Q433" s="233"/>
    </row>
    <row r="434" spans="1:17">
      <c r="A434" s="235"/>
      <c r="B434" s="253"/>
      <c r="C434" s="237">
        <v>3</v>
      </c>
      <c r="D434" s="229">
        <f t="shared" ref="D434:F434" si="170">D433</f>
        <v>0.11</v>
      </c>
      <c r="E434" s="229">
        <f t="shared" si="170"/>
        <v>0.11</v>
      </c>
      <c r="F434" s="229">
        <f t="shared" si="170"/>
        <v>4</v>
      </c>
      <c r="G434" s="229">
        <f t="shared" si="167"/>
        <v>21</v>
      </c>
      <c r="H434" s="229">
        <f t="shared" si="168"/>
        <v>0.41</v>
      </c>
      <c r="I434" s="229"/>
      <c r="J434" s="229"/>
      <c r="K434" s="286">
        <f t="shared" ref="K434:K445" si="171">K433</f>
        <v>0.39466666666666667</v>
      </c>
      <c r="L434" s="286"/>
      <c r="M434" s="286">
        <f t="shared" ref="M434:M445" si="172">M433</f>
        <v>1.05</v>
      </c>
      <c r="N434" s="238" t="s">
        <v>378</v>
      </c>
      <c r="O434" s="229">
        <f t="shared" si="169"/>
        <v>3.567984</v>
      </c>
      <c r="P434" s="232"/>
      <c r="Q434" s="233"/>
    </row>
    <row r="435" spans="1:17">
      <c r="A435" s="235"/>
      <c r="B435" s="253"/>
      <c r="C435" s="237">
        <v>4</v>
      </c>
      <c r="D435" s="229">
        <f t="shared" ref="D435:F435" si="173">D434</f>
        <v>0.11</v>
      </c>
      <c r="E435" s="229">
        <f t="shared" si="173"/>
        <v>0.11</v>
      </c>
      <c r="F435" s="229">
        <f t="shared" si="173"/>
        <v>4</v>
      </c>
      <c r="G435" s="229">
        <f t="shared" si="167"/>
        <v>21</v>
      </c>
      <c r="H435" s="229">
        <f t="shared" si="168"/>
        <v>0.41</v>
      </c>
      <c r="I435" s="229"/>
      <c r="J435" s="229"/>
      <c r="K435" s="286">
        <f t="shared" si="171"/>
        <v>0.39466666666666667</v>
      </c>
      <c r="L435" s="286"/>
      <c r="M435" s="286">
        <f t="shared" si="172"/>
        <v>1.05</v>
      </c>
      <c r="N435" s="238" t="s">
        <v>378</v>
      </c>
      <c r="O435" s="229">
        <f t="shared" si="169"/>
        <v>3.567984</v>
      </c>
      <c r="P435" s="232"/>
      <c r="Q435" s="233"/>
    </row>
    <row r="436" spans="1:17">
      <c r="A436" s="235"/>
      <c r="B436" s="253"/>
      <c r="C436" s="237">
        <v>5</v>
      </c>
      <c r="D436" s="229">
        <f t="shared" ref="D436:F436" si="174">D435</f>
        <v>0.11</v>
      </c>
      <c r="E436" s="229">
        <f t="shared" si="174"/>
        <v>0.11</v>
      </c>
      <c r="F436" s="229">
        <f t="shared" si="174"/>
        <v>4</v>
      </c>
      <c r="G436" s="229">
        <f t="shared" si="167"/>
        <v>21</v>
      </c>
      <c r="H436" s="229">
        <f t="shared" si="168"/>
        <v>0.41</v>
      </c>
      <c r="I436" s="229"/>
      <c r="J436" s="229"/>
      <c r="K436" s="286">
        <f t="shared" si="171"/>
        <v>0.39466666666666667</v>
      </c>
      <c r="L436" s="286"/>
      <c r="M436" s="286">
        <f t="shared" si="172"/>
        <v>1.05</v>
      </c>
      <c r="N436" s="238" t="s">
        <v>378</v>
      </c>
      <c r="O436" s="229">
        <f t="shared" si="169"/>
        <v>3.567984</v>
      </c>
      <c r="P436" s="232"/>
      <c r="Q436" s="233"/>
    </row>
    <row r="437" spans="1:17">
      <c r="A437" s="235"/>
      <c r="B437" s="253"/>
      <c r="C437" s="237">
        <v>6</v>
      </c>
      <c r="D437" s="229">
        <f t="shared" ref="D437:F437" si="175">D436</f>
        <v>0.11</v>
      </c>
      <c r="E437" s="229">
        <f t="shared" si="175"/>
        <v>0.11</v>
      </c>
      <c r="F437" s="229">
        <f t="shared" si="175"/>
        <v>4</v>
      </c>
      <c r="G437" s="229">
        <f t="shared" si="167"/>
        <v>21</v>
      </c>
      <c r="H437" s="229">
        <f t="shared" si="168"/>
        <v>0.41</v>
      </c>
      <c r="I437" s="229"/>
      <c r="J437" s="229"/>
      <c r="K437" s="286">
        <f t="shared" si="171"/>
        <v>0.39466666666666667</v>
      </c>
      <c r="L437" s="286"/>
      <c r="M437" s="286">
        <f t="shared" si="172"/>
        <v>1.05</v>
      </c>
      <c r="N437" s="238" t="s">
        <v>378</v>
      </c>
      <c r="O437" s="229">
        <f t="shared" si="169"/>
        <v>3.567984</v>
      </c>
      <c r="P437" s="232"/>
      <c r="Q437" s="233"/>
    </row>
    <row r="438" spans="1:17">
      <c r="A438" s="235"/>
      <c r="B438" s="253"/>
      <c r="C438" s="237">
        <v>7</v>
      </c>
      <c r="D438" s="229">
        <f t="shared" ref="D438:F438" si="176">D437</f>
        <v>0.11</v>
      </c>
      <c r="E438" s="229">
        <f t="shared" si="176"/>
        <v>0.11</v>
      </c>
      <c r="F438" s="229">
        <f t="shared" si="176"/>
        <v>4</v>
      </c>
      <c r="G438" s="229">
        <f t="shared" si="167"/>
        <v>21</v>
      </c>
      <c r="H438" s="229">
        <f t="shared" si="168"/>
        <v>0.41</v>
      </c>
      <c r="I438" s="229"/>
      <c r="J438" s="229"/>
      <c r="K438" s="286">
        <f t="shared" si="171"/>
        <v>0.39466666666666667</v>
      </c>
      <c r="L438" s="286"/>
      <c r="M438" s="286">
        <f t="shared" si="172"/>
        <v>1.05</v>
      </c>
      <c r="N438" s="238" t="s">
        <v>378</v>
      </c>
      <c r="O438" s="229">
        <f t="shared" si="169"/>
        <v>3.567984</v>
      </c>
      <c r="P438" s="232"/>
      <c r="Q438" s="233"/>
    </row>
    <row r="439" spans="1:17">
      <c r="A439" s="235"/>
      <c r="B439" s="253"/>
      <c r="C439" s="237">
        <v>8</v>
      </c>
      <c r="D439" s="229">
        <f t="shared" ref="D439:F439" si="177">D438</f>
        <v>0.11</v>
      </c>
      <c r="E439" s="229">
        <f t="shared" si="177"/>
        <v>0.11</v>
      </c>
      <c r="F439" s="229">
        <f t="shared" si="177"/>
        <v>4</v>
      </c>
      <c r="G439" s="229">
        <f t="shared" si="167"/>
        <v>21</v>
      </c>
      <c r="H439" s="229">
        <f t="shared" si="168"/>
        <v>0.41</v>
      </c>
      <c r="I439" s="229"/>
      <c r="J439" s="229"/>
      <c r="K439" s="286">
        <f t="shared" si="171"/>
        <v>0.39466666666666667</v>
      </c>
      <c r="L439" s="286"/>
      <c r="M439" s="286">
        <f t="shared" si="172"/>
        <v>1.05</v>
      </c>
      <c r="N439" s="238" t="s">
        <v>378</v>
      </c>
      <c r="O439" s="229">
        <f t="shared" si="169"/>
        <v>3.567984</v>
      </c>
      <c r="P439" s="232"/>
      <c r="Q439" s="233"/>
    </row>
    <row r="440" spans="1:17">
      <c r="A440" s="235"/>
      <c r="B440" s="253"/>
      <c r="C440" s="237">
        <v>9</v>
      </c>
      <c r="D440" s="229">
        <f t="shared" ref="D440:F440" si="178">D439</f>
        <v>0.11</v>
      </c>
      <c r="E440" s="229">
        <f t="shared" si="178"/>
        <v>0.11</v>
      </c>
      <c r="F440" s="229">
        <f t="shared" si="178"/>
        <v>4</v>
      </c>
      <c r="G440" s="229">
        <f t="shared" si="167"/>
        <v>21</v>
      </c>
      <c r="H440" s="229">
        <f t="shared" si="168"/>
        <v>0.41</v>
      </c>
      <c r="I440" s="229"/>
      <c r="J440" s="229"/>
      <c r="K440" s="286">
        <f t="shared" si="171"/>
        <v>0.39466666666666667</v>
      </c>
      <c r="L440" s="286"/>
      <c r="M440" s="286">
        <f t="shared" si="172"/>
        <v>1.05</v>
      </c>
      <c r="N440" s="238" t="s">
        <v>378</v>
      </c>
      <c r="O440" s="229">
        <f t="shared" si="169"/>
        <v>3.567984</v>
      </c>
      <c r="P440" s="232"/>
      <c r="Q440" s="233"/>
    </row>
    <row r="441" spans="1:17">
      <c r="A441" s="235"/>
      <c r="B441" s="253"/>
      <c r="C441" s="237">
        <v>10</v>
      </c>
      <c r="D441" s="229">
        <f t="shared" ref="D441:F441" si="179">D440</f>
        <v>0.11</v>
      </c>
      <c r="E441" s="229">
        <f t="shared" si="179"/>
        <v>0.11</v>
      </c>
      <c r="F441" s="229">
        <f t="shared" si="179"/>
        <v>4</v>
      </c>
      <c r="G441" s="229">
        <f t="shared" si="167"/>
        <v>21</v>
      </c>
      <c r="H441" s="229">
        <f t="shared" si="168"/>
        <v>0.41</v>
      </c>
      <c r="I441" s="229"/>
      <c r="J441" s="229"/>
      <c r="K441" s="286">
        <f t="shared" si="171"/>
        <v>0.39466666666666667</v>
      </c>
      <c r="L441" s="286"/>
      <c r="M441" s="286">
        <f t="shared" si="172"/>
        <v>1.05</v>
      </c>
      <c r="N441" s="238" t="s">
        <v>378</v>
      </c>
      <c r="O441" s="229">
        <f t="shared" si="169"/>
        <v>3.567984</v>
      </c>
      <c r="P441" s="232"/>
      <c r="Q441" s="233"/>
    </row>
    <row r="442" spans="1:17">
      <c r="A442" s="235"/>
      <c r="B442" s="253"/>
      <c r="C442" s="237">
        <v>11</v>
      </c>
      <c r="D442" s="229">
        <f t="shared" ref="D442:F442" si="180">D441</f>
        <v>0.11</v>
      </c>
      <c r="E442" s="229">
        <f t="shared" si="180"/>
        <v>0.11</v>
      </c>
      <c r="F442" s="229">
        <f t="shared" si="180"/>
        <v>4</v>
      </c>
      <c r="G442" s="229">
        <f t="shared" si="167"/>
        <v>21</v>
      </c>
      <c r="H442" s="229">
        <f t="shared" si="168"/>
        <v>0.41</v>
      </c>
      <c r="I442" s="229"/>
      <c r="J442" s="229"/>
      <c r="K442" s="286">
        <f t="shared" si="171"/>
        <v>0.39466666666666667</v>
      </c>
      <c r="L442" s="286"/>
      <c r="M442" s="286">
        <f t="shared" si="172"/>
        <v>1.05</v>
      </c>
      <c r="N442" s="238" t="s">
        <v>378</v>
      </c>
      <c r="O442" s="229">
        <f t="shared" si="169"/>
        <v>3.567984</v>
      </c>
      <c r="P442" s="232"/>
      <c r="Q442" s="233"/>
    </row>
    <row r="443" spans="1:17">
      <c r="A443" s="235"/>
      <c r="B443" s="253"/>
      <c r="C443" s="237">
        <v>12</v>
      </c>
      <c r="D443" s="229">
        <f t="shared" ref="D443:E443" si="181">D442</f>
        <v>0.11</v>
      </c>
      <c r="E443" s="229">
        <f t="shared" si="181"/>
        <v>0.11</v>
      </c>
      <c r="F443" s="229">
        <v>2.5</v>
      </c>
      <c r="G443" s="229">
        <f t="shared" si="167"/>
        <v>14</v>
      </c>
      <c r="H443" s="229">
        <f t="shared" si="168"/>
        <v>0.41</v>
      </c>
      <c r="I443" s="229"/>
      <c r="J443" s="229"/>
      <c r="K443" s="286">
        <f t="shared" si="171"/>
        <v>0.39466666666666667</v>
      </c>
      <c r="L443" s="286"/>
      <c r="M443" s="286">
        <f t="shared" si="172"/>
        <v>1.05</v>
      </c>
      <c r="N443" s="238" t="s">
        <v>378</v>
      </c>
      <c r="O443" s="229">
        <f t="shared" si="169"/>
        <v>2.3786559999999994</v>
      </c>
      <c r="P443" s="232"/>
      <c r="Q443" s="233"/>
    </row>
    <row r="444" spans="1:17">
      <c r="A444" s="235"/>
      <c r="B444" s="253"/>
      <c r="C444" s="237">
        <v>13</v>
      </c>
      <c r="D444" s="229">
        <f t="shared" ref="D444:F444" si="182">D443</f>
        <v>0.11</v>
      </c>
      <c r="E444" s="229">
        <f t="shared" si="182"/>
        <v>0.11</v>
      </c>
      <c r="F444" s="229">
        <f t="shared" si="182"/>
        <v>2.5</v>
      </c>
      <c r="G444" s="229">
        <f t="shared" si="167"/>
        <v>14</v>
      </c>
      <c r="H444" s="229">
        <f t="shared" si="168"/>
        <v>0.41</v>
      </c>
      <c r="I444" s="229"/>
      <c r="J444" s="229"/>
      <c r="K444" s="286">
        <f t="shared" si="171"/>
        <v>0.39466666666666667</v>
      </c>
      <c r="L444" s="286"/>
      <c r="M444" s="286">
        <f t="shared" si="172"/>
        <v>1.05</v>
      </c>
      <c r="N444" s="238" t="s">
        <v>378</v>
      </c>
      <c r="O444" s="229">
        <f t="shared" si="169"/>
        <v>2.3786559999999994</v>
      </c>
      <c r="P444" s="232"/>
      <c r="Q444" s="233"/>
    </row>
    <row r="445" spans="1:17">
      <c r="A445" s="235"/>
      <c r="B445" s="253"/>
      <c r="C445" s="237">
        <v>14</v>
      </c>
      <c r="D445" s="229">
        <f t="shared" ref="D445:F445" si="183">D444</f>
        <v>0.11</v>
      </c>
      <c r="E445" s="229">
        <f t="shared" si="183"/>
        <v>0.11</v>
      </c>
      <c r="F445" s="229">
        <f t="shared" si="183"/>
        <v>2.5</v>
      </c>
      <c r="G445" s="229">
        <f t="shared" si="167"/>
        <v>14</v>
      </c>
      <c r="H445" s="229">
        <f t="shared" si="168"/>
        <v>0.41</v>
      </c>
      <c r="I445" s="229"/>
      <c r="J445" s="229"/>
      <c r="K445" s="286">
        <f t="shared" si="171"/>
        <v>0.39466666666666667</v>
      </c>
      <c r="L445" s="286"/>
      <c r="M445" s="286">
        <f t="shared" si="172"/>
        <v>1.05</v>
      </c>
      <c r="N445" s="238" t="s">
        <v>378</v>
      </c>
      <c r="O445" s="229">
        <f t="shared" si="169"/>
        <v>2.3786559999999994</v>
      </c>
      <c r="P445" s="232"/>
      <c r="Q445" s="233"/>
    </row>
    <row r="446" spans="1:17">
      <c r="A446" s="235"/>
      <c r="B446" s="253"/>
      <c r="C446" s="237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38"/>
      <c r="O446" s="240">
        <f>SUM(O432:O445)</f>
        <v>46.383792</v>
      </c>
      <c r="P446" s="241" t="s">
        <v>96</v>
      </c>
      <c r="Q446" s="233"/>
    </row>
    <row r="447" spans="1:17">
      <c r="A447" s="235" t="s">
        <v>402</v>
      </c>
      <c r="B447" s="242" t="s">
        <v>459</v>
      </c>
      <c r="C447" s="243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38"/>
      <c r="O447" s="229"/>
      <c r="P447" s="232"/>
      <c r="Q447" s="233"/>
    </row>
    <row r="448" spans="1:17">
      <c r="A448" s="235"/>
      <c r="B448" s="260" t="s">
        <v>462</v>
      </c>
      <c r="C448" s="237">
        <v>1</v>
      </c>
      <c r="D448" s="229">
        <v>0.11</v>
      </c>
      <c r="E448" s="229">
        <v>0.11</v>
      </c>
      <c r="F448" s="229">
        <v>4.5</v>
      </c>
      <c r="G448" s="229">
        <f t="shared" ref="G448:G463" si="184">ROUNDUP(((F448/0.2)+1),0)</f>
        <v>24</v>
      </c>
      <c r="H448" s="229">
        <f t="shared" ref="H448:H463" si="185">(D448-0.02)*2+(E448-0.02)*2+0.05</f>
        <v>0.41</v>
      </c>
      <c r="I448" s="229"/>
      <c r="J448" s="229"/>
      <c r="K448" s="279">
        <f>K445</f>
        <v>0.39466666666666667</v>
      </c>
      <c r="L448" s="279"/>
      <c r="M448" s="279">
        <f>M445</f>
        <v>1.05</v>
      </c>
      <c r="N448" s="238" t="s">
        <v>378</v>
      </c>
      <c r="O448" s="229">
        <f t="shared" ref="O448:O463" si="186">G448*H448*K448*M448</f>
        <v>4.0776960000000004</v>
      </c>
      <c r="P448" s="232" t="s">
        <v>96</v>
      </c>
      <c r="Q448" s="233"/>
    </row>
    <row r="449" spans="1:17">
      <c r="A449" s="235"/>
      <c r="B449" s="253"/>
      <c r="C449" s="237">
        <v>2</v>
      </c>
      <c r="D449" s="229">
        <f>D448</f>
        <v>0.11</v>
      </c>
      <c r="E449" s="229">
        <f>E448</f>
        <v>0.11</v>
      </c>
      <c r="F449" s="229">
        <f>F448</f>
        <v>4.5</v>
      </c>
      <c r="G449" s="229">
        <f t="shared" si="184"/>
        <v>24</v>
      </c>
      <c r="H449" s="229">
        <f t="shared" si="185"/>
        <v>0.41</v>
      </c>
      <c r="I449" s="229"/>
      <c r="J449" s="229"/>
      <c r="K449" s="279">
        <f>K448</f>
        <v>0.39466666666666667</v>
      </c>
      <c r="L449" s="279"/>
      <c r="M449" s="279">
        <f>M448</f>
        <v>1.05</v>
      </c>
      <c r="N449" s="238" t="s">
        <v>378</v>
      </c>
      <c r="O449" s="229">
        <f t="shared" si="186"/>
        <v>4.0776960000000004</v>
      </c>
      <c r="P449" s="232"/>
      <c r="Q449" s="233"/>
    </row>
    <row r="450" spans="1:17">
      <c r="A450" s="235"/>
      <c r="B450" s="253"/>
      <c r="C450" s="237">
        <v>3</v>
      </c>
      <c r="D450" s="229">
        <f t="shared" ref="D450:F450" si="187">D449</f>
        <v>0.11</v>
      </c>
      <c r="E450" s="229">
        <f t="shared" si="187"/>
        <v>0.11</v>
      </c>
      <c r="F450" s="229">
        <f t="shared" si="187"/>
        <v>4.5</v>
      </c>
      <c r="G450" s="229">
        <f t="shared" si="184"/>
        <v>24</v>
      </c>
      <c r="H450" s="229">
        <f t="shared" si="185"/>
        <v>0.41</v>
      </c>
      <c r="I450" s="229"/>
      <c r="J450" s="229"/>
      <c r="K450" s="279">
        <f t="shared" ref="K450:K461" si="188">K449</f>
        <v>0.39466666666666667</v>
      </c>
      <c r="L450" s="279"/>
      <c r="M450" s="279">
        <f t="shared" ref="M450:M461" si="189">M449</f>
        <v>1.05</v>
      </c>
      <c r="N450" s="238" t="s">
        <v>378</v>
      </c>
      <c r="O450" s="229">
        <f t="shared" si="186"/>
        <v>4.0776960000000004</v>
      </c>
      <c r="P450" s="232"/>
      <c r="Q450" s="233"/>
    </row>
    <row r="451" spans="1:17">
      <c r="A451" s="235"/>
      <c r="B451" s="253"/>
      <c r="C451" s="237">
        <v>4</v>
      </c>
      <c r="D451" s="229">
        <f t="shared" ref="D451:F451" si="190">D450</f>
        <v>0.11</v>
      </c>
      <c r="E451" s="229">
        <f t="shared" si="190"/>
        <v>0.11</v>
      </c>
      <c r="F451" s="229">
        <f t="shared" si="190"/>
        <v>4.5</v>
      </c>
      <c r="G451" s="229">
        <f t="shared" si="184"/>
        <v>24</v>
      </c>
      <c r="H451" s="229">
        <f t="shared" si="185"/>
        <v>0.41</v>
      </c>
      <c r="I451" s="229"/>
      <c r="J451" s="229"/>
      <c r="K451" s="279">
        <f t="shared" si="188"/>
        <v>0.39466666666666667</v>
      </c>
      <c r="L451" s="279"/>
      <c r="M451" s="279">
        <f t="shared" si="189"/>
        <v>1.05</v>
      </c>
      <c r="N451" s="238" t="s">
        <v>378</v>
      </c>
      <c r="O451" s="229">
        <f t="shared" si="186"/>
        <v>4.0776960000000004</v>
      </c>
      <c r="P451" s="232"/>
      <c r="Q451" s="233"/>
    </row>
    <row r="452" spans="1:17">
      <c r="A452" s="235"/>
      <c r="B452" s="253"/>
      <c r="C452" s="237">
        <v>5</v>
      </c>
      <c r="D452" s="229">
        <f t="shared" ref="D452:F452" si="191">D451</f>
        <v>0.11</v>
      </c>
      <c r="E452" s="229">
        <f t="shared" si="191"/>
        <v>0.11</v>
      </c>
      <c r="F452" s="229">
        <f t="shared" si="191"/>
        <v>4.5</v>
      </c>
      <c r="G452" s="229">
        <f t="shared" si="184"/>
        <v>24</v>
      </c>
      <c r="H452" s="229">
        <f t="shared" si="185"/>
        <v>0.41</v>
      </c>
      <c r="I452" s="229"/>
      <c r="J452" s="229"/>
      <c r="K452" s="279">
        <f t="shared" si="188"/>
        <v>0.39466666666666667</v>
      </c>
      <c r="L452" s="279"/>
      <c r="M452" s="279">
        <f t="shared" si="189"/>
        <v>1.05</v>
      </c>
      <c r="N452" s="238" t="s">
        <v>378</v>
      </c>
      <c r="O452" s="229">
        <f t="shared" si="186"/>
        <v>4.0776960000000004</v>
      </c>
      <c r="P452" s="232"/>
      <c r="Q452" s="233"/>
    </row>
    <row r="453" spans="1:17">
      <c r="A453" s="235"/>
      <c r="B453" s="253"/>
      <c r="C453" s="237">
        <v>6</v>
      </c>
      <c r="D453" s="229">
        <f t="shared" ref="D453:F453" si="192">D452</f>
        <v>0.11</v>
      </c>
      <c r="E453" s="229">
        <f t="shared" si="192"/>
        <v>0.11</v>
      </c>
      <c r="F453" s="229">
        <f t="shared" si="192"/>
        <v>4.5</v>
      </c>
      <c r="G453" s="229">
        <f t="shared" si="184"/>
        <v>24</v>
      </c>
      <c r="H453" s="229">
        <f t="shared" si="185"/>
        <v>0.41</v>
      </c>
      <c r="I453" s="229"/>
      <c r="J453" s="229"/>
      <c r="K453" s="279">
        <f t="shared" si="188"/>
        <v>0.39466666666666667</v>
      </c>
      <c r="L453" s="279"/>
      <c r="M453" s="279">
        <f t="shared" si="189"/>
        <v>1.05</v>
      </c>
      <c r="N453" s="238" t="s">
        <v>378</v>
      </c>
      <c r="O453" s="229">
        <f t="shared" si="186"/>
        <v>4.0776960000000004</v>
      </c>
      <c r="P453" s="232"/>
      <c r="Q453" s="233"/>
    </row>
    <row r="454" spans="1:17">
      <c r="A454" s="235"/>
      <c r="B454" s="253"/>
      <c r="C454" s="237">
        <v>7</v>
      </c>
      <c r="D454" s="229">
        <f t="shared" ref="D454:F454" si="193">D453</f>
        <v>0.11</v>
      </c>
      <c r="E454" s="229">
        <f t="shared" si="193"/>
        <v>0.11</v>
      </c>
      <c r="F454" s="229">
        <f t="shared" si="193"/>
        <v>4.5</v>
      </c>
      <c r="G454" s="229">
        <f t="shared" si="184"/>
        <v>24</v>
      </c>
      <c r="H454" s="229">
        <f t="shared" si="185"/>
        <v>0.41</v>
      </c>
      <c r="I454" s="229"/>
      <c r="J454" s="229"/>
      <c r="K454" s="279">
        <f t="shared" si="188"/>
        <v>0.39466666666666667</v>
      </c>
      <c r="L454" s="279"/>
      <c r="M454" s="279">
        <f t="shared" si="189"/>
        <v>1.05</v>
      </c>
      <c r="N454" s="238" t="s">
        <v>378</v>
      </c>
      <c r="O454" s="229">
        <f t="shared" si="186"/>
        <v>4.0776960000000004</v>
      </c>
      <c r="P454" s="232"/>
      <c r="Q454" s="233"/>
    </row>
    <row r="455" spans="1:17">
      <c r="A455" s="235"/>
      <c r="B455" s="253"/>
      <c r="C455" s="237">
        <v>8</v>
      </c>
      <c r="D455" s="229">
        <f t="shared" ref="D455:F455" si="194">D454</f>
        <v>0.11</v>
      </c>
      <c r="E455" s="229">
        <f t="shared" si="194"/>
        <v>0.11</v>
      </c>
      <c r="F455" s="229">
        <f t="shared" si="194"/>
        <v>4.5</v>
      </c>
      <c r="G455" s="229">
        <f t="shared" si="184"/>
        <v>24</v>
      </c>
      <c r="H455" s="229">
        <f t="shared" si="185"/>
        <v>0.41</v>
      </c>
      <c r="I455" s="229"/>
      <c r="J455" s="229"/>
      <c r="K455" s="279">
        <f t="shared" si="188"/>
        <v>0.39466666666666667</v>
      </c>
      <c r="L455" s="279"/>
      <c r="M455" s="279">
        <f t="shared" si="189"/>
        <v>1.05</v>
      </c>
      <c r="N455" s="238" t="s">
        <v>378</v>
      </c>
      <c r="O455" s="229">
        <f t="shared" si="186"/>
        <v>4.0776960000000004</v>
      </c>
      <c r="P455" s="232"/>
      <c r="Q455" s="233"/>
    </row>
    <row r="456" spans="1:17">
      <c r="A456" s="235"/>
      <c r="B456" s="253"/>
      <c r="C456" s="237">
        <v>9</v>
      </c>
      <c r="D456" s="229">
        <f t="shared" ref="D456:F456" si="195">D455</f>
        <v>0.11</v>
      </c>
      <c r="E456" s="229">
        <f t="shared" si="195"/>
        <v>0.11</v>
      </c>
      <c r="F456" s="229">
        <f t="shared" si="195"/>
        <v>4.5</v>
      </c>
      <c r="G456" s="229">
        <f t="shared" si="184"/>
        <v>24</v>
      </c>
      <c r="H456" s="229">
        <f t="shared" si="185"/>
        <v>0.41</v>
      </c>
      <c r="I456" s="229"/>
      <c r="J456" s="229"/>
      <c r="K456" s="279">
        <f t="shared" si="188"/>
        <v>0.39466666666666667</v>
      </c>
      <c r="L456" s="279"/>
      <c r="M456" s="279">
        <f t="shared" si="189"/>
        <v>1.05</v>
      </c>
      <c r="N456" s="238" t="s">
        <v>378</v>
      </c>
      <c r="O456" s="229">
        <f t="shared" si="186"/>
        <v>4.0776960000000004</v>
      </c>
      <c r="P456" s="232"/>
      <c r="Q456" s="233"/>
    </row>
    <row r="457" spans="1:17">
      <c r="A457" s="235"/>
      <c r="B457" s="253"/>
      <c r="C457" s="237">
        <v>10</v>
      </c>
      <c r="D457" s="229">
        <f t="shared" ref="D457:E457" si="196">D456</f>
        <v>0.11</v>
      </c>
      <c r="E457" s="229">
        <f t="shared" si="196"/>
        <v>0.11</v>
      </c>
      <c r="F457" s="229">
        <v>4.67</v>
      </c>
      <c r="G457" s="229">
        <f t="shared" si="184"/>
        <v>25</v>
      </c>
      <c r="H457" s="229">
        <f t="shared" si="185"/>
        <v>0.41</v>
      </c>
      <c r="I457" s="229"/>
      <c r="J457" s="229"/>
      <c r="K457" s="279">
        <f t="shared" si="188"/>
        <v>0.39466666666666667</v>
      </c>
      <c r="L457" s="279"/>
      <c r="M457" s="279">
        <f t="shared" si="189"/>
        <v>1.05</v>
      </c>
      <c r="N457" s="238" t="s">
        <v>378</v>
      </c>
      <c r="O457" s="229">
        <f t="shared" si="186"/>
        <v>4.2476000000000003</v>
      </c>
      <c r="P457" s="232"/>
      <c r="Q457" s="233"/>
    </row>
    <row r="458" spans="1:17">
      <c r="A458" s="235"/>
      <c r="B458" s="253"/>
      <c r="C458" s="237">
        <v>11</v>
      </c>
      <c r="D458" s="229">
        <f t="shared" ref="D458:E458" si="197">D457</f>
        <v>0.11</v>
      </c>
      <c r="E458" s="229">
        <f t="shared" si="197"/>
        <v>0.11</v>
      </c>
      <c r="F458" s="229">
        <f>F456</f>
        <v>4.5</v>
      </c>
      <c r="G458" s="229">
        <f t="shared" si="184"/>
        <v>24</v>
      </c>
      <c r="H458" s="229">
        <f t="shared" si="185"/>
        <v>0.41</v>
      </c>
      <c r="I458" s="229"/>
      <c r="J458" s="229"/>
      <c r="K458" s="279">
        <f t="shared" si="188"/>
        <v>0.39466666666666667</v>
      </c>
      <c r="L458" s="279"/>
      <c r="M458" s="279">
        <f t="shared" si="189"/>
        <v>1.05</v>
      </c>
      <c r="N458" s="238" t="s">
        <v>378</v>
      </c>
      <c r="O458" s="229">
        <f t="shared" si="186"/>
        <v>4.0776960000000004</v>
      </c>
      <c r="P458" s="232"/>
      <c r="Q458" s="233"/>
    </row>
    <row r="459" spans="1:17">
      <c r="A459" s="235"/>
      <c r="B459" s="253"/>
      <c r="C459" s="237">
        <v>12</v>
      </c>
      <c r="D459" s="229">
        <f t="shared" ref="D459:E459" si="198">D458</f>
        <v>0.11</v>
      </c>
      <c r="E459" s="229">
        <f t="shared" si="198"/>
        <v>0.11</v>
      </c>
      <c r="F459" s="229">
        <v>4.67</v>
      </c>
      <c r="G459" s="229">
        <f t="shared" si="184"/>
        <v>25</v>
      </c>
      <c r="H459" s="229">
        <f t="shared" si="185"/>
        <v>0.41</v>
      </c>
      <c r="I459" s="229"/>
      <c r="J459" s="229"/>
      <c r="K459" s="279">
        <f t="shared" si="188"/>
        <v>0.39466666666666667</v>
      </c>
      <c r="L459" s="279"/>
      <c r="M459" s="279">
        <f t="shared" si="189"/>
        <v>1.05</v>
      </c>
      <c r="N459" s="238" t="s">
        <v>378</v>
      </c>
      <c r="O459" s="229">
        <f t="shared" si="186"/>
        <v>4.2476000000000003</v>
      </c>
      <c r="P459" s="232"/>
      <c r="Q459" s="233"/>
    </row>
    <row r="460" spans="1:17">
      <c r="A460" s="235"/>
      <c r="B460" s="253"/>
      <c r="C460" s="237">
        <v>13</v>
      </c>
      <c r="D460" s="229">
        <f t="shared" ref="D460:F460" si="199">D459</f>
        <v>0.11</v>
      </c>
      <c r="E460" s="229">
        <f t="shared" si="199"/>
        <v>0.11</v>
      </c>
      <c r="F460" s="229">
        <f t="shared" si="199"/>
        <v>4.67</v>
      </c>
      <c r="G460" s="229">
        <f t="shared" si="184"/>
        <v>25</v>
      </c>
      <c r="H460" s="229">
        <f t="shared" si="185"/>
        <v>0.41</v>
      </c>
      <c r="I460" s="229"/>
      <c r="J460" s="229"/>
      <c r="K460" s="279">
        <f t="shared" si="188"/>
        <v>0.39466666666666667</v>
      </c>
      <c r="L460" s="279"/>
      <c r="M460" s="279">
        <f t="shared" si="189"/>
        <v>1.05</v>
      </c>
      <c r="N460" s="238" t="s">
        <v>378</v>
      </c>
      <c r="O460" s="229">
        <f t="shared" si="186"/>
        <v>4.2476000000000003</v>
      </c>
      <c r="P460" s="232"/>
      <c r="Q460" s="233"/>
    </row>
    <row r="461" spans="1:17">
      <c r="A461" s="235"/>
      <c r="B461" s="253"/>
      <c r="C461" s="237">
        <v>14</v>
      </c>
      <c r="D461" s="229">
        <f t="shared" ref="D461:F461" si="200">D460</f>
        <v>0.11</v>
      </c>
      <c r="E461" s="229">
        <f t="shared" si="200"/>
        <v>0.11</v>
      </c>
      <c r="F461" s="229">
        <f t="shared" si="200"/>
        <v>4.67</v>
      </c>
      <c r="G461" s="229">
        <f t="shared" si="184"/>
        <v>25</v>
      </c>
      <c r="H461" s="229">
        <f t="shared" si="185"/>
        <v>0.41</v>
      </c>
      <c r="I461" s="229"/>
      <c r="J461" s="229"/>
      <c r="K461" s="279">
        <f t="shared" si="188"/>
        <v>0.39466666666666667</v>
      </c>
      <c r="L461" s="279"/>
      <c r="M461" s="279">
        <f t="shared" si="189"/>
        <v>1.05</v>
      </c>
      <c r="N461" s="238" t="s">
        <v>378</v>
      </c>
      <c r="O461" s="229">
        <f t="shared" si="186"/>
        <v>4.2476000000000003</v>
      </c>
      <c r="P461" s="232"/>
      <c r="Q461" s="233"/>
    </row>
    <row r="462" spans="1:17">
      <c r="A462" s="235"/>
      <c r="B462" s="253"/>
      <c r="C462" s="237" t="s">
        <v>460</v>
      </c>
      <c r="D462" s="229">
        <f t="shared" ref="D462:E462" si="201">D461</f>
        <v>0.11</v>
      </c>
      <c r="E462" s="229">
        <f t="shared" si="201"/>
        <v>0.11</v>
      </c>
      <c r="F462" s="229">
        <v>2.5</v>
      </c>
      <c r="G462" s="229">
        <f t="shared" si="184"/>
        <v>14</v>
      </c>
      <c r="H462" s="229">
        <f t="shared" si="185"/>
        <v>0.41</v>
      </c>
      <c r="I462" s="229"/>
      <c r="J462" s="229"/>
      <c r="K462" s="279">
        <f>K461</f>
        <v>0.39466666666666667</v>
      </c>
      <c r="L462" s="279"/>
      <c r="M462" s="279">
        <f>M461</f>
        <v>1.05</v>
      </c>
      <c r="N462" s="238" t="s">
        <v>378</v>
      </c>
      <c r="O462" s="229">
        <f t="shared" si="186"/>
        <v>2.3786559999999994</v>
      </c>
      <c r="P462" s="232"/>
      <c r="Q462" s="233"/>
    </row>
    <row r="463" spans="1:17">
      <c r="A463" s="235"/>
      <c r="B463" s="253"/>
      <c r="C463" s="237" t="s">
        <v>460</v>
      </c>
      <c r="D463" s="229">
        <f t="shared" ref="D463:E463" si="202">D462</f>
        <v>0.11</v>
      </c>
      <c r="E463" s="229">
        <f t="shared" si="202"/>
        <v>0.11</v>
      </c>
      <c r="F463" s="229">
        <v>2.5</v>
      </c>
      <c r="G463" s="229">
        <f t="shared" si="184"/>
        <v>14</v>
      </c>
      <c r="H463" s="229">
        <f t="shared" si="185"/>
        <v>0.41</v>
      </c>
      <c r="I463" s="229"/>
      <c r="J463" s="229"/>
      <c r="K463" s="279">
        <f>K462</f>
        <v>0.39466666666666667</v>
      </c>
      <c r="L463" s="279"/>
      <c r="M463" s="279">
        <f>M462</f>
        <v>1.05</v>
      </c>
      <c r="N463" s="238" t="s">
        <v>378</v>
      </c>
      <c r="O463" s="229">
        <f t="shared" si="186"/>
        <v>2.3786559999999994</v>
      </c>
      <c r="P463" s="232"/>
      <c r="Q463" s="233"/>
    </row>
    <row r="464" spans="1:17">
      <c r="A464" s="235"/>
      <c r="B464" s="253"/>
      <c r="C464" s="237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38"/>
      <c r="O464" s="240">
        <f>SUM(O448:O463)</f>
        <v>62.524672000000002</v>
      </c>
      <c r="P464" s="241" t="s">
        <v>272</v>
      </c>
      <c r="Q464" s="233"/>
    </row>
    <row r="465" spans="1:17">
      <c r="A465" s="235"/>
      <c r="B465" s="253"/>
      <c r="C465" s="237"/>
      <c r="D465" s="229"/>
      <c r="E465" s="229"/>
      <c r="F465" s="229"/>
      <c r="G465" s="229"/>
      <c r="H465" s="229"/>
      <c r="I465" s="240" t="s">
        <v>461</v>
      </c>
      <c r="J465" s="240"/>
      <c r="K465" s="240"/>
      <c r="L465" s="240"/>
      <c r="M465" s="240"/>
      <c r="N465" s="256"/>
      <c r="O465" s="240">
        <f>O446+O464</f>
        <v>108.90846400000001</v>
      </c>
      <c r="P465" s="241" t="s">
        <v>272</v>
      </c>
      <c r="Q465" s="233"/>
    </row>
    <row r="466" spans="1:17">
      <c r="A466" s="235" t="s">
        <v>403</v>
      </c>
      <c r="B466" s="242" t="s">
        <v>463</v>
      </c>
      <c r="C466" s="243"/>
      <c r="D466" s="229"/>
      <c r="E466" s="229"/>
      <c r="F466" s="229"/>
      <c r="G466" s="255"/>
      <c r="H466" s="229"/>
      <c r="I466" s="229"/>
      <c r="J466" s="229"/>
      <c r="K466" s="255"/>
      <c r="L466" s="229"/>
      <c r="M466" s="229"/>
      <c r="N466" s="238"/>
      <c r="O466" s="229"/>
      <c r="P466" s="232"/>
      <c r="Q466" s="233"/>
    </row>
    <row r="467" spans="1:17">
      <c r="A467" s="235"/>
      <c r="B467" s="260"/>
      <c r="C467" s="237">
        <v>1</v>
      </c>
      <c r="D467" s="229">
        <v>0.11</v>
      </c>
      <c r="E467" s="229">
        <v>0.2</v>
      </c>
      <c r="F467" s="229">
        <v>4</v>
      </c>
      <c r="G467" s="229">
        <v>2</v>
      </c>
      <c r="H467" s="229"/>
      <c r="I467" s="229"/>
      <c r="J467" s="229"/>
      <c r="K467" s="279"/>
      <c r="L467" s="229"/>
      <c r="M467" s="281">
        <v>1</v>
      </c>
      <c r="N467" s="238" t="s">
        <v>378</v>
      </c>
      <c r="O467" s="229">
        <f>E467*F467*G467*M467</f>
        <v>1.6</v>
      </c>
      <c r="P467" s="232" t="s">
        <v>353</v>
      </c>
      <c r="Q467" s="233"/>
    </row>
    <row r="468" spans="1:17">
      <c r="A468" s="235"/>
      <c r="B468" s="253"/>
      <c r="C468" s="237">
        <v>2</v>
      </c>
      <c r="D468" s="229">
        <f>D467</f>
        <v>0.11</v>
      </c>
      <c r="E468" s="229">
        <f>E467</f>
        <v>0.2</v>
      </c>
      <c r="F468" s="229">
        <f>F467</f>
        <v>4</v>
      </c>
      <c r="G468" s="229">
        <v>2</v>
      </c>
      <c r="H468" s="229"/>
      <c r="I468" s="229"/>
      <c r="J468" s="229"/>
      <c r="K468" s="286"/>
      <c r="L468" s="286"/>
      <c r="M468" s="286">
        <f>M467</f>
        <v>1</v>
      </c>
      <c r="N468" s="238" t="s">
        <v>378</v>
      </c>
      <c r="O468" s="229">
        <f t="shared" ref="O468:O480" si="203">E468*F468*G468*M468</f>
        <v>1.6</v>
      </c>
      <c r="P468" s="232"/>
      <c r="Q468" s="233"/>
    </row>
    <row r="469" spans="1:17">
      <c r="A469" s="235"/>
      <c r="B469" s="253"/>
      <c r="C469" s="237">
        <v>3</v>
      </c>
      <c r="D469" s="229">
        <f t="shared" ref="D469:F469" si="204">D468</f>
        <v>0.11</v>
      </c>
      <c r="E469" s="229">
        <f t="shared" si="204"/>
        <v>0.2</v>
      </c>
      <c r="F469" s="229">
        <f t="shared" si="204"/>
        <v>4</v>
      </c>
      <c r="G469" s="229">
        <v>2</v>
      </c>
      <c r="H469" s="229"/>
      <c r="I469" s="229"/>
      <c r="J469" s="229"/>
      <c r="K469" s="286"/>
      <c r="L469" s="286"/>
      <c r="M469" s="286">
        <f t="shared" ref="M469:M480" si="205">M468</f>
        <v>1</v>
      </c>
      <c r="N469" s="238" t="s">
        <v>378</v>
      </c>
      <c r="O469" s="229">
        <f t="shared" si="203"/>
        <v>1.6</v>
      </c>
      <c r="P469" s="232"/>
      <c r="Q469" s="233"/>
    </row>
    <row r="470" spans="1:17">
      <c r="A470" s="235"/>
      <c r="B470" s="253"/>
      <c r="C470" s="237">
        <v>4</v>
      </c>
      <c r="D470" s="229">
        <f t="shared" ref="D470:F470" si="206">D469</f>
        <v>0.11</v>
      </c>
      <c r="E470" s="229">
        <f t="shared" si="206"/>
        <v>0.2</v>
      </c>
      <c r="F470" s="229">
        <f t="shared" si="206"/>
        <v>4</v>
      </c>
      <c r="G470" s="229">
        <v>2</v>
      </c>
      <c r="H470" s="229"/>
      <c r="I470" s="229"/>
      <c r="J470" s="229"/>
      <c r="K470" s="286"/>
      <c r="L470" s="286"/>
      <c r="M470" s="286">
        <f t="shared" si="205"/>
        <v>1</v>
      </c>
      <c r="N470" s="238" t="s">
        <v>378</v>
      </c>
      <c r="O470" s="229">
        <f t="shared" si="203"/>
        <v>1.6</v>
      </c>
      <c r="P470" s="232"/>
      <c r="Q470" s="233"/>
    </row>
    <row r="471" spans="1:17">
      <c r="A471" s="235"/>
      <c r="B471" s="253"/>
      <c r="C471" s="237">
        <v>5</v>
      </c>
      <c r="D471" s="229">
        <f t="shared" ref="D471:F471" si="207">D470</f>
        <v>0.11</v>
      </c>
      <c r="E471" s="229">
        <f t="shared" si="207"/>
        <v>0.2</v>
      </c>
      <c r="F471" s="229">
        <f t="shared" si="207"/>
        <v>4</v>
      </c>
      <c r="G471" s="229">
        <v>2</v>
      </c>
      <c r="H471" s="229"/>
      <c r="I471" s="229"/>
      <c r="J471" s="229"/>
      <c r="K471" s="286"/>
      <c r="L471" s="286"/>
      <c r="M471" s="286">
        <f t="shared" si="205"/>
        <v>1</v>
      </c>
      <c r="N471" s="238" t="s">
        <v>378</v>
      </c>
      <c r="O471" s="229">
        <f t="shared" si="203"/>
        <v>1.6</v>
      </c>
      <c r="P471" s="232"/>
      <c r="Q471" s="233"/>
    </row>
    <row r="472" spans="1:17">
      <c r="A472" s="235"/>
      <c r="B472" s="253"/>
      <c r="C472" s="237">
        <v>6</v>
      </c>
      <c r="D472" s="229">
        <f t="shared" ref="D472:F472" si="208">D471</f>
        <v>0.11</v>
      </c>
      <c r="E472" s="229">
        <f t="shared" si="208"/>
        <v>0.2</v>
      </c>
      <c r="F472" s="229">
        <f t="shared" si="208"/>
        <v>4</v>
      </c>
      <c r="G472" s="229">
        <v>2</v>
      </c>
      <c r="H472" s="229"/>
      <c r="I472" s="229"/>
      <c r="J472" s="229"/>
      <c r="K472" s="286"/>
      <c r="L472" s="286"/>
      <c r="M472" s="286">
        <f t="shared" si="205"/>
        <v>1</v>
      </c>
      <c r="N472" s="238" t="s">
        <v>378</v>
      </c>
      <c r="O472" s="229">
        <f t="shared" si="203"/>
        <v>1.6</v>
      </c>
      <c r="P472" s="232"/>
      <c r="Q472" s="233"/>
    </row>
    <row r="473" spans="1:17">
      <c r="A473" s="235"/>
      <c r="B473" s="253"/>
      <c r="C473" s="237">
        <v>7</v>
      </c>
      <c r="D473" s="229">
        <f t="shared" ref="D473:F473" si="209">D472</f>
        <v>0.11</v>
      </c>
      <c r="E473" s="229">
        <f t="shared" si="209"/>
        <v>0.2</v>
      </c>
      <c r="F473" s="229">
        <f t="shared" si="209"/>
        <v>4</v>
      </c>
      <c r="G473" s="229">
        <v>2</v>
      </c>
      <c r="H473" s="229"/>
      <c r="I473" s="229"/>
      <c r="J473" s="229"/>
      <c r="K473" s="286"/>
      <c r="L473" s="286"/>
      <c r="M473" s="286">
        <f t="shared" si="205"/>
        <v>1</v>
      </c>
      <c r="N473" s="238" t="s">
        <v>378</v>
      </c>
      <c r="O473" s="229">
        <f t="shared" si="203"/>
        <v>1.6</v>
      </c>
      <c r="P473" s="232"/>
      <c r="Q473" s="233"/>
    </row>
    <row r="474" spans="1:17">
      <c r="A474" s="235"/>
      <c r="B474" s="253"/>
      <c r="C474" s="237">
        <v>8</v>
      </c>
      <c r="D474" s="229">
        <f t="shared" ref="D474:F474" si="210">D473</f>
        <v>0.11</v>
      </c>
      <c r="E474" s="229">
        <f t="shared" si="210"/>
        <v>0.2</v>
      </c>
      <c r="F474" s="229">
        <f t="shared" si="210"/>
        <v>4</v>
      </c>
      <c r="G474" s="229">
        <v>2</v>
      </c>
      <c r="H474" s="229"/>
      <c r="I474" s="229"/>
      <c r="J474" s="229"/>
      <c r="K474" s="286"/>
      <c r="L474" s="286"/>
      <c r="M474" s="286">
        <f t="shared" si="205"/>
        <v>1</v>
      </c>
      <c r="N474" s="238" t="s">
        <v>378</v>
      </c>
      <c r="O474" s="229">
        <f t="shared" si="203"/>
        <v>1.6</v>
      </c>
      <c r="P474" s="232"/>
      <c r="Q474" s="233"/>
    </row>
    <row r="475" spans="1:17">
      <c r="A475" s="235"/>
      <c r="B475" s="253"/>
      <c r="C475" s="237">
        <v>9</v>
      </c>
      <c r="D475" s="229">
        <f t="shared" ref="D475:F475" si="211">D474</f>
        <v>0.11</v>
      </c>
      <c r="E475" s="229">
        <f t="shared" si="211"/>
        <v>0.2</v>
      </c>
      <c r="F475" s="229">
        <f t="shared" si="211"/>
        <v>4</v>
      </c>
      <c r="G475" s="229">
        <v>2</v>
      </c>
      <c r="H475" s="229"/>
      <c r="I475" s="229"/>
      <c r="J475" s="229"/>
      <c r="K475" s="286"/>
      <c r="L475" s="286"/>
      <c r="M475" s="286">
        <f t="shared" si="205"/>
        <v>1</v>
      </c>
      <c r="N475" s="238" t="s">
        <v>378</v>
      </c>
      <c r="O475" s="229">
        <f t="shared" si="203"/>
        <v>1.6</v>
      </c>
      <c r="P475" s="232"/>
      <c r="Q475" s="233"/>
    </row>
    <row r="476" spans="1:17">
      <c r="A476" s="235"/>
      <c r="B476" s="253"/>
      <c r="C476" s="237">
        <v>10</v>
      </c>
      <c r="D476" s="229">
        <f t="shared" ref="D476:F476" si="212">D475</f>
        <v>0.11</v>
      </c>
      <c r="E476" s="229">
        <f t="shared" si="212"/>
        <v>0.2</v>
      </c>
      <c r="F476" s="229">
        <f t="shared" si="212"/>
        <v>4</v>
      </c>
      <c r="G476" s="229">
        <v>2</v>
      </c>
      <c r="H476" s="229"/>
      <c r="I476" s="229"/>
      <c r="J476" s="229"/>
      <c r="K476" s="286"/>
      <c r="L476" s="286"/>
      <c r="M476" s="286">
        <f t="shared" si="205"/>
        <v>1</v>
      </c>
      <c r="N476" s="238" t="s">
        <v>378</v>
      </c>
      <c r="O476" s="229">
        <f t="shared" si="203"/>
        <v>1.6</v>
      </c>
      <c r="P476" s="232"/>
      <c r="Q476" s="233"/>
    </row>
    <row r="477" spans="1:17">
      <c r="A477" s="235"/>
      <c r="B477" s="253"/>
      <c r="C477" s="237">
        <v>11</v>
      </c>
      <c r="D477" s="229">
        <f t="shared" ref="D477:F477" si="213">D476</f>
        <v>0.11</v>
      </c>
      <c r="E477" s="229">
        <f t="shared" si="213"/>
        <v>0.2</v>
      </c>
      <c r="F477" s="229">
        <f t="shared" si="213"/>
        <v>4</v>
      </c>
      <c r="G477" s="229">
        <v>2</v>
      </c>
      <c r="H477" s="229"/>
      <c r="I477" s="229"/>
      <c r="J477" s="229"/>
      <c r="K477" s="286"/>
      <c r="L477" s="286"/>
      <c r="M477" s="286">
        <f t="shared" si="205"/>
        <v>1</v>
      </c>
      <c r="N477" s="238" t="s">
        <v>378</v>
      </c>
      <c r="O477" s="229">
        <f t="shared" si="203"/>
        <v>1.6</v>
      </c>
      <c r="P477" s="232"/>
      <c r="Q477" s="233"/>
    </row>
    <row r="478" spans="1:17">
      <c r="A478" s="235"/>
      <c r="B478" s="253"/>
      <c r="C478" s="237">
        <v>12</v>
      </c>
      <c r="D478" s="229">
        <f t="shared" ref="D478:E478" si="214">D477</f>
        <v>0.11</v>
      </c>
      <c r="E478" s="229">
        <f t="shared" si="214"/>
        <v>0.2</v>
      </c>
      <c r="F478" s="229">
        <v>2.5</v>
      </c>
      <c r="G478" s="229">
        <v>2</v>
      </c>
      <c r="H478" s="229"/>
      <c r="I478" s="229"/>
      <c r="J478" s="229"/>
      <c r="K478" s="286"/>
      <c r="L478" s="286"/>
      <c r="M478" s="286">
        <f t="shared" si="205"/>
        <v>1</v>
      </c>
      <c r="N478" s="238" t="s">
        <v>378</v>
      </c>
      <c r="O478" s="229">
        <f t="shared" si="203"/>
        <v>1</v>
      </c>
      <c r="P478" s="232"/>
      <c r="Q478" s="233"/>
    </row>
    <row r="479" spans="1:17">
      <c r="A479" s="235"/>
      <c r="B479" s="253"/>
      <c r="C479" s="237">
        <v>13</v>
      </c>
      <c r="D479" s="229">
        <f t="shared" ref="D479:F479" si="215">D478</f>
        <v>0.11</v>
      </c>
      <c r="E479" s="229">
        <f t="shared" si="215"/>
        <v>0.2</v>
      </c>
      <c r="F479" s="229">
        <f t="shared" si="215"/>
        <v>2.5</v>
      </c>
      <c r="G479" s="229">
        <v>2</v>
      </c>
      <c r="H479" s="229"/>
      <c r="I479" s="229"/>
      <c r="J479" s="229"/>
      <c r="K479" s="286"/>
      <c r="L479" s="286"/>
      <c r="M479" s="286">
        <f t="shared" si="205"/>
        <v>1</v>
      </c>
      <c r="N479" s="238" t="s">
        <v>378</v>
      </c>
      <c r="O479" s="229">
        <f t="shared" si="203"/>
        <v>1</v>
      </c>
      <c r="P479" s="232"/>
      <c r="Q479" s="233"/>
    </row>
    <row r="480" spans="1:17">
      <c r="A480" s="235"/>
      <c r="B480" s="253"/>
      <c r="C480" s="237">
        <v>14</v>
      </c>
      <c r="D480" s="229">
        <f t="shared" ref="D480:F480" si="216">D479</f>
        <v>0.11</v>
      </c>
      <c r="E480" s="229">
        <f t="shared" si="216"/>
        <v>0.2</v>
      </c>
      <c r="F480" s="229">
        <f t="shared" si="216"/>
        <v>2.5</v>
      </c>
      <c r="G480" s="229">
        <v>2</v>
      </c>
      <c r="H480" s="229"/>
      <c r="I480" s="229"/>
      <c r="J480" s="229"/>
      <c r="K480" s="286"/>
      <c r="L480" s="286"/>
      <c r="M480" s="286">
        <f t="shared" si="205"/>
        <v>1</v>
      </c>
      <c r="N480" s="238" t="s">
        <v>378</v>
      </c>
      <c r="O480" s="229">
        <f t="shared" si="203"/>
        <v>1</v>
      </c>
      <c r="P480" s="232"/>
      <c r="Q480" s="233"/>
    </row>
    <row r="481" spans="1:17">
      <c r="A481" s="235"/>
      <c r="B481" s="253"/>
      <c r="C481" s="237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38"/>
      <c r="O481" s="240">
        <f>SUM(O467:O480)</f>
        <v>20.599999999999998</v>
      </c>
      <c r="P481" s="241" t="s">
        <v>353</v>
      </c>
      <c r="Q481" s="233"/>
    </row>
    <row r="482" spans="1:17">
      <c r="A482" s="235" t="s">
        <v>402</v>
      </c>
      <c r="B482" s="242" t="s">
        <v>464</v>
      </c>
      <c r="C482" s="243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38"/>
      <c r="O482" s="229"/>
      <c r="P482" s="232"/>
      <c r="Q482" s="233"/>
    </row>
    <row r="483" spans="1:17">
      <c r="A483" s="235"/>
      <c r="B483" s="260"/>
      <c r="C483" s="237">
        <v>1</v>
      </c>
      <c r="D483" s="229">
        <v>0.11</v>
      </c>
      <c r="E483" s="229">
        <f>E480</f>
        <v>0.2</v>
      </c>
      <c r="F483" s="229">
        <v>4.5</v>
      </c>
      <c r="G483" s="229">
        <f>G480</f>
        <v>2</v>
      </c>
      <c r="H483" s="229"/>
      <c r="I483" s="229"/>
      <c r="J483" s="229"/>
      <c r="K483" s="279"/>
      <c r="L483" s="279"/>
      <c r="M483" s="279">
        <f>M480</f>
        <v>1</v>
      </c>
      <c r="N483" s="238" t="s">
        <v>378</v>
      </c>
      <c r="O483" s="229">
        <f t="shared" ref="O483:O498" si="217">E483*F483*G483*M483</f>
        <v>1.8</v>
      </c>
      <c r="P483" s="232" t="s">
        <v>353</v>
      </c>
      <c r="Q483" s="233"/>
    </row>
    <row r="484" spans="1:17">
      <c r="A484" s="235"/>
      <c r="B484" s="253"/>
      <c r="C484" s="237">
        <v>2</v>
      </c>
      <c r="D484" s="229">
        <f>D483</f>
        <v>0.11</v>
      </c>
      <c r="E484" s="229">
        <f>E483</f>
        <v>0.2</v>
      </c>
      <c r="F484" s="229">
        <f>F483</f>
        <v>4.5</v>
      </c>
      <c r="G484" s="229">
        <f>G483</f>
        <v>2</v>
      </c>
      <c r="H484" s="229"/>
      <c r="I484" s="229"/>
      <c r="J484" s="229"/>
      <c r="K484" s="279"/>
      <c r="L484" s="279"/>
      <c r="M484" s="279">
        <f>M483</f>
        <v>1</v>
      </c>
      <c r="N484" s="238" t="s">
        <v>378</v>
      </c>
      <c r="O484" s="229">
        <f t="shared" si="217"/>
        <v>1.8</v>
      </c>
      <c r="P484" s="232"/>
      <c r="Q484" s="233"/>
    </row>
    <row r="485" spans="1:17">
      <c r="A485" s="235"/>
      <c r="B485" s="253"/>
      <c r="C485" s="237">
        <v>3</v>
      </c>
      <c r="D485" s="229">
        <f t="shared" ref="D485:G485" si="218">D484</f>
        <v>0.11</v>
      </c>
      <c r="E485" s="229">
        <f t="shared" si="218"/>
        <v>0.2</v>
      </c>
      <c r="F485" s="229">
        <f t="shared" si="218"/>
        <v>4.5</v>
      </c>
      <c r="G485" s="229">
        <f t="shared" si="218"/>
        <v>2</v>
      </c>
      <c r="H485" s="229"/>
      <c r="I485" s="229"/>
      <c r="J485" s="229"/>
      <c r="K485" s="279"/>
      <c r="L485" s="279"/>
      <c r="M485" s="279">
        <f t="shared" ref="M485:M496" si="219">M484</f>
        <v>1</v>
      </c>
      <c r="N485" s="238" t="s">
        <v>378</v>
      </c>
      <c r="O485" s="229">
        <f t="shared" si="217"/>
        <v>1.8</v>
      </c>
      <c r="P485" s="232"/>
      <c r="Q485" s="233"/>
    </row>
    <row r="486" spans="1:17">
      <c r="A486" s="235"/>
      <c r="B486" s="253"/>
      <c r="C486" s="237">
        <v>4</v>
      </c>
      <c r="D486" s="229">
        <f t="shared" ref="D486:G486" si="220">D485</f>
        <v>0.11</v>
      </c>
      <c r="E486" s="229">
        <f t="shared" si="220"/>
        <v>0.2</v>
      </c>
      <c r="F486" s="229">
        <f t="shared" si="220"/>
        <v>4.5</v>
      </c>
      <c r="G486" s="229">
        <f t="shared" si="220"/>
        <v>2</v>
      </c>
      <c r="H486" s="229"/>
      <c r="I486" s="229"/>
      <c r="J486" s="229"/>
      <c r="K486" s="279"/>
      <c r="L486" s="279"/>
      <c r="M486" s="279">
        <f t="shared" si="219"/>
        <v>1</v>
      </c>
      <c r="N486" s="238" t="s">
        <v>378</v>
      </c>
      <c r="O486" s="229">
        <f t="shared" si="217"/>
        <v>1.8</v>
      </c>
      <c r="P486" s="232"/>
      <c r="Q486" s="233"/>
    </row>
    <row r="487" spans="1:17">
      <c r="A487" s="235"/>
      <c r="B487" s="253"/>
      <c r="C487" s="237">
        <v>5</v>
      </c>
      <c r="D487" s="229">
        <f t="shared" ref="D487:G487" si="221">D486</f>
        <v>0.11</v>
      </c>
      <c r="E487" s="229">
        <f t="shared" si="221"/>
        <v>0.2</v>
      </c>
      <c r="F487" s="229">
        <f t="shared" si="221"/>
        <v>4.5</v>
      </c>
      <c r="G487" s="229">
        <f t="shared" si="221"/>
        <v>2</v>
      </c>
      <c r="H487" s="229"/>
      <c r="I487" s="229"/>
      <c r="J487" s="229"/>
      <c r="K487" s="279"/>
      <c r="L487" s="279"/>
      <c r="M487" s="279">
        <f t="shared" si="219"/>
        <v>1</v>
      </c>
      <c r="N487" s="238" t="s">
        <v>378</v>
      </c>
      <c r="O487" s="229">
        <f t="shared" si="217"/>
        <v>1.8</v>
      </c>
      <c r="P487" s="232"/>
      <c r="Q487" s="233"/>
    </row>
    <row r="488" spans="1:17">
      <c r="A488" s="235"/>
      <c r="B488" s="253"/>
      <c r="C488" s="237">
        <v>6</v>
      </c>
      <c r="D488" s="229">
        <f t="shared" ref="D488:G488" si="222">D487</f>
        <v>0.11</v>
      </c>
      <c r="E488" s="229">
        <f t="shared" si="222"/>
        <v>0.2</v>
      </c>
      <c r="F488" s="229">
        <f t="shared" si="222"/>
        <v>4.5</v>
      </c>
      <c r="G488" s="229">
        <f t="shared" si="222"/>
        <v>2</v>
      </c>
      <c r="H488" s="229"/>
      <c r="I488" s="229"/>
      <c r="J488" s="229"/>
      <c r="K488" s="279"/>
      <c r="L488" s="279"/>
      <c r="M488" s="279">
        <f t="shared" si="219"/>
        <v>1</v>
      </c>
      <c r="N488" s="238" t="s">
        <v>378</v>
      </c>
      <c r="O488" s="229">
        <f t="shared" si="217"/>
        <v>1.8</v>
      </c>
      <c r="P488" s="232"/>
      <c r="Q488" s="233"/>
    </row>
    <row r="489" spans="1:17">
      <c r="A489" s="235"/>
      <c r="B489" s="253"/>
      <c r="C489" s="237">
        <v>7</v>
      </c>
      <c r="D489" s="229">
        <f t="shared" ref="D489:G489" si="223">D488</f>
        <v>0.11</v>
      </c>
      <c r="E489" s="229">
        <f t="shared" si="223"/>
        <v>0.2</v>
      </c>
      <c r="F489" s="229">
        <f t="shared" si="223"/>
        <v>4.5</v>
      </c>
      <c r="G489" s="229">
        <f t="shared" si="223"/>
        <v>2</v>
      </c>
      <c r="H489" s="229"/>
      <c r="I489" s="229"/>
      <c r="J489" s="229"/>
      <c r="K489" s="279"/>
      <c r="L489" s="279"/>
      <c r="M489" s="279">
        <f t="shared" si="219"/>
        <v>1</v>
      </c>
      <c r="N489" s="238" t="s">
        <v>378</v>
      </c>
      <c r="O489" s="229">
        <f t="shared" si="217"/>
        <v>1.8</v>
      </c>
      <c r="P489" s="232"/>
      <c r="Q489" s="233"/>
    </row>
    <row r="490" spans="1:17">
      <c r="A490" s="235"/>
      <c r="B490" s="253"/>
      <c r="C490" s="237">
        <v>8</v>
      </c>
      <c r="D490" s="229">
        <f t="shared" ref="D490:G490" si="224">D489</f>
        <v>0.11</v>
      </c>
      <c r="E490" s="229">
        <f t="shared" si="224"/>
        <v>0.2</v>
      </c>
      <c r="F490" s="229">
        <f t="shared" si="224"/>
        <v>4.5</v>
      </c>
      <c r="G490" s="229">
        <f t="shared" si="224"/>
        <v>2</v>
      </c>
      <c r="H490" s="229"/>
      <c r="I490" s="229"/>
      <c r="J490" s="229"/>
      <c r="K490" s="279"/>
      <c r="L490" s="279"/>
      <c r="M490" s="279">
        <f t="shared" si="219"/>
        <v>1</v>
      </c>
      <c r="N490" s="238" t="s">
        <v>378</v>
      </c>
      <c r="O490" s="229">
        <f t="shared" si="217"/>
        <v>1.8</v>
      </c>
      <c r="P490" s="232"/>
      <c r="Q490" s="233"/>
    </row>
    <row r="491" spans="1:17">
      <c r="A491" s="235"/>
      <c r="B491" s="253"/>
      <c r="C491" s="237">
        <v>9</v>
      </c>
      <c r="D491" s="229">
        <f t="shared" ref="D491:G491" si="225">D490</f>
        <v>0.11</v>
      </c>
      <c r="E491" s="229">
        <f t="shared" si="225"/>
        <v>0.2</v>
      </c>
      <c r="F491" s="229">
        <f t="shared" si="225"/>
        <v>4.5</v>
      </c>
      <c r="G491" s="229">
        <f t="shared" si="225"/>
        <v>2</v>
      </c>
      <c r="H491" s="229"/>
      <c r="I491" s="229"/>
      <c r="J491" s="229"/>
      <c r="K491" s="279"/>
      <c r="L491" s="279"/>
      <c r="M491" s="279">
        <f t="shared" si="219"/>
        <v>1</v>
      </c>
      <c r="N491" s="238" t="s">
        <v>378</v>
      </c>
      <c r="O491" s="229">
        <f t="shared" si="217"/>
        <v>1.8</v>
      </c>
      <c r="P491" s="232"/>
      <c r="Q491" s="233"/>
    </row>
    <row r="492" spans="1:17">
      <c r="A492" s="235"/>
      <c r="B492" s="253"/>
      <c r="C492" s="237">
        <v>10</v>
      </c>
      <c r="D492" s="229">
        <f t="shared" ref="D492:E492" si="226">D491</f>
        <v>0.11</v>
      </c>
      <c r="E492" s="229">
        <f t="shared" si="226"/>
        <v>0.2</v>
      </c>
      <c r="F492" s="229">
        <v>4.67</v>
      </c>
      <c r="G492" s="229">
        <f t="shared" ref="G492:G498" si="227">G491</f>
        <v>2</v>
      </c>
      <c r="H492" s="229"/>
      <c r="I492" s="229"/>
      <c r="J492" s="229"/>
      <c r="K492" s="279"/>
      <c r="L492" s="279"/>
      <c r="M492" s="279">
        <f t="shared" si="219"/>
        <v>1</v>
      </c>
      <c r="N492" s="238" t="s">
        <v>378</v>
      </c>
      <c r="O492" s="229">
        <f t="shared" si="217"/>
        <v>1.8680000000000001</v>
      </c>
      <c r="P492" s="232"/>
      <c r="Q492" s="233"/>
    </row>
    <row r="493" spans="1:17">
      <c r="A493" s="235"/>
      <c r="B493" s="253"/>
      <c r="C493" s="237">
        <v>11</v>
      </c>
      <c r="D493" s="229">
        <f t="shared" ref="D493:E493" si="228">D492</f>
        <v>0.11</v>
      </c>
      <c r="E493" s="229">
        <f t="shared" si="228"/>
        <v>0.2</v>
      </c>
      <c r="F493" s="229">
        <f>F491</f>
        <v>4.5</v>
      </c>
      <c r="G493" s="229">
        <f t="shared" si="227"/>
        <v>2</v>
      </c>
      <c r="H493" s="229"/>
      <c r="I493" s="229"/>
      <c r="J493" s="229"/>
      <c r="K493" s="279"/>
      <c r="L493" s="279"/>
      <c r="M493" s="279">
        <f t="shared" si="219"/>
        <v>1</v>
      </c>
      <c r="N493" s="238" t="s">
        <v>378</v>
      </c>
      <c r="O493" s="229">
        <f t="shared" si="217"/>
        <v>1.8</v>
      </c>
      <c r="P493" s="232"/>
      <c r="Q493" s="233"/>
    </row>
    <row r="494" spans="1:17">
      <c r="A494" s="235"/>
      <c r="B494" s="253"/>
      <c r="C494" s="237">
        <v>12</v>
      </c>
      <c r="D494" s="229">
        <f t="shared" ref="D494:E494" si="229">D493</f>
        <v>0.11</v>
      </c>
      <c r="E494" s="229">
        <f t="shared" si="229"/>
        <v>0.2</v>
      </c>
      <c r="F494" s="229">
        <v>4.67</v>
      </c>
      <c r="G494" s="229">
        <f t="shared" si="227"/>
        <v>2</v>
      </c>
      <c r="H494" s="229"/>
      <c r="I494" s="229"/>
      <c r="J494" s="229"/>
      <c r="K494" s="279"/>
      <c r="L494" s="279"/>
      <c r="M494" s="279">
        <f t="shared" si="219"/>
        <v>1</v>
      </c>
      <c r="N494" s="238" t="s">
        <v>378</v>
      </c>
      <c r="O494" s="229">
        <f t="shared" si="217"/>
        <v>1.8680000000000001</v>
      </c>
      <c r="P494" s="232"/>
      <c r="Q494" s="233"/>
    </row>
    <row r="495" spans="1:17">
      <c r="A495" s="235"/>
      <c r="B495" s="253"/>
      <c r="C495" s="237">
        <v>13</v>
      </c>
      <c r="D495" s="229">
        <f t="shared" ref="D495:F495" si="230">D494</f>
        <v>0.11</v>
      </c>
      <c r="E495" s="229">
        <f t="shared" si="230"/>
        <v>0.2</v>
      </c>
      <c r="F495" s="229">
        <f t="shared" si="230"/>
        <v>4.67</v>
      </c>
      <c r="G495" s="229">
        <f t="shared" si="227"/>
        <v>2</v>
      </c>
      <c r="H495" s="229"/>
      <c r="I495" s="229"/>
      <c r="J495" s="229"/>
      <c r="K495" s="279"/>
      <c r="L495" s="279"/>
      <c r="M495" s="279">
        <f t="shared" si="219"/>
        <v>1</v>
      </c>
      <c r="N495" s="238" t="s">
        <v>378</v>
      </c>
      <c r="O495" s="229">
        <f t="shared" si="217"/>
        <v>1.8680000000000001</v>
      </c>
      <c r="P495" s="232"/>
      <c r="Q495" s="233"/>
    </row>
    <row r="496" spans="1:17">
      <c r="A496" s="235"/>
      <c r="B496" s="253"/>
      <c r="C496" s="237">
        <v>14</v>
      </c>
      <c r="D496" s="229">
        <f t="shared" ref="D496:F496" si="231">D495</f>
        <v>0.11</v>
      </c>
      <c r="E496" s="229">
        <f t="shared" si="231"/>
        <v>0.2</v>
      </c>
      <c r="F496" s="229">
        <f t="shared" si="231"/>
        <v>4.67</v>
      </c>
      <c r="G496" s="229">
        <f t="shared" si="227"/>
        <v>2</v>
      </c>
      <c r="H496" s="229"/>
      <c r="I496" s="229"/>
      <c r="J496" s="229"/>
      <c r="K496" s="279"/>
      <c r="L496" s="279"/>
      <c r="M496" s="279">
        <f t="shared" si="219"/>
        <v>1</v>
      </c>
      <c r="N496" s="238" t="s">
        <v>378</v>
      </c>
      <c r="O496" s="229">
        <f t="shared" si="217"/>
        <v>1.8680000000000001</v>
      </c>
      <c r="P496" s="232"/>
      <c r="Q496" s="233"/>
    </row>
    <row r="497" spans="1:17">
      <c r="A497" s="235"/>
      <c r="B497" s="253"/>
      <c r="C497" s="237" t="s">
        <v>460</v>
      </c>
      <c r="D497" s="229">
        <f t="shared" ref="D497:E497" si="232">D496</f>
        <v>0.11</v>
      </c>
      <c r="E497" s="229">
        <f t="shared" si="232"/>
        <v>0.2</v>
      </c>
      <c r="F497" s="229">
        <v>2.5</v>
      </c>
      <c r="G497" s="229">
        <f t="shared" si="227"/>
        <v>2</v>
      </c>
      <c r="H497" s="229"/>
      <c r="I497" s="229"/>
      <c r="J497" s="229"/>
      <c r="K497" s="279"/>
      <c r="L497" s="279"/>
      <c r="M497" s="279">
        <f>M496</f>
        <v>1</v>
      </c>
      <c r="N497" s="238" t="s">
        <v>378</v>
      </c>
      <c r="O497" s="229">
        <f t="shared" si="217"/>
        <v>1</v>
      </c>
      <c r="P497" s="232"/>
      <c r="Q497" s="233"/>
    </row>
    <row r="498" spans="1:17">
      <c r="A498" s="235"/>
      <c r="B498" s="253"/>
      <c r="C498" s="237" t="s">
        <v>460</v>
      </c>
      <c r="D498" s="229">
        <f t="shared" ref="D498:E498" si="233">D497</f>
        <v>0.11</v>
      </c>
      <c r="E498" s="229">
        <f t="shared" si="233"/>
        <v>0.2</v>
      </c>
      <c r="F498" s="229">
        <v>2.5</v>
      </c>
      <c r="G498" s="229">
        <f t="shared" si="227"/>
        <v>2</v>
      </c>
      <c r="H498" s="229"/>
      <c r="I498" s="229"/>
      <c r="J498" s="229"/>
      <c r="K498" s="279"/>
      <c r="L498" s="279"/>
      <c r="M498" s="279">
        <f>M497</f>
        <v>1</v>
      </c>
      <c r="N498" s="238" t="s">
        <v>378</v>
      </c>
      <c r="O498" s="229">
        <f t="shared" si="217"/>
        <v>1</v>
      </c>
      <c r="P498" s="232"/>
      <c r="Q498" s="233"/>
    </row>
    <row r="499" spans="1:17">
      <c r="A499" s="235"/>
      <c r="B499" s="253"/>
      <c r="C499" s="237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38"/>
      <c r="O499" s="240">
        <f>SUM(O483:O498)</f>
        <v>27.471999999999998</v>
      </c>
      <c r="P499" s="241" t="s">
        <v>353</v>
      </c>
      <c r="Q499" s="233"/>
    </row>
    <row r="500" spans="1:17">
      <c r="A500" s="235"/>
      <c r="B500" s="253"/>
      <c r="C500" s="237"/>
      <c r="D500" s="229"/>
      <c r="E500" s="229"/>
      <c r="F500" s="229"/>
      <c r="G500" s="229"/>
      <c r="H500" s="229"/>
      <c r="I500" s="240" t="s">
        <v>465</v>
      </c>
      <c r="J500" s="240"/>
      <c r="K500" s="240"/>
      <c r="L500" s="240"/>
      <c r="M500" s="240"/>
      <c r="N500" s="256"/>
      <c r="O500" s="240">
        <f>O481+O499</f>
        <v>48.071999999999996</v>
      </c>
      <c r="P500" s="241" t="s">
        <v>353</v>
      </c>
      <c r="Q500" s="233"/>
    </row>
    <row r="501" spans="1:17">
      <c r="A501" s="235"/>
      <c r="B501" s="253"/>
      <c r="C501" s="237"/>
      <c r="D501" s="229"/>
      <c r="E501" s="229"/>
      <c r="F501" s="229"/>
      <c r="G501" s="229"/>
      <c r="H501" s="229"/>
      <c r="I501" s="239"/>
      <c r="J501" s="239"/>
      <c r="K501" s="239"/>
      <c r="L501" s="239"/>
      <c r="M501" s="239"/>
      <c r="N501" s="255"/>
      <c r="O501" s="239"/>
      <c r="P501" s="244"/>
      <c r="Q501" s="233"/>
    </row>
    <row r="502" spans="1:17">
      <c r="A502" s="226">
        <f>A359+1</f>
        <v>4</v>
      </c>
      <c r="B502" s="260" t="s">
        <v>467</v>
      </c>
      <c r="C502" s="237"/>
      <c r="D502" s="229"/>
      <c r="E502" s="229"/>
      <c r="F502" s="229"/>
      <c r="G502" s="229"/>
      <c r="H502" s="229"/>
      <c r="I502" s="239"/>
      <c r="J502" s="239"/>
      <c r="K502" s="239"/>
      <c r="L502" s="239"/>
      <c r="M502" s="239"/>
      <c r="N502" s="255"/>
      <c r="O502" s="239"/>
      <c r="P502" s="244"/>
      <c r="Q502" s="233"/>
    </row>
    <row r="503" spans="1:17">
      <c r="A503" s="235" t="s">
        <v>352</v>
      </c>
      <c r="B503" s="242" t="s">
        <v>468</v>
      </c>
      <c r="C503" s="243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38"/>
      <c r="O503" s="229"/>
      <c r="P503" s="232"/>
      <c r="Q503" s="233"/>
    </row>
    <row r="504" spans="1:17">
      <c r="A504" s="235"/>
      <c r="B504" s="288" t="s">
        <v>469</v>
      </c>
      <c r="C504" s="243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38"/>
      <c r="O504" s="229"/>
      <c r="P504" s="232"/>
      <c r="Q504" s="233"/>
    </row>
    <row r="505" spans="1:17">
      <c r="A505" s="235"/>
      <c r="B505" s="253"/>
      <c r="C505" s="237">
        <v>1</v>
      </c>
      <c r="D505" s="229">
        <v>0.11</v>
      </c>
      <c r="E505" s="229">
        <v>0.2</v>
      </c>
      <c r="F505" s="229">
        <v>4</v>
      </c>
      <c r="G505" s="229"/>
      <c r="H505" s="229"/>
      <c r="I505" s="229"/>
      <c r="J505" s="229"/>
      <c r="K505" s="229"/>
      <c r="L505" s="229"/>
      <c r="M505" s="229"/>
      <c r="N505" s="238" t="s">
        <v>378</v>
      </c>
      <c r="O505" s="229">
        <f t="shared" ref="O505:O506" si="234">D505*E505*F505</f>
        <v>8.8000000000000009E-2</v>
      </c>
      <c r="P505" s="232" t="s">
        <v>272</v>
      </c>
      <c r="Q505" s="233"/>
    </row>
    <row r="506" spans="1:17">
      <c r="A506" s="235"/>
      <c r="B506" s="253"/>
      <c r="C506" s="237">
        <v>2</v>
      </c>
      <c r="D506" s="229">
        <f>D505</f>
        <v>0.11</v>
      </c>
      <c r="E506" s="229">
        <f>E505</f>
        <v>0.2</v>
      </c>
      <c r="F506" s="229">
        <f>F505</f>
        <v>4</v>
      </c>
      <c r="G506" s="229"/>
      <c r="H506" s="229"/>
      <c r="I506" s="229"/>
      <c r="J506" s="229"/>
      <c r="K506" s="229"/>
      <c r="L506" s="229"/>
      <c r="M506" s="229"/>
      <c r="N506" s="238" t="s">
        <v>378</v>
      </c>
      <c r="O506" s="229">
        <f t="shared" si="234"/>
        <v>8.8000000000000009E-2</v>
      </c>
      <c r="P506" s="232"/>
      <c r="Q506" s="233"/>
    </row>
    <row r="507" spans="1:17">
      <c r="A507" s="235"/>
      <c r="B507" s="253"/>
      <c r="C507" s="237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38"/>
      <c r="O507" s="240">
        <f>SUM(O505:O506)</f>
        <v>0.17600000000000002</v>
      </c>
      <c r="P507" s="241" t="s">
        <v>272</v>
      </c>
      <c r="Q507" s="233"/>
    </row>
    <row r="508" spans="1:17">
      <c r="A508" s="235"/>
      <c r="B508" s="288" t="s">
        <v>470</v>
      </c>
      <c r="C508" s="243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38"/>
      <c r="O508" s="229"/>
      <c r="P508" s="232"/>
      <c r="Q508" s="233"/>
    </row>
    <row r="509" spans="1:17">
      <c r="A509" s="235"/>
      <c r="B509" s="253"/>
      <c r="C509" s="237">
        <v>1</v>
      </c>
      <c r="D509" s="229">
        <v>0.11</v>
      </c>
      <c r="E509" s="229">
        <v>0.25</v>
      </c>
      <c r="F509" s="229">
        <f>8.45-3.78</f>
        <v>4.67</v>
      </c>
      <c r="G509" s="229"/>
      <c r="H509" s="229"/>
      <c r="I509" s="229"/>
      <c r="J509" s="229"/>
      <c r="K509" s="229"/>
      <c r="L509" s="229"/>
      <c r="M509" s="229"/>
      <c r="N509" s="238" t="s">
        <v>378</v>
      </c>
      <c r="O509" s="229">
        <f>D509*E509*F509</f>
        <v>0.12842500000000001</v>
      </c>
      <c r="P509" s="232" t="s">
        <v>272</v>
      </c>
      <c r="Q509" s="233"/>
    </row>
    <row r="510" spans="1:17">
      <c r="A510" s="235"/>
      <c r="B510" s="253"/>
      <c r="C510" s="237">
        <v>2</v>
      </c>
      <c r="D510" s="229">
        <f>D509</f>
        <v>0.11</v>
      </c>
      <c r="E510" s="229">
        <f>E509</f>
        <v>0.25</v>
      </c>
      <c r="F510" s="229">
        <f>F509</f>
        <v>4.67</v>
      </c>
      <c r="G510" s="229"/>
      <c r="H510" s="229"/>
      <c r="I510" s="229"/>
      <c r="J510" s="229"/>
      <c r="K510" s="229"/>
      <c r="L510" s="229"/>
      <c r="M510" s="229"/>
      <c r="N510" s="238" t="s">
        <v>378</v>
      </c>
      <c r="O510" s="229">
        <f t="shared" ref="O510:O518" si="235">D510*E510*F510</f>
        <v>0.12842500000000001</v>
      </c>
      <c r="P510" s="232"/>
      <c r="Q510" s="233"/>
    </row>
    <row r="511" spans="1:17">
      <c r="A511" s="235"/>
      <c r="B511" s="253"/>
      <c r="C511" s="237">
        <v>3</v>
      </c>
      <c r="D511" s="229">
        <f t="shared" ref="D511:F511" si="236">D510</f>
        <v>0.11</v>
      </c>
      <c r="E511" s="229">
        <f t="shared" si="236"/>
        <v>0.25</v>
      </c>
      <c r="F511" s="229">
        <f t="shared" si="236"/>
        <v>4.67</v>
      </c>
      <c r="G511" s="229"/>
      <c r="H511" s="229"/>
      <c r="I511" s="229"/>
      <c r="J511" s="229"/>
      <c r="K511" s="229"/>
      <c r="L511" s="229"/>
      <c r="M511" s="229"/>
      <c r="N511" s="238" t="s">
        <v>378</v>
      </c>
      <c r="O511" s="229">
        <f t="shared" si="235"/>
        <v>0.12842500000000001</v>
      </c>
      <c r="P511" s="232"/>
      <c r="Q511" s="233"/>
    </row>
    <row r="512" spans="1:17">
      <c r="A512" s="235"/>
      <c r="B512" s="253"/>
      <c r="C512" s="237">
        <v>4</v>
      </c>
      <c r="D512" s="229">
        <f t="shared" ref="D512:F512" si="237">D511</f>
        <v>0.11</v>
      </c>
      <c r="E512" s="229">
        <f t="shared" si="237"/>
        <v>0.25</v>
      </c>
      <c r="F512" s="229">
        <f t="shared" si="237"/>
        <v>4.67</v>
      </c>
      <c r="G512" s="229"/>
      <c r="H512" s="229"/>
      <c r="I512" s="229"/>
      <c r="J512" s="229"/>
      <c r="K512" s="229"/>
      <c r="L512" s="229"/>
      <c r="M512" s="229"/>
      <c r="N512" s="238" t="s">
        <v>378</v>
      </c>
      <c r="O512" s="229">
        <f t="shared" si="235"/>
        <v>0.12842500000000001</v>
      </c>
      <c r="P512" s="232"/>
      <c r="Q512" s="233"/>
    </row>
    <row r="513" spans="1:17">
      <c r="A513" s="235"/>
      <c r="B513" s="253"/>
      <c r="C513" s="237">
        <v>5</v>
      </c>
      <c r="D513" s="229">
        <f t="shared" ref="D513:F513" si="238">D512</f>
        <v>0.11</v>
      </c>
      <c r="E513" s="229">
        <f t="shared" si="238"/>
        <v>0.25</v>
      </c>
      <c r="F513" s="229">
        <f t="shared" si="238"/>
        <v>4.67</v>
      </c>
      <c r="G513" s="229"/>
      <c r="H513" s="229"/>
      <c r="I513" s="229"/>
      <c r="J513" s="229"/>
      <c r="K513" s="229"/>
      <c r="L513" s="229"/>
      <c r="M513" s="229"/>
      <c r="N513" s="238" t="s">
        <v>378</v>
      </c>
      <c r="O513" s="229">
        <f t="shared" si="235"/>
        <v>0.12842500000000001</v>
      </c>
      <c r="P513" s="232"/>
      <c r="Q513" s="233"/>
    </row>
    <row r="514" spans="1:17">
      <c r="A514" s="235"/>
      <c r="B514" s="253"/>
      <c r="C514" s="237">
        <v>6</v>
      </c>
      <c r="D514" s="229">
        <f t="shared" ref="D514:F514" si="239">D513</f>
        <v>0.11</v>
      </c>
      <c r="E514" s="229">
        <f t="shared" si="239"/>
        <v>0.25</v>
      </c>
      <c r="F514" s="229">
        <f t="shared" si="239"/>
        <v>4.67</v>
      </c>
      <c r="G514" s="229"/>
      <c r="H514" s="229"/>
      <c r="I514" s="229"/>
      <c r="J514" s="229"/>
      <c r="K514" s="229"/>
      <c r="L514" s="229"/>
      <c r="M514" s="229"/>
      <c r="N514" s="238" t="s">
        <v>378</v>
      </c>
      <c r="O514" s="229">
        <f t="shared" si="235"/>
        <v>0.12842500000000001</v>
      </c>
      <c r="P514" s="232"/>
      <c r="Q514" s="233"/>
    </row>
    <row r="515" spans="1:17">
      <c r="A515" s="235"/>
      <c r="B515" s="253"/>
      <c r="C515" s="237">
        <v>7</v>
      </c>
      <c r="D515" s="229">
        <f t="shared" ref="D515:F515" si="240">D514</f>
        <v>0.11</v>
      </c>
      <c r="E515" s="229">
        <f t="shared" si="240"/>
        <v>0.25</v>
      </c>
      <c r="F515" s="229">
        <f t="shared" si="240"/>
        <v>4.67</v>
      </c>
      <c r="G515" s="229"/>
      <c r="H515" s="229"/>
      <c r="I515" s="229"/>
      <c r="J515" s="229"/>
      <c r="K515" s="229"/>
      <c r="L515" s="229"/>
      <c r="M515" s="229"/>
      <c r="N515" s="238" t="s">
        <v>378</v>
      </c>
      <c r="O515" s="229">
        <f t="shared" si="235"/>
        <v>0.12842500000000001</v>
      </c>
      <c r="P515" s="232"/>
      <c r="Q515" s="233"/>
    </row>
    <row r="516" spans="1:17">
      <c r="A516" s="235"/>
      <c r="B516" s="253"/>
      <c r="C516" s="237">
        <v>8</v>
      </c>
      <c r="D516" s="229">
        <f t="shared" ref="D516:F516" si="241">D515</f>
        <v>0.11</v>
      </c>
      <c r="E516" s="229">
        <f t="shared" si="241"/>
        <v>0.25</v>
      </c>
      <c r="F516" s="229">
        <f t="shared" si="241"/>
        <v>4.67</v>
      </c>
      <c r="G516" s="229"/>
      <c r="H516" s="229"/>
      <c r="I516" s="229"/>
      <c r="J516" s="229"/>
      <c r="K516" s="229"/>
      <c r="L516" s="229"/>
      <c r="M516" s="229"/>
      <c r="N516" s="238" t="s">
        <v>378</v>
      </c>
      <c r="O516" s="229">
        <f t="shared" si="235"/>
        <v>0.12842500000000001</v>
      </c>
      <c r="P516" s="232"/>
      <c r="Q516" s="233"/>
    </row>
    <row r="517" spans="1:17">
      <c r="A517" s="235"/>
      <c r="B517" s="253"/>
      <c r="C517" s="237">
        <v>9</v>
      </c>
      <c r="D517" s="229">
        <f t="shared" ref="D517:F517" si="242">D516</f>
        <v>0.11</v>
      </c>
      <c r="E517" s="229">
        <f t="shared" si="242"/>
        <v>0.25</v>
      </c>
      <c r="F517" s="229">
        <f t="shared" si="242"/>
        <v>4.67</v>
      </c>
      <c r="G517" s="229"/>
      <c r="H517" s="229"/>
      <c r="I517" s="229"/>
      <c r="J517" s="229"/>
      <c r="K517" s="229"/>
      <c r="L517" s="229"/>
      <c r="M517" s="229"/>
      <c r="N517" s="238" t="s">
        <v>378</v>
      </c>
      <c r="O517" s="229">
        <f t="shared" si="235"/>
        <v>0.12842500000000001</v>
      </c>
      <c r="P517" s="232"/>
      <c r="Q517" s="233"/>
    </row>
    <row r="518" spans="1:17">
      <c r="A518" s="235"/>
      <c r="B518" s="253"/>
      <c r="C518" s="237">
        <v>10</v>
      </c>
      <c r="D518" s="229">
        <f t="shared" ref="D518:F518" si="243">D517</f>
        <v>0.11</v>
      </c>
      <c r="E518" s="229">
        <f t="shared" si="243"/>
        <v>0.25</v>
      </c>
      <c r="F518" s="229">
        <f t="shared" si="243"/>
        <v>4.67</v>
      </c>
      <c r="G518" s="229"/>
      <c r="H518" s="229"/>
      <c r="I518" s="229"/>
      <c r="J518" s="229"/>
      <c r="K518" s="229"/>
      <c r="L518" s="229"/>
      <c r="M518" s="229"/>
      <c r="N518" s="238" t="s">
        <v>378</v>
      </c>
      <c r="O518" s="229">
        <f t="shared" si="235"/>
        <v>0.12842500000000001</v>
      </c>
      <c r="P518" s="232"/>
      <c r="Q518" s="233"/>
    </row>
    <row r="519" spans="1:17">
      <c r="A519" s="235"/>
      <c r="B519" s="253"/>
      <c r="C519" s="237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38"/>
      <c r="O519" s="240">
        <f>SUM(O509:O518)</f>
        <v>1.2842500000000001</v>
      </c>
      <c r="P519" s="241" t="s">
        <v>272</v>
      </c>
      <c r="Q519" s="233"/>
    </row>
    <row r="520" spans="1:17">
      <c r="A520" s="235"/>
      <c r="B520" s="253"/>
      <c r="C520" s="237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38"/>
      <c r="O520" s="229"/>
      <c r="P520" s="232"/>
      <c r="Q520" s="233"/>
    </row>
    <row r="521" spans="1:17">
      <c r="A521" s="235"/>
      <c r="B521" s="253"/>
      <c r="C521" s="237"/>
      <c r="D521" s="229"/>
      <c r="E521" s="229"/>
      <c r="F521" s="229"/>
      <c r="G521" s="229"/>
      <c r="H521" s="229"/>
      <c r="I521" s="240" t="s">
        <v>466</v>
      </c>
      <c r="J521" s="240"/>
      <c r="K521" s="240"/>
      <c r="L521" s="240"/>
      <c r="M521" s="240"/>
      <c r="N521" s="256"/>
      <c r="O521" s="240">
        <f>O507+O519</f>
        <v>1.46025</v>
      </c>
      <c r="P521" s="241" t="s">
        <v>353</v>
      </c>
      <c r="Q521" s="233"/>
    </row>
    <row r="522" spans="1:17">
      <c r="A522" s="235" t="s">
        <v>352</v>
      </c>
      <c r="B522" s="242" t="s">
        <v>471</v>
      </c>
      <c r="C522" s="243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38"/>
      <c r="O522" s="229"/>
      <c r="P522" s="232"/>
      <c r="Q522" s="233"/>
    </row>
    <row r="523" spans="1:17">
      <c r="A523" s="235"/>
      <c r="B523" s="288" t="s">
        <v>472</v>
      </c>
      <c r="C523" s="243"/>
      <c r="D523" s="229"/>
      <c r="E523" s="229"/>
      <c r="F523" s="229"/>
      <c r="G523" s="255" t="s">
        <v>456</v>
      </c>
      <c r="H523" s="229"/>
      <c r="I523" s="229"/>
      <c r="J523" s="229"/>
      <c r="K523" s="255" t="s">
        <v>430</v>
      </c>
      <c r="L523" s="229"/>
      <c r="M523" s="229"/>
      <c r="N523" s="238"/>
      <c r="O523" s="229"/>
      <c r="P523" s="232"/>
      <c r="Q523" s="233"/>
    </row>
    <row r="524" spans="1:17">
      <c r="A524" s="235"/>
      <c r="B524" s="253"/>
      <c r="C524" s="237">
        <v>1</v>
      </c>
      <c r="D524" s="229">
        <v>0.11</v>
      </c>
      <c r="E524" s="229">
        <v>0.2</v>
      </c>
      <c r="F524" s="229">
        <v>4</v>
      </c>
      <c r="G524" s="229">
        <v>4</v>
      </c>
      <c r="H524" s="229"/>
      <c r="I524" s="229"/>
      <c r="J524" s="229"/>
      <c r="K524" s="286">
        <f>(13^2/36)*0.222</f>
        <v>1.0421666666666667</v>
      </c>
      <c r="L524" s="286"/>
      <c r="M524" s="287">
        <v>1.05</v>
      </c>
      <c r="N524" s="238" t="s">
        <v>378</v>
      </c>
      <c r="O524" s="229">
        <f>F524*G524*K524*M524</f>
        <v>17.508400000000002</v>
      </c>
      <c r="P524" s="232" t="s">
        <v>272</v>
      </c>
      <c r="Q524" s="233"/>
    </row>
    <row r="525" spans="1:17">
      <c r="A525" s="235"/>
      <c r="B525" s="253"/>
      <c r="C525" s="237">
        <v>2</v>
      </c>
      <c r="D525" s="229">
        <f>D524</f>
        <v>0.11</v>
      </c>
      <c r="E525" s="229">
        <f>E524</f>
        <v>0.2</v>
      </c>
      <c r="F525" s="229">
        <f>F524</f>
        <v>4</v>
      </c>
      <c r="G525" s="229">
        <v>4</v>
      </c>
      <c r="H525" s="229"/>
      <c r="I525" s="229"/>
      <c r="J525" s="229"/>
      <c r="K525" s="286">
        <f>(13^2/36)*0.222</f>
        <v>1.0421666666666667</v>
      </c>
      <c r="L525" s="286"/>
      <c r="M525" s="287">
        <v>1.05</v>
      </c>
      <c r="N525" s="238" t="s">
        <v>378</v>
      </c>
      <c r="O525" s="229">
        <f>F525*G525*K525*M525</f>
        <v>17.508400000000002</v>
      </c>
      <c r="P525" s="232"/>
      <c r="Q525" s="233"/>
    </row>
    <row r="526" spans="1:17">
      <c r="A526" s="235"/>
      <c r="B526" s="253"/>
      <c r="C526" s="237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38"/>
      <c r="O526" s="240">
        <f>SUM(O524:O525)</f>
        <v>35.016800000000003</v>
      </c>
      <c r="P526" s="241" t="s">
        <v>272</v>
      </c>
      <c r="Q526" s="233"/>
    </row>
    <row r="527" spans="1:17">
      <c r="A527" s="235"/>
      <c r="B527" s="288" t="s">
        <v>473</v>
      </c>
      <c r="C527" s="243"/>
      <c r="D527" s="229"/>
      <c r="E527" s="229"/>
      <c r="F527" s="229"/>
      <c r="G527" s="255" t="s">
        <v>456</v>
      </c>
      <c r="H527" s="229"/>
      <c r="I527" s="229"/>
      <c r="J527" s="229"/>
      <c r="K527" s="255" t="s">
        <v>430</v>
      </c>
      <c r="L527" s="229"/>
      <c r="M527" s="229"/>
      <c r="N527" s="238"/>
      <c r="O527" s="229"/>
      <c r="P527" s="232"/>
      <c r="Q527" s="233"/>
    </row>
    <row r="528" spans="1:17">
      <c r="A528" s="235"/>
      <c r="B528" s="253"/>
      <c r="C528" s="237">
        <v>1</v>
      </c>
      <c r="D528" s="229">
        <v>0.11</v>
      </c>
      <c r="E528" s="229">
        <v>0.25</v>
      </c>
      <c r="F528" s="229">
        <f>8.45-3.78</f>
        <v>4.67</v>
      </c>
      <c r="G528" s="229">
        <v>6</v>
      </c>
      <c r="H528" s="229"/>
      <c r="I528" s="229"/>
      <c r="J528" s="229"/>
      <c r="K528" s="286">
        <f>(13^2/36)*0.222</f>
        <v>1.0421666666666667</v>
      </c>
      <c r="L528" s="286"/>
      <c r="M528" s="287">
        <v>1.05</v>
      </c>
      <c r="N528" s="238" t="s">
        <v>378</v>
      </c>
      <c r="O528" s="229">
        <f t="shared" ref="O528:O537" si="244">F528*G528*K528*M528</f>
        <v>30.661585500000001</v>
      </c>
      <c r="P528" s="232" t="s">
        <v>272</v>
      </c>
      <c r="Q528" s="233"/>
    </row>
    <row r="529" spans="1:17">
      <c r="A529" s="235"/>
      <c r="B529" s="253"/>
      <c r="C529" s="237">
        <v>2</v>
      </c>
      <c r="D529" s="229">
        <f>D528</f>
        <v>0.11</v>
      </c>
      <c r="E529" s="229">
        <f>E528</f>
        <v>0.25</v>
      </c>
      <c r="F529" s="229">
        <f>F528</f>
        <v>4.67</v>
      </c>
      <c r="G529" s="229">
        <f>G528</f>
        <v>6</v>
      </c>
      <c r="H529" s="229"/>
      <c r="I529" s="229"/>
      <c r="J529" s="229"/>
      <c r="K529" s="286">
        <f>K528</f>
        <v>1.0421666666666667</v>
      </c>
      <c r="L529" s="286"/>
      <c r="M529" s="287">
        <f>M528</f>
        <v>1.05</v>
      </c>
      <c r="N529" s="238" t="s">
        <v>378</v>
      </c>
      <c r="O529" s="229">
        <f t="shared" si="244"/>
        <v>30.661585500000001</v>
      </c>
      <c r="P529" s="232"/>
      <c r="Q529" s="233"/>
    </row>
    <row r="530" spans="1:17">
      <c r="A530" s="235"/>
      <c r="B530" s="253"/>
      <c r="C530" s="237">
        <v>3</v>
      </c>
      <c r="D530" s="229">
        <f t="shared" ref="D530:G530" si="245">D529</f>
        <v>0.11</v>
      </c>
      <c r="E530" s="229">
        <f t="shared" si="245"/>
        <v>0.25</v>
      </c>
      <c r="F530" s="229">
        <f t="shared" si="245"/>
        <v>4.67</v>
      </c>
      <c r="G530" s="229">
        <f t="shared" si="245"/>
        <v>6</v>
      </c>
      <c r="H530" s="229"/>
      <c r="I530" s="229"/>
      <c r="J530" s="229"/>
      <c r="K530" s="286">
        <f t="shared" ref="K530:K537" si="246">K529</f>
        <v>1.0421666666666667</v>
      </c>
      <c r="L530" s="286"/>
      <c r="M530" s="287">
        <f t="shared" ref="M530:M537" si="247">M529</f>
        <v>1.05</v>
      </c>
      <c r="N530" s="238" t="s">
        <v>378</v>
      </c>
      <c r="O530" s="229">
        <f t="shared" si="244"/>
        <v>30.661585500000001</v>
      </c>
      <c r="P530" s="232"/>
      <c r="Q530" s="233"/>
    </row>
    <row r="531" spans="1:17">
      <c r="A531" s="235"/>
      <c r="B531" s="253"/>
      <c r="C531" s="237">
        <v>4</v>
      </c>
      <c r="D531" s="229">
        <f t="shared" ref="D531:G531" si="248">D530</f>
        <v>0.11</v>
      </c>
      <c r="E531" s="229">
        <f t="shared" si="248"/>
        <v>0.25</v>
      </c>
      <c r="F531" s="229">
        <f t="shared" si="248"/>
        <v>4.67</v>
      </c>
      <c r="G531" s="229">
        <f t="shared" si="248"/>
        <v>6</v>
      </c>
      <c r="H531" s="229"/>
      <c r="I531" s="229"/>
      <c r="J531" s="229"/>
      <c r="K531" s="286">
        <f t="shared" si="246"/>
        <v>1.0421666666666667</v>
      </c>
      <c r="L531" s="286"/>
      <c r="M531" s="287">
        <f t="shared" si="247"/>
        <v>1.05</v>
      </c>
      <c r="N531" s="238" t="s">
        <v>378</v>
      </c>
      <c r="O531" s="229">
        <f t="shared" si="244"/>
        <v>30.661585500000001</v>
      </c>
      <c r="P531" s="232"/>
      <c r="Q531" s="233"/>
    </row>
    <row r="532" spans="1:17">
      <c r="A532" s="235"/>
      <c r="B532" s="253"/>
      <c r="C532" s="237">
        <v>5</v>
      </c>
      <c r="D532" s="229">
        <f t="shared" ref="D532:G532" si="249">D531</f>
        <v>0.11</v>
      </c>
      <c r="E532" s="229">
        <f t="shared" si="249"/>
        <v>0.25</v>
      </c>
      <c r="F532" s="229">
        <f t="shared" si="249"/>
        <v>4.67</v>
      </c>
      <c r="G532" s="229">
        <f t="shared" si="249"/>
        <v>6</v>
      </c>
      <c r="H532" s="229"/>
      <c r="I532" s="229"/>
      <c r="J532" s="229"/>
      <c r="K532" s="286">
        <f t="shared" si="246"/>
        <v>1.0421666666666667</v>
      </c>
      <c r="L532" s="286"/>
      <c r="M532" s="287">
        <f t="shared" si="247"/>
        <v>1.05</v>
      </c>
      <c r="N532" s="238" t="s">
        <v>378</v>
      </c>
      <c r="O532" s="229">
        <f t="shared" si="244"/>
        <v>30.661585500000001</v>
      </c>
      <c r="P532" s="232"/>
      <c r="Q532" s="233"/>
    </row>
    <row r="533" spans="1:17">
      <c r="A533" s="235"/>
      <c r="B533" s="253"/>
      <c r="C533" s="237">
        <v>6</v>
      </c>
      <c r="D533" s="229">
        <f t="shared" ref="D533:G533" si="250">D532</f>
        <v>0.11</v>
      </c>
      <c r="E533" s="229">
        <f t="shared" si="250"/>
        <v>0.25</v>
      </c>
      <c r="F533" s="229">
        <f t="shared" si="250"/>
        <v>4.67</v>
      </c>
      <c r="G533" s="229">
        <f t="shared" si="250"/>
        <v>6</v>
      </c>
      <c r="H533" s="229"/>
      <c r="I533" s="229"/>
      <c r="J533" s="229"/>
      <c r="K533" s="286">
        <f t="shared" si="246"/>
        <v>1.0421666666666667</v>
      </c>
      <c r="L533" s="286"/>
      <c r="M533" s="287">
        <f t="shared" si="247"/>
        <v>1.05</v>
      </c>
      <c r="N533" s="238" t="s">
        <v>378</v>
      </c>
      <c r="O533" s="229">
        <f t="shared" si="244"/>
        <v>30.661585500000001</v>
      </c>
      <c r="P533" s="232"/>
      <c r="Q533" s="233"/>
    </row>
    <row r="534" spans="1:17">
      <c r="A534" s="235"/>
      <c r="B534" s="253"/>
      <c r="C534" s="237">
        <v>7</v>
      </c>
      <c r="D534" s="229">
        <f t="shared" ref="D534:G534" si="251">D533</f>
        <v>0.11</v>
      </c>
      <c r="E534" s="229">
        <f t="shared" si="251"/>
        <v>0.25</v>
      </c>
      <c r="F534" s="229">
        <f t="shared" si="251"/>
        <v>4.67</v>
      </c>
      <c r="G534" s="229">
        <f t="shared" si="251"/>
        <v>6</v>
      </c>
      <c r="H534" s="229"/>
      <c r="I534" s="229"/>
      <c r="J534" s="229"/>
      <c r="K534" s="286">
        <f t="shared" si="246"/>
        <v>1.0421666666666667</v>
      </c>
      <c r="L534" s="286"/>
      <c r="M534" s="287">
        <f t="shared" si="247"/>
        <v>1.05</v>
      </c>
      <c r="N534" s="238" t="s">
        <v>378</v>
      </c>
      <c r="O534" s="229">
        <f t="shared" si="244"/>
        <v>30.661585500000001</v>
      </c>
      <c r="P534" s="232"/>
      <c r="Q534" s="233"/>
    </row>
    <row r="535" spans="1:17">
      <c r="A535" s="235"/>
      <c r="B535" s="253"/>
      <c r="C535" s="237">
        <v>8</v>
      </c>
      <c r="D535" s="229">
        <f t="shared" ref="D535:G535" si="252">D534</f>
        <v>0.11</v>
      </c>
      <c r="E535" s="229">
        <f t="shared" si="252"/>
        <v>0.25</v>
      </c>
      <c r="F535" s="229">
        <f t="shared" si="252"/>
        <v>4.67</v>
      </c>
      <c r="G535" s="229">
        <f t="shared" si="252"/>
        <v>6</v>
      </c>
      <c r="H535" s="229"/>
      <c r="I535" s="229"/>
      <c r="J535" s="229"/>
      <c r="K535" s="286">
        <f t="shared" si="246"/>
        <v>1.0421666666666667</v>
      </c>
      <c r="L535" s="286"/>
      <c r="M535" s="287">
        <f t="shared" si="247"/>
        <v>1.05</v>
      </c>
      <c r="N535" s="238" t="s">
        <v>378</v>
      </c>
      <c r="O535" s="229">
        <f t="shared" si="244"/>
        <v>30.661585500000001</v>
      </c>
      <c r="P535" s="232"/>
      <c r="Q535" s="233"/>
    </row>
    <row r="536" spans="1:17">
      <c r="A536" s="235"/>
      <c r="B536" s="253"/>
      <c r="C536" s="237">
        <v>9</v>
      </c>
      <c r="D536" s="229">
        <f t="shared" ref="D536:G536" si="253">D535</f>
        <v>0.11</v>
      </c>
      <c r="E536" s="229">
        <f t="shared" si="253"/>
        <v>0.25</v>
      </c>
      <c r="F536" s="229">
        <f t="shared" si="253"/>
        <v>4.67</v>
      </c>
      <c r="G536" s="229">
        <f t="shared" si="253"/>
        <v>6</v>
      </c>
      <c r="H536" s="229"/>
      <c r="I536" s="229"/>
      <c r="J536" s="229"/>
      <c r="K536" s="286">
        <f t="shared" si="246"/>
        <v>1.0421666666666667</v>
      </c>
      <c r="L536" s="286"/>
      <c r="M536" s="287">
        <f t="shared" si="247"/>
        <v>1.05</v>
      </c>
      <c r="N536" s="238" t="s">
        <v>378</v>
      </c>
      <c r="O536" s="229">
        <f t="shared" si="244"/>
        <v>30.661585500000001</v>
      </c>
      <c r="P536" s="232"/>
      <c r="Q536" s="233"/>
    </row>
    <row r="537" spans="1:17">
      <c r="A537" s="235"/>
      <c r="B537" s="253"/>
      <c r="C537" s="237">
        <v>10</v>
      </c>
      <c r="D537" s="229">
        <f t="shared" ref="D537:G537" si="254">D536</f>
        <v>0.11</v>
      </c>
      <c r="E537" s="229">
        <f t="shared" si="254"/>
        <v>0.25</v>
      </c>
      <c r="F537" s="229">
        <f t="shared" si="254"/>
        <v>4.67</v>
      </c>
      <c r="G537" s="229">
        <f t="shared" si="254"/>
        <v>6</v>
      </c>
      <c r="H537" s="229"/>
      <c r="I537" s="229"/>
      <c r="J537" s="229"/>
      <c r="K537" s="286">
        <f t="shared" si="246"/>
        <v>1.0421666666666667</v>
      </c>
      <c r="L537" s="286"/>
      <c r="M537" s="287">
        <f t="shared" si="247"/>
        <v>1.05</v>
      </c>
      <c r="N537" s="238" t="s">
        <v>378</v>
      </c>
      <c r="O537" s="229">
        <f t="shared" si="244"/>
        <v>30.661585500000001</v>
      </c>
      <c r="P537" s="232"/>
      <c r="Q537" s="233"/>
    </row>
    <row r="538" spans="1:17">
      <c r="A538" s="235"/>
      <c r="B538" s="253"/>
      <c r="C538" s="237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38"/>
      <c r="O538" s="240">
        <f>SUM(O528:O537)</f>
        <v>306.61585500000001</v>
      </c>
      <c r="P538" s="241" t="s">
        <v>272</v>
      </c>
      <c r="Q538" s="233"/>
    </row>
    <row r="539" spans="1:17">
      <c r="A539" s="235"/>
      <c r="B539" s="253"/>
      <c r="C539" s="237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38"/>
      <c r="O539" s="229"/>
      <c r="P539" s="232"/>
      <c r="Q539" s="233"/>
    </row>
    <row r="540" spans="1:17">
      <c r="A540" s="235"/>
      <c r="B540" s="253"/>
      <c r="C540" s="237"/>
      <c r="D540" s="229"/>
      <c r="E540" s="229"/>
      <c r="F540" s="229"/>
      <c r="G540" s="229"/>
      <c r="H540" s="229"/>
      <c r="I540" s="240" t="s">
        <v>559</v>
      </c>
      <c r="J540" s="240"/>
      <c r="K540" s="240"/>
      <c r="L540" s="240"/>
      <c r="M540" s="240"/>
      <c r="N540" s="256"/>
      <c r="O540" s="240">
        <f>O526+O538</f>
        <v>341.632655</v>
      </c>
      <c r="P540" s="241" t="s">
        <v>353</v>
      </c>
      <c r="Q540" s="233"/>
    </row>
    <row r="541" spans="1:17">
      <c r="A541" s="304">
        <v>5</v>
      </c>
      <c r="B541" s="305" t="s">
        <v>560</v>
      </c>
      <c r="C541" s="306"/>
      <c r="D541" s="307"/>
      <c r="E541" s="307"/>
      <c r="F541" s="307"/>
      <c r="G541" s="307"/>
      <c r="H541" s="307"/>
      <c r="I541" s="308"/>
      <c r="J541" s="308"/>
      <c r="K541" s="308"/>
      <c r="L541" s="308"/>
      <c r="M541" s="308"/>
      <c r="N541" s="309"/>
      <c r="O541" s="308"/>
      <c r="P541" s="310"/>
      <c r="Q541" s="311"/>
    </row>
    <row r="542" spans="1:17">
      <c r="A542" s="226" t="s">
        <v>352</v>
      </c>
      <c r="B542" s="303" t="s">
        <v>508</v>
      </c>
      <c r="C542" s="302"/>
      <c r="D542" s="229"/>
      <c r="E542" s="229"/>
      <c r="F542" s="229"/>
      <c r="G542" s="229"/>
      <c r="H542" s="229"/>
      <c r="I542" s="239"/>
      <c r="J542" s="239"/>
      <c r="K542" s="239"/>
      <c r="L542" s="239"/>
      <c r="M542" s="239"/>
      <c r="N542" s="255"/>
      <c r="O542" s="239"/>
      <c r="P542" s="244"/>
      <c r="Q542" s="233"/>
    </row>
    <row r="543" spans="1:17">
      <c r="A543" s="235">
        <v>1</v>
      </c>
      <c r="B543" s="260" t="s">
        <v>505</v>
      </c>
      <c r="C543" s="237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38"/>
      <c r="O543" s="229"/>
      <c r="P543" s="232"/>
      <c r="Q543" s="233"/>
    </row>
    <row r="544" spans="1:17">
      <c r="A544" s="235"/>
      <c r="B544" s="301"/>
      <c r="C544" s="302" t="s">
        <v>506</v>
      </c>
      <c r="D544" s="229">
        <v>1.45</v>
      </c>
      <c r="E544" s="229">
        <v>0.13</v>
      </c>
      <c r="F544" s="229">
        <v>0.2</v>
      </c>
      <c r="G544" s="229"/>
      <c r="H544" s="229"/>
      <c r="I544" s="229"/>
      <c r="J544" s="229"/>
      <c r="K544" s="229"/>
      <c r="L544" s="229"/>
      <c r="M544" s="229"/>
      <c r="N544" s="238" t="s">
        <v>378</v>
      </c>
      <c r="O544" s="229">
        <f>D544*E544*F544</f>
        <v>3.7700000000000004E-2</v>
      </c>
      <c r="P544" s="232" t="s">
        <v>272</v>
      </c>
      <c r="Q544" s="233"/>
    </row>
    <row r="545" spans="1:17">
      <c r="A545" s="235"/>
      <c r="B545" s="301"/>
      <c r="C545" s="302" t="s">
        <v>507</v>
      </c>
      <c r="D545" s="229">
        <v>1.5</v>
      </c>
      <c r="E545" s="229">
        <v>0.13</v>
      </c>
      <c r="F545" s="229">
        <v>0.2</v>
      </c>
      <c r="G545" s="229"/>
      <c r="H545" s="229"/>
      <c r="I545" s="229"/>
      <c r="J545" s="229"/>
      <c r="K545" s="229"/>
      <c r="L545" s="229"/>
      <c r="M545" s="229"/>
      <c r="N545" s="238" t="s">
        <v>378</v>
      </c>
      <c r="O545" s="229">
        <f>D545*E545*F545</f>
        <v>3.9000000000000007E-2</v>
      </c>
      <c r="P545" s="232"/>
      <c r="Q545" s="233"/>
    </row>
    <row r="546" spans="1:17">
      <c r="A546" s="235"/>
      <c r="B546" s="301"/>
      <c r="C546" s="302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38"/>
      <c r="O546" s="240">
        <f>SUM(O544:O545)</f>
        <v>7.6700000000000018E-2</v>
      </c>
      <c r="P546" s="241" t="s">
        <v>272</v>
      </c>
      <c r="Q546" s="233"/>
    </row>
    <row r="547" spans="1:17">
      <c r="A547" s="235"/>
      <c r="B547" s="301"/>
      <c r="C547" s="302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38"/>
      <c r="O547" s="229"/>
      <c r="P547" s="232"/>
      <c r="Q547" s="233"/>
    </row>
    <row r="548" spans="1:17">
      <c r="A548" s="235">
        <v>2</v>
      </c>
      <c r="B548" s="260" t="s">
        <v>509</v>
      </c>
      <c r="C548" s="237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38"/>
      <c r="O548" s="229"/>
      <c r="P548" s="232"/>
      <c r="Q548" s="233"/>
    </row>
    <row r="549" spans="1:17">
      <c r="A549" s="235"/>
      <c r="B549" s="303"/>
      <c r="C549" s="302" t="s">
        <v>513</v>
      </c>
      <c r="D549" s="229">
        <v>2.25</v>
      </c>
      <c r="E549" s="229">
        <v>0.13</v>
      </c>
      <c r="F549" s="229">
        <v>0.25</v>
      </c>
      <c r="G549" s="229"/>
      <c r="H549" s="229"/>
      <c r="I549" s="229"/>
      <c r="J549" s="229"/>
      <c r="K549" s="229"/>
      <c r="L549" s="229"/>
      <c r="M549" s="229"/>
      <c r="N549" s="238" t="s">
        <v>378</v>
      </c>
      <c r="O549" s="229">
        <f>D549*E549*F549</f>
        <v>7.3124999999999996E-2</v>
      </c>
      <c r="P549" s="232" t="s">
        <v>272</v>
      </c>
      <c r="Q549" s="233"/>
    </row>
    <row r="550" spans="1:17">
      <c r="A550" s="235"/>
      <c r="B550" s="303"/>
      <c r="C550" s="302" t="s">
        <v>507</v>
      </c>
      <c r="D550" s="229">
        <f>0.7+2.05</f>
        <v>2.75</v>
      </c>
      <c r="E550" s="229">
        <f>E549</f>
        <v>0.13</v>
      </c>
      <c r="F550" s="229">
        <f>F549</f>
        <v>0.25</v>
      </c>
      <c r="G550" s="229"/>
      <c r="H550" s="229"/>
      <c r="I550" s="229"/>
      <c r="J550" s="229"/>
      <c r="K550" s="229"/>
      <c r="L550" s="229"/>
      <c r="M550" s="229"/>
      <c r="N550" s="238" t="s">
        <v>378</v>
      </c>
      <c r="O550" s="229">
        <f>D550*E550*F550</f>
        <v>8.937500000000001E-2</v>
      </c>
      <c r="P550" s="232"/>
      <c r="Q550" s="233"/>
    </row>
    <row r="551" spans="1:17">
      <c r="A551" s="235"/>
      <c r="B551" s="303"/>
      <c r="C551" s="302" t="s">
        <v>514</v>
      </c>
      <c r="D551" s="229">
        <f>1.45+1.55+0.7+2.05</f>
        <v>5.75</v>
      </c>
      <c r="E551" s="229">
        <f t="shared" ref="E551:E553" si="255">E550</f>
        <v>0.13</v>
      </c>
      <c r="F551" s="229">
        <f t="shared" ref="F551:F553" si="256">F550</f>
        <v>0.25</v>
      </c>
      <c r="G551" s="229"/>
      <c r="H551" s="229"/>
      <c r="I551" s="229"/>
      <c r="J551" s="229"/>
      <c r="K551" s="229"/>
      <c r="L551" s="229"/>
      <c r="M551" s="229"/>
      <c r="N551" s="238" t="s">
        <v>378</v>
      </c>
      <c r="O551" s="229">
        <f t="shared" ref="O551:O553" si="257">D551*E551*F551</f>
        <v>0.18687500000000001</v>
      </c>
      <c r="P551" s="232"/>
      <c r="Q551" s="233"/>
    </row>
    <row r="552" spans="1:17">
      <c r="A552" s="235"/>
      <c r="B552" s="303"/>
      <c r="C552" s="302" t="s">
        <v>515</v>
      </c>
      <c r="D552" s="229">
        <f>1.45+2.85-0.63</f>
        <v>3.67</v>
      </c>
      <c r="E552" s="229">
        <f t="shared" si="255"/>
        <v>0.13</v>
      </c>
      <c r="F552" s="229">
        <f t="shared" si="256"/>
        <v>0.25</v>
      </c>
      <c r="G552" s="229"/>
      <c r="H552" s="229"/>
      <c r="I552" s="229"/>
      <c r="J552" s="229"/>
      <c r="K552" s="229"/>
      <c r="L552" s="229"/>
      <c r="M552" s="229"/>
      <c r="N552" s="238"/>
      <c r="O552" s="229">
        <f t="shared" si="257"/>
        <v>0.11927500000000001</v>
      </c>
      <c r="P552" s="232"/>
      <c r="Q552" s="233"/>
    </row>
    <row r="553" spans="1:17">
      <c r="A553" s="235"/>
      <c r="B553" s="303"/>
      <c r="C553" s="302" t="s">
        <v>516</v>
      </c>
      <c r="D553" s="229">
        <f>2.5+2.2</f>
        <v>4.7</v>
      </c>
      <c r="E553" s="229">
        <f t="shared" si="255"/>
        <v>0.13</v>
      </c>
      <c r="F553" s="229">
        <f t="shared" si="256"/>
        <v>0.25</v>
      </c>
      <c r="G553" s="229"/>
      <c r="H553" s="229"/>
      <c r="I553" s="229"/>
      <c r="J553" s="229"/>
      <c r="K553" s="229"/>
      <c r="L553" s="229"/>
      <c r="M553" s="229"/>
      <c r="N553" s="238"/>
      <c r="O553" s="229">
        <f t="shared" si="257"/>
        <v>0.15275000000000002</v>
      </c>
      <c r="P553" s="232"/>
      <c r="Q553" s="233"/>
    </row>
    <row r="554" spans="1:17">
      <c r="A554" s="235"/>
      <c r="B554" s="303"/>
      <c r="C554" s="302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38"/>
      <c r="O554" s="240">
        <f>SUM(O549:O553)</f>
        <v>0.62140000000000006</v>
      </c>
      <c r="P554" s="241" t="s">
        <v>272</v>
      </c>
      <c r="Q554" s="233"/>
    </row>
    <row r="555" spans="1:17">
      <c r="A555" s="235">
        <v>3</v>
      </c>
      <c r="B555" s="260" t="s">
        <v>512</v>
      </c>
      <c r="C555" s="237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38"/>
      <c r="O555" s="229"/>
      <c r="P555" s="232"/>
      <c r="Q555" s="233"/>
    </row>
    <row r="556" spans="1:17">
      <c r="A556" s="235"/>
      <c r="B556" s="301"/>
      <c r="C556" s="302" t="s">
        <v>510</v>
      </c>
      <c r="D556" s="229">
        <f>0.7+2.05</f>
        <v>2.75</v>
      </c>
      <c r="E556" s="229">
        <v>0.13</v>
      </c>
      <c r="F556" s="229">
        <v>0.3</v>
      </c>
      <c r="G556" s="229"/>
      <c r="H556" s="229"/>
      <c r="I556" s="229"/>
      <c r="J556" s="229"/>
      <c r="K556" s="229"/>
      <c r="L556" s="229"/>
      <c r="M556" s="229"/>
      <c r="N556" s="238" t="s">
        <v>378</v>
      </c>
      <c r="O556" s="229">
        <f>D556*E556*F556</f>
        <v>0.10725000000000001</v>
      </c>
      <c r="P556" s="232" t="s">
        <v>272</v>
      </c>
      <c r="Q556" s="233"/>
    </row>
    <row r="557" spans="1:17">
      <c r="A557" s="235"/>
      <c r="B557" s="301"/>
      <c r="C557" s="302" t="s">
        <v>511</v>
      </c>
      <c r="D557" s="229">
        <f>1.45+2.85-0.63</f>
        <v>3.67</v>
      </c>
      <c r="E557" s="229">
        <f>E556</f>
        <v>0.13</v>
      </c>
      <c r="F557" s="229">
        <f>F556</f>
        <v>0.3</v>
      </c>
      <c r="G557" s="229"/>
      <c r="H557" s="229"/>
      <c r="I557" s="229"/>
      <c r="J557" s="229"/>
      <c r="K557" s="229"/>
      <c r="L557" s="229"/>
      <c r="M557" s="229"/>
      <c r="N557" s="238" t="s">
        <v>378</v>
      </c>
      <c r="O557" s="229">
        <f>D557*E557*F557</f>
        <v>0.14313000000000001</v>
      </c>
      <c r="P557" s="232"/>
      <c r="Q557" s="233"/>
    </row>
    <row r="558" spans="1:17">
      <c r="A558" s="235"/>
      <c r="B558" s="301"/>
      <c r="C558" s="302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38"/>
      <c r="O558" s="240">
        <f>SUM(O556:O557)</f>
        <v>0.25038000000000005</v>
      </c>
      <c r="P558" s="241" t="s">
        <v>272</v>
      </c>
      <c r="Q558" s="233"/>
    </row>
    <row r="559" spans="1:17">
      <c r="A559" s="235"/>
      <c r="B559" s="301"/>
      <c r="C559" s="302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38"/>
      <c r="O559" s="229"/>
      <c r="P559" s="232"/>
      <c r="Q559" s="233"/>
    </row>
    <row r="560" spans="1:17">
      <c r="A560" s="235">
        <v>4</v>
      </c>
      <c r="B560" s="260" t="s">
        <v>517</v>
      </c>
      <c r="C560" s="237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38"/>
      <c r="O560" s="229"/>
      <c r="P560" s="232"/>
      <c r="Q560" s="233"/>
    </row>
    <row r="561" spans="1:17">
      <c r="A561" s="235"/>
      <c r="B561" s="301"/>
      <c r="C561" s="302" t="s">
        <v>510</v>
      </c>
      <c r="D561" s="229">
        <f>1.45+1.55</f>
        <v>3</v>
      </c>
      <c r="E561" s="229">
        <v>0.13</v>
      </c>
      <c r="F561" s="229">
        <v>0.35</v>
      </c>
      <c r="G561" s="229"/>
      <c r="H561" s="229"/>
      <c r="I561" s="229"/>
      <c r="J561" s="229"/>
      <c r="K561" s="229"/>
      <c r="L561" s="229"/>
      <c r="M561" s="229"/>
      <c r="N561" s="238" t="s">
        <v>378</v>
      </c>
      <c r="O561" s="229">
        <f>D561*E561*F561</f>
        <v>0.13649999999999998</v>
      </c>
      <c r="P561" s="232" t="s">
        <v>272</v>
      </c>
      <c r="Q561" s="233"/>
    </row>
    <row r="562" spans="1:17">
      <c r="A562" s="235"/>
      <c r="B562" s="301"/>
      <c r="C562" s="302" t="s">
        <v>507</v>
      </c>
      <c r="D562" s="229">
        <f>1.45+1.55</f>
        <v>3</v>
      </c>
      <c r="E562" s="229">
        <f>E561</f>
        <v>0.13</v>
      </c>
      <c r="F562" s="229">
        <f>F561</f>
        <v>0.35</v>
      </c>
      <c r="G562" s="229"/>
      <c r="H562" s="229"/>
      <c r="I562" s="229"/>
      <c r="J562" s="229"/>
      <c r="K562" s="229"/>
      <c r="L562" s="229"/>
      <c r="M562" s="229"/>
      <c r="N562" s="238" t="s">
        <v>378</v>
      </c>
      <c r="O562" s="229">
        <f>D562*E562*F562</f>
        <v>0.13649999999999998</v>
      </c>
      <c r="P562" s="232"/>
      <c r="Q562" s="233"/>
    </row>
    <row r="563" spans="1:17">
      <c r="A563" s="235"/>
      <c r="B563" s="301"/>
      <c r="C563" s="302" t="s">
        <v>518</v>
      </c>
      <c r="D563" s="229">
        <f>9</f>
        <v>9</v>
      </c>
      <c r="E563" s="229">
        <f t="shared" ref="E563:E565" si="258">E562</f>
        <v>0.13</v>
      </c>
      <c r="F563" s="229">
        <f t="shared" ref="F563:F565" si="259">F562</f>
        <v>0.35</v>
      </c>
      <c r="G563" s="229"/>
      <c r="H563" s="229"/>
      <c r="I563" s="229"/>
      <c r="J563" s="229"/>
      <c r="K563" s="229"/>
      <c r="L563" s="229"/>
      <c r="M563" s="229"/>
      <c r="N563" s="238" t="s">
        <v>378</v>
      </c>
      <c r="O563" s="229">
        <f t="shared" ref="O563:O565" si="260">D563*E563*F563</f>
        <v>0.40949999999999998</v>
      </c>
      <c r="P563" s="232"/>
      <c r="Q563" s="233"/>
    </row>
    <row r="564" spans="1:17">
      <c r="A564" s="235"/>
      <c r="B564" s="301"/>
      <c r="C564" s="302" t="s">
        <v>515</v>
      </c>
      <c r="D564" s="229">
        <f>2.5+2.2</f>
        <v>4.7</v>
      </c>
      <c r="E564" s="229">
        <f t="shared" si="258"/>
        <v>0.13</v>
      </c>
      <c r="F564" s="229">
        <f t="shared" si="259"/>
        <v>0.35</v>
      </c>
      <c r="G564" s="229"/>
      <c r="H564" s="229"/>
      <c r="I564" s="229"/>
      <c r="J564" s="229"/>
      <c r="K564" s="229"/>
      <c r="L564" s="229"/>
      <c r="M564" s="229"/>
      <c r="N564" s="238" t="s">
        <v>378</v>
      </c>
      <c r="O564" s="229">
        <f t="shared" si="260"/>
        <v>0.21385000000000001</v>
      </c>
      <c r="P564" s="232"/>
      <c r="Q564" s="233"/>
    </row>
    <row r="565" spans="1:17">
      <c r="A565" s="235"/>
      <c r="B565" s="301"/>
      <c r="C565" s="302" t="s">
        <v>519</v>
      </c>
      <c r="D565" s="229">
        <f>1.45+2.85</f>
        <v>4.3</v>
      </c>
      <c r="E565" s="229">
        <f t="shared" si="258"/>
        <v>0.13</v>
      </c>
      <c r="F565" s="229">
        <f t="shared" si="259"/>
        <v>0.35</v>
      </c>
      <c r="G565" s="229"/>
      <c r="H565" s="229"/>
      <c r="I565" s="229"/>
      <c r="J565" s="229"/>
      <c r="K565" s="229"/>
      <c r="L565" s="229"/>
      <c r="M565" s="229"/>
      <c r="N565" s="238" t="s">
        <v>378</v>
      </c>
      <c r="O565" s="229">
        <f t="shared" si="260"/>
        <v>0.19564999999999996</v>
      </c>
      <c r="P565" s="232"/>
      <c r="Q565" s="233"/>
    </row>
    <row r="566" spans="1:17">
      <c r="A566" s="235"/>
      <c r="B566" s="301"/>
      <c r="C566" s="302" t="s">
        <v>520</v>
      </c>
      <c r="D566" s="229">
        <v>9</v>
      </c>
      <c r="E566" s="229">
        <f t="shared" ref="E566:E568" si="261">E565</f>
        <v>0.13</v>
      </c>
      <c r="F566" s="229">
        <f t="shared" ref="F566:F568" si="262">F565</f>
        <v>0.35</v>
      </c>
      <c r="G566" s="229"/>
      <c r="H566" s="229"/>
      <c r="I566" s="229"/>
      <c r="J566" s="229"/>
      <c r="K566" s="229"/>
      <c r="L566" s="229"/>
      <c r="M566" s="229"/>
      <c r="N566" s="238" t="s">
        <v>378</v>
      </c>
      <c r="O566" s="229">
        <f t="shared" ref="O566:O568" si="263">D566*E566*F566</f>
        <v>0.40949999999999998</v>
      </c>
      <c r="P566" s="232"/>
      <c r="Q566" s="233"/>
    </row>
    <row r="567" spans="1:17">
      <c r="A567" s="235"/>
      <c r="B567" s="301"/>
      <c r="C567" s="302" t="s">
        <v>521</v>
      </c>
      <c r="D567" s="229">
        <v>9</v>
      </c>
      <c r="E567" s="229">
        <f t="shared" si="261"/>
        <v>0.13</v>
      </c>
      <c r="F567" s="229">
        <f t="shared" si="262"/>
        <v>0.35</v>
      </c>
      <c r="G567" s="229"/>
      <c r="H567" s="229"/>
      <c r="I567" s="229"/>
      <c r="J567" s="229"/>
      <c r="K567" s="229"/>
      <c r="L567" s="229"/>
      <c r="M567" s="229"/>
      <c r="N567" s="238" t="s">
        <v>378</v>
      </c>
      <c r="O567" s="229">
        <f t="shared" si="263"/>
        <v>0.40949999999999998</v>
      </c>
      <c r="P567" s="232"/>
      <c r="Q567" s="233"/>
    </row>
    <row r="568" spans="1:17">
      <c r="A568" s="235"/>
      <c r="B568" s="301"/>
      <c r="C568" s="302" t="s">
        <v>522</v>
      </c>
      <c r="D568" s="229">
        <f t="shared" ref="D568" si="264">1.45+2.85</f>
        <v>4.3</v>
      </c>
      <c r="E568" s="229">
        <f t="shared" si="261"/>
        <v>0.13</v>
      </c>
      <c r="F568" s="229">
        <f t="shared" si="262"/>
        <v>0.35</v>
      </c>
      <c r="G568" s="229"/>
      <c r="H568" s="229"/>
      <c r="I568" s="229"/>
      <c r="J568" s="229"/>
      <c r="K568" s="229"/>
      <c r="L568" s="229"/>
      <c r="M568" s="229"/>
      <c r="N568" s="238" t="s">
        <v>378</v>
      </c>
      <c r="O568" s="229">
        <f t="shared" si="263"/>
        <v>0.19564999999999996</v>
      </c>
      <c r="P568" s="232"/>
      <c r="Q568" s="233"/>
    </row>
    <row r="569" spans="1:17">
      <c r="A569" s="235"/>
      <c r="B569" s="301"/>
      <c r="C569" s="302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38"/>
      <c r="O569" s="240">
        <f>SUM(O561:O568)</f>
        <v>2.1066499999999997</v>
      </c>
      <c r="P569" s="241" t="s">
        <v>272</v>
      </c>
      <c r="Q569" s="233"/>
    </row>
    <row r="570" spans="1:17">
      <c r="A570" s="235"/>
      <c r="B570" s="253"/>
      <c r="C570" s="237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38"/>
      <c r="O570" s="239"/>
      <c r="P570" s="244"/>
      <c r="Q570" s="233"/>
    </row>
    <row r="571" spans="1:17">
      <c r="A571" s="235">
        <v>5</v>
      </c>
      <c r="B571" s="260" t="s">
        <v>525</v>
      </c>
      <c r="C571" s="237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38"/>
      <c r="O571" s="229"/>
      <c r="P571" s="232"/>
      <c r="Q571" s="233"/>
    </row>
    <row r="572" spans="1:17">
      <c r="A572" s="235"/>
      <c r="B572" s="301"/>
      <c r="C572" s="302" t="s">
        <v>526</v>
      </c>
      <c r="D572" s="229">
        <v>2.25</v>
      </c>
      <c r="E572" s="229">
        <v>0.13</v>
      </c>
      <c r="F572" s="229">
        <v>0.35</v>
      </c>
      <c r="G572" s="229"/>
      <c r="H572" s="229"/>
      <c r="I572" s="229"/>
      <c r="J572" s="229"/>
      <c r="K572" s="229"/>
      <c r="L572" s="229"/>
      <c r="M572" s="229"/>
      <c r="N572" s="238" t="s">
        <v>378</v>
      </c>
      <c r="O572" s="229">
        <f>D572*E572*F572</f>
        <v>0.10237499999999999</v>
      </c>
      <c r="P572" s="232" t="s">
        <v>272</v>
      </c>
      <c r="Q572" s="233"/>
    </row>
    <row r="573" spans="1:17">
      <c r="A573" s="235"/>
      <c r="B573" s="301"/>
      <c r="C573" s="302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38"/>
      <c r="O573" s="240">
        <f>SUM(O572:O572)</f>
        <v>0.10237499999999999</v>
      </c>
      <c r="P573" s="241" t="s">
        <v>272</v>
      </c>
      <c r="Q573" s="233"/>
    </row>
    <row r="574" spans="1:17">
      <c r="A574" s="235"/>
      <c r="B574" s="253"/>
      <c r="C574" s="237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38"/>
      <c r="O574" s="239"/>
      <c r="P574" s="244"/>
      <c r="Q574" s="233"/>
    </row>
    <row r="575" spans="1:17">
      <c r="A575" s="235">
        <v>6</v>
      </c>
      <c r="B575" s="260" t="s">
        <v>523</v>
      </c>
      <c r="C575" s="237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38"/>
      <c r="O575" s="229"/>
      <c r="P575" s="232"/>
      <c r="Q575" s="233"/>
    </row>
    <row r="576" spans="1:17">
      <c r="A576" s="235"/>
      <c r="B576" s="301"/>
      <c r="C576" s="302" t="s">
        <v>527</v>
      </c>
      <c r="D576" s="229">
        <f>1.45+1.55+1.45+2.25</f>
        <v>6.7</v>
      </c>
      <c r="E576" s="229">
        <v>0.13</v>
      </c>
      <c r="F576" s="229">
        <v>0.5</v>
      </c>
      <c r="G576" s="229"/>
      <c r="H576" s="229"/>
      <c r="I576" s="229"/>
      <c r="J576" s="229"/>
      <c r="K576" s="229"/>
      <c r="L576" s="229"/>
      <c r="M576" s="229"/>
      <c r="N576" s="238" t="s">
        <v>378</v>
      </c>
      <c r="O576" s="229">
        <f>D576*E576*F576</f>
        <v>0.43550000000000005</v>
      </c>
      <c r="P576" s="232" t="s">
        <v>272</v>
      </c>
      <c r="Q576" s="233"/>
    </row>
    <row r="577" spans="1:17">
      <c r="A577" s="235"/>
      <c r="B577" s="301"/>
      <c r="C577" s="302" t="s">
        <v>528</v>
      </c>
      <c r="D577" s="229">
        <f>1.45+2.25</f>
        <v>3.7</v>
      </c>
      <c r="E577" s="229">
        <f>E576</f>
        <v>0.13</v>
      </c>
      <c r="F577" s="229">
        <f>F576</f>
        <v>0.5</v>
      </c>
      <c r="G577" s="229"/>
      <c r="H577" s="229"/>
      <c r="I577" s="229"/>
      <c r="J577" s="229"/>
      <c r="K577" s="229"/>
      <c r="L577" s="229"/>
      <c r="M577" s="229"/>
      <c r="N577" s="238" t="s">
        <v>378</v>
      </c>
      <c r="O577" s="229">
        <f>D577*E577*F577</f>
        <v>0.24050000000000002</v>
      </c>
      <c r="P577" s="232"/>
      <c r="Q577" s="233"/>
    </row>
    <row r="578" spans="1:17">
      <c r="A578" s="235"/>
      <c r="B578" s="301"/>
      <c r="C578" s="302" t="s">
        <v>528</v>
      </c>
      <c r="D578" s="229">
        <f>1.45+2.25</f>
        <v>3.7</v>
      </c>
      <c r="E578" s="229">
        <f t="shared" ref="E578" si="265">E577</f>
        <v>0.13</v>
      </c>
      <c r="F578" s="229">
        <f t="shared" ref="F578" si="266">F577</f>
        <v>0.5</v>
      </c>
      <c r="G578" s="229"/>
      <c r="H578" s="229"/>
      <c r="I578" s="229"/>
      <c r="J578" s="229"/>
      <c r="K578" s="229"/>
      <c r="L578" s="229"/>
      <c r="M578" s="229"/>
      <c r="N578" s="238" t="s">
        <v>378</v>
      </c>
      <c r="O578" s="229">
        <f t="shared" ref="O578" si="267">D578*E578*F578</f>
        <v>0.24050000000000002</v>
      </c>
      <c r="P578" s="232"/>
      <c r="Q578" s="233"/>
    </row>
    <row r="579" spans="1:17">
      <c r="A579" s="235"/>
      <c r="B579" s="301"/>
      <c r="C579" s="302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38"/>
      <c r="O579" s="240">
        <f>SUM(O576:O578)</f>
        <v>0.91650000000000009</v>
      </c>
      <c r="P579" s="241" t="s">
        <v>272</v>
      </c>
      <c r="Q579" s="233"/>
    </row>
    <row r="580" spans="1:17">
      <c r="A580" s="235"/>
      <c r="B580" s="301"/>
      <c r="C580" s="302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38"/>
      <c r="O580" s="239"/>
      <c r="P580" s="244"/>
      <c r="Q580" s="233"/>
    </row>
    <row r="581" spans="1:17">
      <c r="A581" s="235">
        <v>7</v>
      </c>
      <c r="B581" s="260" t="s">
        <v>529</v>
      </c>
      <c r="C581" s="237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38"/>
      <c r="O581" s="229"/>
      <c r="P581" s="232"/>
      <c r="Q581" s="233"/>
    </row>
    <row r="582" spans="1:17">
      <c r="A582" s="235"/>
      <c r="B582" s="301"/>
      <c r="C582" s="302" t="s">
        <v>530</v>
      </c>
      <c r="D582" s="229">
        <v>0.75</v>
      </c>
      <c r="E582" s="229">
        <v>0.11</v>
      </c>
      <c r="F582" s="229">
        <v>0.25</v>
      </c>
      <c r="G582" s="229"/>
      <c r="H582" s="229"/>
      <c r="I582" s="229"/>
      <c r="J582" s="229"/>
      <c r="K582" s="229"/>
      <c r="L582" s="229"/>
      <c r="M582" s="229"/>
      <c r="N582" s="238" t="s">
        <v>378</v>
      </c>
      <c r="O582" s="229">
        <f>D582*E582*F582</f>
        <v>2.0625000000000001E-2</v>
      </c>
      <c r="P582" s="232" t="s">
        <v>272</v>
      </c>
      <c r="Q582" s="233"/>
    </row>
    <row r="583" spans="1:17">
      <c r="A583" s="235"/>
      <c r="B583" s="301"/>
      <c r="C583" s="302" t="s">
        <v>522</v>
      </c>
      <c r="D583" s="229">
        <v>0.5</v>
      </c>
      <c r="E583" s="229">
        <f>E582</f>
        <v>0.11</v>
      </c>
      <c r="F583" s="229">
        <f>F582</f>
        <v>0.25</v>
      </c>
      <c r="G583" s="229"/>
      <c r="H583" s="229"/>
      <c r="I583" s="229"/>
      <c r="J583" s="229"/>
      <c r="K583" s="229"/>
      <c r="L583" s="229"/>
      <c r="M583" s="229"/>
      <c r="N583" s="238" t="s">
        <v>378</v>
      </c>
      <c r="O583" s="229">
        <f>D583*E583*F583</f>
        <v>1.375E-2</v>
      </c>
      <c r="P583" s="232"/>
      <c r="Q583" s="233"/>
    </row>
    <row r="584" spans="1:17">
      <c r="A584" s="235"/>
      <c r="B584" s="301"/>
      <c r="C584" s="302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38"/>
      <c r="O584" s="240">
        <f>SUM(O582:O583)</f>
        <v>3.4375000000000003E-2</v>
      </c>
      <c r="P584" s="241" t="s">
        <v>272</v>
      </c>
      <c r="Q584" s="233"/>
    </row>
    <row r="585" spans="1:17">
      <c r="A585" s="235"/>
      <c r="B585" s="301"/>
      <c r="C585" s="302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38"/>
      <c r="O585" s="239"/>
      <c r="P585" s="244"/>
      <c r="Q585" s="233"/>
    </row>
    <row r="586" spans="1:17">
      <c r="A586" s="235">
        <v>8</v>
      </c>
      <c r="B586" s="260" t="s">
        <v>531</v>
      </c>
      <c r="C586" s="237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38"/>
      <c r="O586" s="229"/>
      <c r="P586" s="232"/>
      <c r="Q586" s="233"/>
    </row>
    <row r="587" spans="1:17">
      <c r="A587" s="235"/>
      <c r="B587" s="301"/>
      <c r="C587" s="302" t="s">
        <v>527</v>
      </c>
      <c r="D587" s="229">
        <v>1.5</v>
      </c>
      <c r="E587" s="229">
        <v>0.11</v>
      </c>
      <c r="F587" s="229">
        <v>0.3</v>
      </c>
      <c r="G587" s="229"/>
      <c r="H587" s="229"/>
      <c r="I587" s="229"/>
      <c r="J587" s="229"/>
      <c r="K587" s="229"/>
      <c r="L587" s="229"/>
      <c r="M587" s="229"/>
      <c r="N587" s="238" t="s">
        <v>378</v>
      </c>
      <c r="O587" s="229">
        <f>D587*E587*F587</f>
        <v>4.9500000000000002E-2</v>
      </c>
      <c r="P587" s="232" t="s">
        <v>272</v>
      </c>
      <c r="Q587" s="233"/>
    </row>
    <row r="588" spans="1:17">
      <c r="A588" s="235"/>
      <c r="B588" s="301"/>
      <c r="C588" s="302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38"/>
      <c r="O588" s="240">
        <f>SUM(O587)</f>
        <v>4.9500000000000002E-2</v>
      </c>
      <c r="P588" s="241" t="s">
        <v>272</v>
      </c>
      <c r="Q588" s="233"/>
    </row>
    <row r="589" spans="1:17">
      <c r="A589" s="235"/>
      <c r="B589" s="301"/>
      <c r="C589" s="302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38"/>
      <c r="O589" s="239"/>
      <c r="P589" s="244"/>
      <c r="Q589" s="233"/>
    </row>
    <row r="590" spans="1:17">
      <c r="A590" s="235">
        <v>9</v>
      </c>
      <c r="B590" s="260" t="s">
        <v>532</v>
      </c>
      <c r="C590" s="237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38"/>
      <c r="O590" s="229"/>
      <c r="P590" s="232"/>
      <c r="Q590" s="233"/>
    </row>
    <row r="591" spans="1:17">
      <c r="A591" s="235"/>
      <c r="B591" s="301"/>
      <c r="C591" s="302" t="s">
        <v>528</v>
      </c>
      <c r="D591" s="229">
        <v>1.3</v>
      </c>
      <c r="E591" s="229">
        <v>0.11</v>
      </c>
      <c r="F591" s="229">
        <v>0.35</v>
      </c>
      <c r="G591" s="229"/>
      <c r="H591" s="229"/>
      <c r="I591" s="229"/>
      <c r="J591" s="229"/>
      <c r="K591" s="229"/>
      <c r="L591" s="229"/>
      <c r="M591" s="229"/>
      <c r="N591" s="238" t="s">
        <v>378</v>
      </c>
      <c r="O591" s="229">
        <f>D591*E591*F591</f>
        <v>5.0050000000000004E-2</v>
      </c>
      <c r="P591" s="232" t="s">
        <v>272</v>
      </c>
      <c r="Q591" s="233"/>
    </row>
    <row r="592" spans="1:17">
      <c r="A592" s="235"/>
      <c r="B592" s="301"/>
      <c r="C592" s="302" t="s">
        <v>507</v>
      </c>
      <c r="D592" s="229">
        <v>1.3</v>
      </c>
      <c r="E592" s="229">
        <v>0.11</v>
      </c>
      <c r="F592" s="229">
        <v>0.35</v>
      </c>
      <c r="G592" s="229"/>
      <c r="H592" s="229"/>
      <c r="I592" s="229"/>
      <c r="J592" s="229"/>
      <c r="K592" s="229"/>
      <c r="L592" s="229"/>
      <c r="M592" s="229"/>
      <c r="N592" s="238" t="s">
        <v>378</v>
      </c>
      <c r="O592" s="229">
        <f>D592*E592*F592</f>
        <v>5.0050000000000004E-2</v>
      </c>
      <c r="P592" s="232" t="s">
        <v>272</v>
      </c>
      <c r="Q592" s="233"/>
    </row>
    <row r="593" spans="1:17">
      <c r="A593" s="235"/>
      <c r="B593" s="301"/>
      <c r="C593" s="302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38"/>
      <c r="O593" s="240">
        <f>SUM(O591:O592)</f>
        <v>0.10010000000000001</v>
      </c>
      <c r="P593" s="241" t="s">
        <v>272</v>
      </c>
      <c r="Q593" s="233"/>
    </row>
    <row r="594" spans="1:17">
      <c r="A594" s="235"/>
      <c r="B594" s="301"/>
      <c r="C594" s="302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38"/>
      <c r="O594" s="239"/>
      <c r="P594" s="244"/>
      <c r="Q594" s="233"/>
    </row>
    <row r="595" spans="1:17">
      <c r="A595" s="235">
        <v>10</v>
      </c>
      <c r="B595" s="260" t="s">
        <v>536</v>
      </c>
      <c r="C595" s="237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38"/>
      <c r="O595" s="229"/>
      <c r="P595" s="232"/>
      <c r="Q595" s="233"/>
    </row>
    <row r="596" spans="1:17">
      <c r="A596" s="235" t="s">
        <v>124</v>
      </c>
      <c r="B596" s="260" t="s">
        <v>533</v>
      </c>
      <c r="C596" s="302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38"/>
      <c r="O596" s="229"/>
      <c r="P596" s="232"/>
      <c r="Q596" s="233"/>
    </row>
    <row r="597" spans="1:17">
      <c r="A597" s="235"/>
      <c r="B597" s="301"/>
      <c r="C597" s="302" t="s">
        <v>535</v>
      </c>
      <c r="D597" s="229">
        <f>0.7+2.05</f>
        <v>2.75</v>
      </c>
      <c r="E597" s="229">
        <v>0.11</v>
      </c>
      <c r="F597" s="229">
        <v>0.2</v>
      </c>
      <c r="G597" s="229"/>
      <c r="H597" s="229"/>
      <c r="I597" s="229"/>
      <c r="J597" s="229"/>
      <c r="K597" s="229"/>
      <c r="L597" s="229"/>
      <c r="M597" s="229"/>
      <c r="N597" s="238" t="s">
        <v>378</v>
      </c>
      <c r="O597" s="229">
        <f>D597*E597*F597</f>
        <v>6.0499999999999998E-2</v>
      </c>
      <c r="P597" s="232" t="s">
        <v>272</v>
      </c>
      <c r="Q597" s="233"/>
    </row>
    <row r="598" spans="1:17">
      <c r="A598" s="235"/>
      <c r="B598" s="301"/>
      <c r="C598" s="302" t="s">
        <v>534</v>
      </c>
      <c r="D598" s="229">
        <v>2.5</v>
      </c>
      <c r="E598" s="229">
        <v>0.11</v>
      </c>
      <c r="F598" s="229">
        <f>F597</f>
        <v>0.2</v>
      </c>
      <c r="G598" s="229"/>
      <c r="H598" s="229"/>
      <c r="I598" s="229"/>
      <c r="J598" s="229"/>
      <c r="K598" s="229"/>
      <c r="L598" s="229"/>
      <c r="M598" s="229"/>
      <c r="N598" s="238" t="s">
        <v>378</v>
      </c>
      <c r="O598" s="229">
        <f>D598*E598*F598</f>
        <v>5.5000000000000007E-2</v>
      </c>
      <c r="P598" s="232" t="s">
        <v>272</v>
      </c>
      <c r="Q598" s="233"/>
    </row>
    <row r="599" spans="1:17">
      <c r="A599" s="235"/>
      <c r="B599" s="301"/>
      <c r="C599" s="302" t="s">
        <v>537</v>
      </c>
      <c r="D599" s="229">
        <f>0.7+2.05</f>
        <v>2.75</v>
      </c>
      <c r="E599" s="229">
        <v>0.11</v>
      </c>
      <c r="F599" s="229">
        <f>F597</f>
        <v>0.2</v>
      </c>
      <c r="G599" s="229"/>
      <c r="H599" s="229"/>
      <c r="I599" s="229"/>
      <c r="J599" s="229"/>
      <c r="K599" s="229"/>
      <c r="L599" s="229"/>
      <c r="M599" s="229"/>
      <c r="N599" s="238" t="s">
        <v>378</v>
      </c>
      <c r="O599" s="229">
        <f>D599*E599*F599</f>
        <v>6.0499999999999998E-2</v>
      </c>
      <c r="P599" s="232" t="s">
        <v>272</v>
      </c>
      <c r="Q599" s="233"/>
    </row>
    <row r="600" spans="1:17">
      <c r="A600" s="235"/>
      <c r="B600" s="301"/>
      <c r="C600" s="302" t="s">
        <v>542</v>
      </c>
      <c r="D600" s="229">
        <f>1.8+1.8</f>
        <v>3.6</v>
      </c>
      <c r="E600" s="229">
        <v>0.11</v>
      </c>
      <c r="F600" s="229">
        <f>F598</f>
        <v>0.2</v>
      </c>
      <c r="G600" s="229"/>
      <c r="H600" s="229"/>
      <c r="I600" s="229"/>
      <c r="J600" s="229"/>
      <c r="K600" s="229"/>
      <c r="L600" s="229"/>
      <c r="M600" s="229"/>
      <c r="N600" s="238" t="s">
        <v>378</v>
      </c>
      <c r="O600" s="229">
        <f>D600*E600*F600</f>
        <v>7.9200000000000007E-2</v>
      </c>
      <c r="P600" s="232" t="s">
        <v>272</v>
      </c>
      <c r="Q600" s="233"/>
    </row>
    <row r="601" spans="1:17">
      <c r="A601" s="235"/>
      <c r="B601" s="301"/>
      <c r="C601" s="302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38"/>
      <c r="O601" s="240">
        <f>SUM(O597:O600)</f>
        <v>0.25519999999999998</v>
      </c>
      <c r="P601" s="241" t="s">
        <v>272</v>
      </c>
      <c r="Q601" s="233"/>
    </row>
    <row r="602" spans="1:17">
      <c r="A602" s="235"/>
      <c r="B602" s="301"/>
      <c r="C602" s="302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38"/>
      <c r="O602" s="239"/>
      <c r="P602" s="244"/>
      <c r="Q602" s="233"/>
    </row>
    <row r="603" spans="1:17">
      <c r="A603" s="235" t="s">
        <v>128</v>
      </c>
      <c r="B603" s="260" t="s">
        <v>538</v>
      </c>
      <c r="C603" s="302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38"/>
      <c r="O603" s="229"/>
      <c r="P603" s="232"/>
      <c r="Q603" s="233"/>
    </row>
    <row r="604" spans="1:17">
      <c r="A604" s="235"/>
      <c r="B604" s="301"/>
      <c r="C604" s="302" t="s">
        <v>539</v>
      </c>
      <c r="D604" s="229">
        <f>2.5+2.2</f>
        <v>4.7</v>
      </c>
      <c r="E604" s="229">
        <v>0.11</v>
      </c>
      <c r="F604" s="229">
        <v>0.35</v>
      </c>
      <c r="G604" s="229"/>
      <c r="H604" s="229"/>
      <c r="I604" s="229"/>
      <c r="J604" s="229"/>
      <c r="K604" s="229"/>
      <c r="L604" s="229"/>
      <c r="M604" s="229"/>
      <c r="N604" s="238" t="s">
        <v>378</v>
      </c>
      <c r="O604" s="229">
        <f>D604*E604*F604</f>
        <v>0.18095</v>
      </c>
      <c r="P604" s="232" t="s">
        <v>272</v>
      </c>
      <c r="Q604" s="233"/>
    </row>
    <row r="605" spans="1:17">
      <c r="A605" s="235"/>
      <c r="B605" s="301"/>
      <c r="C605" s="302" t="s">
        <v>540</v>
      </c>
      <c r="D605" s="229">
        <f>2.5+2.2</f>
        <v>4.7</v>
      </c>
      <c r="E605" s="229">
        <v>0.11</v>
      </c>
      <c r="F605" s="229">
        <f>F604</f>
        <v>0.35</v>
      </c>
      <c r="G605" s="229"/>
      <c r="H605" s="229"/>
      <c r="I605" s="229"/>
      <c r="J605" s="229"/>
      <c r="K605" s="229"/>
      <c r="L605" s="229"/>
      <c r="M605" s="229"/>
      <c r="N605" s="238" t="s">
        <v>378</v>
      </c>
      <c r="O605" s="229">
        <f>D605*E605*F605</f>
        <v>0.18095</v>
      </c>
      <c r="P605" s="232" t="s">
        <v>272</v>
      </c>
      <c r="Q605" s="233"/>
    </row>
    <row r="606" spans="1:17">
      <c r="A606" s="235"/>
      <c r="B606" s="301"/>
      <c r="C606" s="302" t="s">
        <v>541</v>
      </c>
      <c r="D606" s="229">
        <f>1.45+2.85-0.63</f>
        <v>3.67</v>
      </c>
      <c r="E606" s="229">
        <v>0.11</v>
      </c>
      <c r="F606" s="229">
        <f>F605</f>
        <v>0.35</v>
      </c>
      <c r="G606" s="229"/>
      <c r="H606" s="229"/>
      <c r="I606" s="229"/>
      <c r="J606" s="229"/>
      <c r="K606" s="229"/>
      <c r="L606" s="229"/>
      <c r="M606" s="229"/>
      <c r="N606" s="238" t="s">
        <v>378</v>
      </c>
      <c r="O606" s="229">
        <f>D606*E606*F606</f>
        <v>0.141295</v>
      </c>
      <c r="P606" s="232" t="s">
        <v>272</v>
      </c>
      <c r="Q606" s="233"/>
    </row>
    <row r="607" spans="1:17">
      <c r="A607" s="235"/>
      <c r="B607" s="301"/>
      <c r="C607" s="302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38"/>
      <c r="O607" s="240">
        <f>SUM(O604:O606)</f>
        <v>0.50319500000000006</v>
      </c>
      <c r="P607" s="241" t="s">
        <v>272</v>
      </c>
      <c r="Q607" s="233"/>
    </row>
    <row r="608" spans="1:17">
      <c r="A608" s="235"/>
      <c r="B608" s="301"/>
      <c r="C608" s="302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38"/>
      <c r="O608" s="239"/>
      <c r="P608" s="244"/>
      <c r="Q608" s="233"/>
    </row>
    <row r="609" spans="1:17">
      <c r="A609" s="235">
        <v>11</v>
      </c>
      <c r="B609" s="260" t="s">
        <v>544</v>
      </c>
      <c r="C609" s="302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38"/>
      <c r="O609" s="229"/>
      <c r="P609" s="232"/>
      <c r="Q609" s="233"/>
    </row>
    <row r="610" spans="1:17">
      <c r="A610" s="235"/>
      <c r="B610" s="301"/>
      <c r="C610" s="302" t="s">
        <v>543</v>
      </c>
      <c r="D610" s="229">
        <v>2.25</v>
      </c>
      <c r="E610" s="229">
        <v>0.15</v>
      </c>
      <c r="F610" s="229">
        <v>0.25</v>
      </c>
      <c r="G610" s="229"/>
      <c r="H610" s="229"/>
      <c r="I610" s="229"/>
      <c r="J610" s="229"/>
      <c r="K610" s="229"/>
      <c r="L610" s="229"/>
      <c r="M610" s="229"/>
      <c r="N610" s="238" t="s">
        <v>378</v>
      </c>
      <c r="O610" s="229">
        <f>D610*E610*F610</f>
        <v>8.4374999999999992E-2</v>
      </c>
      <c r="P610" s="232" t="s">
        <v>272</v>
      </c>
      <c r="Q610" s="233"/>
    </row>
    <row r="611" spans="1:17">
      <c r="A611" s="235"/>
      <c r="B611" s="301"/>
      <c r="C611" s="302" t="s">
        <v>543</v>
      </c>
      <c r="D611" s="229">
        <f>3.5+3.5</f>
        <v>7</v>
      </c>
      <c r="E611" s="229">
        <f>E610</f>
        <v>0.15</v>
      </c>
      <c r="F611" s="229">
        <f>F610</f>
        <v>0.25</v>
      </c>
      <c r="G611" s="229"/>
      <c r="H611" s="229"/>
      <c r="I611" s="229"/>
      <c r="J611" s="229"/>
      <c r="K611" s="229"/>
      <c r="L611" s="229"/>
      <c r="M611" s="229"/>
      <c r="N611" s="238" t="s">
        <v>378</v>
      </c>
      <c r="O611" s="229">
        <f>D611*E611*F611</f>
        <v>0.26250000000000001</v>
      </c>
      <c r="P611" s="232" t="s">
        <v>272</v>
      </c>
      <c r="Q611" s="233"/>
    </row>
    <row r="612" spans="1:17">
      <c r="A612" s="235"/>
      <c r="B612" s="301"/>
      <c r="C612" s="302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38"/>
      <c r="O612" s="240">
        <f>SUM(O610:O611)</f>
        <v>0.34687499999999999</v>
      </c>
      <c r="P612" s="241" t="s">
        <v>272</v>
      </c>
      <c r="Q612" s="233"/>
    </row>
    <row r="613" spans="1:17">
      <c r="A613" s="235"/>
      <c r="B613" s="301"/>
      <c r="C613" s="302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38"/>
      <c r="O613" s="239"/>
      <c r="P613" s="244"/>
      <c r="Q613" s="233"/>
    </row>
    <row r="614" spans="1:17">
      <c r="A614" s="235">
        <v>12</v>
      </c>
      <c r="B614" s="260" t="s">
        <v>545</v>
      </c>
      <c r="C614" s="302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38"/>
      <c r="O614" s="229"/>
      <c r="P614" s="232"/>
      <c r="Q614" s="233"/>
    </row>
    <row r="615" spans="1:17">
      <c r="A615" s="235"/>
      <c r="B615" s="301"/>
      <c r="C615" s="302" t="s">
        <v>546</v>
      </c>
      <c r="D615" s="229">
        <v>1.5</v>
      </c>
      <c r="E615" s="229">
        <v>0.11</v>
      </c>
      <c r="F615" s="229">
        <v>0.15</v>
      </c>
      <c r="G615" s="229"/>
      <c r="H615" s="229"/>
      <c r="I615" s="229"/>
      <c r="J615" s="229"/>
      <c r="K615" s="229"/>
      <c r="L615" s="229"/>
      <c r="M615" s="229"/>
      <c r="N615" s="238" t="s">
        <v>378</v>
      </c>
      <c r="O615" s="229">
        <f>D615*E615*F615</f>
        <v>2.4750000000000001E-2</v>
      </c>
      <c r="P615" s="232" t="s">
        <v>272</v>
      </c>
      <c r="Q615" s="233"/>
    </row>
    <row r="616" spans="1:17">
      <c r="A616" s="235"/>
      <c r="B616" s="301"/>
      <c r="C616" s="302" t="s">
        <v>547</v>
      </c>
      <c r="D616" s="229">
        <f>2.5+2.2</f>
        <v>4.7</v>
      </c>
      <c r="E616" s="229">
        <f>E615</f>
        <v>0.11</v>
      </c>
      <c r="F616" s="229">
        <f>F615</f>
        <v>0.15</v>
      </c>
      <c r="G616" s="229"/>
      <c r="H616" s="229"/>
      <c r="I616" s="229"/>
      <c r="J616" s="229"/>
      <c r="K616" s="229"/>
      <c r="L616" s="229"/>
      <c r="M616" s="229"/>
      <c r="N616" s="238" t="s">
        <v>378</v>
      </c>
      <c r="O616" s="229">
        <f>D616*E616*F616</f>
        <v>7.7549999999999994E-2</v>
      </c>
      <c r="P616" s="232"/>
      <c r="Q616" s="233"/>
    </row>
    <row r="617" spans="1:17">
      <c r="A617" s="235"/>
      <c r="B617" s="301"/>
      <c r="C617" s="302" t="s">
        <v>548</v>
      </c>
      <c r="D617" s="229">
        <f>1.45+1.55+1.45+2.25+0.7+0.8</f>
        <v>8.2000000000000011</v>
      </c>
      <c r="E617" s="229">
        <f t="shared" ref="E617:E620" si="268">E616</f>
        <v>0.11</v>
      </c>
      <c r="F617" s="229">
        <f t="shared" ref="F617:F620" si="269">F616</f>
        <v>0.15</v>
      </c>
      <c r="G617" s="229"/>
      <c r="H617" s="229"/>
      <c r="I617" s="229"/>
      <c r="J617" s="229"/>
      <c r="K617" s="229"/>
      <c r="L617" s="229"/>
      <c r="M617" s="229"/>
      <c r="N617" s="238" t="s">
        <v>378</v>
      </c>
      <c r="O617" s="229">
        <f t="shared" ref="O617:O620" si="270">D617*E617*F617</f>
        <v>0.1353</v>
      </c>
      <c r="P617" s="232"/>
      <c r="Q617" s="233"/>
    </row>
    <row r="618" spans="1:17">
      <c r="A618" s="235"/>
      <c r="B618" s="301"/>
      <c r="C618" s="302" t="s">
        <v>550</v>
      </c>
      <c r="D618" s="229">
        <f>1.45+1.55+1.45+2.25+0.7+2.05</f>
        <v>9.4499999999999993</v>
      </c>
      <c r="E618" s="229">
        <f t="shared" si="268"/>
        <v>0.11</v>
      </c>
      <c r="F618" s="229">
        <f t="shared" si="269"/>
        <v>0.15</v>
      </c>
      <c r="G618" s="229"/>
      <c r="H618" s="229"/>
      <c r="I618" s="229"/>
      <c r="J618" s="229"/>
      <c r="K618" s="229"/>
      <c r="L618" s="229"/>
      <c r="M618" s="229"/>
      <c r="N618" s="238" t="s">
        <v>378</v>
      </c>
      <c r="O618" s="229">
        <f t="shared" si="270"/>
        <v>0.15592499999999998</v>
      </c>
      <c r="P618" s="232"/>
      <c r="Q618" s="233"/>
    </row>
    <row r="619" spans="1:17">
      <c r="A619" s="235"/>
      <c r="B619" s="301"/>
      <c r="C619" s="302" t="s">
        <v>549</v>
      </c>
      <c r="D619" s="229">
        <v>1.45</v>
      </c>
      <c r="E619" s="229">
        <f t="shared" si="268"/>
        <v>0.11</v>
      </c>
      <c r="F619" s="229">
        <f t="shared" si="269"/>
        <v>0.15</v>
      </c>
      <c r="G619" s="229"/>
      <c r="H619" s="229"/>
      <c r="I619" s="229"/>
      <c r="J619" s="229"/>
      <c r="K619" s="229"/>
      <c r="L619" s="229"/>
      <c r="M619" s="229"/>
      <c r="N619" s="238" t="s">
        <v>378</v>
      </c>
      <c r="O619" s="229">
        <f t="shared" si="270"/>
        <v>2.3924999999999998E-2</v>
      </c>
      <c r="P619" s="232"/>
      <c r="Q619" s="233"/>
    </row>
    <row r="620" spans="1:17">
      <c r="A620" s="235"/>
      <c r="B620" s="301"/>
      <c r="C620" s="302" t="s">
        <v>551</v>
      </c>
      <c r="D620" s="229">
        <f>2.5+2.2</f>
        <v>4.7</v>
      </c>
      <c r="E620" s="229">
        <f t="shared" si="268"/>
        <v>0.11</v>
      </c>
      <c r="F620" s="229">
        <f t="shared" si="269"/>
        <v>0.15</v>
      </c>
      <c r="G620" s="229"/>
      <c r="H620" s="229"/>
      <c r="I620" s="229"/>
      <c r="J620" s="229"/>
      <c r="K620" s="229"/>
      <c r="L620" s="229"/>
      <c r="M620" s="229"/>
      <c r="N620" s="238" t="s">
        <v>378</v>
      </c>
      <c r="O620" s="229">
        <f t="shared" si="270"/>
        <v>7.7549999999999994E-2</v>
      </c>
      <c r="P620" s="232"/>
      <c r="Q620" s="233"/>
    </row>
    <row r="621" spans="1:17">
      <c r="A621" s="235"/>
      <c r="B621" s="301"/>
      <c r="C621" s="302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38"/>
      <c r="O621" s="240">
        <f>SUM(O615:O620)</f>
        <v>0.495</v>
      </c>
      <c r="P621" s="241" t="s">
        <v>272</v>
      </c>
      <c r="Q621" s="233"/>
    </row>
    <row r="622" spans="1:17">
      <c r="A622" s="235"/>
      <c r="B622" s="301"/>
      <c r="C622" s="302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38"/>
      <c r="O622" s="239"/>
      <c r="P622" s="244"/>
      <c r="Q622" s="233"/>
    </row>
    <row r="623" spans="1:17">
      <c r="A623" s="235">
        <v>13</v>
      </c>
      <c r="B623" s="260" t="s">
        <v>553</v>
      </c>
      <c r="C623" s="237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38"/>
      <c r="O623" s="229"/>
      <c r="P623" s="232"/>
      <c r="Q623" s="233"/>
    </row>
    <row r="624" spans="1:17">
      <c r="A624" s="235"/>
      <c r="B624" s="275" t="s">
        <v>552</v>
      </c>
      <c r="C624" s="237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38"/>
      <c r="O624" s="229"/>
      <c r="P624" s="232"/>
      <c r="Q624" s="233"/>
    </row>
    <row r="625" spans="1:17">
      <c r="A625" s="235"/>
      <c r="B625" s="303"/>
      <c r="C625" s="302" t="s">
        <v>507</v>
      </c>
      <c r="D625" s="229">
        <v>1.45</v>
      </c>
      <c r="E625" s="229">
        <v>0.13</v>
      </c>
      <c r="F625" s="229">
        <v>0.2</v>
      </c>
      <c r="G625" s="229"/>
      <c r="H625" s="229"/>
      <c r="I625" s="229"/>
      <c r="J625" s="229"/>
      <c r="K625" s="229"/>
      <c r="L625" s="229"/>
      <c r="M625" s="229"/>
      <c r="N625" s="238" t="s">
        <v>378</v>
      </c>
      <c r="O625" s="229">
        <f>D625*E625*F625</f>
        <v>3.7700000000000004E-2</v>
      </c>
      <c r="P625" s="232" t="s">
        <v>272</v>
      </c>
      <c r="Q625" s="233"/>
    </row>
    <row r="626" spans="1:17">
      <c r="A626" s="235"/>
      <c r="B626" s="303"/>
      <c r="C626" s="302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38"/>
      <c r="O626" s="240">
        <f>SUM(O625)</f>
        <v>3.7700000000000004E-2</v>
      </c>
      <c r="P626" s="241" t="s">
        <v>272</v>
      </c>
      <c r="Q626" s="233"/>
    </row>
    <row r="627" spans="1:17">
      <c r="A627" s="235"/>
      <c r="B627" s="301"/>
      <c r="C627" s="302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38"/>
      <c r="O627" s="239"/>
      <c r="P627" s="244"/>
      <c r="Q627" s="233"/>
    </row>
    <row r="628" spans="1:17">
      <c r="A628" s="235"/>
      <c r="B628" s="275" t="s">
        <v>554</v>
      </c>
      <c r="C628" s="237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38"/>
      <c r="O628" s="229"/>
      <c r="P628" s="232"/>
      <c r="Q628" s="233"/>
    </row>
    <row r="629" spans="1:17">
      <c r="A629" s="235"/>
      <c r="B629" s="303"/>
      <c r="C629" s="302" t="s">
        <v>507</v>
      </c>
      <c r="D629" s="229">
        <f>1.45+1.55+0.7+2.05</f>
        <v>5.75</v>
      </c>
      <c r="E629" s="229">
        <v>0.13</v>
      </c>
      <c r="F629" s="229">
        <v>0.25</v>
      </c>
      <c r="G629" s="229"/>
      <c r="H629" s="229"/>
      <c r="I629" s="229"/>
      <c r="J629" s="229"/>
      <c r="K629" s="229"/>
      <c r="L629" s="229"/>
      <c r="M629" s="229"/>
      <c r="N629" s="238" t="s">
        <v>378</v>
      </c>
      <c r="O629" s="229">
        <f>D629*E629*F629</f>
        <v>0.18687500000000001</v>
      </c>
      <c r="P629" s="232" t="s">
        <v>272</v>
      </c>
      <c r="Q629" s="233"/>
    </row>
    <row r="630" spans="1:17">
      <c r="A630" s="235"/>
      <c r="B630" s="303"/>
      <c r="C630" s="302" t="s">
        <v>530</v>
      </c>
      <c r="D630" s="229">
        <f>1.45+1.55+0.7+2.05</f>
        <v>5.75</v>
      </c>
      <c r="E630" s="229">
        <v>0.13</v>
      </c>
      <c r="F630" s="229">
        <f>F629</f>
        <v>0.25</v>
      </c>
      <c r="G630" s="229"/>
      <c r="H630" s="229"/>
      <c r="I630" s="229"/>
      <c r="J630" s="229"/>
      <c r="K630" s="229"/>
      <c r="L630" s="229"/>
      <c r="M630" s="229"/>
      <c r="N630" s="238" t="s">
        <v>378</v>
      </c>
      <c r="O630" s="229">
        <f>D630*E630*F630</f>
        <v>0.18687500000000001</v>
      </c>
      <c r="P630" s="232" t="s">
        <v>272</v>
      </c>
      <c r="Q630" s="233"/>
    </row>
    <row r="631" spans="1:17">
      <c r="A631" s="235"/>
      <c r="B631" s="303"/>
      <c r="C631" s="302" t="s">
        <v>520</v>
      </c>
      <c r="D631" s="229">
        <v>1.6</v>
      </c>
      <c r="E631" s="229">
        <v>0.13</v>
      </c>
      <c r="F631" s="229">
        <f>F630</f>
        <v>0.25</v>
      </c>
      <c r="G631" s="229"/>
      <c r="H631" s="229"/>
      <c r="I631" s="229"/>
      <c r="J631" s="229"/>
      <c r="K631" s="229"/>
      <c r="L631" s="229"/>
      <c r="M631" s="229"/>
      <c r="N631" s="238" t="s">
        <v>378</v>
      </c>
      <c r="O631" s="229">
        <f>D631*E631*F631</f>
        <v>5.2000000000000005E-2</v>
      </c>
      <c r="P631" s="232" t="s">
        <v>272</v>
      </c>
      <c r="Q631" s="233"/>
    </row>
    <row r="632" spans="1:17">
      <c r="A632" s="235"/>
      <c r="B632" s="303"/>
      <c r="C632" s="302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38"/>
      <c r="O632" s="240">
        <f>SUM(O629:O631)</f>
        <v>0.42575000000000002</v>
      </c>
      <c r="P632" s="241" t="s">
        <v>272</v>
      </c>
      <c r="Q632" s="233"/>
    </row>
    <row r="633" spans="1:17">
      <c r="A633" s="235"/>
      <c r="B633" s="301"/>
      <c r="C633" s="302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38"/>
      <c r="O633" s="239"/>
      <c r="P633" s="244"/>
      <c r="Q633" s="233"/>
    </row>
    <row r="634" spans="1:17">
      <c r="A634" s="235"/>
      <c r="B634" s="275" t="s">
        <v>555</v>
      </c>
      <c r="C634" s="237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38"/>
      <c r="O634" s="229"/>
      <c r="P634" s="232"/>
      <c r="Q634" s="233"/>
    </row>
    <row r="635" spans="1:17">
      <c r="A635" s="235"/>
      <c r="B635" s="303"/>
      <c r="C635" s="302" t="s">
        <v>507</v>
      </c>
      <c r="D635" s="229">
        <f>1.45+2.25</f>
        <v>3.7</v>
      </c>
      <c r="E635" s="229">
        <v>0.13</v>
      </c>
      <c r="F635" s="229">
        <v>0.3</v>
      </c>
      <c r="G635" s="229"/>
      <c r="H635" s="229"/>
      <c r="I635" s="229"/>
      <c r="J635" s="229"/>
      <c r="K635" s="229"/>
      <c r="L635" s="229"/>
      <c r="M635" s="229"/>
      <c r="N635" s="238" t="s">
        <v>378</v>
      </c>
      <c r="O635" s="229">
        <f>D635*E635*F635</f>
        <v>0.14430000000000001</v>
      </c>
      <c r="P635" s="232" t="s">
        <v>272</v>
      </c>
      <c r="Q635" s="233"/>
    </row>
    <row r="636" spans="1:17">
      <c r="A636" s="235"/>
      <c r="B636" s="303"/>
      <c r="C636" s="302" t="s">
        <v>530</v>
      </c>
      <c r="D636" s="229">
        <f>1.45+2.25</f>
        <v>3.7</v>
      </c>
      <c r="E636" s="229">
        <v>0.13</v>
      </c>
      <c r="F636" s="229">
        <f>F635</f>
        <v>0.3</v>
      </c>
      <c r="G636" s="229"/>
      <c r="H636" s="229"/>
      <c r="I636" s="229"/>
      <c r="J636" s="229"/>
      <c r="K636" s="229"/>
      <c r="L636" s="229"/>
      <c r="M636" s="229"/>
      <c r="N636" s="238" t="s">
        <v>378</v>
      </c>
      <c r="O636" s="229">
        <f>D636*E636*F636</f>
        <v>0.14430000000000001</v>
      </c>
      <c r="P636" s="232" t="s">
        <v>272</v>
      </c>
      <c r="Q636" s="233"/>
    </row>
    <row r="637" spans="1:17">
      <c r="A637" s="235"/>
      <c r="B637" s="303"/>
      <c r="C637" s="302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38"/>
      <c r="O637" s="240">
        <f>SUM(O635:O636)</f>
        <v>0.28860000000000002</v>
      </c>
      <c r="P637" s="241" t="s">
        <v>272</v>
      </c>
      <c r="Q637" s="233"/>
    </row>
    <row r="638" spans="1:17">
      <c r="A638" s="235"/>
      <c r="B638" s="301"/>
      <c r="C638" s="302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38"/>
      <c r="O638" s="239"/>
      <c r="P638" s="244"/>
      <c r="Q638" s="233"/>
    </row>
    <row r="639" spans="1:17">
      <c r="A639" s="235"/>
      <c r="B639" s="275" t="s">
        <v>556</v>
      </c>
      <c r="C639" s="237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38"/>
      <c r="O639" s="229"/>
      <c r="P639" s="232"/>
      <c r="Q639" s="233"/>
    </row>
    <row r="640" spans="1:17">
      <c r="A640" s="235"/>
      <c r="B640" s="303"/>
      <c r="C640" s="302" t="s">
        <v>519</v>
      </c>
      <c r="D640" s="229">
        <f>1.45+2.85</f>
        <v>4.3</v>
      </c>
      <c r="E640" s="229">
        <v>0.13</v>
      </c>
      <c r="F640" s="229">
        <v>0.35</v>
      </c>
      <c r="G640" s="229"/>
      <c r="H640" s="229"/>
      <c r="I640" s="229"/>
      <c r="J640" s="229"/>
      <c r="K640" s="229"/>
      <c r="L640" s="229"/>
      <c r="M640" s="229"/>
      <c r="N640" s="238" t="s">
        <v>378</v>
      </c>
      <c r="O640" s="229">
        <f>D640*E640*F640</f>
        <v>0.19564999999999996</v>
      </c>
      <c r="P640" s="232" t="s">
        <v>272</v>
      </c>
      <c r="Q640" s="233"/>
    </row>
    <row r="641" spans="1:17">
      <c r="A641" s="235"/>
      <c r="B641" s="303"/>
      <c r="C641" s="302" t="s">
        <v>521</v>
      </c>
      <c r="D641" s="229">
        <f>1.45+2.85</f>
        <v>4.3</v>
      </c>
      <c r="E641" s="229">
        <v>0.13</v>
      </c>
      <c r="F641" s="229">
        <f>F640</f>
        <v>0.35</v>
      </c>
      <c r="G641" s="229"/>
      <c r="H641" s="229"/>
      <c r="I641" s="229"/>
      <c r="J641" s="229"/>
      <c r="K641" s="229"/>
      <c r="L641" s="229"/>
      <c r="M641" s="229"/>
      <c r="N641" s="238" t="s">
        <v>378</v>
      </c>
      <c r="O641" s="229">
        <f>D641*E641*F641</f>
        <v>0.19564999999999996</v>
      </c>
      <c r="P641" s="232" t="s">
        <v>272</v>
      </c>
      <c r="Q641" s="233"/>
    </row>
    <row r="642" spans="1:17">
      <c r="A642" s="235"/>
      <c r="B642" s="303"/>
      <c r="C642" s="302" t="s">
        <v>522</v>
      </c>
      <c r="D642" s="229">
        <f>1.45+2.85</f>
        <v>4.3</v>
      </c>
      <c r="E642" s="229">
        <v>0.13</v>
      </c>
      <c r="F642" s="229">
        <f>F641</f>
        <v>0.35</v>
      </c>
      <c r="G642" s="229"/>
      <c r="H642" s="229"/>
      <c r="I642" s="229"/>
      <c r="J642" s="229"/>
      <c r="K642" s="229"/>
      <c r="L642" s="229"/>
      <c r="M642" s="229"/>
      <c r="N642" s="238" t="s">
        <v>378</v>
      </c>
      <c r="O642" s="229">
        <f>D642*E642*F642</f>
        <v>0.19564999999999996</v>
      </c>
      <c r="P642" s="232" t="s">
        <v>272</v>
      </c>
      <c r="Q642" s="233"/>
    </row>
    <row r="643" spans="1:17">
      <c r="A643" s="235"/>
      <c r="B643" s="303"/>
      <c r="C643" s="302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38"/>
      <c r="O643" s="240">
        <f>SUM(O640:O642)</f>
        <v>0.58694999999999986</v>
      </c>
      <c r="P643" s="241" t="s">
        <v>272</v>
      </c>
      <c r="Q643" s="233"/>
    </row>
    <row r="644" spans="1:17">
      <c r="A644" s="235"/>
      <c r="B644" s="301"/>
      <c r="C644" s="302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38"/>
      <c r="O644" s="239"/>
      <c r="P644" s="244"/>
      <c r="Q644" s="233"/>
    </row>
    <row r="645" spans="1:17">
      <c r="A645" s="235"/>
      <c r="B645" s="275" t="s">
        <v>557</v>
      </c>
      <c r="C645" s="237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38"/>
      <c r="O645" s="229"/>
      <c r="P645" s="232"/>
      <c r="Q645" s="233"/>
    </row>
    <row r="646" spans="1:17">
      <c r="A646" s="235"/>
      <c r="B646" s="303"/>
      <c r="C646" s="302" t="s">
        <v>507</v>
      </c>
      <c r="D646" s="229">
        <v>1</v>
      </c>
      <c r="E646" s="229">
        <v>0.11</v>
      </c>
      <c r="F646" s="229">
        <v>0.25</v>
      </c>
      <c r="G646" s="229"/>
      <c r="H646" s="229"/>
      <c r="I646" s="229"/>
      <c r="J646" s="229"/>
      <c r="K646" s="229"/>
      <c r="L646" s="229"/>
      <c r="M646" s="229"/>
      <c r="N646" s="238" t="s">
        <v>378</v>
      </c>
      <c r="O646" s="229">
        <f>D646*E646*F646</f>
        <v>2.75E-2</v>
      </c>
      <c r="P646" s="232" t="s">
        <v>272</v>
      </c>
      <c r="Q646" s="233"/>
    </row>
    <row r="647" spans="1:17">
      <c r="A647" s="235"/>
      <c r="B647" s="303"/>
      <c r="C647" s="302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38"/>
      <c r="O647" s="240">
        <f>SUM(O646:O646)</f>
        <v>2.75E-2</v>
      </c>
      <c r="P647" s="241" t="s">
        <v>272</v>
      </c>
      <c r="Q647" s="233"/>
    </row>
    <row r="648" spans="1:17">
      <c r="A648" s="235"/>
      <c r="B648" s="301"/>
      <c r="C648" s="302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38"/>
      <c r="O648" s="239"/>
      <c r="P648" s="244"/>
      <c r="Q648" s="233"/>
    </row>
    <row r="649" spans="1:17">
      <c r="A649" s="235"/>
      <c r="B649" s="275" t="s">
        <v>558</v>
      </c>
      <c r="C649" s="237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38"/>
      <c r="O649" s="229"/>
      <c r="P649" s="232"/>
      <c r="Q649" s="233"/>
    </row>
    <row r="650" spans="1:17">
      <c r="A650" s="235"/>
      <c r="B650" s="303"/>
      <c r="C650" s="302"/>
      <c r="D650" s="229">
        <v>2.35</v>
      </c>
      <c r="E650" s="229">
        <v>0.11</v>
      </c>
      <c r="F650" s="229">
        <v>0.2</v>
      </c>
      <c r="G650" s="229">
        <v>4</v>
      </c>
      <c r="H650" s="229"/>
      <c r="I650" s="229"/>
      <c r="J650" s="229"/>
      <c r="K650" s="229"/>
      <c r="L650" s="229"/>
      <c r="M650" s="229"/>
      <c r="N650" s="238" t="s">
        <v>378</v>
      </c>
      <c r="O650" s="229">
        <f>D650*E650*F650*G650</f>
        <v>0.20680000000000001</v>
      </c>
      <c r="P650" s="232" t="s">
        <v>272</v>
      </c>
      <c r="Q650" s="233"/>
    </row>
    <row r="651" spans="1:17">
      <c r="A651" s="235"/>
      <c r="B651" s="303"/>
      <c r="C651" s="302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38"/>
      <c r="O651" s="240">
        <f>SUM(O650:O650)</f>
        <v>0.20680000000000001</v>
      </c>
      <c r="P651" s="241" t="s">
        <v>272</v>
      </c>
      <c r="Q651" s="233"/>
    </row>
    <row r="652" spans="1:17">
      <c r="A652" s="235"/>
      <c r="B652" s="301"/>
      <c r="C652" s="302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38"/>
      <c r="O652" s="239"/>
      <c r="P652" s="244"/>
      <c r="Q652" s="233"/>
    </row>
    <row r="653" spans="1:17">
      <c r="A653" s="235"/>
      <c r="B653" s="253"/>
      <c r="C653" s="237"/>
      <c r="D653" s="229"/>
      <c r="E653" s="229"/>
      <c r="F653" s="229"/>
      <c r="G653" s="229"/>
      <c r="H653" s="229"/>
      <c r="I653" s="240" t="s">
        <v>524</v>
      </c>
      <c r="J653" s="240"/>
      <c r="K653" s="240"/>
      <c r="L653" s="240"/>
      <c r="M653" s="240"/>
      <c r="N653" s="256"/>
      <c r="O653" s="240">
        <f>SUM(O544:O652)/2</f>
        <v>7.4315499999999997</v>
      </c>
      <c r="P653" s="241" t="s">
        <v>272</v>
      </c>
      <c r="Q653" s="233"/>
    </row>
    <row r="654" spans="1:17">
      <c r="A654" s="235"/>
      <c r="B654" s="301"/>
      <c r="C654" s="302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38"/>
      <c r="O654" s="239"/>
      <c r="P654" s="244"/>
      <c r="Q654" s="233"/>
    </row>
    <row r="655" spans="1:17">
      <c r="A655" s="304">
        <v>6</v>
      </c>
      <c r="B655" s="305" t="s">
        <v>561</v>
      </c>
      <c r="C655" s="306"/>
      <c r="D655" s="307"/>
      <c r="E655" s="307"/>
      <c r="F655" s="307"/>
      <c r="G655" s="307"/>
      <c r="H655" s="307"/>
      <c r="I655" s="308"/>
      <c r="J655" s="308"/>
      <c r="K655" s="308"/>
      <c r="L655" s="308"/>
      <c r="M655" s="308"/>
      <c r="N655" s="309"/>
      <c r="O655" s="308"/>
      <c r="P655" s="310"/>
      <c r="Q655" s="311"/>
    </row>
    <row r="656" spans="1:17">
      <c r="A656" s="226" t="s">
        <v>352</v>
      </c>
      <c r="B656" s="303" t="s">
        <v>508</v>
      </c>
      <c r="C656" s="302"/>
      <c r="D656" s="229"/>
      <c r="E656" s="229"/>
      <c r="F656" s="229"/>
      <c r="G656" s="229"/>
      <c r="H656" s="229"/>
      <c r="I656" s="239"/>
      <c r="J656" s="239"/>
      <c r="K656" s="239"/>
      <c r="L656" s="239"/>
      <c r="M656" s="239"/>
      <c r="N656" s="255"/>
      <c r="O656" s="239"/>
      <c r="P656" s="244"/>
      <c r="Q656" s="233"/>
    </row>
    <row r="657" spans="1:17">
      <c r="A657" s="235">
        <v>1</v>
      </c>
      <c r="B657" s="260" t="s">
        <v>505</v>
      </c>
      <c r="C657" s="237"/>
      <c r="D657" s="229"/>
      <c r="E657" s="229"/>
      <c r="F657" s="229"/>
      <c r="G657" s="255" t="s">
        <v>457</v>
      </c>
      <c r="H657" s="229"/>
      <c r="I657" s="229"/>
      <c r="J657" s="229"/>
      <c r="K657" s="255" t="s">
        <v>430</v>
      </c>
      <c r="L657" s="229"/>
      <c r="M657" s="229"/>
      <c r="N657" s="238"/>
      <c r="O657" s="229"/>
      <c r="P657" s="232"/>
      <c r="Q657" s="233"/>
    </row>
    <row r="658" spans="1:17">
      <c r="A658" s="235"/>
      <c r="B658" s="301"/>
      <c r="C658" s="302" t="s">
        <v>506</v>
      </c>
      <c r="D658" s="229">
        <v>1.45</v>
      </c>
      <c r="E658" s="229">
        <v>0.13</v>
      </c>
      <c r="F658" s="229">
        <v>0.2</v>
      </c>
      <c r="G658" s="229">
        <v>4</v>
      </c>
      <c r="H658" s="229"/>
      <c r="I658" s="229"/>
      <c r="J658" s="229"/>
      <c r="K658" s="286">
        <f>(13^2/36)*0.222</f>
        <v>1.0421666666666667</v>
      </c>
      <c r="L658" s="286"/>
      <c r="M658" s="287">
        <v>1.05</v>
      </c>
      <c r="N658" s="238" t="s">
        <v>378</v>
      </c>
      <c r="O658" s="229">
        <f>D658*G658*K658*M658</f>
        <v>6.3467950000000002</v>
      </c>
      <c r="P658" s="232" t="s">
        <v>96</v>
      </c>
      <c r="Q658" s="233"/>
    </row>
    <row r="659" spans="1:17">
      <c r="A659" s="235"/>
      <c r="B659" s="301"/>
      <c r="C659" s="302" t="s">
        <v>507</v>
      </c>
      <c r="D659" s="229">
        <v>1.5</v>
      </c>
      <c r="E659" s="229">
        <v>0.13</v>
      </c>
      <c r="F659" s="229">
        <v>0.2</v>
      </c>
      <c r="G659" s="229">
        <f>G658</f>
        <v>4</v>
      </c>
      <c r="H659" s="229"/>
      <c r="I659" s="229"/>
      <c r="J659" s="229"/>
      <c r="K659" s="229">
        <f>K658</f>
        <v>1.0421666666666667</v>
      </c>
      <c r="L659" s="229"/>
      <c r="M659" s="279">
        <f>M658</f>
        <v>1.05</v>
      </c>
      <c r="N659" s="238" t="s">
        <v>378</v>
      </c>
      <c r="O659" s="229">
        <f>D659*G659*K659*M659</f>
        <v>6.5656500000000007</v>
      </c>
      <c r="P659" s="232"/>
      <c r="Q659" s="233"/>
    </row>
    <row r="660" spans="1:17">
      <c r="A660" s="235"/>
      <c r="B660" s="301"/>
      <c r="C660" s="302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38"/>
      <c r="O660" s="240">
        <f>SUM(O658:O659)</f>
        <v>12.912445000000002</v>
      </c>
      <c r="P660" s="241" t="s">
        <v>96</v>
      </c>
      <c r="Q660" s="233"/>
    </row>
    <row r="661" spans="1:17">
      <c r="A661" s="235"/>
      <c r="B661" s="301"/>
      <c r="C661" s="302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38"/>
      <c r="O661" s="229"/>
      <c r="P661" s="232"/>
      <c r="Q661" s="233"/>
    </row>
    <row r="662" spans="1:17">
      <c r="A662" s="235">
        <v>2</v>
      </c>
      <c r="B662" s="260" t="s">
        <v>509</v>
      </c>
      <c r="C662" s="237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38"/>
      <c r="O662" s="229"/>
      <c r="P662" s="232"/>
      <c r="Q662" s="233"/>
    </row>
    <row r="663" spans="1:17">
      <c r="A663" s="235"/>
      <c r="B663" s="303"/>
      <c r="C663" s="302" t="s">
        <v>513</v>
      </c>
      <c r="D663" s="229">
        <v>2.25</v>
      </c>
      <c r="E663" s="229">
        <v>0.13</v>
      </c>
      <c r="F663" s="229">
        <v>0.25</v>
      </c>
      <c r="G663" s="229">
        <v>5</v>
      </c>
      <c r="H663" s="229"/>
      <c r="I663" s="229"/>
      <c r="J663" s="229"/>
      <c r="K663" s="229">
        <f>K659</f>
        <v>1.0421666666666667</v>
      </c>
      <c r="L663" s="229"/>
      <c r="M663" s="229">
        <f>M659</f>
        <v>1.05</v>
      </c>
      <c r="N663" s="238" t="s">
        <v>378</v>
      </c>
      <c r="O663" s="229">
        <f>D663*G663*K663*M663</f>
        <v>12.310593750000001</v>
      </c>
      <c r="P663" s="232" t="s">
        <v>96</v>
      </c>
      <c r="Q663" s="233"/>
    </row>
    <row r="664" spans="1:17">
      <c r="A664" s="235"/>
      <c r="B664" s="303"/>
      <c r="C664" s="302" t="s">
        <v>507</v>
      </c>
      <c r="D664" s="229">
        <f>0.7+2.05</f>
        <v>2.75</v>
      </c>
      <c r="E664" s="229">
        <f>E663</f>
        <v>0.13</v>
      </c>
      <c r="F664" s="229">
        <f>F663</f>
        <v>0.25</v>
      </c>
      <c r="G664" s="229">
        <f>G663</f>
        <v>5</v>
      </c>
      <c r="H664" s="229"/>
      <c r="I664" s="229"/>
      <c r="J664" s="229"/>
      <c r="K664" s="229">
        <f>K663</f>
        <v>1.0421666666666667</v>
      </c>
      <c r="L664" s="229"/>
      <c r="M664" s="229">
        <f>M663</f>
        <v>1.05</v>
      </c>
      <c r="N664" s="238" t="s">
        <v>378</v>
      </c>
      <c r="O664" s="229">
        <f t="shared" ref="O664:O667" si="271">D664*G664*K664*M664</f>
        <v>15.046281250000002</v>
      </c>
      <c r="P664" s="232"/>
      <c r="Q664" s="233"/>
    </row>
    <row r="665" spans="1:17">
      <c r="A665" s="235"/>
      <c r="B665" s="303"/>
      <c r="C665" s="302" t="s">
        <v>514</v>
      </c>
      <c r="D665" s="229">
        <f>1.45+1.55+0.7+2.05</f>
        <v>5.75</v>
      </c>
      <c r="E665" s="229">
        <f t="shared" ref="E665:G667" si="272">E664</f>
        <v>0.13</v>
      </c>
      <c r="F665" s="229">
        <f t="shared" si="272"/>
        <v>0.25</v>
      </c>
      <c r="G665" s="229">
        <f t="shared" si="272"/>
        <v>5</v>
      </c>
      <c r="H665" s="229"/>
      <c r="I665" s="229"/>
      <c r="J665" s="229"/>
      <c r="K665" s="229">
        <f t="shared" ref="K665:K667" si="273">K664</f>
        <v>1.0421666666666667</v>
      </c>
      <c r="L665" s="229"/>
      <c r="M665" s="229">
        <f t="shared" ref="M665:M667" si="274">M664</f>
        <v>1.05</v>
      </c>
      <c r="N665" s="238" t="s">
        <v>378</v>
      </c>
      <c r="O665" s="229">
        <f t="shared" si="271"/>
        <v>31.460406249999998</v>
      </c>
      <c r="P665" s="232"/>
      <c r="Q665" s="233"/>
    </row>
    <row r="666" spans="1:17">
      <c r="A666" s="235"/>
      <c r="B666" s="303"/>
      <c r="C666" s="302" t="s">
        <v>515</v>
      </c>
      <c r="D666" s="229">
        <f>1.45+2.85-0.63</f>
        <v>3.67</v>
      </c>
      <c r="E666" s="229">
        <f t="shared" si="272"/>
        <v>0.13</v>
      </c>
      <c r="F666" s="229">
        <f t="shared" si="272"/>
        <v>0.25</v>
      </c>
      <c r="G666" s="229">
        <f t="shared" si="272"/>
        <v>5</v>
      </c>
      <c r="H666" s="229"/>
      <c r="I666" s="229"/>
      <c r="J666" s="229"/>
      <c r="K666" s="229">
        <f t="shared" si="273"/>
        <v>1.0421666666666667</v>
      </c>
      <c r="L666" s="229"/>
      <c r="M666" s="229">
        <f t="shared" si="274"/>
        <v>1.05</v>
      </c>
      <c r="N666" s="238"/>
      <c r="O666" s="229">
        <f t="shared" si="271"/>
        <v>20.079946250000003</v>
      </c>
      <c r="P666" s="232"/>
      <c r="Q666" s="233"/>
    </row>
    <row r="667" spans="1:17">
      <c r="A667" s="235"/>
      <c r="B667" s="303"/>
      <c r="C667" s="302" t="s">
        <v>516</v>
      </c>
      <c r="D667" s="229">
        <f>2.5+2.2</f>
        <v>4.7</v>
      </c>
      <c r="E667" s="229">
        <f t="shared" si="272"/>
        <v>0.13</v>
      </c>
      <c r="F667" s="229">
        <f t="shared" si="272"/>
        <v>0.25</v>
      </c>
      <c r="G667" s="229">
        <f t="shared" si="272"/>
        <v>5</v>
      </c>
      <c r="H667" s="229"/>
      <c r="I667" s="229"/>
      <c r="J667" s="229"/>
      <c r="K667" s="229">
        <f t="shared" si="273"/>
        <v>1.0421666666666667</v>
      </c>
      <c r="L667" s="229"/>
      <c r="M667" s="229">
        <f t="shared" si="274"/>
        <v>1.05</v>
      </c>
      <c r="N667" s="238"/>
      <c r="O667" s="229">
        <f t="shared" si="271"/>
        <v>25.715462500000001</v>
      </c>
      <c r="P667" s="232"/>
      <c r="Q667" s="233"/>
    </row>
    <row r="668" spans="1:17">
      <c r="A668" s="235"/>
      <c r="B668" s="303"/>
      <c r="C668" s="302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38"/>
      <c r="O668" s="240">
        <f>SUM(O663:O667)</f>
        <v>104.61269</v>
      </c>
      <c r="P668" s="241" t="s">
        <v>96</v>
      </c>
      <c r="Q668" s="233"/>
    </row>
    <row r="669" spans="1:17">
      <c r="A669" s="235">
        <v>3</v>
      </c>
      <c r="B669" s="260" t="s">
        <v>512</v>
      </c>
      <c r="C669" s="237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38"/>
      <c r="O669" s="229"/>
      <c r="P669" s="232"/>
      <c r="Q669" s="233"/>
    </row>
    <row r="670" spans="1:17">
      <c r="A670" s="235"/>
      <c r="B670" s="301"/>
      <c r="C670" s="302" t="s">
        <v>510</v>
      </c>
      <c r="D670" s="229">
        <f>0.7+2.05</f>
        <v>2.75</v>
      </c>
      <c r="E670" s="229">
        <v>0.13</v>
      </c>
      <c r="F670" s="229">
        <v>0.3</v>
      </c>
      <c r="G670" s="229">
        <v>5</v>
      </c>
      <c r="H670" s="229"/>
      <c r="I670" s="229"/>
      <c r="J670" s="229"/>
      <c r="K670" s="229">
        <f>K667</f>
        <v>1.0421666666666667</v>
      </c>
      <c r="L670" s="229"/>
      <c r="M670" s="229">
        <f>M667</f>
        <v>1.05</v>
      </c>
      <c r="N670" s="238" t="s">
        <v>378</v>
      </c>
      <c r="O670" s="229">
        <f t="shared" ref="O670:O671" si="275">D670*G670*K670*M670</f>
        <v>15.046281250000002</v>
      </c>
      <c r="P670" s="232" t="s">
        <v>96</v>
      </c>
      <c r="Q670" s="233"/>
    </row>
    <row r="671" spans="1:17">
      <c r="A671" s="235"/>
      <c r="B671" s="301"/>
      <c r="C671" s="302" t="s">
        <v>511</v>
      </c>
      <c r="D671" s="229">
        <f>1.45+2.85-0.63</f>
        <v>3.67</v>
      </c>
      <c r="E671" s="229">
        <f>E670</f>
        <v>0.13</v>
      </c>
      <c r="F671" s="229">
        <f>F670</f>
        <v>0.3</v>
      </c>
      <c r="G671" s="229">
        <f>G670</f>
        <v>5</v>
      </c>
      <c r="H671" s="229"/>
      <c r="I671" s="229"/>
      <c r="J671" s="229"/>
      <c r="K671" s="229">
        <f>K670</f>
        <v>1.0421666666666667</v>
      </c>
      <c r="L671" s="229"/>
      <c r="M671" s="229">
        <f>M670</f>
        <v>1.05</v>
      </c>
      <c r="N671" s="238" t="s">
        <v>378</v>
      </c>
      <c r="O671" s="229">
        <f t="shared" si="275"/>
        <v>20.079946250000003</v>
      </c>
      <c r="P671" s="232"/>
      <c r="Q671" s="233"/>
    </row>
    <row r="672" spans="1:17">
      <c r="A672" s="235"/>
      <c r="B672" s="301"/>
      <c r="C672" s="302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38"/>
      <c r="O672" s="240">
        <f>SUM(O670:O671)</f>
        <v>35.126227500000006</v>
      </c>
      <c r="P672" s="241" t="s">
        <v>96</v>
      </c>
      <c r="Q672" s="233"/>
    </row>
    <row r="673" spans="1:17">
      <c r="A673" s="235"/>
      <c r="B673" s="301"/>
      <c r="C673" s="302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38"/>
      <c r="O673" s="229"/>
      <c r="P673" s="232"/>
      <c r="Q673" s="233"/>
    </row>
    <row r="674" spans="1:17">
      <c r="A674" s="235">
        <v>4</v>
      </c>
      <c r="B674" s="260" t="s">
        <v>517</v>
      </c>
      <c r="C674" s="237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38"/>
      <c r="O674" s="229"/>
      <c r="P674" s="232"/>
      <c r="Q674" s="233"/>
    </row>
    <row r="675" spans="1:17">
      <c r="A675" s="235"/>
      <c r="B675" s="301"/>
      <c r="C675" s="302" t="s">
        <v>510</v>
      </c>
      <c r="D675" s="229">
        <f>1.45+1.55</f>
        <v>3</v>
      </c>
      <c r="E675" s="229">
        <v>0.13</v>
      </c>
      <c r="F675" s="229">
        <v>0.35</v>
      </c>
      <c r="G675" s="229">
        <v>6</v>
      </c>
      <c r="H675" s="229"/>
      <c r="I675" s="229"/>
      <c r="J675" s="229"/>
      <c r="K675" s="229">
        <f>K671</f>
        <v>1.0421666666666667</v>
      </c>
      <c r="L675" s="229"/>
      <c r="M675" s="229">
        <f>M671</f>
        <v>1.05</v>
      </c>
      <c r="N675" s="238" t="s">
        <v>378</v>
      </c>
      <c r="O675" s="229">
        <f t="shared" ref="O675:O682" si="276">D675*G675*K675*M675</f>
        <v>19.696950000000001</v>
      </c>
      <c r="P675" s="232" t="s">
        <v>96</v>
      </c>
      <c r="Q675" s="233"/>
    </row>
    <row r="676" spans="1:17">
      <c r="A676" s="235"/>
      <c r="B676" s="301"/>
      <c r="C676" s="302" t="s">
        <v>507</v>
      </c>
      <c r="D676" s="229">
        <f>1.45+1.55</f>
        <v>3</v>
      </c>
      <c r="E676" s="229">
        <f>E675</f>
        <v>0.13</v>
      </c>
      <c r="F676" s="229">
        <f>F675</f>
        <v>0.35</v>
      </c>
      <c r="G676" s="229">
        <f>G675</f>
        <v>6</v>
      </c>
      <c r="H676" s="229"/>
      <c r="I676" s="229"/>
      <c r="J676" s="229"/>
      <c r="K676" s="229">
        <f>K675</f>
        <v>1.0421666666666667</v>
      </c>
      <c r="L676" s="229"/>
      <c r="M676" s="229">
        <f>M675</f>
        <v>1.05</v>
      </c>
      <c r="N676" s="238" t="s">
        <v>378</v>
      </c>
      <c r="O676" s="229">
        <f t="shared" si="276"/>
        <v>19.696950000000001</v>
      </c>
      <c r="P676" s="232"/>
      <c r="Q676" s="233"/>
    </row>
    <row r="677" spans="1:17">
      <c r="A677" s="235"/>
      <c r="B677" s="301"/>
      <c r="C677" s="302" t="s">
        <v>518</v>
      </c>
      <c r="D677" s="229">
        <f>9</f>
        <v>9</v>
      </c>
      <c r="E677" s="229">
        <f t="shared" ref="E677:G682" si="277">E676</f>
        <v>0.13</v>
      </c>
      <c r="F677" s="229">
        <f t="shared" si="277"/>
        <v>0.35</v>
      </c>
      <c r="G677" s="229">
        <f t="shared" si="277"/>
        <v>6</v>
      </c>
      <c r="H677" s="229"/>
      <c r="I677" s="229"/>
      <c r="J677" s="229"/>
      <c r="K677" s="229">
        <f t="shared" ref="K677:K682" si="278">K676</f>
        <v>1.0421666666666667</v>
      </c>
      <c r="L677" s="229"/>
      <c r="M677" s="229">
        <f t="shared" ref="M677:M682" si="279">M676</f>
        <v>1.05</v>
      </c>
      <c r="N677" s="238" t="s">
        <v>378</v>
      </c>
      <c r="O677" s="229">
        <f t="shared" si="276"/>
        <v>59.090850000000003</v>
      </c>
      <c r="P677" s="232"/>
      <c r="Q677" s="233"/>
    </row>
    <row r="678" spans="1:17">
      <c r="A678" s="235"/>
      <c r="B678" s="301"/>
      <c r="C678" s="302" t="s">
        <v>515</v>
      </c>
      <c r="D678" s="229">
        <f>2.5+2.2</f>
        <v>4.7</v>
      </c>
      <c r="E678" s="229">
        <f t="shared" si="277"/>
        <v>0.13</v>
      </c>
      <c r="F678" s="229">
        <f t="shared" si="277"/>
        <v>0.35</v>
      </c>
      <c r="G678" s="229">
        <f t="shared" si="277"/>
        <v>6</v>
      </c>
      <c r="H678" s="229"/>
      <c r="I678" s="229"/>
      <c r="J678" s="229"/>
      <c r="K678" s="229">
        <f t="shared" si="278"/>
        <v>1.0421666666666667</v>
      </c>
      <c r="L678" s="229"/>
      <c r="M678" s="229">
        <f t="shared" si="279"/>
        <v>1.05</v>
      </c>
      <c r="N678" s="238" t="s">
        <v>378</v>
      </c>
      <c r="O678" s="229">
        <f t="shared" si="276"/>
        <v>30.858555000000003</v>
      </c>
      <c r="P678" s="232"/>
      <c r="Q678" s="233"/>
    </row>
    <row r="679" spans="1:17">
      <c r="A679" s="235"/>
      <c r="B679" s="301"/>
      <c r="C679" s="302" t="s">
        <v>519</v>
      </c>
      <c r="D679" s="229">
        <f>1.45+2.85</f>
        <v>4.3</v>
      </c>
      <c r="E679" s="229">
        <f t="shared" si="277"/>
        <v>0.13</v>
      </c>
      <c r="F679" s="229">
        <f t="shared" si="277"/>
        <v>0.35</v>
      </c>
      <c r="G679" s="229">
        <f t="shared" si="277"/>
        <v>6</v>
      </c>
      <c r="H679" s="229"/>
      <c r="I679" s="229"/>
      <c r="J679" s="229"/>
      <c r="K679" s="229">
        <f t="shared" si="278"/>
        <v>1.0421666666666667</v>
      </c>
      <c r="L679" s="229"/>
      <c r="M679" s="229">
        <f t="shared" si="279"/>
        <v>1.05</v>
      </c>
      <c r="N679" s="238" t="s">
        <v>378</v>
      </c>
      <c r="O679" s="229">
        <f t="shared" si="276"/>
        <v>28.232295000000001</v>
      </c>
      <c r="P679" s="232"/>
      <c r="Q679" s="233"/>
    </row>
    <row r="680" spans="1:17">
      <c r="A680" s="235"/>
      <c r="B680" s="301"/>
      <c r="C680" s="302" t="s">
        <v>520</v>
      </c>
      <c r="D680" s="229">
        <v>9</v>
      </c>
      <c r="E680" s="229">
        <f t="shared" si="277"/>
        <v>0.13</v>
      </c>
      <c r="F680" s="229">
        <f t="shared" si="277"/>
        <v>0.35</v>
      </c>
      <c r="G680" s="229">
        <f t="shared" si="277"/>
        <v>6</v>
      </c>
      <c r="H680" s="229"/>
      <c r="I680" s="229"/>
      <c r="J680" s="229"/>
      <c r="K680" s="229">
        <f t="shared" si="278"/>
        <v>1.0421666666666667</v>
      </c>
      <c r="L680" s="229"/>
      <c r="M680" s="229">
        <f t="shared" si="279"/>
        <v>1.05</v>
      </c>
      <c r="N680" s="238" t="s">
        <v>378</v>
      </c>
      <c r="O680" s="229">
        <f t="shared" si="276"/>
        <v>59.090850000000003</v>
      </c>
      <c r="P680" s="232"/>
      <c r="Q680" s="233"/>
    </row>
    <row r="681" spans="1:17">
      <c r="A681" s="235"/>
      <c r="B681" s="301"/>
      <c r="C681" s="302" t="s">
        <v>521</v>
      </c>
      <c r="D681" s="229">
        <v>9</v>
      </c>
      <c r="E681" s="229">
        <f t="shared" si="277"/>
        <v>0.13</v>
      </c>
      <c r="F681" s="229">
        <f t="shared" si="277"/>
        <v>0.35</v>
      </c>
      <c r="G681" s="229">
        <f t="shared" si="277"/>
        <v>6</v>
      </c>
      <c r="H681" s="229"/>
      <c r="I681" s="229"/>
      <c r="J681" s="229"/>
      <c r="K681" s="229">
        <f t="shared" si="278"/>
        <v>1.0421666666666667</v>
      </c>
      <c r="L681" s="229"/>
      <c r="M681" s="229">
        <f t="shared" si="279"/>
        <v>1.05</v>
      </c>
      <c r="N681" s="238" t="s">
        <v>378</v>
      </c>
      <c r="O681" s="229">
        <f t="shared" si="276"/>
        <v>59.090850000000003</v>
      </c>
      <c r="P681" s="232"/>
      <c r="Q681" s="233"/>
    </row>
    <row r="682" spans="1:17">
      <c r="A682" s="235"/>
      <c r="B682" s="301"/>
      <c r="C682" s="302" t="s">
        <v>522</v>
      </c>
      <c r="D682" s="229">
        <f t="shared" ref="D682" si="280">1.45+2.85</f>
        <v>4.3</v>
      </c>
      <c r="E682" s="229">
        <f t="shared" si="277"/>
        <v>0.13</v>
      </c>
      <c r="F682" s="229">
        <f t="shared" si="277"/>
        <v>0.35</v>
      </c>
      <c r="G682" s="229">
        <f t="shared" si="277"/>
        <v>6</v>
      </c>
      <c r="H682" s="229"/>
      <c r="I682" s="229"/>
      <c r="J682" s="229"/>
      <c r="K682" s="229">
        <f t="shared" si="278"/>
        <v>1.0421666666666667</v>
      </c>
      <c r="L682" s="229"/>
      <c r="M682" s="229">
        <f t="shared" si="279"/>
        <v>1.05</v>
      </c>
      <c r="N682" s="238" t="s">
        <v>378</v>
      </c>
      <c r="O682" s="229">
        <f t="shared" si="276"/>
        <v>28.232295000000001</v>
      </c>
      <c r="P682" s="232"/>
      <c r="Q682" s="233"/>
    </row>
    <row r="683" spans="1:17">
      <c r="A683" s="235"/>
      <c r="B683" s="301"/>
      <c r="C683" s="302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38"/>
      <c r="O683" s="240">
        <f>SUM(O675:O682)</f>
        <v>303.98959500000001</v>
      </c>
      <c r="P683" s="241" t="s">
        <v>96</v>
      </c>
      <c r="Q683" s="233"/>
    </row>
    <row r="684" spans="1:17">
      <c r="A684" s="235"/>
      <c r="B684" s="253"/>
      <c r="C684" s="237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38"/>
      <c r="O684" s="239"/>
      <c r="P684" s="244"/>
      <c r="Q684" s="233"/>
    </row>
    <row r="685" spans="1:17">
      <c r="A685" s="235">
        <v>5</v>
      </c>
      <c r="B685" s="260" t="s">
        <v>525</v>
      </c>
      <c r="C685" s="237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38"/>
      <c r="O685" s="229"/>
      <c r="P685" s="232"/>
      <c r="Q685" s="233"/>
    </row>
    <row r="686" spans="1:17">
      <c r="A686" s="235"/>
      <c r="B686" s="301"/>
      <c r="C686" s="302" t="s">
        <v>526</v>
      </c>
      <c r="D686" s="229">
        <v>2.25</v>
      </c>
      <c r="E686" s="229">
        <v>0.13</v>
      </c>
      <c r="F686" s="229">
        <v>0.35</v>
      </c>
      <c r="G686" s="229">
        <v>6</v>
      </c>
      <c r="H686" s="229"/>
      <c r="I686" s="229"/>
      <c r="J686" s="229"/>
      <c r="K686" s="229">
        <f>K682</f>
        <v>1.0421666666666667</v>
      </c>
      <c r="L686" s="229"/>
      <c r="M686" s="229">
        <f>M682</f>
        <v>1.05</v>
      </c>
      <c r="N686" s="238" t="s">
        <v>378</v>
      </c>
      <c r="O686" s="229">
        <f t="shared" ref="O686" si="281">D686*G686*K686*M686</f>
        <v>14.772712500000001</v>
      </c>
      <c r="P686" s="232" t="s">
        <v>96</v>
      </c>
      <c r="Q686" s="233"/>
    </row>
    <row r="687" spans="1:17">
      <c r="A687" s="235"/>
      <c r="B687" s="301"/>
      <c r="C687" s="302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38"/>
      <c r="O687" s="240">
        <f>SUM(O686:O686)</f>
        <v>14.772712500000001</v>
      </c>
      <c r="P687" s="241" t="s">
        <v>96</v>
      </c>
      <c r="Q687" s="233"/>
    </row>
    <row r="688" spans="1:17">
      <c r="A688" s="235"/>
      <c r="B688" s="253"/>
      <c r="C688" s="237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38"/>
      <c r="O688" s="239"/>
      <c r="P688" s="244"/>
      <c r="Q688" s="233"/>
    </row>
    <row r="689" spans="1:17">
      <c r="A689" s="235">
        <v>6</v>
      </c>
      <c r="B689" s="260" t="s">
        <v>563</v>
      </c>
      <c r="C689" s="237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38"/>
      <c r="O689" s="229"/>
      <c r="P689" s="232"/>
      <c r="Q689" s="233"/>
    </row>
    <row r="690" spans="1:17">
      <c r="A690" s="235"/>
      <c r="B690" s="301"/>
      <c r="C690" s="302" t="s">
        <v>527</v>
      </c>
      <c r="D690" s="229">
        <f>1.45+1.55+1.45+2.25</f>
        <v>6.7</v>
      </c>
      <c r="E690" s="229">
        <v>0.13</v>
      </c>
      <c r="F690" s="229">
        <v>0.5</v>
      </c>
      <c r="G690" s="229">
        <v>9</v>
      </c>
      <c r="H690" s="229"/>
      <c r="I690" s="229"/>
      <c r="J690" s="229"/>
      <c r="K690" s="229">
        <f>K686</f>
        <v>1.0421666666666667</v>
      </c>
      <c r="L690" s="229"/>
      <c r="M690" s="229">
        <f>M686</f>
        <v>1.05</v>
      </c>
      <c r="N690" s="238" t="s">
        <v>378</v>
      </c>
      <c r="O690" s="229">
        <f t="shared" ref="O690:O692" si="282">D690*G690*K690*M690</f>
        <v>65.984782500000009</v>
      </c>
      <c r="P690" s="232" t="s">
        <v>96</v>
      </c>
      <c r="Q690" s="233"/>
    </row>
    <row r="691" spans="1:17">
      <c r="A691" s="235"/>
      <c r="B691" s="301"/>
      <c r="C691" s="302" t="s">
        <v>528</v>
      </c>
      <c r="D691" s="229">
        <f>1.45+2.25</f>
        <v>3.7</v>
      </c>
      <c r="E691" s="229">
        <f>E690</f>
        <v>0.13</v>
      </c>
      <c r="F691" s="229">
        <f>F690</f>
        <v>0.5</v>
      </c>
      <c r="G691" s="229">
        <f>G690</f>
        <v>9</v>
      </c>
      <c r="H691" s="229"/>
      <c r="I691" s="229"/>
      <c r="J691" s="229"/>
      <c r="K691" s="229">
        <f>K690</f>
        <v>1.0421666666666667</v>
      </c>
      <c r="L691" s="229"/>
      <c r="M691" s="229">
        <f>M690</f>
        <v>1.05</v>
      </c>
      <c r="N691" s="238" t="s">
        <v>378</v>
      </c>
      <c r="O691" s="229">
        <f t="shared" si="282"/>
        <v>36.439357500000007</v>
      </c>
      <c r="P691" s="232"/>
      <c r="Q691" s="233"/>
    </row>
    <row r="692" spans="1:17">
      <c r="A692" s="235"/>
      <c r="B692" s="301"/>
      <c r="C692" s="302" t="s">
        <v>528</v>
      </c>
      <c r="D692" s="229">
        <f>1.45+2.25</f>
        <v>3.7</v>
      </c>
      <c r="E692" s="229">
        <f t="shared" ref="E692:F692" si="283">E691</f>
        <v>0.13</v>
      </c>
      <c r="F692" s="229">
        <f t="shared" si="283"/>
        <v>0.5</v>
      </c>
      <c r="G692" s="229">
        <f>G691</f>
        <v>9</v>
      </c>
      <c r="H692" s="229"/>
      <c r="I692" s="229"/>
      <c r="J692" s="229"/>
      <c r="K692" s="229">
        <f>K691</f>
        <v>1.0421666666666667</v>
      </c>
      <c r="L692" s="229"/>
      <c r="M692" s="229">
        <f>M691</f>
        <v>1.05</v>
      </c>
      <c r="N692" s="238" t="s">
        <v>378</v>
      </c>
      <c r="O692" s="229">
        <f t="shared" si="282"/>
        <v>36.439357500000007</v>
      </c>
      <c r="P692" s="232"/>
      <c r="Q692" s="233"/>
    </row>
    <row r="693" spans="1:17">
      <c r="A693" s="235"/>
      <c r="B693" s="301"/>
      <c r="C693" s="302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38"/>
      <c r="O693" s="240">
        <f>SUM(O690:O692)</f>
        <v>138.86349750000002</v>
      </c>
      <c r="P693" s="241" t="s">
        <v>96</v>
      </c>
      <c r="Q693" s="233"/>
    </row>
    <row r="694" spans="1:17">
      <c r="A694" s="235"/>
      <c r="B694" s="301"/>
      <c r="C694" s="302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38"/>
      <c r="O694" s="239"/>
      <c r="P694" s="244"/>
      <c r="Q694" s="233"/>
    </row>
    <row r="695" spans="1:17">
      <c r="A695" s="235">
        <v>7</v>
      </c>
      <c r="B695" s="260" t="s">
        <v>529</v>
      </c>
      <c r="C695" s="237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38"/>
      <c r="O695" s="229"/>
      <c r="P695" s="232"/>
      <c r="Q695" s="233"/>
    </row>
    <row r="696" spans="1:17">
      <c r="A696" s="235"/>
      <c r="B696" s="301"/>
      <c r="C696" s="302" t="s">
        <v>530</v>
      </c>
      <c r="D696" s="229">
        <v>0.75</v>
      </c>
      <c r="E696" s="229">
        <v>0.11</v>
      </c>
      <c r="F696" s="229">
        <v>0.25</v>
      </c>
      <c r="G696" s="229">
        <v>5</v>
      </c>
      <c r="H696" s="229"/>
      <c r="I696" s="229"/>
      <c r="J696" s="229"/>
      <c r="K696" s="229">
        <f>K692</f>
        <v>1.0421666666666667</v>
      </c>
      <c r="L696" s="229"/>
      <c r="M696" s="229">
        <f>M692</f>
        <v>1.05</v>
      </c>
      <c r="N696" s="238" t="s">
        <v>378</v>
      </c>
      <c r="O696" s="229">
        <f t="shared" ref="O696:O697" si="284">D696*G696*K696*M696</f>
        <v>4.1035312500000005</v>
      </c>
      <c r="P696" s="232" t="s">
        <v>96</v>
      </c>
      <c r="Q696" s="233"/>
    </row>
    <row r="697" spans="1:17">
      <c r="A697" s="235"/>
      <c r="B697" s="301"/>
      <c r="C697" s="302" t="s">
        <v>522</v>
      </c>
      <c r="D697" s="229">
        <v>0.5</v>
      </c>
      <c r="E697" s="229">
        <f>E696</f>
        <v>0.11</v>
      </c>
      <c r="F697" s="229">
        <f>F696</f>
        <v>0.25</v>
      </c>
      <c r="G697" s="229">
        <f>G696</f>
        <v>5</v>
      </c>
      <c r="H697" s="229"/>
      <c r="I697" s="229"/>
      <c r="J697" s="229"/>
      <c r="K697" s="229">
        <f>K696</f>
        <v>1.0421666666666667</v>
      </c>
      <c r="L697" s="229"/>
      <c r="M697" s="229">
        <f>M696</f>
        <v>1.05</v>
      </c>
      <c r="N697" s="238" t="s">
        <v>378</v>
      </c>
      <c r="O697" s="229">
        <f t="shared" si="284"/>
        <v>2.7356875</v>
      </c>
      <c r="P697" s="232"/>
      <c r="Q697" s="233"/>
    </row>
    <row r="698" spans="1:17">
      <c r="A698" s="235"/>
      <c r="B698" s="301"/>
      <c r="C698" s="302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38"/>
      <c r="O698" s="240">
        <f>SUM(O696:O697)</f>
        <v>6.8392187500000006</v>
      </c>
      <c r="P698" s="241" t="s">
        <v>96</v>
      </c>
      <c r="Q698" s="233"/>
    </row>
    <row r="699" spans="1:17">
      <c r="A699" s="235"/>
      <c r="B699" s="301"/>
      <c r="C699" s="302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38"/>
      <c r="O699" s="239"/>
      <c r="P699" s="244"/>
      <c r="Q699" s="233"/>
    </row>
    <row r="700" spans="1:17">
      <c r="A700" s="235">
        <v>8</v>
      </c>
      <c r="B700" s="260" t="s">
        <v>531</v>
      </c>
      <c r="C700" s="237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38"/>
      <c r="O700" s="229"/>
      <c r="P700" s="232"/>
      <c r="Q700" s="233"/>
    </row>
    <row r="701" spans="1:17">
      <c r="A701" s="235"/>
      <c r="B701" s="301"/>
      <c r="C701" s="302" t="s">
        <v>527</v>
      </c>
      <c r="D701" s="229">
        <v>1.5</v>
      </c>
      <c r="E701" s="229">
        <v>0.11</v>
      </c>
      <c r="F701" s="229">
        <v>0.3</v>
      </c>
      <c r="G701" s="229">
        <v>5</v>
      </c>
      <c r="H701" s="229"/>
      <c r="I701" s="229"/>
      <c r="J701" s="229"/>
      <c r="K701" s="229">
        <f>K697</f>
        <v>1.0421666666666667</v>
      </c>
      <c r="L701" s="229"/>
      <c r="M701" s="229">
        <f>M697</f>
        <v>1.05</v>
      </c>
      <c r="N701" s="238" t="s">
        <v>378</v>
      </c>
      <c r="O701" s="229">
        <f t="shared" ref="O701" si="285">D701*G701*K701*M701</f>
        <v>8.207062500000001</v>
      </c>
      <c r="P701" s="232" t="s">
        <v>96</v>
      </c>
      <c r="Q701" s="233"/>
    </row>
    <row r="702" spans="1:17">
      <c r="A702" s="235"/>
      <c r="B702" s="301"/>
      <c r="C702" s="302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38"/>
      <c r="O702" s="240">
        <f>SUM(O701)</f>
        <v>8.207062500000001</v>
      </c>
      <c r="P702" s="241" t="s">
        <v>96</v>
      </c>
      <c r="Q702" s="233"/>
    </row>
    <row r="703" spans="1:17">
      <c r="A703" s="235"/>
      <c r="B703" s="301"/>
      <c r="C703" s="302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38"/>
      <c r="O703" s="239"/>
      <c r="P703" s="244"/>
      <c r="Q703" s="233"/>
    </row>
    <row r="704" spans="1:17">
      <c r="A704" s="235">
        <v>9</v>
      </c>
      <c r="B704" s="260" t="s">
        <v>532</v>
      </c>
      <c r="C704" s="237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38"/>
      <c r="O704" s="229"/>
      <c r="P704" s="232"/>
      <c r="Q704" s="233"/>
    </row>
    <row r="705" spans="1:17">
      <c r="A705" s="235"/>
      <c r="B705" s="301"/>
      <c r="C705" s="302" t="s">
        <v>528</v>
      </c>
      <c r="D705" s="229">
        <v>1.3</v>
      </c>
      <c r="E705" s="229">
        <v>0.11</v>
      </c>
      <c r="F705" s="229">
        <v>0.35</v>
      </c>
      <c r="G705" s="229">
        <v>6</v>
      </c>
      <c r="H705" s="229"/>
      <c r="I705" s="229"/>
      <c r="J705" s="229"/>
      <c r="K705" s="229">
        <f>K701</f>
        <v>1.0421666666666667</v>
      </c>
      <c r="L705" s="229"/>
      <c r="M705" s="229">
        <f>M701</f>
        <v>1.05</v>
      </c>
      <c r="N705" s="238" t="s">
        <v>378</v>
      </c>
      <c r="O705" s="229">
        <f t="shared" ref="O705:O706" si="286">D705*G705*K705*M705</f>
        <v>8.5353450000000013</v>
      </c>
      <c r="P705" s="232" t="s">
        <v>96</v>
      </c>
      <c r="Q705" s="233"/>
    </row>
    <row r="706" spans="1:17">
      <c r="A706" s="235"/>
      <c r="B706" s="301"/>
      <c r="C706" s="302" t="s">
        <v>507</v>
      </c>
      <c r="D706" s="229">
        <v>1.3</v>
      </c>
      <c r="E706" s="229">
        <v>0.11</v>
      </c>
      <c r="F706" s="229">
        <v>0.35</v>
      </c>
      <c r="G706" s="229">
        <f>G705</f>
        <v>6</v>
      </c>
      <c r="H706" s="229"/>
      <c r="I706" s="229"/>
      <c r="J706" s="229"/>
      <c r="K706" s="229">
        <f>K705</f>
        <v>1.0421666666666667</v>
      </c>
      <c r="L706" s="229"/>
      <c r="M706" s="229">
        <f>M705</f>
        <v>1.05</v>
      </c>
      <c r="N706" s="238" t="s">
        <v>378</v>
      </c>
      <c r="O706" s="229">
        <f t="shared" si="286"/>
        <v>8.5353450000000013</v>
      </c>
      <c r="P706" s="232"/>
      <c r="Q706" s="233"/>
    </row>
    <row r="707" spans="1:17">
      <c r="A707" s="235"/>
      <c r="B707" s="301"/>
      <c r="C707" s="302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38"/>
      <c r="O707" s="240">
        <f>SUM(O705:O706)</f>
        <v>17.070690000000003</v>
      </c>
      <c r="P707" s="241" t="s">
        <v>96</v>
      </c>
      <c r="Q707" s="233"/>
    </row>
    <row r="708" spans="1:17">
      <c r="A708" s="235"/>
      <c r="B708" s="301"/>
      <c r="C708" s="302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38"/>
      <c r="O708" s="239"/>
      <c r="P708" s="244"/>
      <c r="Q708" s="233"/>
    </row>
    <row r="709" spans="1:17">
      <c r="A709" s="235">
        <v>10</v>
      </c>
      <c r="B709" s="260" t="s">
        <v>536</v>
      </c>
      <c r="C709" s="237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38"/>
      <c r="O709" s="229"/>
      <c r="P709" s="232"/>
      <c r="Q709" s="233"/>
    </row>
    <row r="710" spans="1:17">
      <c r="A710" s="235" t="s">
        <v>124</v>
      </c>
      <c r="B710" s="260" t="s">
        <v>533</v>
      </c>
      <c r="C710" s="302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38"/>
      <c r="O710" s="229"/>
      <c r="P710" s="232"/>
      <c r="Q710" s="233"/>
    </row>
    <row r="711" spans="1:17">
      <c r="A711" s="235"/>
      <c r="B711" s="301"/>
      <c r="C711" s="302" t="s">
        <v>535</v>
      </c>
      <c r="D711" s="229">
        <f>0.7+2.05</f>
        <v>2.75</v>
      </c>
      <c r="E711" s="229">
        <v>0.11</v>
      </c>
      <c r="F711" s="229">
        <v>0.2</v>
      </c>
      <c r="G711" s="229">
        <v>4</v>
      </c>
      <c r="H711" s="229"/>
      <c r="I711" s="229"/>
      <c r="J711" s="229"/>
      <c r="K711" s="229">
        <f>K706</f>
        <v>1.0421666666666667</v>
      </c>
      <c r="L711" s="229"/>
      <c r="M711" s="229">
        <f>M706</f>
        <v>1.05</v>
      </c>
      <c r="N711" s="238" t="s">
        <v>378</v>
      </c>
      <c r="O711" s="229">
        <f t="shared" ref="O711:O714" si="287">D711*G711*K711*M711</f>
        <v>12.037025</v>
      </c>
      <c r="P711" s="232" t="s">
        <v>96</v>
      </c>
      <c r="Q711" s="233"/>
    </row>
    <row r="712" spans="1:17">
      <c r="A712" s="235"/>
      <c r="B712" s="301"/>
      <c r="C712" s="302" t="s">
        <v>534</v>
      </c>
      <c r="D712" s="229">
        <v>2.5</v>
      </c>
      <c r="E712" s="229">
        <v>0.11</v>
      </c>
      <c r="F712" s="229">
        <f>F711</f>
        <v>0.2</v>
      </c>
      <c r="G712" s="229">
        <f>G711</f>
        <v>4</v>
      </c>
      <c r="H712" s="229"/>
      <c r="I712" s="229"/>
      <c r="J712" s="229"/>
      <c r="K712" s="229">
        <f>K711</f>
        <v>1.0421666666666667</v>
      </c>
      <c r="L712" s="229"/>
      <c r="M712" s="229">
        <f>M711</f>
        <v>1.05</v>
      </c>
      <c r="N712" s="238" t="s">
        <v>378</v>
      </c>
      <c r="O712" s="229">
        <f t="shared" si="287"/>
        <v>10.94275</v>
      </c>
      <c r="P712" s="232"/>
      <c r="Q712" s="233"/>
    </row>
    <row r="713" spans="1:17">
      <c r="A713" s="235"/>
      <c r="B713" s="301"/>
      <c r="C713" s="302" t="s">
        <v>537</v>
      </c>
      <c r="D713" s="229">
        <f>0.7+2.05</f>
        <v>2.75</v>
      </c>
      <c r="E713" s="229">
        <v>0.11</v>
      </c>
      <c r="F713" s="229">
        <f>F711</f>
        <v>0.2</v>
      </c>
      <c r="G713" s="229">
        <f>G712</f>
        <v>4</v>
      </c>
      <c r="H713" s="229"/>
      <c r="I713" s="229"/>
      <c r="J713" s="229"/>
      <c r="K713" s="229">
        <f t="shared" ref="K713:K714" si="288">K712</f>
        <v>1.0421666666666667</v>
      </c>
      <c r="L713" s="229"/>
      <c r="M713" s="229">
        <f t="shared" ref="M713:M714" si="289">M712</f>
        <v>1.05</v>
      </c>
      <c r="N713" s="238" t="s">
        <v>378</v>
      </c>
      <c r="O713" s="229">
        <f t="shared" si="287"/>
        <v>12.037025</v>
      </c>
      <c r="P713" s="232"/>
      <c r="Q713" s="233"/>
    </row>
    <row r="714" spans="1:17">
      <c r="A714" s="235"/>
      <c r="B714" s="301"/>
      <c r="C714" s="302" t="s">
        <v>542</v>
      </c>
      <c r="D714" s="229">
        <f>1.8+1.8</f>
        <v>3.6</v>
      </c>
      <c r="E714" s="229">
        <v>0.11</v>
      </c>
      <c r="F714" s="229">
        <f>F712</f>
        <v>0.2</v>
      </c>
      <c r="G714" s="229">
        <f>G713</f>
        <v>4</v>
      </c>
      <c r="H714" s="229"/>
      <c r="I714" s="229"/>
      <c r="J714" s="229"/>
      <c r="K714" s="229">
        <f t="shared" si="288"/>
        <v>1.0421666666666667</v>
      </c>
      <c r="L714" s="229"/>
      <c r="M714" s="229">
        <f t="shared" si="289"/>
        <v>1.05</v>
      </c>
      <c r="N714" s="238" t="s">
        <v>378</v>
      </c>
      <c r="O714" s="229">
        <f t="shared" si="287"/>
        <v>15.757560000000002</v>
      </c>
      <c r="P714" s="232"/>
      <c r="Q714" s="233"/>
    </row>
    <row r="715" spans="1:17">
      <c r="A715" s="235"/>
      <c r="B715" s="301"/>
      <c r="C715" s="302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38"/>
      <c r="O715" s="240">
        <f>SUM(O711:O714)</f>
        <v>50.774360000000001</v>
      </c>
      <c r="P715" s="241" t="s">
        <v>96</v>
      </c>
      <c r="Q715" s="233"/>
    </row>
    <row r="716" spans="1:17">
      <c r="A716" s="235"/>
      <c r="B716" s="301"/>
      <c r="C716" s="302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38"/>
      <c r="O716" s="239"/>
      <c r="P716" s="244"/>
      <c r="Q716" s="233"/>
    </row>
    <row r="717" spans="1:17">
      <c r="A717" s="235" t="s">
        <v>128</v>
      </c>
      <c r="B717" s="260" t="s">
        <v>538</v>
      </c>
      <c r="C717" s="302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38"/>
      <c r="O717" s="229"/>
      <c r="P717" s="232"/>
      <c r="Q717" s="233"/>
    </row>
    <row r="718" spans="1:17">
      <c r="A718" s="235"/>
      <c r="B718" s="301"/>
      <c r="C718" s="302" t="s">
        <v>539</v>
      </c>
      <c r="D718" s="229">
        <f>2.5+2.2</f>
        <v>4.7</v>
      </c>
      <c r="E718" s="229">
        <v>0.11</v>
      </c>
      <c r="F718" s="229">
        <v>0.35</v>
      </c>
      <c r="G718" s="229">
        <v>6</v>
      </c>
      <c r="H718" s="229"/>
      <c r="I718" s="229"/>
      <c r="J718" s="229"/>
      <c r="K718" s="229">
        <f>K714</f>
        <v>1.0421666666666667</v>
      </c>
      <c r="L718" s="229"/>
      <c r="M718" s="229">
        <f>M714</f>
        <v>1.05</v>
      </c>
      <c r="N718" s="238" t="s">
        <v>378</v>
      </c>
      <c r="O718" s="229">
        <f t="shared" ref="O718:O720" si="290">D718*G718*K718*M718</f>
        <v>30.858555000000003</v>
      </c>
      <c r="P718" s="232" t="s">
        <v>96</v>
      </c>
      <c r="Q718" s="233"/>
    </row>
    <row r="719" spans="1:17">
      <c r="A719" s="235"/>
      <c r="B719" s="301"/>
      <c r="C719" s="302" t="s">
        <v>540</v>
      </c>
      <c r="D719" s="229">
        <f>2.5+2.2</f>
        <v>4.7</v>
      </c>
      <c r="E719" s="229">
        <v>0.11</v>
      </c>
      <c r="F719" s="229">
        <f>F718</f>
        <v>0.35</v>
      </c>
      <c r="G719" s="229">
        <f>G718</f>
        <v>6</v>
      </c>
      <c r="H719" s="229"/>
      <c r="I719" s="229"/>
      <c r="J719" s="229"/>
      <c r="K719" s="229">
        <f>K718</f>
        <v>1.0421666666666667</v>
      </c>
      <c r="L719" s="229"/>
      <c r="M719" s="229">
        <f>M718</f>
        <v>1.05</v>
      </c>
      <c r="N719" s="238" t="s">
        <v>378</v>
      </c>
      <c r="O719" s="229">
        <f t="shared" si="290"/>
        <v>30.858555000000003</v>
      </c>
      <c r="P719" s="232"/>
      <c r="Q719" s="233"/>
    </row>
    <row r="720" spans="1:17">
      <c r="A720" s="235"/>
      <c r="B720" s="301"/>
      <c r="C720" s="302" t="s">
        <v>541</v>
      </c>
      <c r="D720" s="229">
        <f>1.45+2.85-0.63</f>
        <v>3.67</v>
      </c>
      <c r="E720" s="229">
        <v>0.11</v>
      </c>
      <c r="F720" s="229">
        <f>F719</f>
        <v>0.35</v>
      </c>
      <c r="G720" s="229">
        <f>G719</f>
        <v>6</v>
      </c>
      <c r="H720" s="229"/>
      <c r="I720" s="229"/>
      <c r="J720" s="229"/>
      <c r="K720" s="229">
        <f>K719</f>
        <v>1.0421666666666667</v>
      </c>
      <c r="L720" s="229"/>
      <c r="M720" s="229">
        <f>M719</f>
        <v>1.05</v>
      </c>
      <c r="N720" s="238" t="s">
        <v>378</v>
      </c>
      <c r="O720" s="229">
        <f t="shared" si="290"/>
        <v>24.0959355</v>
      </c>
      <c r="P720" s="232"/>
      <c r="Q720" s="233"/>
    </row>
    <row r="721" spans="1:17">
      <c r="A721" s="235"/>
      <c r="B721" s="301"/>
      <c r="C721" s="302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38"/>
      <c r="O721" s="240">
        <f>SUM(O718:O720)</f>
        <v>85.813045500000001</v>
      </c>
      <c r="P721" s="241" t="s">
        <v>96</v>
      </c>
      <c r="Q721" s="233"/>
    </row>
    <row r="722" spans="1:17">
      <c r="A722" s="235"/>
      <c r="B722" s="301"/>
      <c r="C722" s="302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38"/>
      <c r="O722" s="239"/>
      <c r="P722" s="244"/>
      <c r="Q722" s="233"/>
    </row>
    <row r="723" spans="1:17">
      <c r="A723" s="235">
        <v>11</v>
      </c>
      <c r="B723" s="260" t="s">
        <v>564</v>
      </c>
      <c r="C723" s="302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38"/>
      <c r="O723" s="229"/>
      <c r="P723" s="232"/>
      <c r="Q723" s="233"/>
    </row>
    <row r="724" spans="1:17">
      <c r="A724" s="235"/>
      <c r="B724" s="301"/>
      <c r="C724" s="302" t="s">
        <v>543</v>
      </c>
      <c r="D724" s="229">
        <v>2.25</v>
      </c>
      <c r="E724" s="229">
        <v>0.15</v>
      </c>
      <c r="F724" s="229">
        <v>0.25</v>
      </c>
      <c r="G724" s="229">
        <v>6</v>
      </c>
      <c r="H724" s="229"/>
      <c r="I724" s="229"/>
      <c r="J724" s="229"/>
      <c r="K724" s="229">
        <f>K720</f>
        <v>1.0421666666666667</v>
      </c>
      <c r="L724" s="229"/>
      <c r="M724" s="229">
        <f>M720</f>
        <v>1.05</v>
      </c>
      <c r="N724" s="238" t="s">
        <v>378</v>
      </c>
      <c r="O724" s="229">
        <f t="shared" ref="O724:O725" si="291">D724*G724*K724*M724</f>
        <v>14.772712500000001</v>
      </c>
      <c r="P724" s="232" t="s">
        <v>96</v>
      </c>
      <c r="Q724" s="233"/>
    </row>
    <row r="725" spans="1:17">
      <c r="A725" s="235"/>
      <c r="B725" s="301"/>
      <c r="C725" s="302" t="s">
        <v>543</v>
      </c>
      <c r="D725" s="229">
        <f>3.5+3.5</f>
        <v>7</v>
      </c>
      <c r="E725" s="229">
        <f>E724</f>
        <v>0.15</v>
      </c>
      <c r="F725" s="229">
        <f>F724</f>
        <v>0.25</v>
      </c>
      <c r="G725" s="229">
        <f>G724</f>
        <v>6</v>
      </c>
      <c r="H725" s="229"/>
      <c r="I725" s="229"/>
      <c r="J725" s="229"/>
      <c r="K725" s="229">
        <f>K724</f>
        <v>1.0421666666666667</v>
      </c>
      <c r="L725" s="229"/>
      <c r="M725" s="229">
        <f>M724</f>
        <v>1.05</v>
      </c>
      <c r="N725" s="238" t="s">
        <v>378</v>
      </c>
      <c r="O725" s="229">
        <f t="shared" si="291"/>
        <v>45.95955</v>
      </c>
      <c r="P725" s="232"/>
      <c r="Q725" s="233"/>
    </row>
    <row r="726" spans="1:17">
      <c r="A726" s="235"/>
      <c r="B726" s="301"/>
      <c r="C726" s="302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38"/>
      <c r="O726" s="240">
        <f>SUM(O724:O725)</f>
        <v>60.732262500000004</v>
      </c>
      <c r="P726" s="241" t="s">
        <v>96</v>
      </c>
      <c r="Q726" s="233"/>
    </row>
    <row r="727" spans="1:17">
      <c r="A727" s="235"/>
      <c r="B727" s="301"/>
      <c r="C727" s="302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38"/>
      <c r="O727" s="239"/>
      <c r="P727" s="244"/>
      <c r="Q727" s="233"/>
    </row>
    <row r="728" spans="1:17">
      <c r="A728" s="235">
        <v>12</v>
      </c>
      <c r="B728" s="260" t="s">
        <v>545</v>
      </c>
      <c r="C728" s="302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38"/>
      <c r="O728" s="229"/>
      <c r="P728" s="232"/>
      <c r="Q728" s="233"/>
    </row>
    <row r="729" spans="1:17">
      <c r="A729" s="235"/>
      <c r="B729" s="301"/>
      <c r="C729" s="302" t="s">
        <v>546</v>
      </c>
      <c r="D729" s="229">
        <v>1.5</v>
      </c>
      <c r="E729" s="229">
        <v>0.11</v>
      </c>
      <c r="F729" s="229">
        <v>0.15</v>
      </c>
      <c r="G729" s="229"/>
      <c r="H729" s="229"/>
      <c r="I729" s="229"/>
      <c r="J729" s="229"/>
      <c r="K729" s="229"/>
      <c r="L729" s="229"/>
      <c r="M729" s="229"/>
      <c r="N729" s="238" t="s">
        <v>378</v>
      </c>
      <c r="O729" s="229"/>
      <c r="P729" s="232" t="s">
        <v>96</v>
      </c>
      <c r="Q729" s="233"/>
    </row>
    <row r="730" spans="1:17">
      <c r="A730" s="235"/>
      <c r="B730" s="301"/>
      <c r="C730" s="302" t="s">
        <v>547</v>
      </c>
      <c r="D730" s="229">
        <f>2.5+2.2</f>
        <v>4.7</v>
      </c>
      <c r="E730" s="229">
        <f>E729</f>
        <v>0.11</v>
      </c>
      <c r="F730" s="229">
        <f>F729</f>
        <v>0.15</v>
      </c>
      <c r="G730" s="229"/>
      <c r="H730" s="229"/>
      <c r="I730" s="229"/>
      <c r="J730" s="229"/>
      <c r="K730" s="229"/>
      <c r="L730" s="229"/>
      <c r="M730" s="229"/>
      <c r="N730" s="238" t="s">
        <v>378</v>
      </c>
      <c r="O730" s="229"/>
      <c r="P730" s="232"/>
      <c r="Q730" s="233"/>
    </row>
    <row r="731" spans="1:17">
      <c r="A731" s="235"/>
      <c r="B731" s="301"/>
      <c r="C731" s="302" t="s">
        <v>548</v>
      </c>
      <c r="D731" s="229">
        <f>1.45+1.55+1.45+2.25+0.7+0.8</f>
        <v>8.2000000000000011</v>
      </c>
      <c r="E731" s="229">
        <f t="shared" ref="E731:F734" si="292">E730</f>
        <v>0.11</v>
      </c>
      <c r="F731" s="229">
        <f t="shared" si="292"/>
        <v>0.15</v>
      </c>
      <c r="G731" s="229"/>
      <c r="H731" s="229"/>
      <c r="I731" s="229"/>
      <c r="J731" s="229"/>
      <c r="K731" s="229"/>
      <c r="L731" s="229"/>
      <c r="M731" s="229"/>
      <c r="N731" s="238" t="s">
        <v>378</v>
      </c>
      <c r="O731" s="229"/>
      <c r="P731" s="232"/>
      <c r="Q731" s="233"/>
    </row>
    <row r="732" spans="1:17">
      <c r="A732" s="235"/>
      <c r="B732" s="301"/>
      <c r="C732" s="302" t="s">
        <v>550</v>
      </c>
      <c r="D732" s="229">
        <f>1.45+1.55+1.45+2.25+0.7+2.05</f>
        <v>9.4499999999999993</v>
      </c>
      <c r="E732" s="229">
        <f t="shared" si="292"/>
        <v>0.11</v>
      </c>
      <c r="F732" s="229">
        <f t="shared" si="292"/>
        <v>0.15</v>
      </c>
      <c r="G732" s="229"/>
      <c r="H732" s="229"/>
      <c r="I732" s="229"/>
      <c r="J732" s="229"/>
      <c r="K732" s="229"/>
      <c r="L732" s="229"/>
      <c r="M732" s="229"/>
      <c r="N732" s="238" t="s">
        <v>378</v>
      </c>
      <c r="O732" s="229"/>
      <c r="P732" s="232"/>
      <c r="Q732" s="233"/>
    </row>
    <row r="733" spans="1:17">
      <c r="A733" s="235"/>
      <c r="B733" s="301"/>
      <c r="C733" s="302" t="s">
        <v>549</v>
      </c>
      <c r="D733" s="229">
        <v>1.45</v>
      </c>
      <c r="E733" s="229">
        <f t="shared" si="292"/>
        <v>0.11</v>
      </c>
      <c r="F733" s="229">
        <f t="shared" si="292"/>
        <v>0.15</v>
      </c>
      <c r="G733" s="229"/>
      <c r="H733" s="229"/>
      <c r="I733" s="229"/>
      <c r="J733" s="229"/>
      <c r="K733" s="229"/>
      <c r="L733" s="229"/>
      <c r="M733" s="229"/>
      <c r="N733" s="238" t="s">
        <v>378</v>
      </c>
      <c r="O733" s="229"/>
      <c r="P733" s="232"/>
      <c r="Q733" s="233"/>
    </row>
    <row r="734" spans="1:17">
      <c r="A734" s="235"/>
      <c r="B734" s="301"/>
      <c r="C734" s="302" t="s">
        <v>551</v>
      </c>
      <c r="D734" s="229">
        <f>2.5+2.2</f>
        <v>4.7</v>
      </c>
      <c r="E734" s="229">
        <f t="shared" si="292"/>
        <v>0.11</v>
      </c>
      <c r="F734" s="229">
        <f t="shared" si="292"/>
        <v>0.15</v>
      </c>
      <c r="G734" s="229"/>
      <c r="H734" s="229"/>
      <c r="I734" s="229"/>
      <c r="J734" s="229"/>
      <c r="K734" s="229"/>
      <c r="L734" s="229"/>
      <c r="M734" s="229"/>
      <c r="N734" s="238" t="s">
        <v>378</v>
      </c>
      <c r="O734" s="229"/>
      <c r="P734" s="232"/>
      <c r="Q734" s="233"/>
    </row>
    <row r="735" spans="1:17">
      <c r="A735" s="235"/>
      <c r="B735" s="301"/>
      <c r="C735" s="302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38"/>
      <c r="O735" s="240">
        <f>SUM(O729:O734)</f>
        <v>0</v>
      </c>
      <c r="P735" s="241" t="s">
        <v>96</v>
      </c>
      <c r="Q735" s="233"/>
    </row>
    <row r="736" spans="1:17">
      <c r="A736" s="235"/>
      <c r="B736" s="301"/>
      <c r="C736" s="302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38"/>
      <c r="O736" s="239"/>
      <c r="P736" s="244"/>
      <c r="Q736" s="233"/>
    </row>
    <row r="737" spans="1:17">
      <c r="A737" s="235">
        <v>13</v>
      </c>
      <c r="B737" s="260" t="s">
        <v>553</v>
      </c>
      <c r="C737" s="237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38"/>
      <c r="O737" s="229"/>
      <c r="P737" s="232"/>
      <c r="Q737" s="233"/>
    </row>
    <row r="738" spans="1:17">
      <c r="A738" s="235"/>
      <c r="B738" s="275" t="s">
        <v>552</v>
      </c>
      <c r="C738" s="237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38"/>
      <c r="O738" s="229"/>
      <c r="P738" s="232"/>
      <c r="Q738" s="233"/>
    </row>
    <row r="739" spans="1:17">
      <c r="A739" s="235"/>
      <c r="B739" s="303"/>
      <c r="C739" s="302" t="s">
        <v>507</v>
      </c>
      <c r="D739" s="229">
        <v>1.45</v>
      </c>
      <c r="E739" s="229">
        <v>0.13</v>
      </c>
      <c r="F739" s="229">
        <v>0.2</v>
      </c>
      <c r="G739" s="229">
        <v>4</v>
      </c>
      <c r="H739" s="229"/>
      <c r="I739" s="229"/>
      <c r="J739" s="229"/>
      <c r="K739" s="229">
        <f>K725</f>
        <v>1.0421666666666667</v>
      </c>
      <c r="L739" s="229"/>
      <c r="M739" s="229">
        <f>M725</f>
        <v>1.05</v>
      </c>
      <c r="N739" s="238" t="s">
        <v>378</v>
      </c>
      <c r="O739" s="229">
        <f t="shared" ref="O739" si="293">D739*G739*K739*M739</f>
        <v>6.3467950000000002</v>
      </c>
      <c r="P739" s="232" t="s">
        <v>96</v>
      </c>
      <c r="Q739" s="233"/>
    </row>
    <row r="740" spans="1:17">
      <c r="A740" s="235"/>
      <c r="B740" s="303"/>
      <c r="C740" s="302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38"/>
      <c r="O740" s="240">
        <f>SUM(O739)</f>
        <v>6.3467950000000002</v>
      </c>
      <c r="P740" s="241" t="s">
        <v>96</v>
      </c>
      <c r="Q740" s="233"/>
    </row>
    <row r="741" spans="1:17">
      <c r="A741" s="235"/>
      <c r="B741" s="301"/>
      <c r="C741" s="302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38"/>
      <c r="O741" s="239"/>
      <c r="P741" s="244"/>
      <c r="Q741" s="233"/>
    </row>
    <row r="742" spans="1:17">
      <c r="A742" s="235"/>
      <c r="B742" s="275" t="s">
        <v>554</v>
      </c>
      <c r="C742" s="237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38"/>
      <c r="O742" s="229"/>
      <c r="P742" s="232"/>
      <c r="Q742" s="233"/>
    </row>
    <row r="743" spans="1:17">
      <c r="A743" s="235"/>
      <c r="B743" s="303"/>
      <c r="C743" s="302" t="s">
        <v>507</v>
      </c>
      <c r="D743" s="229">
        <f>1.45+1.55+0.7+2.05</f>
        <v>5.75</v>
      </c>
      <c r="E743" s="229">
        <v>0.13</v>
      </c>
      <c r="F743" s="229">
        <v>0.25</v>
      </c>
      <c r="G743" s="229">
        <v>5</v>
      </c>
      <c r="H743" s="229"/>
      <c r="I743" s="229"/>
      <c r="J743" s="229"/>
      <c r="K743" s="229">
        <f>K739</f>
        <v>1.0421666666666667</v>
      </c>
      <c r="L743" s="229"/>
      <c r="M743" s="229">
        <f>M739</f>
        <v>1.05</v>
      </c>
      <c r="N743" s="238" t="s">
        <v>378</v>
      </c>
      <c r="O743" s="229">
        <f t="shared" ref="O743:O745" si="294">D743*G743*K743*M743</f>
        <v>31.460406249999998</v>
      </c>
      <c r="P743" s="232" t="s">
        <v>96</v>
      </c>
      <c r="Q743" s="233"/>
    </row>
    <row r="744" spans="1:17">
      <c r="A744" s="235"/>
      <c r="B744" s="303"/>
      <c r="C744" s="302" t="s">
        <v>530</v>
      </c>
      <c r="D744" s="229">
        <f>1.45+1.55+0.7+2.05</f>
        <v>5.75</v>
      </c>
      <c r="E744" s="229">
        <v>0.13</v>
      </c>
      <c r="F744" s="229">
        <f>F743</f>
        <v>0.25</v>
      </c>
      <c r="G744" s="229">
        <f>G743</f>
        <v>5</v>
      </c>
      <c r="H744" s="229"/>
      <c r="I744" s="229"/>
      <c r="J744" s="229"/>
      <c r="K744" s="229">
        <f>K743</f>
        <v>1.0421666666666667</v>
      </c>
      <c r="L744" s="229"/>
      <c r="M744" s="229">
        <f>M743</f>
        <v>1.05</v>
      </c>
      <c r="N744" s="238" t="s">
        <v>378</v>
      </c>
      <c r="O744" s="229">
        <f t="shared" si="294"/>
        <v>31.460406249999998</v>
      </c>
      <c r="P744" s="232"/>
      <c r="Q744" s="233"/>
    </row>
    <row r="745" spans="1:17">
      <c r="A745" s="235"/>
      <c r="B745" s="303"/>
      <c r="C745" s="302" t="s">
        <v>520</v>
      </c>
      <c r="D745" s="229">
        <v>1.6</v>
      </c>
      <c r="E745" s="229">
        <v>0.13</v>
      </c>
      <c r="F745" s="229">
        <f>F744</f>
        <v>0.25</v>
      </c>
      <c r="G745" s="229">
        <f>G744</f>
        <v>5</v>
      </c>
      <c r="H745" s="229"/>
      <c r="I745" s="229"/>
      <c r="J745" s="229"/>
      <c r="K745" s="229">
        <f>K744</f>
        <v>1.0421666666666667</v>
      </c>
      <c r="L745" s="229"/>
      <c r="M745" s="229">
        <f>M744</f>
        <v>1.05</v>
      </c>
      <c r="N745" s="238" t="s">
        <v>378</v>
      </c>
      <c r="O745" s="229">
        <f t="shared" si="294"/>
        <v>8.7542000000000009</v>
      </c>
      <c r="P745" s="232"/>
      <c r="Q745" s="233"/>
    </row>
    <row r="746" spans="1:17">
      <c r="A746" s="235"/>
      <c r="B746" s="303"/>
      <c r="C746" s="302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38"/>
      <c r="O746" s="240">
        <f>SUM(O743:O745)</f>
        <v>71.675012499999994</v>
      </c>
      <c r="P746" s="241" t="s">
        <v>96</v>
      </c>
      <c r="Q746" s="233"/>
    </row>
    <row r="747" spans="1:17">
      <c r="A747" s="235"/>
      <c r="B747" s="301"/>
      <c r="C747" s="302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38"/>
      <c r="O747" s="239"/>
      <c r="P747" s="244"/>
      <c r="Q747" s="233"/>
    </row>
    <row r="748" spans="1:17">
      <c r="A748" s="235"/>
      <c r="B748" s="275" t="s">
        <v>555</v>
      </c>
      <c r="C748" s="237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38"/>
      <c r="O748" s="229"/>
      <c r="P748" s="232"/>
      <c r="Q748" s="233"/>
    </row>
    <row r="749" spans="1:17">
      <c r="A749" s="235"/>
      <c r="B749" s="303"/>
      <c r="C749" s="302" t="s">
        <v>507</v>
      </c>
      <c r="D749" s="229">
        <f>1.45+2.25</f>
        <v>3.7</v>
      </c>
      <c r="E749" s="229">
        <v>0.13</v>
      </c>
      <c r="F749" s="229">
        <v>0.3</v>
      </c>
      <c r="G749" s="229">
        <v>5</v>
      </c>
      <c r="H749" s="229"/>
      <c r="I749" s="229"/>
      <c r="J749" s="229"/>
      <c r="K749" s="229">
        <f>K745</f>
        <v>1.0421666666666667</v>
      </c>
      <c r="L749" s="229"/>
      <c r="M749" s="229">
        <f>M745</f>
        <v>1.05</v>
      </c>
      <c r="N749" s="238" t="s">
        <v>378</v>
      </c>
      <c r="O749" s="229">
        <f t="shared" ref="O749:O750" si="295">D749*G749*K749*M749</f>
        <v>20.244087500000003</v>
      </c>
      <c r="P749" s="232" t="s">
        <v>96</v>
      </c>
      <c r="Q749" s="233"/>
    </row>
    <row r="750" spans="1:17">
      <c r="A750" s="235"/>
      <c r="B750" s="303"/>
      <c r="C750" s="302" t="s">
        <v>530</v>
      </c>
      <c r="D750" s="229">
        <f>1.45+2.25</f>
        <v>3.7</v>
      </c>
      <c r="E750" s="229">
        <v>0.13</v>
      </c>
      <c r="F750" s="229">
        <f>F749</f>
        <v>0.3</v>
      </c>
      <c r="G750" s="229">
        <f>G749</f>
        <v>5</v>
      </c>
      <c r="H750" s="229"/>
      <c r="I750" s="229"/>
      <c r="J750" s="229"/>
      <c r="K750" s="229">
        <f>K749</f>
        <v>1.0421666666666667</v>
      </c>
      <c r="L750" s="229"/>
      <c r="M750" s="229">
        <f>M749</f>
        <v>1.05</v>
      </c>
      <c r="N750" s="238" t="s">
        <v>378</v>
      </c>
      <c r="O750" s="229">
        <f t="shared" si="295"/>
        <v>20.244087500000003</v>
      </c>
      <c r="P750" s="232"/>
      <c r="Q750" s="233"/>
    </row>
    <row r="751" spans="1:17">
      <c r="A751" s="235"/>
      <c r="B751" s="303"/>
      <c r="C751" s="302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38"/>
      <c r="O751" s="240">
        <f>SUM(O749:O750)</f>
        <v>40.488175000000005</v>
      </c>
      <c r="P751" s="241" t="s">
        <v>272</v>
      </c>
      <c r="Q751" s="233"/>
    </row>
    <row r="752" spans="1:17">
      <c r="A752" s="235"/>
      <c r="B752" s="301"/>
      <c r="C752" s="302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38"/>
      <c r="O752" s="239"/>
      <c r="P752" s="244"/>
      <c r="Q752" s="233"/>
    </row>
    <row r="753" spans="1:17">
      <c r="A753" s="235"/>
      <c r="B753" s="275" t="s">
        <v>556</v>
      </c>
      <c r="C753" s="237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38"/>
      <c r="O753" s="229"/>
      <c r="P753" s="232"/>
      <c r="Q753" s="233"/>
    </row>
    <row r="754" spans="1:17">
      <c r="A754" s="235"/>
      <c r="B754" s="303"/>
      <c r="C754" s="302" t="s">
        <v>519</v>
      </c>
      <c r="D754" s="229">
        <f>1.45+2.85</f>
        <v>4.3</v>
      </c>
      <c r="E754" s="229">
        <v>0.13</v>
      </c>
      <c r="F754" s="229">
        <v>0.35</v>
      </c>
      <c r="G754" s="229">
        <v>6</v>
      </c>
      <c r="H754" s="229"/>
      <c r="I754" s="229"/>
      <c r="J754" s="229"/>
      <c r="K754" s="229">
        <f>K750</f>
        <v>1.0421666666666667</v>
      </c>
      <c r="L754" s="229"/>
      <c r="M754" s="229">
        <f>M750</f>
        <v>1.05</v>
      </c>
      <c r="N754" s="238" t="s">
        <v>378</v>
      </c>
      <c r="O754" s="229">
        <f t="shared" ref="O754:O756" si="296">D754*G754*K754*M754</f>
        <v>28.232295000000001</v>
      </c>
      <c r="P754" s="232" t="s">
        <v>96</v>
      </c>
      <c r="Q754" s="233"/>
    </row>
    <row r="755" spans="1:17">
      <c r="A755" s="235"/>
      <c r="B755" s="303"/>
      <c r="C755" s="302" t="s">
        <v>521</v>
      </c>
      <c r="D755" s="229">
        <f>1.45+2.85</f>
        <v>4.3</v>
      </c>
      <c r="E755" s="229">
        <v>0.13</v>
      </c>
      <c r="F755" s="229">
        <f>F754</f>
        <v>0.35</v>
      </c>
      <c r="G755" s="229">
        <f>G754</f>
        <v>6</v>
      </c>
      <c r="H755" s="229"/>
      <c r="I755" s="229"/>
      <c r="J755" s="229"/>
      <c r="K755" s="229">
        <f>K754</f>
        <v>1.0421666666666667</v>
      </c>
      <c r="L755" s="229"/>
      <c r="M755" s="229">
        <f>M754</f>
        <v>1.05</v>
      </c>
      <c r="N755" s="238" t="s">
        <v>378</v>
      </c>
      <c r="O755" s="229">
        <f t="shared" si="296"/>
        <v>28.232295000000001</v>
      </c>
      <c r="P755" s="232"/>
      <c r="Q755" s="233"/>
    </row>
    <row r="756" spans="1:17">
      <c r="A756" s="235"/>
      <c r="B756" s="303"/>
      <c r="C756" s="302" t="s">
        <v>522</v>
      </c>
      <c r="D756" s="229">
        <f>1.45+2.85</f>
        <v>4.3</v>
      </c>
      <c r="E756" s="229">
        <v>0.13</v>
      </c>
      <c r="F756" s="229">
        <f>F755</f>
        <v>0.35</v>
      </c>
      <c r="G756" s="229">
        <f>G755</f>
        <v>6</v>
      </c>
      <c r="H756" s="229"/>
      <c r="I756" s="229"/>
      <c r="J756" s="229"/>
      <c r="K756" s="229">
        <f>K755</f>
        <v>1.0421666666666667</v>
      </c>
      <c r="L756" s="229"/>
      <c r="M756" s="229">
        <f>M755</f>
        <v>1.05</v>
      </c>
      <c r="N756" s="238" t="s">
        <v>378</v>
      </c>
      <c r="O756" s="229">
        <f t="shared" si="296"/>
        <v>28.232295000000001</v>
      </c>
      <c r="P756" s="232"/>
      <c r="Q756" s="233"/>
    </row>
    <row r="757" spans="1:17">
      <c r="A757" s="235"/>
      <c r="B757" s="303"/>
      <c r="C757" s="302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38"/>
      <c r="O757" s="240">
        <f>SUM(O754:O756)</f>
        <v>84.696885000000009</v>
      </c>
      <c r="P757" s="241" t="s">
        <v>96</v>
      </c>
      <c r="Q757" s="233"/>
    </row>
    <row r="758" spans="1:17">
      <c r="A758" s="235"/>
      <c r="B758" s="301"/>
      <c r="C758" s="302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38"/>
      <c r="O758" s="239"/>
      <c r="P758" s="244"/>
      <c r="Q758" s="233"/>
    </row>
    <row r="759" spans="1:17">
      <c r="A759" s="235"/>
      <c r="B759" s="275" t="s">
        <v>557</v>
      </c>
      <c r="C759" s="237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38"/>
      <c r="O759" s="229"/>
      <c r="P759" s="232"/>
      <c r="Q759" s="233"/>
    </row>
    <row r="760" spans="1:17">
      <c r="A760" s="235"/>
      <c r="B760" s="303"/>
      <c r="C760" s="302" t="s">
        <v>507</v>
      </c>
      <c r="D760" s="229">
        <v>1</v>
      </c>
      <c r="E760" s="229">
        <v>0.11</v>
      </c>
      <c r="F760" s="229">
        <v>0.25</v>
      </c>
      <c r="G760" s="229">
        <v>5</v>
      </c>
      <c r="H760" s="229"/>
      <c r="I760" s="229"/>
      <c r="J760" s="229"/>
      <c r="K760" s="229">
        <f>K756</f>
        <v>1.0421666666666667</v>
      </c>
      <c r="L760" s="229"/>
      <c r="M760" s="229">
        <f>M756</f>
        <v>1.05</v>
      </c>
      <c r="N760" s="238" t="s">
        <v>378</v>
      </c>
      <c r="O760" s="229">
        <f t="shared" ref="O760" si="297">D760*G760*K760*M760</f>
        <v>5.4713750000000001</v>
      </c>
      <c r="P760" s="232" t="s">
        <v>96</v>
      </c>
      <c r="Q760" s="233"/>
    </row>
    <row r="761" spans="1:17">
      <c r="A761" s="235"/>
      <c r="B761" s="303"/>
      <c r="C761" s="302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38"/>
      <c r="O761" s="240">
        <f>SUM(O760:O760)</f>
        <v>5.4713750000000001</v>
      </c>
      <c r="P761" s="241" t="s">
        <v>96</v>
      </c>
      <c r="Q761" s="233"/>
    </row>
    <row r="762" spans="1:17">
      <c r="A762" s="235"/>
      <c r="B762" s="301"/>
      <c r="C762" s="302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38"/>
      <c r="O762" s="239"/>
      <c r="P762" s="244"/>
      <c r="Q762" s="233"/>
    </row>
    <row r="763" spans="1:17">
      <c r="A763" s="235"/>
      <c r="B763" s="275" t="s">
        <v>558</v>
      </c>
      <c r="C763" s="237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38"/>
      <c r="O763" s="229"/>
      <c r="P763" s="232"/>
      <c r="Q763" s="233"/>
    </row>
    <row r="764" spans="1:17">
      <c r="A764" s="235"/>
      <c r="B764" s="303"/>
      <c r="C764" s="302"/>
      <c r="D764" s="229">
        <v>2.35</v>
      </c>
      <c r="E764" s="229">
        <v>0.11</v>
      </c>
      <c r="F764" s="229">
        <v>0.2</v>
      </c>
      <c r="G764" s="229">
        <v>4</v>
      </c>
      <c r="H764" s="229"/>
      <c r="I764" s="229"/>
      <c r="J764" s="229"/>
      <c r="K764" s="229"/>
      <c r="L764" s="229"/>
      <c r="M764" s="229"/>
      <c r="N764" s="238" t="s">
        <v>378</v>
      </c>
      <c r="O764" s="229"/>
      <c r="P764" s="232" t="s">
        <v>272</v>
      </c>
      <c r="Q764" s="233"/>
    </row>
    <row r="765" spans="1:17">
      <c r="A765" s="235"/>
      <c r="B765" s="303"/>
      <c r="C765" s="302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38"/>
      <c r="O765" s="240"/>
      <c r="P765" s="241" t="s">
        <v>272</v>
      </c>
      <c r="Q765" s="233"/>
    </row>
    <row r="766" spans="1:17">
      <c r="A766" s="235"/>
      <c r="B766" s="301"/>
      <c r="C766" s="302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38"/>
      <c r="O766" s="239"/>
      <c r="P766" s="244"/>
      <c r="Q766" s="233"/>
    </row>
    <row r="767" spans="1:17">
      <c r="A767" s="235"/>
      <c r="B767" s="253"/>
      <c r="C767" s="237"/>
      <c r="D767" s="229"/>
      <c r="E767" s="229"/>
      <c r="F767" s="229"/>
      <c r="G767" s="229"/>
      <c r="H767" s="229"/>
      <c r="I767" s="240" t="s">
        <v>562</v>
      </c>
      <c r="J767" s="240"/>
      <c r="K767" s="240"/>
      <c r="L767" s="240"/>
      <c r="M767" s="240"/>
      <c r="N767" s="256"/>
      <c r="O767" s="240">
        <f>SUM(O658:O766)/2</f>
        <v>1048.3920492500001</v>
      </c>
      <c r="P767" s="241" t="s">
        <v>272</v>
      </c>
      <c r="Q767" s="233"/>
    </row>
    <row r="768" spans="1:17">
      <c r="A768" s="235"/>
      <c r="B768" s="301"/>
      <c r="C768" s="302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38"/>
      <c r="O768" s="239"/>
      <c r="P768" s="244"/>
      <c r="Q768" s="233"/>
    </row>
    <row r="769" spans="1:17">
      <c r="A769" s="304">
        <v>7</v>
      </c>
      <c r="B769" s="305" t="s">
        <v>565</v>
      </c>
      <c r="C769" s="306"/>
      <c r="D769" s="307"/>
      <c r="E769" s="307"/>
      <c r="F769" s="307"/>
      <c r="G769" s="307"/>
      <c r="H769" s="307"/>
      <c r="I769" s="308"/>
      <c r="J769" s="308"/>
      <c r="K769" s="308"/>
      <c r="L769" s="308"/>
      <c r="M769" s="308"/>
      <c r="N769" s="309"/>
      <c r="O769" s="308"/>
      <c r="P769" s="310"/>
      <c r="Q769" s="311"/>
    </row>
    <row r="770" spans="1:17">
      <c r="A770" s="226" t="s">
        <v>352</v>
      </c>
      <c r="B770" s="303" t="s">
        <v>508</v>
      </c>
      <c r="C770" s="302"/>
      <c r="D770" s="229"/>
      <c r="E770" s="229"/>
      <c r="F770" s="229"/>
      <c r="G770" s="229"/>
      <c r="H770" s="229"/>
      <c r="I770" s="239"/>
      <c r="J770" s="239"/>
      <c r="K770" s="239"/>
      <c r="L770" s="239"/>
      <c r="M770" s="239"/>
      <c r="N770" s="255"/>
      <c r="O770" s="239"/>
      <c r="P770" s="244"/>
      <c r="Q770" s="233"/>
    </row>
    <row r="771" spans="1:17">
      <c r="A771" s="235">
        <v>1</v>
      </c>
      <c r="B771" s="260" t="s">
        <v>505</v>
      </c>
      <c r="C771" s="237"/>
      <c r="D771" s="229"/>
      <c r="E771" s="229"/>
      <c r="F771" s="229"/>
      <c r="G771" s="255" t="s">
        <v>566</v>
      </c>
      <c r="H771" s="229"/>
      <c r="I771" s="229"/>
      <c r="J771" s="229"/>
      <c r="K771" s="255" t="s">
        <v>439</v>
      </c>
      <c r="L771" s="229"/>
      <c r="M771" s="229"/>
      <c r="N771" s="238"/>
      <c r="O771" s="229"/>
      <c r="P771" s="232"/>
      <c r="Q771" s="233"/>
    </row>
    <row r="772" spans="1:17">
      <c r="A772" s="235"/>
      <c r="B772" s="301"/>
      <c r="C772" s="302" t="s">
        <v>506</v>
      </c>
      <c r="D772" s="229">
        <v>1.45</v>
      </c>
      <c r="E772" s="229">
        <v>0.13</v>
      </c>
      <c r="F772" s="229">
        <v>0.2</v>
      </c>
      <c r="G772" s="229">
        <f>ROUNDUP(((D772/0.1)+1),0)</f>
        <v>16</v>
      </c>
      <c r="H772" s="229">
        <f>(E772-0.02)*2+(F772-0.02)*2+0.05</f>
        <v>0.63000000000000012</v>
      </c>
      <c r="I772" s="229"/>
      <c r="J772" s="229"/>
      <c r="K772" s="279">
        <f>(8^2/36)*0.222</f>
        <v>0.39466666666666667</v>
      </c>
      <c r="L772" s="229"/>
      <c r="M772" s="281">
        <v>1.05</v>
      </c>
      <c r="N772" s="238" t="s">
        <v>378</v>
      </c>
      <c r="O772" s="229">
        <f>G772*H772*K772*M772</f>
        <v>4.1771520000000013</v>
      </c>
      <c r="P772" s="232" t="s">
        <v>96</v>
      </c>
      <c r="Q772" s="233"/>
    </row>
    <row r="773" spans="1:17">
      <c r="A773" s="235"/>
      <c r="B773" s="301"/>
      <c r="C773" s="302" t="s">
        <v>507</v>
      </c>
      <c r="D773" s="229">
        <v>1.5</v>
      </c>
      <c r="E773" s="229">
        <v>0.13</v>
      </c>
      <c r="F773" s="229">
        <v>0.2</v>
      </c>
      <c r="G773" s="229">
        <f>ROUNDUP(((D773/0.1)+1),0)</f>
        <v>16</v>
      </c>
      <c r="H773" s="229">
        <f>H772</f>
        <v>0.63000000000000012</v>
      </c>
      <c r="I773" s="229"/>
      <c r="J773" s="229"/>
      <c r="K773" s="229">
        <f>K772</f>
        <v>0.39466666666666667</v>
      </c>
      <c r="L773" s="229"/>
      <c r="M773" s="279">
        <f>M772</f>
        <v>1.05</v>
      </c>
      <c r="N773" s="238" t="s">
        <v>378</v>
      </c>
      <c r="O773" s="229">
        <f>G773*H773*K773*M773</f>
        <v>4.1771520000000013</v>
      </c>
      <c r="P773" s="232"/>
      <c r="Q773" s="233"/>
    </row>
    <row r="774" spans="1:17">
      <c r="A774" s="235"/>
      <c r="B774" s="301"/>
      <c r="C774" s="302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38"/>
      <c r="O774" s="240">
        <f>SUM(O772:O773)</f>
        <v>8.3543040000000026</v>
      </c>
      <c r="P774" s="241" t="s">
        <v>96</v>
      </c>
      <c r="Q774" s="233"/>
    </row>
    <row r="775" spans="1:17">
      <c r="A775" s="235"/>
      <c r="B775" s="301"/>
      <c r="C775" s="302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38"/>
      <c r="O775" s="229"/>
      <c r="P775" s="232"/>
      <c r="Q775" s="233"/>
    </row>
    <row r="776" spans="1:17">
      <c r="A776" s="235">
        <v>2</v>
      </c>
      <c r="B776" s="260" t="s">
        <v>509</v>
      </c>
      <c r="C776" s="237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38"/>
      <c r="O776" s="229"/>
      <c r="P776" s="232"/>
      <c r="Q776" s="233"/>
    </row>
    <row r="777" spans="1:17">
      <c r="A777" s="235"/>
      <c r="B777" s="303"/>
      <c r="C777" s="302" t="s">
        <v>513</v>
      </c>
      <c r="D777" s="229">
        <v>2.25</v>
      </c>
      <c r="E777" s="229">
        <v>0.13</v>
      </c>
      <c r="F777" s="229">
        <v>0.25</v>
      </c>
      <c r="G777" s="229">
        <f>ROUNDUP(((D777/0.1)+1),0)</f>
        <v>24</v>
      </c>
      <c r="H777" s="229">
        <f>(E777-0.02)*2+(F777-0.02)*2+0.05</f>
        <v>0.73000000000000009</v>
      </c>
      <c r="I777" s="229"/>
      <c r="J777" s="229"/>
      <c r="K777" s="229">
        <f>K773</f>
        <v>0.39466666666666667</v>
      </c>
      <c r="L777" s="229"/>
      <c r="M777" s="229">
        <f>M773</f>
        <v>1.05</v>
      </c>
      <c r="N777" s="238" t="s">
        <v>378</v>
      </c>
      <c r="O777" s="229">
        <f>G777*H777*K777*M777</f>
        <v>7.2602880000000019</v>
      </c>
      <c r="P777" s="232" t="s">
        <v>96</v>
      </c>
      <c r="Q777" s="233"/>
    </row>
    <row r="778" spans="1:17">
      <c r="A778" s="235"/>
      <c r="B778" s="303"/>
      <c r="C778" s="302" t="s">
        <v>507</v>
      </c>
      <c r="D778" s="229">
        <f>0.7+2.05</f>
        <v>2.75</v>
      </c>
      <c r="E778" s="229">
        <f>E777</f>
        <v>0.13</v>
      </c>
      <c r="F778" s="229">
        <f>F777</f>
        <v>0.25</v>
      </c>
      <c r="G778" s="229">
        <f t="shared" ref="G778:G781" si="298">ROUNDUP(((D778/0.1)+1),0)</f>
        <v>29</v>
      </c>
      <c r="H778" s="229">
        <f t="shared" ref="H778:H781" si="299">(E778-0.02)*2+(F778-0.02)*2+0.05</f>
        <v>0.73000000000000009</v>
      </c>
      <c r="I778" s="229"/>
      <c r="J778" s="229"/>
      <c r="K778" s="229">
        <f>K777</f>
        <v>0.39466666666666667</v>
      </c>
      <c r="L778" s="229"/>
      <c r="M778" s="229">
        <f>M777</f>
        <v>1.05</v>
      </c>
      <c r="N778" s="238" t="s">
        <v>378</v>
      </c>
      <c r="O778" s="229">
        <f t="shared" ref="O778:O781" si="300">G778*H778*K778*M778</f>
        <v>8.7728480000000015</v>
      </c>
      <c r="P778" s="232"/>
      <c r="Q778" s="233"/>
    </row>
    <row r="779" spans="1:17">
      <c r="A779" s="235"/>
      <c r="B779" s="303"/>
      <c r="C779" s="302" t="s">
        <v>514</v>
      </c>
      <c r="D779" s="229">
        <f>1.45+1.55+0.7+2.05</f>
        <v>5.75</v>
      </c>
      <c r="E779" s="229">
        <f t="shared" ref="E779:F779" si="301">E778</f>
        <v>0.13</v>
      </c>
      <c r="F779" s="229">
        <f t="shared" si="301"/>
        <v>0.25</v>
      </c>
      <c r="G779" s="229">
        <f t="shared" si="298"/>
        <v>59</v>
      </c>
      <c r="H779" s="229">
        <f t="shared" si="299"/>
        <v>0.73000000000000009</v>
      </c>
      <c r="I779" s="229"/>
      <c r="J779" s="229"/>
      <c r="K779" s="229">
        <f t="shared" ref="K779:K781" si="302">K778</f>
        <v>0.39466666666666667</v>
      </c>
      <c r="L779" s="229"/>
      <c r="M779" s="229">
        <f t="shared" ref="M779:M781" si="303">M778</f>
        <v>1.05</v>
      </c>
      <c r="N779" s="238" t="s">
        <v>378</v>
      </c>
      <c r="O779" s="229">
        <f t="shared" si="300"/>
        <v>17.848208000000003</v>
      </c>
      <c r="P779" s="232"/>
      <c r="Q779" s="233"/>
    </row>
    <row r="780" spans="1:17">
      <c r="A780" s="235"/>
      <c r="B780" s="303"/>
      <c r="C780" s="302" t="s">
        <v>515</v>
      </c>
      <c r="D780" s="229">
        <f>1.45+2.85-0.63</f>
        <v>3.67</v>
      </c>
      <c r="E780" s="229">
        <f t="shared" ref="E780:F780" si="304">E779</f>
        <v>0.13</v>
      </c>
      <c r="F780" s="229">
        <f t="shared" si="304"/>
        <v>0.25</v>
      </c>
      <c r="G780" s="229">
        <f t="shared" si="298"/>
        <v>38</v>
      </c>
      <c r="H780" s="229">
        <f t="shared" si="299"/>
        <v>0.73000000000000009</v>
      </c>
      <c r="I780" s="229"/>
      <c r="J780" s="229"/>
      <c r="K780" s="229">
        <f t="shared" si="302"/>
        <v>0.39466666666666667</v>
      </c>
      <c r="L780" s="229"/>
      <c r="M780" s="229">
        <f t="shared" si="303"/>
        <v>1.05</v>
      </c>
      <c r="N780" s="238"/>
      <c r="O780" s="229">
        <f t="shared" si="300"/>
        <v>11.495456000000001</v>
      </c>
      <c r="P780" s="232"/>
      <c r="Q780" s="233"/>
    </row>
    <row r="781" spans="1:17">
      <c r="A781" s="235"/>
      <c r="B781" s="303"/>
      <c r="C781" s="302" t="s">
        <v>516</v>
      </c>
      <c r="D781" s="229">
        <f>2.5+2.2</f>
        <v>4.7</v>
      </c>
      <c r="E781" s="229">
        <f t="shared" ref="E781:F781" si="305">E780</f>
        <v>0.13</v>
      </c>
      <c r="F781" s="229">
        <f t="shared" si="305"/>
        <v>0.25</v>
      </c>
      <c r="G781" s="229">
        <f t="shared" si="298"/>
        <v>48</v>
      </c>
      <c r="H781" s="229">
        <f t="shared" si="299"/>
        <v>0.73000000000000009</v>
      </c>
      <c r="I781" s="229"/>
      <c r="J781" s="229"/>
      <c r="K781" s="229">
        <f t="shared" si="302"/>
        <v>0.39466666666666667</v>
      </c>
      <c r="L781" s="229"/>
      <c r="M781" s="229">
        <f t="shared" si="303"/>
        <v>1.05</v>
      </c>
      <c r="N781" s="238"/>
      <c r="O781" s="229">
        <f t="shared" si="300"/>
        <v>14.520576000000004</v>
      </c>
      <c r="P781" s="232"/>
      <c r="Q781" s="233"/>
    </row>
    <row r="782" spans="1:17">
      <c r="A782" s="235"/>
      <c r="B782" s="303"/>
      <c r="C782" s="302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38"/>
      <c r="O782" s="240">
        <f>SUM(O777:O781)</f>
        <v>59.897376000000008</v>
      </c>
      <c r="P782" s="241" t="s">
        <v>96</v>
      </c>
      <c r="Q782" s="233"/>
    </row>
    <row r="783" spans="1:17">
      <c r="A783" s="235">
        <v>3</v>
      </c>
      <c r="B783" s="260" t="s">
        <v>512</v>
      </c>
      <c r="C783" s="237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38"/>
      <c r="O783" s="229"/>
      <c r="P783" s="232"/>
      <c r="Q783" s="233"/>
    </row>
    <row r="784" spans="1:17">
      <c r="A784" s="235"/>
      <c r="B784" s="301"/>
      <c r="C784" s="302" t="s">
        <v>510</v>
      </c>
      <c r="D784" s="229">
        <f>0.7+2.05</f>
        <v>2.75</v>
      </c>
      <c r="E784" s="229">
        <v>0.13</v>
      </c>
      <c r="F784" s="229">
        <v>0.3</v>
      </c>
      <c r="G784" s="229">
        <f t="shared" ref="G784:G785" si="306">ROUNDUP(((D784/0.1)+1),0)</f>
        <v>29</v>
      </c>
      <c r="H784" s="229">
        <f t="shared" ref="H784:H785" si="307">(E784-0.02)*2+(F784-0.02)*2+0.05</f>
        <v>0.83</v>
      </c>
      <c r="I784" s="229"/>
      <c r="J784" s="229"/>
      <c r="K784" s="229">
        <f>K781</f>
        <v>0.39466666666666667</v>
      </c>
      <c r="L784" s="229"/>
      <c r="M784" s="229">
        <f>M781</f>
        <v>1.05</v>
      </c>
      <c r="N784" s="238"/>
      <c r="O784" s="229">
        <f t="shared" ref="O784:O785" si="308">G784*H784*K784*M784</f>
        <v>9.9746079999999999</v>
      </c>
      <c r="P784" s="232" t="s">
        <v>96</v>
      </c>
      <c r="Q784" s="233"/>
    </row>
    <row r="785" spans="1:17">
      <c r="A785" s="235"/>
      <c r="B785" s="301"/>
      <c r="C785" s="302" t="s">
        <v>511</v>
      </c>
      <c r="D785" s="229">
        <f>1.45+2.85-0.63</f>
        <v>3.67</v>
      </c>
      <c r="E785" s="229">
        <f>E784</f>
        <v>0.13</v>
      </c>
      <c r="F785" s="229">
        <f>F784</f>
        <v>0.3</v>
      </c>
      <c r="G785" s="229">
        <f t="shared" si="306"/>
        <v>38</v>
      </c>
      <c r="H785" s="229">
        <f t="shared" si="307"/>
        <v>0.83</v>
      </c>
      <c r="I785" s="229"/>
      <c r="J785" s="229"/>
      <c r="K785" s="229">
        <f>K784</f>
        <v>0.39466666666666667</v>
      </c>
      <c r="L785" s="229"/>
      <c r="M785" s="229">
        <f>M784</f>
        <v>1.05</v>
      </c>
      <c r="N785" s="238" t="s">
        <v>378</v>
      </c>
      <c r="O785" s="229">
        <f t="shared" si="308"/>
        <v>13.070176</v>
      </c>
      <c r="P785" s="232"/>
      <c r="Q785" s="233"/>
    </row>
    <row r="786" spans="1:17">
      <c r="A786" s="235"/>
      <c r="B786" s="301"/>
      <c r="C786" s="302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38"/>
      <c r="O786" s="240">
        <f>SUM(O784:O785)</f>
        <v>23.044784</v>
      </c>
      <c r="P786" s="241" t="s">
        <v>96</v>
      </c>
      <c r="Q786" s="233"/>
    </row>
    <row r="787" spans="1:17">
      <c r="A787" s="235"/>
      <c r="B787" s="301"/>
      <c r="C787" s="302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38"/>
      <c r="O787" s="229"/>
      <c r="P787" s="232"/>
      <c r="Q787" s="233"/>
    </row>
    <row r="788" spans="1:17">
      <c r="A788" s="235">
        <v>4</v>
      </c>
      <c r="B788" s="260" t="s">
        <v>517</v>
      </c>
      <c r="C788" s="237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38"/>
      <c r="O788" s="229"/>
      <c r="P788" s="232"/>
      <c r="Q788" s="233"/>
    </row>
    <row r="789" spans="1:17">
      <c r="A789" s="235"/>
      <c r="B789" s="301"/>
      <c r="C789" s="302" t="s">
        <v>510</v>
      </c>
      <c r="D789" s="229">
        <f>1.45+1.55</f>
        <v>3</v>
      </c>
      <c r="E789" s="229">
        <v>0.13</v>
      </c>
      <c r="F789" s="229">
        <v>0.35</v>
      </c>
      <c r="G789" s="229">
        <f t="shared" ref="G789:G796" si="309">ROUNDUP(((D789/0.1)+1),0)</f>
        <v>31</v>
      </c>
      <c r="H789" s="229">
        <f t="shared" ref="H789:H796" si="310">(E789-0.02)*2+(F789-0.02)*2+0.05</f>
        <v>0.92999999999999994</v>
      </c>
      <c r="I789" s="229"/>
      <c r="J789" s="229"/>
      <c r="K789" s="229">
        <f>K785</f>
        <v>0.39466666666666667</v>
      </c>
      <c r="L789" s="229"/>
      <c r="M789" s="229">
        <f>M785</f>
        <v>1.05</v>
      </c>
      <c r="N789" s="238" t="s">
        <v>378</v>
      </c>
      <c r="O789" s="229">
        <f t="shared" ref="O789:O796" si="311">G789*H789*K789*M789</f>
        <v>11.947152000000001</v>
      </c>
      <c r="P789" s="232" t="s">
        <v>96</v>
      </c>
      <c r="Q789" s="233"/>
    </row>
    <row r="790" spans="1:17">
      <c r="A790" s="235"/>
      <c r="B790" s="301"/>
      <c r="C790" s="302" t="s">
        <v>507</v>
      </c>
      <c r="D790" s="229">
        <f>1.45+1.55</f>
        <v>3</v>
      </c>
      <c r="E790" s="229">
        <f>E789</f>
        <v>0.13</v>
      </c>
      <c r="F790" s="229">
        <f>F789</f>
        <v>0.35</v>
      </c>
      <c r="G790" s="229">
        <f t="shared" si="309"/>
        <v>31</v>
      </c>
      <c r="H790" s="229">
        <f t="shared" si="310"/>
        <v>0.92999999999999994</v>
      </c>
      <c r="I790" s="229"/>
      <c r="J790" s="229"/>
      <c r="K790" s="229">
        <f>K789</f>
        <v>0.39466666666666667</v>
      </c>
      <c r="L790" s="229"/>
      <c r="M790" s="229">
        <f>M789</f>
        <v>1.05</v>
      </c>
      <c r="N790" s="238" t="s">
        <v>378</v>
      </c>
      <c r="O790" s="229">
        <f t="shared" si="311"/>
        <v>11.947152000000001</v>
      </c>
      <c r="P790" s="232"/>
      <c r="Q790" s="233"/>
    </row>
    <row r="791" spans="1:17">
      <c r="A791" s="235"/>
      <c r="B791" s="301"/>
      <c r="C791" s="302" t="s">
        <v>518</v>
      </c>
      <c r="D791" s="229">
        <f>9</f>
        <v>9</v>
      </c>
      <c r="E791" s="229">
        <f t="shared" ref="E791:F791" si="312">E790</f>
        <v>0.13</v>
      </c>
      <c r="F791" s="229">
        <f t="shared" si="312"/>
        <v>0.35</v>
      </c>
      <c r="G791" s="229">
        <f t="shared" si="309"/>
        <v>91</v>
      </c>
      <c r="H791" s="229">
        <f t="shared" si="310"/>
        <v>0.92999999999999994</v>
      </c>
      <c r="I791" s="229"/>
      <c r="J791" s="229"/>
      <c r="K791" s="229">
        <f t="shared" ref="K791:K796" si="313">K790</f>
        <v>0.39466666666666667</v>
      </c>
      <c r="L791" s="229"/>
      <c r="M791" s="229">
        <f t="shared" ref="M791:M796" si="314">M790</f>
        <v>1.05</v>
      </c>
      <c r="N791" s="238" t="s">
        <v>378</v>
      </c>
      <c r="O791" s="229">
        <f t="shared" si="311"/>
        <v>35.070671999999995</v>
      </c>
      <c r="P791" s="232"/>
      <c r="Q791" s="233"/>
    </row>
    <row r="792" spans="1:17">
      <c r="A792" s="235"/>
      <c r="B792" s="301"/>
      <c r="C792" s="302" t="s">
        <v>515</v>
      </c>
      <c r="D792" s="229">
        <f>2.5+2.2</f>
        <v>4.7</v>
      </c>
      <c r="E792" s="229">
        <f t="shared" ref="E792:F792" si="315">E791</f>
        <v>0.13</v>
      </c>
      <c r="F792" s="229">
        <f t="shared" si="315"/>
        <v>0.35</v>
      </c>
      <c r="G792" s="229">
        <f t="shared" si="309"/>
        <v>48</v>
      </c>
      <c r="H792" s="229">
        <f t="shared" si="310"/>
        <v>0.92999999999999994</v>
      </c>
      <c r="I792" s="229"/>
      <c r="J792" s="229"/>
      <c r="K792" s="229">
        <f t="shared" si="313"/>
        <v>0.39466666666666667</v>
      </c>
      <c r="L792" s="229"/>
      <c r="M792" s="229">
        <f t="shared" si="314"/>
        <v>1.05</v>
      </c>
      <c r="N792" s="238" t="s">
        <v>378</v>
      </c>
      <c r="O792" s="229">
        <f t="shared" si="311"/>
        <v>18.498816000000001</v>
      </c>
      <c r="P792" s="232"/>
      <c r="Q792" s="233"/>
    </row>
    <row r="793" spans="1:17">
      <c r="A793" s="235"/>
      <c r="B793" s="301"/>
      <c r="C793" s="302" t="s">
        <v>519</v>
      </c>
      <c r="D793" s="229">
        <f>1.45+2.85</f>
        <v>4.3</v>
      </c>
      <c r="E793" s="229">
        <f t="shared" ref="E793:F793" si="316">E792</f>
        <v>0.13</v>
      </c>
      <c r="F793" s="229">
        <f t="shared" si="316"/>
        <v>0.35</v>
      </c>
      <c r="G793" s="229">
        <f t="shared" si="309"/>
        <v>44</v>
      </c>
      <c r="H793" s="229">
        <f t="shared" si="310"/>
        <v>0.92999999999999994</v>
      </c>
      <c r="I793" s="229"/>
      <c r="J793" s="229"/>
      <c r="K793" s="229">
        <f t="shared" si="313"/>
        <v>0.39466666666666667</v>
      </c>
      <c r="L793" s="229"/>
      <c r="M793" s="229">
        <f t="shared" si="314"/>
        <v>1.05</v>
      </c>
      <c r="N793" s="238" t="s">
        <v>378</v>
      </c>
      <c r="O793" s="229">
        <f t="shared" si="311"/>
        <v>16.957247999999996</v>
      </c>
      <c r="P793" s="232"/>
      <c r="Q793" s="233"/>
    </row>
    <row r="794" spans="1:17">
      <c r="A794" s="235"/>
      <c r="B794" s="301"/>
      <c r="C794" s="302" t="s">
        <v>520</v>
      </c>
      <c r="D794" s="229">
        <v>9</v>
      </c>
      <c r="E794" s="229">
        <f t="shared" ref="E794:F794" si="317">E793</f>
        <v>0.13</v>
      </c>
      <c r="F794" s="229">
        <f t="shared" si="317"/>
        <v>0.35</v>
      </c>
      <c r="G794" s="229">
        <f t="shared" si="309"/>
        <v>91</v>
      </c>
      <c r="H794" s="229">
        <f t="shared" si="310"/>
        <v>0.92999999999999994</v>
      </c>
      <c r="I794" s="229"/>
      <c r="J794" s="229"/>
      <c r="K794" s="229">
        <f t="shared" si="313"/>
        <v>0.39466666666666667</v>
      </c>
      <c r="L794" s="229"/>
      <c r="M794" s="229">
        <f t="shared" si="314"/>
        <v>1.05</v>
      </c>
      <c r="N794" s="238" t="s">
        <v>378</v>
      </c>
      <c r="O794" s="229">
        <f t="shared" si="311"/>
        <v>35.070671999999995</v>
      </c>
      <c r="P794" s="232"/>
      <c r="Q794" s="233"/>
    </row>
    <row r="795" spans="1:17">
      <c r="A795" s="235"/>
      <c r="B795" s="301"/>
      <c r="C795" s="302" t="s">
        <v>521</v>
      </c>
      <c r="D795" s="229">
        <v>9</v>
      </c>
      <c r="E795" s="229">
        <f t="shared" ref="E795:F795" si="318">E794</f>
        <v>0.13</v>
      </c>
      <c r="F795" s="229">
        <f t="shared" si="318"/>
        <v>0.35</v>
      </c>
      <c r="G795" s="229">
        <f t="shared" si="309"/>
        <v>91</v>
      </c>
      <c r="H795" s="229">
        <f t="shared" si="310"/>
        <v>0.92999999999999994</v>
      </c>
      <c r="I795" s="229"/>
      <c r="J795" s="229"/>
      <c r="K795" s="229">
        <f t="shared" si="313"/>
        <v>0.39466666666666667</v>
      </c>
      <c r="L795" s="229"/>
      <c r="M795" s="229">
        <f t="shared" si="314"/>
        <v>1.05</v>
      </c>
      <c r="N795" s="238" t="s">
        <v>378</v>
      </c>
      <c r="O795" s="229">
        <f t="shared" si="311"/>
        <v>35.070671999999995</v>
      </c>
      <c r="P795" s="232"/>
      <c r="Q795" s="233"/>
    </row>
    <row r="796" spans="1:17">
      <c r="A796" s="235"/>
      <c r="B796" s="301"/>
      <c r="C796" s="302" t="s">
        <v>522</v>
      </c>
      <c r="D796" s="229">
        <f t="shared" ref="D796" si="319">1.45+2.85</f>
        <v>4.3</v>
      </c>
      <c r="E796" s="229">
        <f t="shared" ref="E796:F796" si="320">E795</f>
        <v>0.13</v>
      </c>
      <c r="F796" s="229">
        <f t="shared" si="320"/>
        <v>0.35</v>
      </c>
      <c r="G796" s="229">
        <f t="shared" si="309"/>
        <v>44</v>
      </c>
      <c r="H796" s="229">
        <f t="shared" si="310"/>
        <v>0.92999999999999994</v>
      </c>
      <c r="I796" s="229"/>
      <c r="J796" s="229"/>
      <c r="K796" s="229">
        <f t="shared" si="313"/>
        <v>0.39466666666666667</v>
      </c>
      <c r="L796" s="229"/>
      <c r="M796" s="229">
        <f t="shared" si="314"/>
        <v>1.05</v>
      </c>
      <c r="N796" s="238" t="s">
        <v>378</v>
      </c>
      <c r="O796" s="229">
        <f t="shared" si="311"/>
        <v>16.957247999999996</v>
      </c>
      <c r="P796" s="232"/>
      <c r="Q796" s="233"/>
    </row>
    <row r="797" spans="1:17">
      <c r="A797" s="235"/>
      <c r="B797" s="301"/>
      <c r="C797" s="302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38"/>
      <c r="O797" s="240">
        <f>SUM(O789:O796)</f>
        <v>181.51963199999997</v>
      </c>
      <c r="P797" s="241" t="s">
        <v>96</v>
      </c>
      <c r="Q797" s="233"/>
    </row>
    <row r="798" spans="1:17">
      <c r="A798" s="235"/>
      <c r="B798" s="253"/>
      <c r="C798" s="237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38"/>
      <c r="O798" s="239"/>
      <c r="P798" s="244"/>
      <c r="Q798" s="233"/>
    </row>
    <row r="799" spans="1:17">
      <c r="A799" s="235">
        <v>5</v>
      </c>
      <c r="B799" s="260" t="s">
        <v>525</v>
      </c>
      <c r="C799" s="237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38"/>
      <c r="O799" s="229"/>
      <c r="P799" s="232"/>
      <c r="Q799" s="233"/>
    </row>
    <row r="800" spans="1:17">
      <c r="A800" s="235"/>
      <c r="B800" s="301"/>
      <c r="C800" s="302" t="s">
        <v>526</v>
      </c>
      <c r="D800" s="229">
        <v>2.25</v>
      </c>
      <c r="E800" s="229">
        <v>0.13</v>
      </c>
      <c r="F800" s="229">
        <v>0.35</v>
      </c>
      <c r="G800" s="229">
        <f t="shared" ref="G800" si="321">ROUNDUP(((D800/0.1)+1),0)</f>
        <v>24</v>
      </c>
      <c r="H800" s="229">
        <f t="shared" ref="H800" si="322">(E800-0.02)*2+(F800-0.02)*2+0.05</f>
        <v>0.92999999999999994</v>
      </c>
      <c r="I800" s="229"/>
      <c r="J800" s="229"/>
      <c r="K800" s="229">
        <f>K796</f>
        <v>0.39466666666666667</v>
      </c>
      <c r="L800" s="229"/>
      <c r="M800" s="229">
        <f>M796</f>
        <v>1.05</v>
      </c>
      <c r="N800" s="238" t="s">
        <v>378</v>
      </c>
      <c r="O800" s="229">
        <f t="shared" ref="O800" si="323">G800*H800*K800*M800</f>
        <v>9.2494080000000007</v>
      </c>
      <c r="P800" s="232" t="s">
        <v>96</v>
      </c>
      <c r="Q800" s="233"/>
    </row>
    <row r="801" spans="1:17">
      <c r="A801" s="235"/>
      <c r="B801" s="301"/>
      <c r="C801" s="302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38"/>
      <c r="O801" s="240">
        <f>SUM(O800:O800)</f>
        <v>9.2494080000000007</v>
      </c>
      <c r="P801" s="241" t="s">
        <v>96</v>
      </c>
      <c r="Q801" s="233"/>
    </row>
    <row r="802" spans="1:17">
      <c r="A802" s="235"/>
      <c r="B802" s="253"/>
      <c r="C802" s="237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38"/>
      <c r="O802" s="239"/>
      <c r="P802" s="244"/>
      <c r="Q802" s="233"/>
    </row>
    <row r="803" spans="1:17">
      <c r="A803" s="235">
        <v>6</v>
      </c>
      <c r="B803" s="260" t="s">
        <v>563</v>
      </c>
      <c r="C803" s="237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38"/>
      <c r="O803" s="229"/>
      <c r="P803" s="232"/>
      <c r="Q803" s="233"/>
    </row>
    <row r="804" spans="1:17">
      <c r="A804" s="235"/>
      <c r="B804" s="301"/>
      <c r="C804" s="302" t="s">
        <v>527</v>
      </c>
      <c r="D804" s="229">
        <f>1.45+1.55+1.45+2.25</f>
        <v>6.7</v>
      </c>
      <c r="E804" s="229">
        <v>0.13</v>
      </c>
      <c r="F804" s="229">
        <v>0.5</v>
      </c>
      <c r="G804" s="229">
        <f t="shared" ref="G804:G806" si="324">ROUNDUP(((D804/0.1)+1),0)</f>
        <v>68</v>
      </c>
      <c r="H804" s="229">
        <f t="shared" ref="H804:H806" si="325">(E804-0.02)*2+(F804-0.02)*2+0.05</f>
        <v>1.23</v>
      </c>
      <c r="I804" s="229"/>
      <c r="J804" s="229"/>
      <c r="K804" s="229">
        <f>K800</f>
        <v>0.39466666666666667</v>
      </c>
      <c r="L804" s="229"/>
      <c r="M804" s="229">
        <f>M800</f>
        <v>1.05</v>
      </c>
      <c r="N804" s="238" t="s">
        <v>378</v>
      </c>
      <c r="O804" s="229">
        <f t="shared" ref="O804:O806" si="326">G804*H804*K804*M804</f>
        <v>34.660416000000005</v>
      </c>
      <c r="P804" s="232" t="s">
        <v>96</v>
      </c>
      <c r="Q804" s="233"/>
    </row>
    <row r="805" spans="1:17">
      <c r="A805" s="235"/>
      <c r="B805" s="301"/>
      <c r="C805" s="302" t="s">
        <v>528</v>
      </c>
      <c r="D805" s="229">
        <f>1.45+2.25</f>
        <v>3.7</v>
      </c>
      <c r="E805" s="229">
        <f>E804</f>
        <v>0.13</v>
      </c>
      <c r="F805" s="229">
        <f>F804</f>
        <v>0.5</v>
      </c>
      <c r="G805" s="229">
        <f t="shared" si="324"/>
        <v>38</v>
      </c>
      <c r="H805" s="229">
        <f t="shared" si="325"/>
        <v>1.23</v>
      </c>
      <c r="I805" s="229"/>
      <c r="J805" s="229"/>
      <c r="K805" s="229">
        <f>K804</f>
        <v>0.39466666666666667</v>
      </c>
      <c r="L805" s="229"/>
      <c r="M805" s="229">
        <f>M804</f>
        <v>1.05</v>
      </c>
      <c r="N805" s="238" t="s">
        <v>378</v>
      </c>
      <c r="O805" s="229">
        <f t="shared" si="326"/>
        <v>19.369056</v>
      </c>
      <c r="P805" s="232"/>
      <c r="Q805" s="233"/>
    </row>
    <row r="806" spans="1:17">
      <c r="A806" s="235"/>
      <c r="B806" s="301"/>
      <c r="C806" s="302" t="s">
        <v>528</v>
      </c>
      <c r="D806" s="229">
        <f>1.45+2.25</f>
        <v>3.7</v>
      </c>
      <c r="E806" s="229">
        <f t="shared" ref="E806:F806" si="327">E805</f>
        <v>0.13</v>
      </c>
      <c r="F806" s="229">
        <f t="shared" si="327"/>
        <v>0.5</v>
      </c>
      <c r="G806" s="229">
        <f t="shared" si="324"/>
        <v>38</v>
      </c>
      <c r="H806" s="229">
        <f t="shared" si="325"/>
        <v>1.23</v>
      </c>
      <c r="I806" s="229"/>
      <c r="J806" s="229"/>
      <c r="K806" s="229">
        <f>K805</f>
        <v>0.39466666666666667</v>
      </c>
      <c r="L806" s="229"/>
      <c r="M806" s="229">
        <f>M805</f>
        <v>1.05</v>
      </c>
      <c r="N806" s="238" t="s">
        <v>378</v>
      </c>
      <c r="O806" s="229">
        <f t="shared" si="326"/>
        <v>19.369056</v>
      </c>
      <c r="P806" s="232"/>
      <c r="Q806" s="233"/>
    </row>
    <row r="807" spans="1:17">
      <c r="A807" s="235"/>
      <c r="B807" s="301"/>
      <c r="C807" s="302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38"/>
      <c r="O807" s="240">
        <f>SUM(O804:O806)</f>
        <v>73.398527999999999</v>
      </c>
      <c r="P807" s="241" t="s">
        <v>96</v>
      </c>
      <c r="Q807" s="233"/>
    </row>
    <row r="808" spans="1:17">
      <c r="A808" s="235"/>
      <c r="B808" s="301"/>
      <c r="C808" s="302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38"/>
      <c r="O808" s="239"/>
      <c r="P808" s="244"/>
      <c r="Q808" s="233"/>
    </row>
    <row r="809" spans="1:17">
      <c r="A809" s="235">
        <v>7</v>
      </c>
      <c r="B809" s="260" t="s">
        <v>529</v>
      </c>
      <c r="C809" s="237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38"/>
      <c r="O809" s="229"/>
      <c r="P809" s="232"/>
      <c r="Q809" s="233"/>
    </row>
    <row r="810" spans="1:17">
      <c r="A810" s="235"/>
      <c r="B810" s="301"/>
      <c r="C810" s="302" t="s">
        <v>530</v>
      </c>
      <c r="D810" s="229">
        <v>0.75</v>
      </c>
      <c r="E810" s="229">
        <v>0.11</v>
      </c>
      <c r="F810" s="229">
        <v>0.25</v>
      </c>
      <c r="G810" s="229">
        <f t="shared" ref="G810:G811" si="328">ROUNDUP(((D810/0.1)+1),0)</f>
        <v>9</v>
      </c>
      <c r="H810" s="229">
        <f t="shared" ref="H810:H811" si="329">(E810-0.02)*2+(F810-0.02)*2+0.05</f>
        <v>0.69000000000000006</v>
      </c>
      <c r="I810" s="229"/>
      <c r="J810" s="229"/>
      <c r="K810" s="229">
        <f>K806</f>
        <v>0.39466666666666667</v>
      </c>
      <c r="L810" s="229"/>
      <c r="M810" s="229">
        <f>M806</f>
        <v>1.05</v>
      </c>
      <c r="N810" s="238" t="s">
        <v>378</v>
      </c>
      <c r="O810" s="229">
        <f t="shared" ref="O810:O811" si="330">G810*H810*K810*M810</f>
        <v>2.5734240000000002</v>
      </c>
      <c r="P810" s="232" t="s">
        <v>96</v>
      </c>
      <c r="Q810" s="233"/>
    </row>
    <row r="811" spans="1:17">
      <c r="A811" s="235"/>
      <c r="B811" s="301"/>
      <c r="C811" s="302" t="s">
        <v>522</v>
      </c>
      <c r="D811" s="229">
        <v>0.5</v>
      </c>
      <c r="E811" s="229">
        <f>E810</f>
        <v>0.11</v>
      </c>
      <c r="F811" s="229">
        <f>F810</f>
        <v>0.25</v>
      </c>
      <c r="G811" s="229">
        <f t="shared" si="328"/>
        <v>6</v>
      </c>
      <c r="H811" s="229">
        <f t="shared" si="329"/>
        <v>0.69000000000000006</v>
      </c>
      <c r="I811" s="229"/>
      <c r="J811" s="229"/>
      <c r="K811" s="229">
        <f>K810</f>
        <v>0.39466666666666667</v>
      </c>
      <c r="L811" s="229"/>
      <c r="M811" s="229">
        <f>M810</f>
        <v>1.05</v>
      </c>
      <c r="N811" s="238" t="s">
        <v>378</v>
      </c>
      <c r="O811" s="229">
        <f t="shared" si="330"/>
        <v>1.7156160000000003</v>
      </c>
      <c r="P811" s="232"/>
      <c r="Q811" s="233"/>
    </row>
    <row r="812" spans="1:17">
      <c r="A812" s="235"/>
      <c r="B812" s="301"/>
      <c r="C812" s="302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38"/>
      <c r="O812" s="240">
        <f>SUM(O810:O811)</f>
        <v>4.28904</v>
      </c>
      <c r="P812" s="241" t="s">
        <v>96</v>
      </c>
      <c r="Q812" s="233"/>
    </row>
    <row r="813" spans="1:17">
      <c r="A813" s="235"/>
      <c r="B813" s="301"/>
      <c r="C813" s="302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38"/>
      <c r="O813" s="239"/>
      <c r="P813" s="244"/>
      <c r="Q813" s="233"/>
    </row>
    <row r="814" spans="1:17">
      <c r="A814" s="235">
        <v>8</v>
      </c>
      <c r="B814" s="260" t="s">
        <v>531</v>
      </c>
      <c r="C814" s="237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38"/>
      <c r="O814" s="229"/>
      <c r="P814" s="232"/>
      <c r="Q814" s="233"/>
    </row>
    <row r="815" spans="1:17">
      <c r="A815" s="235"/>
      <c r="B815" s="301"/>
      <c r="C815" s="302" t="s">
        <v>527</v>
      </c>
      <c r="D815" s="229">
        <v>1.5</v>
      </c>
      <c r="E815" s="229">
        <v>0.11</v>
      </c>
      <c r="F815" s="229">
        <v>0.3</v>
      </c>
      <c r="G815" s="229">
        <f>ROUNDUP(((D815/0.1)+1),0)</f>
        <v>16</v>
      </c>
      <c r="H815" s="229">
        <f t="shared" ref="H815" si="331">(E815-0.02)*2+(F815-0.02)*2+0.05</f>
        <v>0.79</v>
      </c>
      <c r="I815" s="229"/>
      <c r="J815" s="229"/>
      <c r="K815" s="229">
        <f>K811</f>
        <v>0.39466666666666667</v>
      </c>
      <c r="L815" s="229"/>
      <c r="M815" s="229">
        <f>M811</f>
        <v>1.05</v>
      </c>
      <c r="N815" s="238" t="s">
        <v>378</v>
      </c>
      <c r="O815" s="229">
        <f t="shared" ref="O815" si="332">G815*H815*K815*M815</f>
        <v>5.238016</v>
      </c>
      <c r="P815" s="232" t="s">
        <v>96</v>
      </c>
      <c r="Q815" s="233"/>
    </row>
    <row r="816" spans="1:17">
      <c r="A816" s="235"/>
      <c r="B816" s="301"/>
      <c r="C816" s="302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38"/>
      <c r="O816" s="240">
        <f>SUM(O815)</f>
        <v>5.238016</v>
      </c>
      <c r="P816" s="241" t="s">
        <v>96</v>
      </c>
      <c r="Q816" s="233"/>
    </row>
    <row r="817" spans="1:17">
      <c r="A817" s="235"/>
      <c r="B817" s="301"/>
      <c r="C817" s="302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38"/>
      <c r="O817" s="239"/>
      <c r="P817" s="244"/>
      <c r="Q817" s="233"/>
    </row>
    <row r="818" spans="1:17">
      <c r="A818" s="235">
        <v>9</v>
      </c>
      <c r="B818" s="260" t="s">
        <v>532</v>
      </c>
      <c r="C818" s="237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38"/>
      <c r="O818" s="229"/>
      <c r="P818" s="232"/>
      <c r="Q818" s="233"/>
    </row>
    <row r="819" spans="1:17">
      <c r="A819" s="235"/>
      <c r="B819" s="301"/>
      <c r="C819" s="302" t="s">
        <v>528</v>
      </c>
      <c r="D819" s="229">
        <v>1.3</v>
      </c>
      <c r="E819" s="229">
        <v>0.11</v>
      </c>
      <c r="F819" s="229">
        <v>0.35</v>
      </c>
      <c r="G819" s="229">
        <f>ROUNDUP(((D819/0.1)+1),0)</f>
        <v>14</v>
      </c>
      <c r="H819" s="229">
        <f t="shared" ref="H819:H820" si="333">(E819-0.02)*2+(F819-0.02)*2+0.05</f>
        <v>0.8899999999999999</v>
      </c>
      <c r="I819" s="229"/>
      <c r="J819" s="229"/>
      <c r="K819" s="229">
        <f>K815</f>
        <v>0.39466666666666667</v>
      </c>
      <c r="L819" s="229"/>
      <c r="M819" s="229">
        <f>M815</f>
        <v>1.05</v>
      </c>
      <c r="N819" s="238" t="s">
        <v>378</v>
      </c>
      <c r="O819" s="229">
        <f t="shared" ref="O819:O820" si="334">G819*H819*K819*M819</f>
        <v>5.163424</v>
      </c>
      <c r="P819" s="232" t="s">
        <v>96</v>
      </c>
      <c r="Q819" s="233"/>
    </row>
    <row r="820" spans="1:17">
      <c r="A820" s="235"/>
      <c r="B820" s="301"/>
      <c r="C820" s="302" t="s">
        <v>507</v>
      </c>
      <c r="D820" s="229">
        <v>1.3</v>
      </c>
      <c r="E820" s="229">
        <v>0.11</v>
      </c>
      <c r="F820" s="229">
        <v>0.35</v>
      </c>
      <c r="G820" s="229">
        <f>ROUNDUP(((D820/0.1)+1),0)</f>
        <v>14</v>
      </c>
      <c r="H820" s="229">
        <f t="shared" si="333"/>
        <v>0.8899999999999999</v>
      </c>
      <c r="I820" s="229"/>
      <c r="J820" s="229"/>
      <c r="K820" s="229">
        <f>K819</f>
        <v>0.39466666666666667</v>
      </c>
      <c r="L820" s="229"/>
      <c r="M820" s="229">
        <f>M819</f>
        <v>1.05</v>
      </c>
      <c r="N820" s="238" t="s">
        <v>378</v>
      </c>
      <c r="O820" s="229">
        <f t="shared" si="334"/>
        <v>5.163424</v>
      </c>
      <c r="P820" s="232"/>
      <c r="Q820" s="233"/>
    </row>
    <row r="821" spans="1:17">
      <c r="A821" s="235"/>
      <c r="B821" s="301"/>
      <c r="C821" s="302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38"/>
      <c r="O821" s="240">
        <f>SUM(O819:O820)</f>
        <v>10.326848</v>
      </c>
      <c r="P821" s="241" t="s">
        <v>96</v>
      </c>
      <c r="Q821" s="233"/>
    </row>
    <row r="822" spans="1:17">
      <c r="A822" s="235"/>
      <c r="B822" s="301"/>
      <c r="C822" s="302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38"/>
      <c r="O822" s="239"/>
      <c r="P822" s="244"/>
      <c r="Q822" s="233"/>
    </row>
    <row r="823" spans="1:17">
      <c r="A823" s="235">
        <v>10</v>
      </c>
      <c r="B823" s="260" t="s">
        <v>536</v>
      </c>
      <c r="C823" s="237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38"/>
      <c r="O823" s="229"/>
      <c r="P823" s="232"/>
      <c r="Q823" s="233"/>
    </row>
    <row r="824" spans="1:17">
      <c r="A824" s="235" t="s">
        <v>124</v>
      </c>
      <c r="B824" s="260" t="s">
        <v>533</v>
      </c>
      <c r="C824" s="302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38"/>
      <c r="O824" s="229"/>
      <c r="P824" s="232"/>
      <c r="Q824" s="233"/>
    </row>
    <row r="825" spans="1:17">
      <c r="A825" s="235"/>
      <c r="B825" s="301"/>
      <c r="C825" s="302" t="s">
        <v>535</v>
      </c>
      <c r="D825" s="229">
        <f>0.7+2.05</f>
        <v>2.75</v>
      </c>
      <c r="E825" s="229">
        <v>0.11</v>
      </c>
      <c r="F825" s="229">
        <v>0.2</v>
      </c>
      <c r="G825" s="229">
        <f>ROUNDUP(((D825/0.2)+1),0)</f>
        <v>15</v>
      </c>
      <c r="H825" s="229">
        <f>(E825-0.02)*2+(F825-0.02)*2+0.05</f>
        <v>0.59000000000000008</v>
      </c>
      <c r="I825" s="229"/>
      <c r="J825" s="229"/>
      <c r="K825" s="229">
        <f>K820</f>
        <v>0.39466666666666667</v>
      </c>
      <c r="L825" s="229"/>
      <c r="M825" s="229">
        <f>M820</f>
        <v>1.05</v>
      </c>
      <c r="N825" s="238" t="s">
        <v>378</v>
      </c>
      <c r="O825" s="229">
        <f t="shared" ref="O825:O828" si="335">G825*H825*K825*M825</f>
        <v>3.6674400000000005</v>
      </c>
      <c r="P825" s="232" t="s">
        <v>96</v>
      </c>
      <c r="Q825" s="233"/>
    </row>
    <row r="826" spans="1:17">
      <c r="A826" s="235"/>
      <c r="B826" s="301"/>
      <c r="C826" s="302" t="s">
        <v>534</v>
      </c>
      <c r="D826" s="229">
        <v>2.5</v>
      </c>
      <c r="E826" s="229">
        <v>0.11</v>
      </c>
      <c r="F826" s="229">
        <f>F825</f>
        <v>0.2</v>
      </c>
      <c r="G826" s="229">
        <f t="shared" ref="G826:G828" si="336">ROUNDUP(((D826/0.2)+1),0)</f>
        <v>14</v>
      </c>
      <c r="H826" s="229">
        <f t="shared" ref="H826:H828" si="337">(E826-0.02)*2+(F826-0.02)*2+0.05</f>
        <v>0.59000000000000008</v>
      </c>
      <c r="I826" s="229"/>
      <c r="J826" s="229"/>
      <c r="K826" s="229">
        <f>K825</f>
        <v>0.39466666666666667</v>
      </c>
      <c r="L826" s="229"/>
      <c r="M826" s="229">
        <f>M825</f>
        <v>1.05</v>
      </c>
      <c r="N826" s="238" t="s">
        <v>378</v>
      </c>
      <c r="O826" s="229">
        <f t="shared" si="335"/>
        <v>3.4229440000000011</v>
      </c>
      <c r="P826" s="232"/>
      <c r="Q826" s="233"/>
    </row>
    <row r="827" spans="1:17">
      <c r="A827" s="235"/>
      <c r="B827" s="301"/>
      <c r="C827" s="302" t="s">
        <v>537</v>
      </c>
      <c r="D827" s="229">
        <f>0.7+2.05</f>
        <v>2.75</v>
      </c>
      <c r="E827" s="229">
        <v>0.11</v>
      </c>
      <c r="F827" s="229">
        <f>F825</f>
        <v>0.2</v>
      </c>
      <c r="G827" s="229">
        <f t="shared" si="336"/>
        <v>15</v>
      </c>
      <c r="H827" s="229">
        <f t="shared" si="337"/>
        <v>0.59000000000000008</v>
      </c>
      <c r="I827" s="229"/>
      <c r="J827" s="229"/>
      <c r="K827" s="229">
        <f t="shared" ref="K827:K828" si="338">K826</f>
        <v>0.39466666666666667</v>
      </c>
      <c r="L827" s="229"/>
      <c r="M827" s="229">
        <f t="shared" ref="M827:M828" si="339">M826</f>
        <v>1.05</v>
      </c>
      <c r="N827" s="238" t="s">
        <v>378</v>
      </c>
      <c r="O827" s="229">
        <f t="shared" si="335"/>
        <v>3.6674400000000005</v>
      </c>
      <c r="P827" s="232"/>
      <c r="Q827" s="233"/>
    </row>
    <row r="828" spans="1:17">
      <c r="A828" s="235"/>
      <c r="B828" s="301"/>
      <c r="C828" s="302" t="s">
        <v>542</v>
      </c>
      <c r="D828" s="229">
        <f>1.8+1.8</f>
        <v>3.6</v>
      </c>
      <c r="E828" s="229">
        <v>0.11</v>
      </c>
      <c r="F828" s="229">
        <f>F826</f>
        <v>0.2</v>
      </c>
      <c r="G828" s="229">
        <f t="shared" si="336"/>
        <v>19</v>
      </c>
      <c r="H828" s="229">
        <f t="shared" si="337"/>
        <v>0.59000000000000008</v>
      </c>
      <c r="I828" s="229"/>
      <c r="J828" s="229"/>
      <c r="K828" s="229">
        <f t="shared" si="338"/>
        <v>0.39466666666666667</v>
      </c>
      <c r="L828" s="229"/>
      <c r="M828" s="229">
        <f t="shared" si="339"/>
        <v>1.05</v>
      </c>
      <c r="N828" s="238" t="s">
        <v>378</v>
      </c>
      <c r="O828" s="229">
        <f t="shared" si="335"/>
        <v>4.6454240000000002</v>
      </c>
      <c r="P828" s="232"/>
      <c r="Q828" s="233"/>
    </row>
    <row r="829" spans="1:17">
      <c r="A829" s="235"/>
      <c r="B829" s="301"/>
      <c r="C829" s="302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38"/>
      <c r="O829" s="240">
        <f>SUM(O825:O828)</f>
        <v>15.403248000000003</v>
      </c>
      <c r="P829" s="241" t="s">
        <v>96</v>
      </c>
      <c r="Q829" s="233"/>
    </row>
    <row r="830" spans="1:17">
      <c r="A830" s="235"/>
      <c r="B830" s="301"/>
      <c r="C830" s="302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38"/>
      <c r="O830" s="239"/>
      <c r="P830" s="244"/>
      <c r="Q830" s="233"/>
    </row>
    <row r="831" spans="1:17">
      <c r="A831" s="235" t="s">
        <v>128</v>
      </c>
      <c r="B831" s="260" t="s">
        <v>538</v>
      </c>
      <c r="C831" s="302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38"/>
      <c r="O831" s="229"/>
      <c r="P831" s="232"/>
      <c r="Q831" s="233"/>
    </row>
    <row r="832" spans="1:17">
      <c r="A832" s="235"/>
      <c r="B832" s="301"/>
      <c r="C832" s="302" t="s">
        <v>539</v>
      </c>
      <c r="D832" s="229">
        <f>2.5+2.2</f>
        <v>4.7</v>
      </c>
      <c r="E832" s="229">
        <v>0.11</v>
      </c>
      <c r="F832" s="229">
        <v>0.35</v>
      </c>
      <c r="G832" s="229">
        <f t="shared" ref="G832" si="340">ROUNDUP(((D832/0.2)+1),0)</f>
        <v>25</v>
      </c>
      <c r="H832" s="229">
        <f t="shared" ref="H832" si="341">(E832-0.02)*2+(F832-0.02)*2+0.05</f>
        <v>0.8899999999999999</v>
      </c>
      <c r="I832" s="229"/>
      <c r="J832" s="229"/>
      <c r="K832" s="229">
        <f>K828</f>
        <v>0.39466666666666667</v>
      </c>
      <c r="L832" s="229"/>
      <c r="M832" s="229">
        <f>M828</f>
        <v>1.05</v>
      </c>
      <c r="N832" s="238" t="s">
        <v>378</v>
      </c>
      <c r="O832" s="229">
        <f t="shared" ref="O832:O834" si="342">G832*H832*K832*M832</f>
        <v>9.2203999999999997</v>
      </c>
      <c r="P832" s="232" t="s">
        <v>96</v>
      </c>
      <c r="Q832" s="233"/>
    </row>
    <row r="833" spans="1:17">
      <c r="A833" s="235"/>
      <c r="B833" s="301"/>
      <c r="C833" s="302" t="s">
        <v>540</v>
      </c>
      <c r="D833" s="229">
        <f>2.5+2.2</f>
        <v>4.7</v>
      </c>
      <c r="E833" s="229">
        <v>0.11</v>
      </c>
      <c r="F833" s="229">
        <f>F832</f>
        <v>0.35</v>
      </c>
      <c r="G833" s="229">
        <f t="shared" ref="G833:G834" si="343">ROUNDUP(((D833/0.2)+1),0)</f>
        <v>25</v>
      </c>
      <c r="H833" s="229">
        <f t="shared" ref="H833:H834" si="344">(E833-0.02)*2+(F833-0.02)*2+0.05</f>
        <v>0.8899999999999999</v>
      </c>
      <c r="I833" s="229"/>
      <c r="J833" s="229"/>
      <c r="K833" s="229">
        <f>K832</f>
        <v>0.39466666666666667</v>
      </c>
      <c r="L833" s="229"/>
      <c r="M833" s="229">
        <f>M832</f>
        <v>1.05</v>
      </c>
      <c r="N833" s="238" t="s">
        <v>378</v>
      </c>
      <c r="O833" s="229">
        <f t="shared" si="342"/>
        <v>9.2203999999999997</v>
      </c>
      <c r="P833" s="232"/>
      <c r="Q833" s="233"/>
    </row>
    <row r="834" spans="1:17">
      <c r="A834" s="235"/>
      <c r="B834" s="301"/>
      <c r="C834" s="302" t="s">
        <v>541</v>
      </c>
      <c r="D834" s="229">
        <f>1.45+2.85-0.63</f>
        <v>3.67</v>
      </c>
      <c r="E834" s="229">
        <v>0.11</v>
      </c>
      <c r="F834" s="229">
        <f>F833</f>
        <v>0.35</v>
      </c>
      <c r="G834" s="229">
        <f t="shared" si="343"/>
        <v>20</v>
      </c>
      <c r="H834" s="229">
        <f t="shared" si="344"/>
        <v>0.8899999999999999</v>
      </c>
      <c r="I834" s="229"/>
      <c r="J834" s="229"/>
      <c r="K834" s="229">
        <f>K833</f>
        <v>0.39466666666666667</v>
      </c>
      <c r="L834" s="229"/>
      <c r="M834" s="229">
        <f>M833</f>
        <v>1.05</v>
      </c>
      <c r="N834" s="238" t="s">
        <v>378</v>
      </c>
      <c r="O834" s="229">
        <f t="shared" si="342"/>
        <v>7.3763199999999989</v>
      </c>
      <c r="P834" s="232"/>
      <c r="Q834" s="233"/>
    </row>
    <row r="835" spans="1:17">
      <c r="A835" s="235"/>
      <c r="B835" s="301"/>
      <c r="C835" s="302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38"/>
      <c r="O835" s="240">
        <f>SUM(O832:O834)</f>
        <v>25.817119999999999</v>
      </c>
      <c r="P835" s="241" t="s">
        <v>96</v>
      </c>
      <c r="Q835" s="233"/>
    </row>
    <row r="836" spans="1:17">
      <c r="A836" s="235"/>
      <c r="B836" s="301"/>
      <c r="C836" s="302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38"/>
      <c r="O836" s="239"/>
      <c r="P836" s="244"/>
      <c r="Q836" s="233"/>
    </row>
    <row r="837" spans="1:17">
      <c r="A837" s="235">
        <v>11</v>
      </c>
      <c r="B837" s="260" t="s">
        <v>564</v>
      </c>
      <c r="C837" s="302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38"/>
      <c r="O837" s="229"/>
      <c r="P837" s="232"/>
      <c r="Q837" s="233"/>
    </row>
    <row r="838" spans="1:17">
      <c r="A838" s="235"/>
      <c r="B838" s="301"/>
      <c r="C838" s="302" t="s">
        <v>543</v>
      </c>
      <c r="D838" s="229">
        <v>2.25</v>
      </c>
      <c r="E838" s="229">
        <v>0.15</v>
      </c>
      <c r="F838" s="229">
        <v>0.25</v>
      </c>
      <c r="G838" s="229">
        <f t="shared" ref="G838:G839" si="345">ROUNDUP(((D838/0.2)+1),0)</f>
        <v>13</v>
      </c>
      <c r="H838" s="229">
        <f t="shared" ref="H838:H839" si="346">(E838-0.02)*2+(F838-0.02)*2+0.05</f>
        <v>0.77</v>
      </c>
      <c r="I838" s="229"/>
      <c r="J838" s="229"/>
      <c r="K838" s="229">
        <f>K834</f>
        <v>0.39466666666666667</v>
      </c>
      <c r="L838" s="229"/>
      <c r="M838" s="229">
        <f>M834</f>
        <v>1.05</v>
      </c>
      <c r="N838" s="238" t="s">
        <v>378</v>
      </c>
      <c r="O838" s="229">
        <f t="shared" ref="O838:O839" si="347">G838*H838*K838*M838</f>
        <v>4.1481440000000003</v>
      </c>
      <c r="P838" s="232" t="s">
        <v>96</v>
      </c>
      <c r="Q838" s="233"/>
    </row>
    <row r="839" spans="1:17">
      <c r="A839" s="235"/>
      <c r="B839" s="301"/>
      <c r="C839" s="302" t="s">
        <v>543</v>
      </c>
      <c r="D839" s="229">
        <f>3.5+3.5</f>
        <v>7</v>
      </c>
      <c r="E839" s="229">
        <f>E838</f>
        <v>0.15</v>
      </c>
      <c r="F839" s="229">
        <f>F838</f>
        <v>0.25</v>
      </c>
      <c r="G839" s="229">
        <f t="shared" si="345"/>
        <v>36</v>
      </c>
      <c r="H839" s="229">
        <f t="shared" si="346"/>
        <v>0.77</v>
      </c>
      <c r="I839" s="229"/>
      <c r="J839" s="229"/>
      <c r="K839" s="229">
        <f>K838</f>
        <v>0.39466666666666667</v>
      </c>
      <c r="L839" s="229"/>
      <c r="M839" s="229">
        <f>M838</f>
        <v>1.05</v>
      </c>
      <c r="N839" s="238" t="s">
        <v>378</v>
      </c>
      <c r="O839" s="229">
        <f t="shared" si="347"/>
        <v>11.487167999999999</v>
      </c>
      <c r="P839" s="232"/>
      <c r="Q839" s="233"/>
    </row>
    <row r="840" spans="1:17">
      <c r="A840" s="235"/>
      <c r="B840" s="301"/>
      <c r="C840" s="302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38"/>
      <c r="O840" s="240">
        <f>SUM(O838:O839)</f>
        <v>15.635311999999999</v>
      </c>
      <c r="P840" s="241" t="s">
        <v>96</v>
      </c>
      <c r="Q840" s="233"/>
    </row>
    <row r="841" spans="1:17">
      <c r="A841" s="235"/>
      <c r="B841" s="301"/>
      <c r="C841" s="302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38"/>
      <c r="O841" s="239"/>
      <c r="P841" s="244"/>
      <c r="Q841" s="233"/>
    </row>
    <row r="842" spans="1:17" ht="13">
      <c r="A842" s="235">
        <v>12</v>
      </c>
      <c r="B842" s="260" t="s">
        <v>545</v>
      </c>
      <c r="C842" s="302"/>
      <c r="D842" s="229"/>
      <c r="E842" s="229"/>
      <c r="F842" s="229"/>
      <c r="G842" s="255" t="s">
        <v>457</v>
      </c>
      <c r="H842" s="229"/>
      <c r="I842" s="229"/>
      <c r="J842" s="229"/>
      <c r="K842" s="255" t="s">
        <v>567</v>
      </c>
      <c r="L842" s="229"/>
      <c r="M842" s="229"/>
      <c r="N842" s="238"/>
      <c r="O842" s="229"/>
      <c r="P842" s="232"/>
      <c r="Q842" s="233"/>
    </row>
    <row r="843" spans="1:17">
      <c r="A843" s="235"/>
      <c r="B843" s="301"/>
      <c r="C843" s="302" t="s">
        <v>546</v>
      </c>
      <c r="D843" s="229">
        <v>1.5</v>
      </c>
      <c r="E843" s="229">
        <v>0.11</v>
      </c>
      <c r="F843" s="229">
        <v>0.15</v>
      </c>
      <c r="G843" s="229">
        <v>4</v>
      </c>
      <c r="H843" s="229"/>
      <c r="I843" s="229"/>
      <c r="J843" s="229"/>
      <c r="K843" s="286">
        <f>(8^2/36)*0.222</f>
        <v>0.39466666666666667</v>
      </c>
      <c r="L843" s="286"/>
      <c r="M843" s="287">
        <v>1.05</v>
      </c>
      <c r="N843" s="238" t="s">
        <v>378</v>
      </c>
      <c r="O843" s="229">
        <f>D843*G843*K843*M843</f>
        <v>2.4864000000000002</v>
      </c>
      <c r="P843" s="232" t="s">
        <v>96</v>
      </c>
      <c r="Q843" s="233"/>
    </row>
    <row r="844" spans="1:17">
      <c r="A844" s="235"/>
      <c r="B844" s="301"/>
      <c r="C844" s="302" t="s">
        <v>547</v>
      </c>
      <c r="D844" s="229">
        <f>2.5+2.2</f>
        <v>4.7</v>
      </c>
      <c r="E844" s="229">
        <f>E843</f>
        <v>0.11</v>
      </c>
      <c r="F844" s="229">
        <f>F843</f>
        <v>0.15</v>
      </c>
      <c r="G844" s="229">
        <f>G843</f>
        <v>4</v>
      </c>
      <c r="H844" s="229"/>
      <c r="I844" s="229"/>
      <c r="J844" s="229"/>
      <c r="K844" s="229">
        <f t="shared" ref="K844:K848" si="348">K843</f>
        <v>0.39466666666666667</v>
      </c>
      <c r="L844" s="229"/>
      <c r="M844" s="229">
        <f t="shared" ref="M844:M848" si="349">M843</f>
        <v>1.05</v>
      </c>
      <c r="N844" s="238" t="s">
        <v>378</v>
      </c>
      <c r="O844" s="229">
        <f t="shared" ref="O844:O848" si="350">D844*G844*K844*M844</f>
        <v>7.7907200000000003</v>
      </c>
      <c r="P844" s="232"/>
      <c r="Q844" s="233"/>
    </row>
    <row r="845" spans="1:17">
      <c r="A845" s="235"/>
      <c r="B845" s="301"/>
      <c r="C845" s="302" t="s">
        <v>548</v>
      </c>
      <c r="D845" s="229">
        <f>1.45+1.55+1.45+2.25+0.7+0.8</f>
        <v>8.2000000000000011</v>
      </c>
      <c r="E845" s="229">
        <f t="shared" ref="E845:G845" si="351">E844</f>
        <v>0.11</v>
      </c>
      <c r="F845" s="229">
        <f t="shared" si="351"/>
        <v>0.15</v>
      </c>
      <c r="G845" s="229">
        <f t="shared" si="351"/>
        <v>4</v>
      </c>
      <c r="H845" s="229"/>
      <c r="I845" s="229"/>
      <c r="J845" s="229"/>
      <c r="K845" s="229">
        <f t="shared" si="348"/>
        <v>0.39466666666666667</v>
      </c>
      <c r="L845" s="229"/>
      <c r="M845" s="229">
        <f t="shared" si="349"/>
        <v>1.05</v>
      </c>
      <c r="N845" s="238" t="s">
        <v>378</v>
      </c>
      <c r="O845" s="229">
        <f t="shared" si="350"/>
        <v>13.592320000000003</v>
      </c>
      <c r="P845" s="232"/>
      <c r="Q845" s="233"/>
    </row>
    <row r="846" spans="1:17">
      <c r="A846" s="235"/>
      <c r="B846" s="301"/>
      <c r="C846" s="302" t="s">
        <v>550</v>
      </c>
      <c r="D846" s="229">
        <f>1.45+1.55+1.45+2.25+0.7+2.05</f>
        <v>9.4499999999999993</v>
      </c>
      <c r="E846" s="229">
        <f t="shared" ref="E846:G846" si="352">E845</f>
        <v>0.11</v>
      </c>
      <c r="F846" s="229">
        <f t="shared" si="352"/>
        <v>0.15</v>
      </c>
      <c r="G846" s="229">
        <f t="shared" si="352"/>
        <v>4</v>
      </c>
      <c r="H846" s="229"/>
      <c r="I846" s="229"/>
      <c r="J846" s="229"/>
      <c r="K846" s="229">
        <f t="shared" si="348"/>
        <v>0.39466666666666667</v>
      </c>
      <c r="L846" s="229"/>
      <c r="M846" s="229">
        <f t="shared" si="349"/>
        <v>1.05</v>
      </c>
      <c r="N846" s="238" t="s">
        <v>378</v>
      </c>
      <c r="O846" s="229">
        <f t="shared" si="350"/>
        <v>15.664319999999998</v>
      </c>
      <c r="P846" s="232"/>
      <c r="Q846" s="233"/>
    </row>
    <row r="847" spans="1:17">
      <c r="A847" s="235"/>
      <c r="B847" s="301"/>
      <c r="C847" s="302" t="s">
        <v>549</v>
      </c>
      <c r="D847" s="229">
        <v>1.45</v>
      </c>
      <c r="E847" s="229">
        <f t="shared" ref="E847:G847" si="353">E846</f>
        <v>0.11</v>
      </c>
      <c r="F847" s="229">
        <f t="shared" si="353"/>
        <v>0.15</v>
      </c>
      <c r="G847" s="229">
        <f t="shared" si="353"/>
        <v>4</v>
      </c>
      <c r="H847" s="229"/>
      <c r="I847" s="229"/>
      <c r="J847" s="229"/>
      <c r="K847" s="229">
        <f t="shared" si="348"/>
        <v>0.39466666666666667</v>
      </c>
      <c r="L847" s="229"/>
      <c r="M847" s="229">
        <f t="shared" si="349"/>
        <v>1.05</v>
      </c>
      <c r="N847" s="238" t="s">
        <v>378</v>
      </c>
      <c r="O847" s="229">
        <f t="shared" si="350"/>
        <v>2.4035200000000003</v>
      </c>
      <c r="P847" s="232"/>
      <c r="Q847" s="233"/>
    </row>
    <row r="848" spans="1:17">
      <c r="A848" s="235"/>
      <c r="B848" s="301"/>
      <c r="C848" s="302" t="s">
        <v>551</v>
      </c>
      <c r="D848" s="229">
        <f>2.5+2.2</f>
        <v>4.7</v>
      </c>
      <c r="E848" s="229">
        <f t="shared" ref="E848:G848" si="354">E847</f>
        <v>0.11</v>
      </c>
      <c r="F848" s="229">
        <f t="shared" si="354"/>
        <v>0.15</v>
      </c>
      <c r="G848" s="229">
        <f t="shared" si="354"/>
        <v>4</v>
      </c>
      <c r="H848" s="229"/>
      <c r="I848" s="229"/>
      <c r="J848" s="229"/>
      <c r="K848" s="229">
        <f t="shared" si="348"/>
        <v>0.39466666666666667</v>
      </c>
      <c r="L848" s="229"/>
      <c r="M848" s="229">
        <f t="shared" si="349"/>
        <v>1.05</v>
      </c>
      <c r="N848" s="238" t="s">
        <v>378</v>
      </c>
      <c r="O848" s="229">
        <f t="shared" si="350"/>
        <v>7.7907200000000003</v>
      </c>
      <c r="P848" s="232"/>
      <c r="Q848" s="233"/>
    </row>
    <row r="849" spans="1:17">
      <c r="A849" s="235"/>
      <c r="B849" s="301"/>
      <c r="C849" s="302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38"/>
      <c r="O849" s="240">
        <f>SUM(O843:O848)</f>
        <v>49.728000000000002</v>
      </c>
      <c r="P849" s="241" t="s">
        <v>96</v>
      </c>
      <c r="Q849" s="233"/>
    </row>
    <row r="850" spans="1:17">
      <c r="A850" s="235"/>
      <c r="B850" s="301"/>
      <c r="C850" s="302" t="s">
        <v>546</v>
      </c>
      <c r="D850" s="229">
        <v>1.5</v>
      </c>
      <c r="E850" s="229">
        <v>0.11</v>
      </c>
      <c r="F850" s="229">
        <v>0.15</v>
      </c>
      <c r="G850" s="229">
        <f t="shared" ref="G850:G855" si="355">ROUNDUP(((D850/0.2)+1),0)</f>
        <v>9</v>
      </c>
      <c r="H850" s="229">
        <f t="shared" ref="H850:H855" si="356">(E850-0.02)*2+(F850-0.02)*2+0.05</f>
        <v>0.49</v>
      </c>
      <c r="I850" s="229"/>
      <c r="J850" s="229"/>
      <c r="K850" s="229">
        <f>K839</f>
        <v>0.39466666666666667</v>
      </c>
      <c r="L850" s="229"/>
      <c r="M850" s="229">
        <f>M839</f>
        <v>1.05</v>
      </c>
      <c r="N850" s="238" t="s">
        <v>378</v>
      </c>
      <c r="O850" s="229">
        <f t="shared" ref="O850:O855" si="357">G850*H850*K850*M850</f>
        <v>1.827504</v>
      </c>
      <c r="P850" s="232" t="s">
        <v>96</v>
      </c>
      <c r="Q850" s="233"/>
    </row>
    <row r="851" spans="1:17">
      <c r="A851" s="235"/>
      <c r="B851" s="301"/>
      <c r="C851" s="302" t="s">
        <v>547</v>
      </c>
      <c r="D851" s="229">
        <f>2.5+2.2</f>
        <v>4.7</v>
      </c>
      <c r="E851" s="229">
        <f>E850</f>
        <v>0.11</v>
      </c>
      <c r="F851" s="229">
        <f>F850</f>
        <v>0.15</v>
      </c>
      <c r="G851" s="229">
        <f t="shared" si="355"/>
        <v>25</v>
      </c>
      <c r="H851" s="229">
        <f t="shared" si="356"/>
        <v>0.49</v>
      </c>
      <c r="I851" s="229"/>
      <c r="J851" s="229"/>
      <c r="K851" s="229">
        <f t="shared" ref="K851:K855" si="358">K850</f>
        <v>0.39466666666666667</v>
      </c>
      <c r="L851" s="229"/>
      <c r="M851" s="229">
        <f t="shared" ref="M851:M855" si="359">M850</f>
        <v>1.05</v>
      </c>
      <c r="N851" s="238" t="s">
        <v>378</v>
      </c>
      <c r="O851" s="229">
        <f t="shared" si="357"/>
        <v>5.0763999999999996</v>
      </c>
      <c r="P851" s="232"/>
      <c r="Q851" s="233"/>
    </row>
    <row r="852" spans="1:17">
      <c r="A852" s="235"/>
      <c r="B852" s="301"/>
      <c r="C852" s="302" t="s">
        <v>548</v>
      </c>
      <c r="D852" s="229">
        <f>1.45+1.55+1.45+2.25+0.7+0.8</f>
        <v>8.2000000000000011</v>
      </c>
      <c r="E852" s="229">
        <f t="shared" ref="E852:F852" si="360">E851</f>
        <v>0.11</v>
      </c>
      <c r="F852" s="229">
        <f t="shared" si="360"/>
        <v>0.15</v>
      </c>
      <c r="G852" s="229">
        <f t="shared" si="355"/>
        <v>42</v>
      </c>
      <c r="H852" s="229">
        <f t="shared" si="356"/>
        <v>0.49</v>
      </c>
      <c r="I852" s="229"/>
      <c r="J852" s="229"/>
      <c r="K852" s="229">
        <f t="shared" si="358"/>
        <v>0.39466666666666667</v>
      </c>
      <c r="L852" s="229"/>
      <c r="M852" s="229">
        <f t="shared" si="359"/>
        <v>1.05</v>
      </c>
      <c r="N852" s="238" t="s">
        <v>378</v>
      </c>
      <c r="O852" s="229">
        <f t="shared" si="357"/>
        <v>8.5283519999999999</v>
      </c>
      <c r="P852" s="232"/>
      <c r="Q852" s="233"/>
    </row>
    <row r="853" spans="1:17">
      <c r="A853" s="235"/>
      <c r="B853" s="301"/>
      <c r="C853" s="302" t="s">
        <v>550</v>
      </c>
      <c r="D853" s="229">
        <f>1.45+1.55+1.45+2.25+0.7+2.05</f>
        <v>9.4499999999999993</v>
      </c>
      <c r="E853" s="229">
        <f t="shared" ref="E853:F853" si="361">E852</f>
        <v>0.11</v>
      </c>
      <c r="F853" s="229">
        <f t="shared" si="361"/>
        <v>0.15</v>
      </c>
      <c r="G853" s="229">
        <f t="shared" si="355"/>
        <v>49</v>
      </c>
      <c r="H853" s="229">
        <f t="shared" si="356"/>
        <v>0.49</v>
      </c>
      <c r="I853" s="229"/>
      <c r="J853" s="229"/>
      <c r="K853" s="229">
        <f t="shared" si="358"/>
        <v>0.39466666666666667</v>
      </c>
      <c r="L853" s="229"/>
      <c r="M853" s="229">
        <f t="shared" si="359"/>
        <v>1.05</v>
      </c>
      <c r="N853" s="238" t="s">
        <v>378</v>
      </c>
      <c r="O853" s="229">
        <f t="shared" si="357"/>
        <v>9.949743999999999</v>
      </c>
      <c r="P853" s="232"/>
      <c r="Q853" s="233"/>
    </row>
    <row r="854" spans="1:17">
      <c r="A854" s="235"/>
      <c r="B854" s="301"/>
      <c r="C854" s="302" t="s">
        <v>549</v>
      </c>
      <c r="D854" s="229">
        <v>1.45</v>
      </c>
      <c r="E854" s="229">
        <f t="shared" ref="E854:F854" si="362">E853</f>
        <v>0.11</v>
      </c>
      <c r="F854" s="229">
        <f t="shared" si="362"/>
        <v>0.15</v>
      </c>
      <c r="G854" s="229">
        <f t="shared" si="355"/>
        <v>9</v>
      </c>
      <c r="H854" s="229">
        <f t="shared" si="356"/>
        <v>0.49</v>
      </c>
      <c r="I854" s="229"/>
      <c r="J854" s="229"/>
      <c r="K854" s="229">
        <f t="shared" si="358"/>
        <v>0.39466666666666667</v>
      </c>
      <c r="L854" s="229"/>
      <c r="M854" s="229">
        <f t="shared" si="359"/>
        <v>1.05</v>
      </c>
      <c r="N854" s="238" t="s">
        <v>378</v>
      </c>
      <c r="O854" s="229">
        <f t="shared" si="357"/>
        <v>1.827504</v>
      </c>
      <c r="P854" s="232"/>
      <c r="Q854" s="233"/>
    </row>
    <row r="855" spans="1:17">
      <c r="A855" s="235"/>
      <c r="B855" s="301"/>
      <c r="C855" s="302" t="s">
        <v>551</v>
      </c>
      <c r="D855" s="229">
        <f>2.5+2.2</f>
        <v>4.7</v>
      </c>
      <c r="E855" s="229">
        <f t="shared" ref="E855:F855" si="363">E854</f>
        <v>0.11</v>
      </c>
      <c r="F855" s="229">
        <f t="shared" si="363"/>
        <v>0.15</v>
      </c>
      <c r="G855" s="229">
        <f t="shared" si="355"/>
        <v>25</v>
      </c>
      <c r="H855" s="229">
        <f t="shared" si="356"/>
        <v>0.49</v>
      </c>
      <c r="I855" s="229"/>
      <c r="J855" s="229"/>
      <c r="K855" s="229">
        <f t="shared" si="358"/>
        <v>0.39466666666666667</v>
      </c>
      <c r="L855" s="229"/>
      <c r="M855" s="229">
        <f t="shared" si="359"/>
        <v>1.05</v>
      </c>
      <c r="N855" s="238" t="s">
        <v>378</v>
      </c>
      <c r="O855" s="229">
        <f t="shared" si="357"/>
        <v>5.0763999999999996</v>
      </c>
      <c r="P855" s="232"/>
      <c r="Q855" s="233"/>
    </row>
    <row r="856" spans="1:17">
      <c r="A856" s="235"/>
      <c r="B856" s="301"/>
      <c r="C856" s="302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38"/>
      <c r="O856" s="240">
        <f>SUM(O850:O855)</f>
        <v>32.285904000000002</v>
      </c>
      <c r="P856" s="241" t="s">
        <v>96</v>
      </c>
      <c r="Q856" s="233"/>
    </row>
    <row r="857" spans="1:17">
      <c r="A857" s="235"/>
      <c r="B857" s="301"/>
      <c r="C857" s="302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38"/>
      <c r="O857" s="239"/>
      <c r="P857" s="244"/>
      <c r="Q857" s="233"/>
    </row>
    <row r="858" spans="1:17">
      <c r="A858" s="235">
        <v>13</v>
      </c>
      <c r="B858" s="260" t="s">
        <v>553</v>
      </c>
      <c r="C858" s="237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38"/>
      <c r="O858" s="229"/>
      <c r="P858" s="232"/>
      <c r="Q858" s="233"/>
    </row>
    <row r="859" spans="1:17">
      <c r="A859" s="235"/>
      <c r="B859" s="275" t="s">
        <v>552</v>
      </c>
      <c r="C859" s="237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38"/>
      <c r="O859" s="229"/>
      <c r="P859" s="232"/>
      <c r="Q859" s="233"/>
    </row>
    <row r="860" spans="1:17">
      <c r="A860" s="235"/>
      <c r="B860" s="303"/>
      <c r="C860" s="302" t="s">
        <v>507</v>
      </c>
      <c r="D860" s="229">
        <v>1.45</v>
      </c>
      <c r="E860" s="229">
        <v>0.13</v>
      </c>
      <c r="F860" s="229">
        <v>0.2</v>
      </c>
      <c r="G860" s="229">
        <f t="shared" ref="G860" si="364">ROUNDUP(((D860/0.2)+1),0)</f>
        <v>9</v>
      </c>
      <c r="H860" s="229">
        <f t="shared" ref="H860" si="365">(E860-0.02)*2+(F860-0.02)*2+0.05</f>
        <v>0.63000000000000012</v>
      </c>
      <c r="I860" s="229"/>
      <c r="J860" s="229"/>
      <c r="K860" s="229">
        <f>K855</f>
        <v>0.39466666666666667</v>
      </c>
      <c r="L860" s="229"/>
      <c r="M860" s="229">
        <f>M855</f>
        <v>1.05</v>
      </c>
      <c r="N860" s="238" t="s">
        <v>378</v>
      </c>
      <c r="O860" s="229">
        <f>G860*H860*K860*M860</f>
        <v>2.3496480000000002</v>
      </c>
      <c r="P860" s="232" t="s">
        <v>96</v>
      </c>
      <c r="Q860" s="233"/>
    </row>
    <row r="861" spans="1:17">
      <c r="A861" s="235"/>
      <c r="B861" s="303"/>
      <c r="C861" s="302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38"/>
      <c r="O861" s="240">
        <f>SUM(O860)</f>
        <v>2.3496480000000002</v>
      </c>
      <c r="P861" s="241" t="s">
        <v>96</v>
      </c>
      <c r="Q861" s="233"/>
    </row>
    <row r="862" spans="1:17">
      <c r="A862" s="235"/>
      <c r="B862" s="301"/>
      <c r="C862" s="302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38"/>
      <c r="O862" s="239"/>
      <c r="P862" s="244"/>
      <c r="Q862" s="233"/>
    </row>
    <row r="863" spans="1:17">
      <c r="A863" s="235"/>
      <c r="B863" s="275" t="s">
        <v>554</v>
      </c>
      <c r="C863" s="237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38"/>
      <c r="O863" s="229"/>
      <c r="P863" s="232"/>
      <c r="Q863" s="233"/>
    </row>
    <row r="864" spans="1:17">
      <c r="A864" s="235"/>
      <c r="B864" s="303"/>
      <c r="C864" s="302" t="s">
        <v>507</v>
      </c>
      <c r="D864" s="229">
        <f>1.45+1.55+0.7+2.05</f>
        <v>5.75</v>
      </c>
      <c r="E864" s="229">
        <v>0.13</v>
      </c>
      <c r="F864" s="229">
        <v>0.25</v>
      </c>
      <c r="G864" s="229">
        <f>ROUNDUP(((D864/0.1)+1),0)</f>
        <v>59</v>
      </c>
      <c r="H864" s="229">
        <f t="shared" ref="H864:H866" si="366">(E864-0.02)*2+(F864-0.02)*2+0.05</f>
        <v>0.73000000000000009</v>
      </c>
      <c r="I864" s="229"/>
      <c r="J864" s="229"/>
      <c r="K864" s="229">
        <f>K860</f>
        <v>0.39466666666666667</v>
      </c>
      <c r="L864" s="229"/>
      <c r="M864" s="229">
        <f>M860</f>
        <v>1.05</v>
      </c>
      <c r="N864" s="238" t="s">
        <v>378</v>
      </c>
      <c r="O864" s="229">
        <f t="shared" ref="O864:O866" si="367">G864*H864*K864*M864</f>
        <v>17.848208000000003</v>
      </c>
      <c r="P864" s="232" t="s">
        <v>96</v>
      </c>
      <c r="Q864" s="233"/>
    </row>
    <row r="865" spans="1:17">
      <c r="A865" s="235"/>
      <c r="B865" s="303"/>
      <c r="C865" s="302" t="s">
        <v>530</v>
      </c>
      <c r="D865" s="229">
        <f>1.45+1.55+0.7+2.05</f>
        <v>5.75</v>
      </c>
      <c r="E865" s="229">
        <v>0.13</v>
      </c>
      <c r="F865" s="229">
        <f>F864</f>
        <v>0.25</v>
      </c>
      <c r="G865" s="229">
        <f t="shared" ref="G865:G866" si="368">ROUNDUP(((D865/0.1)+1),0)</f>
        <v>59</v>
      </c>
      <c r="H865" s="229">
        <f t="shared" si="366"/>
        <v>0.73000000000000009</v>
      </c>
      <c r="I865" s="229"/>
      <c r="J865" s="229"/>
      <c r="K865" s="229">
        <f>K864</f>
        <v>0.39466666666666667</v>
      </c>
      <c r="L865" s="229"/>
      <c r="M865" s="229">
        <f>M864</f>
        <v>1.05</v>
      </c>
      <c r="N865" s="238" t="s">
        <v>378</v>
      </c>
      <c r="O865" s="229">
        <f t="shared" si="367"/>
        <v>17.848208000000003</v>
      </c>
      <c r="P865" s="232"/>
      <c r="Q865" s="233"/>
    </row>
    <row r="866" spans="1:17">
      <c r="A866" s="235"/>
      <c r="B866" s="303"/>
      <c r="C866" s="302" t="s">
        <v>520</v>
      </c>
      <c r="D866" s="229">
        <v>1.6</v>
      </c>
      <c r="E866" s="229">
        <v>0.13</v>
      </c>
      <c r="F866" s="229">
        <f>F865</f>
        <v>0.25</v>
      </c>
      <c r="G866" s="229">
        <f t="shared" si="368"/>
        <v>17</v>
      </c>
      <c r="H866" s="229">
        <f t="shared" si="366"/>
        <v>0.73000000000000009</v>
      </c>
      <c r="I866" s="229"/>
      <c r="J866" s="229"/>
      <c r="K866" s="229">
        <f>K865</f>
        <v>0.39466666666666667</v>
      </c>
      <c r="L866" s="229"/>
      <c r="M866" s="229">
        <f>M865</f>
        <v>1.05</v>
      </c>
      <c r="N866" s="238" t="s">
        <v>378</v>
      </c>
      <c r="O866" s="229">
        <f t="shared" si="367"/>
        <v>5.1427040000000011</v>
      </c>
      <c r="P866" s="232"/>
      <c r="Q866" s="233"/>
    </row>
    <row r="867" spans="1:17">
      <c r="A867" s="235"/>
      <c r="B867" s="303"/>
      <c r="C867" s="302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38"/>
      <c r="O867" s="240">
        <f>SUM(O864:O866)</f>
        <v>40.839120000000008</v>
      </c>
      <c r="P867" s="241" t="s">
        <v>96</v>
      </c>
      <c r="Q867" s="233"/>
    </row>
    <row r="868" spans="1:17">
      <c r="A868" s="235"/>
      <c r="B868" s="301"/>
      <c r="C868" s="302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38"/>
      <c r="O868" s="239"/>
      <c r="P868" s="244"/>
      <c r="Q868" s="233"/>
    </row>
    <row r="869" spans="1:17">
      <c r="A869" s="235"/>
      <c r="B869" s="275" t="s">
        <v>555</v>
      </c>
      <c r="C869" s="237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38"/>
      <c r="O869" s="229"/>
      <c r="P869" s="232"/>
      <c r="Q869" s="233"/>
    </row>
    <row r="870" spans="1:17">
      <c r="A870" s="235"/>
      <c r="B870" s="303"/>
      <c r="C870" s="302" t="s">
        <v>507</v>
      </c>
      <c r="D870" s="229">
        <f>1.45+2.25</f>
        <v>3.7</v>
      </c>
      <c r="E870" s="229">
        <v>0.13</v>
      </c>
      <c r="F870" s="229">
        <v>0.3</v>
      </c>
      <c r="G870" s="229">
        <f t="shared" ref="G870:G871" si="369">ROUNDUP(((D870/0.1)+1),0)</f>
        <v>38</v>
      </c>
      <c r="H870" s="229">
        <f t="shared" ref="H870:H871" si="370">(E870-0.02)*2+(F870-0.02)*2+0.05</f>
        <v>0.83</v>
      </c>
      <c r="I870" s="229"/>
      <c r="J870" s="229"/>
      <c r="K870" s="229">
        <f>K866</f>
        <v>0.39466666666666667</v>
      </c>
      <c r="L870" s="229"/>
      <c r="M870" s="229">
        <f>M866</f>
        <v>1.05</v>
      </c>
      <c r="N870" s="238" t="s">
        <v>378</v>
      </c>
      <c r="O870" s="229">
        <f t="shared" ref="O870:O871" si="371">G870*H870*K870*M870</f>
        <v>13.070176</v>
      </c>
      <c r="P870" s="232" t="s">
        <v>96</v>
      </c>
      <c r="Q870" s="233"/>
    </row>
    <row r="871" spans="1:17">
      <c r="A871" s="235"/>
      <c r="B871" s="303"/>
      <c r="C871" s="302" t="s">
        <v>530</v>
      </c>
      <c r="D871" s="229">
        <f>1.45+2.25</f>
        <v>3.7</v>
      </c>
      <c r="E871" s="229">
        <v>0.13</v>
      </c>
      <c r="F871" s="229">
        <f>F870</f>
        <v>0.3</v>
      </c>
      <c r="G871" s="229">
        <f t="shared" si="369"/>
        <v>38</v>
      </c>
      <c r="H871" s="229">
        <f t="shared" si="370"/>
        <v>0.83</v>
      </c>
      <c r="I871" s="229"/>
      <c r="J871" s="229"/>
      <c r="K871" s="229">
        <f>K870</f>
        <v>0.39466666666666667</v>
      </c>
      <c r="L871" s="229"/>
      <c r="M871" s="229">
        <f>M870</f>
        <v>1.05</v>
      </c>
      <c r="N871" s="238" t="s">
        <v>378</v>
      </c>
      <c r="O871" s="229">
        <f t="shared" si="371"/>
        <v>13.070176</v>
      </c>
      <c r="P871" s="232"/>
      <c r="Q871" s="233"/>
    </row>
    <row r="872" spans="1:17">
      <c r="A872" s="235"/>
      <c r="B872" s="303"/>
      <c r="C872" s="302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38"/>
      <c r="O872" s="240">
        <f>SUM(O870:O871)</f>
        <v>26.140352</v>
      </c>
      <c r="P872" s="241" t="s">
        <v>272</v>
      </c>
      <c r="Q872" s="233"/>
    </row>
    <row r="873" spans="1:17">
      <c r="A873" s="235"/>
      <c r="B873" s="301"/>
      <c r="C873" s="302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38"/>
      <c r="O873" s="239"/>
      <c r="P873" s="244"/>
      <c r="Q873" s="233"/>
    </row>
    <row r="874" spans="1:17">
      <c r="A874" s="235"/>
      <c r="B874" s="275" t="s">
        <v>556</v>
      </c>
      <c r="C874" s="237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38"/>
      <c r="O874" s="229"/>
      <c r="P874" s="232"/>
      <c r="Q874" s="233"/>
    </row>
    <row r="875" spans="1:17">
      <c r="A875" s="235"/>
      <c r="B875" s="303"/>
      <c r="C875" s="302" t="s">
        <v>519</v>
      </c>
      <c r="D875" s="229">
        <f>1.45+2.85</f>
        <v>4.3</v>
      </c>
      <c r="E875" s="229">
        <v>0.13</v>
      </c>
      <c r="F875" s="229">
        <v>0.35</v>
      </c>
      <c r="G875" s="229">
        <f t="shared" ref="G875:G877" si="372">ROUNDUP(((D875/0.1)+1),0)</f>
        <v>44</v>
      </c>
      <c r="H875" s="229">
        <f t="shared" ref="H875:H877" si="373">(E875-0.02)*2+(F875-0.02)*2+0.05</f>
        <v>0.92999999999999994</v>
      </c>
      <c r="I875" s="229"/>
      <c r="J875" s="229"/>
      <c r="K875" s="229">
        <f>K871</f>
        <v>0.39466666666666667</v>
      </c>
      <c r="L875" s="229"/>
      <c r="M875" s="229">
        <f>M871</f>
        <v>1.05</v>
      </c>
      <c r="N875" s="238" t="s">
        <v>378</v>
      </c>
      <c r="O875" s="229">
        <f t="shared" ref="O875:O877" si="374">G875*H875*K875*M875</f>
        <v>16.957247999999996</v>
      </c>
      <c r="P875" s="232" t="s">
        <v>96</v>
      </c>
      <c r="Q875" s="233"/>
    </row>
    <row r="876" spans="1:17">
      <c r="A876" s="235"/>
      <c r="B876" s="303"/>
      <c r="C876" s="302" t="s">
        <v>521</v>
      </c>
      <c r="D876" s="229">
        <f>1.45+2.85</f>
        <v>4.3</v>
      </c>
      <c r="E876" s="229">
        <v>0.13</v>
      </c>
      <c r="F876" s="229">
        <f>F875</f>
        <v>0.35</v>
      </c>
      <c r="G876" s="229">
        <f t="shared" si="372"/>
        <v>44</v>
      </c>
      <c r="H876" s="229">
        <f t="shared" si="373"/>
        <v>0.92999999999999994</v>
      </c>
      <c r="I876" s="229"/>
      <c r="J876" s="229"/>
      <c r="K876" s="229">
        <f t="shared" ref="K876:K877" si="375">K875</f>
        <v>0.39466666666666667</v>
      </c>
      <c r="L876" s="229"/>
      <c r="M876" s="229">
        <f t="shared" ref="M876:M877" si="376">M875</f>
        <v>1.05</v>
      </c>
      <c r="N876" s="238" t="s">
        <v>378</v>
      </c>
      <c r="O876" s="229">
        <f t="shared" si="374"/>
        <v>16.957247999999996</v>
      </c>
      <c r="P876" s="232"/>
      <c r="Q876" s="233"/>
    </row>
    <row r="877" spans="1:17">
      <c r="A877" s="235"/>
      <c r="B877" s="303"/>
      <c r="C877" s="302" t="s">
        <v>522</v>
      </c>
      <c r="D877" s="229">
        <f>1.45+2.85</f>
        <v>4.3</v>
      </c>
      <c r="E877" s="229">
        <v>0.13</v>
      </c>
      <c r="F877" s="229">
        <f>F876</f>
        <v>0.35</v>
      </c>
      <c r="G877" s="229">
        <f t="shared" si="372"/>
        <v>44</v>
      </c>
      <c r="H877" s="229">
        <f t="shared" si="373"/>
        <v>0.92999999999999994</v>
      </c>
      <c r="I877" s="229"/>
      <c r="J877" s="229"/>
      <c r="K877" s="229">
        <f t="shared" si="375"/>
        <v>0.39466666666666667</v>
      </c>
      <c r="L877" s="229"/>
      <c r="M877" s="229">
        <f t="shared" si="376"/>
        <v>1.05</v>
      </c>
      <c r="N877" s="238" t="s">
        <v>378</v>
      </c>
      <c r="O877" s="229">
        <f t="shared" si="374"/>
        <v>16.957247999999996</v>
      </c>
      <c r="P877" s="232"/>
      <c r="Q877" s="233"/>
    </row>
    <row r="878" spans="1:17">
      <c r="A878" s="235"/>
      <c r="B878" s="303"/>
      <c r="C878" s="302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38"/>
      <c r="O878" s="240">
        <f>SUM(O875:O877)</f>
        <v>50.871743999999993</v>
      </c>
      <c r="P878" s="241" t="s">
        <v>96</v>
      </c>
      <c r="Q878" s="233"/>
    </row>
    <row r="879" spans="1:17">
      <c r="A879" s="235"/>
      <c r="B879" s="301"/>
      <c r="C879" s="302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38"/>
      <c r="O879" s="239"/>
      <c r="P879" s="244"/>
      <c r="Q879" s="233"/>
    </row>
    <row r="880" spans="1:17">
      <c r="A880" s="235"/>
      <c r="B880" s="275" t="s">
        <v>557</v>
      </c>
      <c r="C880" s="237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38"/>
      <c r="O880" s="229"/>
      <c r="P880" s="232"/>
      <c r="Q880" s="233"/>
    </row>
    <row r="881" spans="1:17">
      <c r="A881" s="235"/>
      <c r="B881" s="303"/>
      <c r="C881" s="302" t="s">
        <v>507</v>
      </c>
      <c r="D881" s="229">
        <v>1</v>
      </c>
      <c r="E881" s="229">
        <v>0.11</v>
      </c>
      <c r="F881" s="229">
        <v>0.25</v>
      </c>
      <c r="G881" s="229">
        <f t="shared" ref="G881" si="377">ROUNDUP(((D881/0.1)+1),0)</f>
        <v>11</v>
      </c>
      <c r="H881" s="229">
        <f t="shared" ref="H881" si="378">(E881-0.02)*2+(F881-0.02)*2+0.05</f>
        <v>0.69000000000000006</v>
      </c>
      <c r="I881" s="229"/>
      <c r="J881" s="229"/>
      <c r="K881" s="229">
        <f>K877</f>
        <v>0.39466666666666667</v>
      </c>
      <c r="L881" s="229"/>
      <c r="M881" s="229">
        <f>M877</f>
        <v>1.05</v>
      </c>
      <c r="N881" s="238" t="s">
        <v>378</v>
      </c>
      <c r="O881" s="229">
        <f t="shared" ref="O881" si="379">G881*H881*K881*M881</f>
        <v>3.1452960000000005</v>
      </c>
      <c r="P881" s="232" t="s">
        <v>96</v>
      </c>
      <c r="Q881" s="233"/>
    </row>
    <row r="882" spans="1:17">
      <c r="A882" s="235"/>
      <c r="B882" s="303"/>
      <c r="C882" s="302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38"/>
      <c r="O882" s="240">
        <f>SUM(O881:O881)</f>
        <v>3.1452960000000005</v>
      </c>
      <c r="P882" s="241" t="s">
        <v>96</v>
      </c>
      <c r="Q882" s="233"/>
    </row>
    <row r="883" spans="1:17">
      <c r="A883" s="235"/>
      <c r="B883" s="301"/>
      <c r="C883" s="302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38"/>
      <c r="O883" s="239"/>
      <c r="P883" s="244"/>
      <c r="Q883" s="233"/>
    </row>
    <row r="884" spans="1:17">
      <c r="A884" s="235"/>
      <c r="B884" s="275" t="s">
        <v>558</v>
      </c>
      <c r="C884" s="237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38"/>
      <c r="O884" s="229"/>
      <c r="P884" s="232"/>
      <c r="Q884" s="233"/>
    </row>
    <row r="885" spans="1:17">
      <c r="A885" s="235"/>
      <c r="B885" s="303"/>
      <c r="C885" s="302"/>
      <c r="D885" s="229">
        <v>2.35</v>
      </c>
      <c r="E885" s="229">
        <v>0.11</v>
      </c>
      <c r="F885" s="229">
        <v>0.2</v>
      </c>
      <c r="G885" s="229">
        <v>4</v>
      </c>
      <c r="H885" s="229"/>
      <c r="I885" s="229"/>
      <c r="J885" s="229"/>
      <c r="K885" s="286">
        <f>(8^2/36)*0.222</f>
        <v>0.39466666666666667</v>
      </c>
      <c r="L885" s="286"/>
      <c r="M885" s="287">
        <v>1.05</v>
      </c>
      <c r="N885" s="238" t="s">
        <v>378</v>
      </c>
      <c r="O885" s="229">
        <f>D885*G885*K885*M885</f>
        <v>3.8953600000000002</v>
      </c>
      <c r="P885" s="232" t="s">
        <v>96</v>
      </c>
      <c r="Q885" s="233"/>
    </row>
    <row r="886" spans="1:17">
      <c r="A886" s="235"/>
      <c r="B886" s="303"/>
      <c r="C886" s="302"/>
      <c r="D886" s="229">
        <v>2.35</v>
      </c>
      <c r="E886" s="229">
        <v>0.11</v>
      </c>
      <c r="F886" s="229">
        <v>0.2</v>
      </c>
      <c r="G886" s="229">
        <v>4</v>
      </c>
      <c r="H886" s="229"/>
      <c r="I886" s="229"/>
      <c r="J886" s="229"/>
      <c r="K886" s="229">
        <f>K885</f>
        <v>0.39466666666666667</v>
      </c>
      <c r="L886" s="229"/>
      <c r="M886" s="229">
        <f>M885</f>
        <v>1.05</v>
      </c>
      <c r="N886" s="238" t="s">
        <v>378</v>
      </c>
      <c r="O886" s="229">
        <f t="shared" ref="O886:O888" si="380">D886*G886*K886*M886</f>
        <v>3.8953600000000002</v>
      </c>
      <c r="P886" s="232"/>
      <c r="Q886" s="233"/>
    </row>
    <row r="887" spans="1:17">
      <c r="A887" s="235"/>
      <c r="B887" s="303"/>
      <c r="C887" s="302"/>
      <c r="D887" s="229">
        <v>2.35</v>
      </c>
      <c r="E887" s="229">
        <v>0.11</v>
      </c>
      <c r="F887" s="229">
        <v>0.2</v>
      </c>
      <c r="G887" s="229">
        <v>4</v>
      </c>
      <c r="H887" s="229"/>
      <c r="I887" s="229"/>
      <c r="J887" s="229"/>
      <c r="K887" s="229">
        <f>K886</f>
        <v>0.39466666666666667</v>
      </c>
      <c r="L887" s="229"/>
      <c r="M887" s="229">
        <f>M886</f>
        <v>1.05</v>
      </c>
      <c r="N887" s="238" t="s">
        <v>378</v>
      </c>
      <c r="O887" s="229">
        <f t="shared" si="380"/>
        <v>3.8953600000000002</v>
      </c>
      <c r="P887" s="232"/>
      <c r="Q887" s="233"/>
    </row>
    <row r="888" spans="1:17">
      <c r="A888" s="235"/>
      <c r="B888" s="303"/>
      <c r="C888" s="302"/>
      <c r="D888" s="229">
        <v>2.35</v>
      </c>
      <c r="E888" s="229">
        <v>0.11</v>
      </c>
      <c r="F888" s="229">
        <v>0.2</v>
      </c>
      <c r="G888" s="229">
        <v>4</v>
      </c>
      <c r="H888" s="229"/>
      <c r="I888" s="229"/>
      <c r="J888" s="229"/>
      <c r="K888" s="229">
        <f>K887</f>
        <v>0.39466666666666667</v>
      </c>
      <c r="L888" s="229"/>
      <c r="M888" s="229">
        <f>M887</f>
        <v>1.05</v>
      </c>
      <c r="N888" s="238" t="s">
        <v>378</v>
      </c>
      <c r="O888" s="229">
        <f t="shared" si="380"/>
        <v>3.8953600000000002</v>
      </c>
      <c r="P888" s="232"/>
      <c r="Q888" s="233"/>
    </row>
    <row r="889" spans="1:17">
      <c r="A889" s="235"/>
      <c r="B889" s="303"/>
      <c r="C889" s="302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38"/>
      <c r="O889" s="240">
        <f>SUM(O885:O888)</f>
        <v>15.581440000000001</v>
      </c>
      <c r="P889" s="241" t="s">
        <v>272</v>
      </c>
      <c r="Q889" s="233"/>
    </row>
    <row r="890" spans="1:17">
      <c r="A890" s="235"/>
      <c r="B890" s="301"/>
      <c r="C890" s="302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38"/>
      <c r="O890" s="239"/>
      <c r="P890" s="244"/>
      <c r="Q890" s="233"/>
    </row>
    <row r="891" spans="1:17">
      <c r="A891" s="235"/>
      <c r="B891" s="303"/>
      <c r="C891" s="302"/>
      <c r="D891" s="229">
        <v>2.35</v>
      </c>
      <c r="E891" s="229">
        <v>0.11</v>
      </c>
      <c r="F891" s="229">
        <v>0.2</v>
      </c>
      <c r="G891" s="229">
        <f t="shared" ref="G891:G894" si="381">ROUNDUP(((D891/0.1)+1),0)</f>
        <v>25</v>
      </c>
      <c r="H891" s="229">
        <f t="shared" ref="H891:H894" si="382">(E891-0.02)*2+(F891-0.02)*2+0.05</f>
        <v>0.59000000000000008</v>
      </c>
      <c r="I891" s="229"/>
      <c r="J891" s="229"/>
      <c r="K891" s="229">
        <f t="shared" ref="K891" si="383">K887</f>
        <v>0.39466666666666667</v>
      </c>
      <c r="L891" s="229"/>
      <c r="M891" s="229">
        <f t="shared" ref="M891" si="384">M887</f>
        <v>1.05</v>
      </c>
      <c r="N891" s="238" t="s">
        <v>378</v>
      </c>
      <c r="O891" s="229">
        <f t="shared" ref="O891:O894" si="385">G891*H891*K891*M891</f>
        <v>6.1124000000000009</v>
      </c>
      <c r="P891" s="232" t="s">
        <v>96</v>
      </c>
      <c r="Q891" s="233"/>
    </row>
    <row r="892" spans="1:17">
      <c r="A892" s="235"/>
      <c r="B892" s="303"/>
      <c r="C892" s="302"/>
      <c r="D892" s="229">
        <v>2.35</v>
      </c>
      <c r="E892" s="229">
        <v>0.11</v>
      </c>
      <c r="F892" s="229">
        <v>0.2</v>
      </c>
      <c r="G892" s="229">
        <f t="shared" si="381"/>
        <v>25</v>
      </c>
      <c r="H892" s="229">
        <f t="shared" si="382"/>
        <v>0.59000000000000008</v>
      </c>
      <c r="I892" s="229"/>
      <c r="J892" s="229"/>
      <c r="K892" s="229">
        <f>K891</f>
        <v>0.39466666666666667</v>
      </c>
      <c r="L892" s="229"/>
      <c r="M892" s="229">
        <f>M891</f>
        <v>1.05</v>
      </c>
      <c r="N892" s="238" t="s">
        <v>378</v>
      </c>
      <c r="O892" s="229">
        <f t="shared" si="385"/>
        <v>6.1124000000000009</v>
      </c>
      <c r="P892" s="232"/>
      <c r="Q892" s="233"/>
    </row>
    <row r="893" spans="1:17">
      <c r="A893" s="235"/>
      <c r="B893" s="303"/>
      <c r="C893" s="302"/>
      <c r="D893" s="229">
        <v>2.35</v>
      </c>
      <c r="E893" s="229">
        <v>0.11</v>
      </c>
      <c r="F893" s="229">
        <v>0.2</v>
      </c>
      <c r="G893" s="229">
        <f t="shared" si="381"/>
        <v>25</v>
      </c>
      <c r="H893" s="229">
        <f t="shared" si="382"/>
        <v>0.59000000000000008</v>
      </c>
      <c r="I893" s="229"/>
      <c r="J893" s="229"/>
      <c r="K893" s="229">
        <f t="shared" ref="K893:K894" si="386">K892</f>
        <v>0.39466666666666667</v>
      </c>
      <c r="L893" s="229"/>
      <c r="M893" s="229">
        <f t="shared" ref="M893:M894" si="387">M892</f>
        <v>1.05</v>
      </c>
      <c r="N893" s="238" t="s">
        <v>378</v>
      </c>
      <c r="O893" s="229">
        <f t="shared" si="385"/>
        <v>6.1124000000000009</v>
      </c>
      <c r="P893" s="232"/>
      <c r="Q893" s="233"/>
    </row>
    <row r="894" spans="1:17">
      <c r="A894" s="235"/>
      <c r="B894" s="303"/>
      <c r="C894" s="302"/>
      <c r="D894" s="229">
        <v>2.35</v>
      </c>
      <c r="E894" s="229">
        <v>0.11</v>
      </c>
      <c r="F894" s="229">
        <v>0.2</v>
      </c>
      <c r="G894" s="229">
        <f t="shared" si="381"/>
        <v>25</v>
      </c>
      <c r="H894" s="229">
        <f t="shared" si="382"/>
        <v>0.59000000000000008</v>
      </c>
      <c r="I894" s="229"/>
      <c r="J894" s="229"/>
      <c r="K894" s="229">
        <f t="shared" si="386"/>
        <v>0.39466666666666667</v>
      </c>
      <c r="L894" s="229"/>
      <c r="M894" s="229">
        <f t="shared" si="387"/>
        <v>1.05</v>
      </c>
      <c r="N894" s="238" t="s">
        <v>378</v>
      </c>
      <c r="O894" s="229">
        <f t="shared" si="385"/>
        <v>6.1124000000000009</v>
      </c>
      <c r="P894" s="232"/>
      <c r="Q894" s="233"/>
    </row>
    <row r="895" spans="1:17">
      <c r="A895" s="235"/>
      <c r="B895" s="303"/>
      <c r="C895" s="302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38"/>
      <c r="O895" s="240">
        <f>SUM(O891:O894)</f>
        <v>24.449600000000004</v>
      </c>
      <c r="P895" s="241" t="s">
        <v>272</v>
      </c>
      <c r="Q895" s="233"/>
    </row>
    <row r="896" spans="1:17">
      <c r="A896" s="235"/>
      <c r="B896" s="301"/>
      <c r="C896" s="302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38"/>
      <c r="O896" s="239"/>
      <c r="P896" s="244"/>
      <c r="Q896" s="233"/>
    </row>
    <row r="897" spans="1:17">
      <c r="A897" s="235"/>
      <c r="B897" s="253"/>
      <c r="C897" s="237"/>
      <c r="D897" s="229"/>
      <c r="E897" s="229"/>
      <c r="F897" s="229"/>
      <c r="G897" s="229"/>
      <c r="H897" s="229"/>
      <c r="I897" s="240" t="s">
        <v>562</v>
      </c>
      <c r="J897" s="240"/>
      <c r="K897" s="240"/>
      <c r="L897" s="240"/>
      <c r="M897" s="240"/>
      <c r="N897" s="256"/>
      <c r="O897" s="240">
        <f>SUM(O772:O895)/2</f>
        <v>677.56471999999974</v>
      </c>
      <c r="P897" s="241" t="s">
        <v>272</v>
      </c>
      <c r="Q897" s="233"/>
    </row>
    <row r="898" spans="1:17">
      <c r="A898" s="235"/>
      <c r="B898" s="301"/>
      <c r="C898" s="302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38"/>
      <c r="O898" s="239"/>
      <c r="P898" s="244"/>
      <c r="Q898" s="233"/>
    </row>
    <row r="899" spans="1:17">
      <c r="A899" s="304">
        <v>8</v>
      </c>
      <c r="B899" s="305" t="s">
        <v>568</v>
      </c>
      <c r="C899" s="306"/>
      <c r="D899" s="307"/>
      <c r="E899" s="307"/>
      <c r="F899" s="307"/>
      <c r="G899" s="307"/>
      <c r="H899" s="307"/>
      <c r="I899" s="308"/>
      <c r="J899" s="308"/>
      <c r="K899" s="308"/>
      <c r="L899" s="308"/>
      <c r="M899" s="308"/>
      <c r="N899" s="309"/>
      <c r="O899" s="308"/>
      <c r="P899" s="310"/>
      <c r="Q899" s="311"/>
    </row>
    <row r="900" spans="1:17">
      <c r="A900" s="226" t="s">
        <v>352</v>
      </c>
      <c r="B900" s="303" t="s">
        <v>508</v>
      </c>
      <c r="C900" s="302"/>
      <c r="D900" s="229"/>
      <c r="E900" s="229"/>
      <c r="F900" s="229"/>
      <c r="G900" s="229"/>
      <c r="H900" s="229"/>
      <c r="I900" s="239"/>
      <c r="J900" s="239"/>
      <c r="K900" s="239"/>
      <c r="L900" s="239"/>
      <c r="M900" s="239"/>
      <c r="N900" s="255"/>
      <c r="O900" s="239"/>
      <c r="P900" s="244"/>
      <c r="Q900" s="233"/>
    </row>
    <row r="901" spans="1:17">
      <c r="A901" s="235">
        <v>1</v>
      </c>
      <c r="B901" s="260" t="s">
        <v>505</v>
      </c>
      <c r="C901" s="237"/>
      <c r="D901" s="229"/>
      <c r="E901" s="229"/>
      <c r="F901" s="229"/>
      <c r="G901" s="255"/>
      <c r="H901" s="229"/>
      <c r="I901" s="229"/>
      <c r="J901" s="229"/>
      <c r="K901" s="255"/>
      <c r="L901" s="229"/>
      <c r="M901" s="229"/>
      <c r="N901" s="238"/>
      <c r="O901" s="229"/>
      <c r="P901" s="232"/>
      <c r="Q901" s="233"/>
    </row>
    <row r="902" spans="1:17">
      <c r="A902" s="235"/>
      <c r="B902" s="301"/>
      <c r="C902" s="302" t="s">
        <v>506</v>
      </c>
      <c r="D902" s="229">
        <v>1.45</v>
      </c>
      <c r="E902" s="229">
        <v>0.13</v>
      </c>
      <c r="F902" s="229">
        <v>0.2</v>
      </c>
      <c r="G902" s="229">
        <f>E902+F902*2</f>
        <v>0.53</v>
      </c>
      <c r="H902" s="229"/>
      <c r="I902" s="229"/>
      <c r="J902" s="229"/>
      <c r="K902" s="286"/>
      <c r="L902" s="286"/>
      <c r="M902" s="287">
        <v>1.05</v>
      </c>
      <c r="N902" s="238" t="s">
        <v>378</v>
      </c>
      <c r="O902" s="229">
        <f>D902*G902*M902</f>
        <v>0.806925</v>
      </c>
      <c r="P902" s="232" t="s">
        <v>353</v>
      </c>
      <c r="Q902" s="233"/>
    </row>
    <row r="903" spans="1:17">
      <c r="A903" s="235"/>
      <c r="B903" s="301"/>
      <c r="C903" s="302" t="s">
        <v>507</v>
      </c>
      <c r="D903" s="229">
        <v>1.5</v>
      </c>
      <c r="E903" s="229">
        <v>0.13</v>
      </c>
      <c r="F903" s="229">
        <v>0.2</v>
      </c>
      <c r="G903" s="229">
        <f>G902</f>
        <v>0.53</v>
      </c>
      <c r="H903" s="229"/>
      <c r="I903" s="229"/>
      <c r="J903" s="229"/>
      <c r="K903" s="229"/>
      <c r="L903" s="229"/>
      <c r="M903" s="279">
        <f>M902</f>
        <v>1.05</v>
      </c>
      <c r="N903" s="238" t="s">
        <v>378</v>
      </c>
      <c r="O903" s="229">
        <f>D903*G903*M903</f>
        <v>0.8347500000000001</v>
      </c>
      <c r="P903" s="232"/>
      <c r="Q903" s="233"/>
    </row>
    <row r="904" spans="1:17">
      <c r="A904" s="235"/>
      <c r="B904" s="301"/>
      <c r="C904" s="302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38"/>
      <c r="O904" s="240">
        <f>SUM(O902:O903)</f>
        <v>1.6416750000000002</v>
      </c>
      <c r="P904" s="241" t="s">
        <v>353</v>
      </c>
      <c r="Q904" s="233"/>
    </row>
    <row r="905" spans="1:17">
      <c r="A905" s="235"/>
      <c r="B905" s="301"/>
      <c r="C905" s="302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38"/>
      <c r="O905" s="229"/>
      <c r="P905" s="232"/>
      <c r="Q905" s="233"/>
    </row>
    <row r="906" spans="1:17">
      <c r="A906" s="235">
        <v>2</v>
      </c>
      <c r="B906" s="260" t="s">
        <v>509</v>
      </c>
      <c r="C906" s="237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38"/>
      <c r="O906" s="229"/>
      <c r="P906" s="232"/>
      <c r="Q906" s="233"/>
    </row>
    <row r="907" spans="1:17">
      <c r="A907" s="235"/>
      <c r="B907" s="303"/>
      <c r="C907" s="302" t="s">
        <v>513</v>
      </c>
      <c r="D907" s="229">
        <v>2.25</v>
      </c>
      <c r="E907" s="229">
        <v>0.13</v>
      </c>
      <c r="F907" s="229">
        <v>0.25</v>
      </c>
      <c r="G907" s="229">
        <f t="shared" ref="G907:G911" si="388">E907+F907*2</f>
        <v>0.63</v>
      </c>
      <c r="H907" s="229"/>
      <c r="I907" s="229"/>
      <c r="J907" s="229"/>
      <c r="K907" s="286"/>
      <c r="L907" s="286"/>
      <c r="M907" s="287">
        <v>1.05</v>
      </c>
      <c r="N907" s="238" t="s">
        <v>378</v>
      </c>
      <c r="O907" s="229">
        <f t="shared" ref="O907:O911" si="389">D907*G907*M907</f>
        <v>1.488375</v>
      </c>
      <c r="P907" s="232" t="s">
        <v>353</v>
      </c>
      <c r="Q907" s="233"/>
    </row>
    <row r="908" spans="1:17">
      <c r="A908" s="235"/>
      <c r="B908" s="303"/>
      <c r="C908" s="302" t="s">
        <v>507</v>
      </c>
      <c r="D908" s="229">
        <f>0.7+2.05</f>
        <v>2.75</v>
      </c>
      <c r="E908" s="229">
        <f>E907</f>
        <v>0.13</v>
      </c>
      <c r="F908" s="229">
        <f>F907</f>
        <v>0.25</v>
      </c>
      <c r="G908" s="229">
        <f t="shared" si="388"/>
        <v>0.63</v>
      </c>
      <c r="H908" s="229"/>
      <c r="I908" s="229"/>
      <c r="J908" s="229"/>
      <c r="K908" s="286"/>
      <c r="L908" s="286"/>
      <c r="M908" s="287">
        <v>1.05</v>
      </c>
      <c r="N908" s="238" t="s">
        <v>378</v>
      </c>
      <c r="O908" s="229">
        <f t="shared" si="389"/>
        <v>1.8191250000000001</v>
      </c>
      <c r="P908" s="232"/>
      <c r="Q908" s="233"/>
    </row>
    <row r="909" spans="1:17">
      <c r="A909" s="235"/>
      <c r="B909" s="303"/>
      <c r="C909" s="302" t="s">
        <v>514</v>
      </c>
      <c r="D909" s="229">
        <f>1.45+1.55+0.7+2.05</f>
        <v>5.75</v>
      </c>
      <c r="E909" s="229">
        <f t="shared" ref="E909:F909" si="390">E908</f>
        <v>0.13</v>
      </c>
      <c r="F909" s="229">
        <f t="shared" si="390"/>
        <v>0.25</v>
      </c>
      <c r="G909" s="229">
        <f t="shared" si="388"/>
        <v>0.63</v>
      </c>
      <c r="H909" s="229"/>
      <c r="I909" s="229"/>
      <c r="J909" s="229"/>
      <c r="K909" s="286"/>
      <c r="L909" s="286"/>
      <c r="M909" s="287">
        <v>1.05</v>
      </c>
      <c r="N909" s="238" t="s">
        <v>378</v>
      </c>
      <c r="O909" s="229">
        <f t="shared" si="389"/>
        <v>3.8036250000000003</v>
      </c>
      <c r="P909" s="232"/>
      <c r="Q909" s="233"/>
    </row>
    <row r="910" spans="1:17">
      <c r="A910" s="235"/>
      <c r="B910" s="303"/>
      <c r="C910" s="302" t="s">
        <v>515</v>
      </c>
      <c r="D910" s="229">
        <f>1.45+2.85-0.63</f>
        <v>3.67</v>
      </c>
      <c r="E910" s="229">
        <f t="shared" ref="E910:F910" si="391">E909</f>
        <v>0.13</v>
      </c>
      <c r="F910" s="229">
        <f t="shared" si="391"/>
        <v>0.25</v>
      </c>
      <c r="G910" s="229">
        <f t="shared" si="388"/>
        <v>0.63</v>
      </c>
      <c r="H910" s="229"/>
      <c r="I910" s="229"/>
      <c r="J910" s="229"/>
      <c r="K910" s="286"/>
      <c r="L910" s="286"/>
      <c r="M910" s="287">
        <v>1.05</v>
      </c>
      <c r="N910" s="238" t="s">
        <v>378</v>
      </c>
      <c r="O910" s="229">
        <f t="shared" si="389"/>
        <v>2.427705</v>
      </c>
      <c r="P910" s="232"/>
      <c r="Q910" s="233"/>
    </row>
    <row r="911" spans="1:17">
      <c r="A911" s="235"/>
      <c r="B911" s="303"/>
      <c r="C911" s="302" t="s">
        <v>516</v>
      </c>
      <c r="D911" s="229">
        <f>2.5+2.2</f>
        <v>4.7</v>
      </c>
      <c r="E911" s="229">
        <f t="shared" ref="E911:F911" si="392">E910</f>
        <v>0.13</v>
      </c>
      <c r="F911" s="229">
        <f t="shared" si="392"/>
        <v>0.25</v>
      </c>
      <c r="G911" s="229">
        <f t="shared" si="388"/>
        <v>0.63</v>
      </c>
      <c r="H911" s="229"/>
      <c r="I911" s="229"/>
      <c r="J911" s="229"/>
      <c r="K911" s="286"/>
      <c r="L911" s="286"/>
      <c r="M911" s="287">
        <v>1.05</v>
      </c>
      <c r="N911" s="238" t="s">
        <v>378</v>
      </c>
      <c r="O911" s="229">
        <f t="shared" si="389"/>
        <v>3.1090500000000003</v>
      </c>
      <c r="P911" s="232"/>
      <c r="Q911" s="233"/>
    </row>
    <row r="912" spans="1:17">
      <c r="A912" s="235"/>
      <c r="B912" s="303"/>
      <c r="C912" s="302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38"/>
      <c r="O912" s="240">
        <f>SUM(O907:O911)</f>
        <v>12.647880000000001</v>
      </c>
      <c r="P912" s="241" t="s">
        <v>353</v>
      </c>
      <c r="Q912" s="233"/>
    </row>
    <row r="913" spans="1:17">
      <c r="A913" s="235">
        <v>3</v>
      </c>
      <c r="B913" s="260" t="s">
        <v>512</v>
      </c>
      <c r="C913" s="237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38"/>
      <c r="O913" s="229"/>
      <c r="P913" s="232"/>
      <c r="Q913" s="233"/>
    </row>
    <row r="914" spans="1:17">
      <c r="A914" s="235"/>
      <c r="B914" s="301"/>
      <c r="C914" s="302" t="s">
        <v>510</v>
      </c>
      <c r="D914" s="229">
        <f>0.7+2.05</f>
        <v>2.75</v>
      </c>
      <c r="E914" s="229">
        <v>0.13</v>
      </c>
      <c r="F914" s="229">
        <v>0.3</v>
      </c>
      <c r="G914" s="229">
        <f t="shared" ref="G914:G915" si="393">E914+F914*2</f>
        <v>0.73</v>
      </c>
      <c r="H914" s="229"/>
      <c r="I914" s="229"/>
      <c r="J914" s="229"/>
      <c r="K914" s="286"/>
      <c r="L914" s="286"/>
      <c r="M914" s="287">
        <v>1.05</v>
      </c>
      <c r="N914" s="238" t="s">
        <v>378</v>
      </c>
      <c r="O914" s="229">
        <f t="shared" ref="O914:O915" si="394">D914*G914*M914</f>
        <v>2.1078749999999999</v>
      </c>
      <c r="P914" s="232" t="s">
        <v>353</v>
      </c>
      <c r="Q914" s="233"/>
    </row>
    <row r="915" spans="1:17">
      <c r="A915" s="235"/>
      <c r="B915" s="301"/>
      <c r="C915" s="302" t="s">
        <v>511</v>
      </c>
      <c r="D915" s="229">
        <f>1.45+2.85-0.63</f>
        <v>3.67</v>
      </c>
      <c r="E915" s="229">
        <f>E914</f>
        <v>0.13</v>
      </c>
      <c r="F915" s="229">
        <f>F914</f>
        <v>0.3</v>
      </c>
      <c r="G915" s="229">
        <f t="shared" si="393"/>
        <v>0.73</v>
      </c>
      <c r="H915" s="229"/>
      <c r="I915" s="229"/>
      <c r="J915" s="229"/>
      <c r="K915" s="286"/>
      <c r="L915" s="286"/>
      <c r="M915" s="287">
        <v>1.05</v>
      </c>
      <c r="N915" s="238" t="s">
        <v>378</v>
      </c>
      <c r="O915" s="229">
        <f t="shared" si="394"/>
        <v>2.8130550000000003</v>
      </c>
      <c r="P915" s="232"/>
      <c r="Q915" s="233"/>
    </row>
    <row r="916" spans="1:17">
      <c r="A916" s="235"/>
      <c r="B916" s="301"/>
      <c r="C916" s="302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38"/>
      <c r="O916" s="240">
        <f>SUM(O914:O915)</f>
        <v>4.9209300000000002</v>
      </c>
      <c r="P916" s="241" t="s">
        <v>353</v>
      </c>
      <c r="Q916" s="233"/>
    </row>
    <row r="917" spans="1:17">
      <c r="A917" s="235"/>
      <c r="B917" s="301"/>
      <c r="C917" s="302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38"/>
      <c r="O917" s="229"/>
      <c r="P917" s="232"/>
      <c r="Q917" s="233"/>
    </row>
    <row r="918" spans="1:17">
      <c r="A918" s="235">
        <v>4</v>
      </c>
      <c r="B918" s="260" t="s">
        <v>517</v>
      </c>
      <c r="C918" s="237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38"/>
      <c r="O918" s="229"/>
      <c r="P918" s="232"/>
      <c r="Q918" s="233"/>
    </row>
    <row r="919" spans="1:17">
      <c r="A919" s="235"/>
      <c r="B919" s="301"/>
      <c r="C919" s="302" t="s">
        <v>510</v>
      </c>
      <c r="D919" s="229">
        <f>1.45+1.55</f>
        <v>3</v>
      </c>
      <c r="E919" s="229">
        <v>0.13</v>
      </c>
      <c r="F919" s="229">
        <v>0.35</v>
      </c>
      <c r="G919" s="229">
        <f t="shared" ref="G919:G926" si="395">E919+F919*2</f>
        <v>0.83</v>
      </c>
      <c r="H919" s="229"/>
      <c r="I919" s="229"/>
      <c r="J919" s="229"/>
      <c r="K919" s="286"/>
      <c r="L919" s="286"/>
      <c r="M919" s="287">
        <v>1.05</v>
      </c>
      <c r="N919" s="238" t="s">
        <v>378</v>
      </c>
      <c r="O919" s="229">
        <f t="shared" ref="O919:O926" si="396">D919*G919*M919</f>
        <v>2.6145</v>
      </c>
      <c r="P919" s="232" t="s">
        <v>353</v>
      </c>
      <c r="Q919" s="233"/>
    </row>
    <row r="920" spans="1:17">
      <c r="A920" s="235"/>
      <c r="B920" s="301"/>
      <c r="C920" s="302" t="s">
        <v>507</v>
      </c>
      <c r="D920" s="229">
        <f>1.45+1.55</f>
        <v>3</v>
      </c>
      <c r="E920" s="229">
        <f>E919</f>
        <v>0.13</v>
      </c>
      <c r="F920" s="229">
        <f>F919</f>
        <v>0.35</v>
      </c>
      <c r="G920" s="229">
        <f t="shared" si="395"/>
        <v>0.83</v>
      </c>
      <c r="H920" s="229"/>
      <c r="I920" s="229"/>
      <c r="J920" s="229"/>
      <c r="K920" s="286"/>
      <c r="L920" s="286"/>
      <c r="M920" s="287">
        <v>1.05</v>
      </c>
      <c r="N920" s="238" t="s">
        <v>378</v>
      </c>
      <c r="O920" s="229">
        <f t="shared" si="396"/>
        <v>2.6145</v>
      </c>
      <c r="P920" s="232"/>
      <c r="Q920" s="233"/>
    </row>
    <row r="921" spans="1:17">
      <c r="A921" s="235"/>
      <c r="B921" s="301"/>
      <c r="C921" s="302" t="s">
        <v>518</v>
      </c>
      <c r="D921" s="229">
        <f>9</f>
        <v>9</v>
      </c>
      <c r="E921" s="229">
        <f t="shared" ref="E921:F921" si="397">E920</f>
        <v>0.13</v>
      </c>
      <c r="F921" s="229">
        <f t="shared" si="397"/>
        <v>0.35</v>
      </c>
      <c r="G921" s="229">
        <f t="shared" si="395"/>
        <v>0.83</v>
      </c>
      <c r="H921" s="229"/>
      <c r="I921" s="229"/>
      <c r="J921" s="229"/>
      <c r="K921" s="286"/>
      <c r="L921" s="286"/>
      <c r="M921" s="287">
        <v>1.05</v>
      </c>
      <c r="N921" s="238" t="s">
        <v>378</v>
      </c>
      <c r="O921" s="229">
        <f t="shared" si="396"/>
        <v>7.8434999999999997</v>
      </c>
      <c r="P921" s="232"/>
      <c r="Q921" s="233"/>
    </row>
    <row r="922" spans="1:17">
      <c r="A922" s="235"/>
      <c r="B922" s="301"/>
      <c r="C922" s="302" t="s">
        <v>515</v>
      </c>
      <c r="D922" s="229">
        <f>2.5+2.2</f>
        <v>4.7</v>
      </c>
      <c r="E922" s="229">
        <f t="shared" ref="E922:F922" si="398">E921</f>
        <v>0.13</v>
      </c>
      <c r="F922" s="229">
        <f t="shared" si="398"/>
        <v>0.35</v>
      </c>
      <c r="G922" s="229">
        <f t="shared" si="395"/>
        <v>0.83</v>
      </c>
      <c r="H922" s="229"/>
      <c r="I922" s="229"/>
      <c r="J922" s="229"/>
      <c r="K922" s="286"/>
      <c r="L922" s="286"/>
      <c r="M922" s="287">
        <v>1.05</v>
      </c>
      <c r="N922" s="238" t="s">
        <v>378</v>
      </c>
      <c r="O922" s="229">
        <f t="shared" si="396"/>
        <v>4.09605</v>
      </c>
      <c r="P922" s="232"/>
      <c r="Q922" s="233"/>
    </row>
    <row r="923" spans="1:17">
      <c r="A923" s="235"/>
      <c r="B923" s="301"/>
      <c r="C923" s="302" t="s">
        <v>519</v>
      </c>
      <c r="D923" s="229">
        <f>1.45+2.85</f>
        <v>4.3</v>
      </c>
      <c r="E923" s="229">
        <f t="shared" ref="E923:F923" si="399">E922</f>
        <v>0.13</v>
      </c>
      <c r="F923" s="229">
        <f t="shared" si="399"/>
        <v>0.35</v>
      </c>
      <c r="G923" s="229">
        <f t="shared" si="395"/>
        <v>0.83</v>
      </c>
      <c r="H923" s="229"/>
      <c r="I923" s="229"/>
      <c r="J923" s="229"/>
      <c r="K923" s="286"/>
      <c r="L923" s="286"/>
      <c r="M923" s="287">
        <v>1.05</v>
      </c>
      <c r="N923" s="238" t="s">
        <v>378</v>
      </c>
      <c r="O923" s="229">
        <f t="shared" si="396"/>
        <v>3.7474499999999997</v>
      </c>
      <c r="P923" s="232"/>
      <c r="Q923" s="233"/>
    </row>
    <row r="924" spans="1:17">
      <c r="A924" s="235"/>
      <c r="B924" s="301"/>
      <c r="C924" s="302" t="s">
        <v>520</v>
      </c>
      <c r="D924" s="229">
        <v>9</v>
      </c>
      <c r="E924" s="229">
        <f t="shared" ref="E924:F924" si="400">E923</f>
        <v>0.13</v>
      </c>
      <c r="F924" s="229">
        <f t="shared" si="400"/>
        <v>0.35</v>
      </c>
      <c r="G924" s="229">
        <f t="shared" si="395"/>
        <v>0.83</v>
      </c>
      <c r="H924" s="229"/>
      <c r="I924" s="229"/>
      <c r="J924" s="229"/>
      <c r="K924" s="286"/>
      <c r="L924" s="286"/>
      <c r="M924" s="287">
        <v>1.05</v>
      </c>
      <c r="N924" s="238" t="s">
        <v>378</v>
      </c>
      <c r="O924" s="229">
        <f t="shared" si="396"/>
        <v>7.8434999999999997</v>
      </c>
      <c r="P924" s="232"/>
      <c r="Q924" s="233"/>
    </row>
    <row r="925" spans="1:17">
      <c r="A925" s="235"/>
      <c r="B925" s="301"/>
      <c r="C925" s="302" t="s">
        <v>521</v>
      </c>
      <c r="D925" s="229">
        <v>9</v>
      </c>
      <c r="E925" s="229">
        <f t="shared" ref="E925:F925" si="401">E924</f>
        <v>0.13</v>
      </c>
      <c r="F925" s="229">
        <f t="shared" si="401"/>
        <v>0.35</v>
      </c>
      <c r="G925" s="229">
        <f t="shared" si="395"/>
        <v>0.83</v>
      </c>
      <c r="H925" s="229"/>
      <c r="I925" s="229"/>
      <c r="J925" s="229"/>
      <c r="K925" s="286"/>
      <c r="L925" s="286"/>
      <c r="M925" s="287">
        <v>1.05</v>
      </c>
      <c r="N925" s="238" t="s">
        <v>378</v>
      </c>
      <c r="O925" s="229">
        <f t="shared" si="396"/>
        <v>7.8434999999999997</v>
      </c>
      <c r="P925" s="232"/>
      <c r="Q925" s="233"/>
    </row>
    <row r="926" spans="1:17">
      <c r="A926" s="235"/>
      <c r="B926" s="301"/>
      <c r="C926" s="302" t="s">
        <v>522</v>
      </c>
      <c r="D926" s="229">
        <f t="shared" ref="D926" si="402">1.45+2.85</f>
        <v>4.3</v>
      </c>
      <c r="E926" s="229">
        <f t="shared" ref="E926:F926" si="403">E925</f>
        <v>0.13</v>
      </c>
      <c r="F926" s="229">
        <f t="shared" si="403"/>
        <v>0.35</v>
      </c>
      <c r="G926" s="229">
        <f t="shared" si="395"/>
        <v>0.83</v>
      </c>
      <c r="H926" s="229"/>
      <c r="I926" s="229"/>
      <c r="J926" s="229"/>
      <c r="K926" s="286"/>
      <c r="L926" s="286"/>
      <c r="M926" s="287">
        <v>1.05</v>
      </c>
      <c r="N926" s="238" t="s">
        <v>378</v>
      </c>
      <c r="O926" s="229">
        <f t="shared" si="396"/>
        <v>3.7474499999999997</v>
      </c>
      <c r="P926" s="232"/>
      <c r="Q926" s="233"/>
    </row>
    <row r="927" spans="1:17">
      <c r="A927" s="235"/>
      <c r="B927" s="301"/>
      <c r="C927" s="302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38"/>
      <c r="O927" s="240">
        <f>SUM(O919:O926)</f>
        <v>40.350450000000002</v>
      </c>
      <c r="P927" s="241" t="s">
        <v>353</v>
      </c>
      <c r="Q927" s="233"/>
    </row>
    <row r="928" spans="1:17">
      <c r="A928" s="235"/>
      <c r="B928" s="253"/>
      <c r="C928" s="237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38"/>
      <c r="O928" s="239"/>
      <c r="P928" s="244"/>
      <c r="Q928" s="233"/>
    </row>
    <row r="929" spans="1:17">
      <c r="A929" s="235">
        <v>5</v>
      </c>
      <c r="B929" s="260" t="s">
        <v>525</v>
      </c>
      <c r="C929" s="237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38"/>
      <c r="O929" s="229"/>
      <c r="P929" s="232"/>
      <c r="Q929" s="233"/>
    </row>
    <row r="930" spans="1:17">
      <c r="A930" s="235"/>
      <c r="B930" s="301"/>
      <c r="C930" s="302" t="s">
        <v>526</v>
      </c>
      <c r="D930" s="229">
        <v>2.25</v>
      </c>
      <c r="E930" s="229">
        <v>0.13</v>
      </c>
      <c r="F930" s="229">
        <v>0.35</v>
      </c>
      <c r="G930" s="229">
        <f t="shared" ref="G930" si="404">E930+F930*2</f>
        <v>0.83</v>
      </c>
      <c r="H930" s="229"/>
      <c r="I930" s="229"/>
      <c r="J930" s="229"/>
      <c r="K930" s="286"/>
      <c r="L930" s="286"/>
      <c r="M930" s="287">
        <v>1.05</v>
      </c>
      <c r="N930" s="238" t="s">
        <v>378</v>
      </c>
      <c r="O930" s="229">
        <f t="shared" ref="O930" si="405">D930*G930*M930</f>
        <v>1.9608749999999999</v>
      </c>
      <c r="P930" s="232" t="s">
        <v>353</v>
      </c>
      <c r="Q930" s="233"/>
    </row>
    <row r="931" spans="1:17">
      <c r="A931" s="235"/>
      <c r="B931" s="301"/>
      <c r="C931" s="302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38"/>
      <c r="O931" s="240">
        <f>SUM(O930:O930)</f>
        <v>1.9608749999999999</v>
      </c>
      <c r="P931" s="241" t="s">
        <v>353</v>
      </c>
      <c r="Q931" s="233"/>
    </row>
    <row r="932" spans="1:17">
      <c r="A932" s="235"/>
      <c r="B932" s="253"/>
      <c r="C932" s="237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38"/>
      <c r="O932" s="239"/>
      <c r="P932" s="244"/>
      <c r="Q932" s="233"/>
    </row>
    <row r="933" spans="1:17">
      <c r="A933" s="235">
        <v>6</v>
      </c>
      <c r="B933" s="260" t="s">
        <v>563</v>
      </c>
      <c r="C933" s="237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38"/>
      <c r="O933" s="229"/>
      <c r="P933" s="232"/>
      <c r="Q933" s="233"/>
    </row>
    <row r="934" spans="1:17">
      <c r="A934" s="235"/>
      <c r="B934" s="301"/>
      <c r="C934" s="302" t="s">
        <v>527</v>
      </c>
      <c r="D934" s="229">
        <f>1.45+1.55+1.45+2.25</f>
        <v>6.7</v>
      </c>
      <c r="E934" s="229">
        <v>0.13</v>
      </c>
      <c r="F934" s="229">
        <v>0.5</v>
      </c>
      <c r="G934" s="229">
        <f t="shared" ref="G934:G936" si="406">E934+F934*2</f>
        <v>1.1299999999999999</v>
      </c>
      <c r="H934" s="229"/>
      <c r="I934" s="229"/>
      <c r="J934" s="229"/>
      <c r="K934" s="286"/>
      <c r="L934" s="286"/>
      <c r="M934" s="287">
        <v>1.05</v>
      </c>
      <c r="N934" s="238" t="s">
        <v>378</v>
      </c>
      <c r="O934" s="229">
        <f t="shared" ref="O934:O936" si="407">D934*G934*M934</f>
        <v>7.9495500000000003</v>
      </c>
      <c r="P934" s="232" t="s">
        <v>353</v>
      </c>
      <c r="Q934" s="233"/>
    </row>
    <row r="935" spans="1:17">
      <c r="A935" s="235"/>
      <c r="B935" s="301"/>
      <c r="C935" s="302" t="s">
        <v>528</v>
      </c>
      <c r="D935" s="229">
        <f>1.45+2.25</f>
        <v>3.7</v>
      </c>
      <c r="E935" s="229">
        <f>E934</f>
        <v>0.13</v>
      </c>
      <c r="F935" s="229">
        <f>F934</f>
        <v>0.5</v>
      </c>
      <c r="G935" s="229">
        <f t="shared" si="406"/>
        <v>1.1299999999999999</v>
      </c>
      <c r="H935" s="229"/>
      <c r="I935" s="229"/>
      <c r="J935" s="229"/>
      <c r="K935" s="286"/>
      <c r="L935" s="286"/>
      <c r="M935" s="287">
        <v>1.05</v>
      </c>
      <c r="N935" s="238" t="s">
        <v>378</v>
      </c>
      <c r="O935" s="229">
        <f t="shared" si="407"/>
        <v>4.3900500000000005</v>
      </c>
      <c r="P935" s="232"/>
      <c r="Q935" s="233"/>
    </row>
    <row r="936" spans="1:17">
      <c r="A936" s="235"/>
      <c r="B936" s="301"/>
      <c r="C936" s="302" t="s">
        <v>528</v>
      </c>
      <c r="D936" s="229">
        <f>1.45+2.25</f>
        <v>3.7</v>
      </c>
      <c r="E936" s="229">
        <f t="shared" ref="E936:F936" si="408">E935</f>
        <v>0.13</v>
      </c>
      <c r="F936" s="229">
        <f t="shared" si="408"/>
        <v>0.5</v>
      </c>
      <c r="G936" s="229">
        <f t="shared" si="406"/>
        <v>1.1299999999999999</v>
      </c>
      <c r="H936" s="229"/>
      <c r="I936" s="229"/>
      <c r="J936" s="229"/>
      <c r="K936" s="286"/>
      <c r="L936" s="286"/>
      <c r="M936" s="287">
        <v>1.05</v>
      </c>
      <c r="N936" s="238" t="s">
        <v>378</v>
      </c>
      <c r="O936" s="229">
        <f t="shared" si="407"/>
        <v>4.3900500000000005</v>
      </c>
      <c r="P936" s="232"/>
      <c r="Q936" s="233"/>
    </row>
    <row r="937" spans="1:17">
      <c r="A937" s="235"/>
      <c r="B937" s="301"/>
      <c r="C937" s="302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38"/>
      <c r="O937" s="240">
        <f>SUM(O934:O936)</f>
        <v>16.729649999999999</v>
      </c>
      <c r="P937" s="241" t="s">
        <v>353</v>
      </c>
      <c r="Q937" s="233"/>
    </row>
    <row r="938" spans="1:17">
      <c r="A938" s="235"/>
      <c r="B938" s="301"/>
      <c r="C938" s="302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38"/>
      <c r="O938" s="239"/>
      <c r="P938" s="244"/>
      <c r="Q938" s="233"/>
    </row>
    <row r="939" spans="1:17">
      <c r="A939" s="235">
        <v>7</v>
      </c>
      <c r="B939" s="260" t="s">
        <v>529</v>
      </c>
      <c r="C939" s="237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38"/>
      <c r="O939" s="229"/>
      <c r="P939" s="232"/>
      <c r="Q939" s="233"/>
    </row>
    <row r="940" spans="1:17">
      <c r="A940" s="235"/>
      <c r="B940" s="301"/>
      <c r="C940" s="302" t="s">
        <v>530</v>
      </c>
      <c r="D940" s="229">
        <v>0.75</v>
      </c>
      <c r="E940" s="229">
        <v>0.11</v>
      </c>
      <c r="F940" s="229">
        <v>0.25</v>
      </c>
      <c r="G940" s="229">
        <f t="shared" ref="G940:G941" si="409">E940+F940*2</f>
        <v>0.61</v>
      </c>
      <c r="H940" s="229"/>
      <c r="I940" s="229"/>
      <c r="J940" s="229"/>
      <c r="K940" s="286"/>
      <c r="L940" s="286"/>
      <c r="M940" s="287">
        <v>1.05</v>
      </c>
      <c r="N940" s="238" t="s">
        <v>378</v>
      </c>
      <c r="O940" s="229">
        <f t="shared" ref="O940:O941" si="410">D940*G940*M940</f>
        <v>0.48037500000000005</v>
      </c>
      <c r="P940" s="232" t="s">
        <v>353</v>
      </c>
      <c r="Q940" s="233"/>
    </row>
    <row r="941" spans="1:17">
      <c r="A941" s="235"/>
      <c r="B941" s="301"/>
      <c r="C941" s="302" t="s">
        <v>522</v>
      </c>
      <c r="D941" s="229">
        <v>0.5</v>
      </c>
      <c r="E941" s="229">
        <f>E940</f>
        <v>0.11</v>
      </c>
      <c r="F941" s="229">
        <f>F940</f>
        <v>0.25</v>
      </c>
      <c r="G941" s="229">
        <f t="shared" si="409"/>
        <v>0.61</v>
      </c>
      <c r="H941" s="229"/>
      <c r="I941" s="229"/>
      <c r="J941" s="229"/>
      <c r="K941" s="286"/>
      <c r="L941" s="286"/>
      <c r="M941" s="287">
        <v>1.05</v>
      </c>
      <c r="N941" s="238" t="s">
        <v>378</v>
      </c>
      <c r="O941" s="229">
        <f t="shared" si="410"/>
        <v>0.32024999999999998</v>
      </c>
      <c r="P941" s="232"/>
      <c r="Q941" s="233"/>
    </row>
    <row r="942" spans="1:17">
      <c r="A942" s="235"/>
      <c r="B942" s="301"/>
      <c r="C942" s="302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38"/>
      <c r="O942" s="240">
        <f>SUM(O940:O941)</f>
        <v>0.80062500000000003</v>
      </c>
      <c r="P942" s="241" t="s">
        <v>353</v>
      </c>
      <c r="Q942" s="233"/>
    </row>
    <row r="943" spans="1:17">
      <c r="A943" s="235"/>
      <c r="B943" s="301"/>
      <c r="C943" s="302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38"/>
      <c r="O943" s="239"/>
      <c r="P943" s="244"/>
      <c r="Q943" s="233"/>
    </row>
    <row r="944" spans="1:17">
      <c r="A944" s="235">
        <v>8</v>
      </c>
      <c r="B944" s="260" t="s">
        <v>531</v>
      </c>
      <c r="C944" s="237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38"/>
      <c r="O944" s="229"/>
      <c r="P944" s="232"/>
      <c r="Q944" s="233"/>
    </row>
    <row r="945" spans="1:17">
      <c r="A945" s="235"/>
      <c r="B945" s="301"/>
      <c r="C945" s="302" t="s">
        <v>527</v>
      </c>
      <c r="D945" s="229">
        <v>1.5</v>
      </c>
      <c r="E945" s="229">
        <v>0.11</v>
      </c>
      <c r="F945" s="229">
        <v>0.3</v>
      </c>
      <c r="G945" s="229">
        <f t="shared" ref="G945" si="411">E945+F945*2</f>
        <v>0.71</v>
      </c>
      <c r="H945" s="229"/>
      <c r="I945" s="229"/>
      <c r="J945" s="229"/>
      <c r="K945" s="286"/>
      <c r="L945" s="286"/>
      <c r="M945" s="287">
        <v>1.05</v>
      </c>
      <c r="N945" s="238" t="s">
        <v>378</v>
      </c>
      <c r="O945" s="229">
        <f t="shared" ref="O945" si="412">D945*G945*M945</f>
        <v>1.11825</v>
      </c>
      <c r="P945" s="232" t="s">
        <v>353</v>
      </c>
      <c r="Q945" s="233"/>
    </row>
    <row r="946" spans="1:17">
      <c r="A946" s="235"/>
      <c r="B946" s="301"/>
      <c r="C946" s="302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38"/>
      <c r="O946" s="240">
        <f>SUM(O945)</f>
        <v>1.11825</v>
      </c>
      <c r="P946" s="241" t="s">
        <v>353</v>
      </c>
      <c r="Q946" s="233"/>
    </row>
    <row r="947" spans="1:17">
      <c r="A947" s="235"/>
      <c r="B947" s="301"/>
      <c r="C947" s="302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38"/>
      <c r="O947" s="239"/>
      <c r="P947" s="244"/>
      <c r="Q947" s="233"/>
    </row>
    <row r="948" spans="1:17">
      <c r="A948" s="235">
        <v>9</v>
      </c>
      <c r="B948" s="260" t="s">
        <v>532</v>
      </c>
      <c r="C948" s="237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38"/>
      <c r="O948" s="229"/>
      <c r="P948" s="232"/>
      <c r="Q948" s="233"/>
    </row>
    <row r="949" spans="1:17">
      <c r="A949" s="235"/>
      <c r="B949" s="301"/>
      <c r="C949" s="302" t="s">
        <v>528</v>
      </c>
      <c r="D949" s="229">
        <v>1.3</v>
      </c>
      <c r="E949" s="229">
        <v>0.11</v>
      </c>
      <c r="F949" s="229">
        <v>0.35</v>
      </c>
      <c r="G949" s="229">
        <f t="shared" ref="G949:G950" si="413">E949+F949*2</f>
        <v>0.80999999999999994</v>
      </c>
      <c r="H949" s="229"/>
      <c r="I949" s="229"/>
      <c r="J949" s="229"/>
      <c r="K949" s="286"/>
      <c r="L949" s="286"/>
      <c r="M949" s="287">
        <v>1.05</v>
      </c>
      <c r="N949" s="238" t="s">
        <v>378</v>
      </c>
      <c r="O949" s="229">
        <f t="shared" ref="O949:O950" si="414">D949*G949*M949</f>
        <v>1.10565</v>
      </c>
      <c r="P949" s="232" t="s">
        <v>353</v>
      </c>
      <c r="Q949" s="233"/>
    </row>
    <row r="950" spans="1:17">
      <c r="A950" s="235"/>
      <c r="B950" s="301"/>
      <c r="C950" s="302" t="s">
        <v>507</v>
      </c>
      <c r="D950" s="229">
        <v>1.3</v>
      </c>
      <c r="E950" s="229">
        <v>0.11</v>
      </c>
      <c r="F950" s="229">
        <v>0.35</v>
      </c>
      <c r="G950" s="229">
        <f t="shared" si="413"/>
        <v>0.80999999999999994</v>
      </c>
      <c r="H950" s="229"/>
      <c r="I950" s="229"/>
      <c r="J950" s="229"/>
      <c r="K950" s="286"/>
      <c r="L950" s="286"/>
      <c r="M950" s="287">
        <v>1.05</v>
      </c>
      <c r="N950" s="238" t="s">
        <v>378</v>
      </c>
      <c r="O950" s="229">
        <f t="shared" si="414"/>
        <v>1.10565</v>
      </c>
      <c r="P950" s="232"/>
      <c r="Q950" s="233"/>
    </row>
    <row r="951" spans="1:17">
      <c r="A951" s="235"/>
      <c r="B951" s="301"/>
      <c r="C951" s="302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38"/>
      <c r="O951" s="240">
        <f>SUM(O949:O950)</f>
        <v>2.2113</v>
      </c>
      <c r="P951" s="241" t="s">
        <v>353</v>
      </c>
      <c r="Q951" s="233"/>
    </row>
    <row r="952" spans="1:17">
      <c r="A952" s="235"/>
      <c r="B952" s="301"/>
      <c r="C952" s="302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38"/>
      <c r="O952" s="239"/>
      <c r="P952" s="244"/>
      <c r="Q952" s="233"/>
    </row>
    <row r="953" spans="1:17">
      <c r="A953" s="235">
        <v>10</v>
      </c>
      <c r="B953" s="260" t="s">
        <v>536</v>
      </c>
      <c r="C953" s="237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38"/>
      <c r="O953" s="229"/>
      <c r="P953" s="232"/>
      <c r="Q953" s="233"/>
    </row>
    <row r="954" spans="1:17">
      <c r="A954" s="235" t="s">
        <v>124</v>
      </c>
      <c r="B954" s="260" t="s">
        <v>533</v>
      </c>
      <c r="C954" s="302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38"/>
      <c r="O954" s="229"/>
      <c r="P954" s="232"/>
      <c r="Q954" s="233"/>
    </row>
    <row r="955" spans="1:17">
      <c r="A955" s="235"/>
      <c r="B955" s="301"/>
      <c r="C955" s="302" t="s">
        <v>535</v>
      </c>
      <c r="D955" s="229">
        <f>0.7+2.05</f>
        <v>2.75</v>
      </c>
      <c r="E955" s="229">
        <v>0.11</v>
      </c>
      <c r="F955" s="229">
        <v>0.2</v>
      </c>
      <c r="G955" s="229">
        <f t="shared" ref="G955:G958" si="415">E955+F955*2</f>
        <v>0.51</v>
      </c>
      <c r="H955" s="229"/>
      <c r="I955" s="229"/>
      <c r="J955" s="229"/>
      <c r="K955" s="286"/>
      <c r="L955" s="286"/>
      <c r="M955" s="287">
        <v>1.05</v>
      </c>
      <c r="N955" s="238" t="s">
        <v>378</v>
      </c>
      <c r="O955" s="229">
        <f t="shared" ref="O955:O958" si="416">D955*G955*M955</f>
        <v>1.4726250000000001</v>
      </c>
      <c r="P955" s="232" t="s">
        <v>353</v>
      </c>
      <c r="Q955" s="233"/>
    </row>
    <row r="956" spans="1:17">
      <c r="A956" s="235"/>
      <c r="B956" s="301"/>
      <c r="C956" s="302" t="s">
        <v>534</v>
      </c>
      <c r="D956" s="229">
        <v>2.5</v>
      </c>
      <c r="E956" s="229">
        <v>0.11</v>
      </c>
      <c r="F956" s="229">
        <f>F955</f>
        <v>0.2</v>
      </c>
      <c r="G956" s="229">
        <f t="shared" si="415"/>
        <v>0.51</v>
      </c>
      <c r="H956" s="229"/>
      <c r="I956" s="229"/>
      <c r="J956" s="229"/>
      <c r="K956" s="286"/>
      <c r="L956" s="286"/>
      <c r="M956" s="287">
        <v>1.05</v>
      </c>
      <c r="N956" s="238" t="s">
        <v>378</v>
      </c>
      <c r="O956" s="229">
        <f t="shared" si="416"/>
        <v>1.3387499999999999</v>
      </c>
      <c r="P956" s="232"/>
      <c r="Q956" s="233"/>
    </row>
    <row r="957" spans="1:17">
      <c r="A957" s="235"/>
      <c r="B957" s="301"/>
      <c r="C957" s="302" t="s">
        <v>537</v>
      </c>
      <c r="D957" s="229">
        <f>0.7+2.05</f>
        <v>2.75</v>
      </c>
      <c r="E957" s="229">
        <v>0.11</v>
      </c>
      <c r="F957" s="229">
        <f>F955</f>
        <v>0.2</v>
      </c>
      <c r="G957" s="229">
        <f t="shared" si="415"/>
        <v>0.51</v>
      </c>
      <c r="H957" s="229"/>
      <c r="I957" s="229"/>
      <c r="J957" s="229"/>
      <c r="K957" s="286"/>
      <c r="L957" s="286"/>
      <c r="M957" s="287">
        <v>1.05</v>
      </c>
      <c r="N957" s="238" t="s">
        <v>378</v>
      </c>
      <c r="O957" s="229">
        <f t="shared" si="416"/>
        <v>1.4726250000000001</v>
      </c>
      <c r="P957" s="232"/>
      <c r="Q957" s="233"/>
    </row>
    <row r="958" spans="1:17">
      <c r="A958" s="235"/>
      <c r="B958" s="301"/>
      <c r="C958" s="302" t="s">
        <v>542</v>
      </c>
      <c r="D958" s="229">
        <f>1.8+1.8</f>
        <v>3.6</v>
      </c>
      <c r="E958" s="229">
        <v>0.11</v>
      </c>
      <c r="F958" s="229">
        <f>F956</f>
        <v>0.2</v>
      </c>
      <c r="G958" s="229">
        <f t="shared" si="415"/>
        <v>0.51</v>
      </c>
      <c r="H958" s="229"/>
      <c r="I958" s="229"/>
      <c r="J958" s="229"/>
      <c r="K958" s="286"/>
      <c r="L958" s="286"/>
      <c r="M958" s="287">
        <v>1.05</v>
      </c>
      <c r="N958" s="238" t="s">
        <v>378</v>
      </c>
      <c r="O958" s="229">
        <f t="shared" si="416"/>
        <v>1.9278000000000002</v>
      </c>
      <c r="P958" s="232"/>
      <c r="Q958" s="233"/>
    </row>
    <row r="959" spans="1:17">
      <c r="A959" s="235"/>
      <c r="B959" s="301"/>
      <c r="C959" s="302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38"/>
      <c r="O959" s="240">
        <f>SUM(O955:O958)</f>
        <v>6.2118000000000002</v>
      </c>
      <c r="P959" s="241" t="s">
        <v>353</v>
      </c>
      <c r="Q959" s="233"/>
    </row>
    <row r="960" spans="1:17">
      <c r="A960" s="235"/>
      <c r="B960" s="301"/>
      <c r="C960" s="302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38"/>
      <c r="O960" s="239"/>
      <c r="P960" s="244"/>
      <c r="Q960" s="233"/>
    </row>
    <row r="961" spans="1:17">
      <c r="A961" s="235" t="s">
        <v>128</v>
      </c>
      <c r="B961" s="260" t="s">
        <v>538</v>
      </c>
      <c r="C961" s="302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38"/>
      <c r="O961" s="229"/>
      <c r="P961" s="232"/>
      <c r="Q961" s="233"/>
    </row>
    <row r="962" spans="1:17">
      <c r="A962" s="235"/>
      <c r="B962" s="301"/>
      <c r="C962" s="302" t="s">
        <v>539</v>
      </c>
      <c r="D962" s="229">
        <f>2.5+2.2</f>
        <v>4.7</v>
      </c>
      <c r="E962" s="229">
        <v>0.11</v>
      </c>
      <c r="F962" s="229">
        <v>0.35</v>
      </c>
      <c r="G962" s="229">
        <f t="shared" ref="G962:G964" si="417">E962+F962*2</f>
        <v>0.80999999999999994</v>
      </c>
      <c r="H962" s="229"/>
      <c r="I962" s="229"/>
      <c r="J962" s="229"/>
      <c r="K962" s="286"/>
      <c r="L962" s="286"/>
      <c r="M962" s="287">
        <v>1.05</v>
      </c>
      <c r="N962" s="238" t="s">
        <v>378</v>
      </c>
      <c r="O962" s="229">
        <f t="shared" ref="O962:O964" si="418">D962*G962*M962</f>
        <v>3.99735</v>
      </c>
      <c r="P962" s="232" t="s">
        <v>353</v>
      </c>
      <c r="Q962" s="233"/>
    </row>
    <row r="963" spans="1:17">
      <c r="A963" s="235"/>
      <c r="B963" s="301"/>
      <c r="C963" s="302" t="s">
        <v>540</v>
      </c>
      <c r="D963" s="229">
        <f>2.5+2.2</f>
        <v>4.7</v>
      </c>
      <c r="E963" s="229">
        <v>0.11</v>
      </c>
      <c r="F963" s="229">
        <f>F962</f>
        <v>0.35</v>
      </c>
      <c r="G963" s="229">
        <f t="shared" si="417"/>
        <v>0.80999999999999994</v>
      </c>
      <c r="H963" s="229"/>
      <c r="I963" s="229"/>
      <c r="J963" s="229"/>
      <c r="K963" s="286"/>
      <c r="L963" s="286"/>
      <c r="M963" s="287">
        <v>1.05</v>
      </c>
      <c r="N963" s="238" t="s">
        <v>378</v>
      </c>
      <c r="O963" s="229">
        <f t="shared" si="418"/>
        <v>3.99735</v>
      </c>
      <c r="P963" s="232"/>
      <c r="Q963" s="233"/>
    </row>
    <row r="964" spans="1:17">
      <c r="A964" s="235"/>
      <c r="B964" s="301"/>
      <c r="C964" s="302" t="s">
        <v>541</v>
      </c>
      <c r="D964" s="229">
        <f>1.45+2.85-0.63</f>
        <v>3.67</v>
      </c>
      <c r="E964" s="229">
        <v>0.11</v>
      </c>
      <c r="F964" s="229">
        <f>F963</f>
        <v>0.35</v>
      </c>
      <c r="G964" s="229">
        <f t="shared" si="417"/>
        <v>0.80999999999999994</v>
      </c>
      <c r="H964" s="229"/>
      <c r="I964" s="229"/>
      <c r="J964" s="229"/>
      <c r="K964" s="286"/>
      <c r="L964" s="286"/>
      <c r="M964" s="287">
        <v>1.05</v>
      </c>
      <c r="N964" s="238" t="s">
        <v>378</v>
      </c>
      <c r="O964" s="229">
        <f t="shared" si="418"/>
        <v>3.1213349999999997</v>
      </c>
      <c r="P964" s="232"/>
      <c r="Q964" s="233"/>
    </row>
    <row r="965" spans="1:17">
      <c r="A965" s="235"/>
      <c r="B965" s="301"/>
      <c r="C965" s="302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38"/>
      <c r="O965" s="240">
        <f>SUM(O962:O964)</f>
        <v>11.116035</v>
      </c>
      <c r="P965" s="241" t="s">
        <v>353</v>
      </c>
      <c r="Q965" s="233"/>
    </row>
    <row r="966" spans="1:17">
      <c r="A966" s="235"/>
      <c r="B966" s="301"/>
      <c r="C966" s="302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38"/>
      <c r="O966" s="239"/>
      <c r="P966" s="244"/>
      <c r="Q966" s="233"/>
    </row>
    <row r="967" spans="1:17">
      <c r="A967" s="235">
        <v>11</v>
      </c>
      <c r="B967" s="260" t="s">
        <v>564</v>
      </c>
      <c r="C967" s="302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38"/>
      <c r="O967" s="229"/>
      <c r="P967" s="232"/>
      <c r="Q967" s="233"/>
    </row>
    <row r="968" spans="1:17">
      <c r="A968" s="235"/>
      <c r="B968" s="301"/>
      <c r="C968" s="302" t="s">
        <v>543</v>
      </c>
      <c r="D968" s="229">
        <v>2.25</v>
      </c>
      <c r="E968" s="229">
        <v>0.15</v>
      </c>
      <c r="F968" s="229">
        <v>0.25</v>
      </c>
      <c r="G968" s="229">
        <f t="shared" ref="G968:G969" si="419">E968+F968*2</f>
        <v>0.65</v>
      </c>
      <c r="H968" s="229"/>
      <c r="I968" s="229"/>
      <c r="J968" s="229"/>
      <c r="K968" s="286"/>
      <c r="L968" s="286"/>
      <c r="M968" s="287">
        <v>1.05</v>
      </c>
      <c r="N968" s="238" t="s">
        <v>378</v>
      </c>
      <c r="O968" s="229">
        <f t="shared" ref="O968:O969" si="420">D968*G968*M968</f>
        <v>1.5356250000000002</v>
      </c>
      <c r="P968" s="232" t="s">
        <v>353</v>
      </c>
      <c r="Q968" s="233"/>
    </row>
    <row r="969" spans="1:17">
      <c r="A969" s="235"/>
      <c r="B969" s="301"/>
      <c r="C969" s="302" t="s">
        <v>543</v>
      </c>
      <c r="D969" s="229">
        <f>3.5+3.5</f>
        <v>7</v>
      </c>
      <c r="E969" s="229">
        <f>E968</f>
        <v>0.15</v>
      </c>
      <c r="F969" s="229">
        <f>F968</f>
        <v>0.25</v>
      </c>
      <c r="G969" s="229">
        <f t="shared" si="419"/>
        <v>0.65</v>
      </c>
      <c r="H969" s="229"/>
      <c r="I969" s="229"/>
      <c r="J969" s="229"/>
      <c r="K969" s="286"/>
      <c r="L969" s="286"/>
      <c r="M969" s="287">
        <v>1.05</v>
      </c>
      <c r="N969" s="238" t="s">
        <v>378</v>
      </c>
      <c r="O969" s="229">
        <f t="shared" si="420"/>
        <v>4.7774999999999999</v>
      </c>
      <c r="P969" s="232"/>
      <c r="Q969" s="233"/>
    </row>
    <row r="970" spans="1:17">
      <c r="A970" s="235"/>
      <c r="B970" s="301"/>
      <c r="C970" s="302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38"/>
      <c r="O970" s="240">
        <f>SUM(O968:O969)</f>
        <v>6.3131250000000003</v>
      </c>
      <c r="P970" s="241" t="s">
        <v>353</v>
      </c>
      <c r="Q970" s="233"/>
    </row>
    <row r="971" spans="1:17">
      <c r="A971" s="235"/>
      <c r="B971" s="301"/>
      <c r="C971" s="302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38"/>
      <c r="O971" s="239"/>
      <c r="P971" s="244"/>
      <c r="Q971" s="233"/>
    </row>
    <row r="972" spans="1:17">
      <c r="A972" s="235">
        <v>12</v>
      </c>
      <c r="B972" s="260" t="s">
        <v>545</v>
      </c>
      <c r="C972" s="302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38"/>
      <c r="O972" s="229"/>
      <c r="P972" s="232"/>
      <c r="Q972" s="233"/>
    </row>
    <row r="973" spans="1:17">
      <c r="A973" s="235"/>
      <c r="B973" s="301"/>
      <c r="C973" s="302" t="s">
        <v>546</v>
      </c>
      <c r="D973" s="229">
        <v>1.5</v>
      </c>
      <c r="E973" s="229">
        <v>0.11</v>
      </c>
      <c r="F973" s="229">
        <v>0.15</v>
      </c>
      <c r="G973" s="229">
        <f>+F973*2</f>
        <v>0.3</v>
      </c>
      <c r="H973" s="229"/>
      <c r="I973" s="229"/>
      <c r="J973" s="229"/>
      <c r="K973" s="286"/>
      <c r="L973" s="286"/>
      <c r="M973" s="287">
        <v>1.05</v>
      </c>
      <c r="N973" s="238" t="s">
        <v>378</v>
      </c>
      <c r="O973" s="229">
        <f t="shared" ref="O973" si="421">D973*G973*M973</f>
        <v>0.47249999999999998</v>
      </c>
      <c r="P973" s="232" t="s">
        <v>353</v>
      </c>
      <c r="Q973" s="233"/>
    </row>
    <row r="974" spans="1:17">
      <c r="A974" s="235"/>
      <c r="B974" s="301"/>
      <c r="C974" s="302" t="s">
        <v>547</v>
      </c>
      <c r="D974" s="229">
        <f>2.5+2.2</f>
        <v>4.7</v>
      </c>
      <c r="E974" s="229">
        <f>E973</f>
        <v>0.11</v>
      </c>
      <c r="F974" s="229">
        <f>F973</f>
        <v>0.15</v>
      </c>
      <c r="G974" s="229">
        <f t="shared" ref="G974:G978" si="422">+F974*2</f>
        <v>0.3</v>
      </c>
      <c r="H974" s="229"/>
      <c r="I974" s="229"/>
      <c r="J974" s="229"/>
      <c r="K974" s="286"/>
      <c r="L974" s="286"/>
      <c r="M974" s="287">
        <v>1.05</v>
      </c>
      <c r="N974" s="238" t="s">
        <v>378</v>
      </c>
      <c r="O974" s="229">
        <f t="shared" ref="O974:O978" si="423">D974*G974*M974</f>
        <v>1.4804999999999999</v>
      </c>
      <c r="P974" s="232"/>
      <c r="Q974" s="233"/>
    </row>
    <row r="975" spans="1:17">
      <c r="A975" s="235"/>
      <c r="B975" s="301"/>
      <c r="C975" s="302" t="s">
        <v>548</v>
      </c>
      <c r="D975" s="229">
        <f>1.45+1.55+1.45+2.25+0.7+0.8</f>
        <v>8.2000000000000011</v>
      </c>
      <c r="E975" s="229">
        <f t="shared" ref="E975:F975" si="424">E974</f>
        <v>0.11</v>
      </c>
      <c r="F975" s="229">
        <f t="shared" si="424"/>
        <v>0.15</v>
      </c>
      <c r="G975" s="229">
        <f t="shared" si="422"/>
        <v>0.3</v>
      </c>
      <c r="H975" s="229"/>
      <c r="I975" s="229"/>
      <c r="J975" s="229"/>
      <c r="K975" s="286"/>
      <c r="L975" s="286"/>
      <c r="M975" s="287">
        <v>1.05</v>
      </c>
      <c r="N975" s="238" t="s">
        <v>378</v>
      </c>
      <c r="O975" s="229">
        <f t="shared" si="423"/>
        <v>2.5830000000000006</v>
      </c>
      <c r="P975" s="232"/>
      <c r="Q975" s="233"/>
    </row>
    <row r="976" spans="1:17">
      <c r="A976" s="235"/>
      <c r="B976" s="301"/>
      <c r="C976" s="302" t="s">
        <v>550</v>
      </c>
      <c r="D976" s="229">
        <f>1.45+1.55+1.45+2.25+0.7+2.05</f>
        <v>9.4499999999999993</v>
      </c>
      <c r="E976" s="229">
        <f t="shared" ref="E976:F976" si="425">E975</f>
        <v>0.11</v>
      </c>
      <c r="F976" s="229">
        <f t="shared" si="425"/>
        <v>0.15</v>
      </c>
      <c r="G976" s="229">
        <f t="shared" si="422"/>
        <v>0.3</v>
      </c>
      <c r="H976" s="229"/>
      <c r="I976" s="229"/>
      <c r="J976" s="229"/>
      <c r="K976" s="286"/>
      <c r="L976" s="286"/>
      <c r="M976" s="287">
        <v>1.05</v>
      </c>
      <c r="N976" s="238" t="s">
        <v>378</v>
      </c>
      <c r="O976" s="229">
        <f t="shared" si="423"/>
        <v>2.9767499999999996</v>
      </c>
      <c r="P976" s="232"/>
      <c r="Q976" s="233"/>
    </row>
    <row r="977" spans="1:17">
      <c r="A977" s="235"/>
      <c r="B977" s="301"/>
      <c r="C977" s="302" t="s">
        <v>549</v>
      </c>
      <c r="D977" s="229">
        <v>1.45</v>
      </c>
      <c r="E977" s="229">
        <f t="shared" ref="E977:F977" si="426">E976</f>
        <v>0.11</v>
      </c>
      <c r="F977" s="229">
        <f t="shared" si="426"/>
        <v>0.15</v>
      </c>
      <c r="G977" s="229">
        <f t="shared" si="422"/>
        <v>0.3</v>
      </c>
      <c r="H977" s="229"/>
      <c r="I977" s="229"/>
      <c r="J977" s="229"/>
      <c r="K977" s="286"/>
      <c r="L977" s="286"/>
      <c r="M977" s="287">
        <v>1.05</v>
      </c>
      <c r="N977" s="238" t="s">
        <v>378</v>
      </c>
      <c r="O977" s="229">
        <f t="shared" si="423"/>
        <v>0.45674999999999999</v>
      </c>
      <c r="P977" s="232"/>
      <c r="Q977" s="233"/>
    </row>
    <row r="978" spans="1:17">
      <c r="A978" s="235"/>
      <c r="B978" s="301"/>
      <c r="C978" s="302" t="s">
        <v>551</v>
      </c>
      <c r="D978" s="229">
        <f>2.5+2.2</f>
        <v>4.7</v>
      </c>
      <c r="E978" s="229">
        <f t="shared" ref="E978:F978" si="427">E977</f>
        <v>0.11</v>
      </c>
      <c r="F978" s="229">
        <f t="shared" si="427"/>
        <v>0.15</v>
      </c>
      <c r="G978" s="229">
        <f t="shared" si="422"/>
        <v>0.3</v>
      </c>
      <c r="H978" s="229"/>
      <c r="I978" s="229"/>
      <c r="J978" s="229"/>
      <c r="K978" s="286"/>
      <c r="L978" s="286"/>
      <c r="M978" s="287">
        <v>1.05</v>
      </c>
      <c r="N978" s="238" t="s">
        <v>378</v>
      </c>
      <c r="O978" s="229">
        <f t="shared" si="423"/>
        <v>1.4804999999999999</v>
      </c>
      <c r="P978" s="232"/>
      <c r="Q978" s="233"/>
    </row>
    <row r="979" spans="1:17">
      <c r="A979" s="235"/>
      <c r="B979" s="301"/>
      <c r="C979" s="302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38"/>
      <c r="O979" s="240">
        <f>SUM(O973:O978)</f>
        <v>9.4499999999999993</v>
      </c>
      <c r="P979" s="241" t="s">
        <v>353</v>
      </c>
      <c r="Q979" s="233"/>
    </row>
    <row r="980" spans="1:17">
      <c r="A980" s="235"/>
      <c r="B980" s="301"/>
      <c r="C980" s="302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38"/>
      <c r="O980" s="239"/>
      <c r="P980" s="244"/>
      <c r="Q980" s="233"/>
    </row>
    <row r="981" spans="1:17">
      <c r="A981" s="235">
        <v>13</v>
      </c>
      <c r="B981" s="260" t="s">
        <v>553</v>
      </c>
      <c r="C981" s="237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38"/>
      <c r="O981" s="229"/>
      <c r="P981" s="232"/>
      <c r="Q981" s="233"/>
    </row>
    <row r="982" spans="1:17">
      <c r="A982" s="235"/>
      <c r="B982" s="275" t="s">
        <v>552</v>
      </c>
      <c r="C982" s="237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38"/>
      <c r="O982" s="229"/>
      <c r="P982" s="232"/>
      <c r="Q982" s="233"/>
    </row>
    <row r="983" spans="1:17">
      <c r="A983" s="235"/>
      <c r="B983" s="303"/>
      <c r="C983" s="302" t="s">
        <v>507</v>
      </c>
      <c r="D983" s="229">
        <v>1.45</v>
      </c>
      <c r="E983" s="229">
        <v>0.13</v>
      </c>
      <c r="F983" s="229">
        <v>0.2</v>
      </c>
      <c r="G983" s="229">
        <f>E983+F983*2</f>
        <v>0.53</v>
      </c>
      <c r="H983" s="229"/>
      <c r="I983" s="229"/>
      <c r="J983" s="229"/>
      <c r="K983" s="286"/>
      <c r="L983" s="286"/>
      <c r="M983" s="287">
        <v>1.05</v>
      </c>
      <c r="N983" s="238" t="s">
        <v>378</v>
      </c>
      <c r="O983" s="229">
        <f t="shared" ref="O983" si="428">D983*G983*M983</f>
        <v>0.806925</v>
      </c>
      <c r="P983" s="232" t="s">
        <v>353</v>
      </c>
      <c r="Q983" s="233"/>
    </row>
    <row r="984" spans="1:17">
      <c r="A984" s="235"/>
      <c r="B984" s="303"/>
      <c r="C984" s="302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38"/>
      <c r="O984" s="240">
        <f>SUM(O983)</f>
        <v>0.806925</v>
      </c>
      <c r="P984" s="241" t="s">
        <v>353</v>
      </c>
      <c r="Q984" s="233"/>
    </row>
    <row r="985" spans="1:17">
      <c r="A985" s="235"/>
      <c r="B985" s="301"/>
      <c r="C985" s="302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38"/>
      <c r="O985" s="239"/>
      <c r="P985" s="244"/>
      <c r="Q985" s="233"/>
    </row>
    <row r="986" spans="1:17">
      <c r="A986" s="235"/>
      <c r="B986" s="275" t="s">
        <v>554</v>
      </c>
      <c r="C986" s="237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38"/>
      <c r="O986" s="229"/>
      <c r="P986" s="232"/>
      <c r="Q986" s="233"/>
    </row>
    <row r="987" spans="1:17">
      <c r="A987" s="235"/>
      <c r="B987" s="303"/>
      <c r="C987" s="302" t="s">
        <v>507</v>
      </c>
      <c r="D987" s="229">
        <f>1.45+1.55+0.7+2.05</f>
        <v>5.75</v>
      </c>
      <c r="E987" s="229">
        <v>0.13</v>
      </c>
      <c r="F987" s="229">
        <v>0.25</v>
      </c>
      <c r="G987" s="229">
        <f t="shared" ref="G987:G989" si="429">E987+F987*2</f>
        <v>0.63</v>
      </c>
      <c r="H987" s="229"/>
      <c r="I987" s="229"/>
      <c r="J987" s="229"/>
      <c r="K987" s="286"/>
      <c r="L987" s="286"/>
      <c r="M987" s="287">
        <v>1.05</v>
      </c>
      <c r="N987" s="238" t="s">
        <v>378</v>
      </c>
      <c r="O987" s="229">
        <f t="shared" ref="O987:O989" si="430">D987*G987*M987</f>
        <v>3.8036250000000003</v>
      </c>
      <c r="P987" s="232" t="s">
        <v>353</v>
      </c>
      <c r="Q987" s="233"/>
    </row>
    <row r="988" spans="1:17">
      <c r="A988" s="235"/>
      <c r="B988" s="303"/>
      <c r="C988" s="302" t="s">
        <v>530</v>
      </c>
      <c r="D988" s="229">
        <f>1.45+1.55+0.7+2.05</f>
        <v>5.75</v>
      </c>
      <c r="E988" s="229">
        <v>0.13</v>
      </c>
      <c r="F988" s="229">
        <f>F987</f>
        <v>0.25</v>
      </c>
      <c r="G988" s="229">
        <f t="shared" si="429"/>
        <v>0.63</v>
      </c>
      <c r="H988" s="229"/>
      <c r="I988" s="229"/>
      <c r="J988" s="229"/>
      <c r="K988" s="286"/>
      <c r="L988" s="286"/>
      <c r="M988" s="287">
        <v>1.05</v>
      </c>
      <c r="N988" s="238" t="s">
        <v>378</v>
      </c>
      <c r="O988" s="229">
        <f t="shared" si="430"/>
        <v>3.8036250000000003</v>
      </c>
      <c r="P988" s="232"/>
      <c r="Q988" s="233"/>
    </row>
    <row r="989" spans="1:17">
      <c r="A989" s="235"/>
      <c r="B989" s="303"/>
      <c r="C989" s="302" t="s">
        <v>520</v>
      </c>
      <c r="D989" s="229">
        <v>1.6</v>
      </c>
      <c r="E989" s="229">
        <v>0.13</v>
      </c>
      <c r="F989" s="229">
        <f>F988</f>
        <v>0.25</v>
      </c>
      <c r="G989" s="229">
        <f t="shared" si="429"/>
        <v>0.63</v>
      </c>
      <c r="H989" s="229"/>
      <c r="I989" s="229"/>
      <c r="J989" s="229"/>
      <c r="K989" s="286"/>
      <c r="L989" s="286"/>
      <c r="M989" s="287">
        <v>1.05</v>
      </c>
      <c r="N989" s="238" t="s">
        <v>378</v>
      </c>
      <c r="O989" s="229">
        <f t="shared" si="430"/>
        <v>1.0584</v>
      </c>
      <c r="P989" s="232"/>
      <c r="Q989" s="233"/>
    </row>
    <row r="990" spans="1:17">
      <c r="A990" s="235"/>
      <c r="B990" s="303"/>
      <c r="C990" s="302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38"/>
      <c r="O990" s="240">
        <f>SUM(O987:O989)</f>
        <v>8.6656500000000012</v>
      </c>
      <c r="P990" s="241" t="s">
        <v>353</v>
      </c>
      <c r="Q990" s="233"/>
    </row>
    <row r="991" spans="1:17">
      <c r="A991" s="235"/>
      <c r="B991" s="301"/>
      <c r="C991" s="302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38"/>
      <c r="O991" s="239"/>
      <c r="P991" s="244"/>
      <c r="Q991" s="233"/>
    </row>
    <row r="992" spans="1:17">
      <c r="A992" s="235"/>
      <c r="B992" s="275" t="s">
        <v>555</v>
      </c>
      <c r="C992" s="237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38"/>
      <c r="O992" s="229"/>
      <c r="P992" s="232"/>
      <c r="Q992" s="233"/>
    </row>
    <row r="993" spans="1:17">
      <c r="A993" s="235"/>
      <c r="B993" s="303"/>
      <c r="C993" s="302" t="s">
        <v>507</v>
      </c>
      <c r="D993" s="229">
        <f>1.45+2.25</f>
        <v>3.7</v>
      </c>
      <c r="E993" s="229">
        <v>0.13</v>
      </c>
      <c r="F993" s="229">
        <v>0.3</v>
      </c>
      <c r="G993" s="229">
        <f t="shared" ref="G993:G994" si="431">E993+F993*2</f>
        <v>0.73</v>
      </c>
      <c r="H993" s="229"/>
      <c r="I993" s="229"/>
      <c r="J993" s="229"/>
      <c r="K993" s="286"/>
      <c r="L993" s="286"/>
      <c r="M993" s="287">
        <v>1.05</v>
      </c>
      <c r="N993" s="238" t="s">
        <v>378</v>
      </c>
      <c r="O993" s="229">
        <f t="shared" ref="O993:O994" si="432">D993*G993*M993</f>
        <v>2.8360500000000002</v>
      </c>
      <c r="P993" s="232" t="s">
        <v>353</v>
      </c>
      <c r="Q993" s="233"/>
    </row>
    <row r="994" spans="1:17">
      <c r="A994" s="235"/>
      <c r="B994" s="303"/>
      <c r="C994" s="302" t="s">
        <v>530</v>
      </c>
      <c r="D994" s="229">
        <f>1.45+2.25</f>
        <v>3.7</v>
      </c>
      <c r="E994" s="229">
        <v>0.13</v>
      </c>
      <c r="F994" s="229">
        <f>F993</f>
        <v>0.3</v>
      </c>
      <c r="G994" s="229">
        <f t="shared" si="431"/>
        <v>0.73</v>
      </c>
      <c r="H994" s="229"/>
      <c r="I994" s="229"/>
      <c r="J994" s="229"/>
      <c r="K994" s="286"/>
      <c r="L994" s="286"/>
      <c r="M994" s="287">
        <v>1.05</v>
      </c>
      <c r="N994" s="238" t="s">
        <v>378</v>
      </c>
      <c r="O994" s="229">
        <f t="shared" si="432"/>
        <v>2.8360500000000002</v>
      </c>
      <c r="P994" s="232"/>
      <c r="Q994" s="233"/>
    </row>
    <row r="995" spans="1:17">
      <c r="A995" s="235"/>
      <c r="B995" s="303"/>
      <c r="C995" s="302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38"/>
      <c r="O995" s="240">
        <f>SUM(O993:O994)</f>
        <v>5.6721000000000004</v>
      </c>
      <c r="P995" s="241" t="s">
        <v>353</v>
      </c>
      <c r="Q995" s="233"/>
    </row>
    <row r="996" spans="1:17">
      <c r="A996" s="235"/>
      <c r="B996" s="301"/>
      <c r="C996" s="302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38"/>
      <c r="O996" s="239"/>
      <c r="P996" s="244"/>
      <c r="Q996" s="233"/>
    </row>
    <row r="997" spans="1:17">
      <c r="A997" s="235"/>
      <c r="B997" s="275" t="s">
        <v>556</v>
      </c>
      <c r="C997" s="237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38"/>
      <c r="O997" s="229"/>
      <c r="P997" s="232"/>
      <c r="Q997" s="233"/>
    </row>
    <row r="998" spans="1:17">
      <c r="A998" s="235"/>
      <c r="B998" s="303"/>
      <c r="C998" s="302" t="s">
        <v>519</v>
      </c>
      <c r="D998" s="229">
        <f>1.45+2.85</f>
        <v>4.3</v>
      </c>
      <c r="E998" s="229">
        <v>0.13</v>
      </c>
      <c r="F998" s="229">
        <v>0.35</v>
      </c>
      <c r="G998" s="229">
        <f t="shared" ref="G998:G1000" si="433">E998+F998*2</f>
        <v>0.83</v>
      </c>
      <c r="H998" s="229"/>
      <c r="I998" s="229"/>
      <c r="J998" s="229"/>
      <c r="K998" s="286"/>
      <c r="L998" s="286"/>
      <c r="M998" s="287">
        <v>1.05</v>
      </c>
      <c r="N998" s="238" t="s">
        <v>378</v>
      </c>
      <c r="O998" s="229">
        <f t="shared" ref="O998:O1000" si="434">D998*G998*M998</f>
        <v>3.7474499999999997</v>
      </c>
      <c r="P998" s="232" t="s">
        <v>353</v>
      </c>
      <c r="Q998" s="233"/>
    </row>
    <row r="999" spans="1:17">
      <c r="A999" s="235"/>
      <c r="B999" s="303"/>
      <c r="C999" s="302" t="s">
        <v>521</v>
      </c>
      <c r="D999" s="229">
        <f>1.45+2.85</f>
        <v>4.3</v>
      </c>
      <c r="E999" s="229">
        <v>0.13</v>
      </c>
      <c r="F999" s="229">
        <f>F998</f>
        <v>0.35</v>
      </c>
      <c r="G999" s="229">
        <f t="shared" si="433"/>
        <v>0.83</v>
      </c>
      <c r="H999" s="229"/>
      <c r="I999" s="229"/>
      <c r="J999" s="229"/>
      <c r="K999" s="286"/>
      <c r="L999" s="286"/>
      <c r="M999" s="287">
        <v>1.05</v>
      </c>
      <c r="N999" s="238" t="s">
        <v>378</v>
      </c>
      <c r="O999" s="229">
        <f t="shared" si="434"/>
        <v>3.7474499999999997</v>
      </c>
      <c r="P999" s="232"/>
      <c r="Q999" s="233"/>
    </row>
    <row r="1000" spans="1:17">
      <c r="A1000" s="235"/>
      <c r="B1000" s="303"/>
      <c r="C1000" s="302" t="s">
        <v>522</v>
      </c>
      <c r="D1000" s="229">
        <f>1.45+2.85</f>
        <v>4.3</v>
      </c>
      <c r="E1000" s="229">
        <v>0.13</v>
      </c>
      <c r="F1000" s="229">
        <f>F999</f>
        <v>0.35</v>
      </c>
      <c r="G1000" s="229">
        <f t="shared" si="433"/>
        <v>0.83</v>
      </c>
      <c r="H1000" s="229"/>
      <c r="I1000" s="229"/>
      <c r="J1000" s="229"/>
      <c r="K1000" s="286"/>
      <c r="L1000" s="286"/>
      <c r="M1000" s="287">
        <v>1.05</v>
      </c>
      <c r="N1000" s="238" t="s">
        <v>378</v>
      </c>
      <c r="O1000" s="229">
        <f t="shared" si="434"/>
        <v>3.7474499999999997</v>
      </c>
      <c r="P1000" s="232"/>
      <c r="Q1000" s="233"/>
    </row>
    <row r="1001" spans="1:17">
      <c r="A1001" s="235"/>
      <c r="B1001" s="303"/>
      <c r="C1001" s="302"/>
      <c r="D1001" s="229"/>
      <c r="E1001" s="229"/>
      <c r="F1001" s="229"/>
      <c r="G1001" s="229"/>
      <c r="H1001" s="229"/>
      <c r="I1001" s="229"/>
      <c r="J1001" s="229"/>
      <c r="K1001" s="229"/>
      <c r="L1001" s="229"/>
      <c r="M1001" s="229"/>
      <c r="N1001" s="238"/>
      <c r="O1001" s="240">
        <f>SUM(O998:O1000)</f>
        <v>11.242349999999998</v>
      </c>
      <c r="P1001" s="241" t="s">
        <v>353</v>
      </c>
      <c r="Q1001" s="233"/>
    </row>
    <row r="1002" spans="1:17">
      <c r="A1002" s="235"/>
      <c r="B1002" s="301"/>
      <c r="C1002" s="302"/>
      <c r="D1002" s="229"/>
      <c r="E1002" s="229"/>
      <c r="F1002" s="229"/>
      <c r="G1002" s="229"/>
      <c r="H1002" s="229"/>
      <c r="I1002" s="229"/>
      <c r="J1002" s="229"/>
      <c r="K1002" s="229"/>
      <c r="L1002" s="229"/>
      <c r="M1002" s="229"/>
      <c r="N1002" s="238"/>
      <c r="O1002" s="239"/>
      <c r="P1002" s="244"/>
      <c r="Q1002" s="233"/>
    </row>
    <row r="1003" spans="1:17">
      <c r="A1003" s="235"/>
      <c r="B1003" s="275" t="s">
        <v>557</v>
      </c>
      <c r="C1003" s="237"/>
      <c r="D1003" s="229"/>
      <c r="E1003" s="229"/>
      <c r="F1003" s="229"/>
      <c r="G1003" s="229"/>
      <c r="H1003" s="229"/>
      <c r="I1003" s="229"/>
      <c r="J1003" s="229"/>
      <c r="K1003" s="229"/>
      <c r="L1003" s="229"/>
      <c r="M1003" s="229"/>
      <c r="N1003" s="238"/>
      <c r="O1003" s="229"/>
      <c r="P1003" s="232"/>
      <c r="Q1003" s="233"/>
    </row>
    <row r="1004" spans="1:17">
      <c r="A1004" s="235"/>
      <c r="B1004" s="303"/>
      <c r="C1004" s="302" t="s">
        <v>507</v>
      </c>
      <c r="D1004" s="229">
        <v>1</v>
      </c>
      <c r="E1004" s="229">
        <v>0.11</v>
      </c>
      <c r="F1004" s="229">
        <v>0.25</v>
      </c>
      <c r="G1004" s="229">
        <f t="shared" ref="G1004" si="435">E1004+F1004*2</f>
        <v>0.61</v>
      </c>
      <c r="H1004" s="229"/>
      <c r="I1004" s="229"/>
      <c r="J1004" s="229"/>
      <c r="K1004" s="286"/>
      <c r="L1004" s="286"/>
      <c r="M1004" s="287">
        <v>1.05</v>
      </c>
      <c r="N1004" s="238" t="s">
        <v>378</v>
      </c>
      <c r="O1004" s="229">
        <f t="shared" ref="O1004" si="436">D1004*G1004*M1004</f>
        <v>0.64049999999999996</v>
      </c>
      <c r="P1004" s="232" t="s">
        <v>353</v>
      </c>
      <c r="Q1004" s="233"/>
    </row>
    <row r="1005" spans="1:17">
      <c r="A1005" s="235"/>
      <c r="B1005" s="303"/>
      <c r="C1005" s="302"/>
      <c r="D1005" s="229"/>
      <c r="E1005" s="229"/>
      <c r="F1005" s="229"/>
      <c r="G1005" s="229"/>
      <c r="H1005" s="229"/>
      <c r="I1005" s="229"/>
      <c r="J1005" s="229"/>
      <c r="K1005" s="229"/>
      <c r="L1005" s="229"/>
      <c r="M1005" s="229"/>
      <c r="N1005" s="238"/>
      <c r="O1005" s="240">
        <f>SUM(O1004:O1004)</f>
        <v>0.64049999999999996</v>
      </c>
      <c r="P1005" s="241" t="s">
        <v>353</v>
      </c>
      <c r="Q1005" s="233"/>
    </row>
    <row r="1006" spans="1:17">
      <c r="A1006" s="235"/>
      <c r="B1006" s="301"/>
      <c r="C1006" s="302"/>
      <c r="D1006" s="229"/>
      <c r="E1006" s="229"/>
      <c r="F1006" s="229"/>
      <c r="G1006" s="229"/>
      <c r="H1006" s="229"/>
      <c r="I1006" s="229"/>
      <c r="J1006" s="229"/>
      <c r="K1006" s="229"/>
      <c r="L1006" s="229"/>
      <c r="M1006" s="229"/>
      <c r="N1006" s="238"/>
      <c r="O1006" s="239"/>
      <c r="P1006" s="244"/>
      <c r="Q1006" s="233"/>
    </row>
    <row r="1007" spans="1:17">
      <c r="A1007" s="235"/>
      <c r="B1007" s="275" t="s">
        <v>558</v>
      </c>
      <c r="C1007" s="237"/>
      <c r="D1007" s="229"/>
      <c r="E1007" s="229"/>
      <c r="F1007" s="229"/>
      <c r="G1007" s="229"/>
      <c r="H1007" s="229"/>
      <c r="I1007" s="229"/>
      <c r="J1007" s="229"/>
      <c r="K1007" s="229"/>
      <c r="L1007" s="229"/>
      <c r="M1007" s="229"/>
      <c r="N1007" s="238"/>
      <c r="O1007" s="229"/>
      <c r="P1007" s="232"/>
      <c r="Q1007" s="233"/>
    </row>
    <row r="1008" spans="1:17">
      <c r="A1008" s="235"/>
      <c r="B1008" s="303"/>
      <c r="C1008" s="302"/>
      <c r="D1008" s="229">
        <v>2.35</v>
      </c>
      <c r="E1008" s="229">
        <v>0.11</v>
      </c>
      <c r="F1008" s="229">
        <v>0.2</v>
      </c>
      <c r="G1008" s="229">
        <f>+F1008*2</f>
        <v>0.4</v>
      </c>
      <c r="H1008" s="229"/>
      <c r="I1008" s="229"/>
      <c r="J1008" s="229"/>
      <c r="K1008" s="286"/>
      <c r="L1008" s="286"/>
      <c r="M1008" s="287">
        <v>1.05</v>
      </c>
      <c r="N1008" s="238" t="s">
        <v>378</v>
      </c>
      <c r="O1008" s="229">
        <f>D1008*G1008*M1008</f>
        <v>0.9870000000000001</v>
      </c>
      <c r="P1008" s="232" t="s">
        <v>353</v>
      </c>
      <c r="Q1008" s="233"/>
    </row>
    <row r="1009" spans="1:17">
      <c r="A1009" s="235"/>
      <c r="B1009" s="303"/>
      <c r="C1009" s="302"/>
      <c r="D1009" s="229"/>
      <c r="E1009" s="229"/>
      <c r="F1009" s="229"/>
      <c r="G1009" s="229"/>
      <c r="H1009" s="229"/>
      <c r="I1009" s="229"/>
      <c r="J1009" s="229"/>
      <c r="K1009" s="229"/>
      <c r="L1009" s="229"/>
      <c r="M1009" s="229"/>
      <c r="N1009" s="238"/>
      <c r="O1009" s="240">
        <f>SUM(O1008)</f>
        <v>0.9870000000000001</v>
      </c>
      <c r="P1009" s="241" t="s">
        <v>353</v>
      </c>
      <c r="Q1009" s="233"/>
    </row>
    <row r="1010" spans="1:17">
      <c r="A1010" s="235"/>
      <c r="B1010" s="301"/>
      <c r="C1010" s="302"/>
      <c r="D1010" s="229"/>
      <c r="E1010" s="229"/>
      <c r="F1010" s="229"/>
      <c r="G1010" s="229"/>
      <c r="H1010" s="229"/>
      <c r="I1010" s="229"/>
      <c r="J1010" s="229"/>
      <c r="K1010" s="229"/>
      <c r="L1010" s="229"/>
      <c r="M1010" s="229"/>
      <c r="N1010" s="238"/>
      <c r="O1010" s="239"/>
      <c r="P1010" s="244"/>
      <c r="Q1010" s="233"/>
    </row>
    <row r="1011" spans="1:17">
      <c r="A1011" s="235"/>
      <c r="B1011" s="253"/>
      <c r="C1011" s="237"/>
      <c r="D1011" s="229"/>
      <c r="E1011" s="229"/>
      <c r="F1011" s="229"/>
      <c r="G1011" s="229"/>
      <c r="H1011" s="229"/>
      <c r="I1011" s="240" t="s">
        <v>569</v>
      </c>
      <c r="J1011" s="240"/>
      <c r="K1011" s="240"/>
      <c r="L1011" s="240"/>
      <c r="M1011" s="240"/>
      <c r="N1011" s="256"/>
      <c r="O1011" s="240">
        <f>SUM(O902:O1010)/2</f>
        <v>143.48712000000003</v>
      </c>
      <c r="P1011" s="241" t="s">
        <v>353</v>
      </c>
      <c r="Q1011" s="233"/>
    </row>
    <row r="1012" spans="1:17">
      <c r="A1012" s="248"/>
      <c r="B1012" s="263"/>
      <c r="C1012" s="228"/>
      <c r="D1012" s="229"/>
      <c r="E1012" s="229"/>
      <c r="F1012" s="229"/>
      <c r="G1012" s="229"/>
      <c r="H1012" s="229"/>
      <c r="I1012" s="229"/>
      <c r="J1012" s="229"/>
      <c r="K1012" s="229"/>
      <c r="L1012" s="229"/>
      <c r="M1012" s="229"/>
      <c r="N1012" s="230"/>
      <c r="O1012" s="231"/>
      <c r="P1012" s="232"/>
      <c r="Q1012" s="233"/>
    </row>
    <row r="1013" spans="1:17">
      <c r="A1013" s="304">
        <v>9</v>
      </c>
      <c r="B1013" s="305" t="s">
        <v>570</v>
      </c>
      <c r="C1013" s="306"/>
      <c r="D1013" s="307"/>
      <c r="E1013" s="307"/>
      <c r="F1013" s="307"/>
      <c r="G1013" s="307"/>
      <c r="H1013" s="307"/>
      <c r="I1013" s="308"/>
      <c r="J1013" s="308"/>
      <c r="K1013" s="308"/>
      <c r="L1013" s="308"/>
      <c r="M1013" s="308"/>
      <c r="N1013" s="309"/>
      <c r="O1013" s="308"/>
      <c r="P1013" s="310"/>
      <c r="Q1013" s="311"/>
    </row>
    <row r="1014" spans="1:17">
      <c r="A1014" s="248"/>
      <c r="B1014" s="263"/>
      <c r="C1014" s="299"/>
      <c r="D1014" s="229"/>
      <c r="E1014" s="229"/>
      <c r="F1014" s="229"/>
      <c r="G1014" s="229"/>
      <c r="H1014" s="229"/>
      <c r="I1014" s="229"/>
      <c r="J1014" s="229"/>
      <c r="K1014" s="229"/>
      <c r="L1014" s="229"/>
      <c r="M1014" s="229"/>
      <c r="N1014" s="230"/>
      <c r="O1014" s="231"/>
      <c r="P1014" s="232"/>
      <c r="Q1014" s="233"/>
    </row>
    <row r="1015" spans="1:17">
      <c r="A1015" s="248"/>
      <c r="B1015" s="263"/>
      <c r="C1015" s="302" t="s">
        <v>571</v>
      </c>
      <c r="D1015" s="229"/>
      <c r="E1015" s="229">
        <v>62.76</v>
      </c>
      <c r="F1015" s="229">
        <v>0.12</v>
      </c>
      <c r="G1015" s="229"/>
      <c r="H1015" s="229"/>
      <c r="I1015" s="229"/>
      <c r="J1015" s="229"/>
      <c r="K1015" s="229"/>
      <c r="L1015" s="229"/>
      <c r="M1015" s="229"/>
      <c r="N1015" s="230" t="s">
        <v>378</v>
      </c>
      <c r="O1015" s="229">
        <f>E1015*F1015</f>
        <v>7.5311999999999992</v>
      </c>
      <c r="P1015" s="232" t="s">
        <v>272</v>
      </c>
      <c r="Q1015" s="233"/>
    </row>
    <row r="1016" spans="1:17">
      <c r="A1016" s="248"/>
      <c r="B1016" s="263"/>
      <c r="C1016" s="302" t="s">
        <v>572</v>
      </c>
      <c r="D1016" s="229">
        <v>1.35</v>
      </c>
      <c r="E1016" s="229">
        <v>0.3</v>
      </c>
      <c r="F1016" s="229">
        <v>0.1</v>
      </c>
      <c r="G1016" s="229"/>
      <c r="H1016" s="229"/>
      <c r="I1016" s="229"/>
      <c r="J1016" s="229"/>
      <c r="K1016" s="229"/>
      <c r="L1016" s="229"/>
      <c r="M1016" s="229"/>
      <c r="N1016" s="230" t="s">
        <v>378</v>
      </c>
      <c r="O1016" s="229">
        <f>D1016*E1016*F1016</f>
        <v>4.0500000000000008E-2</v>
      </c>
      <c r="P1016" s="232"/>
      <c r="Q1016" s="233"/>
    </row>
    <row r="1017" spans="1:17">
      <c r="A1017" s="248"/>
      <c r="B1017" s="263"/>
      <c r="C1017" s="302" t="s">
        <v>572</v>
      </c>
      <c r="D1017" s="229">
        <v>1.35</v>
      </c>
      <c r="E1017" s="229">
        <v>0.3</v>
      </c>
      <c r="F1017" s="229">
        <v>0.1</v>
      </c>
      <c r="G1017" s="229"/>
      <c r="H1017" s="229"/>
      <c r="I1017" s="229"/>
      <c r="J1017" s="229"/>
      <c r="K1017" s="229"/>
      <c r="L1017" s="229"/>
      <c r="M1017" s="229"/>
      <c r="N1017" s="230" t="s">
        <v>378</v>
      </c>
      <c r="O1017" s="229">
        <f t="shared" ref="O1017:O1025" si="437">D1017*E1017*F1017</f>
        <v>4.0500000000000008E-2</v>
      </c>
      <c r="P1017" s="232"/>
      <c r="Q1017" s="233"/>
    </row>
    <row r="1018" spans="1:17">
      <c r="A1018" s="248"/>
      <c r="B1018" s="263"/>
      <c r="C1018" s="302" t="s">
        <v>573</v>
      </c>
      <c r="D1018" s="229">
        <v>1.35</v>
      </c>
      <c r="E1018" s="229">
        <v>0.3</v>
      </c>
      <c r="F1018" s="229">
        <v>0.1</v>
      </c>
      <c r="G1018" s="229"/>
      <c r="H1018" s="229"/>
      <c r="I1018" s="229"/>
      <c r="J1018" s="229"/>
      <c r="K1018" s="229"/>
      <c r="L1018" s="229"/>
      <c r="M1018" s="229"/>
      <c r="N1018" s="230" t="s">
        <v>378</v>
      </c>
      <c r="O1018" s="229">
        <f t="shared" si="437"/>
        <v>4.0500000000000008E-2</v>
      </c>
      <c r="P1018" s="232"/>
      <c r="Q1018" s="233"/>
    </row>
    <row r="1019" spans="1:17">
      <c r="A1019" s="248"/>
      <c r="B1019" s="263"/>
      <c r="C1019" s="302" t="s">
        <v>573</v>
      </c>
      <c r="D1019" s="229">
        <v>4.4969999999999999</v>
      </c>
      <c r="E1019" s="229">
        <v>0.4</v>
      </c>
      <c r="F1019" s="229">
        <v>0.1</v>
      </c>
      <c r="G1019" s="229"/>
      <c r="H1019" s="229"/>
      <c r="I1019" s="229"/>
      <c r="J1019" s="229"/>
      <c r="K1019" s="229"/>
      <c r="L1019" s="229"/>
      <c r="M1019" s="229"/>
      <c r="N1019" s="230" t="s">
        <v>378</v>
      </c>
      <c r="O1019" s="229">
        <f t="shared" si="437"/>
        <v>0.17988000000000001</v>
      </c>
      <c r="P1019" s="232"/>
      <c r="Q1019" s="233"/>
    </row>
    <row r="1020" spans="1:17">
      <c r="A1020" s="248"/>
      <c r="B1020" s="263"/>
      <c r="C1020" s="302" t="s">
        <v>573</v>
      </c>
      <c r="D1020" s="229">
        <v>4.5</v>
      </c>
      <c r="E1020" s="229">
        <v>0.66500000000000004</v>
      </c>
      <c r="F1020" s="229">
        <v>0.1</v>
      </c>
      <c r="G1020" s="229"/>
      <c r="H1020" s="229"/>
      <c r="I1020" s="229"/>
      <c r="J1020" s="229"/>
      <c r="K1020" s="229"/>
      <c r="L1020" s="229"/>
      <c r="M1020" s="229"/>
      <c r="N1020" s="230" t="s">
        <v>378</v>
      </c>
      <c r="O1020" s="229">
        <f t="shared" si="437"/>
        <v>0.29925000000000002</v>
      </c>
      <c r="P1020" s="232"/>
      <c r="Q1020" s="233"/>
    </row>
    <row r="1021" spans="1:17">
      <c r="A1021" s="248"/>
      <c r="B1021" s="263"/>
      <c r="C1021" s="302" t="s">
        <v>573</v>
      </c>
      <c r="D1021" s="229">
        <v>3.6</v>
      </c>
      <c r="E1021" s="229">
        <v>1</v>
      </c>
      <c r="F1021" s="229">
        <v>0.1</v>
      </c>
      <c r="G1021" s="229"/>
      <c r="H1021" s="229"/>
      <c r="I1021" s="229"/>
      <c r="J1021" s="229"/>
      <c r="K1021" s="229"/>
      <c r="L1021" s="229"/>
      <c r="M1021" s="229"/>
      <c r="N1021" s="230" t="s">
        <v>378</v>
      </c>
      <c r="O1021" s="229">
        <f t="shared" si="437"/>
        <v>0.36000000000000004</v>
      </c>
      <c r="P1021" s="232"/>
      <c r="Q1021" s="233"/>
    </row>
    <row r="1022" spans="1:17">
      <c r="A1022" s="248"/>
      <c r="B1022" s="263"/>
      <c r="C1022" s="302" t="s">
        <v>573</v>
      </c>
      <c r="D1022" s="229">
        <v>3</v>
      </c>
      <c r="E1022" s="229">
        <v>1</v>
      </c>
      <c r="F1022" s="229">
        <v>0.1</v>
      </c>
      <c r="G1022" s="229"/>
      <c r="H1022" s="229"/>
      <c r="I1022" s="229"/>
      <c r="J1022" s="229"/>
      <c r="K1022" s="229"/>
      <c r="L1022" s="229"/>
      <c r="M1022" s="229"/>
      <c r="N1022" s="230" t="s">
        <v>378</v>
      </c>
      <c r="O1022" s="229">
        <f t="shared" si="437"/>
        <v>0.30000000000000004</v>
      </c>
      <c r="P1022" s="232"/>
      <c r="Q1022" s="233"/>
    </row>
    <row r="1023" spans="1:17">
      <c r="A1023" s="248"/>
      <c r="B1023" s="263"/>
      <c r="C1023" s="302" t="s">
        <v>574</v>
      </c>
      <c r="D1023" s="229">
        <f>1.45+1.55</f>
        <v>3</v>
      </c>
      <c r="E1023" s="229">
        <v>0.54500000000000004</v>
      </c>
      <c r="F1023" s="229">
        <v>0.1</v>
      </c>
      <c r="G1023" s="229"/>
      <c r="H1023" s="229"/>
      <c r="I1023" s="229"/>
      <c r="J1023" s="229"/>
      <c r="K1023" s="229"/>
      <c r="L1023" s="229"/>
      <c r="M1023" s="229"/>
      <c r="N1023" s="230" t="s">
        <v>378</v>
      </c>
      <c r="O1023" s="229">
        <f t="shared" si="437"/>
        <v>0.16350000000000003</v>
      </c>
      <c r="P1023" s="232"/>
      <c r="Q1023" s="233"/>
    </row>
    <row r="1024" spans="1:17">
      <c r="A1024" s="248"/>
      <c r="B1024" s="263"/>
      <c r="C1024" s="302" t="s">
        <v>574</v>
      </c>
      <c r="D1024" s="229">
        <v>2.25</v>
      </c>
      <c r="E1024" s="229">
        <v>1.58</v>
      </c>
      <c r="F1024" s="229">
        <v>0.12</v>
      </c>
      <c r="G1024" s="229"/>
      <c r="H1024" s="229"/>
      <c r="I1024" s="229"/>
      <c r="J1024" s="229"/>
      <c r="K1024" s="229"/>
      <c r="L1024" s="229"/>
      <c r="M1024" s="229"/>
      <c r="N1024" s="230" t="s">
        <v>378</v>
      </c>
      <c r="O1024" s="229">
        <f t="shared" si="437"/>
        <v>0.42659999999999998</v>
      </c>
      <c r="P1024" s="232"/>
      <c r="Q1024" s="233"/>
    </row>
    <row r="1025" spans="1:17">
      <c r="A1025" s="248"/>
      <c r="B1025" s="263"/>
      <c r="C1025" s="302" t="s">
        <v>574</v>
      </c>
      <c r="D1025" s="229">
        <f>0.7+2.05</f>
        <v>2.75</v>
      </c>
      <c r="E1025" s="229">
        <v>0.54500000000000004</v>
      </c>
      <c r="F1025" s="229">
        <v>0.1</v>
      </c>
      <c r="G1025" s="229"/>
      <c r="H1025" s="229"/>
      <c r="I1025" s="229"/>
      <c r="J1025" s="229"/>
      <c r="K1025" s="229"/>
      <c r="L1025" s="229"/>
      <c r="M1025" s="229"/>
      <c r="N1025" s="230" t="s">
        <v>378</v>
      </c>
      <c r="O1025" s="229">
        <f t="shared" si="437"/>
        <v>0.14987500000000001</v>
      </c>
      <c r="P1025" s="232"/>
      <c r="Q1025" s="233"/>
    </row>
    <row r="1026" spans="1:17">
      <c r="A1026" s="248"/>
      <c r="B1026" s="263"/>
      <c r="C1026" s="299"/>
      <c r="D1026" s="229"/>
      <c r="E1026" s="229"/>
      <c r="F1026" s="229"/>
      <c r="G1026" s="229"/>
      <c r="H1026" s="229"/>
      <c r="I1026" s="229"/>
      <c r="J1026" s="229"/>
      <c r="K1026" s="229"/>
      <c r="L1026" s="229"/>
      <c r="M1026" s="229"/>
      <c r="N1026" s="230"/>
      <c r="O1026" s="229">
        <f>SUM(O1015:O1025)</f>
        <v>9.5318050000000003</v>
      </c>
      <c r="P1026" s="232"/>
      <c r="Q1026" s="233"/>
    </row>
    <row r="1027" spans="1:17">
      <c r="A1027" s="248"/>
      <c r="B1027" s="263"/>
      <c r="C1027" s="299"/>
      <c r="D1027" s="229"/>
      <c r="E1027" s="229"/>
      <c r="F1027" s="229"/>
      <c r="G1027" s="229"/>
      <c r="H1027" s="229"/>
      <c r="I1027" s="229"/>
      <c r="J1027" s="229"/>
      <c r="K1027" s="229"/>
      <c r="L1027" s="229"/>
      <c r="M1027" s="229"/>
      <c r="N1027" s="230"/>
      <c r="O1027" s="231"/>
      <c r="P1027" s="232"/>
      <c r="Q1027" s="233"/>
    </row>
    <row r="1028" spans="1:17">
      <c r="A1028" s="248"/>
      <c r="B1028" s="263"/>
      <c r="C1028" s="299"/>
      <c r="D1028" s="229"/>
      <c r="E1028" s="229"/>
      <c r="F1028" s="229"/>
      <c r="G1028" s="229"/>
      <c r="H1028" s="229"/>
      <c r="I1028" s="229"/>
      <c r="J1028" s="229"/>
      <c r="K1028" s="229"/>
      <c r="L1028" s="229"/>
      <c r="M1028" s="229"/>
      <c r="N1028" s="230"/>
      <c r="O1028" s="231"/>
      <c r="P1028" s="232"/>
      <c r="Q1028" s="233"/>
    </row>
    <row r="1029" spans="1:17">
      <c r="A1029" s="257" t="s">
        <v>53</v>
      </c>
      <c r="B1029" s="296" t="s">
        <v>489</v>
      </c>
      <c r="C1029" s="228"/>
      <c r="D1029" s="229"/>
      <c r="E1029" s="229"/>
      <c r="F1029" s="229"/>
      <c r="G1029" s="229"/>
      <c r="H1029" s="229"/>
      <c r="I1029" s="229"/>
      <c r="J1029" s="229"/>
      <c r="K1029" s="229"/>
      <c r="L1029" s="229"/>
      <c r="M1029" s="229"/>
      <c r="N1029" s="230"/>
      <c r="O1029" s="231"/>
      <c r="P1029" s="232"/>
      <c r="Q1029" s="233"/>
    </row>
    <row r="1030" spans="1:17">
      <c r="A1030" s="226">
        <v>1</v>
      </c>
      <c r="B1030" s="295" t="s">
        <v>267</v>
      </c>
      <c r="C1030" s="228"/>
      <c r="D1030" s="229"/>
      <c r="E1030" s="229"/>
      <c r="F1030" s="229"/>
      <c r="G1030" s="229"/>
      <c r="H1030" s="229"/>
      <c r="I1030" s="229"/>
      <c r="J1030" s="229"/>
      <c r="K1030" s="229"/>
      <c r="L1030" s="229"/>
      <c r="M1030" s="229"/>
      <c r="N1030" s="230"/>
      <c r="O1030" s="231"/>
      <c r="P1030" s="232"/>
      <c r="Q1030" s="233"/>
    </row>
    <row r="1031" spans="1:17">
      <c r="A1031" s="226"/>
      <c r="B1031" s="290"/>
      <c r="C1031" s="237" t="s">
        <v>490</v>
      </c>
      <c r="D1031" s="229">
        <v>3.76</v>
      </c>
      <c r="E1031" s="229">
        <v>13.4</v>
      </c>
      <c r="F1031" s="229"/>
      <c r="G1031" s="229"/>
      <c r="H1031" s="229"/>
      <c r="I1031" s="229"/>
      <c r="J1031" s="229"/>
      <c r="K1031" s="229"/>
      <c r="L1031" s="229"/>
      <c r="M1031" s="229">
        <v>1.075</v>
      </c>
      <c r="N1031" s="230" t="s">
        <v>378</v>
      </c>
      <c r="O1031" s="229">
        <f>SUM(D1031:L1031)*M1031</f>
        <v>18.446999999999999</v>
      </c>
      <c r="P1031" s="232" t="s">
        <v>386</v>
      </c>
      <c r="Q1031" s="233"/>
    </row>
    <row r="1032" spans="1:17">
      <c r="A1032" s="226"/>
      <c r="B1032" s="227"/>
      <c r="C1032" s="237" t="s">
        <v>491</v>
      </c>
      <c r="D1032" s="229">
        <v>7.69</v>
      </c>
      <c r="E1032" s="229"/>
      <c r="F1032" s="229"/>
      <c r="G1032" s="229"/>
      <c r="H1032" s="229"/>
      <c r="I1032" s="229"/>
      <c r="J1032" s="229"/>
      <c r="K1032" s="229"/>
      <c r="L1032" s="229"/>
      <c r="M1032" s="229">
        <f>M1031</f>
        <v>1.075</v>
      </c>
      <c r="N1032" s="230" t="s">
        <v>378</v>
      </c>
      <c r="O1032" s="229">
        <f t="shared" ref="O1032:O1035" si="438">SUM(D1032:L1032)*M1032</f>
        <v>8.26675</v>
      </c>
      <c r="P1032" s="232"/>
      <c r="Q1032" s="233"/>
    </row>
    <row r="1033" spans="1:17">
      <c r="A1033" s="226"/>
      <c r="B1033" s="227"/>
      <c r="C1033" s="237" t="s">
        <v>492</v>
      </c>
      <c r="D1033" s="229">
        <v>1.6</v>
      </c>
      <c r="E1033" s="229">
        <v>0.35</v>
      </c>
      <c r="F1033" s="229"/>
      <c r="G1033" s="229"/>
      <c r="H1033" s="229"/>
      <c r="I1033" s="229"/>
      <c r="J1033" s="229"/>
      <c r="K1033" s="229"/>
      <c r="L1033" s="229"/>
      <c r="M1033" s="229">
        <f t="shared" ref="M1033:M1035" si="439">M1032</f>
        <v>1.075</v>
      </c>
      <c r="N1033" s="230" t="s">
        <v>378</v>
      </c>
      <c r="O1033" s="229">
        <f t="shared" si="438"/>
        <v>2.0962499999999999</v>
      </c>
      <c r="P1033" s="232"/>
      <c r="Q1033" s="233"/>
    </row>
    <row r="1034" spans="1:17">
      <c r="A1034" s="226"/>
      <c r="B1034" s="227"/>
      <c r="C1034" s="237" t="s">
        <v>494</v>
      </c>
      <c r="D1034" s="229">
        <v>0.59</v>
      </c>
      <c r="E1034" s="229">
        <v>1.32</v>
      </c>
      <c r="F1034" s="229">
        <v>0.59</v>
      </c>
      <c r="G1034" s="229">
        <v>0.5</v>
      </c>
      <c r="H1034" s="229"/>
      <c r="I1034" s="229"/>
      <c r="J1034" s="229"/>
      <c r="K1034" s="229"/>
      <c r="L1034" s="229"/>
      <c r="M1034" s="229">
        <f t="shared" si="439"/>
        <v>1.075</v>
      </c>
      <c r="N1034" s="230" t="s">
        <v>378</v>
      </c>
      <c r="O1034" s="229">
        <f t="shared" si="438"/>
        <v>3.2249999999999996</v>
      </c>
      <c r="P1034" s="232"/>
      <c r="Q1034" s="233"/>
    </row>
    <row r="1035" spans="1:17">
      <c r="A1035" s="226"/>
      <c r="B1035" s="227"/>
      <c r="C1035" s="228"/>
      <c r="D1035" s="229">
        <v>5.25</v>
      </c>
      <c r="E1035" s="229"/>
      <c r="F1035" s="229"/>
      <c r="G1035" s="229"/>
      <c r="H1035" s="229"/>
      <c r="I1035" s="229"/>
      <c r="J1035" s="229"/>
      <c r="K1035" s="229"/>
      <c r="L1035" s="229"/>
      <c r="M1035" s="229">
        <f t="shared" si="439"/>
        <v>1.075</v>
      </c>
      <c r="N1035" s="230" t="s">
        <v>378</v>
      </c>
      <c r="O1035" s="229">
        <f t="shared" si="438"/>
        <v>5.6437499999999998</v>
      </c>
      <c r="P1035" s="232"/>
      <c r="Q1035" s="233"/>
    </row>
    <row r="1036" spans="1:17">
      <c r="A1036" s="226"/>
      <c r="B1036" s="236"/>
      <c r="C1036" s="237"/>
      <c r="D1036" s="240"/>
      <c r="E1036" s="240"/>
      <c r="F1036" s="240"/>
      <c r="G1036" s="240"/>
      <c r="H1036" s="240"/>
      <c r="I1036" s="240"/>
      <c r="J1036" s="240"/>
      <c r="K1036" s="240"/>
      <c r="L1036" s="240"/>
      <c r="M1036" s="258" t="s">
        <v>493</v>
      </c>
      <c r="N1036" s="256"/>
      <c r="O1036" s="240">
        <f>SUM(O1030:O1035)</f>
        <v>37.678749999999994</v>
      </c>
      <c r="P1036" s="241" t="s">
        <v>272</v>
      </c>
      <c r="Q1036" s="233"/>
    </row>
    <row r="1037" spans="1:17">
      <c r="A1037" s="226"/>
      <c r="B1037" s="263"/>
      <c r="C1037" s="228"/>
      <c r="D1037" s="229"/>
      <c r="E1037" s="229"/>
      <c r="F1037" s="229"/>
      <c r="G1037" s="229"/>
      <c r="H1037" s="229"/>
      <c r="I1037" s="229"/>
      <c r="J1037" s="229"/>
      <c r="K1037" s="229"/>
      <c r="L1037" s="229"/>
      <c r="M1037" s="229"/>
      <c r="N1037" s="230"/>
      <c r="O1037" s="231"/>
      <c r="P1037" s="232"/>
      <c r="Q1037" s="233"/>
    </row>
    <row r="1038" spans="1:17">
      <c r="A1038" s="226">
        <v>2</v>
      </c>
      <c r="B1038" s="261" t="s">
        <v>251</v>
      </c>
      <c r="C1038" s="228"/>
      <c r="D1038" s="229"/>
      <c r="E1038" s="229"/>
      <c r="F1038" s="229"/>
      <c r="G1038" s="229"/>
      <c r="H1038" s="229"/>
      <c r="I1038" s="229"/>
      <c r="J1038" s="229"/>
      <c r="K1038" s="229"/>
      <c r="L1038" s="229"/>
      <c r="M1038" s="229"/>
      <c r="N1038" s="230"/>
      <c r="O1038" s="231"/>
      <c r="P1038" s="232"/>
      <c r="Q1038" s="233"/>
    </row>
    <row r="1039" spans="1:17">
      <c r="A1039" s="226"/>
      <c r="B1039" s="290"/>
      <c r="C1039" s="237" t="s">
        <v>495</v>
      </c>
      <c r="D1039" s="229">
        <v>12.37</v>
      </c>
      <c r="E1039" s="229"/>
      <c r="F1039" s="229"/>
      <c r="G1039" s="229"/>
      <c r="H1039" s="229"/>
      <c r="I1039" s="229"/>
      <c r="J1039" s="229"/>
      <c r="K1039" s="229"/>
      <c r="L1039" s="229"/>
      <c r="M1039" s="229">
        <v>1.075</v>
      </c>
      <c r="N1039" s="230" t="s">
        <v>378</v>
      </c>
      <c r="O1039" s="229">
        <f>SUM(D1039:L1039)*M1039</f>
        <v>13.297749999999999</v>
      </c>
      <c r="P1039" s="232" t="s">
        <v>386</v>
      </c>
      <c r="Q1039" s="233"/>
    </row>
    <row r="1040" spans="1:17">
      <c r="A1040" s="226"/>
      <c r="B1040" s="227"/>
      <c r="C1040" s="237" t="s">
        <v>496</v>
      </c>
      <c r="D1040" s="229">
        <v>3.18</v>
      </c>
      <c r="E1040" s="229"/>
      <c r="F1040" s="229"/>
      <c r="G1040" s="229"/>
      <c r="H1040" s="229"/>
      <c r="I1040" s="229"/>
      <c r="J1040" s="229"/>
      <c r="K1040" s="229"/>
      <c r="L1040" s="229"/>
      <c r="M1040" s="229">
        <f>M1039</f>
        <v>1.075</v>
      </c>
      <c r="N1040" s="230" t="s">
        <v>378</v>
      </c>
      <c r="O1040" s="229">
        <f t="shared" ref="O1040:O1041" si="440">SUM(D1040:L1040)*M1040</f>
        <v>3.4184999999999999</v>
      </c>
      <c r="P1040" s="232"/>
      <c r="Q1040" s="233"/>
    </row>
    <row r="1041" spans="1:17">
      <c r="A1041" s="226"/>
      <c r="B1041" s="227"/>
      <c r="C1041" s="237" t="s">
        <v>497</v>
      </c>
      <c r="D1041" s="229">
        <v>5.0599999999999996</v>
      </c>
      <c r="E1041" s="229">
        <v>2.92</v>
      </c>
      <c r="F1041" s="229">
        <v>0.45</v>
      </c>
      <c r="G1041" s="229"/>
      <c r="H1041" s="229"/>
      <c r="I1041" s="229"/>
      <c r="J1041" s="229"/>
      <c r="K1041" s="229"/>
      <c r="L1041" s="229"/>
      <c r="M1041" s="229">
        <f t="shared" ref="M1041" si="441">M1040</f>
        <v>1.075</v>
      </c>
      <c r="N1041" s="230" t="s">
        <v>378</v>
      </c>
      <c r="O1041" s="229">
        <f t="shared" si="440"/>
        <v>9.0622499999999988</v>
      </c>
      <c r="P1041" s="232"/>
      <c r="Q1041" s="233"/>
    </row>
    <row r="1042" spans="1:17">
      <c r="A1042" s="226"/>
      <c r="B1042" s="236"/>
      <c r="C1042" s="237"/>
      <c r="D1042" s="240"/>
      <c r="E1042" s="240"/>
      <c r="F1042" s="240"/>
      <c r="G1042" s="240"/>
      <c r="H1042" s="240"/>
      <c r="I1042" s="240"/>
      <c r="J1042" s="240"/>
      <c r="K1042" s="240"/>
      <c r="L1042" s="240"/>
      <c r="M1042" s="258" t="s">
        <v>493</v>
      </c>
      <c r="N1042" s="256"/>
      <c r="O1042" s="240">
        <f>SUM(O1038:O1041)</f>
        <v>25.778499999999998</v>
      </c>
      <c r="P1042" s="241" t="s">
        <v>272</v>
      </c>
      <c r="Q1042" s="233"/>
    </row>
    <row r="1043" spans="1:17">
      <c r="A1043" s="226"/>
      <c r="B1043" s="263"/>
      <c r="C1043" s="228"/>
      <c r="D1043" s="229"/>
      <c r="E1043" s="229"/>
      <c r="F1043" s="229"/>
      <c r="G1043" s="229"/>
      <c r="H1043" s="229"/>
      <c r="I1043" s="229"/>
      <c r="J1043" s="229"/>
      <c r="K1043" s="229"/>
      <c r="L1043" s="229"/>
      <c r="M1043" s="229"/>
      <c r="N1043" s="230"/>
      <c r="O1043" s="231"/>
      <c r="P1043" s="232"/>
      <c r="Q1043" s="233"/>
    </row>
    <row r="1044" spans="1:17">
      <c r="A1044" s="226">
        <v>3</v>
      </c>
      <c r="B1044" s="261" t="s">
        <v>266</v>
      </c>
      <c r="C1044" s="228"/>
      <c r="D1044" s="229"/>
      <c r="E1044" s="229"/>
      <c r="F1044" s="229"/>
      <c r="G1044" s="229"/>
      <c r="H1044" s="229"/>
      <c r="I1044" s="229"/>
      <c r="J1044" s="229"/>
      <c r="K1044" s="229"/>
      <c r="L1044" s="229"/>
      <c r="M1044" s="229"/>
      <c r="N1044" s="230"/>
      <c r="O1044" s="231"/>
      <c r="P1044" s="232"/>
      <c r="Q1044" s="233"/>
    </row>
    <row r="1045" spans="1:17">
      <c r="A1045" s="226"/>
      <c r="B1045" s="290"/>
      <c r="C1045" s="237" t="s">
        <v>498</v>
      </c>
      <c r="D1045" s="229">
        <v>1.78</v>
      </c>
      <c r="E1045" s="229">
        <v>2.1800000000000002</v>
      </c>
      <c r="F1045" s="229">
        <v>3.01</v>
      </c>
      <c r="G1045" s="229">
        <v>9.18</v>
      </c>
      <c r="H1045" s="229"/>
      <c r="I1045" s="229"/>
      <c r="J1045" s="229"/>
      <c r="K1045" s="229"/>
      <c r="L1045" s="229"/>
      <c r="M1045" s="229">
        <v>1.075</v>
      </c>
      <c r="N1045" s="230" t="s">
        <v>378</v>
      </c>
      <c r="O1045" s="229">
        <f>SUM(D1045:L1045)*M1045</f>
        <v>17.361249999999998</v>
      </c>
      <c r="P1045" s="232" t="s">
        <v>386</v>
      </c>
      <c r="Q1045" s="233"/>
    </row>
    <row r="1046" spans="1:17">
      <c r="A1046" s="226"/>
      <c r="B1046" s="227"/>
      <c r="C1046" s="237" t="s">
        <v>496</v>
      </c>
      <c r="D1046" s="229">
        <v>9.18</v>
      </c>
      <c r="E1046" s="229">
        <v>1.51</v>
      </c>
      <c r="F1046" s="229"/>
      <c r="G1046" s="229"/>
      <c r="H1046" s="229"/>
      <c r="I1046" s="229"/>
      <c r="J1046" s="229"/>
      <c r="K1046" s="229"/>
      <c r="L1046" s="229"/>
      <c r="M1046" s="229">
        <f>M1045</f>
        <v>1.075</v>
      </c>
      <c r="N1046" s="230" t="s">
        <v>378</v>
      </c>
      <c r="O1046" s="229">
        <f t="shared" ref="O1046" si="442">SUM(D1046:L1046)*M1046</f>
        <v>11.49175</v>
      </c>
      <c r="P1046" s="232"/>
      <c r="Q1046" s="233"/>
    </row>
    <row r="1047" spans="1:17">
      <c r="A1047" s="226"/>
      <c r="B1047" s="236"/>
      <c r="C1047" s="237"/>
      <c r="D1047" s="240"/>
      <c r="E1047" s="240"/>
      <c r="F1047" s="240"/>
      <c r="G1047" s="240"/>
      <c r="H1047" s="240"/>
      <c r="I1047" s="240"/>
      <c r="J1047" s="240"/>
      <c r="K1047" s="240"/>
      <c r="L1047" s="240"/>
      <c r="M1047" s="258" t="s">
        <v>493</v>
      </c>
      <c r="N1047" s="256"/>
      <c r="O1047" s="240">
        <f>SUM(O1044:O1046)</f>
        <v>28.852999999999998</v>
      </c>
      <c r="P1047" s="241" t="s">
        <v>272</v>
      </c>
      <c r="Q1047" s="233"/>
    </row>
    <row r="1048" spans="1:17">
      <c r="A1048" s="226"/>
      <c r="B1048" s="263"/>
      <c r="C1048" s="228"/>
      <c r="D1048" s="229"/>
      <c r="E1048" s="229"/>
      <c r="F1048" s="229"/>
      <c r="G1048" s="229"/>
      <c r="H1048" s="229"/>
      <c r="I1048" s="229"/>
      <c r="J1048" s="229"/>
      <c r="K1048" s="229"/>
      <c r="L1048" s="229"/>
      <c r="M1048" s="229"/>
      <c r="N1048" s="230"/>
      <c r="O1048" s="231"/>
      <c r="P1048" s="232"/>
      <c r="Q1048" s="233"/>
    </row>
    <row r="1049" spans="1:17">
      <c r="A1049" s="226">
        <v>4</v>
      </c>
      <c r="B1049" s="261" t="s">
        <v>148</v>
      </c>
      <c r="C1049" s="228"/>
      <c r="D1049" s="229"/>
      <c r="E1049" s="229"/>
      <c r="F1049" s="229"/>
      <c r="G1049" s="229"/>
      <c r="H1049" s="229"/>
      <c r="I1049" s="229"/>
      <c r="J1049" s="229"/>
      <c r="K1049" s="229"/>
      <c r="L1049" s="229"/>
      <c r="M1049" s="229"/>
      <c r="N1049" s="230"/>
      <c r="O1049" s="231"/>
      <c r="P1049" s="232"/>
      <c r="Q1049" s="233"/>
    </row>
    <row r="1050" spans="1:17">
      <c r="A1050" s="226"/>
      <c r="B1050" s="290"/>
      <c r="C1050" s="237" t="s">
        <v>500</v>
      </c>
      <c r="D1050" s="229">
        <v>0.45</v>
      </c>
      <c r="E1050" s="229">
        <v>3.15</v>
      </c>
      <c r="F1050" s="229">
        <v>0.45</v>
      </c>
      <c r="G1050" s="229">
        <v>0.45</v>
      </c>
      <c r="H1050" s="229">
        <v>0.45</v>
      </c>
      <c r="I1050" s="229">
        <v>0.66</v>
      </c>
      <c r="J1050" s="229"/>
      <c r="K1050" s="229"/>
      <c r="L1050" s="229"/>
      <c r="M1050" s="229">
        <v>1.075</v>
      </c>
      <c r="N1050" s="230" t="s">
        <v>378</v>
      </c>
      <c r="O1050" s="229">
        <f>SUM(D1050:L1050)*M1050</f>
        <v>6.0307500000000003</v>
      </c>
      <c r="P1050" s="232" t="s">
        <v>386</v>
      </c>
      <c r="Q1050" s="233"/>
    </row>
    <row r="1051" spans="1:17">
      <c r="A1051" s="226"/>
      <c r="B1051" s="227"/>
      <c r="C1051" s="237" t="s">
        <v>499</v>
      </c>
      <c r="D1051" s="229">
        <v>1.1299999999999999</v>
      </c>
      <c r="E1051" s="229">
        <v>4.68</v>
      </c>
      <c r="F1051" s="229"/>
      <c r="G1051" s="229"/>
      <c r="H1051" s="229"/>
      <c r="I1051" s="229"/>
      <c r="J1051" s="229"/>
      <c r="K1051" s="229"/>
      <c r="L1051" s="229"/>
      <c r="M1051" s="229">
        <f>M1050</f>
        <v>1.075</v>
      </c>
      <c r="N1051" s="230" t="s">
        <v>378</v>
      </c>
      <c r="O1051" s="229">
        <f t="shared" ref="O1051" si="443">SUM(D1051:L1051)*M1051</f>
        <v>6.2457499999999992</v>
      </c>
      <c r="P1051" s="232"/>
      <c r="Q1051" s="233"/>
    </row>
    <row r="1052" spans="1:17">
      <c r="A1052" s="226"/>
      <c r="B1052" s="227"/>
      <c r="C1052" s="237" t="s">
        <v>501</v>
      </c>
      <c r="D1052" s="229">
        <v>9.18</v>
      </c>
      <c r="E1052" s="229">
        <v>9.18</v>
      </c>
      <c r="F1052" s="229">
        <v>9.18</v>
      </c>
      <c r="G1052" s="229"/>
      <c r="H1052" s="229"/>
      <c r="I1052" s="229"/>
      <c r="J1052" s="229"/>
      <c r="K1052" s="229"/>
      <c r="L1052" s="229"/>
      <c r="M1052" s="229">
        <f>M1051</f>
        <v>1.075</v>
      </c>
      <c r="N1052" s="230" t="s">
        <v>378</v>
      </c>
      <c r="O1052" s="229">
        <f t="shared" ref="O1052" si="444">SUM(D1052:L1052)*M1052</f>
        <v>29.605499999999999</v>
      </c>
      <c r="P1052" s="232"/>
      <c r="Q1052" s="233"/>
    </row>
    <row r="1053" spans="1:17">
      <c r="A1053" s="226"/>
      <c r="B1053" s="236"/>
      <c r="C1053" s="237"/>
      <c r="D1053" s="240"/>
      <c r="E1053" s="240"/>
      <c r="F1053" s="240"/>
      <c r="G1053" s="240"/>
      <c r="H1053" s="240"/>
      <c r="I1053" s="240"/>
      <c r="J1053" s="240"/>
      <c r="K1053" s="240"/>
      <c r="L1053" s="240"/>
      <c r="M1053" s="258" t="s">
        <v>493</v>
      </c>
      <c r="N1053" s="256"/>
      <c r="O1053" s="240">
        <f>SUM(O1050:O1052)</f>
        <v>41.881999999999998</v>
      </c>
      <c r="P1053" s="241" t="s">
        <v>272</v>
      </c>
      <c r="Q1053" s="233"/>
    </row>
    <row r="1054" spans="1:17">
      <c r="A1054" s="262"/>
      <c r="B1054" s="263"/>
      <c r="C1054" s="228"/>
      <c r="D1054" s="229"/>
      <c r="E1054" s="229"/>
      <c r="F1054" s="229"/>
      <c r="G1054" s="229"/>
      <c r="H1054" s="229"/>
      <c r="I1054" s="229"/>
      <c r="J1054" s="229"/>
      <c r="K1054" s="229"/>
      <c r="L1054" s="229"/>
      <c r="M1054" s="229"/>
      <c r="N1054" s="230"/>
      <c r="O1054" s="231"/>
      <c r="P1054" s="232"/>
      <c r="Q1054" s="233"/>
    </row>
    <row r="1055" spans="1:17">
      <c r="A1055" s="297" t="s">
        <v>23</v>
      </c>
      <c r="B1055" s="298" t="s">
        <v>24</v>
      </c>
      <c r="C1055" s="228"/>
      <c r="D1055" s="229"/>
      <c r="E1055" s="229"/>
      <c r="F1055" s="229"/>
      <c r="G1055" s="229"/>
      <c r="H1055" s="229"/>
      <c r="I1055" s="229"/>
      <c r="J1055" s="229"/>
      <c r="K1055" s="229"/>
      <c r="L1055" s="229"/>
      <c r="M1055" s="229"/>
      <c r="N1055" s="230"/>
      <c r="O1055" s="231"/>
      <c r="P1055" s="232"/>
      <c r="Q1055" s="233"/>
    </row>
    <row r="1056" spans="1:17">
      <c r="A1056" s="289">
        <v>1</v>
      </c>
      <c r="B1056" s="290" t="s">
        <v>502</v>
      </c>
      <c r="C1056" s="228"/>
      <c r="D1056" s="229"/>
      <c r="E1056" s="229"/>
      <c r="F1056" s="229"/>
      <c r="G1056" s="229"/>
      <c r="H1056" s="229"/>
      <c r="I1056" s="229"/>
      <c r="J1056" s="229"/>
      <c r="K1056" s="229"/>
      <c r="L1056" s="229"/>
      <c r="M1056" s="229"/>
      <c r="N1056" s="230"/>
      <c r="O1056" s="231"/>
      <c r="P1056" s="232"/>
      <c r="Q1056" s="233"/>
    </row>
    <row r="1057" spans="1:17">
      <c r="A1057" s="289"/>
      <c r="B1057" s="288" t="s">
        <v>503</v>
      </c>
      <c r="C1057" s="299"/>
      <c r="D1057" s="229"/>
      <c r="E1057" s="229"/>
      <c r="F1057" s="229"/>
      <c r="G1057" s="229"/>
      <c r="H1057" s="229"/>
      <c r="I1057" s="229"/>
      <c r="J1057" s="229"/>
      <c r="K1057" s="229"/>
      <c r="L1057" s="229"/>
      <c r="M1057" s="229"/>
      <c r="N1057" s="230"/>
      <c r="O1057" s="231"/>
      <c r="P1057" s="232"/>
      <c r="Q1057" s="233"/>
    </row>
    <row r="1058" spans="1:17">
      <c r="A1058" s="226"/>
      <c r="B1058" s="288"/>
      <c r="C1058" s="228">
        <v>1</v>
      </c>
      <c r="D1058" s="229">
        <v>1.35</v>
      </c>
      <c r="E1058" s="229">
        <v>0.3</v>
      </c>
      <c r="F1058" s="229"/>
      <c r="G1058" s="229"/>
      <c r="H1058" s="229"/>
      <c r="I1058" s="229"/>
      <c r="J1058" s="229"/>
      <c r="K1058" s="229"/>
      <c r="L1058" s="229"/>
      <c r="M1058" s="229">
        <v>1.5</v>
      </c>
      <c r="N1058" s="230" t="s">
        <v>378</v>
      </c>
      <c r="O1058" s="229">
        <f>D1058*E1058*M1058</f>
        <v>0.60750000000000004</v>
      </c>
      <c r="P1058" s="232" t="s">
        <v>353</v>
      </c>
      <c r="Q1058" s="233"/>
    </row>
    <row r="1059" spans="1:17">
      <c r="A1059" s="248"/>
      <c r="B1059" s="227"/>
      <c r="C1059" s="228">
        <v>2</v>
      </c>
      <c r="D1059" s="229">
        <v>1.35</v>
      </c>
      <c r="E1059" s="229">
        <v>0.3</v>
      </c>
      <c r="F1059" s="229"/>
      <c r="G1059" s="229"/>
      <c r="H1059" s="229"/>
      <c r="I1059" s="229"/>
      <c r="J1059" s="229"/>
      <c r="K1059" s="229"/>
      <c r="L1059" s="229"/>
      <c r="M1059" s="229">
        <f>M1058</f>
        <v>1.5</v>
      </c>
      <c r="N1059" s="230" t="s">
        <v>378</v>
      </c>
      <c r="O1059" s="229">
        <f t="shared" ref="O1059:O1065" si="445">D1059*E1059*M1059</f>
        <v>0.60750000000000004</v>
      </c>
      <c r="P1059" s="232"/>
      <c r="Q1059" s="233"/>
    </row>
    <row r="1060" spans="1:17">
      <c r="A1060" s="248"/>
      <c r="B1060" s="227"/>
      <c r="C1060" s="228">
        <v>3</v>
      </c>
      <c r="D1060" s="229">
        <v>3.6</v>
      </c>
      <c r="E1060" s="229">
        <v>0.45</v>
      </c>
      <c r="F1060" s="229"/>
      <c r="G1060" s="229"/>
      <c r="H1060" s="229"/>
      <c r="I1060" s="229"/>
      <c r="J1060" s="229"/>
      <c r="K1060" s="229"/>
      <c r="L1060" s="229"/>
      <c r="M1060" s="229">
        <f t="shared" ref="M1060:M1061" si="446">M1059</f>
        <v>1.5</v>
      </c>
      <c r="N1060" s="230" t="s">
        <v>378</v>
      </c>
      <c r="O1060" s="229">
        <f t="shared" si="445"/>
        <v>2.4300000000000002</v>
      </c>
      <c r="P1060" s="232"/>
      <c r="Q1060" s="233"/>
    </row>
    <row r="1061" spans="1:17">
      <c r="A1061" s="248"/>
      <c r="B1061" s="227"/>
      <c r="C1061" s="228">
        <v>4</v>
      </c>
      <c r="D1061" s="229">
        <v>4.5</v>
      </c>
      <c r="E1061" s="229">
        <v>0.4</v>
      </c>
      <c r="F1061" s="229"/>
      <c r="G1061" s="229"/>
      <c r="H1061" s="229"/>
      <c r="I1061" s="229"/>
      <c r="J1061" s="229"/>
      <c r="K1061" s="229"/>
      <c r="L1061" s="229"/>
      <c r="M1061" s="229">
        <f t="shared" si="446"/>
        <v>1.5</v>
      </c>
      <c r="N1061" s="230" t="s">
        <v>378</v>
      </c>
      <c r="O1061" s="229">
        <f t="shared" si="445"/>
        <v>2.7</v>
      </c>
      <c r="P1061" s="232"/>
      <c r="Q1061" s="233"/>
    </row>
    <row r="1062" spans="1:17">
      <c r="A1062" s="248"/>
      <c r="B1062" s="288" t="s">
        <v>504</v>
      </c>
      <c r="C1062" s="299"/>
      <c r="D1062" s="229"/>
      <c r="E1062" s="229"/>
      <c r="F1062" s="229"/>
      <c r="G1062" s="229"/>
      <c r="H1062" s="229"/>
      <c r="I1062" s="229"/>
      <c r="J1062" s="229"/>
      <c r="K1062" s="229"/>
      <c r="L1062" s="229"/>
      <c r="M1062" s="229"/>
      <c r="N1062" s="230" t="s">
        <v>378</v>
      </c>
      <c r="O1062" s="229">
        <f t="shared" si="445"/>
        <v>0</v>
      </c>
      <c r="P1062" s="232"/>
      <c r="Q1062" s="233"/>
    </row>
    <row r="1063" spans="1:17">
      <c r="A1063" s="248"/>
      <c r="B1063" s="300"/>
      <c r="C1063" s="299"/>
      <c r="D1063" s="229">
        <v>4.5</v>
      </c>
      <c r="E1063" s="229">
        <v>0.4</v>
      </c>
      <c r="F1063" s="229"/>
      <c r="G1063" s="229"/>
      <c r="H1063" s="229"/>
      <c r="I1063" s="229"/>
      <c r="J1063" s="229"/>
      <c r="K1063" s="229"/>
      <c r="L1063" s="229"/>
      <c r="M1063" s="229">
        <f>M1061</f>
        <v>1.5</v>
      </c>
      <c r="N1063" s="230" t="s">
        <v>378</v>
      </c>
      <c r="O1063" s="229">
        <f t="shared" si="445"/>
        <v>2.7</v>
      </c>
      <c r="P1063" s="232"/>
      <c r="Q1063" s="233"/>
    </row>
    <row r="1064" spans="1:17">
      <c r="A1064" s="248"/>
      <c r="B1064" s="300"/>
      <c r="C1064" s="299"/>
      <c r="D1064" s="229">
        <v>1.35</v>
      </c>
      <c r="E1064" s="229">
        <v>0.3</v>
      </c>
      <c r="F1064" s="229"/>
      <c r="G1064" s="229"/>
      <c r="H1064" s="229"/>
      <c r="I1064" s="229"/>
      <c r="J1064" s="229"/>
      <c r="K1064" s="229"/>
      <c r="L1064" s="229"/>
      <c r="M1064" s="229">
        <f t="shared" ref="M1064:M1065" si="447">M1063</f>
        <v>1.5</v>
      </c>
      <c r="N1064" s="230" t="s">
        <v>378</v>
      </c>
      <c r="O1064" s="229">
        <f t="shared" si="445"/>
        <v>0.60750000000000004</v>
      </c>
      <c r="P1064" s="232"/>
      <c r="Q1064" s="233"/>
    </row>
    <row r="1065" spans="1:17">
      <c r="A1065" s="248"/>
      <c r="B1065" s="300"/>
      <c r="C1065" s="299"/>
      <c r="D1065" s="229">
        <v>3.6</v>
      </c>
      <c r="E1065" s="229">
        <v>1</v>
      </c>
      <c r="F1065" s="229"/>
      <c r="G1065" s="229"/>
      <c r="H1065" s="229"/>
      <c r="I1065" s="229"/>
      <c r="J1065" s="229"/>
      <c r="K1065" s="229"/>
      <c r="L1065" s="229"/>
      <c r="M1065" s="229">
        <f t="shared" si="447"/>
        <v>1.5</v>
      </c>
      <c r="N1065" s="230" t="s">
        <v>378</v>
      </c>
      <c r="O1065" s="229">
        <f t="shared" si="445"/>
        <v>5.4</v>
      </c>
      <c r="P1065" s="232"/>
      <c r="Q1065" s="233"/>
    </row>
    <row r="1066" spans="1:17">
      <c r="A1066" s="248"/>
      <c r="B1066" s="300"/>
      <c r="C1066" s="299"/>
      <c r="D1066" s="229"/>
      <c r="E1066" s="229"/>
      <c r="F1066" s="229"/>
      <c r="G1066" s="229"/>
      <c r="H1066" s="229"/>
      <c r="I1066" s="229"/>
      <c r="J1066" s="229"/>
      <c r="K1066" s="229"/>
      <c r="L1066" s="229"/>
      <c r="M1066" s="229"/>
      <c r="N1066" s="230"/>
      <c r="O1066" s="239">
        <f>SUM(O1058:O1065)</f>
        <v>15.052500000000002</v>
      </c>
      <c r="P1066" s="244" t="s">
        <v>353</v>
      </c>
      <c r="Q1066" s="233"/>
    </row>
    <row r="1067" spans="1:17">
      <c r="A1067" s="248"/>
      <c r="B1067" s="300"/>
      <c r="C1067" s="299"/>
      <c r="D1067" s="229"/>
      <c r="E1067" s="229"/>
      <c r="F1067" s="229"/>
      <c r="G1067" s="229"/>
      <c r="H1067" s="229"/>
      <c r="I1067" s="229"/>
      <c r="J1067" s="229"/>
      <c r="K1067" s="229"/>
      <c r="L1067" s="229"/>
      <c r="M1067" s="229"/>
      <c r="N1067" s="230"/>
      <c r="O1067" s="231"/>
      <c r="P1067" s="232"/>
      <c r="Q1067" s="233"/>
    </row>
    <row r="1068" spans="1:17">
      <c r="A1068" s="248"/>
      <c r="B1068" s="227"/>
      <c r="C1068" s="228"/>
      <c r="D1068" s="229"/>
      <c r="E1068" s="229"/>
      <c r="F1068" s="229"/>
      <c r="G1068" s="229"/>
      <c r="H1068" s="229"/>
      <c r="I1068" s="229"/>
      <c r="J1068" s="229"/>
      <c r="K1068" s="229"/>
      <c r="L1068" s="229"/>
      <c r="M1068" s="229"/>
      <c r="N1068" s="230"/>
      <c r="O1068" s="231"/>
      <c r="P1068" s="232"/>
      <c r="Q1068" s="233"/>
    </row>
    <row r="1069" spans="1:17" ht="13" thickBot="1">
      <c r="A1069" s="264"/>
      <c r="B1069" s="265"/>
      <c r="C1069" s="266"/>
      <c r="D1069" s="267"/>
      <c r="E1069" s="267"/>
      <c r="F1069" s="267"/>
      <c r="G1069" s="267"/>
      <c r="H1069" s="267"/>
      <c r="I1069" s="267"/>
      <c r="J1069" s="267"/>
      <c r="K1069" s="267"/>
      <c r="L1069" s="267"/>
      <c r="M1069" s="267"/>
      <c r="N1069" s="268"/>
      <c r="O1069" s="269"/>
      <c r="P1069" s="270"/>
      <c r="Q1069" s="271"/>
    </row>
    <row r="1070" spans="1:17" ht="13" thickTop="1"/>
    <row r="1071" spans="1:17">
      <c r="O1071" s="99" t="str">
        <f>'[212]RAB RMH R02 '!H282</f>
        <v>Bogor,  11  Mei  2022</v>
      </c>
    </row>
    <row r="1077" spans="15:15">
      <c r="O1077" s="294" t="str">
        <f>'[212]RAB RMH R02 '!H289</f>
        <v>Agus Sasmita</v>
      </c>
    </row>
  </sheetData>
  <mergeCells count="8">
    <mergeCell ref="A10:A11"/>
    <mergeCell ref="B10:C11"/>
    <mergeCell ref="N10:O11"/>
    <mergeCell ref="P10:P11"/>
    <mergeCell ref="Q10:Q11"/>
    <mergeCell ref="D10:M10"/>
    <mergeCell ref="C1:F2"/>
    <mergeCell ref="C3:F4"/>
  </mergeCells>
  <pageMargins left="0.7" right="0.7" top="0.75" bottom="0.75" header="0.3" footer="0.3"/>
  <pageSetup paperSize="9" orientation="portrait" r:id="rId1"/>
  <ignoredErrors>
    <ignoredError sqref="H227 D241 D248 D355 F422 G778:G781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BCDE-8230-45BD-83AF-C484588A1220}">
  <dimension ref="B5:W39"/>
  <sheetViews>
    <sheetView showGridLines="0" topLeftCell="D17" zoomScale="130" zoomScaleNormal="130" workbookViewId="0">
      <selection activeCell="P28" sqref="P28"/>
    </sheetView>
  </sheetViews>
  <sheetFormatPr defaultRowHeight="12.5"/>
  <cols>
    <col min="2" max="2" width="3.08984375" style="1035" bestFit="1" customWidth="1"/>
    <col min="3" max="3" width="24.6328125" bestFit="1" customWidth="1"/>
    <col min="4" max="4" width="4.6328125" customWidth="1"/>
    <col min="5" max="5" width="1.6328125" bestFit="1" customWidth="1"/>
    <col min="6" max="6" width="3.81640625" bestFit="1" customWidth="1"/>
    <col min="7" max="7" width="1.81640625" customWidth="1"/>
    <col min="8" max="8" width="5.54296875" customWidth="1"/>
    <col min="9" max="9" width="15.6328125" bestFit="1" customWidth="1"/>
    <col min="10" max="10" width="13.6328125" bestFit="1" customWidth="1"/>
    <col min="11" max="11" width="15.6328125" bestFit="1" customWidth="1"/>
    <col min="12" max="12" width="12.08984375" bestFit="1" customWidth="1"/>
    <col min="13" max="13" width="13.54296875" bestFit="1" customWidth="1"/>
    <col min="14" max="14" width="3.7265625" bestFit="1" customWidth="1"/>
    <col min="15" max="15" width="2" bestFit="1" customWidth="1"/>
    <col min="16" max="16" width="20.453125" customWidth="1"/>
    <col min="17" max="17" width="1.81640625" bestFit="1" customWidth="1"/>
    <col min="18" max="18" width="3" bestFit="1" customWidth="1"/>
    <col min="19" max="19" width="4.36328125" bestFit="1" customWidth="1"/>
    <col min="20" max="20" width="1.81640625" bestFit="1" customWidth="1"/>
    <col min="21" max="21" width="14.36328125" bestFit="1" customWidth="1"/>
    <col min="22" max="22" width="2.08984375" bestFit="1" customWidth="1"/>
    <col min="23" max="23" width="16.36328125" bestFit="1" customWidth="1"/>
  </cols>
  <sheetData>
    <row r="5" spans="2:23">
      <c r="N5" s="316"/>
      <c r="O5" s="322"/>
      <c r="P5" s="323"/>
      <c r="Q5" s="323"/>
      <c r="R5" s="323"/>
      <c r="S5" s="323"/>
      <c r="T5" s="323"/>
      <c r="U5" s="324"/>
      <c r="V5" s="325"/>
      <c r="W5" s="317"/>
    </row>
    <row r="6" spans="2:23">
      <c r="N6" s="318"/>
      <c r="O6" s="326"/>
      <c r="U6" s="327"/>
      <c r="V6" s="328"/>
      <c r="W6" s="319"/>
    </row>
    <row r="7" spans="2:23">
      <c r="N7" s="318"/>
      <c r="O7" s="326"/>
      <c r="U7" s="327"/>
      <c r="V7" s="328"/>
      <c r="W7" s="319"/>
    </row>
    <row r="8" spans="2:23">
      <c r="N8" s="318"/>
      <c r="O8" s="326"/>
      <c r="V8" s="329"/>
      <c r="W8" s="318"/>
    </row>
    <row r="9" spans="2:23">
      <c r="N9" s="318"/>
      <c r="O9" s="326"/>
      <c r="U9" s="327"/>
      <c r="V9" s="328"/>
      <c r="W9" s="319"/>
    </row>
    <row r="10" spans="2:23">
      <c r="N10" s="318"/>
      <c r="O10" s="326"/>
      <c r="U10" s="327"/>
      <c r="V10" s="328"/>
      <c r="W10" s="319"/>
    </row>
    <row r="11" spans="2:23" ht="13">
      <c r="B11" s="1043" t="s">
        <v>1339</v>
      </c>
      <c r="C11" s="1043"/>
      <c r="D11" s="1043"/>
      <c r="E11" s="1043"/>
      <c r="F11" s="1043"/>
      <c r="G11" s="1043"/>
      <c r="H11" s="1043"/>
      <c r="I11" s="1043"/>
      <c r="J11" s="1043"/>
      <c r="K11" s="1043"/>
      <c r="L11" s="1043"/>
      <c r="N11" s="318"/>
      <c r="O11" s="326"/>
      <c r="U11" s="327"/>
      <c r="V11" s="328"/>
      <c r="W11" s="319"/>
    </row>
    <row r="12" spans="2:23" ht="13">
      <c r="I12" s="1036" t="s">
        <v>1337</v>
      </c>
      <c r="J12" s="1036"/>
      <c r="K12" s="1036" t="s">
        <v>1338</v>
      </c>
      <c r="L12" s="1036"/>
      <c r="N12" s="320"/>
      <c r="O12" s="330"/>
      <c r="P12" s="331"/>
      <c r="Q12" s="331"/>
      <c r="R12" s="331"/>
      <c r="S12" s="331"/>
      <c r="T12" s="331"/>
      <c r="U12" s="331"/>
      <c r="V12" s="332"/>
      <c r="W12" s="321"/>
    </row>
    <row r="13" spans="2:23">
      <c r="B13" s="1030" t="s">
        <v>1333</v>
      </c>
      <c r="C13" s="1030" t="s">
        <v>1334</v>
      </c>
      <c r="D13" s="1031" t="s">
        <v>1256</v>
      </c>
      <c r="E13" s="1031"/>
      <c r="F13" s="1031"/>
      <c r="G13" s="1031"/>
      <c r="H13" s="1031"/>
      <c r="I13" s="1030" t="s">
        <v>443</v>
      </c>
      <c r="J13" s="1030" t="s">
        <v>1331</v>
      </c>
      <c r="K13" s="1030" t="s">
        <v>443</v>
      </c>
      <c r="L13" s="1030" t="s">
        <v>1331</v>
      </c>
    </row>
    <row r="14" spans="2:23" ht="13">
      <c r="B14" s="1047">
        <v>1</v>
      </c>
      <c r="C14" s="1037" t="s">
        <v>1335</v>
      </c>
      <c r="D14" s="1038">
        <v>2.2000000000000002</v>
      </c>
      <c r="E14" s="1039" t="s">
        <v>579</v>
      </c>
      <c r="F14" s="1039">
        <v>2.4</v>
      </c>
      <c r="G14" s="1040" t="s">
        <v>378</v>
      </c>
      <c r="H14" s="1041">
        <f>D14*F14</f>
        <v>5.28</v>
      </c>
      <c r="I14" s="1042">
        <v>3686415</v>
      </c>
      <c r="J14" s="1042">
        <f>I14/H14</f>
        <v>698184.65909090906</v>
      </c>
      <c r="K14" s="1042">
        <v>3133453</v>
      </c>
      <c r="L14" s="1042">
        <f>K14/H14</f>
        <v>593457.00757575757</v>
      </c>
    </row>
    <row r="15" spans="2:23" ht="13">
      <c r="B15" s="1047">
        <v>2</v>
      </c>
      <c r="C15" s="1037" t="s">
        <v>1336</v>
      </c>
      <c r="D15" s="1038">
        <v>1.65</v>
      </c>
      <c r="E15" s="1039" t="s">
        <v>579</v>
      </c>
      <c r="F15" s="1039">
        <v>2.4</v>
      </c>
      <c r="G15" s="1040" t="s">
        <v>378</v>
      </c>
      <c r="H15" s="1041">
        <f>D15*F15</f>
        <v>3.9599999999999995</v>
      </c>
      <c r="I15" s="1042">
        <v>3301230</v>
      </c>
      <c r="J15" s="1042">
        <f>I15/H15</f>
        <v>833643.93939393945</v>
      </c>
      <c r="K15" s="1042">
        <v>2806046</v>
      </c>
      <c r="L15" s="1042">
        <f>K15/H15</f>
        <v>708597.47474747489</v>
      </c>
    </row>
    <row r="18" spans="2:16" ht="13">
      <c r="I18" s="1044" t="s">
        <v>1337</v>
      </c>
      <c r="J18" s="1045"/>
      <c r="K18" s="1046" t="s">
        <v>1338</v>
      </c>
      <c r="L18" s="1046"/>
    </row>
    <row r="19" spans="2:16">
      <c r="B19" s="1030" t="s">
        <v>1333</v>
      </c>
      <c r="C19" s="1030" t="s">
        <v>1334</v>
      </c>
      <c r="D19" s="1031" t="s">
        <v>1256</v>
      </c>
      <c r="E19" s="1031"/>
      <c r="F19" s="1031"/>
      <c r="G19" s="1031"/>
      <c r="H19" s="1031"/>
      <c r="I19" s="1030" t="s">
        <v>443</v>
      </c>
      <c r="J19" s="1030" t="s">
        <v>1331</v>
      </c>
      <c r="K19" s="1030" t="s">
        <v>443</v>
      </c>
      <c r="L19" s="1030" t="s">
        <v>1331</v>
      </c>
      <c r="N19" s="1054" t="s">
        <v>605</v>
      </c>
    </row>
    <row r="20" spans="2:16" ht="13">
      <c r="B20" s="1047">
        <v>1</v>
      </c>
      <c r="C20" s="1037" t="s">
        <v>1343</v>
      </c>
      <c r="D20" s="1038">
        <v>2.1749999999999998</v>
      </c>
      <c r="E20" s="1039" t="s">
        <v>579</v>
      </c>
      <c r="F20" s="1039">
        <v>2.4</v>
      </c>
      <c r="G20" s="1040" t="s">
        <v>378</v>
      </c>
      <c r="H20" s="1056">
        <f>D20*F20</f>
        <v>5.22</v>
      </c>
      <c r="I20" s="1053">
        <v>3686415</v>
      </c>
      <c r="J20" s="1042">
        <f>J14</f>
        <v>698184.65909090906</v>
      </c>
      <c r="K20" s="1053">
        <v>3133453</v>
      </c>
      <c r="L20" s="1042">
        <f>L14</f>
        <v>593457.00757575757</v>
      </c>
      <c r="M20" s="327">
        <f>H20*J20</f>
        <v>3644523.9204545449</v>
      </c>
      <c r="N20">
        <v>1</v>
      </c>
      <c r="P20" s="327">
        <f>M20*N20</f>
        <v>3644523.9204545449</v>
      </c>
    </row>
    <row r="21" spans="2:16" ht="13">
      <c r="B21" s="1047">
        <f>B20+1</f>
        <v>2</v>
      </c>
      <c r="C21" s="1037" t="s">
        <v>1344</v>
      </c>
      <c r="D21" s="1038">
        <v>2.99</v>
      </c>
      <c r="E21" s="1039" t="s">
        <v>579</v>
      </c>
      <c r="F21" s="1039">
        <v>2.4</v>
      </c>
      <c r="G21" s="1040" t="s">
        <v>378</v>
      </c>
      <c r="H21" s="1056">
        <f>D21*F21</f>
        <v>7.1760000000000002</v>
      </c>
      <c r="I21" s="1053">
        <v>3301230</v>
      </c>
      <c r="J21" s="1042">
        <f>J20</f>
        <v>698184.65909090906</v>
      </c>
      <c r="K21" s="1053">
        <v>2806046</v>
      </c>
      <c r="L21" s="1042">
        <f>$L$20</f>
        <v>593457.00757575757</v>
      </c>
      <c r="M21" s="327">
        <f t="shared" ref="M21:M26" si="0">H21*J21</f>
        <v>5010173.1136363633</v>
      </c>
      <c r="N21">
        <v>1</v>
      </c>
      <c r="P21" s="327">
        <f t="shared" ref="P21:P27" si="1">M21*N21</f>
        <v>5010173.1136363633</v>
      </c>
    </row>
    <row r="22" spans="2:16" ht="13">
      <c r="B22" s="1047">
        <f t="shared" ref="B22:B26" si="2">B21+1</f>
        <v>3</v>
      </c>
      <c r="C22" s="1037" t="s">
        <v>1345</v>
      </c>
      <c r="D22" s="1038">
        <v>2.0750000000000002</v>
      </c>
      <c r="E22" s="1039" t="s">
        <v>579</v>
      </c>
      <c r="F22" s="1039">
        <v>2.2999999999999998</v>
      </c>
      <c r="G22" s="1040" t="s">
        <v>378</v>
      </c>
      <c r="H22" s="1056">
        <f>D22*F22</f>
        <v>4.7725</v>
      </c>
      <c r="I22" s="1053">
        <v>3301230</v>
      </c>
      <c r="J22" s="1042">
        <f>J15</f>
        <v>833643.93939393945</v>
      </c>
      <c r="K22" s="1053">
        <v>2806046</v>
      </c>
      <c r="L22" s="1042">
        <f>L15</f>
        <v>708597.47474747489</v>
      </c>
      <c r="M22" s="327">
        <f t="shared" si="0"/>
        <v>3978565.7007575762</v>
      </c>
      <c r="N22">
        <v>1</v>
      </c>
      <c r="P22" s="327">
        <f t="shared" si="1"/>
        <v>3978565.7007575762</v>
      </c>
    </row>
    <row r="23" spans="2:16" ht="13">
      <c r="B23" s="1047">
        <f t="shared" si="2"/>
        <v>4</v>
      </c>
      <c r="C23" s="1037" t="s">
        <v>1346</v>
      </c>
      <c r="D23" s="1038">
        <v>0.8</v>
      </c>
      <c r="E23" s="1039" t="s">
        <v>579</v>
      </c>
      <c r="F23" s="1039">
        <v>0.25</v>
      </c>
      <c r="G23" s="1040" t="s">
        <v>378</v>
      </c>
      <c r="H23" s="1056">
        <f>D23*F23</f>
        <v>0.2</v>
      </c>
      <c r="I23" s="1053">
        <v>3301230</v>
      </c>
      <c r="J23" s="1042">
        <f>J22</f>
        <v>833643.93939393945</v>
      </c>
      <c r="K23" s="1053">
        <v>2806046</v>
      </c>
      <c r="L23" s="1042">
        <f>L22</f>
        <v>708597.47474747489</v>
      </c>
      <c r="M23" s="327">
        <f t="shared" si="0"/>
        <v>166728.7878787879</v>
      </c>
      <c r="N23">
        <v>1</v>
      </c>
      <c r="P23" s="327">
        <f t="shared" si="1"/>
        <v>166728.7878787879</v>
      </c>
    </row>
    <row r="24" spans="2:16" ht="13">
      <c r="B24" s="1047">
        <f t="shared" si="2"/>
        <v>5</v>
      </c>
      <c r="C24" s="1037" t="s">
        <v>1347</v>
      </c>
      <c r="D24" s="1038">
        <v>0.7</v>
      </c>
      <c r="E24" s="1039" t="s">
        <v>579</v>
      </c>
      <c r="F24" s="1039">
        <v>1.4</v>
      </c>
      <c r="G24" s="1040" t="s">
        <v>378</v>
      </c>
      <c r="H24" s="1056">
        <f t="shared" ref="H24:H26" si="3">D24*F24</f>
        <v>0.97999999999999987</v>
      </c>
      <c r="I24" s="1055"/>
      <c r="J24" s="1042">
        <f>J23</f>
        <v>833643.93939393945</v>
      </c>
      <c r="K24" s="1055"/>
      <c r="L24" s="1042">
        <f t="shared" ref="L24:L26" si="4">L23</f>
        <v>708597.47474747489</v>
      </c>
      <c r="M24" s="327">
        <f t="shared" si="0"/>
        <v>816971.06060606055</v>
      </c>
      <c r="N24">
        <v>1</v>
      </c>
      <c r="P24" s="327">
        <f t="shared" si="1"/>
        <v>816971.06060606055</v>
      </c>
    </row>
    <row r="25" spans="2:16" ht="13">
      <c r="B25" s="1047">
        <f t="shared" si="2"/>
        <v>6</v>
      </c>
      <c r="C25" s="1037" t="s">
        <v>1348</v>
      </c>
      <c r="D25" s="1038">
        <v>1.548</v>
      </c>
      <c r="E25" s="1039" t="s">
        <v>579</v>
      </c>
      <c r="F25" s="1039">
        <v>2.75</v>
      </c>
      <c r="G25" s="1040" t="s">
        <v>378</v>
      </c>
      <c r="H25" s="1056">
        <f t="shared" si="3"/>
        <v>4.2569999999999997</v>
      </c>
      <c r="I25" s="1055"/>
      <c r="J25" s="1042">
        <f t="shared" ref="J25:J26" si="5">J24</f>
        <v>833643.93939393945</v>
      </c>
      <c r="K25" s="1055"/>
      <c r="L25" s="1042">
        <f t="shared" si="4"/>
        <v>708597.47474747489</v>
      </c>
      <c r="M25" s="327">
        <f>H25*J25</f>
        <v>3548822.25</v>
      </c>
      <c r="N25">
        <v>1</v>
      </c>
      <c r="P25" s="327">
        <f t="shared" si="1"/>
        <v>3548822.25</v>
      </c>
    </row>
    <row r="26" spans="2:16" ht="13">
      <c r="B26" s="1047">
        <f t="shared" si="2"/>
        <v>7</v>
      </c>
      <c r="C26" s="1037" t="s">
        <v>1349</v>
      </c>
      <c r="D26" s="1038">
        <v>0.9</v>
      </c>
      <c r="E26" s="1039" t="s">
        <v>579</v>
      </c>
      <c r="F26" s="1039">
        <v>2.2999999999999998</v>
      </c>
      <c r="G26" s="1040" t="s">
        <v>378</v>
      </c>
      <c r="H26" s="1056">
        <f t="shared" si="3"/>
        <v>2.0699999999999998</v>
      </c>
      <c r="I26" s="1055"/>
      <c r="J26" s="1042">
        <f t="shared" si="5"/>
        <v>833643.93939393945</v>
      </c>
      <c r="K26" s="1055"/>
      <c r="L26" s="1042">
        <f t="shared" si="4"/>
        <v>708597.47474747489</v>
      </c>
      <c r="M26" s="327">
        <f t="shared" si="0"/>
        <v>1725642.9545454546</v>
      </c>
      <c r="N26">
        <v>1</v>
      </c>
      <c r="P26" s="327">
        <f t="shared" si="1"/>
        <v>1725642.9545454546</v>
      </c>
    </row>
    <row r="27" spans="2:16" ht="13">
      <c r="B27" s="1047">
        <f t="shared" ref="B27" si="6">B26+1</f>
        <v>8</v>
      </c>
      <c r="C27" s="1037" t="s">
        <v>1350</v>
      </c>
      <c r="D27" s="1038">
        <v>1.3</v>
      </c>
      <c r="E27" s="1039" t="s">
        <v>579</v>
      </c>
      <c r="F27" s="1039">
        <v>1.4</v>
      </c>
      <c r="G27" s="1040" t="s">
        <v>378</v>
      </c>
      <c r="H27" s="1056">
        <f t="shared" ref="H27" si="7">D27*F27</f>
        <v>1.8199999999999998</v>
      </c>
      <c r="I27" s="1055"/>
      <c r="J27" s="1042">
        <f t="shared" ref="J27" si="8">J26</f>
        <v>833643.93939393945</v>
      </c>
      <c r="K27" s="1055"/>
      <c r="L27" s="1042">
        <f t="shared" ref="L27" si="9">L26</f>
        <v>708597.47474747489</v>
      </c>
      <c r="M27" s="327">
        <f t="shared" ref="M27" si="10">H27*J27</f>
        <v>1517231.9696969697</v>
      </c>
      <c r="N27">
        <v>1</v>
      </c>
      <c r="P27" s="327">
        <f t="shared" si="1"/>
        <v>1517231.9696969697</v>
      </c>
    </row>
    <row r="28" spans="2:16" ht="13">
      <c r="P28" s="1050">
        <f>SUM(P20:P27)</f>
        <v>20408659.757575754</v>
      </c>
    </row>
    <row r="30" spans="2:16" ht="13">
      <c r="I30" s="1048"/>
      <c r="J30" s="1049"/>
      <c r="K30" s="1046"/>
      <c r="L30" s="1046"/>
    </row>
    <row r="31" spans="2:16">
      <c r="B31" s="1030" t="s">
        <v>1333</v>
      </c>
      <c r="C31" s="1030" t="s">
        <v>1334</v>
      </c>
      <c r="D31" s="1031" t="s">
        <v>1256</v>
      </c>
      <c r="E31" s="1031"/>
      <c r="F31" s="1031"/>
      <c r="G31" s="1031"/>
      <c r="H31" s="1031"/>
      <c r="I31" s="1030" t="s">
        <v>443</v>
      </c>
      <c r="J31" s="1030"/>
      <c r="K31" s="1030"/>
      <c r="L31" s="1030"/>
    </row>
    <row r="32" spans="2:16" ht="13">
      <c r="B32" s="1047">
        <v>1</v>
      </c>
      <c r="C32" s="1037" t="s">
        <v>1342</v>
      </c>
      <c r="D32" s="1038">
        <v>6</v>
      </c>
      <c r="E32" s="1039" t="s">
        <v>579</v>
      </c>
      <c r="F32" s="1039">
        <v>1</v>
      </c>
      <c r="G32" s="1040" t="s">
        <v>378</v>
      </c>
      <c r="H32" s="1041">
        <f>D32*F32</f>
        <v>6</v>
      </c>
      <c r="I32" s="1042">
        <v>2200000</v>
      </c>
      <c r="J32" s="1042">
        <f>H32*I32</f>
        <v>13200000</v>
      </c>
      <c r="K32" s="1042"/>
      <c r="L32" s="1042"/>
    </row>
    <row r="33" spans="2:12" ht="13">
      <c r="I33" s="327"/>
      <c r="J33" s="1051">
        <f>SUM(J32)</f>
        <v>13200000</v>
      </c>
    </row>
    <row r="34" spans="2:12">
      <c r="B34" s="1030" t="s">
        <v>1333</v>
      </c>
      <c r="C34" s="1030" t="s">
        <v>1334</v>
      </c>
      <c r="D34" s="1032" t="s">
        <v>1278</v>
      </c>
      <c r="E34" s="1033"/>
      <c r="F34" s="1033"/>
      <c r="G34" s="1033"/>
      <c r="H34" s="1034"/>
      <c r="I34" s="1030" t="s">
        <v>443</v>
      </c>
      <c r="J34" s="1030" t="s">
        <v>444</v>
      </c>
      <c r="K34" s="1030"/>
      <c r="L34" s="1030"/>
    </row>
    <row r="35" spans="2:12" ht="13">
      <c r="B35" s="1047">
        <v>1</v>
      </c>
      <c r="C35" s="1037" t="s">
        <v>1057</v>
      </c>
      <c r="D35" s="1038">
        <v>4</v>
      </c>
      <c r="E35" s="1039" t="s">
        <v>579</v>
      </c>
      <c r="F35" s="1039">
        <v>3</v>
      </c>
      <c r="G35" s="1040" t="s">
        <v>378</v>
      </c>
      <c r="H35" s="1041">
        <f>D35*F35</f>
        <v>12</v>
      </c>
      <c r="I35" s="1042">
        <v>75000</v>
      </c>
      <c r="J35" s="1042">
        <f>H35*I35</f>
        <v>900000</v>
      </c>
      <c r="K35" s="1042"/>
      <c r="L35" s="1042"/>
    </row>
    <row r="36" spans="2:12" ht="13">
      <c r="B36" s="1047">
        <v>2</v>
      </c>
      <c r="C36" s="1037" t="s">
        <v>1340</v>
      </c>
      <c r="D36" s="1038">
        <v>1</v>
      </c>
      <c r="E36" s="1039" t="s">
        <v>579</v>
      </c>
      <c r="F36" s="1039">
        <v>1</v>
      </c>
      <c r="G36" s="1040" t="s">
        <v>378</v>
      </c>
      <c r="H36" s="1041">
        <f>D36*F36</f>
        <v>1</v>
      </c>
      <c r="I36" s="1042">
        <v>2700000</v>
      </c>
      <c r="J36" s="1042">
        <f t="shared" ref="J36:J37" si="11">H36*I36</f>
        <v>2700000</v>
      </c>
      <c r="K36" s="1042"/>
      <c r="L36" s="1042"/>
    </row>
    <row r="37" spans="2:12" ht="13">
      <c r="B37" s="1047">
        <v>2</v>
      </c>
      <c r="C37" s="1037" t="s">
        <v>1341</v>
      </c>
      <c r="D37" s="1038">
        <v>3</v>
      </c>
      <c r="E37" s="1039" t="s">
        <v>579</v>
      </c>
      <c r="F37" s="1039">
        <v>1</v>
      </c>
      <c r="G37" s="1040" t="s">
        <v>378</v>
      </c>
      <c r="H37" s="1041">
        <f>D37*F37</f>
        <v>3</v>
      </c>
      <c r="I37" s="1042">
        <v>350000</v>
      </c>
      <c r="J37" s="1042">
        <f t="shared" si="11"/>
        <v>1050000</v>
      </c>
      <c r="K37" s="1042"/>
      <c r="L37" s="1042"/>
    </row>
    <row r="38" spans="2:12" ht="13">
      <c r="B38" s="1047"/>
      <c r="C38" s="1037"/>
      <c r="D38" s="1038"/>
      <c r="E38" s="1039"/>
      <c r="F38" s="1039"/>
      <c r="G38" s="1040"/>
      <c r="H38" s="1041"/>
      <c r="I38" s="1042"/>
      <c r="J38" s="1042"/>
      <c r="K38" s="1042"/>
      <c r="L38" s="1042"/>
    </row>
    <row r="39" spans="2:12">
      <c r="I39" s="327"/>
      <c r="J39" s="1052">
        <f>SUM(J35:J38)</f>
        <v>4650000</v>
      </c>
    </row>
  </sheetData>
  <mergeCells count="10">
    <mergeCell ref="D19:H19"/>
    <mergeCell ref="K30:L30"/>
    <mergeCell ref="D31:H31"/>
    <mergeCell ref="D34:H34"/>
    <mergeCell ref="D13:H13"/>
    <mergeCell ref="I12:J12"/>
    <mergeCell ref="K12:L12"/>
    <mergeCell ref="B11:L11"/>
    <mergeCell ref="I18:J18"/>
    <mergeCell ref="K18:L18"/>
  </mergeCells>
  <phoneticPr fontId="2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B165-DB17-407C-9F7D-91BF638047C6}">
  <sheetPr>
    <tabColor rgb="FFFFFF00"/>
  </sheetPr>
  <dimension ref="A2:AB86"/>
  <sheetViews>
    <sheetView showGridLines="0" topLeftCell="B7" zoomScale="115" zoomScaleNormal="115" zoomScaleSheetLayoutView="115" workbookViewId="0">
      <pane xSplit="2" ySplit="2" topLeftCell="E79" activePane="bottomRight" state="frozen"/>
      <selection pane="topRight"/>
      <selection pane="bottomLeft"/>
      <selection pane="bottomRight" activeCell="L86" sqref="L86"/>
    </sheetView>
  </sheetViews>
  <sheetFormatPr defaultColWidth="8.90625" defaultRowHeight="15.5"/>
  <cols>
    <col min="1" max="1" width="1.6328125" style="367" customWidth="1"/>
    <col min="2" max="2" width="21" style="367" customWidth="1"/>
    <col min="3" max="3" width="1.90625" style="367" customWidth="1"/>
    <col min="4" max="4" width="50.90625" style="367" customWidth="1"/>
    <col min="5" max="5" width="4.453125" style="367" customWidth="1"/>
    <col min="6" max="6" width="52.36328125" style="367" customWidth="1"/>
    <col min="7" max="7" width="2.08984375" style="367" customWidth="1"/>
    <col min="8" max="8" width="5.36328125" style="402" customWidth="1"/>
    <col min="9" max="9" width="5" style="402" bestFit="1" customWidth="1"/>
    <col min="10" max="10" width="5.36328125" style="367" customWidth="1"/>
    <col min="11" max="11" width="8.08984375" style="414" bestFit="1" customWidth="1"/>
    <col min="12" max="12" width="8.08984375" style="367" bestFit="1" customWidth="1"/>
    <col min="13" max="13" width="8.08984375" style="402" bestFit="1" customWidth="1"/>
    <col min="14" max="14" width="8.08984375" style="367" bestFit="1" customWidth="1"/>
    <col min="15" max="15" width="7" style="367" bestFit="1" customWidth="1"/>
    <col min="16" max="16" width="13.08984375" style="367" bestFit="1" customWidth="1"/>
    <col min="17" max="18" width="9.1796875" style="367" bestFit="1" customWidth="1"/>
    <col min="19" max="19" width="14.90625" style="367" bestFit="1" customWidth="1"/>
    <col min="20" max="20" width="9.1796875" style="367" bestFit="1" customWidth="1"/>
    <col min="21" max="21" width="50.90625" style="367" customWidth="1"/>
    <col min="22" max="22" width="3.36328125" style="338" customWidth="1"/>
    <col min="23" max="23" width="19.08984375" style="338" customWidth="1"/>
    <col min="24" max="26" width="8.90625" style="338"/>
    <col min="27" max="27" width="13.6328125" style="338" customWidth="1"/>
    <col min="28" max="28" width="10.54296875" style="338" customWidth="1"/>
    <col min="29" max="44" width="8.90625" style="338"/>
    <col min="45" max="45" width="21.6328125" style="338" customWidth="1"/>
    <col min="46" max="46" width="8.90625" style="338"/>
    <col min="47" max="47" width="15.453125" style="338" customWidth="1"/>
    <col min="48" max="16384" width="8.90625" style="338"/>
  </cols>
  <sheetData>
    <row r="2" spans="1:28">
      <c r="A2" s="334"/>
      <c r="B2" s="335" t="s">
        <v>587</v>
      </c>
      <c r="C2" s="335"/>
      <c r="D2" s="335"/>
      <c r="E2" s="335"/>
      <c r="F2" s="335"/>
      <c r="G2" s="335"/>
      <c r="H2" s="336"/>
      <c r="I2" s="336"/>
      <c r="J2" s="335"/>
      <c r="K2" s="337"/>
      <c r="L2" s="335"/>
      <c r="M2" s="336"/>
      <c r="N2" s="335"/>
      <c r="O2" s="335"/>
      <c r="P2" s="335"/>
      <c r="Q2" s="335"/>
      <c r="R2" s="335"/>
      <c r="S2" s="335"/>
      <c r="T2" s="335"/>
      <c r="U2" s="334"/>
    </row>
    <row r="3" spans="1:28">
      <c r="A3" s="334"/>
      <c r="B3" s="339" t="s">
        <v>588</v>
      </c>
      <c r="C3" s="339" t="s">
        <v>589</v>
      </c>
      <c r="D3" s="339" t="s">
        <v>590</v>
      </c>
      <c r="E3" s="334"/>
      <c r="F3" s="340"/>
      <c r="G3" s="341"/>
      <c r="H3" s="342"/>
      <c r="I3" s="342"/>
      <c r="J3" s="341"/>
      <c r="K3" s="343"/>
      <c r="L3" s="342"/>
      <c r="M3" s="342"/>
      <c r="N3" s="344"/>
      <c r="O3" s="344"/>
      <c r="P3" s="345"/>
      <c r="Q3" s="344"/>
      <c r="R3" s="344"/>
      <c r="S3" s="341"/>
      <c r="T3" s="341"/>
      <c r="U3" s="334"/>
    </row>
    <row r="4" spans="1:28">
      <c r="A4" s="334"/>
      <c r="B4" s="339" t="s">
        <v>347</v>
      </c>
      <c r="C4" s="339" t="s">
        <v>589</v>
      </c>
      <c r="D4" s="339"/>
      <c r="E4" s="334"/>
      <c r="F4" s="340"/>
      <c r="G4" s="341"/>
      <c r="H4" s="342"/>
      <c r="I4" s="342"/>
      <c r="J4" s="341"/>
      <c r="K4" s="343"/>
      <c r="L4" s="342"/>
      <c r="M4" s="342"/>
      <c r="N4" s="344"/>
      <c r="O4" s="344"/>
      <c r="P4" s="345"/>
      <c r="Q4" s="344"/>
      <c r="R4" s="344"/>
      <c r="S4" s="341"/>
      <c r="T4" s="341"/>
      <c r="U4" s="334"/>
    </row>
    <row r="5" spans="1:28">
      <c r="A5" s="334"/>
      <c r="B5" s="339" t="s">
        <v>591</v>
      </c>
      <c r="C5" s="339" t="s">
        <v>589</v>
      </c>
      <c r="D5" s="346" t="s">
        <v>592</v>
      </c>
      <c r="E5" s="334"/>
      <c r="F5" s="340"/>
      <c r="G5" s="341"/>
      <c r="H5" s="342"/>
      <c r="I5" s="342"/>
      <c r="J5" s="341"/>
      <c r="K5" s="347"/>
      <c r="L5" s="342"/>
      <c r="M5" s="342"/>
      <c r="N5" s="344"/>
      <c r="O5" s="344"/>
      <c r="P5" s="348"/>
      <c r="Q5" s="344"/>
      <c r="R5" s="344"/>
      <c r="S5" s="341"/>
      <c r="T5" s="341"/>
      <c r="U5" s="334"/>
    </row>
    <row r="6" spans="1:28" ht="16" thickBot="1">
      <c r="A6" s="334"/>
      <c r="B6" s="349" t="s">
        <v>593</v>
      </c>
      <c r="C6" s="350" t="s">
        <v>589</v>
      </c>
      <c r="D6" s="341" t="s">
        <v>594</v>
      </c>
      <c r="E6" s="334"/>
      <c r="F6" s="340"/>
      <c r="G6" s="351"/>
      <c r="H6" s="352"/>
      <c r="I6" s="352"/>
      <c r="J6" s="351"/>
      <c r="K6" s="353"/>
      <c r="L6" s="352"/>
      <c r="M6" s="352"/>
      <c r="N6" s="354"/>
      <c r="O6" s="354"/>
      <c r="P6" s="355"/>
      <c r="Q6" s="354"/>
      <c r="R6" s="354"/>
      <c r="S6" s="351"/>
      <c r="T6" s="351"/>
      <c r="U6" s="334"/>
    </row>
    <row r="7" spans="1:28" ht="16.25" customHeight="1" thickTop="1">
      <c r="A7" s="334"/>
      <c r="B7" s="991" t="s">
        <v>595</v>
      </c>
      <c r="C7" s="992"/>
      <c r="D7" s="993"/>
      <c r="E7" s="997" t="s">
        <v>596</v>
      </c>
      <c r="F7" s="992"/>
      <c r="G7" s="992"/>
      <c r="H7" s="992"/>
      <c r="I7" s="992"/>
      <c r="J7" s="992"/>
      <c r="K7" s="992"/>
      <c r="L7" s="992"/>
      <c r="M7" s="992"/>
      <c r="N7" s="992"/>
      <c r="O7" s="992"/>
      <c r="P7" s="992"/>
      <c r="Q7" s="992"/>
      <c r="R7" s="992"/>
      <c r="S7" s="992"/>
      <c r="T7" s="992"/>
      <c r="U7" s="334"/>
    </row>
    <row r="8" spans="1:28" ht="16" thickBot="1">
      <c r="A8" s="334"/>
      <c r="B8" s="994"/>
      <c r="C8" s="995"/>
      <c r="D8" s="996"/>
      <c r="E8" s="998"/>
      <c r="F8" s="999"/>
      <c r="G8" s="999"/>
      <c r="H8" s="999"/>
      <c r="I8" s="999"/>
      <c r="J8" s="999"/>
      <c r="K8" s="999"/>
      <c r="L8" s="999"/>
      <c r="M8" s="999"/>
      <c r="N8" s="999"/>
      <c r="O8" s="999"/>
      <c r="P8" s="999"/>
      <c r="Q8" s="999"/>
      <c r="R8" s="999"/>
      <c r="S8" s="999"/>
      <c r="T8" s="999"/>
      <c r="U8" s="334"/>
    </row>
    <row r="9" spans="1:28" ht="16" thickTop="1">
      <c r="A9" s="340"/>
      <c r="B9" s="356" t="s">
        <v>597</v>
      </c>
      <c r="C9" s="357" t="s">
        <v>589</v>
      </c>
      <c r="D9" s="358" t="s">
        <v>198</v>
      </c>
      <c r="E9" s="359">
        <v>1</v>
      </c>
      <c r="F9" s="360" t="s">
        <v>5</v>
      </c>
      <c r="G9" s="373" t="s">
        <v>378</v>
      </c>
      <c r="H9" s="361">
        <v>4</v>
      </c>
      <c r="I9" s="361" t="s">
        <v>579</v>
      </c>
      <c r="J9" s="362"/>
      <c r="K9" s="363"/>
      <c r="L9" s="362"/>
      <c r="M9" s="362"/>
      <c r="N9" s="362"/>
      <c r="O9" s="362"/>
      <c r="P9" s="362"/>
      <c r="Q9" s="364"/>
      <c r="R9" s="364"/>
      <c r="S9" s="365"/>
      <c r="T9" s="366"/>
      <c r="V9" s="368"/>
      <c r="W9" s="368"/>
      <c r="X9" s="368"/>
      <c r="Y9" s="368"/>
      <c r="Z9" s="368"/>
      <c r="AA9" s="368"/>
      <c r="AB9" s="368"/>
    </row>
    <row r="10" spans="1:28">
      <c r="A10" s="340"/>
      <c r="B10" s="369"/>
      <c r="C10" s="370"/>
      <c r="D10" s="371"/>
      <c r="E10" s="372">
        <f>E9+1</f>
        <v>2</v>
      </c>
      <c r="F10" s="415" t="s">
        <v>85</v>
      </c>
      <c r="G10" s="373" t="s">
        <v>378</v>
      </c>
      <c r="H10" s="374"/>
      <c r="I10" s="342"/>
      <c r="J10" s="344"/>
      <c r="K10" s="375"/>
      <c r="L10" s="376"/>
      <c r="M10" s="376"/>
      <c r="N10" s="377"/>
      <c r="O10" s="376"/>
      <c r="P10" s="377"/>
      <c r="Q10" s="378"/>
      <c r="R10" s="378"/>
      <c r="S10" s="379"/>
      <c r="T10" s="380"/>
      <c r="V10" s="368"/>
      <c r="W10" s="368"/>
      <c r="X10" s="368"/>
      <c r="Y10" s="368"/>
      <c r="Z10" s="368"/>
      <c r="AA10" s="368"/>
      <c r="AB10" s="368"/>
    </row>
    <row r="11" spans="1:28">
      <c r="A11" s="340"/>
      <c r="B11" s="369"/>
      <c r="C11" s="370"/>
      <c r="D11" s="371"/>
      <c r="E11" s="372">
        <f t="shared" ref="E11:E13" si="0">E10+1</f>
        <v>3</v>
      </c>
      <c r="F11" s="415" t="s">
        <v>117</v>
      </c>
      <c r="G11" s="373" t="s">
        <v>378</v>
      </c>
      <c r="H11" s="374"/>
      <c r="I11" s="342"/>
      <c r="J11" s="344"/>
      <c r="K11" s="375"/>
      <c r="L11" s="376"/>
      <c r="M11" s="376"/>
      <c r="N11" s="377"/>
      <c r="O11" s="376"/>
      <c r="P11" s="377"/>
      <c r="Q11" s="378"/>
      <c r="R11" s="378"/>
      <c r="S11" s="379"/>
      <c r="T11" s="380"/>
      <c r="V11" s="368"/>
      <c r="W11" s="368"/>
      <c r="X11" s="368"/>
      <c r="Y11" s="368"/>
      <c r="Z11" s="368"/>
      <c r="AA11" s="368"/>
      <c r="AB11" s="368"/>
    </row>
    <row r="12" spans="1:28">
      <c r="A12" s="340"/>
      <c r="B12" s="369"/>
      <c r="C12" s="370"/>
      <c r="D12" s="371"/>
      <c r="E12" s="372">
        <f t="shared" si="0"/>
        <v>4</v>
      </c>
      <c r="F12" s="415" t="s">
        <v>9</v>
      </c>
      <c r="G12" s="373" t="s">
        <v>378</v>
      </c>
      <c r="H12" s="374"/>
      <c r="I12" s="342"/>
      <c r="J12" s="344"/>
      <c r="K12" s="375"/>
      <c r="L12" s="376"/>
      <c r="M12" s="376"/>
      <c r="N12" s="377"/>
      <c r="O12" s="376"/>
      <c r="P12" s="377"/>
      <c r="Q12" s="378"/>
      <c r="R12" s="378"/>
      <c r="S12" s="379"/>
      <c r="T12" s="380"/>
      <c r="V12" s="368"/>
      <c r="W12" s="368"/>
      <c r="X12" s="368"/>
      <c r="Y12" s="368"/>
      <c r="Z12" s="368"/>
      <c r="AA12" s="368"/>
      <c r="AB12" s="368"/>
    </row>
    <row r="13" spans="1:28">
      <c r="A13" s="340"/>
      <c r="B13" s="381"/>
      <c r="C13" s="370"/>
      <c r="D13" s="382"/>
      <c r="E13" s="372">
        <f t="shared" si="0"/>
        <v>5</v>
      </c>
      <c r="F13" s="413" t="s">
        <v>86</v>
      </c>
      <c r="G13" s="373" t="s">
        <v>378</v>
      </c>
      <c r="H13" s="374"/>
      <c r="I13" s="342"/>
      <c r="K13" s="375"/>
      <c r="L13" s="376"/>
      <c r="M13" s="374"/>
      <c r="N13" s="376"/>
      <c r="O13" s="376"/>
      <c r="P13" s="376"/>
      <c r="Q13" s="378"/>
      <c r="R13" s="378"/>
      <c r="S13" s="379"/>
      <c r="T13" s="380"/>
      <c r="AA13" s="385"/>
      <c r="AB13" s="386"/>
    </row>
    <row r="14" spans="1:28">
      <c r="A14" s="340"/>
      <c r="B14" s="381"/>
      <c r="C14" s="370"/>
      <c r="D14" s="382"/>
      <c r="E14" s="383"/>
      <c r="F14" s="415" t="s">
        <v>113</v>
      </c>
      <c r="G14" s="373" t="s">
        <v>378</v>
      </c>
      <c r="H14" s="374"/>
      <c r="I14" s="342"/>
      <c r="J14" s="344"/>
      <c r="K14" s="375"/>
      <c r="L14" s="376"/>
      <c r="M14" s="376"/>
      <c r="N14" s="377"/>
      <c r="O14" s="376"/>
      <c r="P14" s="377"/>
      <c r="Q14" s="378"/>
      <c r="R14" s="378"/>
      <c r="S14" s="379"/>
      <c r="T14" s="380"/>
      <c r="AA14" s="385"/>
      <c r="AB14" s="386"/>
    </row>
    <row r="15" spans="1:28">
      <c r="A15" s="340"/>
      <c r="B15" s="381"/>
      <c r="C15" s="370"/>
      <c r="D15" s="382"/>
      <c r="E15" s="383"/>
      <c r="F15" s="415" t="s">
        <v>87</v>
      </c>
      <c r="G15" s="373"/>
      <c r="H15" s="374"/>
      <c r="I15" s="342"/>
      <c r="J15" s="344"/>
      <c r="K15" s="375"/>
      <c r="L15" s="376"/>
      <c r="M15" s="376"/>
      <c r="N15" s="377"/>
      <c r="O15" s="376"/>
      <c r="P15" s="377"/>
      <c r="Q15" s="378"/>
      <c r="R15" s="378"/>
      <c r="S15" s="379"/>
      <c r="T15" s="380"/>
      <c r="AA15" s="385"/>
      <c r="AB15" s="386"/>
    </row>
    <row r="16" spans="1:28">
      <c r="A16" s="340"/>
      <c r="B16" s="381"/>
      <c r="C16" s="370"/>
      <c r="D16" s="382"/>
      <c r="E16" s="383"/>
      <c r="F16" s="415" t="s">
        <v>88</v>
      </c>
      <c r="G16" s="373"/>
      <c r="H16" s="374"/>
      <c r="I16" s="342"/>
      <c r="J16" s="344"/>
      <c r="K16" s="375"/>
      <c r="L16" s="376"/>
      <c r="M16" s="376"/>
      <c r="N16" s="377"/>
      <c r="O16" s="376"/>
      <c r="P16" s="377"/>
      <c r="Q16" s="378"/>
      <c r="R16" s="378"/>
      <c r="S16" s="379"/>
      <c r="T16" s="380"/>
      <c r="AA16" s="385"/>
      <c r="AB16" s="386"/>
    </row>
    <row r="17" spans="1:28">
      <c r="A17" s="340"/>
      <c r="B17" s="381"/>
      <c r="C17" s="370"/>
      <c r="D17" s="382"/>
      <c r="E17" s="383"/>
      <c r="F17" s="415" t="s">
        <v>89</v>
      </c>
      <c r="G17" s="373"/>
      <c r="H17" s="374"/>
      <c r="I17" s="342"/>
      <c r="J17" s="344"/>
      <c r="K17" s="375"/>
      <c r="L17" s="376"/>
      <c r="M17" s="376"/>
      <c r="N17" s="377"/>
      <c r="O17" s="376"/>
      <c r="P17" s="377"/>
      <c r="Q17" s="378"/>
      <c r="R17" s="378"/>
      <c r="S17" s="379"/>
      <c r="T17" s="380"/>
      <c r="AA17" s="385"/>
      <c r="AB17" s="386"/>
    </row>
    <row r="18" spans="1:28">
      <c r="A18" s="340"/>
      <c r="B18" s="387"/>
      <c r="C18" s="370"/>
      <c r="D18" s="388"/>
      <c r="E18" s="372">
        <f>E13+1</f>
        <v>6</v>
      </c>
      <c r="F18" s="416" t="s">
        <v>294</v>
      </c>
      <c r="G18" s="389"/>
      <c r="H18" s="374"/>
      <c r="I18" s="374"/>
      <c r="J18" s="384"/>
      <c r="K18" s="375"/>
      <c r="L18" s="384"/>
      <c r="M18" s="376"/>
      <c r="N18" s="390"/>
      <c r="O18" s="376"/>
      <c r="P18" s="376"/>
      <c r="Q18" s="378"/>
      <c r="R18" s="378"/>
      <c r="S18" s="379"/>
      <c r="T18" s="380"/>
      <c r="AA18" s="385"/>
      <c r="AB18" s="386"/>
    </row>
    <row r="19" spans="1:28">
      <c r="A19" s="340"/>
      <c r="B19" s="381"/>
      <c r="C19" s="370"/>
      <c r="D19" s="382"/>
      <c r="E19" s="372">
        <f t="shared" ref="E19" si="1">E18+1</f>
        <v>7</v>
      </c>
      <c r="F19" s="415" t="s">
        <v>11</v>
      </c>
      <c r="G19" s="373" t="s">
        <v>378</v>
      </c>
      <c r="H19" s="374"/>
      <c r="I19" s="342"/>
      <c r="J19" s="344"/>
      <c r="K19" s="375"/>
      <c r="L19" s="376"/>
      <c r="M19" s="376"/>
      <c r="N19" s="377"/>
      <c r="O19" s="376"/>
      <c r="P19" s="377"/>
      <c r="Q19" s="378"/>
      <c r="R19" s="378"/>
      <c r="S19" s="379"/>
      <c r="T19" s="380"/>
      <c r="AA19" s="385"/>
      <c r="AB19" s="386"/>
    </row>
    <row r="20" spans="1:28" ht="17.399999999999999" customHeight="1" thickBot="1">
      <c r="A20" s="340"/>
      <c r="B20" s="391"/>
      <c r="C20" s="393"/>
      <c r="D20" s="392"/>
      <c r="E20" s="394"/>
      <c r="F20" s="395"/>
      <c r="G20" s="396"/>
      <c r="H20" s="397"/>
      <c r="I20" s="397"/>
      <c r="J20" s="396"/>
      <c r="K20" s="347"/>
      <c r="L20" s="396"/>
      <c r="M20" s="398"/>
      <c r="N20" s="398"/>
      <c r="Q20" s="399"/>
      <c r="R20" s="400"/>
      <c r="S20" s="400"/>
      <c r="T20" s="401"/>
      <c r="AA20" s="385"/>
      <c r="AB20" s="386"/>
    </row>
    <row r="21" spans="1:28" ht="16" thickTop="1">
      <c r="A21" s="340"/>
      <c r="B21" s="356" t="s">
        <v>597</v>
      </c>
      <c r="C21" s="357" t="s">
        <v>589</v>
      </c>
      <c r="D21" s="412" t="s">
        <v>603</v>
      </c>
      <c r="E21" s="683">
        <v>1</v>
      </c>
      <c r="F21" s="699" t="s">
        <v>604</v>
      </c>
      <c r="G21" s="684"/>
      <c r="H21" s="685"/>
      <c r="I21" s="685"/>
      <c r="J21" s="686"/>
      <c r="K21" s="687"/>
      <c r="L21" s="686"/>
      <c r="M21" s="686"/>
      <c r="N21" s="686"/>
      <c r="O21" s="686"/>
      <c r="P21" s="686"/>
      <c r="Q21" s="688"/>
      <c r="R21" s="688"/>
      <c r="S21" s="689"/>
      <c r="T21" s="690"/>
      <c r="V21" s="368"/>
      <c r="W21" s="368"/>
      <c r="X21" s="368"/>
      <c r="Y21" s="368"/>
      <c r="Z21" s="368"/>
      <c r="AA21" s="368"/>
      <c r="AB21" s="368"/>
    </row>
    <row r="22" spans="1:28" ht="16" thickBot="1">
      <c r="A22" s="340"/>
      <c r="B22" s="381"/>
      <c r="C22" s="370"/>
      <c r="D22" s="679"/>
      <c r="E22" s="691" t="s">
        <v>226</v>
      </c>
      <c r="F22" s="700" t="s">
        <v>1254</v>
      </c>
      <c r="G22" s="341"/>
      <c r="H22" s="409"/>
      <c r="I22" s="409"/>
      <c r="J22" s="405"/>
      <c r="K22" s="405"/>
      <c r="L22" s="405"/>
      <c r="M22" s="405"/>
      <c r="N22" s="405"/>
      <c r="O22" s="405"/>
      <c r="P22" s="681"/>
      <c r="Q22" s="405"/>
      <c r="R22" s="405"/>
      <c r="S22" s="405"/>
      <c r="T22" s="692"/>
      <c r="AA22" s="385"/>
      <c r="AB22" s="386"/>
    </row>
    <row r="23" spans="1:28" ht="16" thickTop="1">
      <c r="A23" s="340"/>
      <c r="B23" s="387"/>
      <c r="C23" s="370"/>
      <c r="D23" s="350"/>
      <c r="E23" s="693"/>
      <c r="F23" s="1002" t="s">
        <v>1255</v>
      </c>
      <c r="G23" s="1003"/>
      <c r="H23" s="984" t="s">
        <v>1256</v>
      </c>
      <c r="I23" s="984"/>
      <c r="J23" s="984"/>
      <c r="K23" s="1000" t="s">
        <v>1257</v>
      </c>
      <c r="L23" s="1000"/>
      <c r="M23" s="1000"/>
      <c r="N23" s="1001"/>
      <c r="O23" s="405"/>
      <c r="P23" s="409"/>
      <c r="Q23" s="405"/>
      <c r="R23" s="405"/>
      <c r="S23" s="405"/>
      <c r="T23" s="692"/>
      <c r="AA23" s="385"/>
      <c r="AB23" s="386"/>
    </row>
    <row r="24" spans="1:28">
      <c r="A24" s="340"/>
      <c r="B24" s="381"/>
      <c r="C24" s="370"/>
      <c r="D24" s="679"/>
      <c r="E24" s="693"/>
      <c r="F24" s="1004"/>
      <c r="G24" s="1005"/>
      <c r="H24" s="698" t="s">
        <v>228</v>
      </c>
      <c r="I24" s="698" t="s">
        <v>416</v>
      </c>
      <c r="J24" s="698" t="s">
        <v>371</v>
      </c>
      <c r="K24" s="698" t="s">
        <v>414</v>
      </c>
      <c r="L24" s="698" t="s">
        <v>415</v>
      </c>
      <c r="M24" s="698" t="s">
        <v>417</v>
      </c>
      <c r="N24" s="703" t="s">
        <v>418</v>
      </c>
      <c r="O24" s="344" t="s">
        <v>605</v>
      </c>
      <c r="P24" s="406"/>
      <c r="Q24" s="405"/>
      <c r="R24" s="405"/>
      <c r="S24" s="405"/>
      <c r="T24" s="692"/>
      <c r="AA24" s="385"/>
      <c r="AB24" s="386"/>
    </row>
    <row r="25" spans="1:28">
      <c r="A25" s="340"/>
      <c r="B25" s="387"/>
      <c r="C25" s="370"/>
      <c r="D25" s="350"/>
      <c r="E25" s="693"/>
      <c r="F25" s="701" t="s">
        <v>390</v>
      </c>
      <c r="G25" s="697"/>
      <c r="H25" s="695">
        <v>1.2</v>
      </c>
      <c r="I25" s="695">
        <v>1.2</v>
      </c>
      <c r="J25" s="695">
        <v>0.15</v>
      </c>
      <c r="K25" s="695" t="s">
        <v>1258</v>
      </c>
      <c r="L25" s="695" t="s">
        <v>1259</v>
      </c>
      <c r="M25" s="695" t="s">
        <v>1260</v>
      </c>
      <c r="N25" s="702" t="s">
        <v>1261</v>
      </c>
      <c r="O25" s="344">
        <v>10</v>
      </c>
      <c r="P25" s="406">
        <f>H25*I25*J25*O25</f>
        <v>2.16</v>
      </c>
      <c r="Q25" s="405"/>
      <c r="R25" s="405">
        <v>3500</v>
      </c>
      <c r="S25" s="405"/>
      <c r="T25" s="692"/>
      <c r="AA25" s="385"/>
      <c r="AB25" s="386"/>
    </row>
    <row r="26" spans="1:28">
      <c r="A26" s="340"/>
      <c r="B26" s="387"/>
      <c r="C26" s="370"/>
      <c r="D26" s="350"/>
      <c r="E26" s="693"/>
      <c r="F26" s="701" t="s">
        <v>477</v>
      </c>
      <c r="G26" s="697"/>
      <c r="H26" s="695">
        <v>0.8</v>
      </c>
      <c r="I26" s="695">
        <v>0.8</v>
      </c>
      <c r="J26" s="695">
        <v>0.15</v>
      </c>
      <c r="K26" s="695" t="str">
        <f>K25</f>
        <v>D10-200</v>
      </c>
      <c r="L26" s="695" t="str">
        <f t="shared" ref="L26:N26" si="2">L25</f>
        <v>D10-201</v>
      </c>
      <c r="M26" s="695" t="str">
        <f t="shared" si="2"/>
        <v>D10-202</v>
      </c>
      <c r="N26" s="702" t="str">
        <f t="shared" si="2"/>
        <v>D10-203</v>
      </c>
      <c r="O26" s="344">
        <v>4</v>
      </c>
      <c r="P26" s="406">
        <f>H26*I26*J26*O26</f>
        <v>0.38400000000000006</v>
      </c>
      <c r="Q26" s="405"/>
      <c r="R26" s="405">
        <f>R25/120</f>
        <v>29.166666666666668</v>
      </c>
      <c r="S26" s="405"/>
      <c r="T26" s="692"/>
      <c r="AA26" s="385"/>
      <c r="AB26" s="386"/>
    </row>
    <row r="27" spans="1:28">
      <c r="A27" s="340"/>
      <c r="B27" s="387"/>
      <c r="C27" s="370"/>
      <c r="D27" s="350"/>
      <c r="E27" s="411"/>
      <c r="F27" s="701"/>
      <c r="G27" s="694"/>
      <c r="H27" s="695"/>
      <c r="I27" s="695"/>
      <c r="J27" s="695"/>
      <c r="K27" s="695"/>
      <c r="L27" s="695"/>
      <c r="M27" s="695"/>
      <c r="N27" s="702"/>
      <c r="O27" s="344"/>
      <c r="P27" s="682">
        <f>SUM(P25:P26)</f>
        <v>2.544</v>
      </c>
      <c r="Q27" s="405"/>
      <c r="R27" s="405"/>
      <c r="S27" s="405"/>
      <c r="T27" s="692"/>
      <c r="AA27" s="385"/>
      <c r="AB27" s="386"/>
    </row>
    <row r="28" spans="1:28">
      <c r="A28" s="340"/>
      <c r="B28" s="391"/>
      <c r="E28" s="411"/>
      <c r="F28" s="701"/>
      <c r="G28" s="694"/>
      <c r="H28" s="695"/>
      <c r="I28" s="696"/>
      <c r="J28" s="695"/>
      <c r="K28" s="695"/>
      <c r="L28" s="695"/>
      <c r="M28" s="695"/>
      <c r="N28" s="702"/>
      <c r="O28" s="344"/>
      <c r="P28" s="682"/>
      <c r="Q28" s="405"/>
      <c r="R28" s="405"/>
      <c r="S28" s="405"/>
      <c r="T28" s="692"/>
      <c r="AA28" s="385"/>
      <c r="AB28" s="386"/>
    </row>
    <row r="29" spans="1:28">
      <c r="A29" s="340"/>
      <c r="B29" s="391"/>
      <c r="E29" s="411"/>
      <c r="F29" s="701"/>
      <c r="G29" s="697"/>
      <c r="H29" s="695"/>
      <c r="I29" s="695"/>
      <c r="J29" s="695"/>
      <c r="K29" s="695"/>
      <c r="L29" s="695"/>
      <c r="M29" s="695"/>
      <c r="N29" s="702"/>
      <c r="O29" s="344"/>
      <c r="P29" s="406"/>
      <c r="Q29" s="405"/>
      <c r="R29" s="405"/>
      <c r="S29" s="405"/>
      <c r="T29" s="692"/>
      <c r="AA29" s="385"/>
      <c r="AB29" s="386"/>
    </row>
    <row r="30" spans="1:28">
      <c r="A30" s="340"/>
      <c r="B30" s="391"/>
      <c r="E30" s="411"/>
      <c r="F30" s="701"/>
      <c r="G30" s="697"/>
      <c r="H30" s="695"/>
      <c r="I30" s="695"/>
      <c r="J30" s="695"/>
      <c r="K30" s="695"/>
      <c r="L30" s="695"/>
      <c r="M30" s="695"/>
      <c r="N30" s="702"/>
      <c r="O30" s="344"/>
      <c r="P30" s="406"/>
      <c r="Q30" s="405"/>
      <c r="R30" s="405"/>
      <c r="S30" s="405"/>
      <c r="T30" s="692"/>
      <c r="AA30" s="385"/>
      <c r="AB30" s="386"/>
    </row>
    <row r="31" spans="1:28" ht="16" thickBot="1">
      <c r="A31" s="340"/>
      <c r="B31" s="391"/>
      <c r="E31" s="411"/>
      <c r="F31" s="704"/>
      <c r="G31" s="705"/>
      <c r="H31" s="706"/>
      <c r="I31" s="706"/>
      <c r="J31" s="706"/>
      <c r="K31" s="706"/>
      <c r="L31" s="706"/>
      <c r="M31" s="706"/>
      <c r="N31" s="707"/>
      <c r="O31" s="344"/>
      <c r="P31" s="409"/>
      <c r="Q31" s="405"/>
      <c r="R31" s="405"/>
      <c r="S31" s="405"/>
      <c r="T31" s="692"/>
      <c r="AA31" s="385"/>
      <c r="AB31" s="386"/>
    </row>
    <row r="32" spans="1:28" ht="16" thickTop="1">
      <c r="A32" s="340"/>
      <c r="B32" s="391"/>
      <c r="E32" s="411"/>
      <c r="F32" s="701"/>
      <c r="G32" s="405"/>
      <c r="H32" s="409"/>
      <c r="J32" s="409"/>
      <c r="K32" s="403"/>
      <c r="L32" s="409"/>
      <c r="M32" s="405"/>
      <c r="N32" s="409"/>
      <c r="O32" s="405"/>
      <c r="P32" s="682"/>
      <c r="Q32" s="405"/>
      <c r="R32" s="405"/>
      <c r="S32" s="405"/>
      <c r="T32" s="692"/>
      <c r="AA32" s="385"/>
      <c r="AB32" s="386"/>
    </row>
    <row r="33" spans="1:28" ht="16" thickBot="1">
      <c r="A33" s="340"/>
      <c r="B33" s="391"/>
      <c r="E33" s="691" t="s">
        <v>228</v>
      </c>
      <c r="F33" s="700" t="s">
        <v>1262</v>
      </c>
      <c r="G33" s="341"/>
      <c r="H33" s="409"/>
      <c r="I33" s="409"/>
      <c r="J33" s="405"/>
      <c r="K33" s="405"/>
      <c r="L33" s="405"/>
      <c r="M33" s="405"/>
      <c r="N33" s="405"/>
      <c r="O33" s="344"/>
      <c r="P33" s="406"/>
      <c r="Q33" s="405"/>
      <c r="R33" s="405"/>
      <c r="S33" s="405"/>
      <c r="T33" s="692"/>
      <c r="AA33" s="385"/>
      <c r="AB33" s="386"/>
    </row>
    <row r="34" spans="1:28" ht="16" thickTop="1">
      <c r="A34" s="340"/>
      <c r="B34" s="391"/>
      <c r="E34" s="693"/>
      <c r="F34" s="983" t="s">
        <v>1255</v>
      </c>
      <c r="G34" s="984"/>
      <c r="H34" s="984" t="s">
        <v>1256</v>
      </c>
      <c r="I34" s="984"/>
      <c r="J34" s="984"/>
      <c r="K34" s="984"/>
      <c r="L34" s="984"/>
      <c r="M34" s="984"/>
      <c r="N34" s="984"/>
      <c r="O34" s="984"/>
      <c r="P34" s="1009"/>
      <c r="Q34" s="1006" t="s">
        <v>1272</v>
      </c>
      <c r="R34" s="1006" t="s">
        <v>1273</v>
      </c>
      <c r="S34" s="1006" t="s">
        <v>1274</v>
      </c>
      <c r="T34" s="1008"/>
      <c r="AA34" s="385"/>
      <c r="AB34" s="386"/>
    </row>
    <row r="35" spans="1:28" ht="16" thickBot="1">
      <c r="A35" s="340"/>
      <c r="B35" s="391"/>
      <c r="E35" s="693"/>
      <c r="F35" s="985"/>
      <c r="G35" s="986"/>
      <c r="H35" s="698" t="s">
        <v>226</v>
      </c>
      <c r="I35" s="698" t="s">
        <v>228</v>
      </c>
      <c r="J35" s="698" t="s">
        <v>416</v>
      </c>
      <c r="K35" s="698" t="s">
        <v>1266</v>
      </c>
      <c r="L35" s="698" t="s">
        <v>1267</v>
      </c>
      <c r="M35" s="698" t="s">
        <v>1268</v>
      </c>
      <c r="N35" s="698" t="s">
        <v>1269</v>
      </c>
      <c r="O35" s="709" t="s">
        <v>1270</v>
      </c>
      <c r="P35" s="710" t="s">
        <v>1271</v>
      </c>
      <c r="Q35" s="1007"/>
      <c r="R35" s="1007"/>
      <c r="S35" s="1007"/>
      <c r="T35" s="1008"/>
      <c r="AA35" s="385"/>
      <c r="AB35" s="386"/>
    </row>
    <row r="36" spans="1:28" ht="16.5" thickTop="1" thickBot="1">
      <c r="A36" s="340"/>
      <c r="B36" s="391"/>
      <c r="E36" s="693"/>
      <c r="F36" s="701" t="s">
        <v>1263</v>
      </c>
      <c r="G36" s="697"/>
      <c r="H36" s="695">
        <v>0.7</v>
      </c>
      <c r="I36" s="695">
        <f>H36/2</f>
        <v>0.35</v>
      </c>
      <c r="J36" s="695">
        <f>H36</f>
        <v>0.7</v>
      </c>
      <c r="K36" s="695">
        <v>0.2</v>
      </c>
      <c r="L36" s="695">
        <v>0.2</v>
      </c>
      <c r="M36" s="695">
        <f>L36</f>
        <v>0.2</v>
      </c>
      <c r="N36" s="702">
        <f>M36</f>
        <v>0.2</v>
      </c>
      <c r="O36" s="344">
        <f>6+1.75+1.75+6</f>
        <v>15.5</v>
      </c>
      <c r="P36" s="711">
        <f>1.2+1.5+3</f>
        <v>5.7</v>
      </c>
      <c r="Q36" s="721">
        <f>(H36+K36+L36+M36+N36)*(J36+K36)*(O36+P36)</f>
        <v>28.61999999999999</v>
      </c>
      <c r="R36" s="721">
        <f>((H36+I36)/2)*J36*(O36+P36)</f>
        <v>7.7909999999999986</v>
      </c>
      <c r="S36" s="722"/>
      <c r="T36" s="692"/>
      <c r="AA36" s="385"/>
      <c r="AB36" s="386"/>
    </row>
    <row r="37" spans="1:28" ht="16.5" thickTop="1" thickBot="1">
      <c r="A37" s="340"/>
      <c r="B37" s="391"/>
      <c r="E37" s="693"/>
      <c r="F37" s="701" t="s">
        <v>1264</v>
      </c>
      <c r="G37" s="697"/>
      <c r="H37" s="695">
        <v>0.5</v>
      </c>
      <c r="I37" s="695">
        <f>H37/2</f>
        <v>0.25</v>
      </c>
      <c r="J37" s="695">
        <f t="shared" ref="J37:J38" si="3">H37</f>
        <v>0.5</v>
      </c>
      <c r="K37" s="695">
        <v>0.2</v>
      </c>
      <c r="L37" s="695">
        <v>0.2</v>
      </c>
      <c r="M37" s="695">
        <f t="shared" ref="M37:N38" si="4">L37</f>
        <v>0.2</v>
      </c>
      <c r="N37" s="702">
        <f t="shared" si="4"/>
        <v>0.2</v>
      </c>
      <c r="O37" s="344"/>
      <c r="P37" s="712">
        <f>(5+4+1)*2</f>
        <v>20</v>
      </c>
      <c r="Q37" s="721">
        <f t="shared" ref="Q37:Q38" si="5">(H37+K37+L37+M37+N37)*(J37+K37)*(O37+P37)</f>
        <v>18.199999999999996</v>
      </c>
      <c r="R37" s="721">
        <f>((H37+I37)/2)*J37*(O37+P37)</f>
        <v>3.75</v>
      </c>
      <c r="S37" s="722"/>
      <c r="T37" s="692"/>
      <c r="AA37" s="385"/>
      <c r="AB37" s="386"/>
    </row>
    <row r="38" spans="1:28" ht="16.5" thickTop="1" thickBot="1">
      <c r="A38" s="340"/>
      <c r="B38" s="391"/>
      <c r="E38" s="411"/>
      <c r="F38" s="704" t="s">
        <v>1265</v>
      </c>
      <c r="G38" s="705"/>
      <c r="H38" s="706">
        <f>H37</f>
        <v>0.5</v>
      </c>
      <c r="I38" s="706">
        <f>I37</f>
        <v>0.25</v>
      </c>
      <c r="J38" s="706">
        <f t="shared" si="3"/>
        <v>0.5</v>
      </c>
      <c r="K38" s="706">
        <v>0.2</v>
      </c>
      <c r="L38" s="706">
        <v>0.2</v>
      </c>
      <c r="M38" s="706">
        <f t="shared" si="4"/>
        <v>0.2</v>
      </c>
      <c r="N38" s="707">
        <f t="shared" si="4"/>
        <v>0.2</v>
      </c>
      <c r="O38" s="708">
        <v>6</v>
      </c>
      <c r="P38" s="713"/>
      <c r="Q38" s="721">
        <f t="shared" si="5"/>
        <v>5.4599999999999991</v>
      </c>
      <c r="R38" s="721">
        <f>((H38+I38)/2)*J38*(O38+P38)</f>
        <v>1.125</v>
      </c>
      <c r="S38" s="722"/>
      <c r="T38" s="692"/>
      <c r="AA38" s="385"/>
      <c r="AB38" s="386"/>
    </row>
    <row r="39" spans="1:28" ht="16" thickTop="1">
      <c r="A39" s="340"/>
      <c r="B39" s="391"/>
      <c r="E39" s="411"/>
      <c r="F39" s="701"/>
      <c r="G39" s="405"/>
      <c r="H39" s="409"/>
      <c r="J39" s="409"/>
      <c r="K39" s="409"/>
      <c r="L39" s="409"/>
      <c r="M39" s="409"/>
      <c r="N39" s="409"/>
      <c r="O39" s="344"/>
      <c r="P39" s="406"/>
      <c r="Q39" s="714">
        <f>SUM(Q36:Q38)</f>
        <v>52.279999999999987</v>
      </c>
      <c r="R39" s="714">
        <f>SUM(R36:R38)</f>
        <v>12.665999999999999</v>
      </c>
      <c r="S39" s="714">
        <f>Q39-R39</f>
        <v>39.61399999999999</v>
      </c>
      <c r="T39" s="692"/>
      <c r="AA39" s="385"/>
      <c r="AB39" s="386"/>
    </row>
    <row r="40" spans="1:28" ht="16" thickBot="1">
      <c r="A40" s="340"/>
      <c r="B40" s="391"/>
      <c r="E40" s="691" t="s">
        <v>1312</v>
      </c>
      <c r="F40" s="700" t="s">
        <v>1275</v>
      </c>
      <c r="G40" s="341"/>
      <c r="H40" s="409"/>
      <c r="I40" s="409"/>
      <c r="J40" s="405"/>
      <c r="K40" s="405"/>
      <c r="L40" s="405"/>
      <c r="M40" s="405"/>
      <c r="N40" s="405"/>
      <c r="O40" s="344"/>
      <c r="P40" s="406"/>
      <c r="Q40" s="405"/>
      <c r="R40" s="405"/>
      <c r="S40" s="405"/>
      <c r="T40" s="692"/>
      <c r="AA40" s="385"/>
      <c r="AB40" s="386"/>
    </row>
    <row r="41" spans="1:28" ht="16.75" customHeight="1" thickTop="1">
      <c r="A41" s="340"/>
      <c r="B41" s="391"/>
      <c r="E41" s="693"/>
      <c r="F41" s="983" t="s">
        <v>1255</v>
      </c>
      <c r="G41" s="984"/>
      <c r="H41" s="987" t="s">
        <v>1256</v>
      </c>
      <c r="I41" s="988"/>
      <c r="J41" s="988"/>
      <c r="K41" s="988"/>
      <c r="L41" s="989" t="s">
        <v>1278</v>
      </c>
      <c r="M41" s="405"/>
      <c r="N41" s="405"/>
      <c r="O41" s="344"/>
      <c r="P41" s="406"/>
      <c r="Q41" s="405"/>
      <c r="R41" s="405"/>
      <c r="S41" s="405"/>
      <c r="T41" s="405"/>
      <c r="AA41" s="385"/>
      <c r="AB41" s="386"/>
    </row>
    <row r="42" spans="1:28">
      <c r="A42" s="340"/>
      <c r="B42" s="391"/>
      <c r="E42" s="693"/>
      <c r="F42" s="985"/>
      <c r="G42" s="986"/>
      <c r="H42" s="698" t="s">
        <v>228</v>
      </c>
      <c r="I42" s="698" t="s">
        <v>416</v>
      </c>
      <c r="J42" s="698" t="s">
        <v>1270</v>
      </c>
      <c r="K42" s="698" t="s">
        <v>1271</v>
      </c>
      <c r="L42" s="990"/>
      <c r="M42" s="405"/>
      <c r="N42" s="405"/>
      <c r="O42" s="344"/>
      <c r="P42" s="406"/>
      <c r="Q42" s="405"/>
      <c r="R42" s="405"/>
      <c r="S42" s="405"/>
      <c r="T42" s="405"/>
      <c r="AA42" s="385"/>
      <c r="AB42" s="386"/>
    </row>
    <row r="43" spans="1:28">
      <c r="A43" s="340"/>
      <c r="B43" s="391"/>
      <c r="E43" s="693"/>
      <c r="F43" s="701" t="s">
        <v>1276</v>
      </c>
      <c r="G43" s="697"/>
      <c r="H43" s="695">
        <v>0.15</v>
      </c>
      <c r="I43" s="723">
        <v>0.25</v>
      </c>
      <c r="J43" s="695">
        <f>6+6+3+1.5</f>
        <v>16.5</v>
      </c>
      <c r="K43" s="695">
        <f>5.75+5.75+6</f>
        <v>17.5</v>
      </c>
      <c r="L43" s="702">
        <f>H43*I43*(J43+K43)</f>
        <v>1.2749999999999999</v>
      </c>
      <c r="M43" s="405"/>
      <c r="N43" s="405"/>
      <c r="O43" s="344"/>
      <c r="P43" s="406"/>
      <c r="Q43" s="405"/>
      <c r="R43" s="405"/>
      <c r="S43" s="405"/>
      <c r="T43" s="405"/>
      <c r="AA43" s="385"/>
      <c r="AB43" s="386"/>
    </row>
    <row r="44" spans="1:28">
      <c r="A44" s="340"/>
      <c r="B44" s="391"/>
      <c r="E44" s="693"/>
      <c r="F44" s="701" t="s">
        <v>1277</v>
      </c>
      <c r="G44" s="697"/>
      <c r="H44" s="695">
        <v>0.15</v>
      </c>
      <c r="I44" s="723">
        <v>0.2</v>
      </c>
      <c r="J44" s="695">
        <v>6</v>
      </c>
      <c r="K44" s="695">
        <f>3.75+3.75+6+4.5+4.5</f>
        <v>22.5</v>
      </c>
      <c r="L44" s="702">
        <f>H44*I44*(J44+K44)</f>
        <v>0.85499999999999998</v>
      </c>
      <c r="M44" s="405"/>
      <c r="N44" s="405"/>
      <c r="O44" s="344"/>
      <c r="P44" s="406"/>
      <c r="Q44" s="405"/>
      <c r="R44" s="405"/>
      <c r="S44" s="405"/>
      <c r="T44" s="405"/>
      <c r="AA44" s="385"/>
      <c r="AB44" s="386"/>
    </row>
    <row r="45" spans="1:28" ht="16" thickBot="1">
      <c r="A45" s="340"/>
      <c r="B45" s="391"/>
      <c r="E45" s="411"/>
      <c r="F45" s="704"/>
      <c r="G45" s="705"/>
      <c r="H45" s="706"/>
      <c r="I45" s="706"/>
      <c r="J45" s="706"/>
      <c r="K45" s="706"/>
      <c r="L45" s="707"/>
      <c r="M45" s="405"/>
      <c r="N45" s="405"/>
      <c r="O45" s="344"/>
      <c r="P45" s="406"/>
      <c r="Q45" s="405"/>
      <c r="R45" s="405"/>
      <c r="S45" s="405"/>
      <c r="T45" s="405"/>
      <c r="AA45" s="385"/>
      <c r="AB45" s="386"/>
    </row>
    <row r="46" spans="1:28" ht="16" thickTop="1">
      <c r="A46" s="340"/>
      <c r="B46" s="391"/>
      <c r="E46" s="680"/>
      <c r="F46" s="408"/>
      <c r="G46" s="341"/>
      <c r="H46" s="409"/>
      <c r="I46" s="409"/>
      <c r="J46" s="405"/>
      <c r="K46" s="405"/>
      <c r="L46" s="405">
        <f>SUM(L43:L44)</f>
        <v>2.13</v>
      </c>
      <c r="M46" s="405"/>
      <c r="N46" s="409"/>
      <c r="O46" s="344"/>
      <c r="P46" s="406"/>
      <c r="Q46" s="405"/>
      <c r="R46" s="405"/>
      <c r="S46" s="405"/>
      <c r="T46" s="405"/>
      <c r="AA46" s="385"/>
      <c r="AB46" s="386"/>
    </row>
    <row r="47" spans="1:28">
      <c r="A47" s="340"/>
      <c r="B47" s="391"/>
      <c r="D47" s="392"/>
      <c r="E47" s="715"/>
      <c r="F47" s="716"/>
      <c r="G47" s="341"/>
      <c r="H47" s="409"/>
      <c r="I47" s="409"/>
      <c r="J47" s="405"/>
      <c r="K47" s="405"/>
      <c r="L47" s="409"/>
      <c r="M47" s="405"/>
      <c r="N47" s="409"/>
      <c r="O47" s="344"/>
      <c r="P47" s="410"/>
      <c r="Q47" s="405"/>
      <c r="R47" s="405"/>
      <c r="S47" s="405"/>
      <c r="T47" s="407"/>
      <c r="AA47" s="385"/>
      <c r="AB47" s="386"/>
    </row>
    <row r="48" spans="1:28">
      <c r="A48" s="340"/>
      <c r="B48" s="391"/>
      <c r="D48" s="392"/>
      <c r="E48" s="715"/>
      <c r="F48" s="405"/>
      <c r="G48" s="341"/>
      <c r="H48" s="409"/>
      <c r="J48" s="409"/>
      <c r="K48" s="403"/>
      <c r="L48" s="409"/>
      <c r="M48" s="405"/>
      <c r="N48" s="409"/>
      <c r="O48" s="405"/>
      <c r="P48" s="724"/>
      <c r="Q48" s="405"/>
      <c r="R48" s="405"/>
      <c r="S48" s="714"/>
      <c r="T48" s="407"/>
      <c r="AA48" s="385"/>
      <c r="AB48" s="386"/>
    </row>
    <row r="49" spans="1:28" ht="16" thickBot="1">
      <c r="A49" s="340"/>
      <c r="B49" s="391"/>
      <c r="D49" s="392"/>
      <c r="E49" s="691" t="s">
        <v>1312</v>
      </c>
      <c r="F49" s="700" t="s">
        <v>1327</v>
      </c>
      <c r="G49" s="341"/>
      <c r="H49" s="409"/>
      <c r="I49" s="409"/>
      <c r="J49" s="405"/>
      <c r="K49" s="405"/>
      <c r="L49" s="405"/>
      <c r="M49" s="405"/>
      <c r="N49" s="409"/>
      <c r="O49" s="344"/>
      <c r="P49" s="406"/>
      <c r="Q49" s="405"/>
      <c r="R49" s="405"/>
      <c r="S49" s="714"/>
      <c r="T49" s="407"/>
      <c r="AA49" s="385"/>
      <c r="AB49" s="386"/>
    </row>
    <row r="50" spans="1:28" ht="16" thickTop="1">
      <c r="A50" s="340"/>
      <c r="B50" s="391"/>
      <c r="D50" s="392"/>
      <c r="E50" s="693"/>
      <c r="F50" s="983" t="s">
        <v>1255</v>
      </c>
      <c r="G50" s="984"/>
      <c r="H50" s="987" t="s">
        <v>1256</v>
      </c>
      <c r="I50" s="988"/>
      <c r="J50" s="988"/>
      <c r="K50" s="988"/>
      <c r="L50" s="989" t="s">
        <v>1278</v>
      </c>
      <c r="M50" s="405"/>
      <c r="N50" s="409"/>
      <c r="O50" s="344"/>
      <c r="P50" s="406"/>
      <c r="Q50" s="405"/>
      <c r="R50" s="405"/>
      <c r="S50" s="405"/>
      <c r="T50" s="407"/>
      <c r="AA50" s="385"/>
      <c r="AB50" s="386"/>
    </row>
    <row r="51" spans="1:28">
      <c r="A51" s="340"/>
      <c r="B51" s="391"/>
      <c r="D51" s="392"/>
      <c r="E51" s="693"/>
      <c r="F51" s="985"/>
      <c r="G51" s="986"/>
      <c r="H51" s="698" t="s">
        <v>228</v>
      </c>
      <c r="I51" s="698" t="s">
        <v>416</v>
      </c>
      <c r="J51" s="698" t="s">
        <v>1325</v>
      </c>
      <c r="K51" s="698" t="s">
        <v>1326</v>
      </c>
      <c r="L51" s="990"/>
      <c r="M51" s="405"/>
      <c r="N51" s="409"/>
      <c r="O51" s="344"/>
      <c r="P51" s="406"/>
      <c r="Q51" s="405"/>
      <c r="R51" s="405"/>
      <c r="S51" s="405"/>
      <c r="T51" s="407"/>
      <c r="AA51" s="385"/>
      <c r="AB51" s="386"/>
    </row>
    <row r="52" spans="1:28">
      <c r="A52" s="340"/>
      <c r="B52" s="391"/>
      <c r="D52" s="392"/>
      <c r="E52" s="693"/>
      <c r="F52" s="701" t="s">
        <v>445</v>
      </c>
      <c r="G52" s="697"/>
      <c r="H52" s="695">
        <v>0.15</v>
      </c>
      <c r="I52" s="723">
        <v>0.25</v>
      </c>
      <c r="J52" s="695">
        <f>6+6+3+1.5</f>
        <v>16.5</v>
      </c>
      <c r="K52" s="695">
        <f>5.75+5.75+6</f>
        <v>17.5</v>
      </c>
      <c r="L52" s="702">
        <f>H52*I52*(J52+K52)</f>
        <v>1.2749999999999999</v>
      </c>
      <c r="M52" s="405"/>
      <c r="N52" s="405"/>
      <c r="O52" s="405"/>
      <c r="P52" s="718"/>
      <c r="Q52" s="405"/>
      <c r="R52" s="405"/>
      <c r="S52" s="405"/>
      <c r="T52" s="407"/>
      <c r="AA52" s="385"/>
      <c r="AB52" s="386"/>
    </row>
    <row r="53" spans="1:28">
      <c r="A53" s="340"/>
      <c r="B53" s="391"/>
      <c r="D53" s="392"/>
      <c r="E53" s="693"/>
      <c r="F53" s="701" t="s">
        <v>1277</v>
      </c>
      <c r="G53" s="697"/>
      <c r="H53" s="695">
        <v>0.15</v>
      </c>
      <c r="I53" s="723">
        <v>0.2</v>
      </c>
      <c r="J53" s="695">
        <v>6</v>
      </c>
      <c r="K53" s="695">
        <f>3.75+3.75+6+4.5+4.5</f>
        <v>22.5</v>
      </c>
      <c r="L53" s="702">
        <f>H53*I53*(J53+K53)</f>
        <v>0.85499999999999998</v>
      </c>
      <c r="M53" s="405"/>
      <c r="N53" s="409"/>
      <c r="O53" s="405"/>
      <c r="P53" s="718"/>
      <c r="Q53" s="405"/>
      <c r="R53" s="405"/>
      <c r="S53" s="405"/>
      <c r="T53" s="407"/>
      <c r="AA53" s="385"/>
      <c r="AB53" s="386"/>
    </row>
    <row r="54" spans="1:28" ht="16" thickBot="1">
      <c r="A54" s="340"/>
      <c r="B54" s="391"/>
      <c r="D54" s="392"/>
      <c r="E54" s="411"/>
      <c r="F54" s="704"/>
      <c r="G54" s="705"/>
      <c r="H54" s="706"/>
      <c r="I54" s="706"/>
      <c r="J54" s="706"/>
      <c r="K54" s="706"/>
      <c r="L54" s="707"/>
      <c r="M54" s="405"/>
      <c r="N54" s="409"/>
      <c r="O54" s="344"/>
      <c r="P54" s="406"/>
      <c r="Q54" s="405"/>
      <c r="R54" s="405"/>
      <c r="S54" s="405"/>
      <c r="T54" s="407"/>
      <c r="AA54" s="385"/>
      <c r="AB54" s="386"/>
    </row>
    <row r="55" spans="1:28" ht="16" thickTop="1">
      <c r="A55" s="340"/>
      <c r="B55" s="391"/>
      <c r="D55" s="392"/>
      <c r="E55" s="680"/>
      <c r="F55" s="408"/>
      <c r="G55" s="341"/>
      <c r="H55" s="409"/>
      <c r="I55" s="409"/>
      <c r="J55" s="405"/>
      <c r="K55" s="405"/>
      <c r="L55" s="405">
        <f>SUM(L52:L53)</f>
        <v>2.13</v>
      </c>
      <c r="M55" s="405"/>
      <c r="N55" s="405"/>
      <c r="O55" s="344"/>
      <c r="P55" s="406"/>
      <c r="Q55" s="405"/>
      <c r="R55" s="405"/>
      <c r="S55" s="405"/>
      <c r="T55" s="407"/>
      <c r="AA55" s="385"/>
      <c r="AB55" s="386"/>
    </row>
    <row r="56" spans="1:28">
      <c r="A56" s="340"/>
      <c r="B56" s="391"/>
      <c r="D56" s="392"/>
      <c r="E56" s="715"/>
      <c r="F56" s="408"/>
      <c r="G56" s="341"/>
      <c r="H56" s="409"/>
      <c r="I56" s="409"/>
      <c r="J56" s="405"/>
      <c r="K56" s="405"/>
      <c r="L56" s="405"/>
      <c r="M56" s="405"/>
      <c r="N56" s="409"/>
      <c r="O56" s="344"/>
      <c r="P56" s="406"/>
      <c r="Q56" s="405"/>
      <c r="R56" s="405"/>
      <c r="S56" s="405"/>
      <c r="T56" s="407"/>
      <c r="AA56" s="385"/>
      <c r="AB56" s="386"/>
    </row>
    <row r="57" spans="1:28">
      <c r="A57" s="340"/>
      <c r="B57" s="391"/>
      <c r="D57" s="392"/>
      <c r="E57" s="715"/>
      <c r="F57" s="716"/>
      <c r="G57" s="341"/>
      <c r="H57" s="409"/>
      <c r="I57" s="409"/>
      <c r="J57" s="405"/>
      <c r="K57" s="405"/>
      <c r="L57" s="405"/>
      <c r="M57" s="405"/>
      <c r="N57" s="409"/>
      <c r="O57" s="344"/>
      <c r="P57" s="410"/>
      <c r="Q57" s="405"/>
      <c r="R57" s="405"/>
      <c r="S57" s="405"/>
      <c r="T57" s="407"/>
      <c r="AA57" s="385"/>
      <c r="AB57" s="386"/>
    </row>
    <row r="58" spans="1:28">
      <c r="A58" s="340"/>
      <c r="B58" s="391"/>
      <c r="D58" s="392"/>
      <c r="E58" s="715"/>
      <c r="F58" s="405"/>
      <c r="G58" s="341"/>
      <c r="H58" s="409"/>
      <c r="J58" s="409"/>
      <c r="K58" s="403"/>
      <c r="L58" s="409"/>
      <c r="M58" s="405"/>
      <c r="N58" s="409"/>
      <c r="O58" s="405"/>
      <c r="P58" s="405"/>
      <c r="Q58" s="405"/>
      <c r="R58" s="405"/>
      <c r="S58" s="405"/>
      <c r="T58" s="407"/>
      <c r="AA58" s="385"/>
      <c r="AB58" s="386"/>
    </row>
    <row r="59" spans="1:28">
      <c r="A59" s="340"/>
      <c r="B59" s="391"/>
      <c r="D59" s="392"/>
      <c r="E59" s="715"/>
      <c r="F59" s="405"/>
      <c r="G59" s="717"/>
      <c r="H59" s="409"/>
      <c r="I59" s="409"/>
      <c r="J59" s="409"/>
      <c r="K59" s="405"/>
      <c r="L59" s="409"/>
      <c r="M59" s="405"/>
      <c r="N59" s="409"/>
      <c r="O59" s="344"/>
      <c r="P59" s="406"/>
      <c r="Q59" s="405"/>
      <c r="R59" s="405"/>
      <c r="S59" s="405"/>
      <c r="T59" s="407"/>
      <c r="AA59" s="385"/>
      <c r="AB59" s="386"/>
    </row>
    <row r="60" spans="1:28">
      <c r="A60" s="340"/>
      <c r="B60" s="391"/>
      <c r="D60" s="392"/>
      <c r="E60" s="715"/>
      <c r="F60" s="405"/>
      <c r="G60" s="341"/>
      <c r="H60" s="409"/>
      <c r="I60" s="409"/>
      <c r="J60" s="409"/>
      <c r="K60" s="405"/>
      <c r="L60" s="409"/>
      <c r="M60" s="405"/>
      <c r="N60" s="409"/>
      <c r="O60" s="344"/>
      <c r="P60" s="406"/>
      <c r="Q60" s="405"/>
      <c r="R60" s="405"/>
      <c r="S60" s="405"/>
      <c r="T60" s="407"/>
      <c r="AA60" s="385"/>
      <c r="AB60" s="386"/>
    </row>
    <row r="61" spans="1:28">
      <c r="A61" s="340"/>
      <c r="B61" s="391"/>
      <c r="D61" s="392"/>
      <c r="E61" s="715"/>
      <c r="F61" s="716"/>
      <c r="G61" s="341"/>
      <c r="H61" s="409"/>
      <c r="I61" s="409"/>
      <c r="J61" s="405"/>
      <c r="K61" s="405"/>
      <c r="L61" s="405"/>
      <c r="M61" s="405"/>
      <c r="N61" s="409"/>
      <c r="O61" s="344"/>
      <c r="P61" s="410"/>
      <c r="Q61" s="405"/>
      <c r="R61" s="405"/>
      <c r="S61" s="405"/>
      <c r="T61" s="407"/>
      <c r="AA61" s="385"/>
      <c r="AB61" s="386"/>
    </row>
    <row r="62" spans="1:28">
      <c r="A62" s="340"/>
      <c r="B62" s="391"/>
      <c r="D62" s="392"/>
      <c r="E62" s="715"/>
      <c r="F62" s="405"/>
      <c r="G62" s="341"/>
      <c r="H62" s="409"/>
      <c r="J62" s="409"/>
      <c r="K62" s="403"/>
      <c r="L62" s="409"/>
      <c r="M62" s="405"/>
      <c r="N62" s="409"/>
      <c r="O62" s="405"/>
      <c r="P62" s="405"/>
      <c r="Q62" s="405"/>
      <c r="R62" s="405"/>
      <c r="S62" s="405"/>
      <c r="T62" s="407"/>
      <c r="AA62" s="385"/>
      <c r="AB62" s="386"/>
    </row>
    <row r="63" spans="1:28">
      <c r="A63" s="340"/>
      <c r="B63" s="391"/>
      <c r="D63" s="392"/>
      <c r="E63" s="715"/>
      <c r="F63" s="405"/>
      <c r="G63" s="717"/>
      <c r="H63" s="409"/>
      <c r="I63" s="409"/>
      <c r="J63" s="409"/>
      <c r="K63" s="405"/>
      <c r="L63" s="409"/>
      <c r="M63" s="405"/>
      <c r="N63" s="409"/>
      <c r="O63" s="344"/>
      <c r="P63" s="406"/>
      <c r="Q63" s="405"/>
      <c r="R63" s="405"/>
      <c r="S63" s="405"/>
      <c r="T63" s="407"/>
      <c r="AA63" s="385"/>
      <c r="AB63" s="386"/>
    </row>
    <row r="64" spans="1:28">
      <c r="A64" s="340"/>
      <c r="B64" s="391"/>
      <c r="D64" s="392"/>
      <c r="E64" s="715"/>
      <c r="F64" s="405"/>
      <c r="G64" s="717"/>
      <c r="H64" s="409"/>
      <c r="I64" s="409"/>
      <c r="J64" s="409"/>
      <c r="K64" s="405"/>
      <c r="L64" s="409"/>
      <c r="M64" s="405"/>
      <c r="N64" s="409"/>
      <c r="O64" s="344"/>
      <c r="P64" s="406"/>
      <c r="Q64" s="405"/>
      <c r="R64" s="405"/>
      <c r="S64" s="405"/>
      <c r="T64" s="407"/>
      <c r="AA64" s="385"/>
      <c r="AB64" s="386"/>
    </row>
    <row r="65" spans="1:28">
      <c r="A65" s="340"/>
      <c r="B65" s="391"/>
      <c r="D65" s="392"/>
      <c r="E65" s="715"/>
      <c r="F65" s="405"/>
      <c r="G65" s="717"/>
      <c r="H65" s="409"/>
      <c r="I65" s="409"/>
      <c r="J65" s="409"/>
      <c r="K65" s="405"/>
      <c r="L65" s="409"/>
      <c r="M65" s="405"/>
      <c r="N65" s="409"/>
      <c r="O65" s="344"/>
      <c r="P65" s="406"/>
      <c r="Q65" s="405"/>
      <c r="R65" s="405"/>
      <c r="S65" s="405"/>
      <c r="T65" s="407"/>
      <c r="AA65" s="385"/>
      <c r="AB65" s="386"/>
    </row>
    <row r="66" spans="1:28">
      <c r="A66" s="340"/>
      <c r="B66" s="391"/>
      <c r="D66" s="392"/>
      <c r="E66" s="715"/>
      <c r="F66" s="405"/>
      <c r="G66" s="341"/>
      <c r="H66" s="409"/>
      <c r="I66" s="409"/>
      <c r="J66" s="409"/>
      <c r="K66" s="405"/>
      <c r="L66" s="409"/>
      <c r="M66" s="405"/>
      <c r="N66" s="409"/>
      <c r="O66" s="344"/>
      <c r="P66" s="406"/>
      <c r="Q66" s="405"/>
      <c r="R66" s="405"/>
      <c r="S66" s="405"/>
      <c r="T66" s="407"/>
      <c r="AA66" s="385"/>
      <c r="AB66" s="386"/>
    </row>
    <row r="67" spans="1:28">
      <c r="A67" s="340"/>
      <c r="B67" s="391"/>
      <c r="D67" s="392"/>
      <c r="E67" s="715"/>
      <c r="F67" s="405"/>
      <c r="G67" s="341"/>
      <c r="H67" s="409"/>
      <c r="J67" s="409"/>
      <c r="K67" s="403"/>
      <c r="L67" s="409"/>
      <c r="M67" s="405"/>
      <c r="N67" s="409"/>
      <c r="O67" s="405"/>
      <c r="P67" s="718"/>
      <c r="Q67" s="405"/>
      <c r="R67" s="405"/>
      <c r="S67" s="405"/>
      <c r="T67" s="407"/>
      <c r="AA67" s="385"/>
      <c r="AB67" s="386"/>
    </row>
    <row r="68" spans="1:28">
      <c r="A68" s="340"/>
      <c r="B68" s="391"/>
      <c r="D68" s="392"/>
      <c r="E68" s="715"/>
      <c r="F68" s="405"/>
      <c r="G68" s="717"/>
      <c r="H68" s="409"/>
      <c r="I68" s="409"/>
      <c r="J68" s="409"/>
      <c r="K68" s="405"/>
      <c r="L68" s="409"/>
      <c r="M68" s="405"/>
      <c r="N68" s="409"/>
      <c r="O68" s="344"/>
      <c r="P68" s="406"/>
      <c r="Q68" s="405"/>
      <c r="R68" s="405"/>
      <c r="S68" s="405"/>
      <c r="T68" s="407"/>
      <c r="AA68" s="385"/>
      <c r="AB68" s="386"/>
    </row>
    <row r="69" spans="1:28">
      <c r="A69" s="340"/>
      <c r="B69" s="391"/>
      <c r="D69" s="392"/>
      <c r="E69" s="715"/>
      <c r="F69" s="405"/>
      <c r="G69" s="717"/>
      <c r="H69" s="409"/>
      <c r="I69" s="409"/>
      <c r="J69" s="409"/>
      <c r="K69" s="405"/>
      <c r="L69" s="409"/>
      <c r="M69" s="405"/>
      <c r="N69" s="409"/>
      <c r="O69" s="344"/>
      <c r="P69" s="406"/>
      <c r="Q69" s="405"/>
      <c r="R69" s="405"/>
      <c r="S69" s="405"/>
      <c r="T69" s="407"/>
      <c r="AA69" s="385"/>
      <c r="AB69" s="386"/>
    </row>
    <row r="70" spans="1:28">
      <c r="A70" s="340"/>
      <c r="B70" s="391"/>
      <c r="D70" s="392"/>
      <c r="E70" s="715"/>
      <c r="F70" s="405"/>
      <c r="G70" s="717"/>
      <c r="H70" s="409"/>
      <c r="I70" s="409"/>
      <c r="J70" s="409"/>
      <c r="K70" s="405"/>
      <c r="L70" s="409"/>
      <c r="M70" s="405"/>
      <c r="N70" s="409"/>
      <c r="O70" s="344"/>
      <c r="P70" s="406"/>
      <c r="Q70" s="405"/>
      <c r="R70" s="405"/>
      <c r="S70" s="405"/>
      <c r="T70" s="407"/>
      <c r="AA70" s="385"/>
      <c r="AB70" s="386"/>
    </row>
    <row r="71" spans="1:28">
      <c r="A71" s="340"/>
      <c r="B71" s="391"/>
      <c r="D71" s="392"/>
      <c r="E71" s="715"/>
      <c r="F71" s="405"/>
      <c r="G71" s="341"/>
      <c r="H71" s="409"/>
      <c r="I71" s="409"/>
      <c r="J71" s="409"/>
      <c r="K71" s="405"/>
      <c r="L71" s="409"/>
      <c r="M71" s="405"/>
      <c r="N71" s="409"/>
      <c r="O71" s="344"/>
      <c r="P71" s="406"/>
      <c r="Q71" s="405"/>
      <c r="R71" s="405"/>
      <c r="S71" s="405"/>
      <c r="T71" s="407"/>
      <c r="AA71" s="385"/>
      <c r="AB71" s="386"/>
    </row>
    <row r="72" spans="1:28">
      <c r="A72" s="340"/>
      <c r="B72" s="391"/>
      <c r="D72" s="392"/>
      <c r="E72" s="715"/>
      <c r="F72" s="716"/>
      <c r="G72" s="341"/>
      <c r="H72" s="409"/>
      <c r="I72" s="409"/>
      <c r="J72" s="409"/>
      <c r="K72" s="405"/>
      <c r="L72" s="409"/>
      <c r="M72" s="405"/>
      <c r="N72" s="409"/>
      <c r="O72" s="344"/>
      <c r="P72" s="410"/>
      <c r="Q72" s="405"/>
      <c r="R72" s="405"/>
      <c r="S72" s="719"/>
      <c r="T72" s="407"/>
      <c r="AA72" s="385"/>
      <c r="AB72" s="386"/>
    </row>
    <row r="73" spans="1:28">
      <c r="A73" s="340"/>
      <c r="B73" s="391"/>
      <c r="D73" s="392"/>
      <c r="E73" s="715"/>
      <c r="F73" s="405"/>
      <c r="G73" s="405"/>
      <c r="H73" s="409"/>
      <c r="J73" s="409"/>
      <c r="K73" s="403"/>
      <c r="L73" s="409"/>
      <c r="M73" s="405"/>
      <c r="N73" s="409"/>
      <c r="O73" s="405"/>
      <c r="P73" s="718"/>
      <c r="Q73" s="405"/>
      <c r="R73" s="405"/>
      <c r="S73" s="405"/>
      <c r="T73" s="407"/>
      <c r="AA73" s="385"/>
      <c r="AB73" s="386"/>
    </row>
    <row r="74" spans="1:28">
      <c r="A74" s="340"/>
      <c r="B74" s="391"/>
      <c r="D74" s="392"/>
      <c r="E74" s="715"/>
      <c r="F74" s="405"/>
      <c r="G74" s="717"/>
      <c r="H74" s="409"/>
      <c r="I74" s="409"/>
      <c r="J74" s="409"/>
      <c r="K74" s="405"/>
      <c r="L74" s="409"/>
      <c r="M74" s="405"/>
      <c r="N74" s="409"/>
      <c r="O74" s="344"/>
      <c r="P74" s="406"/>
      <c r="Q74" s="405"/>
      <c r="R74" s="405"/>
      <c r="S74" s="405"/>
      <c r="T74" s="407"/>
      <c r="AA74" s="385"/>
      <c r="AB74" s="386"/>
    </row>
    <row r="75" spans="1:28">
      <c r="A75" s="340"/>
      <c r="B75" s="391"/>
      <c r="D75" s="392"/>
      <c r="E75" s="715"/>
      <c r="F75" s="405"/>
      <c r="G75" s="717"/>
      <c r="H75" s="409"/>
      <c r="I75" s="409"/>
      <c r="J75" s="409"/>
      <c r="K75" s="405"/>
      <c r="L75" s="409"/>
      <c r="M75" s="405"/>
      <c r="N75" s="405"/>
      <c r="O75" s="344"/>
      <c r="P75" s="406"/>
      <c r="Q75" s="405"/>
      <c r="R75" s="405"/>
      <c r="S75" s="405"/>
      <c r="T75" s="407"/>
      <c r="AA75" s="385"/>
      <c r="AB75" s="386"/>
    </row>
    <row r="76" spans="1:28">
      <c r="A76" s="340"/>
      <c r="B76" s="391"/>
      <c r="D76" s="392"/>
      <c r="E76" s="715"/>
      <c r="F76" s="405"/>
      <c r="G76" s="341"/>
      <c r="H76" s="409"/>
      <c r="I76" s="409"/>
      <c r="J76" s="409"/>
      <c r="K76" s="405"/>
      <c r="L76" s="409"/>
      <c r="M76" s="405"/>
      <c r="N76" s="405"/>
      <c r="O76" s="344"/>
      <c r="P76" s="406"/>
      <c r="Q76" s="405"/>
      <c r="R76" s="405"/>
      <c r="S76" s="405"/>
      <c r="T76" s="407"/>
      <c r="AA76" s="385"/>
      <c r="AB76" s="386"/>
    </row>
    <row r="77" spans="1:28">
      <c r="A77" s="340"/>
      <c r="B77" s="391"/>
      <c r="D77" s="392"/>
      <c r="E77" s="715"/>
      <c r="F77" s="405"/>
      <c r="G77" s="405"/>
      <c r="H77" s="409"/>
      <c r="J77" s="409"/>
      <c r="K77" s="403"/>
      <c r="L77" s="409"/>
      <c r="M77" s="405"/>
      <c r="N77" s="409"/>
      <c r="O77" s="405"/>
      <c r="P77" s="718"/>
      <c r="Q77" s="405"/>
      <c r="R77" s="405"/>
      <c r="S77" s="405"/>
      <c r="T77" s="407"/>
      <c r="AA77" s="385"/>
      <c r="AB77" s="386"/>
    </row>
    <row r="78" spans="1:28">
      <c r="A78" s="340"/>
      <c r="B78" s="391"/>
      <c r="D78" s="392"/>
      <c r="E78" s="715"/>
      <c r="F78" s="405"/>
      <c r="G78" s="405"/>
      <c r="H78" s="409"/>
      <c r="J78" s="409"/>
      <c r="K78" s="403"/>
      <c r="L78" s="409"/>
      <c r="M78" s="405"/>
      <c r="N78" s="409"/>
      <c r="O78" s="405"/>
      <c r="P78" s="718"/>
      <c r="Q78" s="405"/>
      <c r="R78" s="405"/>
      <c r="S78" s="405"/>
      <c r="T78" s="407"/>
      <c r="AA78" s="385"/>
      <c r="AB78" s="386"/>
    </row>
    <row r="79" spans="1:28">
      <c r="A79" s="340"/>
      <c r="B79" s="391"/>
      <c r="D79" s="392"/>
      <c r="E79" s="715"/>
      <c r="F79" s="405"/>
      <c r="G79" s="405"/>
      <c r="H79" s="409"/>
      <c r="J79" s="409"/>
      <c r="K79" s="403"/>
      <c r="L79" s="409"/>
      <c r="M79" s="405"/>
      <c r="N79" s="409"/>
      <c r="O79" s="405"/>
      <c r="P79" s="718"/>
      <c r="Q79" s="405"/>
      <c r="R79" s="405"/>
      <c r="S79" s="405"/>
      <c r="T79" s="407"/>
      <c r="AA79" s="385"/>
      <c r="AB79" s="386"/>
    </row>
    <row r="80" spans="1:28">
      <c r="A80" s="340"/>
      <c r="B80" s="391"/>
      <c r="D80" s="392"/>
      <c r="E80" s="715"/>
      <c r="F80" s="405"/>
      <c r="G80" s="717"/>
      <c r="H80" s="409"/>
      <c r="I80" s="409"/>
      <c r="J80" s="409"/>
      <c r="K80" s="405"/>
      <c r="L80" s="409"/>
      <c r="M80" s="405"/>
      <c r="N80" s="409"/>
      <c r="O80" s="344"/>
      <c r="P80" s="406"/>
      <c r="Q80" s="405"/>
      <c r="R80" s="405"/>
      <c r="S80" s="405"/>
      <c r="T80" s="407"/>
      <c r="AA80" s="385"/>
      <c r="AB80" s="386"/>
    </row>
    <row r="81" spans="1:28">
      <c r="A81" s="340"/>
      <c r="B81" s="391"/>
      <c r="D81" s="392"/>
      <c r="E81" s="715"/>
      <c r="F81" s="671"/>
      <c r="G81" s="373"/>
      <c r="H81" s="720"/>
      <c r="I81" s="720"/>
      <c r="J81" s="720"/>
      <c r="K81" s="671"/>
      <c r="L81" s="720"/>
      <c r="M81" s="671"/>
      <c r="N81" s="671"/>
      <c r="O81" s="376"/>
      <c r="P81" s="404"/>
      <c r="Q81" s="671"/>
      <c r="R81" s="405"/>
      <c r="S81" s="405"/>
      <c r="T81" s="407"/>
      <c r="AA81" s="385"/>
      <c r="AB81" s="386"/>
    </row>
    <row r="83" spans="1:28">
      <c r="F83" s="367" t="s">
        <v>1351</v>
      </c>
      <c r="H83" s="402" t="s">
        <v>1353</v>
      </c>
      <c r="J83" s="367" t="s">
        <v>1354</v>
      </c>
    </row>
    <row r="84" spans="1:28">
      <c r="F84" s="367" t="s">
        <v>1352</v>
      </c>
      <c r="G84" s="1057" t="s">
        <v>378</v>
      </c>
      <c r="H84" s="402">
        <f>23564975/1000000</f>
        <v>23.564975</v>
      </c>
      <c r="I84" s="402" t="s">
        <v>579</v>
      </c>
      <c r="J84" s="367">
        <v>0.08</v>
      </c>
      <c r="K84" s="1058" t="s">
        <v>378</v>
      </c>
      <c r="L84" s="1059">
        <f>H84*J84</f>
        <v>1.8851980000000002</v>
      </c>
      <c r="M84" s="402" t="s">
        <v>272</v>
      </c>
    </row>
    <row r="85" spans="1:28">
      <c r="F85" s="367" t="s">
        <v>1355</v>
      </c>
      <c r="G85" s="1057" t="s">
        <v>378</v>
      </c>
      <c r="H85" s="402">
        <v>26.677426910000001</v>
      </c>
      <c r="I85" s="402" t="s">
        <v>579</v>
      </c>
      <c r="J85" s="367">
        <v>0.08</v>
      </c>
      <c r="K85" s="1058" t="s">
        <v>378</v>
      </c>
      <c r="L85" s="1059">
        <f>H85*J85</f>
        <v>2.1341941528000001</v>
      </c>
      <c r="M85" s="402" t="s">
        <v>272</v>
      </c>
    </row>
    <row r="86" spans="1:28">
      <c r="L86" s="1059">
        <f>SUM(L84:L85)</f>
        <v>4.0193921528000001</v>
      </c>
    </row>
  </sheetData>
  <mergeCells count="17">
    <mergeCell ref="R34:R35"/>
    <mergeCell ref="S34:S35"/>
    <mergeCell ref="T34:T35"/>
    <mergeCell ref="F34:G35"/>
    <mergeCell ref="H34:P34"/>
    <mergeCell ref="Q34:Q35"/>
    <mergeCell ref="B7:D8"/>
    <mergeCell ref="E7:T8"/>
    <mergeCell ref="H23:J23"/>
    <mergeCell ref="K23:N23"/>
    <mergeCell ref="F23:G24"/>
    <mergeCell ref="F50:G51"/>
    <mergeCell ref="H50:K50"/>
    <mergeCell ref="L50:L51"/>
    <mergeCell ref="F41:G42"/>
    <mergeCell ref="H41:K41"/>
    <mergeCell ref="L41:L42"/>
  </mergeCells>
  <phoneticPr fontId="26" type="noConversion"/>
  <pageMargins left="0.31496062992126" right="0.118110236220472" top="0.35433070866141703" bottom="0.35433070866141703" header="0.118110236220472" footer="0.118110236220472"/>
  <pageSetup paperSize="9" scale="35" fitToHeight="3" orientation="portrait" horizontalDpi="300" verticalDpi="300" r:id="rId1"/>
  <headerFooter>
    <oddFooter>&amp;CPage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6F23-26D1-490F-9092-A87FC0C8D8DD}">
  <dimension ref="A1"/>
  <sheetViews>
    <sheetView topLeftCell="A7" workbookViewId="0"/>
  </sheetViews>
  <sheetFormatPr defaultRowHeight="12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5F63-A6FB-4AE6-8A8A-7540303C1122}">
  <dimension ref="J6:L6"/>
  <sheetViews>
    <sheetView workbookViewId="0">
      <selection activeCell="M6" sqref="M6"/>
    </sheetView>
  </sheetViews>
  <sheetFormatPr defaultRowHeight="12.5"/>
  <cols>
    <col min="10" max="10" width="13.08984375" bestFit="1" customWidth="1"/>
    <col min="12" max="12" width="15.08984375" bestFit="1" customWidth="1"/>
  </cols>
  <sheetData>
    <row r="6" spans="10:12">
      <c r="J6" s="866">
        <v>6000000</v>
      </c>
      <c r="K6">
        <v>52</v>
      </c>
      <c r="L6" s="869">
        <f>J6*K6</f>
        <v>312000000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C74D-46F4-4E56-9383-60E10991C02B}">
  <sheetPr>
    <tabColor rgb="FF00B050"/>
  </sheetPr>
  <dimension ref="A1:U4733"/>
  <sheetViews>
    <sheetView topLeftCell="A1162" zoomScale="115" zoomScaleNormal="115" zoomScaleSheetLayoutView="70" workbookViewId="0">
      <selection activeCell="H1218" sqref="H1218"/>
    </sheetView>
  </sheetViews>
  <sheetFormatPr defaultColWidth="9" defaultRowHeight="15" customHeight="1"/>
  <cols>
    <col min="1" max="1" width="5.453125" style="536" customWidth="1"/>
    <col min="2" max="2" width="10.6328125" style="461" customWidth="1"/>
    <col min="3" max="3" width="2.453125" style="460" customWidth="1"/>
    <col min="4" max="4" width="31.90625" style="461" customWidth="1"/>
    <col min="5" max="5" width="7.36328125" style="460" customWidth="1"/>
    <col min="6" max="6" width="10.90625" style="508" customWidth="1"/>
    <col min="7" max="7" width="12.90625" style="520" customWidth="1"/>
    <col min="8" max="8" width="19.54296875" style="651" customWidth="1"/>
    <col min="9" max="9" width="20.54296875" style="651" customWidth="1"/>
    <col min="10" max="10" width="1.90625" style="493" customWidth="1"/>
    <col min="11" max="11" width="6.54296875" style="493" customWidth="1"/>
    <col min="12" max="12" width="13.08984375" style="493" customWidth="1"/>
    <col min="13" max="13" width="5.08984375" style="493" customWidth="1"/>
    <col min="14" max="14" width="2.453125" style="493" customWidth="1"/>
    <col min="15" max="15" width="7.6328125" style="493" customWidth="1"/>
    <col min="16" max="16" width="6" style="494" customWidth="1"/>
    <col min="17" max="17" width="7.36328125" style="494" customWidth="1"/>
    <col min="18" max="257" width="9" style="493"/>
    <col min="258" max="258" width="5.453125" style="493" customWidth="1"/>
    <col min="259" max="259" width="16.54296875" style="493" customWidth="1"/>
    <col min="260" max="260" width="3.6328125" style="493" customWidth="1"/>
    <col min="261" max="261" width="29.6328125" style="493" customWidth="1"/>
    <col min="262" max="262" width="8.6328125" style="493" customWidth="1"/>
    <col min="263" max="263" width="13.6328125" style="493" customWidth="1"/>
    <col min="264" max="264" width="16.6328125" style="493" customWidth="1"/>
    <col min="265" max="265" width="25.36328125" style="493" customWidth="1"/>
    <col min="266" max="266" width="7.6328125" style="493" customWidth="1"/>
    <col min="267" max="267" width="13.453125" style="493" customWidth="1"/>
    <col min="268" max="513" width="9" style="493"/>
    <col min="514" max="514" width="5.453125" style="493" customWidth="1"/>
    <col min="515" max="515" width="16.54296875" style="493" customWidth="1"/>
    <col min="516" max="516" width="3.6328125" style="493" customWidth="1"/>
    <col min="517" max="517" width="29.6328125" style="493" customWidth="1"/>
    <col min="518" max="518" width="8.6328125" style="493" customWidth="1"/>
    <col min="519" max="519" width="13.6328125" style="493" customWidth="1"/>
    <col min="520" max="520" width="16.6328125" style="493" customWidth="1"/>
    <col min="521" max="521" width="25.36328125" style="493" customWidth="1"/>
    <col min="522" max="522" width="7.6328125" style="493" customWidth="1"/>
    <col min="523" max="523" width="13.453125" style="493" customWidth="1"/>
    <col min="524" max="769" width="9" style="493"/>
    <col min="770" max="770" width="5.453125" style="493" customWidth="1"/>
    <col min="771" max="771" width="16.54296875" style="493" customWidth="1"/>
    <col min="772" max="772" width="3.6328125" style="493" customWidth="1"/>
    <col min="773" max="773" width="29.6328125" style="493" customWidth="1"/>
    <col min="774" max="774" width="8.6328125" style="493" customWidth="1"/>
    <col min="775" max="775" width="13.6328125" style="493" customWidth="1"/>
    <col min="776" max="776" width="16.6328125" style="493" customWidth="1"/>
    <col min="777" max="777" width="25.36328125" style="493" customWidth="1"/>
    <col min="778" max="778" width="7.6328125" style="493" customWidth="1"/>
    <col min="779" max="779" width="13.453125" style="493" customWidth="1"/>
    <col min="780" max="1025" width="9" style="493"/>
    <col min="1026" max="1026" width="5.453125" style="493" customWidth="1"/>
    <col min="1027" max="1027" width="16.54296875" style="493" customWidth="1"/>
    <col min="1028" max="1028" width="3.6328125" style="493" customWidth="1"/>
    <col min="1029" max="1029" width="29.6328125" style="493" customWidth="1"/>
    <col min="1030" max="1030" width="8.6328125" style="493" customWidth="1"/>
    <col min="1031" max="1031" width="13.6328125" style="493" customWidth="1"/>
    <col min="1032" max="1032" width="16.6328125" style="493" customWidth="1"/>
    <col min="1033" max="1033" width="25.36328125" style="493" customWidth="1"/>
    <col min="1034" max="1034" width="7.6328125" style="493" customWidth="1"/>
    <col min="1035" max="1035" width="13.453125" style="493" customWidth="1"/>
    <col min="1036" max="1281" width="9" style="493"/>
    <col min="1282" max="1282" width="5.453125" style="493" customWidth="1"/>
    <col min="1283" max="1283" width="16.54296875" style="493" customWidth="1"/>
    <col min="1284" max="1284" width="3.6328125" style="493" customWidth="1"/>
    <col min="1285" max="1285" width="29.6328125" style="493" customWidth="1"/>
    <col min="1286" max="1286" width="8.6328125" style="493" customWidth="1"/>
    <col min="1287" max="1287" width="13.6328125" style="493" customWidth="1"/>
    <col min="1288" max="1288" width="16.6328125" style="493" customWidth="1"/>
    <col min="1289" max="1289" width="25.36328125" style="493" customWidth="1"/>
    <col min="1290" max="1290" width="7.6328125" style="493" customWidth="1"/>
    <col min="1291" max="1291" width="13.453125" style="493" customWidth="1"/>
    <col min="1292" max="1537" width="9" style="493"/>
    <col min="1538" max="1538" width="5.453125" style="493" customWidth="1"/>
    <col min="1539" max="1539" width="16.54296875" style="493" customWidth="1"/>
    <col min="1540" max="1540" width="3.6328125" style="493" customWidth="1"/>
    <col min="1541" max="1541" width="29.6328125" style="493" customWidth="1"/>
    <col min="1542" max="1542" width="8.6328125" style="493" customWidth="1"/>
    <col min="1543" max="1543" width="13.6328125" style="493" customWidth="1"/>
    <col min="1544" max="1544" width="16.6328125" style="493" customWidth="1"/>
    <col min="1545" max="1545" width="25.36328125" style="493" customWidth="1"/>
    <col min="1546" max="1546" width="7.6328125" style="493" customWidth="1"/>
    <col min="1547" max="1547" width="13.453125" style="493" customWidth="1"/>
    <col min="1548" max="1793" width="9" style="493"/>
    <col min="1794" max="1794" width="5.453125" style="493" customWidth="1"/>
    <col min="1795" max="1795" width="16.54296875" style="493" customWidth="1"/>
    <col min="1796" max="1796" width="3.6328125" style="493" customWidth="1"/>
    <col min="1797" max="1797" width="29.6328125" style="493" customWidth="1"/>
    <col min="1798" max="1798" width="8.6328125" style="493" customWidth="1"/>
    <col min="1799" max="1799" width="13.6328125" style="493" customWidth="1"/>
    <col min="1800" max="1800" width="16.6328125" style="493" customWidth="1"/>
    <col min="1801" max="1801" width="25.36328125" style="493" customWidth="1"/>
    <col min="1802" max="1802" width="7.6328125" style="493" customWidth="1"/>
    <col min="1803" max="1803" width="13.453125" style="493" customWidth="1"/>
    <col min="1804" max="2049" width="9" style="493"/>
    <col min="2050" max="2050" width="5.453125" style="493" customWidth="1"/>
    <col min="2051" max="2051" width="16.54296875" style="493" customWidth="1"/>
    <col min="2052" max="2052" width="3.6328125" style="493" customWidth="1"/>
    <col min="2053" max="2053" width="29.6328125" style="493" customWidth="1"/>
    <col min="2054" max="2054" width="8.6328125" style="493" customWidth="1"/>
    <col min="2055" max="2055" width="13.6328125" style="493" customWidth="1"/>
    <col min="2056" max="2056" width="16.6328125" style="493" customWidth="1"/>
    <col min="2057" max="2057" width="25.36328125" style="493" customWidth="1"/>
    <col min="2058" max="2058" width="7.6328125" style="493" customWidth="1"/>
    <col min="2059" max="2059" width="13.453125" style="493" customWidth="1"/>
    <col min="2060" max="2305" width="9" style="493"/>
    <col min="2306" max="2306" width="5.453125" style="493" customWidth="1"/>
    <col min="2307" max="2307" width="16.54296875" style="493" customWidth="1"/>
    <col min="2308" max="2308" width="3.6328125" style="493" customWidth="1"/>
    <col min="2309" max="2309" width="29.6328125" style="493" customWidth="1"/>
    <col min="2310" max="2310" width="8.6328125" style="493" customWidth="1"/>
    <col min="2311" max="2311" width="13.6328125" style="493" customWidth="1"/>
    <col min="2312" max="2312" width="16.6328125" style="493" customWidth="1"/>
    <col min="2313" max="2313" width="25.36328125" style="493" customWidth="1"/>
    <col min="2314" max="2314" width="7.6328125" style="493" customWidth="1"/>
    <col min="2315" max="2315" width="13.453125" style="493" customWidth="1"/>
    <col min="2316" max="2561" width="9" style="493"/>
    <col min="2562" max="2562" width="5.453125" style="493" customWidth="1"/>
    <col min="2563" max="2563" width="16.54296875" style="493" customWidth="1"/>
    <col min="2564" max="2564" width="3.6328125" style="493" customWidth="1"/>
    <col min="2565" max="2565" width="29.6328125" style="493" customWidth="1"/>
    <col min="2566" max="2566" width="8.6328125" style="493" customWidth="1"/>
    <col min="2567" max="2567" width="13.6328125" style="493" customWidth="1"/>
    <col min="2568" max="2568" width="16.6328125" style="493" customWidth="1"/>
    <col min="2569" max="2569" width="25.36328125" style="493" customWidth="1"/>
    <col min="2570" max="2570" width="7.6328125" style="493" customWidth="1"/>
    <col min="2571" max="2571" width="13.453125" style="493" customWidth="1"/>
    <col min="2572" max="2817" width="9" style="493"/>
    <col min="2818" max="2818" width="5.453125" style="493" customWidth="1"/>
    <col min="2819" max="2819" width="16.54296875" style="493" customWidth="1"/>
    <col min="2820" max="2820" width="3.6328125" style="493" customWidth="1"/>
    <col min="2821" max="2821" width="29.6328125" style="493" customWidth="1"/>
    <col min="2822" max="2822" width="8.6328125" style="493" customWidth="1"/>
    <col min="2823" max="2823" width="13.6328125" style="493" customWidth="1"/>
    <col min="2824" max="2824" width="16.6328125" style="493" customWidth="1"/>
    <col min="2825" max="2825" width="25.36328125" style="493" customWidth="1"/>
    <col min="2826" max="2826" width="7.6328125" style="493" customWidth="1"/>
    <col min="2827" max="2827" width="13.453125" style="493" customWidth="1"/>
    <col min="2828" max="3073" width="9" style="493"/>
    <col min="3074" max="3074" width="5.453125" style="493" customWidth="1"/>
    <col min="3075" max="3075" width="16.54296875" style="493" customWidth="1"/>
    <col min="3076" max="3076" width="3.6328125" style="493" customWidth="1"/>
    <col min="3077" max="3077" width="29.6328125" style="493" customWidth="1"/>
    <col min="3078" max="3078" width="8.6328125" style="493" customWidth="1"/>
    <col min="3079" max="3079" width="13.6328125" style="493" customWidth="1"/>
    <col min="3080" max="3080" width="16.6328125" style="493" customWidth="1"/>
    <col min="3081" max="3081" width="25.36328125" style="493" customWidth="1"/>
    <col min="3082" max="3082" width="7.6328125" style="493" customWidth="1"/>
    <col min="3083" max="3083" width="13.453125" style="493" customWidth="1"/>
    <col min="3084" max="3329" width="9" style="493"/>
    <col min="3330" max="3330" width="5.453125" style="493" customWidth="1"/>
    <col min="3331" max="3331" width="16.54296875" style="493" customWidth="1"/>
    <col min="3332" max="3332" width="3.6328125" style="493" customWidth="1"/>
    <col min="3333" max="3333" width="29.6328125" style="493" customWidth="1"/>
    <col min="3334" max="3334" width="8.6328125" style="493" customWidth="1"/>
    <col min="3335" max="3335" width="13.6328125" style="493" customWidth="1"/>
    <col min="3336" max="3336" width="16.6328125" style="493" customWidth="1"/>
    <col min="3337" max="3337" width="25.36328125" style="493" customWidth="1"/>
    <col min="3338" max="3338" width="7.6328125" style="493" customWidth="1"/>
    <col min="3339" max="3339" width="13.453125" style="493" customWidth="1"/>
    <col min="3340" max="3585" width="9" style="493"/>
    <col min="3586" max="3586" width="5.453125" style="493" customWidth="1"/>
    <col min="3587" max="3587" width="16.54296875" style="493" customWidth="1"/>
    <col min="3588" max="3588" width="3.6328125" style="493" customWidth="1"/>
    <col min="3589" max="3589" width="29.6328125" style="493" customWidth="1"/>
    <col min="3590" max="3590" width="8.6328125" style="493" customWidth="1"/>
    <col min="3591" max="3591" width="13.6328125" style="493" customWidth="1"/>
    <col min="3592" max="3592" width="16.6328125" style="493" customWidth="1"/>
    <col min="3593" max="3593" width="25.36328125" style="493" customWidth="1"/>
    <col min="3594" max="3594" width="7.6328125" style="493" customWidth="1"/>
    <col min="3595" max="3595" width="13.453125" style="493" customWidth="1"/>
    <col min="3596" max="3841" width="9" style="493"/>
    <col min="3842" max="3842" width="5.453125" style="493" customWidth="1"/>
    <col min="3843" max="3843" width="16.54296875" style="493" customWidth="1"/>
    <col min="3844" max="3844" width="3.6328125" style="493" customWidth="1"/>
    <col min="3845" max="3845" width="29.6328125" style="493" customWidth="1"/>
    <col min="3846" max="3846" width="8.6328125" style="493" customWidth="1"/>
    <col min="3847" max="3847" width="13.6328125" style="493" customWidth="1"/>
    <col min="3848" max="3848" width="16.6328125" style="493" customWidth="1"/>
    <col min="3849" max="3849" width="25.36328125" style="493" customWidth="1"/>
    <col min="3850" max="3850" width="7.6328125" style="493" customWidth="1"/>
    <col min="3851" max="3851" width="13.453125" style="493" customWidth="1"/>
    <col min="3852" max="4097" width="9" style="493"/>
    <col min="4098" max="4098" width="5.453125" style="493" customWidth="1"/>
    <col min="4099" max="4099" width="16.54296875" style="493" customWidth="1"/>
    <col min="4100" max="4100" width="3.6328125" style="493" customWidth="1"/>
    <col min="4101" max="4101" width="29.6328125" style="493" customWidth="1"/>
    <col min="4102" max="4102" width="8.6328125" style="493" customWidth="1"/>
    <col min="4103" max="4103" width="13.6328125" style="493" customWidth="1"/>
    <col min="4104" max="4104" width="16.6328125" style="493" customWidth="1"/>
    <col min="4105" max="4105" width="25.36328125" style="493" customWidth="1"/>
    <col min="4106" max="4106" width="7.6328125" style="493" customWidth="1"/>
    <col min="4107" max="4107" width="13.453125" style="493" customWidth="1"/>
    <col min="4108" max="4353" width="9" style="493"/>
    <col min="4354" max="4354" width="5.453125" style="493" customWidth="1"/>
    <col min="4355" max="4355" width="16.54296875" style="493" customWidth="1"/>
    <col min="4356" max="4356" width="3.6328125" style="493" customWidth="1"/>
    <col min="4357" max="4357" width="29.6328125" style="493" customWidth="1"/>
    <col min="4358" max="4358" width="8.6328125" style="493" customWidth="1"/>
    <col min="4359" max="4359" width="13.6328125" style="493" customWidth="1"/>
    <col min="4360" max="4360" width="16.6328125" style="493" customWidth="1"/>
    <col min="4361" max="4361" width="25.36328125" style="493" customWidth="1"/>
    <col min="4362" max="4362" width="7.6328125" style="493" customWidth="1"/>
    <col min="4363" max="4363" width="13.453125" style="493" customWidth="1"/>
    <col min="4364" max="4609" width="9" style="493"/>
    <col min="4610" max="4610" width="5.453125" style="493" customWidth="1"/>
    <col min="4611" max="4611" width="16.54296875" style="493" customWidth="1"/>
    <col min="4612" max="4612" width="3.6328125" style="493" customWidth="1"/>
    <col min="4613" max="4613" width="29.6328125" style="493" customWidth="1"/>
    <col min="4614" max="4614" width="8.6328125" style="493" customWidth="1"/>
    <col min="4615" max="4615" width="13.6328125" style="493" customWidth="1"/>
    <col min="4616" max="4616" width="16.6328125" style="493" customWidth="1"/>
    <col min="4617" max="4617" width="25.36328125" style="493" customWidth="1"/>
    <col min="4618" max="4618" width="7.6328125" style="493" customWidth="1"/>
    <col min="4619" max="4619" width="13.453125" style="493" customWidth="1"/>
    <col min="4620" max="4865" width="9" style="493"/>
    <col min="4866" max="4866" width="5.453125" style="493" customWidth="1"/>
    <col min="4867" max="4867" width="16.54296875" style="493" customWidth="1"/>
    <col min="4868" max="4868" width="3.6328125" style="493" customWidth="1"/>
    <col min="4869" max="4869" width="29.6328125" style="493" customWidth="1"/>
    <col min="4870" max="4870" width="8.6328125" style="493" customWidth="1"/>
    <col min="4871" max="4871" width="13.6328125" style="493" customWidth="1"/>
    <col min="4872" max="4872" width="16.6328125" style="493" customWidth="1"/>
    <col min="4873" max="4873" width="25.36328125" style="493" customWidth="1"/>
    <col min="4874" max="4874" width="7.6328125" style="493" customWidth="1"/>
    <col min="4875" max="4875" width="13.453125" style="493" customWidth="1"/>
    <col min="4876" max="5121" width="9" style="493"/>
    <col min="5122" max="5122" width="5.453125" style="493" customWidth="1"/>
    <col min="5123" max="5123" width="16.54296875" style="493" customWidth="1"/>
    <col min="5124" max="5124" width="3.6328125" style="493" customWidth="1"/>
    <col min="5125" max="5125" width="29.6328125" style="493" customWidth="1"/>
    <col min="5126" max="5126" width="8.6328125" style="493" customWidth="1"/>
    <col min="5127" max="5127" width="13.6328125" style="493" customWidth="1"/>
    <col min="5128" max="5128" width="16.6328125" style="493" customWidth="1"/>
    <col min="5129" max="5129" width="25.36328125" style="493" customWidth="1"/>
    <col min="5130" max="5130" width="7.6328125" style="493" customWidth="1"/>
    <col min="5131" max="5131" width="13.453125" style="493" customWidth="1"/>
    <col min="5132" max="5377" width="9" style="493"/>
    <col min="5378" max="5378" width="5.453125" style="493" customWidth="1"/>
    <col min="5379" max="5379" width="16.54296875" style="493" customWidth="1"/>
    <col min="5380" max="5380" width="3.6328125" style="493" customWidth="1"/>
    <col min="5381" max="5381" width="29.6328125" style="493" customWidth="1"/>
    <col min="5382" max="5382" width="8.6328125" style="493" customWidth="1"/>
    <col min="5383" max="5383" width="13.6328125" style="493" customWidth="1"/>
    <col min="5384" max="5384" width="16.6328125" style="493" customWidth="1"/>
    <col min="5385" max="5385" width="25.36328125" style="493" customWidth="1"/>
    <col min="5386" max="5386" width="7.6328125" style="493" customWidth="1"/>
    <col min="5387" max="5387" width="13.453125" style="493" customWidth="1"/>
    <col min="5388" max="5633" width="9" style="493"/>
    <col min="5634" max="5634" width="5.453125" style="493" customWidth="1"/>
    <col min="5635" max="5635" width="16.54296875" style="493" customWidth="1"/>
    <col min="5636" max="5636" width="3.6328125" style="493" customWidth="1"/>
    <col min="5637" max="5637" width="29.6328125" style="493" customWidth="1"/>
    <col min="5638" max="5638" width="8.6328125" style="493" customWidth="1"/>
    <col min="5639" max="5639" width="13.6328125" style="493" customWidth="1"/>
    <col min="5640" max="5640" width="16.6328125" style="493" customWidth="1"/>
    <col min="5641" max="5641" width="25.36328125" style="493" customWidth="1"/>
    <col min="5642" max="5642" width="7.6328125" style="493" customWidth="1"/>
    <col min="5643" max="5643" width="13.453125" style="493" customWidth="1"/>
    <col min="5644" max="5889" width="9" style="493"/>
    <col min="5890" max="5890" width="5.453125" style="493" customWidth="1"/>
    <col min="5891" max="5891" width="16.54296875" style="493" customWidth="1"/>
    <col min="5892" max="5892" width="3.6328125" style="493" customWidth="1"/>
    <col min="5893" max="5893" width="29.6328125" style="493" customWidth="1"/>
    <col min="5894" max="5894" width="8.6328125" style="493" customWidth="1"/>
    <col min="5895" max="5895" width="13.6328125" style="493" customWidth="1"/>
    <col min="5896" max="5896" width="16.6328125" style="493" customWidth="1"/>
    <col min="5897" max="5897" width="25.36328125" style="493" customWidth="1"/>
    <col min="5898" max="5898" width="7.6328125" style="493" customWidth="1"/>
    <col min="5899" max="5899" width="13.453125" style="493" customWidth="1"/>
    <col min="5900" max="6145" width="9" style="493"/>
    <col min="6146" max="6146" width="5.453125" style="493" customWidth="1"/>
    <col min="6147" max="6147" width="16.54296875" style="493" customWidth="1"/>
    <col min="6148" max="6148" width="3.6328125" style="493" customWidth="1"/>
    <col min="6149" max="6149" width="29.6328125" style="493" customWidth="1"/>
    <col min="6150" max="6150" width="8.6328125" style="493" customWidth="1"/>
    <col min="6151" max="6151" width="13.6328125" style="493" customWidth="1"/>
    <col min="6152" max="6152" width="16.6328125" style="493" customWidth="1"/>
    <col min="6153" max="6153" width="25.36328125" style="493" customWidth="1"/>
    <col min="6154" max="6154" width="7.6328125" style="493" customWidth="1"/>
    <col min="6155" max="6155" width="13.453125" style="493" customWidth="1"/>
    <col min="6156" max="6401" width="9" style="493"/>
    <col min="6402" max="6402" width="5.453125" style="493" customWidth="1"/>
    <col min="6403" max="6403" width="16.54296875" style="493" customWidth="1"/>
    <col min="6404" max="6404" width="3.6328125" style="493" customWidth="1"/>
    <col min="6405" max="6405" width="29.6328125" style="493" customWidth="1"/>
    <col min="6406" max="6406" width="8.6328125" style="493" customWidth="1"/>
    <col min="6407" max="6407" width="13.6328125" style="493" customWidth="1"/>
    <col min="6408" max="6408" width="16.6328125" style="493" customWidth="1"/>
    <col min="6409" max="6409" width="25.36328125" style="493" customWidth="1"/>
    <col min="6410" max="6410" width="7.6328125" style="493" customWidth="1"/>
    <col min="6411" max="6411" width="13.453125" style="493" customWidth="1"/>
    <col min="6412" max="6657" width="9" style="493"/>
    <col min="6658" max="6658" width="5.453125" style="493" customWidth="1"/>
    <col min="6659" max="6659" width="16.54296875" style="493" customWidth="1"/>
    <col min="6660" max="6660" width="3.6328125" style="493" customWidth="1"/>
    <col min="6661" max="6661" width="29.6328125" style="493" customWidth="1"/>
    <col min="6662" max="6662" width="8.6328125" style="493" customWidth="1"/>
    <col min="6663" max="6663" width="13.6328125" style="493" customWidth="1"/>
    <col min="6664" max="6664" width="16.6328125" style="493" customWidth="1"/>
    <col min="6665" max="6665" width="25.36328125" style="493" customWidth="1"/>
    <col min="6666" max="6666" width="7.6328125" style="493" customWidth="1"/>
    <col min="6667" max="6667" width="13.453125" style="493" customWidth="1"/>
    <col min="6668" max="6913" width="9" style="493"/>
    <col min="6914" max="6914" width="5.453125" style="493" customWidth="1"/>
    <col min="6915" max="6915" width="16.54296875" style="493" customWidth="1"/>
    <col min="6916" max="6916" width="3.6328125" style="493" customWidth="1"/>
    <col min="6917" max="6917" width="29.6328125" style="493" customWidth="1"/>
    <col min="6918" max="6918" width="8.6328125" style="493" customWidth="1"/>
    <col min="6919" max="6919" width="13.6328125" style="493" customWidth="1"/>
    <col min="6920" max="6920" width="16.6328125" style="493" customWidth="1"/>
    <col min="6921" max="6921" width="25.36328125" style="493" customWidth="1"/>
    <col min="6922" max="6922" width="7.6328125" style="493" customWidth="1"/>
    <col min="6923" max="6923" width="13.453125" style="493" customWidth="1"/>
    <col min="6924" max="7169" width="9" style="493"/>
    <col min="7170" max="7170" width="5.453125" style="493" customWidth="1"/>
    <col min="7171" max="7171" width="16.54296875" style="493" customWidth="1"/>
    <col min="7172" max="7172" width="3.6328125" style="493" customWidth="1"/>
    <col min="7173" max="7173" width="29.6328125" style="493" customWidth="1"/>
    <col min="7174" max="7174" width="8.6328125" style="493" customWidth="1"/>
    <col min="7175" max="7175" width="13.6328125" style="493" customWidth="1"/>
    <col min="7176" max="7176" width="16.6328125" style="493" customWidth="1"/>
    <col min="7177" max="7177" width="25.36328125" style="493" customWidth="1"/>
    <col min="7178" max="7178" width="7.6328125" style="493" customWidth="1"/>
    <col min="7179" max="7179" width="13.453125" style="493" customWidth="1"/>
    <col min="7180" max="7425" width="9" style="493"/>
    <col min="7426" max="7426" width="5.453125" style="493" customWidth="1"/>
    <col min="7427" max="7427" width="16.54296875" style="493" customWidth="1"/>
    <col min="7428" max="7428" width="3.6328125" style="493" customWidth="1"/>
    <col min="7429" max="7429" width="29.6328125" style="493" customWidth="1"/>
    <col min="7430" max="7430" width="8.6328125" style="493" customWidth="1"/>
    <col min="7431" max="7431" width="13.6328125" style="493" customWidth="1"/>
    <col min="7432" max="7432" width="16.6328125" style="493" customWidth="1"/>
    <col min="7433" max="7433" width="25.36328125" style="493" customWidth="1"/>
    <col min="7434" max="7434" width="7.6328125" style="493" customWidth="1"/>
    <col min="7435" max="7435" width="13.453125" style="493" customWidth="1"/>
    <col min="7436" max="7681" width="9" style="493"/>
    <col min="7682" max="7682" width="5.453125" style="493" customWidth="1"/>
    <col min="7683" max="7683" width="16.54296875" style="493" customWidth="1"/>
    <col min="7684" max="7684" width="3.6328125" style="493" customWidth="1"/>
    <col min="7685" max="7685" width="29.6328125" style="493" customWidth="1"/>
    <col min="7686" max="7686" width="8.6328125" style="493" customWidth="1"/>
    <col min="7687" max="7687" width="13.6328125" style="493" customWidth="1"/>
    <col min="7688" max="7688" width="16.6328125" style="493" customWidth="1"/>
    <col min="7689" max="7689" width="25.36328125" style="493" customWidth="1"/>
    <col min="7690" max="7690" width="7.6328125" style="493" customWidth="1"/>
    <col min="7691" max="7691" width="13.453125" style="493" customWidth="1"/>
    <col min="7692" max="7937" width="9" style="493"/>
    <col min="7938" max="7938" width="5.453125" style="493" customWidth="1"/>
    <col min="7939" max="7939" width="16.54296875" style="493" customWidth="1"/>
    <col min="7940" max="7940" width="3.6328125" style="493" customWidth="1"/>
    <col min="7941" max="7941" width="29.6328125" style="493" customWidth="1"/>
    <col min="7942" max="7942" width="8.6328125" style="493" customWidth="1"/>
    <col min="7943" max="7943" width="13.6328125" style="493" customWidth="1"/>
    <col min="7944" max="7944" width="16.6328125" style="493" customWidth="1"/>
    <col min="7945" max="7945" width="25.36328125" style="493" customWidth="1"/>
    <col min="7946" max="7946" width="7.6328125" style="493" customWidth="1"/>
    <col min="7947" max="7947" width="13.453125" style="493" customWidth="1"/>
    <col min="7948" max="8193" width="9" style="493"/>
    <col min="8194" max="8194" width="5.453125" style="493" customWidth="1"/>
    <col min="8195" max="8195" width="16.54296875" style="493" customWidth="1"/>
    <col min="8196" max="8196" width="3.6328125" style="493" customWidth="1"/>
    <col min="8197" max="8197" width="29.6328125" style="493" customWidth="1"/>
    <col min="8198" max="8198" width="8.6328125" style="493" customWidth="1"/>
    <col min="8199" max="8199" width="13.6328125" style="493" customWidth="1"/>
    <col min="8200" max="8200" width="16.6328125" style="493" customWidth="1"/>
    <col min="8201" max="8201" width="25.36328125" style="493" customWidth="1"/>
    <col min="8202" max="8202" width="7.6328125" style="493" customWidth="1"/>
    <col min="8203" max="8203" width="13.453125" style="493" customWidth="1"/>
    <col min="8204" max="8449" width="9" style="493"/>
    <col min="8450" max="8450" width="5.453125" style="493" customWidth="1"/>
    <col min="8451" max="8451" width="16.54296875" style="493" customWidth="1"/>
    <col min="8452" max="8452" width="3.6328125" style="493" customWidth="1"/>
    <col min="8453" max="8453" width="29.6328125" style="493" customWidth="1"/>
    <col min="8454" max="8454" width="8.6328125" style="493" customWidth="1"/>
    <col min="8455" max="8455" width="13.6328125" style="493" customWidth="1"/>
    <col min="8456" max="8456" width="16.6328125" style="493" customWidth="1"/>
    <col min="8457" max="8457" width="25.36328125" style="493" customWidth="1"/>
    <col min="8458" max="8458" width="7.6328125" style="493" customWidth="1"/>
    <col min="8459" max="8459" width="13.453125" style="493" customWidth="1"/>
    <col min="8460" max="8705" width="9" style="493"/>
    <col min="8706" max="8706" width="5.453125" style="493" customWidth="1"/>
    <col min="8707" max="8707" width="16.54296875" style="493" customWidth="1"/>
    <col min="8708" max="8708" width="3.6328125" style="493" customWidth="1"/>
    <col min="8709" max="8709" width="29.6328125" style="493" customWidth="1"/>
    <col min="8710" max="8710" width="8.6328125" style="493" customWidth="1"/>
    <col min="8711" max="8711" width="13.6328125" style="493" customWidth="1"/>
    <col min="8712" max="8712" width="16.6328125" style="493" customWidth="1"/>
    <col min="8713" max="8713" width="25.36328125" style="493" customWidth="1"/>
    <col min="8714" max="8714" width="7.6328125" style="493" customWidth="1"/>
    <col min="8715" max="8715" width="13.453125" style="493" customWidth="1"/>
    <col min="8716" max="8961" width="9" style="493"/>
    <col min="8962" max="8962" width="5.453125" style="493" customWidth="1"/>
    <col min="8963" max="8963" width="16.54296875" style="493" customWidth="1"/>
    <col min="8964" max="8964" width="3.6328125" style="493" customWidth="1"/>
    <col min="8965" max="8965" width="29.6328125" style="493" customWidth="1"/>
    <col min="8966" max="8966" width="8.6328125" style="493" customWidth="1"/>
    <col min="8967" max="8967" width="13.6328125" style="493" customWidth="1"/>
    <col min="8968" max="8968" width="16.6328125" style="493" customWidth="1"/>
    <col min="8969" max="8969" width="25.36328125" style="493" customWidth="1"/>
    <col min="8970" max="8970" width="7.6328125" style="493" customWidth="1"/>
    <col min="8971" max="8971" width="13.453125" style="493" customWidth="1"/>
    <col min="8972" max="9217" width="9" style="493"/>
    <col min="9218" max="9218" width="5.453125" style="493" customWidth="1"/>
    <col min="9219" max="9219" width="16.54296875" style="493" customWidth="1"/>
    <col min="9220" max="9220" width="3.6328125" style="493" customWidth="1"/>
    <col min="9221" max="9221" width="29.6328125" style="493" customWidth="1"/>
    <col min="9222" max="9222" width="8.6328125" style="493" customWidth="1"/>
    <col min="9223" max="9223" width="13.6328125" style="493" customWidth="1"/>
    <col min="9224" max="9224" width="16.6328125" style="493" customWidth="1"/>
    <col min="9225" max="9225" width="25.36328125" style="493" customWidth="1"/>
    <col min="9226" max="9226" width="7.6328125" style="493" customWidth="1"/>
    <col min="9227" max="9227" width="13.453125" style="493" customWidth="1"/>
    <col min="9228" max="9473" width="9" style="493"/>
    <col min="9474" max="9474" width="5.453125" style="493" customWidth="1"/>
    <col min="9475" max="9475" width="16.54296875" style="493" customWidth="1"/>
    <col min="9476" max="9476" width="3.6328125" style="493" customWidth="1"/>
    <col min="9477" max="9477" width="29.6328125" style="493" customWidth="1"/>
    <col min="9478" max="9478" width="8.6328125" style="493" customWidth="1"/>
    <col min="9479" max="9479" width="13.6328125" style="493" customWidth="1"/>
    <col min="9480" max="9480" width="16.6328125" style="493" customWidth="1"/>
    <col min="9481" max="9481" width="25.36328125" style="493" customWidth="1"/>
    <col min="9482" max="9482" width="7.6328125" style="493" customWidth="1"/>
    <col min="9483" max="9483" width="13.453125" style="493" customWidth="1"/>
    <col min="9484" max="9729" width="9" style="493"/>
    <col min="9730" max="9730" width="5.453125" style="493" customWidth="1"/>
    <col min="9731" max="9731" width="16.54296875" style="493" customWidth="1"/>
    <col min="9732" max="9732" width="3.6328125" style="493" customWidth="1"/>
    <col min="9733" max="9733" width="29.6328125" style="493" customWidth="1"/>
    <col min="9734" max="9734" width="8.6328125" style="493" customWidth="1"/>
    <col min="9735" max="9735" width="13.6328125" style="493" customWidth="1"/>
    <col min="9736" max="9736" width="16.6328125" style="493" customWidth="1"/>
    <col min="9737" max="9737" width="25.36328125" style="493" customWidth="1"/>
    <col min="9738" max="9738" width="7.6328125" style="493" customWidth="1"/>
    <col min="9739" max="9739" width="13.453125" style="493" customWidth="1"/>
    <col min="9740" max="9985" width="9" style="493"/>
    <col min="9986" max="9986" width="5.453125" style="493" customWidth="1"/>
    <col min="9987" max="9987" width="16.54296875" style="493" customWidth="1"/>
    <col min="9988" max="9988" width="3.6328125" style="493" customWidth="1"/>
    <col min="9989" max="9989" width="29.6328125" style="493" customWidth="1"/>
    <col min="9990" max="9990" width="8.6328125" style="493" customWidth="1"/>
    <col min="9991" max="9991" width="13.6328125" style="493" customWidth="1"/>
    <col min="9992" max="9992" width="16.6328125" style="493" customWidth="1"/>
    <col min="9993" max="9993" width="25.36328125" style="493" customWidth="1"/>
    <col min="9994" max="9994" width="7.6328125" style="493" customWidth="1"/>
    <col min="9995" max="9995" width="13.453125" style="493" customWidth="1"/>
    <col min="9996" max="10241" width="9" style="493"/>
    <col min="10242" max="10242" width="5.453125" style="493" customWidth="1"/>
    <col min="10243" max="10243" width="16.54296875" style="493" customWidth="1"/>
    <col min="10244" max="10244" width="3.6328125" style="493" customWidth="1"/>
    <col min="10245" max="10245" width="29.6328125" style="493" customWidth="1"/>
    <col min="10246" max="10246" width="8.6328125" style="493" customWidth="1"/>
    <col min="10247" max="10247" width="13.6328125" style="493" customWidth="1"/>
    <col min="10248" max="10248" width="16.6328125" style="493" customWidth="1"/>
    <col min="10249" max="10249" width="25.36328125" style="493" customWidth="1"/>
    <col min="10250" max="10250" width="7.6328125" style="493" customWidth="1"/>
    <col min="10251" max="10251" width="13.453125" style="493" customWidth="1"/>
    <col min="10252" max="10497" width="9" style="493"/>
    <col min="10498" max="10498" width="5.453125" style="493" customWidth="1"/>
    <col min="10499" max="10499" width="16.54296875" style="493" customWidth="1"/>
    <col min="10500" max="10500" width="3.6328125" style="493" customWidth="1"/>
    <col min="10501" max="10501" width="29.6328125" style="493" customWidth="1"/>
    <col min="10502" max="10502" width="8.6328125" style="493" customWidth="1"/>
    <col min="10503" max="10503" width="13.6328125" style="493" customWidth="1"/>
    <col min="10504" max="10504" width="16.6328125" style="493" customWidth="1"/>
    <col min="10505" max="10505" width="25.36328125" style="493" customWidth="1"/>
    <col min="10506" max="10506" width="7.6328125" style="493" customWidth="1"/>
    <col min="10507" max="10507" width="13.453125" style="493" customWidth="1"/>
    <col min="10508" max="10753" width="9" style="493"/>
    <col min="10754" max="10754" width="5.453125" style="493" customWidth="1"/>
    <col min="10755" max="10755" width="16.54296875" style="493" customWidth="1"/>
    <col min="10756" max="10756" width="3.6328125" style="493" customWidth="1"/>
    <col min="10757" max="10757" width="29.6328125" style="493" customWidth="1"/>
    <col min="10758" max="10758" width="8.6328125" style="493" customWidth="1"/>
    <col min="10759" max="10759" width="13.6328125" style="493" customWidth="1"/>
    <col min="10760" max="10760" width="16.6328125" style="493" customWidth="1"/>
    <col min="10761" max="10761" width="25.36328125" style="493" customWidth="1"/>
    <col min="10762" max="10762" width="7.6328125" style="493" customWidth="1"/>
    <col min="10763" max="10763" width="13.453125" style="493" customWidth="1"/>
    <col min="10764" max="11009" width="9" style="493"/>
    <col min="11010" max="11010" width="5.453125" style="493" customWidth="1"/>
    <col min="11011" max="11011" width="16.54296875" style="493" customWidth="1"/>
    <col min="11012" max="11012" width="3.6328125" style="493" customWidth="1"/>
    <col min="11013" max="11013" width="29.6328125" style="493" customWidth="1"/>
    <col min="11014" max="11014" width="8.6328125" style="493" customWidth="1"/>
    <col min="11015" max="11015" width="13.6328125" style="493" customWidth="1"/>
    <col min="11016" max="11016" width="16.6328125" style="493" customWidth="1"/>
    <col min="11017" max="11017" width="25.36328125" style="493" customWidth="1"/>
    <col min="11018" max="11018" width="7.6328125" style="493" customWidth="1"/>
    <col min="11019" max="11019" width="13.453125" style="493" customWidth="1"/>
    <col min="11020" max="11265" width="9" style="493"/>
    <col min="11266" max="11266" width="5.453125" style="493" customWidth="1"/>
    <col min="11267" max="11267" width="16.54296875" style="493" customWidth="1"/>
    <col min="11268" max="11268" width="3.6328125" style="493" customWidth="1"/>
    <col min="11269" max="11269" width="29.6328125" style="493" customWidth="1"/>
    <col min="11270" max="11270" width="8.6328125" style="493" customWidth="1"/>
    <col min="11271" max="11271" width="13.6328125" style="493" customWidth="1"/>
    <col min="11272" max="11272" width="16.6328125" style="493" customWidth="1"/>
    <col min="11273" max="11273" width="25.36328125" style="493" customWidth="1"/>
    <col min="11274" max="11274" width="7.6328125" style="493" customWidth="1"/>
    <col min="11275" max="11275" width="13.453125" style="493" customWidth="1"/>
    <col min="11276" max="11521" width="9" style="493"/>
    <col min="11522" max="11522" width="5.453125" style="493" customWidth="1"/>
    <col min="11523" max="11523" width="16.54296875" style="493" customWidth="1"/>
    <col min="11524" max="11524" width="3.6328125" style="493" customWidth="1"/>
    <col min="11525" max="11525" width="29.6328125" style="493" customWidth="1"/>
    <col min="11526" max="11526" width="8.6328125" style="493" customWidth="1"/>
    <col min="11527" max="11527" width="13.6328125" style="493" customWidth="1"/>
    <col min="11528" max="11528" width="16.6328125" style="493" customWidth="1"/>
    <col min="11529" max="11529" width="25.36328125" style="493" customWidth="1"/>
    <col min="11530" max="11530" width="7.6328125" style="493" customWidth="1"/>
    <col min="11531" max="11531" width="13.453125" style="493" customWidth="1"/>
    <col min="11532" max="11777" width="9" style="493"/>
    <col min="11778" max="11778" width="5.453125" style="493" customWidth="1"/>
    <col min="11779" max="11779" width="16.54296875" style="493" customWidth="1"/>
    <col min="11780" max="11780" width="3.6328125" style="493" customWidth="1"/>
    <col min="11781" max="11781" width="29.6328125" style="493" customWidth="1"/>
    <col min="11782" max="11782" width="8.6328125" style="493" customWidth="1"/>
    <col min="11783" max="11783" width="13.6328125" style="493" customWidth="1"/>
    <col min="11784" max="11784" width="16.6328125" style="493" customWidth="1"/>
    <col min="11785" max="11785" width="25.36328125" style="493" customWidth="1"/>
    <col min="11786" max="11786" width="7.6328125" style="493" customWidth="1"/>
    <col min="11787" max="11787" width="13.453125" style="493" customWidth="1"/>
    <col min="11788" max="12033" width="9" style="493"/>
    <col min="12034" max="12034" width="5.453125" style="493" customWidth="1"/>
    <col min="12035" max="12035" width="16.54296875" style="493" customWidth="1"/>
    <col min="12036" max="12036" width="3.6328125" style="493" customWidth="1"/>
    <col min="12037" max="12037" width="29.6328125" style="493" customWidth="1"/>
    <col min="12038" max="12038" width="8.6328125" style="493" customWidth="1"/>
    <col min="12039" max="12039" width="13.6328125" style="493" customWidth="1"/>
    <col min="12040" max="12040" width="16.6328125" style="493" customWidth="1"/>
    <col min="12041" max="12041" width="25.36328125" style="493" customWidth="1"/>
    <col min="12042" max="12042" width="7.6328125" style="493" customWidth="1"/>
    <col min="12043" max="12043" width="13.453125" style="493" customWidth="1"/>
    <col min="12044" max="12289" width="9" style="493"/>
    <col min="12290" max="12290" width="5.453125" style="493" customWidth="1"/>
    <col min="12291" max="12291" width="16.54296875" style="493" customWidth="1"/>
    <col min="12292" max="12292" width="3.6328125" style="493" customWidth="1"/>
    <col min="12293" max="12293" width="29.6328125" style="493" customWidth="1"/>
    <col min="12294" max="12294" width="8.6328125" style="493" customWidth="1"/>
    <col min="12295" max="12295" width="13.6328125" style="493" customWidth="1"/>
    <col min="12296" max="12296" width="16.6328125" style="493" customWidth="1"/>
    <col min="12297" max="12297" width="25.36328125" style="493" customWidth="1"/>
    <col min="12298" max="12298" width="7.6328125" style="493" customWidth="1"/>
    <col min="12299" max="12299" width="13.453125" style="493" customWidth="1"/>
    <col min="12300" max="12545" width="9" style="493"/>
    <col min="12546" max="12546" width="5.453125" style="493" customWidth="1"/>
    <col min="12547" max="12547" width="16.54296875" style="493" customWidth="1"/>
    <col min="12548" max="12548" width="3.6328125" style="493" customWidth="1"/>
    <col min="12549" max="12549" width="29.6328125" style="493" customWidth="1"/>
    <col min="12550" max="12550" width="8.6328125" style="493" customWidth="1"/>
    <col min="12551" max="12551" width="13.6328125" style="493" customWidth="1"/>
    <col min="12552" max="12552" width="16.6328125" style="493" customWidth="1"/>
    <col min="12553" max="12553" width="25.36328125" style="493" customWidth="1"/>
    <col min="12554" max="12554" width="7.6328125" style="493" customWidth="1"/>
    <col min="12555" max="12555" width="13.453125" style="493" customWidth="1"/>
    <col min="12556" max="12801" width="9" style="493"/>
    <col min="12802" max="12802" width="5.453125" style="493" customWidth="1"/>
    <col min="12803" max="12803" width="16.54296875" style="493" customWidth="1"/>
    <col min="12804" max="12804" width="3.6328125" style="493" customWidth="1"/>
    <col min="12805" max="12805" width="29.6328125" style="493" customWidth="1"/>
    <col min="12806" max="12806" width="8.6328125" style="493" customWidth="1"/>
    <col min="12807" max="12807" width="13.6328125" style="493" customWidth="1"/>
    <col min="12808" max="12808" width="16.6328125" style="493" customWidth="1"/>
    <col min="12809" max="12809" width="25.36328125" style="493" customWidth="1"/>
    <col min="12810" max="12810" width="7.6328125" style="493" customWidth="1"/>
    <col min="12811" max="12811" width="13.453125" style="493" customWidth="1"/>
    <col min="12812" max="13057" width="9" style="493"/>
    <col min="13058" max="13058" width="5.453125" style="493" customWidth="1"/>
    <col min="13059" max="13059" width="16.54296875" style="493" customWidth="1"/>
    <col min="13060" max="13060" width="3.6328125" style="493" customWidth="1"/>
    <col min="13061" max="13061" width="29.6328125" style="493" customWidth="1"/>
    <col min="13062" max="13062" width="8.6328125" style="493" customWidth="1"/>
    <col min="13063" max="13063" width="13.6328125" style="493" customWidth="1"/>
    <col min="13064" max="13064" width="16.6328125" style="493" customWidth="1"/>
    <col min="13065" max="13065" width="25.36328125" style="493" customWidth="1"/>
    <col min="13066" max="13066" width="7.6328125" style="493" customWidth="1"/>
    <col min="13067" max="13067" width="13.453125" style="493" customWidth="1"/>
    <col min="13068" max="13313" width="9" style="493"/>
    <col min="13314" max="13314" width="5.453125" style="493" customWidth="1"/>
    <col min="13315" max="13315" width="16.54296875" style="493" customWidth="1"/>
    <col min="13316" max="13316" width="3.6328125" style="493" customWidth="1"/>
    <col min="13317" max="13317" width="29.6328125" style="493" customWidth="1"/>
    <col min="13318" max="13318" width="8.6328125" style="493" customWidth="1"/>
    <col min="13319" max="13319" width="13.6328125" style="493" customWidth="1"/>
    <col min="13320" max="13320" width="16.6328125" style="493" customWidth="1"/>
    <col min="13321" max="13321" width="25.36328125" style="493" customWidth="1"/>
    <col min="13322" max="13322" width="7.6328125" style="493" customWidth="1"/>
    <col min="13323" max="13323" width="13.453125" style="493" customWidth="1"/>
    <col min="13324" max="13569" width="9" style="493"/>
    <col min="13570" max="13570" width="5.453125" style="493" customWidth="1"/>
    <col min="13571" max="13571" width="16.54296875" style="493" customWidth="1"/>
    <col min="13572" max="13572" width="3.6328125" style="493" customWidth="1"/>
    <col min="13573" max="13573" width="29.6328125" style="493" customWidth="1"/>
    <col min="13574" max="13574" width="8.6328125" style="493" customWidth="1"/>
    <col min="13575" max="13575" width="13.6328125" style="493" customWidth="1"/>
    <col min="13576" max="13576" width="16.6328125" style="493" customWidth="1"/>
    <col min="13577" max="13577" width="25.36328125" style="493" customWidth="1"/>
    <col min="13578" max="13578" width="7.6328125" style="493" customWidth="1"/>
    <col min="13579" max="13579" width="13.453125" style="493" customWidth="1"/>
    <col min="13580" max="13825" width="9" style="493"/>
    <col min="13826" max="13826" width="5.453125" style="493" customWidth="1"/>
    <col min="13827" max="13827" width="16.54296875" style="493" customWidth="1"/>
    <col min="13828" max="13828" width="3.6328125" style="493" customWidth="1"/>
    <col min="13829" max="13829" width="29.6328125" style="493" customWidth="1"/>
    <col min="13830" max="13830" width="8.6328125" style="493" customWidth="1"/>
    <col min="13831" max="13831" width="13.6328125" style="493" customWidth="1"/>
    <col min="13832" max="13832" width="16.6328125" style="493" customWidth="1"/>
    <col min="13833" max="13833" width="25.36328125" style="493" customWidth="1"/>
    <col min="13834" max="13834" width="7.6328125" style="493" customWidth="1"/>
    <col min="13835" max="13835" width="13.453125" style="493" customWidth="1"/>
    <col min="13836" max="14081" width="9" style="493"/>
    <col min="14082" max="14082" width="5.453125" style="493" customWidth="1"/>
    <col min="14083" max="14083" width="16.54296875" style="493" customWidth="1"/>
    <col min="14084" max="14084" width="3.6328125" style="493" customWidth="1"/>
    <col min="14085" max="14085" width="29.6328125" style="493" customWidth="1"/>
    <col min="14086" max="14086" width="8.6328125" style="493" customWidth="1"/>
    <col min="14087" max="14087" width="13.6328125" style="493" customWidth="1"/>
    <col min="14088" max="14088" width="16.6328125" style="493" customWidth="1"/>
    <col min="14089" max="14089" width="25.36328125" style="493" customWidth="1"/>
    <col min="14090" max="14090" width="7.6328125" style="493" customWidth="1"/>
    <col min="14091" max="14091" width="13.453125" style="493" customWidth="1"/>
    <col min="14092" max="14337" width="9" style="493"/>
    <col min="14338" max="14338" width="5.453125" style="493" customWidth="1"/>
    <col min="14339" max="14339" width="16.54296875" style="493" customWidth="1"/>
    <col min="14340" max="14340" width="3.6328125" style="493" customWidth="1"/>
    <col min="14341" max="14341" width="29.6328125" style="493" customWidth="1"/>
    <col min="14342" max="14342" width="8.6328125" style="493" customWidth="1"/>
    <col min="14343" max="14343" width="13.6328125" style="493" customWidth="1"/>
    <col min="14344" max="14344" width="16.6328125" style="493" customWidth="1"/>
    <col min="14345" max="14345" width="25.36328125" style="493" customWidth="1"/>
    <col min="14346" max="14346" width="7.6328125" style="493" customWidth="1"/>
    <col min="14347" max="14347" width="13.453125" style="493" customWidth="1"/>
    <col min="14348" max="14593" width="9" style="493"/>
    <col min="14594" max="14594" width="5.453125" style="493" customWidth="1"/>
    <col min="14595" max="14595" width="16.54296875" style="493" customWidth="1"/>
    <col min="14596" max="14596" width="3.6328125" style="493" customWidth="1"/>
    <col min="14597" max="14597" width="29.6328125" style="493" customWidth="1"/>
    <col min="14598" max="14598" width="8.6328125" style="493" customWidth="1"/>
    <col min="14599" max="14599" width="13.6328125" style="493" customWidth="1"/>
    <col min="14600" max="14600" width="16.6328125" style="493" customWidth="1"/>
    <col min="14601" max="14601" width="25.36328125" style="493" customWidth="1"/>
    <col min="14602" max="14602" width="7.6328125" style="493" customWidth="1"/>
    <col min="14603" max="14603" width="13.453125" style="493" customWidth="1"/>
    <col min="14604" max="14849" width="9" style="493"/>
    <col min="14850" max="14850" width="5.453125" style="493" customWidth="1"/>
    <col min="14851" max="14851" width="16.54296875" style="493" customWidth="1"/>
    <col min="14852" max="14852" width="3.6328125" style="493" customWidth="1"/>
    <col min="14853" max="14853" width="29.6328125" style="493" customWidth="1"/>
    <col min="14854" max="14854" width="8.6328125" style="493" customWidth="1"/>
    <col min="14855" max="14855" width="13.6328125" style="493" customWidth="1"/>
    <col min="14856" max="14856" width="16.6328125" style="493" customWidth="1"/>
    <col min="14857" max="14857" width="25.36328125" style="493" customWidth="1"/>
    <col min="14858" max="14858" width="7.6328125" style="493" customWidth="1"/>
    <col min="14859" max="14859" width="13.453125" style="493" customWidth="1"/>
    <col min="14860" max="15105" width="9" style="493"/>
    <col min="15106" max="15106" width="5.453125" style="493" customWidth="1"/>
    <col min="15107" max="15107" width="16.54296875" style="493" customWidth="1"/>
    <col min="15108" max="15108" width="3.6328125" style="493" customWidth="1"/>
    <col min="15109" max="15109" width="29.6328125" style="493" customWidth="1"/>
    <col min="15110" max="15110" width="8.6328125" style="493" customWidth="1"/>
    <col min="15111" max="15111" width="13.6328125" style="493" customWidth="1"/>
    <col min="15112" max="15112" width="16.6328125" style="493" customWidth="1"/>
    <col min="15113" max="15113" width="25.36328125" style="493" customWidth="1"/>
    <col min="15114" max="15114" width="7.6328125" style="493" customWidth="1"/>
    <col min="15115" max="15115" width="13.453125" style="493" customWidth="1"/>
    <col min="15116" max="15361" width="9" style="493"/>
    <col min="15362" max="15362" width="5.453125" style="493" customWidth="1"/>
    <col min="15363" max="15363" width="16.54296875" style="493" customWidth="1"/>
    <col min="15364" max="15364" width="3.6328125" style="493" customWidth="1"/>
    <col min="15365" max="15365" width="29.6328125" style="493" customWidth="1"/>
    <col min="15366" max="15366" width="8.6328125" style="493" customWidth="1"/>
    <col min="15367" max="15367" width="13.6328125" style="493" customWidth="1"/>
    <col min="15368" max="15368" width="16.6328125" style="493" customWidth="1"/>
    <col min="15369" max="15369" width="25.36328125" style="493" customWidth="1"/>
    <col min="15370" max="15370" width="7.6328125" style="493" customWidth="1"/>
    <col min="15371" max="15371" width="13.453125" style="493" customWidth="1"/>
    <col min="15372" max="15617" width="9" style="493"/>
    <col min="15618" max="15618" width="5.453125" style="493" customWidth="1"/>
    <col min="15619" max="15619" width="16.54296875" style="493" customWidth="1"/>
    <col min="15620" max="15620" width="3.6328125" style="493" customWidth="1"/>
    <col min="15621" max="15621" width="29.6328125" style="493" customWidth="1"/>
    <col min="15622" max="15622" width="8.6328125" style="493" customWidth="1"/>
    <col min="15623" max="15623" width="13.6328125" style="493" customWidth="1"/>
    <col min="15624" max="15624" width="16.6328125" style="493" customWidth="1"/>
    <col min="15625" max="15625" width="25.36328125" style="493" customWidth="1"/>
    <col min="15626" max="15626" width="7.6328125" style="493" customWidth="1"/>
    <col min="15627" max="15627" width="13.453125" style="493" customWidth="1"/>
    <col min="15628" max="15873" width="9" style="493"/>
    <col min="15874" max="15874" width="5.453125" style="493" customWidth="1"/>
    <col min="15875" max="15875" width="16.54296875" style="493" customWidth="1"/>
    <col min="15876" max="15876" width="3.6328125" style="493" customWidth="1"/>
    <col min="15877" max="15877" width="29.6328125" style="493" customWidth="1"/>
    <col min="15878" max="15878" width="8.6328125" style="493" customWidth="1"/>
    <col min="15879" max="15879" width="13.6328125" style="493" customWidth="1"/>
    <col min="15880" max="15880" width="16.6328125" style="493" customWidth="1"/>
    <col min="15881" max="15881" width="25.36328125" style="493" customWidth="1"/>
    <col min="15882" max="15882" width="7.6328125" style="493" customWidth="1"/>
    <col min="15883" max="15883" width="13.453125" style="493" customWidth="1"/>
    <col min="15884" max="16129" width="9" style="493"/>
    <col min="16130" max="16130" width="5.453125" style="493" customWidth="1"/>
    <col min="16131" max="16131" width="16.54296875" style="493" customWidth="1"/>
    <col min="16132" max="16132" width="3.6328125" style="493" customWidth="1"/>
    <col min="16133" max="16133" width="29.6328125" style="493" customWidth="1"/>
    <col min="16134" max="16134" width="8.6328125" style="493" customWidth="1"/>
    <col min="16135" max="16135" width="13.6328125" style="493" customWidth="1"/>
    <col min="16136" max="16136" width="16.6328125" style="493" customWidth="1"/>
    <col min="16137" max="16137" width="25.36328125" style="493" customWidth="1"/>
    <col min="16138" max="16138" width="7.6328125" style="493" customWidth="1"/>
    <col min="16139" max="16139" width="13.453125" style="493" customWidth="1"/>
    <col min="16140" max="16384" width="9" style="493"/>
  </cols>
  <sheetData>
    <row r="1" spans="1:17" s="417" customFormat="1" ht="24.9" customHeight="1">
      <c r="A1" s="1010" t="s">
        <v>608</v>
      </c>
      <c r="B1" s="1010"/>
      <c r="C1" s="1010"/>
      <c r="D1" s="1010"/>
      <c r="E1" s="1010"/>
      <c r="F1" s="1010"/>
      <c r="G1" s="1010"/>
      <c r="H1" s="1010"/>
      <c r="I1" s="1010"/>
      <c r="P1" s="418"/>
      <c r="Q1" s="418"/>
    </row>
    <row r="2" spans="1:17" s="417" customFormat="1" ht="24.9" customHeight="1">
      <c r="A2" s="1011" t="s">
        <v>609</v>
      </c>
      <c r="B2" s="1011"/>
      <c r="C2" s="1011"/>
      <c r="D2" s="1011"/>
      <c r="E2" s="1011"/>
      <c r="F2" s="1011"/>
      <c r="G2" s="1011"/>
      <c r="H2" s="1011"/>
      <c r="I2" s="1011"/>
      <c r="K2" s="417" t="e">
        <f>#REF!</f>
        <v>#REF!</v>
      </c>
      <c r="P2" s="418"/>
      <c r="Q2" s="418"/>
    </row>
    <row r="3" spans="1:17" s="417" customFormat="1" ht="13.5" customHeight="1">
      <c r="A3" s="420"/>
      <c r="B3" s="421"/>
      <c r="C3" s="422"/>
      <c r="D3" s="421"/>
      <c r="E3" s="422"/>
      <c r="F3" s="420"/>
      <c r="G3" s="423"/>
      <c r="H3" s="424"/>
      <c r="I3" s="425"/>
      <c r="P3" s="418"/>
      <c r="Q3" s="418"/>
    </row>
    <row r="4" spans="1:17" s="417" customFormat="1" ht="20.149999999999999" customHeight="1">
      <c r="A4" s="426" t="s">
        <v>610</v>
      </c>
      <c r="B4" s="427"/>
      <c r="C4" s="428"/>
      <c r="D4" s="427"/>
      <c r="E4" s="428"/>
      <c r="F4" s="429"/>
      <c r="G4" s="430"/>
      <c r="H4" s="431"/>
      <c r="I4" s="432"/>
      <c r="P4" s="418"/>
      <c r="Q4" s="418"/>
    </row>
    <row r="5" spans="1:17" s="417" customFormat="1" ht="20.149999999999999" customHeight="1">
      <c r="A5" s="433" t="s">
        <v>611</v>
      </c>
      <c r="B5" s="434"/>
      <c r="C5" s="419" t="s">
        <v>589</v>
      </c>
      <c r="D5" s="434" t="s">
        <v>612</v>
      </c>
      <c r="E5" s="419"/>
      <c r="F5" s="435"/>
      <c r="G5" s="436"/>
      <c r="H5" s="437"/>
      <c r="I5" s="437"/>
      <c r="P5" s="418"/>
      <c r="Q5" s="418"/>
    </row>
    <row r="6" spans="1:17" s="417" customFormat="1" ht="20.149999999999999" customHeight="1">
      <c r="A6" s="433" t="s">
        <v>613</v>
      </c>
      <c r="B6" s="434"/>
      <c r="C6" s="419" t="s">
        <v>589</v>
      </c>
      <c r="D6" s="434" t="s">
        <v>601</v>
      </c>
      <c r="E6" s="419"/>
      <c r="F6" s="435"/>
      <c r="G6" s="436"/>
      <c r="H6" s="437"/>
      <c r="I6" s="437"/>
      <c r="P6" s="418"/>
      <c r="Q6" s="418"/>
    </row>
    <row r="7" spans="1:17" s="417" customFormat="1" ht="20.149999999999999" customHeight="1">
      <c r="A7" s="1012" t="s">
        <v>70</v>
      </c>
      <c r="B7" s="1012" t="s">
        <v>350</v>
      </c>
      <c r="C7" s="1014"/>
      <c r="D7" s="1015"/>
      <c r="E7" s="1018" t="s">
        <v>614</v>
      </c>
      <c r="F7" s="1018" t="s">
        <v>615</v>
      </c>
      <c r="G7" s="1020" t="s">
        <v>616</v>
      </c>
      <c r="H7" s="443" t="s">
        <v>617</v>
      </c>
      <c r="I7" s="443" t="s">
        <v>618</v>
      </c>
      <c r="P7" s="418"/>
      <c r="Q7" s="418"/>
    </row>
    <row r="8" spans="1:17" s="417" customFormat="1" ht="20.149999999999999" customHeight="1">
      <c r="A8" s="1013"/>
      <c r="B8" s="1013"/>
      <c r="C8" s="1016"/>
      <c r="D8" s="1017"/>
      <c r="E8" s="1019"/>
      <c r="F8" s="1019"/>
      <c r="G8" s="1021"/>
      <c r="H8" s="449" t="s">
        <v>619</v>
      </c>
      <c r="I8" s="449" t="s">
        <v>619</v>
      </c>
      <c r="P8" s="418"/>
      <c r="Q8" s="418"/>
    </row>
    <row r="9" spans="1:17" s="417" customFormat="1" ht="20.149999999999999" customHeight="1">
      <c r="A9" s="450"/>
      <c r="B9" s="451"/>
      <c r="C9" s="452"/>
      <c r="D9" s="453"/>
      <c r="E9" s="454"/>
      <c r="F9" s="455"/>
      <c r="G9" s="456"/>
      <c r="H9" s="457"/>
      <c r="I9" s="457"/>
      <c r="P9" s="418"/>
      <c r="Q9" s="418"/>
    </row>
    <row r="10" spans="1:17" s="417" customFormat="1" ht="20.149999999999999" customHeight="1">
      <c r="A10" s="458">
        <v>1</v>
      </c>
      <c r="B10" s="459" t="s">
        <v>620</v>
      </c>
      <c r="C10" s="460"/>
      <c r="D10" s="461"/>
      <c r="E10" s="462"/>
      <c r="F10" s="463"/>
      <c r="G10" s="464"/>
      <c r="H10" s="465"/>
      <c r="I10" s="466"/>
      <c r="P10" s="418"/>
      <c r="Q10" s="418"/>
    </row>
    <row r="11" spans="1:17" s="417" customFormat="1" ht="20.149999999999999" customHeight="1">
      <c r="A11" s="458"/>
      <c r="B11" s="459"/>
      <c r="C11" s="460" t="s">
        <v>621</v>
      </c>
      <c r="D11" s="461" t="s">
        <v>622</v>
      </c>
      <c r="E11" s="462" t="s">
        <v>623</v>
      </c>
      <c r="F11" s="463" t="s">
        <v>624</v>
      </c>
      <c r="G11" s="467">
        <v>1</v>
      </c>
      <c r="H11" s="465">
        <v>133600</v>
      </c>
      <c r="I11" s="466">
        <f>G11*H11</f>
        <v>133600</v>
      </c>
      <c r="P11" s="418"/>
      <c r="Q11" s="418"/>
    </row>
    <row r="12" spans="1:17" s="417" customFormat="1" ht="20.149999999999999" customHeight="1">
      <c r="A12" s="458"/>
      <c r="B12" s="459"/>
      <c r="C12" s="460" t="s">
        <v>621</v>
      </c>
      <c r="D12" s="461" t="s">
        <v>625</v>
      </c>
      <c r="E12" s="462" t="s">
        <v>626</v>
      </c>
      <c r="F12" s="463" t="s">
        <v>624</v>
      </c>
      <c r="G12" s="467">
        <v>2</v>
      </c>
      <c r="H12" s="465">
        <v>167000</v>
      </c>
      <c r="I12" s="466">
        <f>G12*H12</f>
        <v>334000</v>
      </c>
      <c r="P12" s="418"/>
      <c r="Q12" s="418"/>
    </row>
    <row r="13" spans="1:17" s="417" customFormat="1" ht="20.149999999999999" customHeight="1">
      <c r="A13" s="458"/>
      <c r="B13" s="459"/>
      <c r="C13" s="460" t="s">
        <v>621</v>
      </c>
      <c r="D13" s="461" t="s">
        <v>578</v>
      </c>
      <c r="E13" s="462" t="s">
        <v>627</v>
      </c>
      <c r="F13" s="463" t="s">
        <v>624</v>
      </c>
      <c r="G13" s="467">
        <v>0.2</v>
      </c>
      <c r="H13" s="465">
        <v>200300</v>
      </c>
      <c r="I13" s="466">
        <f>G13*H13</f>
        <v>40060</v>
      </c>
      <c r="P13" s="418"/>
      <c r="Q13" s="418"/>
    </row>
    <row r="14" spans="1:17" s="417" customFormat="1" ht="20.149999999999999" customHeight="1">
      <c r="A14" s="458"/>
      <c r="B14" s="459"/>
      <c r="C14" s="460" t="s">
        <v>621</v>
      </c>
      <c r="D14" s="461" t="s">
        <v>628</v>
      </c>
      <c r="E14" s="462" t="s">
        <v>629</v>
      </c>
      <c r="F14" s="463" t="s">
        <v>624</v>
      </c>
      <c r="G14" s="467">
        <v>0.05</v>
      </c>
      <c r="H14" s="465">
        <v>234000</v>
      </c>
      <c r="I14" s="466">
        <f>G14*H14</f>
        <v>11700</v>
      </c>
      <c r="P14" s="418"/>
      <c r="Q14" s="418"/>
    </row>
    <row r="15" spans="1:17" s="417" customFormat="1" ht="20.149999999999999" customHeight="1">
      <c r="A15" s="458"/>
      <c r="B15" s="459"/>
      <c r="C15" s="460"/>
      <c r="D15" s="461"/>
      <c r="E15" s="462"/>
      <c r="F15" s="463"/>
      <c r="G15" s="464"/>
      <c r="H15" s="465"/>
      <c r="I15" s="466"/>
      <c r="P15" s="418"/>
      <c r="Q15" s="418"/>
    </row>
    <row r="16" spans="1:17" s="417" customFormat="1" ht="20.149999999999999" customHeight="1">
      <c r="A16" s="458">
        <v>2</v>
      </c>
      <c r="B16" s="459" t="s">
        <v>630</v>
      </c>
      <c r="C16" s="460"/>
      <c r="D16" s="461"/>
      <c r="E16" s="462"/>
      <c r="F16" s="463"/>
      <c r="G16" s="464"/>
      <c r="H16" s="465"/>
      <c r="I16" s="466"/>
      <c r="P16" s="418"/>
      <c r="Q16" s="418"/>
    </row>
    <row r="17" spans="1:17" s="417" customFormat="1" ht="20.149999999999999" customHeight="1">
      <c r="A17" s="458"/>
      <c r="B17" s="459"/>
      <c r="C17" s="468" t="s">
        <v>631</v>
      </c>
      <c r="E17" s="469"/>
      <c r="F17" s="470" t="s">
        <v>632</v>
      </c>
      <c r="G17" s="471">
        <v>1.25</v>
      </c>
      <c r="H17" s="465">
        <v>310000</v>
      </c>
      <c r="I17" s="466">
        <f>G17*H17</f>
        <v>387500</v>
      </c>
      <c r="P17" s="418"/>
      <c r="Q17" s="418"/>
    </row>
    <row r="18" spans="1:17" s="417" customFormat="1" ht="20.149999999999999" customHeight="1">
      <c r="A18" s="458"/>
      <c r="B18" s="459"/>
      <c r="C18" s="468" t="s">
        <v>633</v>
      </c>
      <c r="E18" s="469"/>
      <c r="F18" s="470" t="s">
        <v>634</v>
      </c>
      <c r="G18" s="467">
        <v>0.186</v>
      </c>
      <c r="H18" s="465">
        <v>3500000</v>
      </c>
      <c r="I18" s="466">
        <f t="shared" ref="I18:I24" si="0">G18*H18</f>
        <v>651000</v>
      </c>
      <c r="P18" s="418"/>
      <c r="Q18" s="418"/>
    </row>
    <row r="19" spans="1:17" s="417" customFormat="1" ht="20.149999999999999" customHeight="1">
      <c r="A19" s="458"/>
      <c r="B19" s="459"/>
      <c r="C19" s="468" t="s">
        <v>635</v>
      </c>
      <c r="E19" s="469"/>
      <c r="F19" s="470" t="s">
        <v>636</v>
      </c>
      <c r="G19" s="467">
        <v>0.3</v>
      </c>
      <c r="H19" s="465">
        <v>18000</v>
      </c>
      <c r="I19" s="466">
        <f t="shared" si="0"/>
        <v>5400</v>
      </c>
      <c r="P19" s="418"/>
      <c r="Q19" s="418"/>
    </row>
    <row r="20" spans="1:17" s="417" customFormat="1" ht="20.149999999999999" customHeight="1">
      <c r="A20" s="458"/>
      <c r="B20" s="459"/>
      <c r="C20" s="468" t="s">
        <v>637</v>
      </c>
      <c r="E20" s="469"/>
      <c r="F20" s="470" t="s">
        <v>96</v>
      </c>
      <c r="G20" s="471">
        <v>18</v>
      </c>
      <c r="H20" s="465">
        <v>1250</v>
      </c>
      <c r="I20" s="466">
        <f t="shared" si="0"/>
        <v>22500</v>
      </c>
      <c r="P20" s="418"/>
      <c r="Q20" s="418"/>
    </row>
    <row r="21" spans="1:17" s="417" customFormat="1" ht="20.149999999999999" customHeight="1">
      <c r="A21" s="458"/>
      <c r="B21" s="459"/>
      <c r="C21" s="468" t="s">
        <v>638</v>
      </c>
      <c r="E21" s="469"/>
      <c r="F21" s="470" t="s">
        <v>634</v>
      </c>
      <c r="G21" s="471">
        <v>0.03</v>
      </c>
      <c r="H21" s="465">
        <v>336466</v>
      </c>
      <c r="I21" s="466">
        <f t="shared" si="0"/>
        <v>10093.98</v>
      </c>
      <c r="P21" s="418"/>
      <c r="Q21" s="418"/>
    </row>
    <row r="22" spans="1:17" s="417" customFormat="1" ht="20.149999999999999" customHeight="1">
      <c r="A22" s="458"/>
      <c r="B22" s="459"/>
      <c r="C22" s="468" t="s">
        <v>639</v>
      </c>
      <c r="E22" s="469"/>
      <c r="F22" s="470" t="s">
        <v>634</v>
      </c>
      <c r="G22" s="471">
        <v>0.05</v>
      </c>
      <c r="H22" s="465">
        <v>184800</v>
      </c>
      <c r="I22" s="466">
        <f t="shared" si="0"/>
        <v>9240</v>
      </c>
      <c r="P22" s="418"/>
      <c r="Q22" s="418"/>
    </row>
    <row r="23" spans="1:17" s="417" customFormat="1" ht="20.149999999999999" customHeight="1">
      <c r="A23" s="458"/>
      <c r="B23" s="472"/>
      <c r="C23" s="468" t="s">
        <v>640</v>
      </c>
      <c r="E23" s="469"/>
      <c r="F23" s="470" t="s">
        <v>641</v>
      </c>
      <c r="G23" s="471">
        <v>1.5</v>
      </c>
      <c r="H23" s="465">
        <v>35000</v>
      </c>
      <c r="I23" s="466">
        <f t="shared" si="0"/>
        <v>52500</v>
      </c>
      <c r="P23" s="418"/>
      <c r="Q23" s="418"/>
    </row>
    <row r="24" spans="1:17" s="417" customFormat="1" ht="20.149999999999999" customHeight="1">
      <c r="A24" s="458"/>
      <c r="B24" s="472"/>
      <c r="C24" s="468" t="s">
        <v>642</v>
      </c>
      <c r="E24" s="469"/>
      <c r="F24" s="470" t="s">
        <v>641</v>
      </c>
      <c r="G24" s="471">
        <v>1.35</v>
      </c>
      <c r="H24" s="465">
        <v>55000</v>
      </c>
      <c r="I24" s="466">
        <f t="shared" si="0"/>
        <v>74250</v>
      </c>
      <c r="P24" s="418"/>
      <c r="Q24" s="418"/>
    </row>
    <row r="25" spans="1:17" s="417" customFormat="1" ht="20.149999999999999" customHeight="1">
      <c r="A25" s="458"/>
      <c r="B25" s="472"/>
      <c r="C25" s="460"/>
      <c r="D25" s="461"/>
      <c r="E25" s="462"/>
      <c r="F25" s="463"/>
      <c r="G25" s="464"/>
      <c r="H25" s="465"/>
      <c r="I25" s="466"/>
      <c r="P25" s="418"/>
      <c r="Q25" s="418"/>
    </row>
    <row r="26" spans="1:17" s="417" customFormat="1" ht="20.149999999999999" customHeight="1">
      <c r="A26" s="473"/>
      <c r="B26" s="474" t="s">
        <v>643</v>
      </c>
      <c r="C26" s="475"/>
      <c r="D26" s="476"/>
      <c r="E26" s="477"/>
      <c r="F26" s="478"/>
      <c r="G26" s="479"/>
      <c r="H26" s="480"/>
      <c r="I26" s="480">
        <f>SUM(I9:I25)</f>
        <v>1731843.98</v>
      </c>
      <c r="P26" s="418"/>
      <c r="Q26" s="418"/>
    </row>
    <row r="27" spans="1:17" s="417" customFormat="1" ht="20.149999999999999" customHeight="1">
      <c r="A27" s="481"/>
      <c r="B27" s="482" t="s">
        <v>644</v>
      </c>
      <c r="C27" s="483"/>
      <c r="D27" s="484"/>
      <c r="E27" s="485"/>
      <c r="F27" s="486">
        <v>0</v>
      </c>
      <c r="G27" s="487"/>
      <c r="H27" s="488"/>
      <c r="I27" s="480">
        <f>I26*F27</f>
        <v>0</v>
      </c>
      <c r="P27" s="418"/>
      <c r="Q27" s="418"/>
    </row>
    <row r="28" spans="1:17" s="417" customFormat="1" ht="20.149999999999999" customHeight="1">
      <c r="A28" s="481"/>
      <c r="B28" s="482" t="s">
        <v>645</v>
      </c>
      <c r="C28" s="483"/>
      <c r="D28" s="484"/>
      <c r="E28" s="485"/>
      <c r="F28" s="483"/>
      <c r="G28" s="487"/>
      <c r="H28" s="488"/>
      <c r="I28" s="480">
        <f>I26+I27</f>
        <v>1731843.98</v>
      </c>
      <c r="P28" s="418"/>
      <c r="Q28" s="418"/>
    </row>
    <row r="29" spans="1:17" s="417" customFormat="1" ht="20.149999999999999" customHeight="1">
      <c r="A29" s="489"/>
      <c r="B29" s="421"/>
      <c r="C29" s="422"/>
      <c r="D29" s="421"/>
      <c r="E29" s="422"/>
      <c r="F29" s="420"/>
      <c r="G29" s="423"/>
      <c r="H29" s="424"/>
      <c r="I29" s="425"/>
      <c r="P29" s="418"/>
      <c r="Q29" s="418"/>
    </row>
    <row r="30" spans="1:17" s="417" customFormat="1" ht="13.5" customHeight="1">
      <c r="A30" s="489"/>
      <c r="B30" s="421"/>
      <c r="C30" s="422"/>
      <c r="D30" s="421"/>
      <c r="E30" s="422"/>
      <c r="F30" s="420"/>
      <c r="G30" s="423"/>
      <c r="H30" s="424"/>
      <c r="I30" s="425"/>
      <c r="P30" s="418"/>
      <c r="Q30" s="418"/>
    </row>
    <row r="31" spans="1:17" s="417" customFormat="1" ht="15" customHeight="1">
      <c r="A31" s="433" t="s">
        <v>611</v>
      </c>
      <c r="B31" s="434"/>
      <c r="C31" s="419" t="s">
        <v>589</v>
      </c>
      <c r="D31" s="434" t="s">
        <v>646</v>
      </c>
      <c r="E31" s="419"/>
      <c r="F31" s="435"/>
      <c r="G31" s="436"/>
      <c r="H31" s="437"/>
      <c r="I31" s="437"/>
      <c r="P31" s="418"/>
      <c r="Q31" s="418"/>
    </row>
    <row r="32" spans="1:17" s="417" customFormat="1" ht="15" customHeight="1">
      <c r="A32" s="433" t="s">
        <v>613</v>
      </c>
      <c r="B32" s="434"/>
      <c r="C32" s="419" t="s">
        <v>589</v>
      </c>
      <c r="D32" s="434" t="s">
        <v>601</v>
      </c>
      <c r="E32" s="419"/>
      <c r="F32" s="435"/>
      <c r="G32" s="436"/>
      <c r="H32" s="437"/>
      <c r="I32" s="437"/>
      <c r="P32" s="418"/>
      <c r="Q32" s="418"/>
    </row>
    <row r="33" spans="1:17" s="417" customFormat="1" ht="15" customHeight="1">
      <c r="A33" s="1012" t="s">
        <v>70</v>
      </c>
      <c r="B33" s="1012" t="s">
        <v>350</v>
      </c>
      <c r="C33" s="1014"/>
      <c r="D33" s="1015"/>
      <c r="E33" s="1018" t="s">
        <v>614</v>
      </c>
      <c r="F33" s="1018" t="s">
        <v>615</v>
      </c>
      <c r="G33" s="1020" t="s">
        <v>616</v>
      </c>
      <c r="H33" s="443" t="s">
        <v>617</v>
      </c>
      <c r="I33" s="443" t="s">
        <v>618</v>
      </c>
      <c r="P33" s="418"/>
      <c r="Q33" s="418"/>
    </row>
    <row r="34" spans="1:17" s="417" customFormat="1" ht="15" customHeight="1">
      <c r="A34" s="1013"/>
      <c r="B34" s="1013"/>
      <c r="C34" s="1016"/>
      <c r="D34" s="1017"/>
      <c r="E34" s="1019"/>
      <c r="F34" s="1019"/>
      <c r="G34" s="1021"/>
      <c r="H34" s="449" t="s">
        <v>619</v>
      </c>
      <c r="I34" s="449" t="s">
        <v>619</v>
      </c>
      <c r="P34" s="418"/>
      <c r="Q34" s="418"/>
    </row>
    <row r="35" spans="1:17" ht="15" customHeight="1">
      <c r="A35" s="450"/>
      <c r="B35" s="451"/>
      <c r="C35" s="452"/>
      <c r="D35" s="490"/>
      <c r="E35" s="491"/>
      <c r="F35" s="492"/>
      <c r="G35" s="456"/>
      <c r="H35" s="457"/>
      <c r="I35" s="457"/>
    </row>
    <row r="36" spans="1:17" ht="15" customHeight="1">
      <c r="A36" s="458">
        <v>1</v>
      </c>
      <c r="B36" s="459" t="s">
        <v>620</v>
      </c>
      <c r="D36" s="495"/>
      <c r="E36" s="496"/>
      <c r="F36" s="497"/>
      <c r="G36" s="464"/>
      <c r="H36" s="465"/>
      <c r="I36" s="466"/>
    </row>
    <row r="37" spans="1:17" ht="15" customHeight="1">
      <c r="A37" s="458"/>
      <c r="B37" s="459"/>
      <c r="C37" s="460" t="s">
        <v>621</v>
      </c>
      <c r="D37" s="495" t="s">
        <v>622</v>
      </c>
      <c r="E37" s="462" t="s">
        <v>623</v>
      </c>
      <c r="F37" s="497" t="s">
        <v>624</v>
      </c>
      <c r="G37" s="464">
        <v>0.2</v>
      </c>
      <c r="H37" s="465">
        <v>133600</v>
      </c>
      <c r="I37" s="466">
        <f>G37*H37</f>
        <v>26720</v>
      </c>
    </row>
    <row r="38" spans="1:17" ht="15" customHeight="1">
      <c r="A38" s="458"/>
      <c r="B38" s="459"/>
      <c r="C38" s="460" t="s">
        <v>621</v>
      </c>
      <c r="D38" s="495" t="s">
        <v>625</v>
      </c>
      <c r="E38" s="462" t="s">
        <v>626</v>
      </c>
      <c r="F38" s="497" t="s">
        <v>624</v>
      </c>
      <c r="G38" s="464">
        <v>0.4</v>
      </c>
      <c r="H38" s="465">
        <v>167000</v>
      </c>
      <c r="I38" s="466">
        <f>G38*H38</f>
        <v>66800</v>
      </c>
    </row>
    <row r="39" spans="1:17" ht="15" customHeight="1">
      <c r="A39" s="458"/>
      <c r="B39" s="459"/>
      <c r="C39" s="460" t="s">
        <v>621</v>
      </c>
      <c r="D39" s="495" t="s">
        <v>578</v>
      </c>
      <c r="E39" s="462" t="s">
        <v>627</v>
      </c>
      <c r="F39" s="497" t="s">
        <v>624</v>
      </c>
      <c r="G39" s="464">
        <v>0.02</v>
      </c>
      <c r="H39" s="465">
        <v>200300</v>
      </c>
      <c r="I39" s="466">
        <f>G39*H39</f>
        <v>4006</v>
      </c>
    </row>
    <row r="40" spans="1:17" ht="15" customHeight="1">
      <c r="A40" s="458"/>
      <c r="B40" s="459"/>
      <c r="C40" s="460" t="s">
        <v>621</v>
      </c>
      <c r="D40" s="495" t="s">
        <v>628</v>
      </c>
      <c r="E40" s="462" t="s">
        <v>629</v>
      </c>
      <c r="F40" s="497" t="s">
        <v>624</v>
      </c>
      <c r="G40" s="464">
        <v>0.02</v>
      </c>
      <c r="H40" s="465">
        <v>234000</v>
      </c>
      <c r="I40" s="466">
        <f>G40*H40</f>
        <v>4680</v>
      </c>
    </row>
    <row r="41" spans="1:17" ht="15" customHeight="1">
      <c r="A41" s="458"/>
      <c r="B41" s="459"/>
      <c r="D41" s="495"/>
      <c r="E41" s="496"/>
      <c r="F41" s="497"/>
      <c r="G41" s="464"/>
      <c r="H41" s="465"/>
      <c r="I41" s="466"/>
    </row>
    <row r="42" spans="1:17" ht="15" customHeight="1">
      <c r="A42" s="458">
        <v>2</v>
      </c>
      <c r="B42" s="459" t="s">
        <v>630</v>
      </c>
      <c r="D42" s="495"/>
      <c r="E42" s="496"/>
      <c r="F42" s="497"/>
      <c r="G42" s="464"/>
      <c r="H42" s="465"/>
      <c r="I42" s="466"/>
    </row>
    <row r="43" spans="1:17" ht="15" customHeight="1">
      <c r="A43" s="458"/>
      <c r="B43" s="459"/>
      <c r="C43" s="460" t="s">
        <v>621</v>
      </c>
      <c r="D43" s="495" t="s">
        <v>647</v>
      </c>
      <c r="E43" s="496"/>
      <c r="F43" s="497" t="s">
        <v>648</v>
      </c>
      <c r="G43" s="464">
        <v>1.25</v>
      </c>
      <c r="H43" s="465">
        <v>27500</v>
      </c>
      <c r="I43" s="466">
        <f>G43*H43</f>
        <v>34375</v>
      </c>
    </row>
    <row r="44" spans="1:17" ht="15" customHeight="1">
      <c r="A44" s="458"/>
      <c r="B44" s="459"/>
      <c r="C44" s="460" t="s">
        <v>621</v>
      </c>
      <c r="D44" s="495" t="s">
        <v>649</v>
      </c>
      <c r="E44" s="496"/>
      <c r="F44" s="497" t="s">
        <v>96</v>
      </c>
      <c r="G44" s="464">
        <v>2.5</v>
      </c>
      <c r="H44" s="465">
        <v>1250</v>
      </c>
      <c r="I44" s="466">
        <f t="shared" ref="I44:I50" si="1">G44*H44</f>
        <v>3125</v>
      </c>
    </row>
    <row r="45" spans="1:17" ht="15" customHeight="1">
      <c r="A45" s="458"/>
      <c r="B45" s="459"/>
      <c r="C45" s="460" t="s">
        <v>621</v>
      </c>
      <c r="D45" s="495" t="s">
        <v>650</v>
      </c>
      <c r="E45" s="496"/>
      <c r="F45" s="497" t="s">
        <v>641</v>
      </c>
      <c r="G45" s="464">
        <v>1.2</v>
      </c>
      <c r="H45" s="465">
        <v>35000</v>
      </c>
      <c r="I45" s="466">
        <f t="shared" si="1"/>
        <v>42000</v>
      </c>
    </row>
    <row r="46" spans="1:17" ht="15" customHeight="1">
      <c r="A46" s="458"/>
      <c r="B46" s="459"/>
      <c r="C46" s="460" t="s">
        <v>621</v>
      </c>
      <c r="D46" s="495" t="s">
        <v>651</v>
      </c>
      <c r="E46" s="496"/>
      <c r="F46" s="497" t="s">
        <v>652</v>
      </c>
      <c r="G46" s="464">
        <v>5.0000000000000001E-3</v>
      </c>
      <c r="H46" s="465">
        <v>336466</v>
      </c>
      <c r="I46" s="466">
        <f t="shared" si="1"/>
        <v>1682.33</v>
      </c>
    </row>
    <row r="47" spans="1:17" ht="15" customHeight="1">
      <c r="A47" s="458"/>
      <c r="B47" s="459"/>
      <c r="C47" s="460" t="s">
        <v>621</v>
      </c>
      <c r="D47" s="495" t="s">
        <v>653</v>
      </c>
      <c r="E47" s="496"/>
      <c r="F47" s="497" t="s">
        <v>652</v>
      </c>
      <c r="G47" s="464">
        <v>8.9999999999999993E-3</v>
      </c>
      <c r="H47" s="465">
        <v>360000</v>
      </c>
      <c r="I47" s="466">
        <f t="shared" si="1"/>
        <v>3239.9999999999995</v>
      </c>
    </row>
    <row r="48" spans="1:17" ht="15" customHeight="1">
      <c r="A48" s="458"/>
      <c r="B48" s="459"/>
      <c r="C48" s="460" t="s">
        <v>621</v>
      </c>
      <c r="D48" s="495" t="s">
        <v>654</v>
      </c>
      <c r="E48" s="496"/>
      <c r="F48" s="497" t="s">
        <v>652</v>
      </c>
      <c r="G48" s="464">
        <v>7.1999999999999995E-2</v>
      </c>
      <c r="H48" s="465">
        <v>8500000</v>
      </c>
      <c r="I48" s="466">
        <f t="shared" si="1"/>
        <v>612000</v>
      </c>
    </row>
    <row r="49" spans="1:9" ht="15" customHeight="1">
      <c r="A49" s="458"/>
      <c r="B49" s="472"/>
      <c r="C49" s="460" t="s">
        <v>621</v>
      </c>
      <c r="D49" s="495" t="s">
        <v>655</v>
      </c>
      <c r="E49" s="496"/>
      <c r="F49" s="497" t="s">
        <v>96</v>
      </c>
      <c r="G49" s="464">
        <v>0.06</v>
      </c>
      <c r="H49" s="465">
        <v>30000</v>
      </c>
      <c r="I49" s="466">
        <f t="shared" si="1"/>
        <v>1800</v>
      </c>
    </row>
    <row r="50" spans="1:9" ht="15" customHeight="1">
      <c r="A50" s="458"/>
      <c r="B50" s="472"/>
      <c r="C50" s="460" t="s">
        <v>621</v>
      </c>
      <c r="D50" s="495" t="s">
        <v>656</v>
      </c>
      <c r="E50" s="496"/>
      <c r="F50" s="497" t="s">
        <v>636</v>
      </c>
      <c r="G50" s="464">
        <v>0.45</v>
      </c>
      <c r="H50" s="465">
        <v>55000</v>
      </c>
      <c r="I50" s="466">
        <f t="shared" si="1"/>
        <v>24750</v>
      </c>
    </row>
    <row r="51" spans="1:9" ht="15" customHeight="1">
      <c r="A51" s="458"/>
      <c r="B51" s="472"/>
      <c r="D51" s="495"/>
      <c r="E51" s="496"/>
      <c r="F51" s="497"/>
      <c r="G51" s="464"/>
      <c r="H51" s="465"/>
      <c r="I51" s="466"/>
    </row>
    <row r="52" spans="1:9" ht="15" customHeight="1">
      <c r="A52" s="473"/>
      <c r="B52" s="474" t="s">
        <v>643</v>
      </c>
      <c r="C52" s="475"/>
      <c r="D52" s="498"/>
      <c r="E52" s="499"/>
      <c r="F52" s="500"/>
      <c r="G52" s="479"/>
      <c r="H52" s="480"/>
      <c r="I52" s="480">
        <f>SUM(I35:I51)</f>
        <v>825178.33</v>
      </c>
    </row>
    <row r="53" spans="1:9" ht="15" customHeight="1">
      <c r="A53" s="481"/>
      <c r="B53" s="482" t="s">
        <v>644</v>
      </c>
      <c r="C53" s="483"/>
      <c r="D53" s="501"/>
      <c r="E53" s="483"/>
      <c r="F53" s="486">
        <v>0</v>
      </c>
      <c r="G53" s="487"/>
      <c r="H53" s="488"/>
      <c r="I53" s="480">
        <f>I52*F53</f>
        <v>0</v>
      </c>
    </row>
    <row r="54" spans="1:9" ht="15" customHeight="1">
      <c r="A54" s="481"/>
      <c r="B54" s="482" t="s">
        <v>645</v>
      </c>
      <c r="C54" s="483"/>
      <c r="D54" s="501"/>
      <c r="E54" s="483"/>
      <c r="F54" s="483"/>
      <c r="G54" s="487"/>
      <c r="H54" s="488"/>
      <c r="I54" s="480">
        <f>I52+I53</f>
        <v>825178.33</v>
      </c>
    </row>
    <row r="55" spans="1:9" ht="15" customHeight="1">
      <c r="A55" s="502" t="s">
        <v>657</v>
      </c>
      <c r="B55" s="503"/>
      <c r="C55" s="504"/>
      <c r="D55" s="503"/>
      <c r="E55" s="504"/>
      <c r="F55" s="504"/>
      <c r="G55" s="505"/>
      <c r="H55" s="506"/>
      <c r="I55" s="507"/>
    </row>
    <row r="56" spans="1:9" ht="15" customHeight="1">
      <c r="A56" s="503"/>
      <c r="G56" s="509"/>
      <c r="H56" s="510"/>
      <c r="I56" s="506"/>
    </row>
    <row r="57" spans="1:9" ht="15" customHeight="1">
      <c r="A57" s="433" t="s">
        <v>611</v>
      </c>
      <c r="B57" s="434"/>
      <c r="C57" s="419" t="s">
        <v>589</v>
      </c>
      <c r="D57" s="434" t="s">
        <v>658</v>
      </c>
      <c r="E57" s="419"/>
      <c r="F57" s="435"/>
      <c r="G57" s="436"/>
      <c r="H57" s="437"/>
      <c r="I57" s="437"/>
    </row>
    <row r="58" spans="1:9" ht="15" customHeight="1">
      <c r="A58" s="433" t="s">
        <v>613</v>
      </c>
      <c r="B58" s="434"/>
      <c r="C58" s="419" t="s">
        <v>589</v>
      </c>
      <c r="D58" s="434" t="s">
        <v>607</v>
      </c>
      <c r="E58" s="419"/>
      <c r="F58" s="435"/>
      <c r="G58" s="436"/>
      <c r="H58" s="437"/>
      <c r="I58" s="437"/>
    </row>
    <row r="59" spans="1:9" ht="15" customHeight="1">
      <c r="A59" s="1012" t="s">
        <v>70</v>
      </c>
      <c r="B59" s="1012" t="s">
        <v>350</v>
      </c>
      <c r="C59" s="1014"/>
      <c r="D59" s="1015"/>
      <c r="E59" s="1018" t="s">
        <v>614</v>
      </c>
      <c r="F59" s="1018" t="s">
        <v>615</v>
      </c>
      <c r="G59" s="1020" t="s">
        <v>616</v>
      </c>
      <c r="H59" s="443" t="s">
        <v>617</v>
      </c>
      <c r="I59" s="443" t="s">
        <v>618</v>
      </c>
    </row>
    <row r="60" spans="1:9" ht="15" customHeight="1">
      <c r="A60" s="1013"/>
      <c r="B60" s="1013"/>
      <c r="C60" s="1016"/>
      <c r="D60" s="1017"/>
      <c r="E60" s="1019"/>
      <c r="F60" s="1019"/>
      <c r="G60" s="1021"/>
      <c r="H60" s="449" t="s">
        <v>619</v>
      </c>
      <c r="I60" s="449" t="s">
        <v>619</v>
      </c>
    </row>
    <row r="61" spans="1:9" ht="15" customHeight="1">
      <c r="A61" s="450"/>
      <c r="B61" s="451"/>
      <c r="C61" s="452"/>
      <c r="D61" s="490"/>
      <c r="E61" s="491"/>
      <c r="F61" s="492"/>
      <c r="G61" s="456"/>
      <c r="H61" s="457"/>
      <c r="I61" s="457"/>
    </row>
    <row r="62" spans="1:9" ht="15" customHeight="1">
      <c r="A62" s="458">
        <v>1</v>
      </c>
      <c r="B62" s="459" t="s">
        <v>620</v>
      </c>
      <c r="D62" s="495"/>
      <c r="E62" s="496"/>
      <c r="F62" s="497"/>
      <c r="G62" s="464"/>
      <c r="H62" s="465"/>
      <c r="I62" s="466"/>
    </row>
    <row r="63" spans="1:9" ht="15" customHeight="1">
      <c r="A63" s="458"/>
      <c r="B63" s="459"/>
      <c r="C63" s="460" t="s">
        <v>621</v>
      </c>
      <c r="D63" s="495" t="s">
        <v>622</v>
      </c>
      <c r="E63" s="462" t="s">
        <v>623</v>
      </c>
      <c r="F63" s="497" t="s">
        <v>624</v>
      </c>
      <c r="G63" s="464">
        <v>0.1</v>
      </c>
      <c r="H63" s="465">
        <v>133600</v>
      </c>
      <c r="I63" s="466">
        <f>G63*H63</f>
        <v>13360</v>
      </c>
    </row>
    <row r="64" spans="1:9" ht="15" customHeight="1">
      <c r="A64" s="458"/>
      <c r="B64" s="459"/>
      <c r="C64" s="460" t="s">
        <v>621</v>
      </c>
      <c r="D64" s="495" t="s">
        <v>659</v>
      </c>
      <c r="E64" s="462" t="s">
        <v>626</v>
      </c>
      <c r="F64" s="497" t="s">
        <v>624</v>
      </c>
      <c r="G64" s="464">
        <v>0.1</v>
      </c>
      <c r="H64" s="465">
        <v>167000</v>
      </c>
      <c r="I64" s="466">
        <f>G64*H64</f>
        <v>16700</v>
      </c>
    </row>
    <row r="65" spans="1:11" ht="15" customHeight="1">
      <c r="A65" s="458"/>
      <c r="B65" s="459"/>
      <c r="C65" s="460" t="s">
        <v>621</v>
      </c>
      <c r="D65" s="495" t="s">
        <v>660</v>
      </c>
      <c r="E65" s="462" t="s">
        <v>627</v>
      </c>
      <c r="F65" s="497" t="s">
        <v>624</v>
      </c>
      <c r="G65" s="464">
        <v>0.01</v>
      </c>
      <c r="H65" s="465">
        <v>200300</v>
      </c>
      <c r="I65" s="466">
        <f>G65*H65</f>
        <v>2003</v>
      </c>
    </row>
    <row r="66" spans="1:11" ht="15" customHeight="1">
      <c r="A66" s="458"/>
      <c r="B66" s="459"/>
      <c r="C66" s="460" t="s">
        <v>621</v>
      </c>
      <c r="D66" s="495" t="s">
        <v>628</v>
      </c>
      <c r="E66" s="462" t="s">
        <v>629</v>
      </c>
      <c r="F66" s="497" t="s">
        <v>624</v>
      </c>
      <c r="G66" s="464">
        <v>5.0000000000000001E-3</v>
      </c>
      <c r="H66" s="465">
        <v>234000</v>
      </c>
      <c r="I66" s="466">
        <f>G66*H66</f>
        <v>1170</v>
      </c>
    </row>
    <row r="67" spans="1:11" ht="15" customHeight="1">
      <c r="A67" s="458"/>
      <c r="B67" s="459"/>
      <c r="D67" s="495"/>
      <c r="E67" s="496"/>
      <c r="F67" s="497"/>
      <c r="G67" s="464"/>
      <c r="H67" s="465"/>
      <c r="I67" s="466"/>
    </row>
    <row r="68" spans="1:11" ht="15" customHeight="1">
      <c r="A68" s="458">
        <v>2</v>
      </c>
      <c r="B68" s="459" t="s">
        <v>630</v>
      </c>
      <c r="D68" s="495"/>
      <c r="E68" s="496"/>
      <c r="F68" s="497"/>
      <c r="G68" s="464"/>
      <c r="H68" s="465"/>
      <c r="I68" s="466"/>
    </row>
    <row r="69" spans="1:11" ht="15" customHeight="1">
      <c r="A69" s="458"/>
      <c r="B69" s="459"/>
      <c r="C69" s="460" t="s">
        <v>621</v>
      </c>
      <c r="D69" s="495" t="s">
        <v>661</v>
      </c>
      <c r="E69" s="496"/>
      <c r="F69" s="497" t="s">
        <v>652</v>
      </c>
      <c r="G69" s="464">
        <v>1.2E-2</v>
      </c>
      <c r="H69" s="465">
        <v>3500000</v>
      </c>
      <c r="I69" s="466">
        <f>G69*H69</f>
        <v>42000</v>
      </c>
    </row>
    <row r="70" spans="1:11" ht="15" customHeight="1">
      <c r="A70" s="458"/>
      <c r="B70" s="459"/>
      <c r="C70" s="460" t="s">
        <v>621</v>
      </c>
      <c r="D70" s="495" t="s">
        <v>662</v>
      </c>
      <c r="E70" s="496"/>
      <c r="F70" s="497" t="s">
        <v>96</v>
      </c>
      <c r="G70" s="464">
        <v>0.02</v>
      </c>
      <c r="H70" s="465">
        <v>30000</v>
      </c>
      <c r="I70" s="466">
        <f>G70*H70</f>
        <v>600</v>
      </c>
    </row>
    <row r="71" spans="1:11" ht="15" customHeight="1">
      <c r="A71" s="458"/>
      <c r="B71" s="472"/>
      <c r="C71" s="460" t="s">
        <v>621</v>
      </c>
      <c r="D71" s="495" t="s">
        <v>663</v>
      </c>
      <c r="E71" s="496"/>
      <c r="F71" s="497" t="s">
        <v>652</v>
      </c>
      <c r="G71" s="464">
        <v>7.0000000000000001E-3</v>
      </c>
      <c r="H71" s="465">
        <v>10000000</v>
      </c>
      <c r="I71" s="466">
        <f>G71*H71</f>
        <v>70000</v>
      </c>
    </row>
    <row r="72" spans="1:11" ht="15" customHeight="1">
      <c r="A72" s="511"/>
      <c r="B72" s="512"/>
      <c r="C72" s="513"/>
      <c r="D72" s="514"/>
      <c r="E72" s="515"/>
      <c r="F72" s="516"/>
      <c r="G72" s="517"/>
      <c r="H72" s="518"/>
      <c r="I72" s="518"/>
    </row>
    <row r="73" spans="1:11" ht="15" customHeight="1">
      <c r="A73" s="473"/>
      <c r="B73" s="474" t="s">
        <v>643</v>
      </c>
      <c r="C73" s="475"/>
      <c r="D73" s="498"/>
      <c r="E73" s="499"/>
      <c r="F73" s="500"/>
      <c r="G73" s="479"/>
      <c r="H73" s="480"/>
      <c r="I73" s="480">
        <f>SUM(I63:I72)</f>
        <v>145833</v>
      </c>
      <c r="K73" s="519"/>
    </row>
    <row r="74" spans="1:11" ht="15" customHeight="1">
      <c r="A74" s="481"/>
      <c r="B74" s="482" t="s">
        <v>644</v>
      </c>
      <c r="C74" s="483"/>
      <c r="D74" s="501"/>
      <c r="E74" s="483"/>
      <c r="F74" s="486">
        <v>0</v>
      </c>
      <c r="G74" s="487"/>
      <c r="H74" s="488"/>
      <c r="I74" s="480">
        <f>I73*F74</f>
        <v>0</v>
      </c>
      <c r="K74" s="519"/>
    </row>
    <row r="75" spans="1:11" ht="15" customHeight="1">
      <c r="A75" s="481"/>
      <c r="B75" s="482" t="s">
        <v>645</v>
      </c>
      <c r="C75" s="483"/>
      <c r="D75" s="501"/>
      <c r="E75" s="483"/>
      <c r="F75" s="483"/>
      <c r="G75" s="487"/>
      <c r="H75" s="488"/>
      <c r="I75" s="480">
        <f>I73+I74</f>
        <v>145833</v>
      </c>
      <c r="K75" s="519"/>
    </row>
    <row r="76" spans="1:11" ht="15" customHeight="1">
      <c r="A76" s="502" t="s">
        <v>657</v>
      </c>
      <c r="B76" s="503"/>
      <c r="C76" s="504"/>
      <c r="D76" s="503"/>
      <c r="E76" s="504"/>
      <c r="F76" s="504"/>
      <c r="G76" s="505"/>
      <c r="H76" s="506"/>
      <c r="I76" s="507"/>
    </row>
    <row r="77" spans="1:11" ht="15" customHeight="1">
      <c r="A77" s="503"/>
      <c r="G77" s="509"/>
      <c r="H77" s="510"/>
      <c r="I77" s="506"/>
    </row>
    <row r="78" spans="1:11" ht="15" customHeight="1">
      <c r="A78" s="433" t="s">
        <v>611</v>
      </c>
      <c r="B78" s="434"/>
      <c r="C78" s="419" t="s">
        <v>589</v>
      </c>
      <c r="D78" s="434" t="s">
        <v>664</v>
      </c>
      <c r="E78" s="419"/>
      <c r="F78" s="435"/>
      <c r="G78" s="436"/>
      <c r="H78" s="437"/>
      <c r="I78" s="437"/>
    </row>
    <row r="79" spans="1:11" ht="15" customHeight="1">
      <c r="A79" s="433" t="s">
        <v>613</v>
      </c>
      <c r="B79" s="434"/>
      <c r="C79" s="419" t="s">
        <v>589</v>
      </c>
      <c r="D79" s="434" t="s">
        <v>665</v>
      </c>
      <c r="E79" s="419"/>
      <c r="F79" s="435"/>
      <c r="G79" s="436"/>
      <c r="H79" s="437"/>
      <c r="I79" s="437"/>
    </row>
    <row r="80" spans="1:11" ht="15" customHeight="1">
      <c r="A80" s="1012" t="s">
        <v>70</v>
      </c>
      <c r="B80" s="1012" t="s">
        <v>350</v>
      </c>
      <c r="C80" s="1014"/>
      <c r="D80" s="1015"/>
      <c r="E80" s="1018" t="s">
        <v>614</v>
      </c>
      <c r="F80" s="1018" t="s">
        <v>615</v>
      </c>
      <c r="G80" s="1020" t="s">
        <v>616</v>
      </c>
      <c r="H80" s="443" t="s">
        <v>617</v>
      </c>
      <c r="I80" s="443" t="s">
        <v>618</v>
      </c>
    </row>
    <row r="81" spans="1:11" ht="15" customHeight="1">
      <c r="A81" s="1013"/>
      <c r="B81" s="1013"/>
      <c r="C81" s="1016"/>
      <c r="D81" s="1017"/>
      <c r="E81" s="1019"/>
      <c r="F81" s="1019"/>
      <c r="G81" s="1021"/>
      <c r="H81" s="449" t="s">
        <v>619</v>
      </c>
      <c r="I81" s="449" t="s">
        <v>619</v>
      </c>
    </row>
    <row r="82" spans="1:11" ht="15" customHeight="1">
      <c r="A82" s="450"/>
      <c r="B82" s="451"/>
      <c r="C82" s="452"/>
      <c r="D82" s="490"/>
      <c r="E82" s="491"/>
      <c r="F82" s="492"/>
      <c r="G82" s="456"/>
      <c r="H82" s="457"/>
      <c r="I82" s="457"/>
    </row>
    <row r="83" spans="1:11" ht="15" customHeight="1">
      <c r="A83" s="458">
        <v>1</v>
      </c>
      <c r="B83" s="459" t="s">
        <v>620</v>
      </c>
      <c r="D83" s="495"/>
      <c r="E83" s="496"/>
      <c r="F83" s="497"/>
      <c r="G83" s="464"/>
      <c r="H83" s="465"/>
      <c r="I83" s="466"/>
    </row>
    <row r="84" spans="1:11" ht="15" customHeight="1">
      <c r="A84" s="458"/>
      <c r="B84" s="459"/>
      <c r="C84" s="460" t="s">
        <v>621</v>
      </c>
      <c r="D84" s="495" t="s">
        <v>622</v>
      </c>
      <c r="E84" s="462" t="s">
        <v>623</v>
      </c>
      <c r="F84" s="497" t="s">
        <v>624</v>
      </c>
      <c r="G84" s="464">
        <v>1</v>
      </c>
      <c r="H84" s="465">
        <f>H63</f>
        <v>133600</v>
      </c>
      <c r="I84" s="466">
        <f>G84*H84</f>
        <v>133600</v>
      </c>
    </row>
    <row r="85" spans="1:11" ht="15" customHeight="1">
      <c r="A85" s="458"/>
      <c r="B85" s="459"/>
      <c r="C85" s="460" t="s">
        <v>621</v>
      </c>
      <c r="D85" s="495" t="s">
        <v>625</v>
      </c>
      <c r="E85" s="462" t="s">
        <v>626</v>
      </c>
      <c r="F85" s="497" t="s">
        <v>624</v>
      </c>
      <c r="G85" s="464">
        <v>1</v>
      </c>
      <c r="H85" s="465">
        <f>H64</f>
        <v>167000</v>
      </c>
      <c r="I85" s="466">
        <f>G85*H85</f>
        <v>167000</v>
      </c>
    </row>
    <row r="86" spans="1:11" ht="15" customHeight="1">
      <c r="A86" s="458"/>
      <c r="B86" s="459"/>
      <c r="C86" s="460" t="s">
        <v>621</v>
      </c>
      <c r="D86" s="495" t="s">
        <v>666</v>
      </c>
      <c r="E86" s="462" t="s">
        <v>627</v>
      </c>
      <c r="F86" s="497" t="s">
        <v>624</v>
      </c>
      <c r="G86" s="464">
        <v>0.1</v>
      </c>
      <c r="H86" s="465">
        <f>H65</f>
        <v>200300</v>
      </c>
      <c r="I86" s="466">
        <f>G86*H86</f>
        <v>20030</v>
      </c>
    </row>
    <row r="87" spans="1:11" ht="15" customHeight="1">
      <c r="A87" s="458"/>
      <c r="B87" s="459"/>
      <c r="C87" s="460" t="s">
        <v>621</v>
      </c>
      <c r="D87" s="495" t="s">
        <v>628</v>
      </c>
      <c r="E87" s="462" t="s">
        <v>629</v>
      </c>
      <c r="F87" s="497" t="s">
        <v>624</v>
      </c>
      <c r="G87" s="464">
        <v>0.1</v>
      </c>
      <c r="H87" s="465">
        <f>H66</f>
        <v>234000</v>
      </c>
      <c r="I87" s="466">
        <f>G87*H87</f>
        <v>23400</v>
      </c>
    </row>
    <row r="88" spans="1:11" ht="15" customHeight="1">
      <c r="A88" s="458"/>
      <c r="B88" s="459"/>
      <c r="D88" s="495"/>
      <c r="E88" s="496"/>
      <c r="F88" s="497"/>
      <c r="G88" s="464"/>
      <c r="H88" s="465"/>
      <c r="I88" s="466"/>
    </row>
    <row r="89" spans="1:11" ht="15" customHeight="1">
      <c r="A89" s="458">
        <v>2</v>
      </c>
      <c r="B89" s="459" t="s">
        <v>630</v>
      </c>
      <c r="D89" s="495"/>
      <c r="E89" s="496"/>
      <c r="F89" s="497"/>
      <c r="G89" s="464"/>
      <c r="H89" s="465"/>
      <c r="I89" s="466"/>
    </row>
    <row r="90" spans="1:11" ht="15" customHeight="1">
      <c r="A90" s="458"/>
      <c r="B90" s="459"/>
      <c r="C90" s="460" t="s">
        <v>621</v>
      </c>
      <c r="D90" s="493" t="s">
        <v>667</v>
      </c>
      <c r="E90" s="462"/>
      <c r="F90" s="497" t="s">
        <v>668</v>
      </c>
      <c r="G90" s="464">
        <v>0.35</v>
      </c>
      <c r="H90" s="465">
        <v>135000</v>
      </c>
      <c r="I90" s="466">
        <f>G90*H90</f>
        <v>47250</v>
      </c>
    </row>
    <row r="91" spans="1:11" ht="15" customHeight="1">
      <c r="A91" s="458"/>
      <c r="B91" s="459"/>
      <c r="C91" s="460" t="s">
        <v>621</v>
      </c>
      <c r="D91" s="493" t="s">
        <v>669</v>
      </c>
      <c r="E91" s="462"/>
      <c r="F91" s="497" t="s">
        <v>652</v>
      </c>
      <c r="G91" s="520">
        <v>7.6999999999999999E-2</v>
      </c>
      <c r="H91" s="465">
        <f>H69</f>
        <v>3500000</v>
      </c>
      <c r="I91" s="466">
        <f>G91*H91</f>
        <v>269500</v>
      </c>
    </row>
    <row r="92" spans="1:11" ht="15" customHeight="1">
      <c r="A92" s="458"/>
      <c r="B92" s="459"/>
      <c r="C92" s="460" t="s">
        <v>621</v>
      </c>
      <c r="D92" s="493" t="s">
        <v>670</v>
      </c>
      <c r="E92" s="462"/>
      <c r="F92" s="497" t="s">
        <v>96</v>
      </c>
      <c r="G92" s="520">
        <v>1.25</v>
      </c>
      <c r="H92" s="465">
        <f>H70</f>
        <v>30000</v>
      </c>
      <c r="I92" s="466">
        <f>G92*H92</f>
        <v>37500</v>
      </c>
    </row>
    <row r="93" spans="1:11" ht="15" customHeight="1">
      <c r="A93" s="458"/>
      <c r="B93" s="472"/>
      <c r="C93" s="460" t="s">
        <v>621</v>
      </c>
      <c r="D93" s="493" t="s">
        <v>671</v>
      </c>
      <c r="E93" s="462"/>
      <c r="F93" s="497" t="s">
        <v>652</v>
      </c>
      <c r="G93" s="520">
        <v>2.5</v>
      </c>
      <c r="H93" s="465">
        <v>75000</v>
      </c>
      <c r="I93" s="466">
        <f>G93*H93</f>
        <v>187500</v>
      </c>
    </row>
    <row r="94" spans="1:11" ht="15" customHeight="1">
      <c r="A94" s="511"/>
      <c r="B94" s="512"/>
      <c r="C94" s="513"/>
      <c r="D94" s="514"/>
      <c r="E94" s="515"/>
      <c r="F94" s="516"/>
      <c r="G94" s="517"/>
      <c r="H94" s="518"/>
      <c r="I94" s="518"/>
    </row>
    <row r="95" spans="1:11" ht="15" customHeight="1">
      <c r="A95" s="473"/>
      <c r="B95" s="474" t="s">
        <v>643</v>
      </c>
      <c r="C95" s="475"/>
      <c r="D95" s="498"/>
      <c r="E95" s="499"/>
      <c r="F95" s="500"/>
      <c r="G95" s="479"/>
      <c r="H95" s="480"/>
      <c r="I95" s="480">
        <f>SUM(I84:I94)</f>
        <v>885780</v>
      </c>
      <c r="K95" s="519"/>
    </row>
    <row r="96" spans="1:11" ht="15" customHeight="1">
      <c r="A96" s="481"/>
      <c r="B96" s="482" t="s">
        <v>644</v>
      </c>
      <c r="C96" s="483"/>
      <c r="D96" s="501"/>
      <c r="E96" s="483"/>
      <c r="F96" s="486">
        <v>0</v>
      </c>
      <c r="G96" s="487"/>
      <c r="H96" s="488"/>
      <c r="I96" s="480">
        <f>I95*F96</f>
        <v>0</v>
      </c>
      <c r="K96" s="519"/>
    </row>
    <row r="97" spans="1:11" ht="15" customHeight="1">
      <c r="A97" s="481"/>
      <c r="B97" s="482" t="s">
        <v>645</v>
      </c>
      <c r="C97" s="483"/>
      <c r="D97" s="501"/>
      <c r="E97" s="483"/>
      <c r="F97" s="483"/>
      <c r="G97" s="487"/>
      <c r="H97" s="488"/>
      <c r="I97" s="480">
        <f>I95+I96</f>
        <v>885780</v>
      </c>
      <c r="K97" s="519"/>
    </row>
    <row r="98" spans="1:11" ht="15" customHeight="1">
      <c r="A98" s="502" t="s">
        <v>657</v>
      </c>
      <c r="B98" s="503"/>
      <c r="C98" s="504"/>
      <c r="D98" s="503"/>
      <c r="E98" s="504"/>
      <c r="F98" s="504"/>
      <c r="G98" s="505"/>
      <c r="H98" s="506"/>
      <c r="I98" s="507"/>
    </row>
    <row r="99" spans="1:11" ht="15" customHeight="1">
      <c r="A99" s="502"/>
      <c r="B99" s="503"/>
      <c r="C99" s="504"/>
      <c r="D99" s="503"/>
      <c r="E99" s="504"/>
      <c r="F99" s="504"/>
      <c r="G99" s="505"/>
      <c r="H99" s="506"/>
      <c r="I99" s="507"/>
    </row>
    <row r="100" spans="1:11" ht="15" customHeight="1">
      <c r="A100" s="433" t="s">
        <v>611</v>
      </c>
      <c r="B100" s="434"/>
      <c r="C100" s="419" t="s">
        <v>589</v>
      </c>
      <c r="D100" s="1022" t="s">
        <v>672</v>
      </c>
      <c r="E100" s="1022"/>
      <c r="F100" s="1022"/>
      <c r="G100" s="1022"/>
      <c r="H100" s="1022"/>
      <c r="I100" s="1022"/>
    </row>
    <row r="101" spans="1:11" ht="15" customHeight="1">
      <c r="A101" s="433"/>
      <c r="B101" s="434"/>
      <c r="C101" s="419"/>
      <c r="D101" s="1022"/>
      <c r="E101" s="1022"/>
      <c r="F101" s="1022"/>
      <c r="G101" s="1022"/>
      <c r="H101" s="1022"/>
      <c r="I101" s="1022"/>
    </row>
    <row r="102" spans="1:11" ht="15" customHeight="1">
      <c r="A102" s="433" t="s">
        <v>613</v>
      </c>
      <c r="B102" s="434"/>
      <c r="C102" s="419" t="s">
        <v>589</v>
      </c>
      <c r="D102" s="434" t="s">
        <v>665</v>
      </c>
      <c r="E102" s="419"/>
      <c r="F102" s="435"/>
      <c r="G102" s="436"/>
      <c r="H102" s="437"/>
      <c r="I102" s="437"/>
    </row>
    <row r="103" spans="1:11" ht="15" customHeight="1">
      <c r="A103" s="1012" t="s">
        <v>70</v>
      </c>
      <c r="B103" s="1012" t="s">
        <v>350</v>
      </c>
      <c r="C103" s="1014"/>
      <c r="D103" s="1015"/>
      <c r="E103" s="1018" t="s">
        <v>614</v>
      </c>
      <c r="F103" s="1018" t="s">
        <v>615</v>
      </c>
      <c r="G103" s="1020" t="s">
        <v>616</v>
      </c>
      <c r="H103" s="443" t="s">
        <v>617</v>
      </c>
      <c r="I103" s="443" t="s">
        <v>618</v>
      </c>
    </row>
    <row r="104" spans="1:11" ht="15" customHeight="1">
      <c r="A104" s="1013"/>
      <c r="B104" s="1013"/>
      <c r="C104" s="1016"/>
      <c r="D104" s="1017"/>
      <c r="E104" s="1019"/>
      <c r="F104" s="1019"/>
      <c r="G104" s="1021"/>
      <c r="H104" s="449" t="s">
        <v>619</v>
      </c>
      <c r="I104" s="449" t="s">
        <v>619</v>
      </c>
    </row>
    <row r="105" spans="1:11" ht="15" customHeight="1">
      <c r="A105" s="450"/>
      <c r="B105" s="451"/>
      <c r="C105" s="452"/>
      <c r="D105" s="490"/>
      <c r="E105" s="491"/>
      <c r="F105" s="492"/>
      <c r="G105" s="456"/>
      <c r="H105" s="457"/>
      <c r="I105" s="457"/>
    </row>
    <row r="106" spans="1:11" ht="15" customHeight="1">
      <c r="A106" s="458">
        <v>1</v>
      </c>
      <c r="B106" s="459" t="s">
        <v>620</v>
      </c>
      <c r="D106" s="495"/>
      <c r="E106" s="496"/>
      <c r="F106" s="497"/>
      <c r="G106" s="464"/>
      <c r="H106" s="465"/>
      <c r="I106" s="466"/>
    </row>
    <row r="107" spans="1:11" ht="15" customHeight="1">
      <c r="A107" s="458"/>
      <c r="B107" s="459"/>
      <c r="C107" s="460" t="s">
        <v>621</v>
      </c>
      <c r="D107" s="495" t="s">
        <v>622</v>
      </c>
      <c r="E107" s="462" t="s">
        <v>623</v>
      </c>
      <c r="F107" s="497" t="s">
        <v>624</v>
      </c>
      <c r="G107" s="464">
        <f>0.75*2</f>
        <v>1.5</v>
      </c>
      <c r="H107" s="465">
        <f>H84</f>
        <v>133600</v>
      </c>
      <c r="I107" s="466">
        <f>G107*H107</f>
        <v>200400</v>
      </c>
    </row>
    <row r="108" spans="1:11" ht="15" customHeight="1">
      <c r="A108" s="458"/>
      <c r="B108" s="459"/>
      <c r="C108" s="460" t="s">
        <v>621</v>
      </c>
      <c r="D108" s="495" t="s">
        <v>625</v>
      </c>
      <c r="E108" s="462" t="s">
        <v>626</v>
      </c>
      <c r="F108" s="497" t="s">
        <v>624</v>
      </c>
      <c r="G108" s="464">
        <f t="shared" ref="G108" si="2">0.75*2</f>
        <v>1.5</v>
      </c>
      <c r="H108" s="465">
        <f>H85</f>
        <v>167000</v>
      </c>
      <c r="I108" s="466">
        <f>G108*H108</f>
        <v>250500</v>
      </c>
    </row>
    <row r="109" spans="1:11" ht="15" customHeight="1">
      <c r="A109" s="458"/>
      <c r="B109" s="459"/>
      <c r="C109" s="460" t="s">
        <v>621</v>
      </c>
      <c r="D109" s="495" t="s">
        <v>666</v>
      </c>
      <c r="E109" s="462" t="s">
        <v>627</v>
      </c>
      <c r="F109" s="497" t="s">
        <v>624</v>
      </c>
      <c r="G109" s="464">
        <f>0.1*2</f>
        <v>0.2</v>
      </c>
      <c r="H109" s="465">
        <f>H86</f>
        <v>200300</v>
      </c>
      <c r="I109" s="466">
        <f>G109*H109</f>
        <v>40060</v>
      </c>
    </row>
    <row r="110" spans="1:11" ht="15" customHeight="1">
      <c r="A110" s="458"/>
      <c r="B110" s="459"/>
      <c r="C110" s="460" t="s">
        <v>621</v>
      </c>
      <c r="D110" s="495" t="s">
        <v>628</v>
      </c>
      <c r="E110" s="462" t="s">
        <v>629</v>
      </c>
      <c r="F110" s="497" t="s">
        <v>624</v>
      </c>
      <c r="G110" s="464">
        <f>0.075*2</f>
        <v>0.15</v>
      </c>
      <c r="H110" s="465">
        <f>H87</f>
        <v>234000</v>
      </c>
      <c r="I110" s="466">
        <f>G110*H110</f>
        <v>35100</v>
      </c>
    </row>
    <row r="111" spans="1:11" ht="15" customHeight="1">
      <c r="A111" s="458"/>
      <c r="B111" s="459"/>
      <c r="D111" s="495"/>
      <c r="E111" s="496"/>
      <c r="F111" s="497"/>
      <c r="G111" s="464"/>
      <c r="H111" s="465"/>
      <c r="I111" s="466"/>
    </row>
    <row r="112" spans="1:11" ht="15" customHeight="1">
      <c r="A112" s="458">
        <v>2</v>
      </c>
      <c r="B112" s="459" t="s">
        <v>630</v>
      </c>
      <c r="D112" s="495"/>
      <c r="E112" s="496"/>
      <c r="F112" s="497"/>
      <c r="G112" s="464"/>
      <c r="H112" s="465"/>
      <c r="I112" s="466"/>
    </row>
    <row r="113" spans="1:11" ht="15" customHeight="1">
      <c r="A113" s="458"/>
      <c r="B113" s="459"/>
      <c r="C113" s="460" t="s">
        <v>621</v>
      </c>
      <c r="D113" s="493" t="s">
        <v>673</v>
      </c>
      <c r="E113" s="462"/>
      <c r="F113" s="497" t="s">
        <v>668</v>
      </c>
      <c r="G113" s="464">
        <f>0.18*2</f>
        <v>0.36</v>
      </c>
      <c r="H113" s="465">
        <v>135000</v>
      </c>
      <c r="I113" s="466">
        <f>G113*H113</f>
        <v>48600</v>
      </c>
    </row>
    <row r="114" spans="1:11" ht="15" customHeight="1">
      <c r="A114" s="458"/>
      <c r="B114" s="459"/>
      <c r="C114" s="460" t="s">
        <v>621</v>
      </c>
      <c r="D114" s="493" t="s">
        <v>674</v>
      </c>
      <c r="E114" s="462"/>
      <c r="F114" s="497" t="s">
        <v>652</v>
      </c>
      <c r="G114" s="464">
        <f>0.021*2</f>
        <v>4.2000000000000003E-2</v>
      </c>
      <c r="H114" s="465">
        <v>4250000</v>
      </c>
      <c r="I114" s="466">
        <f>G114*H114</f>
        <v>178500</v>
      </c>
    </row>
    <row r="115" spans="1:11" ht="15" customHeight="1">
      <c r="A115" s="458"/>
      <c r="B115" s="459"/>
      <c r="C115" s="460" t="s">
        <v>621</v>
      </c>
      <c r="D115" s="493" t="s">
        <v>675</v>
      </c>
      <c r="E115" s="462"/>
      <c r="F115" s="497" t="s">
        <v>96</v>
      </c>
      <c r="G115" s="464">
        <f>0.1*2</f>
        <v>0.2</v>
      </c>
      <c r="H115" s="465">
        <v>19500</v>
      </c>
      <c r="I115" s="466">
        <f t="shared" ref="I115:I118" si="3">G115*H115</f>
        <v>3900</v>
      </c>
    </row>
    <row r="116" spans="1:11" ht="15" customHeight="1">
      <c r="A116" s="458"/>
      <c r="B116" s="459"/>
      <c r="C116" s="460" t="s">
        <v>621</v>
      </c>
      <c r="D116" s="493" t="s">
        <v>676</v>
      </c>
      <c r="E116" s="462"/>
      <c r="F116" s="497" t="s">
        <v>601</v>
      </c>
      <c r="G116" s="464">
        <f>0.48*2</f>
        <v>0.96</v>
      </c>
      <c r="H116" s="465">
        <v>50000</v>
      </c>
      <c r="I116" s="466">
        <f t="shared" si="3"/>
        <v>48000</v>
      </c>
    </row>
    <row r="117" spans="1:11" ht="15" customHeight="1">
      <c r="A117" s="458"/>
      <c r="B117" s="459"/>
      <c r="C117" s="460" t="s">
        <v>621</v>
      </c>
      <c r="D117" s="493" t="s">
        <v>677</v>
      </c>
      <c r="E117" s="462"/>
      <c r="F117" s="497" t="s">
        <v>96</v>
      </c>
      <c r="G117" s="464">
        <f>1.25*2</f>
        <v>2.5</v>
      </c>
      <c r="H117" s="465">
        <v>18000</v>
      </c>
      <c r="I117" s="466">
        <f t="shared" si="3"/>
        <v>45000</v>
      </c>
    </row>
    <row r="118" spans="1:11" ht="15" customHeight="1">
      <c r="A118" s="458"/>
      <c r="B118" s="472"/>
      <c r="C118" s="460" t="s">
        <v>621</v>
      </c>
      <c r="D118" s="493" t="s">
        <v>671</v>
      </c>
      <c r="E118" s="462"/>
      <c r="F118" s="497" t="s">
        <v>652</v>
      </c>
      <c r="G118" s="464">
        <f>1.5*2</f>
        <v>3</v>
      </c>
      <c r="H118" s="465">
        <v>15800</v>
      </c>
      <c r="I118" s="466">
        <f t="shared" si="3"/>
        <v>47400</v>
      </c>
    </row>
    <row r="119" spans="1:11" ht="15" customHeight="1">
      <c r="A119" s="511"/>
      <c r="B119" s="512"/>
      <c r="C119" s="513"/>
      <c r="D119" s="514"/>
      <c r="E119" s="515"/>
      <c r="F119" s="516"/>
      <c r="G119" s="517"/>
      <c r="H119" s="518"/>
      <c r="I119" s="518"/>
    </row>
    <row r="120" spans="1:11" ht="15" customHeight="1">
      <c r="A120" s="473"/>
      <c r="B120" s="474" t="s">
        <v>643</v>
      </c>
      <c r="C120" s="475"/>
      <c r="D120" s="498"/>
      <c r="E120" s="499"/>
      <c r="F120" s="500"/>
      <c r="G120" s="479"/>
      <c r="H120" s="480"/>
      <c r="I120" s="480">
        <f>SUM(I107:I119)</f>
        <v>897460</v>
      </c>
      <c r="K120" s="519"/>
    </row>
    <row r="121" spans="1:11" ht="15" customHeight="1">
      <c r="A121" s="481"/>
      <c r="B121" s="482" t="s">
        <v>644</v>
      </c>
      <c r="C121" s="483"/>
      <c r="D121" s="501"/>
      <c r="E121" s="483"/>
      <c r="F121" s="486">
        <v>0</v>
      </c>
      <c r="G121" s="487"/>
      <c r="H121" s="488"/>
      <c r="I121" s="480">
        <f>I120*F121</f>
        <v>0</v>
      </c>
      <c r="K121" s="519"/>
    </row>
    <row r="122" spans="1:11" ht="15" customHeight="1">
      <c r="A122" s="481"/>
      <c r="B122" s="482" t="s">
        <v>645</v>
      </c>
      <c r="C122" s="483"/>
      <c r="D122" s="501"/>
      <c r="E122" s="483"/>
      <c r="F122" s="483"/>
      <c r="G122" s="487"/>
      <c r="H122" s="488"/>
      <c r="I122" s="480">
        <f>I120+I121</f>
        <v>897460</v>
      </c>
      <c r="K122" s="519"/>
    </row>
    <row r="123" spans="1:11" ht="15" customHeight="1">
      <c r="A123" s="502" t="s">
        <v>657</v>
      </c>
      <c r="B123" s="503"/>
      <c r="C123" s="504"/>
      <c r="D123" s="503"/>
      <c r="E123" s="504"/>
      <c r="F123" s="504"/>
      <c r="G123" s="505"/>
      <c r="H123" s="506"/>
      <c r="I123" s="507"/>
    </row>
    <row r="124" spans="1:11" ht="15" customHeight="1">
      <c r="A124" s="502"/>
      <c r="B124" s="503"/>
      <c r="C124" s="504"/>
      <c r="D124" s="503"/>
      <c r="E124" s="504"/>
      <c r="F124" s="504"/>
      <c r="G124" s="505"/>
      <c r="H124" s="506"/>
      <c r="I124" s="507"/>
    </row>
    <row r="125" spans="1:11" ht="15" customHeight="1">
      <c r="A125" s="433" t="s">
        <v>611</v>
      </c>
      <c r="B125" s="434"/>
      <c r="C125" s="419" t="s">
        <v>589</v>
      </c>
      <c r="D125" s="434" t="s">
        <v>678</v>
      </c>
      <c r="E125" s="419"/>
      <c r="F125" s="435"/>
      <c r="G125" s="436"/>
      <c r="H125" s="437"/>
      <c r="I125" s="437"/>
    </row>
    <row r="126" spans="1:11" ht="15" customHeight="1">
      <c r="A126" s="433" t="s">
        <v>613</v>
      </c>
      <c r="B126" s="434"/>
      <c r="C126" s="419" t="s">
        <v>589</v>
      </c>
      <c r="D126" s="434" t="s">
        <v>601</v>
      </c>
      <c r="E126" s="419"/>
      <c r="F126" s="435"/>
      <c r="G126" s="436"/>
      <c r="H126" s="437"/>
      <c r="I126" s="437"/>
    </row>
    <row r="127" spans="1:11" ht="15" customHeight="1">
      <c r="A127" s="1012" t="s">
        <v>70</v>
      </c>
      <c r="B127" s="1012" t="s">
        <v>350</v>
      </c>
      <c r="C127" s="1014"/>
      <c r="D127" s="1015"/>
      <c r="E127" s="1018" t="s">
        <v>614</v>
      </c>
      <c r="F127" s="1018" t="s">
        <v>615</v>
      </c>
      <c r="G127" s="1020" t="s">
        <v>616</v>
      </c>
      <c r="H127" s="443" t="s">
        <v>617</v>
      </c>
      <c r="I127" s="443" t="s">
        <v>618</v>
      </c>
    </row>
    <row r="128" spans="1:11" ht="15" customHeight="1">
      <c r="A128" s="1013"/>
      <c r="B128" s="1013"/>
      <c r="C128" s="1016"/>
      <c r="D128" s="1017"/>
      <c r="E128" s="1019"/>
      <c r="F128" s="1019"/>
      <c r="G128" s="1021"/>
      <c r="H128" s="449" t="s">
        <v>619</v>
      </c>
      <c r="I128" s="449" t="s">
        <v>619</v>
      </c>
    </row>
    <row r="129" spans="1:17" ht="15" customHeight="1">
      <c r="A129" s="450"/>
      <c r="B129" s="451"/>
      <c r="C129" s="452"/>
      <c r="D129" s="490"/>
      <c r="E129" s="491"/>
      <c r="F129" s="492"/>
      <c r="G129" s="456"/>
      <c r="H129" s="457"/>
      <c r="I129" s="457"/>
    </row>
    <row r="130" spans="1:17" ht="15" customHeight="1">
      <c r="A130" s="458">
        <v>1</v>
      </c>
      <c r="B130" s="459" t="s">
        <v>620</v>
      </c>
      <c r="D130" s="495"/>
      <c r="E130" s="496"/>
      <c r="F130" s="497"/>
      <c r="G130" s="464"/>
      <c r="H130" s="465"/>
      <c r="I130" s="466"/>
    </row>
    <row r="131" spans="1:17" ht="15" customHeight="1">
      <c r="A131" s="458"/>
      <c r="B131" s="459"/>
      <c r="C131" s="460" t="s">
        <v>621</v>
      </c>
      <c r="D131" s="495" t="s">
        <v>622</v>
      </c>
      <c r="E131" s="462" t="s">
        <v>623</v>
      </c>
      <c r="F131" s="497" t="s">
        <v>624</v>
      </c>
      <c r="G131" s="464">
        <v>1</v>
      </c>
      <c r="H131" s="465">
        <v>133600</v>
      </c>
      <c r="I131" s="466">
        <f>G131*H131</f>
        <v>133600</v>
      </c>
    </row>
    <row r="132" spans="1:17" ht="15" customHeight="1">
      <c r="A132" s="458"/>
      <c r="B132" s="459"/>
      <c r="C132" s="460" t="s">
        <v>621</v>
      </c>
      <c r="D132" s="495" t="s">
        <v>625</v>
      </c>
      <c r="E132" s="462" t="s">
        <v>626</v>
      </c>
      <c r="F132" s="497" t="s">
        <v>624</v>
      </c>
      <c r="G132" s="464">
        <v>2</v>
      </c>
      <c r="H132" s="465">
        <v>167000</v>
      </c>
      <c r="I132" s="466">
        <f>G132*H132</f>
        <v>334000</v>
      </c>
    </row>
    <row r="133" spans="1:17" ht="15" customHeight="1">
      <c r="A133" s="458"/>
      <c r="B133" s="459"/>
      <c r="C133" s="460" t="s">
        <v>621</v>
      </c>
      <c r="D133" s="495" t="s">
        <v>679</v>
      </c>
      <c r="E133" s="462" t="s">
        <v>627</v>
      </c>
      <c r="F133" s="497" t="s">
        <v>624</v>
      </c>
      <c r="G133" s="464">
        <v>0.2</v>
      </c>
      <c r="H133" s="465">
        <v>200300</v>
      </c>
      <c r="I133" s="466">
        <f>G133*H133</f>
        <v>40060</v>
      </c>
    </row>
    <row r="134" spans="1:17" ht="15" customHeight="1">
      <c r="A134" s="458"/>
      <c r="B134" s="459"/>
      <c r="C134" s="460" t="s">
        <v>621</v>
      </c>
      <c r="D134" s="495" t="s">
        <v>628</v>
      </c>
      <c r="E134" s="462" t="s">
        <v>629</v>
      </c>
      <c r="F134" s="497" t="s">
        <v>624</v>
      </c>
      <c r="G134" s="464">
        <v>0.05</v>
      </c>
      <c r="H134" s="465">
        <v>234000</v>
      </c>
      <c r="I134" s="466">
        <f>G134*H134</f>
        <v>11700</v>
      </c>
      <c r="Q134" s="521"/>
    </row>
    <row r="135" spans="1:17" ht="15" customHeight="1">
      <c r="A135" s="458"/>
      <c r="B135" s="459"/>
      <c r="D135" s="495"/>
      <c r="E135" s="496"/>
      <c r="F135" s="497"/>
      <c r="G135" s="464"/>
      <c r="H135" s="465"/>
      <c r="I135" s="466"/>
      <c r="Q135" s="521"/>
    </row>
    <row r="136" spans="1:17" ht="15" customHeight="1">
      <c r="A136" s="458">
        <v>2</v>
      </c>
      <c r="B136" s="459" t="s">
        <v>630</v>
      </c>
      <c r="D136" s="495"/>
      <c r="E136" s="496"/>
      <c r="F136" s="497"/>
      <c r="G136" s="464"/>
      <c r="H136" s="465"/>
      <c r="I136" s="466"/>
    </row>
    <row r="137" spans="1:17" ht="15" customHeight="1">
      <c r="A137" s="458"/>
      <c r="B137" s="459"/>
      <c r="C137" s="460" t="s">
        <v>621</v>
      </c>
      <c r="D137" s="495" t="s">
        <v>680</v>
      </c>
      <c r="E137" s="496"/>
      <c r="F137" s="497" t="s">
        <v>648</v>
      </c>
      <c r="G137" s="464">
        <v>1.25</v>
      </c>
      <c r="H137" s="465">
        <v>25000</v>
      </c>
      <c r="I137" s="466">
        <f>G137*H137</f>
        <v>31250</v>
      </c>
    </row>
    <row r="138" spans="1:17" ht="15" customHeight="1">
      <c r="A138" s="458"/>
      <c r="B138" s="459"/>
      <c r="C138" s="460" t="s">
        <v>621</v>
      </c>
      <c r="D138" s="495" t="s">
        <v>681</v>
      </c>
      <c r="E138" s="496"/>
      <c r="F138" s="497" t="s">
        <v>652</v>
      </c>
      <c r="G138" s="464">
        <v>0.186</v>
      </c>
      <c r="H138" s="465">
        <v>15000</v>
      </c>
      <c r="I138" s="466">
        <f>G138*H138</f>
        <v>2790</v>
      </c>
    </row>
    <row r="139" spans="1:17" ht="15" customHeight="1">
      <c r="A139" s="511"/>
      <c r="B139" s="512"/>
      <c r="C139" s="513"/>
      <c r="D139" s="514"/>
      <c r="E139" s="515"/>
      <c r="F139" s="516"/>
      <c r="G139" s="517"/>
      <c r="H139" s="518"/>
      <c r="I139" s="518"/>
    </row>
    <row r="140" spans="1:17" ht="15" customHeight="1">
      <c r="A140" s="473"/>
      <c r="B140" s="474" t="s">
        <v>643</v>
      </c>
      <c r="C140" s="475"/>
      <c r="D140" s="498"/>
      <c r="E140" s="499"/>
      <c r="F140" s="500"/>
      <c r="G140" s="479"/>
      <c r="H140" s="480"/>
      <c r="I140" s="480">
        <f>SUM(I129:I139)</f>
        <v>553400</v>
      </c>
    </row>
    <row r="141" spans="1:17" ht="15" customHeight="1">
      <c r="A141" s="481"/>
      <c r="B141" s="482" t="s">
        <v>644</v>
      </c>
      <c r="C141" s="483"/>
      <c r="D141" s="501"/>
      <c r="E141" s="483"/>
      <c r="F141" s="486">
        <v>0</v>
      </c>
      <c r="G141" s="487"/>
      <c r="H141" s="488"/>
      <c r="I141" s="480">
        <f>I140*F141</f>
        <v>0</v>
      </c>
      <c r="K141" s="522"/>
    </row>
    <row r="142" spans="1:17" ht="15" customHeight="1">
      <c r="A142" s="481"/>
      <c r="B142" s="482" t="s">
        <v>645</v>
      </c>
      <c r="C142" s="483"/>
      <c r="D142" s="501"/>
      <c r="E142" s="483"/>
      <c r="F142" s="483"/>
      <c r="G142" s="487"/>
      <c r="H142" s="488"/>
      <c r="I142" s="480">
        <f>I140+I141</f>
        <v>553400</v>
      </c>
    </row>
    <row r="143" spans="1:17" ht="15" customHeight="1">
      <c r="A143" s="502" t="s">
        <v>657</v>
      </c>
      <c r="B143" s="503"/>
      <c r="C143" s="504"/>
      <c r="D143" s="503"/>
      <c r="E143" s="504"/>
      <c r="F143" s="504"/>
      <c r="G143" s="505"/>
      <c r="H143" s="506"/>
      <c r="I143" s="507"/>
    </row>
    <row r="144" spans="1:17" ht="15" customHeight="1">
      <c r="A144" s="503"/>
      <c r="G144" s="509"/>
      <c r="H144" s="510"/>
      <c r="I144" s="506"/>
    </row>
    <row r="145" spans="1:11" ht="15" customHeight="1">
      <c r="A145" s="433" t="s">
        <v>611</v>
      </c>
      <c r="B145" s="434"/>
      <c r="C145" s="419" t="s">
        <v>589</v>
      </c>
      <c r="D145" s="434" t="s">
        <v>682</v>
      </c>
      <c r="E145" s="419"/>
      <c r="F145" s="435"/>
      <c r="G145" s="436"/>
      <c r="H145" s="437"/>
      <c r="I145" s="437"/>
    </row>
    <row r="146" spans="1:11" ht="15" customHeight="1">
      <c r="A146" s="433" t="s">
        <v>613</v>
      </c>
      <c r="B146" s="434"/>
      <c r="C146" s="419" t="s">
        <v>589</v>
      </c>
      <c r="D146" s="434" t="s">
        <v>601</v>
      </c>
      <c r="E146" s="419"/>
      <c r="F146" s="435"/>
      <c r="G146" s="436"/>
      <c r="H146" s="437"/>
      <c r="I146" s="437"/>
    </row>
    <row r="147" spans="1:11" ht="15" customHeight="1">
      <c r="A147" s="1012" t="s">
        <v>70</v>
      </c>
      <c r="B147" s="1012" t="s">
        <v>350</v>
      </c>
      <c r="C147" s="1014"/>
      <c r="D147" s="1015"/>
      <c r="E147" s="1018" t="s">
        <v>614</v>
      </c>
      <c r="F147" s="1018" t="s">
        <v>615</v>
      </c>
      <c r="G147" s="1020" t="s">
        <v>616</v>
      </c>
      <c r="H147" s="443" t="s">
        <v>617</v>
      </c>
      <c r="I147" s="443" t="s">
        <v>618</v>
      </c>
      <c r="K147" s="493" t="e">
        <f>#REF!</f>
        <v>#REF!</v>
      </c>
    </row>
    <row r="148" spans="1:11" ht="15" customHeight="1">
      <c r="A148" s="1013"/>
      <c r="B148" s="1013"/>
      <c r="C148" s="1016"/>
      <c r="D148" s="1017"/>
      <c r="E148" s="1019"/>
      <c r="F148" s="1019"/>
      <c r="G148" s="1021"/>
      <c r="H148" s="449" t="s">
        <v>619</v>
      </c>
      <c r="I148" s="449" t="s">
        <v>619</v>
      </c>
    </row>
    <row r="149" spans="1:11" ht="15" customHeight="1">
      <c r="A149" s="450"/>
      <c r="B149" s="451"/>
      <c r="C149" s="452"/>
      <c r="D149" s="490"/>
      <c r="E149" s="491"/>
      <c r="F149" s="492"/>
      <c r="G149" s="456"/>
      <c r="H149" s="457"/>
      <c r="I149" s="457"/>
    </row>
    <row r="150" spans="1:11" ht="15" customHeight="1">
      <c r="A150" s="458">
        <v>1</v>
      </c>
      <c r="B150" s="459" t="s">
        <v>620</v>
      </c>
      <c r="D150" s="495"/>
      <c r="E150" s="496"/>
      <c r="F150" s="497"/>
      <c r="G150" s="464"/>
      <c r="H150" s="465"/>
      <c r="I150" s="466"/>
    </row>
    <row r="151" spans="1:11" ht="15" customHeight="1">
      <c r="A151" s="458"/>
      <c r="B151" s="459"/>
      <c r="C151" s="460" t="s">
        <v>621</v>
      </c>
      <c r="D151" s="495" t="s">
        <v>622</v>
      </c>
      <c r="E151" s="462" t="s">
        <v>623</v>
      </c>
      <c r="F151" s="497" t="s">
        <v>624</v>
      </c>
      <c r="G151" s="464">
        <v>1</v>
      </c>
      <c r="H151" s="465">
        <v>133600</v>
      </c>
      <c r="I151" s="466">
        <f>G151*H151</f>
        <v>133600</v>
      </c>
    </row>
    <row r="152" spans="1:11" ht="15" customHeight="1">
      <c r="A152" s="458"/>
      <c r="B152" s="459"/>
      <c r="C152" s="460" t="s">
        <v>621</v>
      </c>
      <c r="D152" s="495" t="s">
        <v>628</v>
      </c>
      <c r="E152" s="462" t="s">
        <v>629</v>
      </c>
      <c r="F152" s="497" t="s">
        <v>624</v>
      </c>
      <c r="G152" s="464">
        <v>5.0000000000000001E-3</v>
      </c>
      <c r="H152" s="465">
        <v>234000</v>
      </c>
      <c r="I152" s="466">
        <f>G152*H152</f>
        <v>1170</v>
      </c>
    </row>
    <row r="153" spans="1:11" ht="15" customHeight="1">
      <c r="A153" s="458">
        <v>2</v>
      </c>
      <c r="B153" s="459" t="s">
        <v>630</v>
      </c>
      <c r="D153" s="495"/>
      <c r="E153" s="496"/>
      <c r="F153" s="497"/>
      <c r="G153" s="464"/>
      <c r="H153" s="465"/>
      <c r="I153" s="466"/>
    </row>
    <row r="154" spans="1:11" ht="15" customHeight="1">
      <c r="A154" s="458"/>
      <c r="B154" s="459"/>
      <c r="C154" s="460" t="s">
        <v>621</v>
      </c>
      <c r="D154" s="495" t="s">
        <v>683</v>
      </c>
      <c r="E154" s="496"/>
      <c r="F154" s="497" t="s">
        <v>652</v>
      </c>
      <c r="G154" s="464">
        <v>0.15</v>
      </c>
      <c r="H154" s="465">
        <v>281012</v>
      </c>
      <c r="I154" s="466">
        <f>G154*H154</f>
        <v>42151.799999999996</v>
      </c>
    </row>
    <row r="155" spans="1:11" ht="15" customHeight="1">
      <c r="A155" s="458"/>
      <c r="B155" s="459"/>
      <c r="C155" s="460" t="s">
        <v>621</v>
      </c>
      <c r="D155" s="495" t="s">
        <v>684</v>
      </c>
      <c r="E155" s="496"/>
      <c r="F155" s="497" t="s">
        <v>652</v>
      </c>
      <c r="G155" s="464">
        <v>0.09</v>
      </c>
      <c r="H155" s="465">
        <v>281012</v>
      </c>
      <c r="I155" s="466">
        <f>G155*H155</f>
        <v>25291.079999999998</v>
      </c>
    </row>
    <row r="156" spans="1:11" ht="15" customHeight="1">
      <c r="A156" s="458"/>
      <c r="B156" s="472"/>
      <c r="C156" s="460" t="s">
        <v>621</v>
      </c>
      <c r="D156" s="495" t="s">
        <v>685</v>
      </c>
      <c r="E156" s="496"/>
      <c r="F156" s="497" t="s">
        <v>652</v>
      </c>
      <c r="G156" s="464">
        <v>0.01</v>
      </c>
      <c r="H156" s="465">
        <v>325734</v>
      </c>
      <c r="I156" s="466">
        <f>G156*H156</f>
        <v>3257.34</v>
      </c>
    </row>
    <row r="157" spans="1:11" ht="15" customHeight="1">
      <c r="A157" s="473"/>
      <c r="B157" s="474" t="s">
        <v>643</v>
      </c>
      <c r="C157" s="475"/>
      <c r="D157" s="498"/>
      <c r="E157" s="499"/>
      <c r="F157" s="500"/>
      <c r="G157" s="479"/>
      <c r="H157" s="480"/>
      <c r="I157" s="480">
        <f>SUM(I149:I156)</f>
        <v>205470.21999999997</v>
      </c>
    </row>
    <row r="158" spans="1:11" ht="15" customHeight="1">
      <c r="A158" s="481"/>
      <c r="B158" s="482" t="s">
        <v>644</v>
      </c>
      <c r="C158" s="483"/>
      <c r="D158" s="501"/>
      <c r="E158" s="483"/>
      <c r="F158" s="486">
        <v>0</v>
      </c>
      <c r="G158" s="487"/>
      <c r="H158" s="488"/>
      <c r="I158" s="480">
        <f>I157*F158</f>
        <v>0</v>
      </c>
    </row>
    <row r="159" spans="1:11" ht="15" customHeight="1">
      <c r="A159" s="481"/>
      <c r="B159" s="482" t="s">
        <v>645</v>
      </c>
      <c r="C159" s="483"/>
      <c r="D159" s="501"/>
      <c r="E159" s="483"/>
      <c r="F159" s="483"/>
      <c r="G159" s="487"/>
      <c r="H159" s="488"/>
      <c r="I159" s="480">
        <f>I157+I158</f>
        <v>205470.21999999997</v>
      </c>
    </row>
    <row r="160" spans="1:11" ht="15" customHeight="1">
      <c r="A160" s="502" t="s">
        <v>657</v>
      </c>
      <c r="B160" s="503"/>
      <c r="C160" s="504"/>
      <c r="D160" s="503"/>
      <c r="E160" s="504"/>
      <c r="F160" s="504"/>
      <c r="G160" s="505"/>
      <c r="H160" s="506"/>
      <c r="I160" s="507"/>
    </row>
    <row r="161" spans="1:9" ht="15" customHeight="1">
      <c r="A161" s="503"/>
      <c r="G161" s="509"/>
      <c r="H161" s="510"/>
      <c r="I161" s="506"/>
    </row>
    <row r="162" spans="1:9" ht="15" customHeight="1">
      <c r="A162" s="433" t="s">
        <v>611</v>
      </c>
      <c r="B162" s="434"/>
      <c r="C162" s="419" t="s">
        <v>589</v>
      </c>
      <c r="D162" s="434" t="s">
        <v>686</v>
      </c>
      <c r="E162" s="419"/>
      <c r="F162" s="435"/>
      <c r="G162" s="436"/>
      <c r="H162" s="437"/>
      <c r="I162" s="437"/>
    </row>
    <row r="163" spans="1:9" ht="15" customHeight="1">
      <c r="A163" s="433" t="s">
        <v>613</v>
      </c>
      <c r="B163" s="434"/>
      <c r="C163" s="419" t="s">
        <v>589</v>
      </c>
      <c r="D163" s="434" t="s">
        <v>601</v>
      </c>
      <c r="E163" s="419"/>
      <c r="F163" s="435"/>
      <c r="G163" s="436"/>
      <c r="H163" s="437"/>
      <c r="I163" s="437"/>
    </row>
    <row r="164" spans="1:9" ht="15" customHeight="1">
      <c r="A164" s="1012" t="s">
        <v>70</v>
      </c>
      <c r="B164" s="1012" t="s">
        <v>350</v>
      </c>
      <c r="C164" s="1014"/>
      <c r="D164" s="1015"/>
      <c r="E164" s="1018" t="s">
        <v>614</v>
      </c>
      <c r="F164" s="1018" t="s">
        <v>615</v>
      </c>
      <c r="G164" s="1020" t="s">
        <v>616</v>
      </c>
      <c r="H164" s="443" t="s">
        <v>617</v>
      </c>
      <c r="I164" s="443" t="s">
        <v>618</v>
      </c>
    </row>
    <row r="165" spans="1:9" ht="15" customHeight="1">
      <c r="A165" s="1013"/>
      <c r="B165" s="1013"/>
      <c r="C165" s="1016"/>
      <c r="D165" s="1017"/>
      <c r="E165" s="1019"/>
      <c r="F165" s="1019"/>
      <c r="G165" s="1021"/>
      <c r="H165" s="449" t="s">
        <v>619</v>
      </c>
      <c r="I165" s="449" t="s">
        <v>619</v>
      </c>
    </row>
    <row r="166" spans="1:9" ht="15" customHeight="1">
      <c r="A166" s="450"/>
      <c r="B166" s="451"/>
      <c r="C166" s="452"/>
      <c r="D166" s="490"/>
      <c r="E166" s="491"/>
      <c r="F166" s="492"/>
      <c r="G166" s="456"/>
      <c r="H166" s="457"/>
      <c r="I166" s="457"/>
    </row>
    <row r="167" spans="1:9" ht="15" customHeight="1">
      <c r="A167" s="458">
        <v>1</v>
      </c>
      <c r="B167" s="459" t="s">
        <v>620</v>
      </c>
      <c r="D167" s="495"/>
      <c r="E167" s="496"/>
      <c r="F167" s="497"/>
      <c r="G167" s="464"/>
      <c r="H167" s="465"/>
      <c r="I167" s="466"/>
    </row>
    <row r="168" spans="1:9" ht="15" customHeight="1">
      <c r="A168" s="458"/>
      <c r="B168" s="459"/>
      <c r="C168" s="460" t="s">
        <v>621</v>
      </c>
      <c r="D168" s="495" t="s">
        <v>622</v>
      </c>
      <c r="E168" s="462" t="s">
        <v>623</v>
      </c>
      <c r="F168" s="497" t="s">
        <v>624</v>
      </c>
      <c r="G168" s="464">
        <v>0.42</v>
      </c>
      <c r="H168" s="465">
        <f>H131</f>
        <v>133600</v>
      </c>
      <c r="I168" s="466">
        <f>G168*H168</f>
        <v>56112</v>
      </c>
    </row>
    <row r="169" spans="1:9" ht="15" customHeight="1">
      <c r="A169" s="458"/>
      <c r="B169" s="459"/>
      <c r="C169" s="460" t="s">
        <v>621</v>
      </c>
      <c r="D169" s="495" t="s">
        <v>687</v>
      </c>
      <c r="E169" s="462" t="s">
        <v>626</v>
      </c>
      <c r="F169" s="497" t="s">
        <v>624</v>
      </c>
      <c r="G169" s="464">
        <v>0.04</v>
      </c>
      <c r="H169" s="465">
        <f>H132</f>
        <v>167000</v>
      </c>
      <c r="I169" s="466">
        <f>G169*H169</f>
        <v>6680</v>
      </c>
    </row>
    <row r="170" spans="1:9" ht="15" customHeight="1">
      <c r="A170" s="458"/>
      <c r="B170" s="459"/>
      <c r="C170" s="460" t="s">
        <v>621</v>
      </c>
      <c r="D170" s="495" t="s">
        <v>679</v>
      </c>
      <c r="E170" s="462" t="s">
        <v>627</v>
      </c>
      <c r="F170" s="497" t="s">
        <v>624</v>
      </c>
      <c r="G170" s="464">
        <v>0.02</v>
      </c>
      <c r="H170" s="465">
        <f>H133</f>
        <v>200300</v>
      </c>
      <c r="I170" s="466">
        <f>G170*H170</f>
        <v>4006</v>
      </c>
    </row>
    <row r="171" spans="1:9" ht="15" customHeight="1">
      <c r="A171" s="458"/>
      <c r="B171" s="459"/>
      <c r="C171" s="460" t="s">
        <v>621</v>
      </c>
      <c r="D171" s="495" t="s">
        <v>628</v>
      </c>
      <c r="E171" s="462" t="s">
        <v>629</v>
      </c>
      <c r="F171" s="497" t="s">
        <v>624</v>
      </c>
      <c r="G171" s="464">
        <v>4.1999999999999997E-3</v>
      </c>
      <c r="H171" s="465">
        <f>H134</f>
        <v>234000</v>
      </c>
      <c r="I171" s="466">
        <f>G171*H171</f>
        <v>982.8</v>
      </c>
    </row>
    <row r="172" spans="1:9" ht="15" customHeight="1">
      <c r="A172" s="458">
        <v>2</v>
      </c>
      <c r="B172" s="459" t="s">
        <v>630</v>
      </c>
      <c r="D172" s="495"/>
      <c r="E172" s="496"/>
      <c r="F172" s="497"/>
      <c r="G172" s="464"/>
      <c r="H172" s="465"/>
      <c r="I172" s="466"/>
    </row>
    <row r="173" spans="1:9" ht="15" customHeight="1">
      <c r="A173" s="458"/>
      <c r="B173" s="459"/>
      <c r="C173" s="460" t="s">
        <v>621</v>
      </c>
      <c r="D173" s="495" t="s">
        <v>688</v>
      </c>
      <c r="E173" s="496"/>
      <c r="F173" s="497" t="s">
        <v>689</v>
      </c>
      <c r="G173" s="464">
        <f>1/(2.4*1.75)</f>
        <v>0.23809523809523808</v>
      </c>
      <c r="H173" s="465">
        <v>539000</v>
      </c>
      <c r="I173" s="466">
        <f>G173*H173</f>
        <v>128333.33333333333</v>
      </c>
    </row>
    <row r="174" spans="1:9" ht="15" customHeight="1">
      <c r="A174" s="458"/>
      <c r="B174" s="459"/>
      <c r="C174" s="460" t="s">
        <v>621</v>
      </c>
      <c r="D174" s="495" t="s">
        <v>690</v>
      </c>
      <c r="E174" s="496"/>
      <c r="F174" s="497" t="s">
        <v>691</v>
      </c>
      <c r="G174" s="464">
        <f>1/2.4</f>
        <v>0.41666666666666669</v>
      </c>
      <c r="H174" s="465">
        <v>109166.66666666701</v>
      </c>
      <c r="I174" s="466">
        <f>G174*H174</f>
        <v>45486.111111111255</v>
      </c>
    </row>
    <row r="175" spans="1:9" ht="15" customHeight="1">
      <c r="A175" s="458"/>
      <c r="B175" s="472"/>
      <c r="D175" s="495"/>
      <c r="E175" s="496"/>
      <c r="F175" s="497"/>
      <c r="G175" s="464"/>
      <c r="H175" s="465"/>
      <c r="I175" s="466"/>
    </row>
    <row r="176" spans="1:9" ht="15" customHeight="1">
      <c r="A176" s="473"/>
      <c r="B176" s="474" t="s">
        <v>643</v>
      </c>
      <c r="C176" s="475"/>
      <c r="D176" s="498"/>
      <c r="E176" s="499"/>
      <c r="F176" s="500"/>
      <c r="G176" s="479"/>
      <c r="H176" s="480"/>
      <c r="I176" s="480">
        <f>SUM(I166:I175)</f>
        <v>241600.2444444446</v>
      </c>
    </row>
    <row r="177" spans="1:9" ht="15" customHeight="1">
      <c r="A177" s="481"/>
      <c r="B177" s="482" t="s">
        <v>644</v>
      </c>
      <c r="C177" s="483"/>
      <c r="D177" s="501"/>
      <c r="E177" s="483"/>
      <c r="F177" s="486">
        <v>0</v>
      </c>
      <c r="G177" s="487"/>
      <c r="H177" s="488"/>
      <c r="I177" s="480">
        <f>I176*F177</f>
        <v>0</v>
      </c>
    </row>
    <row r="178" spans="1:9" ht="15" customHeight="1">
      <c r="A178" s="481"/>
      <c r="B178" s="482" t="s">
        <v>645</v>
      </c>
      <c r="C178" s="483"/>
      <c r="D178" s="501"/>
      <c r="E178" s="483"/>
      <c r="F178" s="483"/>
      <c r="G178" s="487"/>
      <c r="H178" s="488"/>
      <c r="I178" s="480">
        <f>I176+I177</f>
        <v>241600.2444444446</v>
      </c>
    </row>
    <row r="179" spans="1:9" ht="15" customHeight="1">
      <c r="A179" s="502" t="s">
        <v>657</v>
      </c>
      <c r="B179" s="503"/>
      <c r="C179" s="504"/>
      <c r="D179" s="503"/>
      <c r="E179" s="504"/>
      <c r="F179" s="504"/>
      <c r="G179" s="505"/>
      <c r="H179" s="506"/>
      <c r="I179" s="507"/>
    </row>
    <row r="180" spans="1:9" ht="15" customHeight="1">
      <c r="A180" s="502"/>
      <c r="B180" s="503"/>
      <c r="C180" s="504"/>
      <c r="D180" s="503"/>
      <c r="E180" s="504"/>
      <c r="F180" s="504"/>
      <c r="G180" s="505"/>
      <c r="H180" s="506"/>
      <c r="I180" s="507"/>
    </row>
    <row r="181" spans="1:9" ht="15" customHeight="1">
      <c r="A181" s="523" t="s">
        <v>692</v>
      </c>
      <c r="B181" s="524"/>
      <c r="C181" s="525"/>
      <c r="D181" s="524"/>
      <c r="E181" s="525"/>
      <c r="F181" s="526"/>
      <c r="G181" s="527"/>
      <c r="H181" s="528"/>
      <c r="I181" s="529"/>
    </row>
    <row r="182" spans="1:9" ht="15" customHeight="1">
      <c r="A182" s="433" t="s">
        <v>693</v>
      </c>
      <c r="B182" s="434"/>
      <c r="C182" s="419"/>
      <c r="D182" s="434"/>
      <c r="E182" s="419"/>
      <c r="F182" s="435"/>
      <c r="G182" s="436"/>
      <c r="H182" s="437"/>
      <c r="I182" s="437"/>
    </row>
    <row r="183" spans="1:9" ht="15" customHeight="1">
      <c r="A183" s="433" t="s">
        <v>694</v>
      </c>
      <c r="B183" s="434"/>
      <c r="C183" s="419"/>
      <c r="D183" s="434"/>
      <c r="E183" s="419"/>
      <c r="F183" s="435"/>
      <c r="G183" s="436"/>
      <c r="H183" s="437"/>
      <c r="I183" s="437"/>
    </row>
    <row r="184" spans="1:9" ht="15" customHeight="1">
      <c r="A184" s="433" t="s">
        <v>611</v>
      </c>
      <c r="B184" s="434"/>
      <c r="C184" s="419" t="s">
        <v>589</v>
      </c>
      <c r="D184" s="434" t="s">
        <v>695</v>
      </c>
      <c r="E184" s="419"/>
      <c r="F184" s="435"/>
      <c r="G184" s="436"/>
      <c r="H184" s="437"/>
      <c r="I184" s="437"/>
    </row>
    <row r="185" spans="1:9" ht="15" customHeight="1">
      <c r="A185" s="433" t="s">
        <v>613</v>
      </c>
      <c r="B185" s="434"/>
      <c r="C185" s="419" t="s">
        <v>589</v>
      </c>
      <c r="D185" s="434" t="s">
        <v>601</v>
      </c>
      <c r="E185" s="419"/>
      <c r="F185" s="435"/>
      <c r="G185" s="436"/>
      <c r="H185" s="437"/>
      <c r="I185" s="437"/>
    </row>
    <row r="186" spans="1:9" ht="15" customHeight="1">
      <c r="A186" s="1012" t="s">
        <v>70</v>
      </c>
      <c r="B186" s="1012" t="s">
        <v>350</v>
      </c>
      <c r="C186" s="1014"/>
      <c r="D186" s="1015"/>
      <c r="E186" s="1018" t="s">
        <v>614</v>
      </c>
      <c r="F186" s="1018" t="s">
        <v>615</v>
      </c>
      <c r="G186" s="1020" t="s">
        <v>616</v>
      </c>
      <c r="H186" s="443" t="s">
        <v>617</v>
      </c>
      <c r="I186" s="443" t="s">
        <v>618</v>
      </c>
    </row>
    <row r="187" spans="1:9" ht="15" customHeight="1">
      <c r="A187" s="1013"/>
      <c r="B187" s="1013"/>
      <c r="C187" s="1016"/>
      <c r="D187" s="1017"/>
      <c r="E187" s="1019"/>
      <c r="F187" s="1019"/>
      <c r="G187" s="1021"/>
      <c r="H187" s="449" t="s">
        <v>619</v>
      </c>
      <c r="I187" s="449" t="s">
        <v>619</v>
      </c>
    </row>
    <row r="188" spans="1:9" ht="15" customHeight="1">
      <c r="A188" s="450"/>
      <c r="B188" s="451"/>
      <c r="C188" s="452"/>
      <c r="D188" s="490"/>
      <c r="E188" s="491"/>
      <c r="F188" s="492"/>
      <c r="G188" s="456"/>
      <c r="H188" s="457"/>
      <c r="I188" s="457"/>
    </row>
    <row r="189" spans="1:9" ht="15" customHeight="1">
      <c r="A189" s="458">
        <v>1</v>
      </c>
      <c r="B189" s="459" t="s">
        <v>620</v>
      </c>
      <c r="D189" s="495"/>
      <c r="E189" s="496"/>
      <c r="F189" s="497"/>
      <c r="G189" s="464"/>
      <c r="H189" s="465"/>
      <c r="I189" s="466"/>
    </row>
    <row r="190" spans="1:9" ht="15" customHeight="1">
      <c r="A190" s="458"/>
      <c r="B190" s="459"/>
      <c r="C190" s="460" t="s">
        <v>621</v>
      </c>
      <c r="D190" s="495" t="s">
        <v>622</v>
      </c>
      <c r="E190" s="462" t="s">
        <v>623</v>
      </c>
      <c r="F190" s="497" t="s">
        <v>624</v>
      </c>
      <c r="G190" s="464">
        <v>0.06</v>
      </c>
      <c r="H190" s="465">
        <v>133600</v>
      </c>
      <c r="I190" s="466">
        <f>G190*H190</f>
        <v>8016</v>
      </c>
    </row>
    <row r="191" spans="1:9" ht="15" customHeight="1">
      <c r="A191" s="458"/>
      <c r="B191" s="459"/>
      <c r="C191" s="460" t="s">
        <v>621</v>
      </c>
      <c r="D191" s="495" t="s">
        <v>628</v>
      </c>
      <c r="E191" s="462" t="s">
        <v>629</v>
      </c>
      <c r="F191" s="497" t="s">
        <v>624</v>
      </c>
      <c r="G191" s="464">
        <v>6.0000000000000001E-3</v>
      </c>
      <c r="H191" s="465">
        <v>234000</v>
      </c>
      <c r="I191" s="466">
        <f>G191*H191</f>
        <v>1404</v>
      </c>
    </row>
    <row r="192" spans="1:9" ht="15" customHeight="1">
      <c r="A192" s="511"/>
      <c r="B192" s="512"/>
      <c r="C192" s="513"/>
      <c r="D192" s="514"/>
      <c r="E192" s="515"/>
      <c r="F192" s="516"/>
      <c r="G192" s="517"/>
      <c r="H192" s="518"/>
      <c r="I192" s="518"/>
    </row>
    <row r="193" spans="1:12" ht="15" customHeight="1">
      <c r="A193" s="473"/>
      <c r="B193" s="474" t="s">
        <v>643</v>
      </c>
      <c r="C193" s="475"/>
      <c r="D193" s="498"/>
      <c r="E193" s="499"/>
      <c r="F193" s="500"/>
      <c r="G193" s="479"/>
      <c r="H193" s="480"/>
      <c r="I193" s="480">
        <f>SUM(I188:I192)</f>
        <v>9420</v>
      </c>
    </row>
    <row r="194" spans="1:12" ht="15" customHeight="1">
      <c r="A194" s="481"/>
      <c r="B194" s="482" t="s">
        <v>644</v>
      </c>
      <c r="C194" s="483"/>
      <c r="D194" s="501"/>
      <c r="E194" s="483"/>
      <c r="F194" s="486">
        <v>0</v>
      </c>
      <c r="G194" s="487"/>
      <c r="H194" s="488"/>
      <c r="I194" s="480">
        <f>I193*F194</f>
        <v>0</v>
      </c>
    </row>
    <row r="195" spans="1:12" ht="15" customHeight="1">
      <c r="A195" s="481"/>
      <c r="B195" s="482" t="s">
        <v>645</v>
      </c>
      <c r="C195" s="483"/>
      <c r="D195" s="501"/>
      <c r="E195" s="483"/>
      <c r="F195" s="483"/>
      <c r="G195" s="487"/>
      <c r="H195" s="488"/>
      <c r="I195" s="480">
        <f>I193+I194</f>
        <v>9420</v>
      </c>
    </row>
    <row r="196" spans="1:12" ht="15" customHeight="1">
      <c r="A196" s="502" t="s">
        <v>657</v>
      </c>
      <c r="F196" s="530"/>
      <c r="G196" s="531"/>
      <c r="H196" s="519"/>
      <c r="I196" s="519"/>
    </row>
    <row r="197" spans="1:12" ht="15" customHeight="1">
      <c r="A197" s="503"/>
      <c r="G197" s="509"/>
      <c r="H197" s="510"/>
      <c r="I197" s="506"/>
    </row>
    <row r="198" spans="1:12" ht="15" customHeight="1">
      <c r="A198" s="433" t="s">
        <v>696</v>
      </c>
      <c r="G198" s="509"/>
      <c r="H198" s="510"/>
      <c r="I198" s="506"/>
    </row>
    <row r="199" spans="1:12" ht="15" customHeight="1">
      <c r="A199" s="433" t="s">
        <v>697</v>
      </c>
      <c r="G199" s="509"/>
      <c r="H199" s="510"/>
      <c r="I199" s="506"/>
      <c r="L199" s="493" t="e">
        <f>#REF!</f>
        <v>#REF!</v>
      </c>
    </row>
    <row r="200" spans="1:12" ht="15" customHeight="1">
      <c r="A200" s="433" t="s">
        <v>611</v>
      </c>
      <c r="B200" s="434"/>
      <c r="C200" s="419" t="s">
        <v>589</v>
      </c>
      <c r="D200" s="434" t="s">
        <v>698</v>
      </c>
      <c r="E200" s="419"/>
      <c r="F200" s="435"/>
      <c r="G200" s="436"/>
      <c r="H200" s="437"/>
      <c r="I200" s="437"/>
    </row>
    <row r="201" spans="1:12" ht="15" customHeight="1">
      <c r="A201" s="433" t="s">
        <v>613</v>
      </c>
      <c r="B201" s="434"/>
      <c r="C201" s="419" t="s">
        <v>589</v>
      </c>
      <c r="D201" s="434" t="s">
        <v>652</v>
      </c>
      <c r="E201" s="419"/>
      <c r="F201" s="435"/>
      <c r="G201" s="436"/>
      <c r="H201" s="437"/>
      <c r="I201" s="437"/>
    </row>
    <row r="202" spans="1:12" ht="15" customHeight="1">
      <c r="A202" s="1012" t="s">
        <v>70</v>
      </c>
      <c r="B202" s="1012" t="s">
        <v>350</v>
      </c>
      <c r="C202" s="1014"/>
      <c r="D202" s="1015"/>
      <c r="E202" s="1018" t="s">
        <v>614</v>
      </c>
      <c r="F202" s="1018" t="s">
        <v>615</v>
      </c>
      <c r="G202" s="1020" t="s">
        <v>616</v>
      </c>
      <c r="H202" s="443" t="s">
        <v>617</v>
      </c>
      <c r="I202" s="443" t="s">
        <v>618</v>
      </c>
    </row>
    <row r="203" spans="1:12" ht="15" customHeight="1">
      <c r="A203" s="1013"/>
      <c r="B203" s="1013"/>
      <c r="C203" s="1016"/>
      <c r="D203" s="1017"/>
      <c r="E203" s="1019"/>
      <c r="F203" s="1019"/>
      <c r="G203" s="1021"/>
      <c r="H203" s="449" t="s">
        <v>619</v>
      </c>
      <c r="I203" s="449" t="s">
        <v>619</v>
      </c>
    </row>
    <row r="204" spans="1:12" ht="15" customHeight="1">
      <c r="A204" s="450"/>
      <c r="B204" s="451"/>
      <c r="C204" s="452"/>
      <c r="D204" s="490"/>
      <c r="E204" s="491"/>
      <c r="F204" s="492"/>
      <c r="G204" s="456"/>
      <c r="H204" s="457"/>
      <c r="I204" s="457"/>
    </row>
    <row r="205" spans="1:12" ht="15" customHeight="1">
      <c r="A205" s="458">
        <v>1</v>
      </c>
      <c r="B205" s="459" t="s">
        <v>620</v>
      </c>
      <c r="D205" s="495"/>
      <c r="E205" s="496"/>
      <c r="F205" s="497"/>
      <c r="G205" s="464"/>
      <c r="H205" s="465"/>
      <c r="I205" s="466"/>
    </row>
    <row r="206" spans="1:12" ht="15" customHeight="1">
      <c r="A206" s="458"/>
      <c r="B206" s="459"/>
      <c r="C206" s="460" t="s">
        <v>621</v>
      </c>
      <c r="D206" s="495" t="s">
        <v>622</v>
      </c>
      <c r="E206" s="462" t="s">
        <v>623</v>
      </c>
      <c r="F206" s="497" t="s">
        <v>624</v>
      </c>
      <c r="G206" s="464">
        <v>0.56299999999999994</v>
      </c>
      <c r="H206" s="465">
        <v>135000</v>
      </c>
      <c r="I206" s="466">
        <f>G206*H206</f>
        <v>76004.999999999985</v>
      </c>
    </row>
    <row r="207" spans="1:12" ht="15" customHeight="1">
      <c r="A207" s="458"/>
      <c r="B207" s="459"/>
      <c r="C207" s="460" t="s">
        <v>621</v>
      </c>
      <c r="D207" s="495" t="s">
        <v>628</v>
      </c>
      <c r="E207" s="462" t="s">
        <v>629</v>
      </c>
      <c r="F207" s="497" t="s">
        <v>624</v>
      </c>
      <c r="G207" s="464">
        <v>5.6300000000000003E-2</v>
      </c>
      <c r="H207" s="465">
        <v>235000</v>
      </c>
      <c r="I207" s="466">
        <f>G207*H207</f>
        <v>13230.5</v>
      </c>
    </row>
    <row r="208" spans="1:12" ht="15" customHeight="1">
      <c r="A208" s="511"/>
      <c r="B208" s="512"/>
      <c r="C208" s="513"/>
      <c r="D208" s="514"/>
      <c r="E208" s="515"/>
      <c r="F208" s="516"/>
      <c r="G208" s="517"/>
      <c r="H208" s="518"/>
      <c r="I208" s="518"/>
    </row>
    <row r="209" spans="1:9" ht="15" customHeight="1">
      <c r="A209" s="473"/>
      <c r="B209" s="474" t="s">
        <v>643</v>
      </c>
      <c r="C209" s="475"/>
      <c r="D209" s="498"/>
      <c r="E209" s="499"/>
      <c r="F209" s="500"/>
      <c r="G209" s="479"/>
      <c r="H209" s="480"/>
      <c r="I209" s="480">
        <f>SUM(I204:I208)</f>
        <v>89235.499999999985</v>
      </c>
    </row>
    <row r="210" spans="1:9" ht="15" customHeight="1">
      <c r="A210" s="481"/>
      <c r="B210" s="482" t="s">
        <v>644</v>
      </c>
      <c r="C210" s="483"/>
      <c r="D210" s="501"/>
      <c r="E210" s="483"/>
      <c r="F210" s="486">
        <v>0</v>
      </c>
      <c r="G210" s="487"/>
      <c r="H210" s="488"/>
      <c r="I210" s="480">
        <f>I209*F210</f>
        <v>0</v>
      </c>
    </row>
    <row r="211" spans="1:9" ht="15" customHeight="1">
      <c r="A211" s="481"/>
      <c r="B211" s="482" t="s">
        <v>645</v>
      </c>
      <c r="C211" s="483"/>
      <c r="D211" s="501"/>
      <c r="E211" s="483"/>
      <c r="F211" s="483"/>
      <c r="G211" s="487"/>
      <c r="H211" s="488"/>
      <c r="I211" s="480">
        <f>I209+I210</f>
        <v>89235.499999999985</v>
      </c>
    </row>
    <row r="212" spans="1:9" ht="15" customHeight="1">
      <c r="A212" s="502" t="s">
        <v>657</v>
      </c>
      <c r="B212" s="532"/>
      <c r="F212" s="530"/>
      <c r="G212" s="531">
        <f>SUM(G206:G211)</f>
        <v>0.61929999999999996</v>
      </c>
      <c r="H212" s="519"/>
      <c r="I212" s="519"/>
    </row>
    <row r="213" spans="1:9" ht="15" customHeight="1">
      <c r="A213" s="502" t="s">
        <v>699</v>
      </c>
      <c r="B213" s="532"/>
      <c r="F213" s="530"/>
      <c r="G213" s="531"/>
      <c r="H213" s="519"/>
      <c r="I213" s="519"/>
    </row>
    <row r="214" spans="1:9" ht="15" customHeight="1">
      <c r="A214" s="502"/>
      <c r="B214" s="532"/>
      <c r="F214" s="530"/>
      <c r="G214" s="531"/>
      <c r="H214" s="519"/>
      <c r="I214" s="519"/>
    </row>
    <row r="215" spans="1:9" ht="15" customHeight="1">
      <c r="A215" s="433" t="s">
        <v>611</v>
      </c>
      <c r="B215" s="434"/>
      <c r="C215" s="419" t="s">
        <v>589</v>
      </c>
      <c r="D215" s="434" t="s">
        <v>700</v>
      </c>
      <c r="E215" s="419"/>
      <c r="F215" s="435"/>
      <c r="G215" s="436"/>
      <c r="H215" s="437"/>
      <c r="I215" s="437"/>
    </row>
    <row r="216" spans="1:9" ht="15" customHeight="1">
      <c r="A216" s="433" t="s">
        <v>613</v>
      </c>
      <c r="B216" s="434"/>
      <c r="C216" s="419" t="s">
        <v>589</v>
      </c>
      <c r="D216" s="434" t="s">
        <v>652</v>
      </c>
      <c r="E216" s="419"/>
      <c r="F216" s="435"/>
      <c r="G216" s="436"/>
      <c r="H216" s="437"/>
      <c r="I216" s="437"/>
    </row>
    <row r="217" spans="1:9" ht="15" customHeight="1">
      <c r="A217" s="1012" t="s">
        <v>70</v>
      </c>
      <c r="B217" s="1012" t="s">
        <v>350</v>
      </c>
      <c r="C217" s="1014"/>
      <c r="D217" s="1015"/>
      <c r="E217" s="1018" t="s">
        <v>614</v>
      </c>
      <c r="F217" s="1018" t="s">
        <v>615</v>
      </c>
      <c r="G217" s="1020" t="s">
        <v>616</v>
      </c>
      <c r="H217" s="443" t="s">
        <v>617</v>
      </c>
      <c r="I217" s="443" t="s">
        <v>618</v>
      </c>
    </row>
    <row r="218" spans="1:9" ht="15" customHeight="1">
      <c r="A218" s="1013"/>
      <c r="B218" s="1013"/>
      <c r="C218" s="1016"/>
      <c r="D218" s="1017"/>
      <c r="E218" s="1019"/>
      <c r="F218" s="1019"/>
      <c r="G218" s="1021"/>
      <c r="H218" s="449" t="s">
        <v>619</v>
      </c>
      <c r="I218" s="449" t="s">
        <v>619</v>
      </c>
    </row>
    <row r="219" spans="1:9" ht="15" customHeight="1">
      <c r="A219" s="450"/>
      <c r="B219" s="451"/>
      <c r="C219" s="452"/>
      <c r="D219" s="490"/>
      <c r="E219" s="491"/>
      <c r="F219" s="492"/>
      <c r="G219" s="456"/>
      <c r="H219" s="457"/>
      <c r="I219" s="457"/>
    </row>
    <row r="220" spans="1:9" ht="15" customHeight="1">
      <c r="A220" s="458">
        <v>1</v>
      </c>
      <c r="B220" s="459" t="s">
        <v>620</v>
      </c>
      <c r="D220" s="495"/>
      <c r="E220" s="496"/>
      <c r="F220" s="497"/>
      <c r="G220" s="464"/>
      <c r="H220" s="465"/>
      <c r="I220" s="466"/>
    </row>
    <row r="221" spans="1:9" ht="15" customHeight="1">
      <c r="A221" s="458"/>
      <c r="B221" s="459"/>
      <c r="C221" s="460" t="s">
        <v>621</v>
      </c>
      <c r="D221" s="495" t="s">
        <v>622</v>
      </c>
      <c r="E221" s="462" t="s">
        <v>623</v>
      </c>
      <c r="F221" s="497" t="s">
        <v>624</v>
      </c>
      <c r="G221" s="464">
        <v>0.67500000000000004</v>
      </c>
      <c r="H221" s="465">
        <f t="shared" ref="H221:H222" si="4">H206</f>
        <v>135000</v>
      </c>
      <c r="I221" s="466">
        <f>G221*H221</f>
        <v>91125</v>
      </c>
    </row>
    <row r="222" spans="1:9" ht="15" customHeight="1">
      <c r="A222" s="458"/>
      <c r="B222" s="459"/>
      <c r="C222" s="460" t="s">
        <v>621</v>
      </c>
      <c r="D222" s="495" t="s">
        <v>628</v>
      </c>
      <c r="E222" s="462" t="s">
        <v>629</v>
      </c>
      <c r="F222" s="497" t="s">
        <v>624</v>
      </c>
      <c r="G222" s="464">
        <f>0.0675</f>
        <v>6.7500000000000004E-2</v>
      </c>
      <c r="H222" s="465">
        <f t="shared" si="4"/>
        <v>235000</v>
      </c>
      <c r="I222" s="466">
        <f>G222*H222</f>
        <v>15862.500000000002</v>
      </c>
    </row>
    <row r="223" spans="1:9" ht="15" customHeight="1">
      <c r="A223" s="511"/>
      <c r="B223" s="512"/>
      <c r="C223" s="513"/>
      <c r="D223" s="514"/>
      <c r="E223" s="515"/>
      <c r="F223" s="516"/>
      <c r="G223" s="517"/>
      <c r="H223" s="518"/>
      <c r="I223" s="518"/>
    </row>
    <row r="224" spans="1:9" ht="15" customHeight="1">
      <c r="A224" s="473"/>
      <c r="B224" s="474" t="s">
        <v>643</v>
      </c>
      <c r="C224" s="475"/>
      <c r="D224" s="498"/>
      <c r="E224" s="499"/>
      <c r="F224" s="500"/>
      <c r="G224" s="479"/>
      <c r="H224" s="480"/>
      <c r="I224" s="480">
        <f>SUM(I219:I223)</f>
        <v>106987.5</v>
      </c>
    </row>
    <row r="225" spans="1:9" ht="15" customHeight="1">
      <c r="A225" s="481"/>
      <c r="B225" s="482" t="s">
        <v>644</v>
      </c>
      <c r="C225" s="483"/>
      <c r="D225" s="501"/>
      <c r="E225" s="483"/>
      <c r="F225" s="486">
        <v>0</v>
      </c>
      <c r="G225" s="487"/>
      <c r="H225" s="488"/>
      <c r="I225" s="480">
        <f>I224*F225</f>
        <v>0</v>
      </c>
    </row>
    <row r="226" spans="1:9" ht="15" customHeight="1">
      <c r="A226" s="481"/>
      <c r="B226" s="482" t="s">
        <v>645</v>
      </c>
      <c r="C226" s="483"/>
      <c r="D226" s="501"/>
      <c r="E226" s="483"/>
      <c r="F226" s="483"/>
      <c r="G226" s="487"/>
      <c r="H226" s="488"/>
      <c r="I226" s="480">
        <f>I224+I225</f>
        <v>106987.5</v>
      </c>
    </row>
    <row r="227" spans="1:9" ht="15" customHeight="1">
      <c r="A227" s="502" t="s">
        <v>657</v>
      </c>
      <c r="B227" s="532"/>
      <c r="F227" s="530"/>
      <c r="G227" s="531"/>
      <c r="H227" s="519"/>
      <c r="I227" s="519"/>
    </row>
    <row r="228" spans="1:9" ht="15" customHeight="1">
      <c r="A228" s="502"/>
      <c r="B228" s="532"/>
      <c r="F228" s="530"/>
      <c r="G228" s="531"/>
      <c r="H228" s="519"/>
      <c r="I228" s="519"/>
    </row>
    <row r="229" spans="1:9" ht="15" customHeight="1">
      <c r="A229" s="433" t="s">
        <v>611</v>
      </c>
      <c r="B229" s="434"/>
      <c r="C229" s="419" t="s">
        <v>589</v>
      </c>
      <c r="D229" s="434" t="s">
        <v>701</v>
      </c>
      <c r="E229" s="419"/>
      <c r="F229" s="435"/>
      <c r="G229" s="436"/>
      <c r="H229" s="437"/>
      <c r="I229" s="437"/>
    </row>
    <row r="230" spans="1:9" ht="15" customHeight="1">
      <c r="A230" s="433" t="s">
        <v>613</v>
      </c>
      <c r="B230" s="434"/>
      <c r="C230" s="419" t="s">
        <v>589</v>
      </c>
      <c r="D230" s="434" t="s">
        <v>652</v>
      </c>
      <c r="E230" s="419"/>
      <c r="F230" s="435"/>
      <c r="G230" s="436"/>
      <c r="H230" s="437"/>
      <c r="I230" s="437"/>
    </row>
    <row r="231" spans="1:9" ht="15" customHeight="1">
      <c r="A231" s="1012" t="s">
        <v>70</v>
      </c>
      <c r="B231" s="1012" t="s">
        <v>350</v>
      </c>
      <c r="C231" s="1014"/>
      <c r="D231" s="1015"/>
      <c r="E231" s="1018" t="s">
        <v>614</v>
      </c>
      <c r="F231" s="1018" t="s">
        <v>615</v>
      </c>
      <c r="G231" s="1020" t="s">
        <v>616</v>
      </c>
      <c r="H231" s="443" t="s">
        <v>617</v>
      </c>
      <c r="I231" s="443" t="s">
        <v>618</v>
      </c>
    </row>
    <row r="232" spans="1:9" ht="15" customHeight="1">
      <c r="A232" s="1013"/>
      <c r="B232" s="1013"/>
      <c r="C232" s="1016"/>
      <c r="D232" s="1017"/>
      <c r="E232" s="1019"/>
      <c r="F232" s="1019"/>
      <c r="G232" s="1021"/>
      <c r="H232" s="449" t="s">
        <v>619</v>
      </c>
      <c r="I232" s="449" t="s">
        <v>619</v>
      </c>
    </row>
    <row r="233" spans="1:9" ht="15" customHeight="1">
      <c r="A233" s="450"/>
      <c r="B233" s="451"/>
      <c r="C233" s="452"/>
      <c r="D233" s="490"/>
      <c r="E233" s="491"/>
      <c r="F233" s="492"/>
      <c r="G233" s="456"/>
      <c r="H233" s="457"/>
      <c r="I233" s="457"/>
    </row>
    <row r="234" spans="1:9" ht="15" customHeight="1">
      <c r="A234" s="458">
        <v>1</v>
      </c>
      <c r="B234" s="459" t="s">
        <v>620</v>
      </c>
      <c r="D234" s="495"/>
      <c r="E234" s="496"/>
      <c r="F234" s="497"/>
      <c r="G234" s="464"/>
      <c r="H234" s="465"/>
      <c r="I234" s="466"/>
    </row>
    <row r="235" spans="1:9" ht="15" customHeight="1">
      <c r="A235" s="458"/>
      <c r="B235" s="459"/>
      <c r="C235" s="460" t="s">
        <v>621</v>
      </c>
      <c r="D235" s="495" t="s">
        <v>622</v>
      </c>
      <c r="E235" s="462" t="s">
        <v>623</v>
      </c>
      <c r="F235" s="497" t="s">
        <v>624</v>
      </c>
      <c r="G235" s="464">
        <v>0.76</v>
      </c>
      <c r="H235" s="465">
        <v>133600</v>
      </c>
      <c r="I235" s="466">
        <f>G235*H235</f>
        <v>101536</v>
      </c>
    </row>
    <row r="236" spans="1:9" ht="15" customHeight="1">
      <c r="A236" s="458"/>
      <c r="B236" s="459"/>
      <c r="C236" s="460" t="s">
        <v>621</v>
      </c>
      <c r="D236" s="495" t="s">
        <v>628</v>
      </c>
      <c r="E236" s="462" t="s">
        <v>629</v>
      </c>
      <c r="F236" s="497" t="s">
        <v>624</v>
      </c>
      <c r="G236" s="464">
        <v>7.5999999999999998E-2</v>
      </c>
      <c r="H236" s="465">
        <v>234000</v>
      </c>
      <c r="I236" s="466">
        <f>G236*H236</f>
        <v>17784</v>
      </c>
    </row>
    <row r="237" spans="1:9" ht="15" customHeight="1">
      <c r="A237" s="511"/>
      <c r="B237" s="512"/>
      <c r="C237" s="513"/>
      <c r="D237" s="514"/>
      <c r="E237" s="515"/>
      <c r="F237" s="516"/>
      <c r="G237" s="517"/>
      <c r="H237" s="518"/>
      <c r="I237" s="518"/>
    </row>
    <row r="238" spans="1:9" ht="15" customHeight="1">
      <c r="A238" s="473"/>
      <c r="B238" s="474" t="s">
        <v>643</v>
      </c>
      <c r="C238" s="475"/>
      <c r="D238" s="498"/>
      <c r="E238" s="499"/>
      <c r="F238" s="500"/>
      <c r="G238" s="479"/>
      <c r="H238" s="480"/>
      <c r="I238" s="480">
        <f>SUM(I233:I237)</f>
        <v>119320</v>
      </c>
    </row>
    <row r="239" spans="1:9" ht="15" customHeight="1">
      <c r="A239" s="481"/>
      <c r="B239" s="482" t="s">
        <v>644</v>
      </c>
      <c r="C239" s="483"/>
      <c r="D239" s="501"/>
      <c r="E239" s="483"/>
      <c r="F239" s="486">
        <v>0.15</v>
      </c>
      <c r="G239" s="487"/>
      <c r="H239" s="488"/>
      <c r="I239" s="480">
        <f>I238*F239</f>
        <v>17898</v>
      </c>
    </row>
    <row r="240" spans="1:9" ht="15" customHeight="1">
      <c r="A240" s="481"/>
      <c r="B240" s="482" t="s">
        <v>645</v>
      </c>
      <c r="C240" s="483"/>
      <c r="D240" s="501"/>
      <c r="E240" s="483"/>
      <c r="F240" s="483"/>
      <c r="G240" s="487"/>
      <c r="H240" s="488"/>
      <c r="I240" s="480">
        <f>I238+I239</f>
        <v>137218</v>
      </c>
    </row>
    <row r="241" spans="1:9" ht="15" customHeight="1">
      <c r="A241" s="502" t="s">
        <v>657</v>
      </c>
      <c r="B241" s="532"/>
      <c r="F241" s="530"/>
      <c r="G241" s="531"/>
      <c r="H241" s="519"/>
      <c r="I241" s="519"/>
    </row>
    <row r="242" spans="1:9" ht="15" customHeight="1">
      <c r="A242" s="502"/>
      <c r="B242" s="532"/>
      <c r="F242" s="530"/>
      <c r="G242" s="531"/>
      <c r="H242" s="519"/>
      <c r="I242" s="519"/>
    </row>
    <row r="243" spans="1:9" ht="15" customHeight="1">
      <c r="A243" s="433" t="s">
        <v>611</v>
      </c>
      <c r="B243" s="434"/>
      <c r="C243" s="419" t="s">
        <v>589</v>
      </c>
      <c r="D243" s="434" t="s">
        <v>702</v>
      </c>
      <c r="E243" s="419"/>
      <c r="F243" s="435"/>
      <c r="G243" s="436"/>
      <c r="H243" s="437"/>
      <c r="I243" s="437"/>
    </row>
    <row r="244" spans="1:9" ht="15" customHeight="1">
      <c r="A244" s="433" t="s">
        <v>613</v>
      </c>
      <c r="B244" s="434"/>
      <c r="C244" s="419" t="s">
        <v>589</v>
      </c>
      <c r="D244" s="434" t="s">
        <v>652</v>
      </c>
      <c r="E244" s="419"/>
      <c r="F244" s="435"/>
      <c r="G244" s="436"/>
      <c r="H244" s="437"/>
      <c r="I244" s="437"/>
    </row>
    <row r="245" spans="1:9" ht="15" customHeight="1">
      <c r="A245" s="1012" t="s">
        <v>70</v>
      </c>
      <c r="B245" s="1012" t="s">
        <v>350</v>
      </c>
      <c r="C245" s="1014"/>
      <c r="D245" s="1015"/>
      <c r="E245" s="1018" t="s">
        <v>614</v>
      </c>
      <c r="F245" s="1018" t="s">
        <v>615</v>
      </c>
      <c r="G245" s="1020" t="s">
        <v>616</v>
      </c>
      <c r="H245" s="443" t="s">
        <v>617</v>
      </c>
      <c r="I245" s="443" t="s">
        <v>618</v>
      </c>
    </row>
    <row r="246" spans="1:9" ht="15" customHeight="1">
      <c r="A246" s="1013"/>
      <c r="B246" s="1013"/>
      <c r="C246" s="1016"/>
      <c r="D246" s="1017"/>
      <c r="E246" s="1019"/>
      <c r="F246" s="1019"/>
      <c r="G246" s="1021"/>
      <c r="H246" s="449" t="s">
        <v>619</v>
      </c>
      <c r="I246" s="449" t="s">
        <v>619</v>
      </c>
    </row>
    <row r="247" spans="1:9" ht="15" customHeight="1">
      <c r="A247" s="450"/>
      <c r="B247" s="451"/>
      <c r="C247" s="452"/>
      <c r="D247" s="490"/>
      <c r="E247" s="491"/>
      <c r="F247" s="492"/>
      <c r="G247" s="456"/>
      <c r="H247" s="457"/>
      <c r="I247" s="457"/>
    </row>
    <row r="248" spans="1:9" ht="15" customHeight="1">
      <c r="A248" s="458">
        <v>1</v>
      </c>
      <c r="B248" s="459" t="s">
        <v>620</v>
      </c>
      <c r="D248" s="495"/>
      <c r="E248" s="496"/>
      <c r="F248" s="497"/>
      <c r="G248" s="464"/>
      <c r="H248" s="465"/>
      <c r="I248" s="466"/>
    </row>
    <row r="249" spans="1:9" ht="15" customHeight="1">
      <c r="A249" s="458"/>
      <c r="B249" s="459"/>
      <c r="C249" s="460" t="s">
        <v>621</v>
      </c>
      <c r="D249" s="495" t="s">
        <v>622</v>
      </c>
      <c r="E249" s="462" t="s">
        <v>623</v>
      </c>
      <c r="F249" s="497" t="s">
        <v>624</v>
      </c>
      <c r="G249" s="464">
        <v>1</v>
      </c>
      <c r="H249" s="465">
        <v>133600</v>
      </c>
      <c r="I249" s="466">
        <f>G249*H249</f>
        <v>133600</v>
      </c>
    </row>
    <row r="250" spans="1:9" ht="15" customHeight="1">
      <c r="A250" s="458"/>
      <c r="B250" s="459"/>
      <c r="C250" s="460" t="s">
        <v>621</v>
      </c>
      <c r="D250" s="495" t="s">
        <v>628</v>
      </c>
      <c r="E250" s="462" t="s">
        <v>629</v>
      </c>
      <c r="F250" s="497" t="s">
        <v>624</v>
      </c>
      <c r="G250" s="464">
        <v>0.1</v>
      </c>
      <c r="H250" s="465">
        <v>234000</v>
      </c>
      <c r="I250" s="466">
        <f>G250*H250</f>
        <v>23400</v>
      </c>
    </row>
    <row r="251" spans="1:9" ht="15" customHeight="1">
      <c r="A251" s="511"/>
      <c r="B251" s="512"/>
      <c r="C251" s="513"/>
      <c r="D251" s="514"/>
      <c r="E251" s="515"/>
      <c r="F251" s="516"/>
      <c r="G251" s="517"/>
      <c r="H251" s="518"/>
      <c r="I251" s="518"/>
    </row>
    <row r="252" spans="1:9" ht="15" customHeight="1">
      <c r="A252" s="473"/>
      <c r="B252" s="474" t="s">
        <v>643</v>
      </c>
      <c r="C252" s="475"/>
      <c r="D252" s="498"/>
      <c r="E252" s="499"/>
      <c r="F252" s="500"/>
      <c r="G252" s="479"/>
      <c r="H252" s="480"/>
      <c r="I252" s="480">
        <f>SUM(I247:I251)</f>
        <v>157000</v>
      </c>
    </row>
    <row r="253" spans="1:9" ht="15" customHeight="1">
      <c r="A253" s="481"/>
      <c r="B253" s="482" t="s">
        <v>644</v>
      </c>
      <c r="C253" s="483"/>
      <c r="D253" s="501"/>
      <c r="E253" s="483"/>
      <c r="F253" s="486">
        <v>0.15</v>
      </c>
      <c r="G253" s="487"/>
      <c r="H253" s="488"/>
      <c r="I253" s="480">
        <f>I252*F253</f>
        <v>23550</v>
      </c>
    </row>
    <row r="254" spans="1:9" ht="15" customHeight="1">
      <c r="A254" s="481"/>
      <c r="B254" s="482" t="s">
        <v>645</v>
      </c>
      <c r="C254" s="483"/>
      <c r="D254" s="501"/>
      <c r="E254" s="483"/>
      <c r="F254" s="483"/>
      <c r="G254" s="487"/>
      <c r="H254" s="488"/>
      <c r="I254" s="480">
        <f>I252+I253</f>
        <v>180550</v>
      </c>
    </row>
    <row r="255" spans="1:9" ht="15" customHeight="1">
      <c r="A255" s="502" t="s">
        <v>657</v>
      </c>
      <c r="B255" s="532"/>
      <c r="F255" s="530"/>
      <c r="G255" s="531"/>
      <c r="H255" s="519"/>
      <c r="I255" s="519"/>
    </row>
    <row r="256" spans="1:9" ht="15" customHeight="1">
      <c r="A256" s="502"/>
      <c r="B256" s="532"/>
      <c r="F256" s="530"/>
      <c r="G256" s="531"/>
      <c r="H256" s="519"/>
      <c r="I256" s="519"/>
    </row>
    <row r="257" spans="1:9" ht="15" customHeight="1">
      <c r="A257" s="433" t="s">
        <v>703</v>
      </c>
      <c r="B257" s="532"/>
      <c r="F257" s="530"/>
      <c r="G257" s="531"/>
      <c r="H257" s="519"/>
      <c r="I257" s="519"/>
    </row>
    <row r="258" spans="1:9" ht="15" customHeight="1">
      <c r="A258" s="433" t="s">
        <v>611</v>
      </c>
      <c r="B258" s="434"/>
      <c r="C258" s="419" t="s">
        <v>589</v>
      </c>
      <c r="D258" s="434" t="s">
        <v>704</v>
      </c>
      <c r="E258" s="419"/>
      <c r="F258" s="435"/>
      <c r="G258" s="436"/>
      <c r="H258" s="437"/>
      <c r="I258" s="437"/>
    </row>
    <row r="259" spans="1:9" ht="15" customHeight="1">
      <c r="A259" s="433" t="s">
        <v>613</v>
      </c>
      <c r="B259" s="434"/>
      <c r="C259" s="419" t="s">
        <v>589</v>
      </c>
      <c r="D259" s="434" t="s">
        <v>652</v>
      </c>
      <c r="E259" s="419"/>
      <c r="F259" s="435"/>
      <c r="G259" s="436"/>
      <c r="H259" s="437"/>
      <c r="I259" s="437"/>
    </row>
    <row r="260" spans="1:9" ht="15" customHeight="1">
      <c r="A260" s="1012" t="s">
        <v>70</v>
      </c>
      <c r="B260" s="1012" t="s">
        <v>350</v>
      </c>
      <c r="C260" s="1014"/>
      <c r="D260" s="1015"/>
      <c r="E260" s="1018" t="s">
        <v>614</v>
      </c>
      <c r="F260" s="1018" t="s">
        <v>615</v>
      </c>
      <c r="G260" s="1020" t="s">
        <v>616</v>
      </c>
      <c r="H260" s="443" t="s">
        <v>617</v>
      </c>
      <c r="I260" s="443" t="s">
        <v>618</v>
      </c>
    </row>
    <row r="261" spans="1:9" ht="15" customHeight="1">
      <c r="A261" s="1013"/>
      <c r="B261" s="1013"/>
      <c r="C261" s="1016"/>
      <c r="D261" s="1017"/>
      <c r="E261" s="1019"/>
      <c r="F261" s="1019"/>
      <c r="G261" s="1021"/>
      <c r="H261" s="449" t="s">
        <v>619</v>
      </c>
      <c r="I261" s="449" t="s">
        <v>619</v>
      </c>
    </row>
    <row r="262" spans="1:9" ht="15" customHeight="1">
      <c r="A262" s="450"/>
      <c r="B262" s="451"/>
      <c r="C262" s="452"/>
      <c r="D262" s="490"/>
      <c r="E262" s="491"/>
      <c r="F262" s="492"/>
      <c r="G262" s="456"/>
      <c r="H262" s="457"/>
      <c r="I262" s="457"/>
    </row>
    <row r="263" spans="1:9" ht="15" customHeight="1">
      <c r="A263" s="458">
        <v>1</v>
      </c>
      <c r="B263" s="459" t="s">
        <v>620</v>
      </c>
      <c r="D263" s="495"/>
      <c r="E263" s="496"/>
      <c r="F263" s="497"/>
      <c r="G263" s="464"/>
      <c r="H263" s="465"/>
      <c r="I263" s="466"/>
    </row>
    <row r="264" spans="1:9" ht="15" customHeight="1">
      <c r="A264" s="458"/>
      <c r="B264" s="459"/>
      <c r="C264" s="460" t="s">
        <v>621</v>
      </c>
      <c r="D264" s="495" t="s">
        <v>622</v>
      </c>
      <c r="E264" s="462" t="s">
        <v>623</v>
      </c>
      <c r="F264" s="497" t="s">
        <v>624</v>
      </c>
      <c r="G264" s="464">
        <v>0.22</v>
      </c>
      <c r="H264" s="465">
        <f>H249</f>
        <v>133600</v>
      </c>
      <c r="I264" s="466">
        <f>G264*H264</f>
        <v>29392</v>
      </c>
    </row>
    <row r="265" spans="1:9" ht="15" customHeight="1">
      <c r="A265" s="458"/>
      <c r="B265" s="459"/>
      <c r="C265" s="460" t="s">
        <v>621</v>
      </c>
      <c r="D265" s="495" t="s">
        <v>628</v>
      </c>
      <c r="E265" s="462" t="s">
        <v>629</v>
      </c>
      <c r="F265" s="497" t="s">
        <v>624</v>
      </c>
      <c r="G265" s="464">
        <v>2.1999999999999999E-2</v>
      </c>
      <c r="H265" s="465">
        <f>H250</f>
        <v>234000</v>
      </c>
      <c r="I265" s="466">
        <f>G265*H265</f>
        <v>5148</v>
      </c>
    </row>
    <row r="266" spans="1:9" ht="15" customHeight="1">
      <c r="A266" s="511"/>
      <c r="B266" s="512"/>
      <c r="C266" s="513"/>
      <c r="D266" s="514"/>
      <c r="E266" s="515"/>
      <c r="F266" s="516"/>
      <c r="G266" s="517"/>
      <c r="H266" s="518"/>
      <c r="I266" s="518"/>
    </row>
    <row r="267" spans="1:9" ht="15" customHeight="1">
      <c r="A267" s="458">
        <v>2</v>
      </c>
      <c r="B267" s="459" t="s">
        <v>630</v>
      </c>
      <c r="D267" s="495"/>
      <c r="E267" s="496"/>
      <c r="F267" s="497"/>
      <c r="G267" s="464"/>
      <c r="H267" s="465"/>
      <c r="I267" s="466"/>
    </row>
    <row r="268" spans="1:9" ht="15" customHeight="1">
      <c r="A268" s="458"/>
      <c r="B268" s="459"/>
      <c r="C268" s="460" t="s">
        <v>621</v>
      </c>
      <c r="D268" s="495" t="s">
        <v>705</v>
      </c>
      <c r="E268" s="462" t="s">
        <v>706</v>
      </c>
      <c r="F268" s="497" t="s">
        <v>707</v>
      </c>
      <c r="G268" s="464">
        <v>0.5</v>
      </c>
      <c r="H268" s="465">
        <v>18900</v>
      </c>
      <c r="I268" s="466">
        <f>G268*H268</f>
        <v>9450</v>
      </c>
    </row>
    <row r="269" spans="1:9" ht="15" customHeight="1">
      <c r="A269" s="511"/>
      <c r="B269" s="533"/>
      <c r="C269" s="513"/>
      <c r="D269" s="514"/>
      <c r="E269" s="534"/>
      <c r="F269" s="516"/>
      <c r="G269" s="517"/>
      <c r="H269" s="518"/>
      <c r="I269" s="535"/>
    </row>
    <row r="270" spans="1:9" ht="15" customHeight="1">
      <c r="A270" s="458">
        <v>3</v>
      </c>
      <c r="B270" s="459" t="s">
        <v>708</v>
      </c>
      <c r="D270" s="495"/>
      <c r="E270" s="496"/>
      <c r="F270" s="497"/>
      <c r="G270" s="464"/>
      <c r="H270" s="465"/>
      <c r="I270" s="466"/>
    </row>
    <row r="271" spans="1:9" ht="15" customHeight="1">
      <c r="A271" s="458"/>
      <c r="B271" s="459"/>
      <c r="C271" s="460" t="s">
        <v>621</v>
      </c>
      <c r="D271" s="495" t="s">
        <v>709</v>
      </c>
      <c r="E271" s="462" t="s">
        <v>710</v>
      </c>
      <c r="F271" s="497" t="s">
        <v>580</v>
      </c>
      <c r="G271" s="464">
        <v>0.05</v>
      </c>
      <c r="H271" s="465" t="e">
        <v>#REF!</v>
      </c>
      <c r="I271" s="466" t="e">
        <f>G271*H271</f>
        <v>#REF!</v>
      </c>
    </row>
    <row r="272" spans="1:9" ht="15" customHeight="1">
      <c r="A272" s="511"/>
      <c r="B272" s="512"/>
      <c r="C272" s="513"/>
      <c r="D272" s="514"/>
      <c r="E272" s="515"/>
      <c r="F272" s="516"/>
      <c r="G272" s="517"/>
      <c r="H272" s="518"/>
      <c r="I272" s="518"/>
    </row>
    <row r="273" spans="1:9" ht="15" customHeight="1">
      <c r="A273" s="473"/>
      <c r="B273" s="474" t="s">
        <v>643</v>
      </c>
      <c r="C273" s="475"/>
      <c r="D273" s="498"/>
      <c r="E273" s="499"/>
      <c r="F273" s="500"/>
      <c r="G273" s="479"/>
      <c r="H273" s="480"/>
      <c r="I273" s="480" t="e">
        <f>SUM(I264:I272)</f>
        <v>#REF!</v>
      </c>
    </row>
    <row r="274" spans="1:9" ht="15" customHeight="1">
      <c r="A274" s="481"/>
      <c r="B274" s="482" t="s">
        <v>644</v>
      </c>
      <c r="C274" s="483"/>
      <c r="D274" s="501"/>
      <c r="E274" s="483"/>
      <c r="F274" s="486">
        <v>0.15</v>
      </c>
      <c r="G274" s="487"/>
      <c r="H274" s="488"/>
      <c r="I274" s="480" t="e">
        <f>I273*F274</f>
        <v>#REF!</v>
      </c>
    </row>
    <row r="275" spans="1:9" ht="15" customHeight="1">
      <c r="A275" s="481"/>
      <c r="B275" s="482" t="s">
        <v>645</v>
      </c>
      <c r="C275" s="483"/>
      <c r="D275" s="501"/>
      <c r="E275" s="483"/>
      <c r="F275" s="483"/>
      <c r="G275" s="487"/>
      <c r="H275" s="488"/>
      <c r="I275" s="480" t="e">
        <f>I273+I274</f>
        <v>#REF!</v>
      </c>
    </row>
    <row r="276" spans="1:9" ht="15" customHeight="1">
      <c r="A276" s="502" t="s">
        <v>657</v>
      </c>
      <c r="B276" s="532"/>
      <c r="F276" s="530"/>
      <c r="G276" s="531"/>
      <c r="H276" s="519"/>
      <c r="I276" s="519"/>
    </row>
    <row r="277" spans="1:9" ht="15" customHeight="1">
      <c r="A277" s="502" t="s">
        <v>699</v>
      </c>
      <c r="B277" s="532"/>
      <c r="F277" s="530"/>
      <c r="G277" s="531"/>
      <c r="H277" s="519"/>
      <c r="I277" s="519"/>
    </row>
    <row r="278" spans="1:9" ht="15" customHeight="1">
      <c r="A278" s="502"/>
      <c r="B278" s="532"/>
      <c r="F278" s="530"/>
      <c r="G278" s="531"/>
      <c r="H278" s="519"/>
      <c r="I278" s="519"/>
    </row>
    <row r="279" spans="1:9" ht="15" customHeight="1">
      <c r="A279" s="433" t="s">
        <v>611</v>
      </c>
      <c r="B279" s="434"/>
      <c r="C279" s="419" t="s">
        <v>589</v>
      </c>
      <c r="D279" s="434" t="s">
        <v>711</v>
      </c>
      <c r="E279" s="419"/>
      <c r="F279" s="435"/>
      <c r="G279" s="436"/>
      <c r="H279" s="437"/>
      <c r="I279" s="437"/>
    </row>
    <row r="280" spans="1:9" ht="15" customHeight="1">
      <c r="A280" s="433" t="s">
        <v>613</v>
      </c>
      <c r="B280" s="434"/>
      <c r="C280" s="419" t="s">
        <v>589</v>
      </c>
      <c r="D280" s="434" t="s">
        <v>652</v>
      </c>
      <c r="E280" s="419"/>
      <c r="F280" s="435"/>
      <c r="G280" s="436"/>
      <c r="H280" s="437"/>
      <c r="I280" s="437"/>
    </row>
    <row r="281" spans="1:9" ht="15" customHeight="1">
      <c r="A281" s="1012" t="s">
        <v>70</v>
      </c>
      <c r="B281" s="1012" t="s">
        <v>350</v>
      </c>
      <c r="C281" s="1014"/>
      <c r="D281" s="1015"/>
      <c r="E281" s="1018" t="s">
        <v>614</v>
      </c>
      <c r="F281" s="1018" t="s">
        <v>615</v>
      </c>
      <c r="G281" s="1020" t="s">
        <v>616</v>
      </c>
      <c r="H281" s="443" t="s">
        <v>617</v>
      </c>
      <c r="I281" s="443" t="s">
        <v>618</v>
      </c>
    </row>
    <row r="282" spans="1:9" ht="15" customHeight="1">
      <c r="A282" s="1013"/>
      <c r="B282" s="1013"/>
      <c r="C282" s="1016"/>
      <c r="D282" s="1017"/>
      <c r="E282" s="1019"/>
      <c r="F282" s="1019"/>
      <c r="G282" s="1021"/>
      <c r="H282" s="449" t="s">
        <v>619</v>
      </c>
      <c r="I282" s="449" t="s">
        <v>619</v>
      </c>
    </row>
    <row r="283" spans="1:9" ht="15" customHeight="1">
      <c r="A283" s="450"/>
      <c r="B283" s="451"/>
      <c r="C283" s="452"/>
      <c r="D283" s="490"/>
      <c r="E283" s="491"/>
      <c r="F283" s="492"/>
      <c r="G283" s="456"/>
      <c r="H283" s="457"/>
      <c r="I283" s="457"/>
    </row>
    <row r="284" spans="1:9" ht="15" customHeight="1">
      <c r="A284" s="458">
        <v>1</v>
      </c>
      <c r="B284" s="459" t="s">
        <v>620</v>
      </c>
      <c r="D284" s="495"/>
      <c r="E284" s="496"/>
      <c r="F284" s="497"/>
      <c r="G284" s="464"/>
      <c r="H284" s="465"/>
      <c r="I284" s="466"/>
    </row>
    <row r="285" spans="1:9" ht="15" customHeight="1">
      <c r="A285" s="458"/>
      <c r="B285" s="459"/>
      <c r="C285" s="460" t="s">
        <v>621</v>
      </c>
      <c r="D285" s="495" t="s">
        <v>622</v>
      </c>
      <c r="E285" s="462" t="s">
        <v>623</v>
      </c>
      <c r="F285" s="497" t="s">
        <v>624</v>
      </c>
      <c r="G285" s="464">
        <v>0.26</v>
      </c>
      <c r="H285" s="465">
        <f>H264</f>
        <v>133600</v>
      </c>
      <c r="I285" s="466">
        <f>G285*H285</f>
        <v>34736</v>
      </c>
    </row>
    <row r="286" spans="1:9" ht="15" customHeight="1">
      <c r="A286" s="458"/>
      <c r="B286" s="459"/>
      <c r="C286" s="460" t="s">
        <v>621</v>
      </c>
      <c r="D286" s="495" t="s">
        <v>628</v>
      </c>
      <c r="E286" s="462" t="s">
        <v>629</v>
      </c>
      <c r="F286" s="497" t="s">
        <v>624</v>
      </c>
      <c r="G286" s="464">
        <f>0.026</f>
        <v>2.5999999999999999E-2</v>
      </c>
      <c r="H286" s="465">
        <f>H265</f>
        <v>234000</v>
      </c>
      <c r="I286" s="466">
        <f>G286*H286</f>
        <v>6084</v>
      </c>
    </row>
    <row r="287" spans="1:9" ht="15" customHeight="1">
      <c r="A287" s="511"/>
      <c r="B287" s="512"/>
      <c r="C287" s="513"/>
      <c r="D287" s="514"/>
      <c r="E287" s="515"/>
      <c r="F287" s="516"/>
      <c r="G287" s="517"/>
      <c r="H287" s="518"/>
      <c r="I287" s="518"/>
    </row>
    <row r="288" spans="1:9" ht="15" customHeight="1">
      <c r="A288" s="458">
        <v>2</v>
      </c>
      <c r="B288" s="459" t="s">
        <v>630</v>
      </c>
      <c r="D288" s="495"/>
      <c r="E288" s="496"/>
      <c r="F288" s="497"/>
      <c r="G288" s="464"/>
      <c r="H288" s="465"/>
      <c r="I288" s="466"/>
    </row>
    <row r="289" spans="1:9" ht="15" customHeight="1">
      <c r="A289" s="458"/>
      <c r="B289" s="459"/>
      <c r="C289" s="460" t="s">
        <v>621</v>
      </c>
      <c r="D289" s="495" t="s">
        <v>705</v>
      </c>
      <c r="E289" s="462" t="s">
        <v>706</v>
      </c>
      <c r="F289" s="497" t="s">
        <v>707</v>
      </c>
      <c r="G289" s="464">
        <v>0.5</v>
      </c>
      <c r="H289" s="465">
        <f>H268</f>
        <v>18900</v>
      </c>
      <c r="I289" s="466">
        <f>G289*H289</f>
        <v>9450</v>
      </c>
    </row>
    <row r="290" spans="1:9" ht="15" customHeight="1">
      <c r="A290" s="511"/>
      <c r="B290" s="533"/>
      <c r="C290" s="513"/>
      <c r="D290" s="514"/>
      <c r="E290" s="534"/>
      <c r="F290" s="516"/>
      <c r="G290" s="517"/>
      <c r="H290" s="518"/>
      <c r="I290" s="535"/>
    </row>
    <row r="291" spans="1:9" ht="15" customHeight="1">
      <c r="A291" s="458">
        <v>3</v>
      </c>
      <c r="B291" s="459" t="s">
        <v>708</v>
      </c>
      <c r="D291" s="495"/>
      <c r="E291" s="496"/>
      <c r="F291" s="497"/>
      <c r="G291" s="464"/>
      <c r="H291" s="465"/>
      <c r="I291" s="466"/>
    </row>
    <row r="292" spans="1:9" ht="15" customHeight="1">
      <c r="A292" s="458"/>
      <c r="B292" s="459"/>
      <c r="C292" s="460" t="s">
        <v>621</v>
      </c>
      <c r="D292" s="495" t="s">
        <v>709</v>
      </c>
      <c r="E292" s="462" t="s">
        <v>710</v>
      </c>
      <c r="F292" s="497" t="s">
        <v>580</v>
      </c>
      <c r="G292" s="464">
        <v>0.05</v>
      </c>
      <c r="H292" s="465" t="e">
        <f>H271</f>
        <v>#REF!</v>
      </c>
      <c r="I292" s="466" t="e">
        <f>G292*H292</f>
        <v>#REF!</v>
      </c>
    </row>
    <row r="293" spans="1:9" ht="15" customHeight="1">
      <c r="A293" s="511"/>
      <c r="B293" s="512"/>
      <c r="C293" s="513"/>
      <c r="D293" s="514"/>
      <c r="E293" s="515"/>
      <c r="F293" s="516"/>
      <c r="G293" s="517"/>
      <c r="H293" s="518"/>
      <c r="I293" s="518"/>
    </row>
    <row r="294" spans="1:9" ht="15" customHeight="1">
      <c r="A294" s="473"/>
      <c r="B294" s="474" t="s">
        <v>643</v>
      </c>
      <c r="C294" s="475"/>
      <c r="D294" s="498"/>
      <c r="E294" s="499"/>
      <c r="F294" s="500"/>
      <c r="G294" s="479"/>
      <c r="H294" s="480"/>
      <c r="I294" s="480" t="e">
        <f>SUM(I284:I293)</f>
        <v>#REF!</v>
      </c>
    </row>
    <row r="295" spans="1:9" ht="15" customHeight="1">
      <c r="A295" s="481"/>
      <c r="B295" s="482" t="s">
        <v>644</v>
      </c>
      <c r="C295" s="483"/>
      <c r="D295" s="501"/>
      <c r="E295" s="483"/>
      <c r="F295" s="486">
        <v>0.15</v>
      </c>
      <c r="G295" s="487"/>
      <c r="H295" s="488"/>
      <c r="I295" s="480" t="e">
        <f>I294*F295</f>
        <v>#REF!</v>
      </c>
    </row>
    <row r="296" spans="1:9" ht="15" customHeight="1">
      <c r="A296" s="481"/>
      <c r="B296" s="482" t="s">
        <v>645</v>
      </c>
      <c r="C296" s="483"/>
      <c r="D296" s="501"/>
      <c r="E296" s="483"/>
      <c r="F296" s="483"/>
      <c r="G296" s="487"/>
      <c r="H296" s="488"/>
      <c r="I296" s="480" t="e">
        <f>I294+I295</f>
        <v>#REF!</v>
      </c>
    </row>
    <row r="297" spans="1:9" ht="15" customHeight="1">
      <c r="A297" s="502" t="s">
        <v>657</v>
      </c>
      <c r="B297" s="532"/>
      <c r="F297" s="530"/>
      <c r="G297" s="531"/>
      <c r="H297" s="519"/>
      <c r="I297" s="519"/>
    </row>
    <row r="298" spans="1:9" ht="15" customHeight="1">
      <c r="A298" s="502"/>
      <c r="B298" s="532"/>
      <c r="F298" s="530"/>
      <c r="G298" s="531"/>
      <c r="H298" s="519"/>
      <c r="I298" s="519"/>
    </row>
    <row r="299" spans="1:9" ht="15" customHeight="1">
      <c r="A299" s="433" t="s">
        <v>611</v>
      </c>
      <c r="B299" s="434"/>
      <c r="C299" s="419" t="s">
        <v>589</v>
      </c>
      <c r="D299" s="434" t="s">
        <v>712</v>
      </c>
      <c r="E299" s="419"/>
      <c r="F299" s="435"/>
      <c r="G299" s="436"/>
      <c r="H299" s="437"/>
      <c r="I299" s="437"/>
    </row>
    <row r="300" spans="1:9" ht="15" customHeight="1">
      <c r="A300" s="433" t="s">
        <v>613</v>
      </c>
      <c r="B300" s="434"/>
      <c r="C300" s="419" t="s">
        <v>589</v>
      </c>
      <c r="D300" s="434" t="s">
        <v>652</v>
      </c>
      <c r="E300" s="419"/>
      <c r="F300" s="435"/>
      <c r="G300" s="436"/>
      <c r="H300" s="437"/>
      <c r="I300" s="437"/>
    </row>
    <row r="301" spans="1:9" ht="15" customHeight="1">
      <c r="A301" s="1012" t="s">
        <v>70</v>
      </c>
      <c r="B301" s="1012" t="s">
        <v>350</v>
      </c>
      <c r="C301" s="1014"/>
      <c r="D301" s="1015"/>
      <c r="E301" s="1018" t="s">
        <v>614</v>
      </c>
      <c r="F301" s="1018" t="s">
        <v>615</v>
      </c>
      <c r="G301" s="1020" t="s">
        <v>616</v>
      </c>
      <c r="H301" s="443" t="s">
        <v>617</v>
      </c>
      <c r="I301" s="443" t="s">
        <v>618</v>
      </c>
    </row>
    <row r="302" spans="1:9" ht="15" customHeight="1">
      <c r="A302" s="1013"/>
      <c r="B302" s="1013"/>
      <c r="C302" s="1016"/>
      <c r="D302" s="1017"/>
      <c r="E302" s="1019"/>
      <c r="F302" s="1019"/>
      <c r="G302" s="1021"/>
      <c r="H302" s="449" t="s">
        <v>619</v>
      </c>
      <c r="I302" s="449" t="s">
        <v>619</v>
      </c>
    </row>
    <row r="303" spans="1:9" ht="15" customHeight="1">
      <c r="A303" s="450"/>
      <c r="B303" s="451"/>
      <c r="C303" s="452"/>
      <c r="D303" s="490"/>
      <c r="E303" s="491"/>
      <c r="F303" s="492"/>
      <c r="G303" s="456"/>
      <c r="H303" s="457"/>
      <c r="I303" s="457"/>
    </row>
    <row r="304" spans="1:9" ht="15" customHeight="1">
      <c r="A304" s="458">
        <v>1</v>
      </c>
      <c r="B304" s="459" t="s">
        <v>620</v>
      </c>
      <c r="D304" s="495"/>
      <c r="E304" s="496"/>
      <c r="F304" s="497"/>
      <c r="G304" s="464"/>
      <c r="H304" s="465"/>
      <c r="I304" s="466"/>
    </row>
    <row r="305" spans="1:9" ht="15" customHeight="1">
      <c r="A305" s="458"/>
      <c r="B305" s="459"/>
      <c r="C305" s="460" t="s">
        <v>621</v>
      </c>
      <c r="D305" s="495" t="s">
        <v>622</v>
      </c>
      <c r="E305" s="462" t="s">
        <v>623</v>
      </c>
      <c r="F305" s="497" t="s">
        <v>624</v>
      </c>
      <c r="G305" s="464">
        <v>0.3</v>
      </c>
      <c r="H305" s="465">
        <f>H285</f>
        <v>133600</v>
      </c>
      <c r="I305" s="466">
        <f>G305*H305</f>
        <v>40080</v>
      </c>
    </row>
    <row r="306" spans="1:9" ht="15" customHeight="1">
      <c r="A306" s="458"/>
      <c r="B306" s="459"/>
      <c r="C306" s="460" t="s">
        <v>621</v>
      </c>
      <c r="D306" s="495" t="s">
        <v>628</v>
      </c>
      <c r="E306" s="462" t="s">
        <v>629</v>
      </c>
      <c r="F306" s="497" t="s">
        <v>624</v>
      </c>
      <c r="G306" s="464">
        <v>0.03</v>
      </c>
      <c r="H306" s="465">
        <f>H286</f>
        <v>234000</v>
      </c>
      <c r="I306" s="466">
        <f>G306*H306</f>
        <v>7020</v>
      </c>
    </row>
    <row r="307" spans="1:9" ht="15" customHeight="1">
      <c r="A307" s="511"/>
      <c r="B307" s="512"/>
      <c r="C307" s="513"/>
      <c r="D307" s="514"/>
      <c r="E307" s="515"/>
      <c r="F307" s="516"/>
      <c r="G307" s="517"/>
      <c r="H307" s="518"/>
      <c r="I307" s="518"/>
    </row>
    <row r="308" spans="1:9" ht="15" customHeight="1">
      <c r="A308" s="458">
        <v>2</v>
      </c>
      <c r="B308" s="459" t="s">
        <v>630</v>
      </c>
      <c r="D308" s="495"/>
      <c r="E308" s="496"/>
      <c r="F308" s="497"/>
      <c r="G308" s="464"/>
      <c r="H308" s="465"/>
      <c r="I308" s="466"/>
    </row>
    <row r="309" spans="1:9" ht="15" customHeight="1">
      <c r="A309" s="458"/>
      <c r="B309" s="459"/>
      <c r="C309" s="460" t="s">
        <v>621</v>
      </c>
      <c r="D309" s="495" t="s">
        <v>705</v>
      </c>
      <c r="E309" s="462" t="s">
        <v>706</v>
      </c>
      <c r="F309" s="497" t="s">
        <v>707</v>
      </c>
      <c r="G309" s="464">
        <v>0.5</v>
      </c>
      <c r="H309" s="465">
        <f>H289</f>
        <v>18900</v>
      </c>
      <c r="I309" s="466">
        <f>G309*H309</f>
        <v>9450</v>
      </c>
    </row>
    <row r="310" spans="1:9" ht="15" customHeight="1">
      <c r="A310" s="511"/>
      <c r="B310" s="533"/>
      <c r="C310" s="513"/>
      <c r="D310" s="514"/>
      <c r="E310" s="534"/>
      <c r="F310" s="516"/>
      <c r="G310" s="517"/>
      <c r="H310" s="518"/>
      <c r="I310" s="535"/>
    </row>
    <row r="311" spans="1:9" ht="15" customHeight="1">
      <c r="A311" s="458">
        <v>3</v>
      </c>
      <c r="B311" s="459" t="s">
        <v>708</v>
      </c>
      <c r="D311" s="495"/>
      <c r="E311" s="496"/>
      <c r="F311" s="497"/>
      <c r="G311" s="464"/>
      <c r="H311" s="465"/>
      <c r="I311" s="466"/>
    </row>
    <row r="312" spans="1:9" ht="15" customHeight="1">
      <c r="A312" s="458"/>
      <c r="B312" s="459"/>
      <c r="C312" s="460" t="s">
        <v>621</v>
      </c>
      <c r="D312" s="495" t="s">
        <v>709</v>
      </c>
      <c r="E312" s="462" t="s">
        <v>710</v>
      </c>
      <c r="F312" s="497" t="s">
        <v>580</v>
      </c>
      <c r="G312" s="464">
        <v>0.05</v>
      </c>
      <c r="H312" s="465" t="e">
        <f>H292</f>
        <v>#REF!</v>
      </c>
      <c r="I312" s="466" t="e">
        <f>G312*H312</f>
        <v>#REF!</v>
      </c>
    </row>
    <row r="313" spans="1:9" ht="15" customHeight="1">
      <c r="A313" s="511"/>
      <c r="B313" s="512"/>
      <c r="C313" s="513"/>
      <c r="D313" s="514"/>
      <c r="E313" s="515"/>
      <c r="F313" s="516"/>
      <c r="G313" s="517"/>
      <c r="H313" s="518"/>
      <c r="I313" s="518"/>
    </row>
    <row r="314" spans="1:9" ht="15" customHeight="1">
      <c r="A314" s="473"/>
      <c r="B314" s="474" t="s">
        <v>643</v>
      </c>
      <c r="C314" s="475"/>
      <c r="D314" s="498"/>
      <c r="E314" s="499"/>
      <c r="F314" s="500"/>
      <c r="G314" s="479"/>
      <c r="H314" s="480"/>
      <c r="I314" s="480" t="e">
        <f>SUM(I304:I313)</f>
        <v>#REF!</v>
      </c>
    </row>
    <row r="315" spans="1:9" ht="15" customHeight="1">
      <c r="A315" s="481"/>
      <c r="B315" s="482" t="s">
        <v>644</v>
      </c>
      <c r="C315" s="483"/>
      <c r="D315" s="501"/>
      <c r="E315" s="483"/>
      <c r="F315" s="486">
        <v>0.15</v>
      </c>
      <c r="G315" s="487"/>
      <c r="H315" s="488"/>
      <c r="I315" s="480" t="e">
        <f>I314*F315</f>
        <v>#REF!</v>
      </c>
    </row>
    <row r="316" spans="1:9" ht="15" customHeight="1">
      <c r="A316" s="481"/>
      <c r="B316" s="482" t="s">
        <v>645</v>
      </c>
      <c r="C316" s="483"/>
      <c r="D316" s="501"/>
      <c r="E316" s="483"/>
      <c r="F316" s="483"/>
      <c r="G316" s="487"/>
      <c r="H316" s="488"/>
      <c r="I316" s="480" t="e">
        <f>I314+I315</f>
        <v>#REF!</v>
      </c>
    </row>
    <row r="317" spans="1:9" ht="15" customHeight="1">
      <c r="A317" s="502" t="s">
        <v>657</v>
      </c>
      <c r="B317" s="532"/>
      <c r="F317" s="530"/>
      <c r="G317" s="531"/>
      <c r="H317" s="519"/>
      <c r="I317" s="519"/>
    </row>
    <row r="318" spans="1:9" ht="15" customHeight="1">
      <c r="A318" s="502"/>
      <c r="B318" s="532"/>
      <c r="F318" s="530"/>
      <c r="G318" s="531"/>
      <c r="H318" s="519"/>
      <c r="I318" s="519"/>
    </row>
    <row r="319" spans="1:9" ht="15" customHeight="1">
      <c r="A319" s="433" t="s">
        <v>611</v>
      </c>
      <c r="B319" s="434"/>
      <c r="C319" s="419" t="s">
        <v>589</v>
      </c>
      <c r="D319" s="434" t="s">
        <v>713</v>
      </c>
      <c r="E319" s="419"/>
      <c r="F319" s="435"/>
      <c r="G319" s="436"/>
      <c r="H319" s="437"/>
      <c r="I319" s="437"/>
    </row>
    <row r="320" spans="1:9" ht="15" customHeight="1">
      <c r="A320" s="433" t="s">
        <v>613</v>
      </c>
      <c r="B320" s="434"/>
      <c r="C320" s="419" t="s">
        <v>589</v>
      </c>
      <c r="D320" s="434" t="s">
        <v>652</v>
      </c>
      <c r="E320" s="419"/>
      <c r="F320" s="435"/>
      <c r="G320" s="436"/>
      <c r="H320" s="437"/>
      <c r="I320" s="437"/>
    </row>
    <row r="321" spans="1:9" ht="15" customHeight="1">
      <c r="A321" s="1012" t="s">
        <v>70</v>
      </c>
      <c r="B321" s="1012" t="s">
        <v>350</v>
      </c>
      <c r="C321" s="1014"/>
      <c r="D321" s="1015"/>
      <c r="E321" s="1018" t="s">
        <v>614</v>
      </c>
      <c r="F321" s="1018" t="s">
        <v>615</v>
      </c>
      <c r="G321" s="1020" t="s">
        <v>616</v>
      </c>
      <c r="H321" s="443" t="s">
        <v>617</v>
      </c>
      <c r="I321" s="443" t="s">
        <v>618</v>
      </c>
    </row>
    <row r="322" spans="1:9" ht="15" customHeight="1">
      <c r="A322" s="1013"/>
      <c r="B322" s="1013"/>
      <c r="C322" s="1016"/>
      <c r="D322" s="1017"/>
      <c r="E322" s="1019"/>
      <c r="F322" s="1019"/>
      <c r="G322" s="1021"/>
      <c r="H322" s="449" t="s">
        <v>619</v>
      </c>
      <c r="I322" s="449" t="s">
        <v>619</v>
      </c>
    </row>
    <row r="323" spans="1:9" ht="15" customHeight="1">
      <c r="A323" s="450"/>
      <c r="B323" s="451"/>
      <c r="C323" s="452"/>
      <c r="D323" s="490"/>
      <c r="E323" s="491"/>
      <c r="F323" s="492"/>
      <c r="G323" s="456"/>
      <c r="H323" s="457"/>
      <c r="I323" s="457"/>
    </row>
    <row r="324" spans="1:9" ht="15" customHeight="1">
      <c r="A324" s="458">
        <v>1</v>
      </c>
      <c r="B324" s="459" t="s">
        <v>620</v>
      </c>
      <c r="D324" s="495"/>
      <c r="E324" s="496"/>
      <c r="F324" s="497"/>
      <c r="G324" s="464"/>
      <c r="H324" s="465"/>
      <c r="I324" s="466"/>
    </row>
    <row r="325" spans="1:9" ht="15" customHeight="1">
      <c r="A325" s="458"/>
      <c r="B325" s="459"/>
      <c r="C325" s="460" t="s">
        <v>621</v>
      </c>
      <c r="D325" s="495" t="s">
        <v>622</v>
      </c>
      <c r="E325" s="462" t="s">
        <v>623</v>
      </c>
      <c r="F325" s="497" t="s">
        <v>624</v>
      </c>
      <c r="G325" s="464">
        <v>0.37</v>
      </c>
      <c r="H325" s="465">
        <f>H305</f>
        <v>133600</v>
      </c>
      <c r="I325" s="466">
        <f>G325*H325</f>
        <v>49432</v>
      </c>
    </row>
    <row r="326" spans="1:9" ht="15" customHeight="1">
      <c r="A326" s="458"/>
      <c r="B326" s="459"/>
      <c r="C326" s="460" t="s">
        <v>621</v>
      </c>
      <c r="D326" s="495" t="s">
        <v>628</v>
      </c>
      <c r="E326" s="462" t="s">
        <v>629</v>
      </c>
      <c r="F326" s="497" t="s">
        <v>624</v>
      </c>
      <c r="G326" s="464">
        <v>3.6999999999999998E-2</v>
      </c>
      <c r="H326" s="465">
        <f>H306</f>
        <v>234000</v>
      </c>
      <c r="I326" s="466">
        <f>G326*H326</f>
        <v>8658</v>
      </c>
    </row>
    <row r="327" spans="1:9" ht="15" customHeight="1">
      <c r="A327" s="511"/>
      <c r="B327" s="512"/>
      <c r="C327" s="513"/>
      <c r="D327" s="514"/>
      <c r="E327" s="515"/>
      <c r="F327" s="516"/>
      <c r="G327" s="517"/>
      <c r="H327" s="518"/>
      <c r="I327" s="518"/>
    </row>
    <row r="328" spans="1:9" ht="15" customHeight="1">
      <c r="A328" s="458">
        <v>2</v>
      </c>
      <c r="B328" s="459" t="s">
        <v>630</v>
      </c>
      <c r="D328" s="495"/>
      <c r="E328" s="496"/>
      <c r="F328" s="497"/>
      <c r="G328" s="464"/>
      <c r="H328" s="465"/>
      <c r="I328" s="466"/>
    </row>
    <row r="329" spans="1:9" ht="15" customHeight="1">
      <c r="A329" s="458"/>
      <c r="B329" s="459"/>
      <c r="C329" s="460" t="s">
        <v>621</v>
      </c>
      <c r="D329" s="495" t="s">
        <v>705</v>
      </c>
      <c r="E329" s="462" t="s">
        <v>706</v>
      </c>
      <c r="F329" s="497" t="s">
        <v>707</v>
      </c>
      <c r="G329" s="464">
        <v>0.5</v>
      </c>
      <c r="H329" s="465">
        <f>H309</f>
        <v>18900</v>
      </c>
      <c r="I329" s="466">
        <f>G329*H329</f>
        <v>9450</v>
      </c>
    </row>
    <row r="330" spans="1:9" ht="15" customHeight="1">
      <c r="A330" s="511"/>
      <c r="B330" s="533"/>
      <c r="C330" s="513"/>
      <c r="D330" s="514"/>
      <c r="E330" s="534"/>
      <c r="F330" s="516"/>
      <c r="G330" s="517"/>
      <c r="H330" s="518"/>
      <c r="I330" s="535"/>
    </row>
    <row r="331" spans="1:9" ht="15" customHeight="1">
      <c r="A331" s="458">
        <v>3</v>
      </c>
      <c r="B331" s="459" t="s">
        <v>708</v>
      </c>
      <c r="D331" s="495"/>
      <c r="E331" s="496"/>
      <c r="F331" s="497"/>
      <c r="G331" s="464"/>
      <c r="H331" s="465"/>
      <c r="I331" s="466"/>
    </row>
    <row r="332" spans="1:9" ht="15" customHeight="1">
      <c r="A332" s="458"/>
      <c r="B332" s="459"/>
      <c r="C332" s="460" t="s">
        <v>621</v>
      </c>
      <c r="D332" s="495" t="s">
        <v>709</v>
      </c>
      <c r="E332" s="462" t="s">
        <v>710</v>
      </c>
      <c r="F332" s="497" t="s">
        <v>580</v>
      </c>
      <c r="G332" s="464">
        <v>0.05</v>
      </c>
      <c r="H332" s="465" t="e">
        <f>H312</f>
        <v>#REF!</v>
      </c>
      <c r="I332" s="466" t="e">
        <f>G332*H332</f>
        <v>#REF!</v>
      </c>
    </row>
    <row r="333" spans="1:9" ht="15" customHeight="1">
      <c r="A333" s="511"/>
      <c r="B333" s="512"/>
      <c r="C333" s="513"/>
      <c r="D333" s="514"/>
      <c r="E333" s="515"/>
      <c r="F333" s="516"/>
      <c r="G333" s="517"/>
      <c r="H333" s="518"/>
      <c r="I333" s="518"/>
    </row>
    <row r="334" spans="1:9" ht="15" customHeight="1">
      <c r="A334" s="473"/>
      <c r="B334" s="474" t="s">
        <v>643</v>
      </c>
      <c r="C334" s="475"/>
      <c r="D334" s="498"/>
      <c r="E334" s="499"/>
      <c r="F334" s="500"/>
      <c r="G334" s="479"/>
      <c r="H334" s="480"/>
      <c r="I334" s="480" t="e">
        <f>SUM(I323:I332)</f>
        <v>#REF!</v>
      </c>
    </row>
    <row r="335" spans="1:9" ht="15" customHeight="1">
      <c r="A335" s="481"/>
      <c r="B335" s="482" t="s">
        <v>644</v>
      </c>
      <c r="C335" s="483"/>
      <c r="D335" s="501"/>
      <c r="E335" s="483"/>
      <c r="F335" s="486">
        <v>0.15</v>
      </c>
      <c r="G335" s="487"/>
      <c r="H335" s="488"/>
      <c r="I335" s="480" t="e">
        <f>I334*F335</f>
        <v>#REF!</v>
      </c>
    </row>
    <row r="336" spans="1:9" ht="15" customHeight="1">
      <c r="A336" s="481"/>
      <c r="B336" s="482" t="s">
        <v>645</v>
      </c>
      <c r="C336" s="483"/>
      <c r="D336" s="501"/>
      <c r="E336" s="483"/>
      <c r="F336" s="483"/>
      <c r="G336" s="487"/>
      <c r="H336" s="488"/>
      <c r="I336" s="480" t="e">
        <f>I334+I335</f>
        <v>#REF!</v>
      </c>
    </row>
    <row r="337" spans="1:9" ht="15" customHeight="1">
      <c r="A337" s="502" t="s">
        <v>657</v>
      </c>
      <c r="B337" s="532"/>
      <c r="F337" s="530"/>
      <c r="G337" s="531"/>
      <c r="H337" s="519"/>
      <c r="I337" s="519"/>
    </row>
    <row r="338" spans="1:9" ht="15" customHeight="1">
      <c r="A338" s="502"/>
      <c r="B338" s="532"/>
      <c r="F338" s="530"/>
      <c r="G338" s="531"/>
      <c r="H338" s="519"/>
      <c r="I338" s="519"/>
    </row>
    <row r="339" spans="1:9" ht="15" customHeight="1">
      <c r="A339" s="433" t="s">
        <v>714</v>
      </c>
      <c r="B339" s="532"/>
      <c r="F339" s="530"/>
      <c r="G339" s="531"/>
      <c r="H339" s="519"/>
      <c r="I339" s="519"/>
    </row>
    <row r="340" spans="1:9" ht="15" customHeight="1">
      <c r="A340" s="433" t="s">
        <v>715</v>
      </c>
      <c r="B340" s="532"/>
      <c r="F340" s="530"/>
      <c r="G340" s="531"/>
      <c r="H340" s="519"/>
      <c r="I340" s="519"/>
    </row>
    <row r="341" spans="1:9" ht="15" customHeight="1">
      <c r="A341" s="433" t="s">
        <v>611</v>
      </c>
      <c r="B341" s="434"/>
      <c r="C341" s="419" t="s">
        <v>589</v>
      </c>
      <c r="D341" s="433" t="s">
        <v>716</v>
      </c>
      <c r="E341" s="419"/>
      <c r="F341" s="435"/>
      <c r="G341" s="436"/>
      <c r="H341" s="437"/>
      <c r="I341" s="437"/>
    </row>
    <row r="342" spans="1:9" ht="15" customHeight="1">
      <c r="A342" s="433" t="s">
        <v>613</v>
      </c>
      <c r="B342" s="434"/>
      <c r="C342" s="419" t="s">
        <v>589</v>
      </c>
      <c r="D342" s="434" t="s">
        <v>652</v>
      </c>
      <c r="E342" s="419"/>
      <c r="F342" s="435"/>
      <c r="G342" s="436"/>
      <c r="H342" s="437"/>
      <c r="I342" s="437"/>
    </row>
    <row r="343" spans="1:9" ht="15" customHeight="1">
      <c r="A343" s="1012" t="s">
        <v>70</v>
      </c>
      <c r="B343" s="1012" t="s">
        <v>350</v>
      </c>
      <c r="C343" s="1014"/>
      <c r="D343" s="1015"/>
      <c r="E343" s="1018" t="s">
        <v>614</v>
      </c>
      <c r="F343" s="1018" t="s">
        <v>615</v>
      </c>
      <c r="G343" s="1020" t="s">
        <v>616</v>
      </c>
      <c r="H343" s="443" t="s">
        <v>617</v>
      </c>
      <c r="I343" s="443" t="s">
        <v>618</v>
      </c>
    </row>
    <row r="344" spans="1:9" ht="15" customHeight="1">
      <c r="A344" s="1013"/>
      <c r="B344" s="1013"/>
      <c r="C344" s="1016"/>
      <c r="D344" s="1017"/>
      <c r="E344" s="1019"/>
      <c r="F344" s="1019"/>
      <c r="G344" s="1021"/>
      <c r="H344" s="449" t="s">
        <v>619</v>
      </c>
      <c r="I344" s="449" t="s">
        <v>619</v>
      </c>
    </row>
    <row r="345" spans="1:9" ht="15" customHeight="1">
      <c r="A345" s="450"/>
      <c r="B345" s="451"/>
      <c r="C345" s="452"/>
      <c r="D345" s="490"/>
      <c r="E345" s="491"/>
      <c r="F345" s="492"/>
      <c r="G345" s="456"/>
      <c r="H345" s="457"/>
      <c r="I345" s="457"/>
    </row>
    <row r="346" spans="1:9" ht="15" customHeight="1">
      <c r="A346" s="458">
        <v>1</v>
      </c>
      <c r="B346" s="459" t="s">
        <v>620</v>
      </c>
      <c r="D346" s="495"/>
      <c r="E346" s="496"/>
      <c r="F346" s="497"/>
      <c r="G346" s="464"/>
      <c r="H346" s="465"/>
      <c r="I346" s="466"/>
    </row>
    <row r="347" spans="1:9" ht="15" customHeight="1">
      <c r="A347" s="458"/>
      <c r="B347" s="459"/>
      <c r="C347" s="460" t="s">
        <v>621</v>
      </c>
      <c r="D347" s="495" t="s">
        <v>622</v>
      </c>
      <c r="E347" s="462" t="s">
        <v>623</v>
      </c>
      <c r="F347" s="497" t="s">
        <v>624</v>
      </c>
      <c r="G347" s="464">
        <v>1.351</v>
      </c>
      <c r="H347" s="465">
        <v>133600</v>
      </c>
      <c r="I347" s="466">
        <f>G347*H347</f>
        <v>180493.6</v>
      </c>
    </row>
    <row r="348" spans="1:9" ht="15" customHeight="1">
      <c r="A348" s="458"/>
      <c r="B348" s="459"/>
      <c r="C348" s="460" t="s">
        <v>621</v>
      </c>
      <c r="D348" s="495" t="s">
        <v>628</v>
      </c>
      <c r="E348" s="462" t="s">
        <v>629</v>
      </c>
      <c r="F348" s="497" t="s">
        <v>624</v>
      </c>
      <c r="G348" s="464">
        <v>0.1351</v>
      </c>
      <c r="H348" s="465">
        <v>234000</v>
      </c>
      <c r="I348" s="466">
        <f>G348*H348</f>
        <v>31613.399999999998</v>
      </c>
    </row>
    <row r="349" spans="1:9" ht="15" customHeight="1">
      <c r="A349" s="511"/>
      <c r="B349" s="512"/>
      <c r="C349" s="513"/>
      <c r="D349" s="514"/>
      <c r="E349" s="515"/>
      <c r="F349" s="516"/>
      <c r="G349" s="517"/>
      <c r="H349" s="518"/>
      <c r="I349" s="518"/>
    </row>
    <row r="350" spans="1:9" ht="15" customHeight="1">
      <c r="A350" s="473"/>
      <c r="B350" s="474" t="s">
        <v>643</v>
      </c>
      <c r="C350" s="475"/>
      <c r="D350" s="498"/>
      <c r="E350" s="499"/>
      <c r="F350" s="500"/>
      <c r="G350" s="479"/>
      <c r="H350" s="480"/>
      <c r="I350" s="480">
        <f>SUM(I345:I349)</f>
        <v>212107</v>
      </c>
    </row>
    <row r="351" spans="1:9" ht="15" customHeight="1">
      <c r="A351" s="481"/>
      <c r="B351" s="482" t="s">
        <v>644</v>
      </c>
      <c r="C351" s="483"/>
      <c r="D351" s="501"/>
      <c r="E351" s="483"/>
      <c r="F351" s="486">
        <v>0.15</v>
      </c>
      <c r="G351" s="487"/>
      <c r="H351" s="488"/>
      <c r="I351" s="480">
        <f>I350*F351</f>
        <v>31816.05</v>
      </c>
    </row>
    <row r="352" spans="1:9" ht="15" customHeight="1">
      <c r="A352" s="481"/>
      <c r="B352" s="482" t="s">
        <v>645</v>
      </c>
      <c r="C352" s="483"/>
      <c r="D352" s="501"/>
      <c r="E352" s="483"/>
      <c r="F352" s="483"/>
      <c r="G352" s="487"/>
      <c r="H352" s="488"/>
      <c r="I352" s="480">
        <f>I350+I351</f>
        <v>243923.05</v>
      </c>
    </row>
    <row r="353" spans="1:9" ht="15" customHeight="1">
      <c r="A353" s="502" t="s">
        <v>657</v>
      </c>
      <c r="B353" s="532"/>
      <c r="F353" s="530"/>
      <c r="G353" s="531"/>
      <c r="H353" s="519"/>
      <c r="I353" s="519"/>
    </row>
    <row r="354" spans="1:9" ht="15" customHeight="1">
      <c r="B354" s="532"/>
      <c r="F354" s="530"/>
      <c r="G354" s="531"/>
      <c r="H354" s="519"/>
      <c r="I354" s="519"/>
    </row>
    <row r="355" spans="1:9" ht="15" customHeight="1">
      <c r="A355" s="433" t="s">
        <v>611</v>
      </c>
      <c r="B355" s="434"/>
      <c r="C355" s="419" t="s">
        <v>589</v>
      </c>
      <c r="D355" s="433" t="s">
        <v>717</v>
      </c>
      <c r="E355" s="419"/>
      <c r="F355" s="435"/>
      <c r="G355" s="436"/>
      <c r="H355" s="437"/>
      <c r="I355" s="437"/>
    </row>
    <row r="356" spans="1:9" ht="15" customHeight="1">
      <c r="A356" s="433" t="s">
        <v>613</v>
      </c>
      <c r="B356" s="434"/>
      <c r="C356" s="419" t="s">
        <v>589</v>
      </c>
      <c r="D356" s="434" t="s">
        <v>652</v>
      </c>
      <c r="E356" s="419"/>
      <c r="F356" s="435"/>
      <c r="G356" s="436"/>
      <c r="H356" s="437"/>
      <c r="I356" s="437"/>
    </row>
    <row r="357" spans="1:9" ht="15" customHeight="1">
      <c r="A357" s="1012" t="s">
        <v>70</v>
      </c>
      <c r="B357" s="1012" t="s">
        <v>350</v>
      </c>
      <c r="C357" s="1014"/>
      <c r="D357" s="1015"/>
      <c r="E357" s="1018" t="s">
        <v>614</v>
      </c>
      <c r="F357" s="1018" t="s">
        <v>615</v>
      </c>
      <c r="G357" s="1020" t="s">
        <v>616</v>
      </c>
      <c r="H357" s="443" t="s">
        <v>617</v>
      </c>
      <c r="I357" s="443" t="s">
        <v>618</v>
      </c>
    </row>
    <row r="358" spans="1:9" ht="15" customHeight="1">
      <c r="A358" s="1013"/>
      <c r="B358" s="1013"/>
      <c r="C358" s="1016"/>
      <c r="D358" s="1017"/>
      <c r="E358" s="1019"/>
      <c r="F358" s="1019"/>
      <c r="G358" s="1021"/>
      <c r="H358" s="449" t="s">
        <v>619</v>
      </c>
      <c r="I358" s="449" t="s">
        <v>619</v>
      </c>
    </row>
    <row r="359" spans="1:9" ht="15" customHeight="1">
      <c r="A359" s="450"/>
      <c r="B359" s="451"/>
      <c r="C359" s="452"/>
      <c r="D359" s="490"/>
      <c r="E359" s="491"/>
      <c r="F359" s="492"/>
      <c r="G359" s="456"/>
      <c r="H359" s="457"/>
      <c r="I359" s="457"/>
    </row>
    <row r="360" spans="1:9" ht="15" customHeight="1">
      <c r="A360" s="458">
        <v>1</v>
      </c>
      <c r="B360" s="459" t="s">
        <v>620</v>
      </c>
      <c r="D360" s="495"/>
      <c r="E360" s="496"/>
      <c r="F360" s="497"/>
      <c r="G360" s="464"/>
      <c r="H360" s="465"/>
      <c r="I360" s="466"/>
    </row>
    <row r="361" spans="1:9" ht="15" customHeight="1">
      <c r="A361" s="458"/>
      <c r="B361" s="459"/>
      <c r="C361" s="460" t="s">
        <v>621</v>
      </c>
      <c r="D361" s="495" t="s">
        <v>622</v>
      </c>
      <c r="E361" s="462" t="s">
        <v>623</v>
      </c>
      <c r="F361" s="497" t="s">
        <v>624</v>
      </c>
      <c r="G361" s="464">
        <v>1.5</v>
      </c>
      <c r="H361" s="465">
        <v>133600</v>
      </c>
      <c r="I361" s="466">
        <f>G361*H361</f>
        <v>200400</v>
      </c>
    </row>
    <row r="362" spans="1:9" ht="15" customHeight="1">
      <c r="A362" s="458"/>
      <c r="B362" s="459"/>
      <c r="C362" s="460" t="s">
        <v>621</v>
      </c>
      <c r="D362" s="495" t="s">
        <v>628</v>
      </c>
      <c r="E362" s="462" t="s">
        <v>629</v>
      </c>
      <c r="F362" s="497" t="s">
        <v>624</v>
      </c>
      <c r="G362" s="464">
        <v>0.15</v>
      </c>
      <c r="H362" s="465">
        <v>234000</v>
      </c>
      <c r="I362" s="466">
        <f>G362*H362</f>
        <v>35100</v>
      </c>
    </row>
    <row r="363" spans="1:9" ht="15" customHeight="1">
      <c r="A363" s="511"/>
      <c r="B363" s="512"/>
      <c r="C363" s="513"/>
      <c r="D363" s="514"/>
      <c r="E363" s="515"/>
      <c r="F363" s="516"/>
      <c r="G363" s="517"/>
      <c r="H363" s="518"/>
      <c r="I363" s="518"/>
    </row>
    <row r="364" spans="1:9" ht="15" customHeight="1">
      <c r="A364" s="473"/>
      <c r="B364" s="474" t="s">
        <v>643</v>
      </c>
      <c r="C364" s="475"/>
      <c r="D364" s="498"/>
      <c r="E364" s="499"/>
      <c r="F364" s="500"/>
      <c r="G364" s="479"/>
      <c r="H364" s="480"/>
      <c r="I364" s="480">
        <f>SUM(I359:I363)</f>
        <v>235500</v>
      </c>
    </row>
    <row r="365" spans="1:9" ht="15" customHeight="1">
      <c r="A365" s="481"/>
      <c r="B365" s="482" t="s">
        <v>644</v>
      </c>
      <c r="C365" s="483"/>
      <c r="D365" s="501"/>
      <c r="E365" s="483"/>
      <c r="F365" s="486">
        <v>0.15</v>
      </c>
      <c r="G365" s="487"/>
      <c r="H365" s="488"/>
      <c r="I365" s="480">
        <f>I364*F365</f>
        <v>35325</v>
      </c>
    </row>
    <row r="366" spans="1:9" ht="15" customHeight="1">
      <c r="A366" s="481"/>
      <c r="B366" s="482" t="s">
        <v>645</v>
      </c>
      <c r="C366" s="483"/>
      <c r="D366" s="501"/>
      <c r="E366" s="483"/>
      <c r="F366" s="483"/>
      <c r="G366" s="487"/>
      <c r="H366" s="488"/>
      <c r="I366" s="480">
        <f>I364+I365</f>
        <v>270825</v>
      </c>
    </row>
    <row r="367" spans="1:9" ht="15" customHeight="1">
      <c r="A367" s="502" t="s">
        <v>657</v>
      </c>
      <c r="B367" s="532"/>
      <c r="F367" s="530"/>
      <c r="G367" s="531"/>
      <c r="H367" s="519"/>
      <c r="I367" s="519"/>
    </row>
    <row r="368" spans="1:9" ht="15" customHeight="1">
      <c r="B368" s="532"/>
      <c r="F368" s="530"/>
      <c r="G368" s="531"/>
      <c r="H368" s="519"/>
      <c r="I368" s="519"/>
    </row>
    <row r="369" spans="1:9" ht="15" customHeight="1">
      <c r="A369" s="433" t="s">
        <v>611</v>
      </c>
      <c r="B369" s="434"/>
      <c r="C369" s="419" t="s">
        <v>589</v>
      </c>
      <c r="D369" s="433" t="s">
        <v>718</v>
      </c>
      <c r="E369" s="419"/>
      <c r="F369" s="435"/>
      <c r="G369" s="436"/>
      <c r="H369" s="437"/>
      <c r="I369" s="437"/>
    </row>
    <row r="370" spans="1:9" ht="15" customHeight="1">
      <c r="A370" s="433" t="s">
        <v>613</v>
      </c>
      <c r="B370" s="434"/>
      <c r="C370" s="419" t="s">
        <v>589</v>
      </c>
      <c r="D370" s="434" t="s">
        <v>652</v>
      </c>
      <c r="E370" s="419"/>
      <c r="F370" s="435"/>
      <c r="G370" s="436"/>
      <c r="H370" s="437"/>
      <c r="I370" s="437"/>
    </row>
    <row r="371" spans="1:9" ht="15" customHeight="1">
      <c r="A371" s="1012" t="s">
        <v>70</v>
      </c>
      <c r="B371" s="1012" t="s">
        <v>350</v>
      </c>
      <c r="C371" s="1014"/>
      <c r="D371" s="1015"/>
      <c r="E371" s="1018" t="s">
        <v>614</v>
      </c>
      <c r="F371" s="1018" t="s">
        <v>615</v>
      </c>
      <c r="G371" s="1020" t="s">
        <v>616</v>
      </c>
      <c r="H371" s="443" t="s">
        <v>617</v>
      </c>
      <c r="I371" s="443" t="s">
        <v>618</v>
      </c>
    </row>
    <row r="372" spans="1:9" ht="15" customHeight="1">
      <c r="A372" s="1013"/>
      <c r="B372" s="1013"/>
      <c r="C372" s="1016"/>
      <c r="D372" s="1017"/>
      <c r="E372" s="1019"/>
      <c r="F372" s="1019"/>
      <c r="G372" s="1021"/>
      <c r="H372" s="449" t="s">
        <v>619</v>
      </c>
      <c r="I372" s="449" t="s">
        <v>619</v>
      </c>
    </row>
    <row r="373" spans="1:9" ht="15" customHeight="1">
      <c r="A373" s="450"/>
      <c r="B373" s="451"/>
      <c r="C373" s="452"/>
      <c r="D373" s="490"/>
      <c r="E373" s="491"/>
      <c r="F373" s="492"/>
      <c r="G373" s="456"/>
      <c r="H373" s="457"/>
      <c r="I373" s="457"/>
    </row>
    <row r="374" spans="1:9" ht="15" customHeight="1">
      <c r="A374" s="458">
        <v>1</v>
      </c>
      <c r="B374" s="459" t="s">
        <v>620</v>
      </c>
      <c r="D374" s="495"/>
      <c r="E374" s="496"/>
      <c r="F374" s="497"/>
      <c r="G374" s="464"/>
      <c r="H374" s="465"/>
      <c r="I374" s="466"/>
    </row>
    <row r="375" spans="1:9" ht="15" customHeight="1">
      <c r="A375" s="458"/>
      <c r="B375" s="459"/>
      <c r="C375" s="460" t="s">
        <v>621</v>
      </c>
      <c r="D375" s="495" t="s">
        <v>622</v>
      </c>
      <c r="E375" s="462" t="s">
        <v>623</v>
      </c>
      <c r="F375" s="497" t="s">
        <v>624</v>
      </c>
      <c r="G375" s="464">
        <v>1.65</v>
      </c>
      <c r="H375" s="465">
        <v>133600</v>
      </c>
      <c r="I375" s="466">
        <f>G375*H375</f>
        <v>220440</v>
      </c>
    </row>
    <row r="376" spans="1:9" ht="15" customHeight="1">
      <c r="A376" s="458"/>
      <c r="B376" s="459"/>
      <c r="C376" s="460" t="s">
        <v>621</v>
      </c>
      <c r="D376" s="495" t="s">
        <v>628</v>
      </c>
      <c r="E376" s="462" t="s">
        <v>629</v>
      </c>
      <c r="F376" s="497" t="s">
        <v>624</v>
      </c>
      <c r="G376" s="464">
        <v>0.16500000000000001</v>
      </c>
      <c r="H376" s="465">
        <v>234000</v>
      </c>
      <c r="I376" s="466">
        <f>G376*H376</f>
        <v>38610</v>
      </c>
    </row>
    <row r="377" spans="1:9" ht="15" customHeight="1">
      <c r="A377" s="511"/>
      <c r="B377" s="512"/>
      <c r="C377" s="513"/>
      <c r="D377" s="514"/>
      <c r="E377" s="515"/>
      <c r="F377" s="516"/>
      <c r="G377" s="517"/>
      <c r="H377" s="518"/>
      <c r="I377" s="518"/>
    </row>
    <row r="378" spans="1:9" ht="15" customHeight="1">
      <c r="A378" s="473"/>
      <c r="B378" s="474" t="s">
        <v>643</v>
      </c>
      <c r="C378" s="475"/>
      <c r="D378" s="498"/>
      <c r="E378" s="499"/>
      <c r="F378" s="500"/>
      <c r="G378" s="479"/>
      <c r="H378" s="480"/>
      <c r="I378" s="480">
        <f>SUM(I373:I377)</f>
        <v>259050</v>
      </c>
    </row>
    <row r="379" spans="1:9" ht="15" customHeight="1">
      <c r="A379" s="481"/>
      <c r="B379" s="482" t="s">
        <v>644</v>
      </c>
      <c r="C379" s="483"/>
      <c r="D379" s="501"/>
      <c r="E379" s="483"/>
      <c r="F379" s="486">
        <v>0.15</v>
      </c>
      <c r="G379" s="487"/>
      <c r="H379" s="488"/>
      <c r="I379" s="480">
        <f>I378*F379</f>
        <v>38857.5</v>
      </c>
    </row>
    <row r="380" spans="1:9" ht="15" customHeight="1">
      <c r="A380" s="481"/>
      <c r="B380" s="482" t="s">
        <v>645</v>
      </c>
      <c r="C380" s="483"/>
      <c r="D380" s="501"/>
      <c r="E380" s="483"/>
      <c r="F380" s="483"/>
      <c r="G380" s="487"/>
      <c r="H380" s="488"/>
      <c r="I380" s="480">
        <f>I378+I379</f>
        <v>297907.5</v>
      </c>
    </row>
    <row r="381" spans="1:9" ht="15" customHeight="1">
      <c r="A381" s="502" t="s">
        <v>657</v>
      </c>
      <c r="B381" s="532"/>
      <c r="F381" s="530"/>
      <c r="G381" s="531"/>
      <c r="H381" s="519"/>
      <c r="I381" s="519"/>
    </row>
    <row r="382" spans="1:9" ht="15" customHeight="1">
      <c r="A382" s="503"/>
      <c r="G382" s="509"/>
      <c r="H382" s="510"/>
      <c r="I382" s="506"/>
    </row>
    <row r="383" spans="1:9" ht="15" customHeight="1">
      <c r="A383" s="433" t="s">
        <v>719</v>
      </c>
      <c r="B383" s="532"/>
      <c r="F383" s="530"/>
      <c r="G383" s="531"/>
      <c r="H383" s="519"/>
      <c r="I383" s="519"/>
    </row>
    <row r="384" spans="1:9" ht="15" customHeight="1">
      <c r="A384" s="433" t="s">
        <v>611</v>
      </c>
      <c r="B384" s="434"/>
      <c r="C384" s="419" t="s">
        <v>589</v>
      </c>
      <c r="D384" s="434" t="s">
        <v>720</v>
      </c>
      <c r="E384" s="419"/>
      <c r="F384" s="435"/>
      <c r="G384" s="436"/>
      <c r="H384" s="437"/>
      <c r="I384" s="437"/>
    </row>
    <row r="385" spans="1:9" ht="15" customHeight="1">
      <c r="A385" s="433" t="s">
        <v>613</v>
      </c>
      <c r="B385" s="434"/>
      <c r="C385" s="419" t="s">
        <v>589</v>
      </c>
      <c r="D385" s="434" t="s">
        <v>652</v>
      </c>
      <c r="E385" s="419"/>
      <c r="F385" s="435"/>
      <c r="G385" s="436"/>
      <c r="H385" s="437"/>
      <c r="I385" s="437"/>
    </row>
    <row r="386" spans="1:9" ht="15" customHeight="1">
      <c r="A386" s="1012" t="s">
        <v>70</v>
      </c>
      <c r="B386" s="1012" t="s">
        <v>350</v>
      </c>
      <c r="C386" s="1014"/>
      <c r="D386" s="1015"/>
      <c r="E386" s="1018" t="s">
        <v>614</v>
      </c>
      <c r="F386" s="1018" t="s">
        <v>615</v>
      </c>
      <c r="G386" s="1020" t="s">
        <v>616</v>
      </c>
      <c r="H386" s="443" t="s">
        <v>617</v>
      </c>
      <c r="I386" s="443" t="s">
        <v>618</v>
      </c>
    </row>
    <row r="387" spans="1:9" ht="15" customHeight="1">
      <c r="A387" s="1013"/>
      <c r="B387" s="1013"/>
      <c r="C387" s="1016"/>
      <c r="D387" s="1017"/>
      <c r="E387" s="1019"/>
      <c r="F387" s="1019"/>
      <c r="G387" s="1021"/>
      <c r="H387" s="449" t="s">
        <v>619</v>
      </c>
      <c r="I387" s="449" t="s">
        <v>619</v>
      </c>
    </row>
    <row r="388" spans="1:9" ht="15" customHeight="1">
      <c r="A388" s="450"/>
      <c r="B388" s="451"/>
      <c r="C388" s="452"/>
      <c r="D388" s="490"/>
      <c r="E388" s="491"/>
      <c r="F388" s="492"/>
      <c r="G388" s="456"/>
      <c r="H388" s="457"/>
      <c r="I388" s="457"/>
    </row>
    <row r="389" spans="1:9" ht="15" customHeight="1">
      <c r="A389" s="458">
        <v>1</v>
      </c>
      <c r="B389" s="459" t="s">
        <v>620</v>
      </c>
      <c r="D389" s="495"/>
      <c r="E389" s="496"/>
      <c r="F389" s="497"/>
      <c r="G389" s="464"/>
      <c r="H389" s="465"/>
      <c r="I389" s="466"/>
    </row>
    <row r="390" spans="1:9" ht="15" customHeight="1">
      <c r="A390" s="458"/>
      <c r="B390" s="459"/>
      <c r="C390" s="460" t="s">
        <v>621</v>
      </c>
      <c r="D390" s="495" t="s">
        <v>622</v>
      </c>
      <c r="E390" s="462" t="s">
        <v>623</v>
      </c>
      <c r="F390" s="497" t="s">
        <v>624</v>
      </c>
      <c r="G390" s="464">
        <v>0.43</v>
      </c>
      <c r="H390" s="465">
        <f>H375</f>
        <v>133600</v>
      </c>
      <c r="I390" s="466">
        <f>G390*H390</f>
        <v>57448</v>
      </c>
    </row>
    <row r="391" spans="1:9" ht="15" customHeight="1">
      <c r="A391" s="458"/>
      <c r="B391" s="459"/>
      <c r="C391" s="460" t="s">
        <v>621</v>
      </c>
      <c r="D391" s="495" t="s">
        <v>628</v>
      </c>
      <c r="E391" s="462" t="s">
        <v>629</v>
      </c>
      <c r="F391" s="497" t="s">
        <v>624</v>
      </c>
      <c r="G391" s="464">
        <v>4.2999999999999997E-2</v>
      </c>
      <c r="H391" s="465">
        <f>H376</f>
        <v>234000</v>
      </c>
      <c r="I391" s="466">
        <f>G391*H391</f>
        <v>10062</v>
      </c>
    </row>
    <row r="392" spans="1:9" ht="15" customHeight="1">
      <c r="A392" s="511"/>
      <c r="B392" s="512"/>
      <c r="C392" s="513"/>
      <c r="D392" s="514"/>
      <c r="E392" s="515"/>
      <c r="F392" s="516"/>
      <c r="G392" s="517"/>
      <c r="H392" s="518"/>
      <c r="I392" s="518"/>
    </row>
    <row r="393" spans="1:9" ht="15" customHeight="1">
      <c r="A393" s="458">
        <v>2</v>
      </c>
      <c r="B393" s="459" t="s">
        <v>630</v>
      </c>
      <c r="D393" s="495"/>
      <c r="E393" s="496"/>
      <c r="F393" s="497"/>
      <c r="G393" s="464"/>
      <c r="H393" s="465"/>
      <c r="I393" s="466"/>
    </row>
    <row r="394" spans="1:9" ht="15" customHeight="1">
      <c r="A394" s="458"/>
      <c r="B394" s="459"/>
      <c r="C394" s="460" t="s">
        <v>621</v>
      </c>
      <c r="D394" s="495" t="s">
        <v>705</v>
      </c>
      <c r="E394" s="462" t="s">
        <v>706</v>
      </c>
      <c r="F394" s="497" t="s">
        <v>707</v>
      </c>
      <c r="G394" s="464">
        <v>1.25</v>
      </c>
      <c r="H394" s="465">
        <f>H329</f>
        <v>18900</v>
      </c>
      <c r="I394" s="466">
        <f>G394*H394</f>
        <v>23625</v>
      </c>
    </row>
    <row r="395" spans="1:9" ht="15" customHeight="1">
      <c r="A395" s="511"/>
      <c r="B395" s="533"/>
      <c r="C395" s="513"/>
      <c r="D395" s="514"/>
      <c r="E395" s="534"/>
      <c r="F395" s="516"/>
      <c r="G395" s="517"/>
      <c r="H395" s="518"/>
      <c r="I395" s="535"/>
    </row>
    <row r="396" spans="1:9" ht="15" customHeight="1">
      <c r="A396" s="458">
        <v>3</v>
      </c>
      <c r="B396" s="459" t="s">
        <v>708</v>
      </c>
      <c r="D396" s="495"/>
      <c r="E396" s="496"/>
      <c r="F396" s="497"/>
      <c r="G396" s="464"/>
      <c r="H396" s="465"/>
      <c r="I396" s="466"/>
    </row>
    <row r="397" spans="1:9" ht="15" customHeight="1">
      <c r="A397" s="458"/>
      <c r="B397" s="459"/>
      <c r="C397" s="460" t="s">
        <v>621</v>
      </c>
      <c r="D397" s="495" t="s">
        <v>709</v>
      </c>
      <c r="E397" s="462" t="s">
        <v>710</v>
      </c>
      <c r="F397" s="497" t="s">
        <v>580</v>
      </c>
      <c r="G397" s="464">
        <v>0.125</v>
      </c>
      <c r="H397" s="465" t="e">
        <f>H332</f>
        <v>#REF!</v>
      </c>
      <c r="I397" s="466" t="e">
        <f>G397*H397</f>
        <v>#REF!</v>
      </c>
    </row>
    <row r="398" spans="1:9" ht="15" customHeight="1">
      <c r="A398" s="511"/>
      <c r="B398" s="512"/>
      <c r="C398" s="513"/>
      <c r="D398" s="514"/>
      <c r="E398" s="515"/>
      <c r="F398" s="516"/>
      <c r="G398" s="517"/>
      <c r="H398" s="518"/>
      <c r="I398" s="518"/>
    </row>
    <row r="399" spans="1:9" ht="15" customHeight="1">
      <c r="A399" s="473"/>
      <c r="B399" s="474" t="s">
        <v>643</v>
      </c>
      <c r="C399" s="475"/>
      <c r="D399" s="498"/>
      <c r="E399" s="499"/>
      <c r="F399" s="500"/>
      <c r="G399" s="479"/>
      <c r="H399" s="480"/>
      <c r="I399" s="480" t="e">
        <f>SUM(I390:I398)</f>
        <v>#REF!</v>
      </c>
    </row>
    <row r="400" spans="1:9" ht="15" customHeight="1">
      <c r="A400" s="481"/>
      <c r="B400" s="482" t="s">
        <v>644</v>
      </c>
      <c r="C400" s="483"/>
      <c r="D400" s="501"/>
      <c r="E400" s="483"/>
      <c r="F400" s="486">
        <v>0.15</v>
      </c>
      <c r="G400" s="487"/>
      <c r="H400" s="488"/>
      <c r="I400" s="480" t="e">
        <f>I399*F400</f>
        <v>#REF!</v>
      </c>
    </row>
    <row r="401" spans="1:9" ht="15" customHeight="1">
      <c r="A401" s="481"/>
      <c r="B401" s="482" t="s">
        <v>645</v>
      </c>
      <c r="C401" s="483"/>
      <c r="D401" s="501"/>
      <c r="E401" s="483"/>
      <c r="F401" s="483"/>
      <c r="G401" s="487"/>
      <c r="H401" s="488"/>
      <c r="I401" s="480" t="e">
        <f>I399+I400</f>
        <v>#REF!</v>
      </c>
    </row>
    <row r="402" spans="1:9" ht="15" customHeight="1">
      <c r="A402" s="502" t="s">
        <v>657</v>
      </c>
      <c r="B402" s="532"/>
      <c r="F402" s="530"/>
      <c r="G402" s="531"/>
      <c r="H402" s="519"/>
      <c r="I402" s="519"/>
    </row>
    <row r="403" spans="1:9" ht="15" customHeight="1">
      <c r="A403" s="502" t="s">
        <v>699</v>
      </c>
      <c r="B403" s="532"/>
      <c r="F403" s="530"/>
      <c r="G403" s="531"/>
      <c r="H403" s="519"/>
      <c r="I403" s="519"/>
    </row>
    <row r="404" spans="1:9" ht="15" customHeight="1">
      <c r="A404" s="502"/>
      <c r="B404" s="532"/>
      <c r="F404" s="530"/>
      <c r="G404" s="531"/>
      <c r="H404" s="519"/>
      <c r="I404" s="519"/>
    </row>
    <row r="405" spans="1:9" ht="15" customHeight="1">
      <c r="A405" s="433" t="s">
        <v>611</v>
      </c>
      <c r="B405" s="434"/>
      <c r="C405" s="419" t="s">
        <v>589</v>
      </c>
      <c r="D405" s="434" t="s">
        <v>721</v>
      </c>
      <c r="E405" s="419"/>
      <c r="F405" s="435"/>
      <c r="G405" s="436"/>
      <c r="H405" s="437"/>
      <c r="I405" s="437"/>
    </row>
    <row r="406" spans="1:9" ht="15" customHeight="1">
      <c r="A406" s="433" t="s">
        <v>613</v>
      </c>
      <c r="B406" s="434"/>
      <c r="C406" s="419" t="s">
        <v>589</v>
      </c>
      <c r="D406" s="434" t="s">
        <v>652</v>
      </c>
      <c r="E406" s="419"/>
      <c r="F406" s="435"/>
      <c r="G406" s="436"/>
      <c r="H406" s="437"/>
      <c r="I406" s="437"/>
    </row>
    <row r="407" spans="1:9" ht="15" customHeight="1">
      <c r="A407" s="1012" t="s">
        <v>70</v>
      </c>
      <c r="B407" s="1012" t="s">
        <v>350</v>
      </c>
      <c r="C407" s="1014"/>
      <c r="D407" s="1015"/>
      <c r="E407" s="1018" t="s">
        <v>614</v>
      </c>
      <c r="F407" s="1018" t="s">
        <v>615</v>
      </c>
      <c r="G407" s="1020" t="s">
        <v>616</v>
      </c>
      <c r="H407" s="443" t="s">
        <v>617</v>
      </c>
      <c r="I407" s="443" t="s">
        <v>618</v>
      </c>
    </row>
    <row r="408" spans="1:9" ht="15" customHeight="1">
      <c r="A408" s="1013"/>
      <c r="B408" s="1013"/>
      <c r="C408" s="1016"/>
      <c r="D408" s="1017"/>
      <c r="E408" s="1019"/>
      <c r="F408" s="1019"/>
      <c r="G408" s="1021"/>
      <c r="H408" s="449" t="s">
        <v>619</v>
      </c>
      <c r="I408" s="449" t="s">
        <v>619</v>
      </c>
    </row>
    <row r="409" spans="1:9" ht="15" customHeight="1">
      <c r="A409" s="450"/>
      <c r="B409" s="451"/>
      <c r="C409" s="452"/>
      <c r="D409" s="490"/>
      <c r="E409" s="491"/>
      <c r="F409" s="492"/>
      <c r="G409" s="456"/>
      <c r="H409" s="457"/>
      <c r="I409" s="457"/>
    </row>
    <row r="410" spans="1:9" ht="15" customHeight="1">
      <c r="A410" s="458">
        <v>1</v>
      </c>
      <c r="B410" s="459" t="s">
        <v>620</v>
      </c>
      <c r="D410" s="495"/>
      <c r="E410" s="496"/>
      <c r="F410" s="497"/>
      <c r="G410" s="464"/>
      <c r="H410" s="465"/>
      <c r="I410" s="466"/>
    </row>
    <row r="411" spans="1:9" ht="15" customHeight="1">
      <c r="A411" s="458"/>
      <c r="B411" s="459"/>
      <c r="C411" s="460" t="s">
        <v>621</v>
      </c>
      <c r="D411" s="495" t="s">
        <v>622</v>
      </c>
      <c r="E411" s="462" t="s">
        <v>623</v>
      </c>
      <c r="F411" s="497" t="s">
        <v>624</v>
      </c>
      <c r="G411" s="464">
        <v>0.5</v>
      </c>
      <c r="H411" s="465">
        <f>H390</f>
        <v>133600</v>
      </c>
      <c r="I411" s="466">
        <f>G411*H411</f>
        <v>66800</v>
      </c>
    </row>
    <row r="412" spans="1:9" ht="15" customHeight="1">
      <c r="A412" s="458"/>
      <c r="B412" s="459"/>
      <c r="C412" s="460" t="s">
        <v>621</v>
      </c>
      <c r="D412" s="495" t="s">
        <v>628</v>
      </c>
      <c r="E412" s="462" t="s">
        <v>629</v>
      </c>
      <c r="F412" s="497" t="s">
        <v>624</v>
      </c>
      <c r="G412" s="464">
        <f>0.05</f>
        <v>0.05</v>
      </c>
      <c r="H412" s="465">
        <f>H391</f>
        <v>234000</v>
      </c>
      <c r="I412" s="466">
        <f>G412*H412</f>
        <v>11700</v>
      </c>
    </row>
    <row r="413" spans="1:9" ht="15" customHeight="1">
      <c r="A413" s="511"/>
      <c r="B413" s="512"/>
      <c r="C413" s="513"/>
      <c r="D413" s="514"/>
      <c r="E413" s="515"/>
      <c r="F413" s="516"/>
      <c r="G413" s="517"/>
      <c r="H413" s="518"/>
      <c r="I413" s="518"/>
    </row>
    <row r="414" spans="1:9" ht="15" customHeight="1">
      <c r="A414" s="458">
        <v>2</v>
      </c>
      <c r="B414" s="459" t="s">
        <v>630</v>
      </c>
      <c r="D414" s="495"/>
      <c r="E414" s="496"/>
      <c r="F414" s="497"/>
      <c r="G414" s="464"/>
      <c r="H414" s="465"/>
      <c r="I414" s="466"/>
    </row>
    <row r="415" spans="1:9" ht="15" customHeight="1">
      <c r="A415" s="458"/>
      <c r="B415" s="459"/>
      <c r="C415" s="460" t="s">
        <v>621</v>
      </c>
      <c r="D415" s="495" t="s">
        <v>705</v>
      </c>
      <c r="E415" s="462" t="s">
        <v>706</v>
      </c>
      <c r="F415" s="497" t="s">
        <v>707</v>
      </c>
      <c r="G415" s="464">
        <v>1.25</v>
      </c>
      <c r="H415" s="465">
        <f>H394</f>
        <v>18900</v>
      </c>
      <c r="I415" s="466">
        <f>G415*H415</f>
        <v>23625</v>
      </c>
    </row>
    <row r="416" spans="1:9" ht="15" customHeight="1">
      <c r="A416" s="511"/>
      <c r="B416" s="533"/>
      <c r="C416" s="513"/>
      <c r="D416" s="514"/>
      <c r="E416" s="534"/>
      <c r="F416" s="516"/>
      <c r="G416" s="517"/>
      <c r="H416" s="518"/>
      <c r="I416" s="535"/>
    </row>
    <row r="417" spans="1:9" ht="15" customHeight="1">
      <c r="A417" s="458">
        <v>3</v>
      </c>
      <c r="B417" s="459" t="s">
        <v>708</v>
      </c>
      <c r="D417" s="495"/>
      <c r="E417" s="496"/>
      <c r="F417" s="497"/>
      <c r="G417" s="464"/>
      <c r="H417" s="465"/>
      <c r="I417" s="466"/>
    </row>
    <row r="418" spans="1:9" ht="15" customHeight="1">
      <c r="A418" s="458"/>
      <c r="B418" s="459"/>
      <c r="C418" s="460" t="s">
        <v>621</v>
      </c>
      <c r="D418" s="495" t="s">
        <v>709</v>
      </c>
      <c r="E418" s="462" t="s">
        <v>710</v>
      </c>
      <c r="F418" s="497" t="s">
        <v>580</v>
      </c>
      <c r="G418" s="464">
        <v>0.125</v>
      </c>
      <c r="H418" s="465" t="e">
        <f>H397</f>
        <v>#REF!</v>
      </c>
      <c r="I418" s="466" t="e">
        <f>G418*H418</f>
        <v>#REF!</v>
      </c>
    </row>
    <row r="419" spans="1:9" ht="15" customHeight="1">
      <c r="A419" s="511"/>
      <c r="B419" s="512"/>
      <c r="C419" s="513"/>
      <c r="D419" s="514"/>
      <c r="E419" s="515"/>
      <c r="F419" s="516"/>
      <c r="G419" s="517"/>
      <c r="H419" s="518"/>
      <c r="I419" s="518"/>
    </row>
    <row r="420" spans="1:9" ht="15" customHeight="1">
      <c r="A420" s="473"/>
      <c r="B420" s="474" t="s">
        <v>643</v>
      </c>
      <c r="C420" s="475"/>
      <c r="D420" s="498"/>
      <c r="E420" s="499"/>
      <c r="F420" s="500"/>
      <c r="G420" s="479"/>
      <c r="H420" s="480"/>
      <c r="I420" s="480" t="e">
        <f>SUM(I410:I419)</f>
        <v>#REF!</v>
      </c>
    </row>
    <row r="421" spans="1:9" ht="15" customHeight="1">
      <c r="A421" s="481"/>
      <c r="B421" s="482" t="s">
        <v>644</v>
      </c>
      <c r="C421" s="483"/>
      <c r="D421" s="501"/>
      <c r="E421" s="483"/>
      <c r="F421" s="486">
        <v>0.15</v>
      </c>
      <c r="G421" s="487"/>
      <c r="H421" s="488"/>
      <c r="I421" s="480" t="e">
        <f>I420*F421</f>
        <v>#REF!</v>
      </c>
    </row>
    <row r="422" spans="1:9" ht="15" customHeight="1">
      <c r="A422" s="481"/>
      <c r="B422" s="482" t="s">
        <v>645</v>
      </c>
      <c r="C422" s="483"/>
      <c r="D422" s="501"/>
      <c r="E422" s="483"/>
      <c r="F422" s="483"/>
      <c r="G422" s="487"/>
      <c r="H422" s="488"/>
      <c r="I422" s="480" t="e">
        <f>I420+I421</f>
        <v>#REF!</v>
      </c>
    </row>
    <row r="423" spans="1:9" ht="15" customHeight="1">
      <c r="A423" s="502" t="s">
        <v>657</v>
      </c>
      <c r="B423" s="532"/>
      <c r="F423" s="530"/>
      <c r="G423" s="531"/>
      <c r="H423" s="519"/>
      <c r="I423" s="519"/>
    </row>
    <row r="424" spans="1:9" ht="15" customHeight="1">
      <c r="A424" s="502"/>
      <c r="B424" s="532"/>
      <c r="F424" s="530"/>
      <c r="G424" s="531"/>
      <c r="H424" s="519"/>
      <c r="I424" s="519"/>
    </row>
    <row r="425" spans="1:9" ht="15" customHeight="1">
      <c r="A425" s="433" t="s">
        <v>611</v>
      </c>
      <c r="B425" s="434"/>
      <c r="C425" s="419" t="s">
        <v>589</v>
      </c>
      <c r="D425" s="434" t="s">
        <v>722</v>
      </c>
      <c r="E425" s="419"/>
      <c r="F425" s="435"/>
      <c r="G425" s="436"/>
      <c r="H425" s="437"/>
      <c r="I425" s="437"/>
    </row>
    <row r="426" spans="1:9" ht="15" customHeight="1">
      <c r="A426" s="433" t="s">
        <v>613</v>
      </c>
      <c r="B426" s="434"/>
      <c r="C426" s="419" t="s">
        <v>589</v>
      </c>
      <c r="D426" s="434" t="s">
        <v>652</v>
      </c>
      <c r="E426" s="419"/>
      <c r="F426" s="435"/>
      <c r="G426" s="436"/>
      <c r="H426" s="437"/>
      <c r="I426" s="437"/>
    </row>
    <row r="427" spans="1:9" ht="15" customHeight="1">
      <c r="A427" s="1012" t="s">
        <v>70</v>
      </c>
      <c r="B427" s="1012" t="s">
        <v>350</v>
      </c>
      <c r="C427" s="1014"/>
      <c r="D427" s="1015"/>
      <c r="E427" s="1018" t="s">
        <v>614</v>
      </c>
      <c r="F427" s="1018" t="s">
        <v>615</v>
      </c>
      <c r="G427" s="1020" t="s">
        <v>616</v>
      </c>
      <c r="H427" s="443" t="s">
        <v>617</v>
      </c>
      <c r="I427" s="443" t="s">
        <v>618</v>
      </c>
    </row>
    <row r="428" spans="1:9" ht="15" customHeight="1">
      <c r="A428" s="1013"/>
      <c r="B428" s="1013"/>
      <c r="C428" s="1016"/>
      <c r="D428" s="1017"/>
      <c r="E428" s="1019"/>
      <c r="F428" s="1019"/>
      <c r="G428" s="1021"/>
      <c r="H428" s="449" t="s">
        <v>619</v>
      </c>
      <c r="I428" s="449" t="s">
        <v>619</v>
      </c>
    </row>
    <row r="429" spans="1:9" ht="15" customHeight="1">
      <c r="A429" s="450"/>
      <c r="B429" s="451"/>
      <c r="C429" s="452"/>
      <c r="D429" s="490"/>
      <c r="E429" s="491"/>
      <c r="F429" s="492"/>
      <c r="G429" s="456"/>
      <c r="H429" s="457"/>
      <c r="I429" s="457"/>
    </row>
    <row r="430" spans="1:9" ht="15" customHeight="1">
      <c r="A430" s="458">
        <v>1</v>
      </c>
      <c r="B430" s="459" t="s">
        <v>620</v>
      </c>
      <c r="D430" s="495"/>
      <c r="E430" s="496"/>
      <c r="F430" s="497"/>
      <c r="G430" s="464"/>
      <c r="H430" s="465"/>
      <c r="I430" s="466"/>
    </row>
    <row r="431" spans="1:9" ht="15" customHeight="1">
      <c r="A431" s="458"/>
      <c r="B431" s="459"/>
      <c r="C431" s="460" t="s">
        <v>621</v>
      </c>
      <c r="D431" s="495" t="s">
        <v>622</v>
      </c>
      <c r="E431" s="462" t="s">
        <v>623</v>
      </c>
      <c r="F431" s="497" t="s">
        <v>624</v>
      </c>
      <c r="G431" s="464">
        <v>0.55000000000000004</v>
      </c>
      <c r="H431" s="465">
        <f>H411</f>
        <v>133600</v>
      </c>
      <c r="I431" s="466">
        <f>G431*H431</f>
        <v>73480</v>
      </c>
    </row>
    <row r="432" spans="1:9" ht="15" customHeight="1">
      <c r="A432" s="458"/>
      <c r="B432" s="459"/>
      <c r="C432" s="460" t="s">
        <v>621</v>
      </c>
      <c r="D432" s="495" t="s">
        <v>628</v>
      </c>
      <c r="E432" s="462" t="s">
        <v>629</v>
      </c>
      <c r="F432" s="497" t="s">
        <v>624</v>
      </c>
      <c r="G432" s="464">
        <v>5.5E-2</v>
      </c>
      <c r="H432" s="465">
        <f>H412</f>
        <v>234000</v>
      </c>
      <c r="I432" s="466">
        <f>G432*H432</f>
        <v>12870</v>
      </c>
    </row>
    <row r="433" spans="1:17" ht="15" customHeight="1">
      <c r="A433" s="511"/>
      <c r="B433" s="512"/>
      <c r="C433" s="513"/>
      <c r="D433" s="514"/>
      <c r="E433" s="515"/>
      <c r="F433" s="516"/>
      <c r="G433" s="517"/>
      <c r="H433" s="518"/>
      <c r="I433" s="518"/>
    </row>
    <row r="434" spans="1:17" ht="15" customHeight="1">
      <c r="A434" s="458">
        <v>2</v>
      </c>
      <c r="B434" s="459" t="s">
        <v>630</v>
      </c>
      <c r="D434" s="495"/>
      <c r="E434" s="496"/>
      <c r="F434" s="497"/>
      <c r="G434" s="464"/>
      <c r="H434" s="465"/>
      <c r="I434" s="466"/>
    </row>
    <row r="435" spans="1:17" ht="15" customHeight="1">
      <c r="A435" s="458"/>
      <c r="B435" s="459"/>
      <c r="C435" s="460" t="s">
        <v>621</v>
      </c>
      <c r="D435" s="495" t="s">
        <v>705</v>
      </c>
      <c r="E435" s="462" t="s">
        <v>706</v>
      </c>
      <c r="F435" s="497" t="s">
        <v>707</v>
      </c>
      <c r="G435" s="464">
        <v>1.25</v>
      </c>
      <c r="H435" s="465">
        <f>H415</f>
        <v>18900</v>
      </c>
      <c r="I435" s="466">
        <f>G435*H435</f>
        <v>23625</v>
      </c>
    </row>
    <row r="436" spans="1:17" ht="15" customHeight="1">
      <c r="A436" s="511"/>
      <c r="B436" s="533"/>
      <c r="C436" s="513"/>
      <c r="D436" s="514"/>
      <c r="E436" s="534"/>
      <c r="F436" s="516"/>
      <c r="G436" s="517"/>
      <c r="H436" s="518"/>
      <c r="I436" s="535"/>
    </row>
    <row r="437" spans="1:17" ht="15" customHeight="1">
      <c r="A437" s="458">
        <v>3</v>
      </c>
      <c r="B437" s="459" t="s">
        <v>708</v>
      </c>
      <c r="D437" s="495"/>
      <c r="E437" s="496"/>
      <c r="F437" s="497"/>
      <c r="G437" s="464"/>
      <c r="H437" s="465"/>
      <c r="I437" s="466"/>
    </row>
    <row r="438" spans="1:17" ht="15" customHeight="1">
      <c r="A438" s="458"/>
      <c r="B438" s="459"/>
      <c r="C438" s="460" t="s">
        <v>621</v>
      </c>
      <c r="D438" s="495" t="s">
        <v>709</v>
      </c>
      <c r="E438" s="462" t="s">
        <v>710</v>
      </c>
      <c r="F438" s="497" t="s">
        <v>580</v>
      </c>
      <c r="G438" s="464">
        <v>0.125</v>
      </c>
      <c r="H438" s="465" t="e">
        <f>H418</f>
        <v>#REF!</v>
      </c>
      <c r="I438" s="466" t="e">
        <f>G438*H438</f>
        <v>#REF!</v>
      </c>
    </row>
    <row r="439" spans="1:17" ht="15" customHeight="1">
      <c r="A439" s="511"/>
      <c r="B439" s="512"/>
      <c r="C439" s="513"/>
      <c r="D439" s="514"/>
      <c r="E439" s="515"/>
      <c r="F439" s="516"/>
      <c r="G439" s="517"/>
      <c r="H439" s="518"/>
      <c r="I439" s="518"/>
    </row>
    <row r="440" spans="1:17" ht="15" customHeight="1">
      <c r="A440" s="473"/>
      <c r="B440" s="474" t="s">
        <v>643</v>
      </c>
      <c r="C440" s="475"/>
      <c r="D440" s="498"/>
      <c r="E440" s="499"/>
      <c r="F440" s="500"/>
      <c r="G440" s="479"/>
      <c r="H440" s="480"/>
      <c r="I440" s="480" t="e">
        <f>SUM(I430:I439)</f>
        <v>#REF!</v>
      </c>
    </row>
    <row r="441" spans="1:17" ht="15" customHeight="1">
      <c r="A441" s="481"/>
      <c r="B441" s="482" t="s">
        <v>644</v>
      </c>
      <c r="C441" s="483"/>
      <c r="D441" s="501"/>
      <c r="E441" s="483"/>
      <c r="F441" s="486">
        <v>0.15</v>
      </c>
      <c r="G441" s="487"/>
      <c r="H441" s="488"/>
      <c r="I441" s="480" t="e">
        <f>I440*F441</f>
        <v>#REF!</v>
      </c>
    </row>
    <row r="442" spans="1:17" ht="15" customHeight="1">
      <c r="A442" s="481"/>
      <c r="B442" s="482" t="s">
        <v>645</v>
      </c>
      <c r="C442" s="483"/>
      <c r="D442" s="501"/>
      <c r="E442" s="483"/>
      <c r="F442" s="483"/>
      <c r="G442" s="487"/>
      <c r="H442" s="488"/>
      <c r="I442" s="480" t="e">
        <f>I440+I441</f>
        <v>#REF!</v>
      </c>
    </row>
    <row r="443" spans="1:17" ht="15" customHeight="1">
      <c r="A443" s="502" t="s">
        <v>657</v>
      </c>
      <c r="B443" s="532"/>
      <c r="F443" s="530"/>
      <c r="G443" s="531"/>
      <c r="H443" s="519"/>
      <c r="I443" s="519"/>
    </row>
    <row r="444" spans="1:17" ht="15" customHeight="1">
      <c r="A444" s="502"/>
      <c r="B444" s="532"/>
      <c r="F444" s="530"/>
      <c r="G444" s="531"/>
      <c r="H444" s="519"/>
      <c r="I444" s="519"/>
    </row>
    <row r="445" spans="1:17" s="522" customFormat="1" ht="15" customHeight="1">
      <c r="A445" s="537" t="s">
        <v>611</v>
      </c>
      <c r="B445" s="538"/>
      <c r="C445" s="539" t="s">
        <v>589</v>
      </c>
      <c r="D445" s="538" t="s">
        <v>723</v>
      </c>
      <c r="E445" s="539"/>
      <c r="F445" s="540"/>
      <c r="G445" s="541"/>
      <c r="H445" s="542"/>
      <c r="I445" s="542"/>
      <c r="P445" s="543"/>
      <c r="Q445" s="543"/>
    </row>
    <row r="446" spans="1:17" ht="15" customHeight="1">
      <c r="A446" s="433" t="s">
        <v>613</v>
      </c>
      <c r="B446" s="434"/>
      <c r="C446" s="419" t="s">
        <v>589</v>
      </c>
      <c r="D446" s="434" t="s">
        <v>601</v>
      </c>
      <c r="E446" s="419"/>
      <c r="F446" s="435"/>
      <c r="G446" s="436"/>
      <c r="H446" s="437"/>
      <c r="I446" s="437"/>
    </row>
    <row r="447" spans="1:17" ht="15" customHeight="1">
      <c r="A447" s="1012" t="s">
        <v>70</v>
      </c>
      <c r="B447" s="1012" t="s">
        <v>350</v>
      </c>
      <c r="C447" s="1014"/>
      <c r="D447" s="1015"/>
      <c r="E447" s="1018" t="s">
        <v>614</v>
      </c>
      <c r="F447" s="1018" t="s">
        <v>615</v>
      </c>
      <c r="G447" s="1020" t="s">
        <v>616</v>
      </c>
      <c r="H447" s="443" t="s">
        <v>617</v>
      </c>
      <c r="I447" s="443" t="s">
        <v>618</v>
      </c>
    </row>
    <row r="448" spans="1:17" ht="15" customHeight="1">
      <c r="A448" s="1013"/>
      <c r="B448" s="1013"/>
      <c r="C448" s="1016"/>
      <c r="D448" s="1017"/>
      <c r="E448" s="1019"/>
      <c r="F448" s="1019"/>
      <c r="G448" s="1021"/>
      <c r="H448" s="449" t="s">
        <v>619</v>
      </c>
      <c r="I448" s="449" t="s">
        <v>619</v>
      </c>
    </row>
    <row r="449" spans="1:11" ht="15" customHeight="1">
      <c r="A449" s="450"/>
      <c r="B449" s="451"/>
      <c r="C449" s="452"/>
      <c r="D449" s="490"/>
      <c r="E449" s="491"/>
      <c r="F449" s="492"/>
      <c r="G449" s="456"/>
      <c r="H449" s="457"/>
      <c r="I449" s="457"/>
    </row>
    <row r="450" spans="1:11" ht="15" customHeight="1">
      <c r="A450" s="458">
        <v>1</v>
      </c>
      <c r="B450" s="459" t="s">
        <v>620</v>
      </c>
      <c r="D450" s="495"/>
      <c r="E450" s="496"/>
      <c r="F450" s="497"/>
      <c r="G450" s="464"/>
      <c r="H450" s="465"/>
      <c r="I450" s="466"/>
    </row>
    <row r="451" spans="1:11" ht="15" customHeight="1">
      <c r="A451" s="458"/>
      <c r="B451" s="459"/>
      <c r="C451" s="460" t="s">
        <v>621</v>
      </c>
      <c r="D451" s="495" t="s">
        <v>622</v>
      </c>
      <c r="E451" s="462" t="s">
        <v>623</v>
      </c>
      <c r="F451" s="497" t="s">
        <v>624</v>
      </c>
      <c r="G451" s="464">
        <v>0.05</v>
      </c>
      <c r="H451" s="465">
        <v>133600</v>
      </c>
      <c r="I451" s="466">
        <f>G451*H451</f>
        <v>6680</v>
      </c>
    </row>
    <row r="452" spans="1:11" ht="15" customHeight="1">
      <c r="A452" s="458"/>
      <c r="B452" s="459"/>
      <c r="C452" s="460" t="s">
        <v>621</v>
      </c>
      <c r="D452" s="495" t="s">
        <v>628</v>
      </c>
      <c r="E452" s="462" t="s">
        <v>629</v>
      </c>
      <c r="F452" s="497" t="s">
        <v>624</v>
      </c>
      <c r="G452" s="464">
        <v>5.0000000000000001E-3</v>
      </c>
      <c r="H452" s="465">
        <v>234000</v>
      </c>
      <c r="I452" s="466">
        <f>G452*H452</f>
        <v>1170</v>
      </c>
    </row>
    <row r="453" spans="1:11" ht="15" customHeight="1">
      <c r="A453" s="511"/>
      <c r="B453" s="512"/>
      <c r="C453" s="513"/>
      <c r="D453" s="514"/>
      <c r="E453" s="515"/>
      <c r="F453" s="516"/>
      <c r="G453" s="517"/>
      <c r="H453" s="518"/>
      <c r="I453" s="518"/>
    </row>
    <row r="454" spans="1:11" ht="15" customHeight="1">
      <c r="A454" s="473"/>
      <c r="B454" s="474" t="s">
        <v>643</v>
      </c>
      <c r="C454" s="475"/>
      <c r="D454" s="498"/>
      <c r="E454" s="499"/>
      <c r="F454" s="500"/>
      <c r="G454" s="479"/>
      <c r="H454" s="480"/>
      <c r="I454" s="480">
        <f>SUM(I449:I453)</f>
        <v>7850</v>
      </c>
    </row>
    <row r="455" spans="1:11" ht="15" customHeight="1">
      <c r="A455" s="481"/>
      <c r="B455" s="482" t="s">
        <v>644</v>
      </c>
      <c r="C455" s="483"/>
      <c r="D455" s="501"/>
      <c r="E455" s="483"/>
      <c r="F455" s="486">
        <v>0.15</v>
      </c>
      <c r="G455" s="487"/>
      <c r="H455" s="488"/>
      <c r="I455" s="480">
        <f>I454*F455</f>
        <v>1177.5</v>
      </c>
    </row>
    <row r="456" spans="1:11" ht="15" customHeight="1">
      <c r="A456" s="481"/>
      <c r="B456" s="482" t="s">
        <v>645</v>
      </c>
      <c r="C456" s="483"/>
      <c r="D456" s="501"/>
      <c r="E456" s="483"/>
      <c r="F456" s="483"/>
      <c r="G456" s="487"/>
      <c r="H456" s="488"/>
      <c r="I456" s="480">
        <f>I454+I455</f>
        <v>9027.5</v>
      </c>
      <c r="K456" s="544"/>
    </row>
    <row r="457" spans="1:11" ht="15" customHeight="1">
      <c r="A457" s="502" t="s">
        <v>657</v>
      </c>
      <c r="B457" s="532"/>
      <c r="F457" s="530"/>
      <c r="G457" s="531"/>
      <c r="H457" s="519"/>
      <c r="I457" s="519"/>
      <c r="K457" s="544"/>
    </row>
    <row r="458" spans="1:11" ht="15" customHeight="1">
      <c r="B458" s="532"/>
      <c r="F458" s="530"/>
      <c r="G458" s="531"/>
      <c r="H458" s="519"/>
      <c r="I458" s="519"/>
      <c r="K458" s="544"/>
    </row>
    <row r="459" spans="1:11" ht="15" customHeight="1">
      <c r="A459" s="433" t="s">
        <v>724</v>
      </c>
      <c r="B459" s="532"/>
      <c r="D459" s="434"/>
      <c r="F459" s="530"/>
      <c r="G459" s="531"/>
      <c r="H459" s="519"/>
      <c r="I459" s="519"/>
      <c r="K459" s="544"/>
    </row>
    <row r="460" spans="1:11" ht="15" customHeight="1">
      <c r="A460" s="433" t="s">
        <v>611</v>
      </c>
      <c r="B460" s="434"/>
      <c r="C460" s="419" t="s">
        <v>589</v>
      </c>
      <c r="D460" s="434" t="s">
        <v>725</v>
      </c>
      <c r="E460" s="419"/>
      <c r="F460" s="435"/>
      <c r="G460" s="436"/>
      <c r="H460" s="437"/>
      <c r="I460" s="437"/>
      <c r="K460" s="544"/>
    </row>
    <row r="461" spans="1:11" ht="15" customHeight="1">
      <c r="A461" s="433" t="s">
        <v>613</v>
      </c>
      <c r="B461" s="434"/>
      <c r="C461" s="419" t="s">
        <v>589</v>
      </c>
      <c r="D461" s="434" t="s">
        <v>652</v>
      </c>
      <c r="E461" s="419"/>
      <c r="F461" s="435"/>
      <c r="G461" s="436"/>
      <c r="H461" s="437"/>
      <c r="I461" s="437"/>
      <c r="K461" s="544"/>
    </row>
    <row r="462" spans="1:11" ht="15" customHeight="1">
      <c r="A462" s="1012" t="s">
        <v>70</v>
      </c>
      <c r="B462" s="1012" t="s">
        <v>350</v>
      </c>
      <c r="C462" s="1014"/>
      <c r="D462" s="1015"/>
      <c r="E462" s="1018" t="s">
        <v>614</v>
      </c>
      <c r="F462" s="1018" t="s">
        <v>615</v>
      </c>
      <c r="G462" s="1020" t="s">
        <v>616</v>
      </c>
      <c r="H462" s="443" t="s">
        <v>617</v>
      </c>
      <c r="I462" s="443" t="s">
        <v>618</v>
      </c>
      <c r="K462" s="544"/>
    </row>
    <row r="463" spans="1:11" ht="15" customHeight="1">
      <c r="A463" s="1013"/>
      <c r="B463" s="1013"/>
      <c r="C463" s="1016"/>
      <c r="D463" s="1017"/>
      <c r="E463" s="1019"/>
      <c r="F463" s="1019"/>
      <c r="G463" s="1021"/>
      <c r="H463" s="449" t="s">
        <v>619</v>
      </c>
      <c r="I463" s="449" t="s">
        <v>619</v>
      </c>
      <c r="K463" s="544"/>
    </row>
    <row r="464" spans="1:11" ht="15" customHeight="1">
      <c r="A464" s="450"/>
      <c r="B464" s="451"/>
      <c r="C464" s="452"/>
      <c r="D464" s="490"/>
      <c r="E464" s="491"/>
      <c r="F464" s="492"/>
      <c r="G464" s="456"/>
      <c r="H464" s="457"/>
      <c r="I464" s="457"/>
      <c r="K464" s="544"/>
    </row>
    <row r="465" spans="1:11" ht="15" customHeight="1">
      <c r="A465" s="458">
        <v>1</v>
      </c>
      <c r="B465" s="459" t="s">
        <v>620</v>
      </c>
      <c r="D465" s="495"/>
      <c r="E465" s="496"/>
      <c r="F465" s="497"/>
      <c r="G465" s="464"/>
      <c r="H465" s="465"/>
      <c r="I465" s="466"/>
      <c r="K465" s="544"/>
    </row>
    <row r="466" spans="1:11" ht="15" customHeight="1">
      <c r="A466" s="458"/>
      <c r="B466" s="459"/>
      <c r="C466" s="460" t="s">
        <v>621</v>
      </c>
      <c r="D466" s="495" t="s">
        <v>622</v>
      </c>
      <c r="E466" s="462" t="s">
        <v>623</v>
      </c>
      <c r="F466" s="497" t="s">
        <v>624</v>
      </c>
      <c r="G466" s="464">
        <v>0.33</v>
      </c>
      <c r="H466" s="465">
        <v>135000</v>
      </c>
      <c r="I466" s="466">
        <f>G466*H466</f>
        <v>44550</v>
      </c>
      <c r="K466" s="544"/>
    </row>
    <row r="467" spans="1:11" ht="15" customHeight="1">
      <c r="A467" s="458"/>
      <c r="B467" s="459"/>
      <c r="C467" s="460" t="s">
        <v>621</v>
      </c>
      <c r="D467" s="495" t="s">
        <v>628</v>
      </c>
      <c r="E467" s="462" t="s">
        <v>629</v>
      </c>
      <c r="F467" s="497" t="s">
        <v>624</v>
      </c>
      <c r="G467" s="464">
        <v>3.3000000000000002E-2</v>
      </c>
      <c r="H467" s="465">
        <v>235000</v>
      </c>
      <c r="I467" s="466">
        <f>G467*H467</f>
        <v>7755</v>
      </c>
      <c r="K467" s="544"/>
    </row>
    <row r="468" spans="1:11" ht="15" customHeight="1">
      <c r="A468" s="458"/>
      <c r="B468" s="459"/>
      <c r="D468" s="495"/>
      <c r="E468" s="496"/>
      <c r="F468" s="497"/>
      <c r="G468" s="464"/>
      <c r="H468" s="465"/>
      <c r="I468" s="545">
        <f>SUM(I466:I467)</f>
        <v>52305</v>
      </c>
    </row>
    <row r="469" spans="1:11" ht="15" customHeight="1">
      <c r="A469" s="458"/>
      <c r="B469" s="459"/>
      <c r="D469" s="495" t="s">
        <v>726</v>
      </c>
      <c r="E469" s="496"/>
      <c r="F469" s="497"/>
      <c r="G469" s="464"/>
      <c r="H469" s="465"/>
      <c r="I469" s="466"/>
    </row>
    <row r="470" spans="1:11" ht="15" customHeight="1">
      <c r="A470" s="458">
        <v>2</v>
      </c>
      <c r="B470" s="459" t="s">
        <v>708</v>
      </c>
      <c r="C470" s="546" t="s">
        <v>621</v>
      </c>
      <c r="D470" s="495" t="s">
        <v>727</v>
      </c>
      <c r="E470" s="496"/>
      <c r="F470" s="497" t="s">
        <v>272</v>
      </c>
      <c r="G470" s="547">
        <v>1</v>
      </c>
      <c r="H470" s="465">
        <v>350000</v>
      </c>
      <c r="I470" s="466">
        <f>G470*H470</f>
        <v>350000</v>
      </c>
    </row>
    <row r="471" spans="1:11" ht="15" customHeight="1">
      <c r="A471" s="458"/>
      <c r="B471" s="459"/>
      <c r="C471" s="460" t="s">
        <v>621</v>
      </c>
      <c r="D471" s="495" t="s">
        <v>728</v>
      </c>
      <c r="E471" s="462" t="s">
        <v>729</v>
      </c>
      <c r="F471" s="497" t="s">
        <v>580</v>
      </c>
      <c r="G471" s="464">
        <v>0.05</v>
      </c>
      <c r="H471" s="465">
        <v>350000</v>
      </c>
      <c r="I471" s="466">
        <f>G471*H471</f>
        <v>17500</v>
      </c>
    </row>
    <row r="472" spans="1:11" ht="15" customHeight="1">
      <c r="A472" s="458"/>
      <c r="B472" s="459"/>
      <c r="D472" s="495"/>
      <c r="F472" s="530"/>
      <c r="G472" s="464"/>
      <c r="H472" s="465"/>
      <c r="I472" s="545">
        <f>SUM(I470:I471)</f>
        <v>367500</v>
      </c>
    </row>
    <row r="473" spans="1:11" ht="15" customHeight="1">
      <c r="A473" s="481"/>
      <c r="B473" s="482" t="s">
        <v>644</v>
      </c>
      <c r="C473" s="483"/>
      <c r="D473" s="501"/>
      <c r="E473" s="483"/>
      <c r="F473" s="486">
        <v>0</v>
      </c>
      <c r="G473" s="487"/>
      <c r="H473" s="488"/>
      <c r="I473" s="480">
        <f>I471*F473</f>
        <v>0</v>
      </c>
      <c r="K473" s="544"/>
    </row>
    <row r="474" spans="1:11" ht="15" customHeight="1">
      <c r="A474" s="481"/>
      <c r="B474" s="482" t="s">
        <v>645</v>
      </c>
      <c r="C474" s="483"/>
      <c r="D474" s="501"/>
      <c r="E474" s="483"/>
      <c r="F474" s="483"/>
      <c r="G474" s="487"/>
      <c r="H474" s="488"/>
      <c r="I474" s="480">
        <f>I471+I473</f>
        <v>17500</v>
      </c>
      <c r="K474" s="544"/>
    </row>
    <row r="475" spans="1:11" ht="15" customHeight="1">
      <c r="A475" s="502" t="s">
        <v>657</v>
      </c>
      <c r="B475" s="532"/>
      <c r="F475" s="530"/>
      <c r="G475" s="531"/>
      <c r="H475" s="519"/>
      <c r="I475" s="519"/>
      <c r="K475" s="544"/>
    </row>
    <row r="476" spans="1:11" ht="15" customHeight="1">
      <c r="A476" s="493"/>
      <c r="B476" s="493"/>
      <c r="C476" s="493"/>
      <c r="D476" s="493"/>
      <c r="F476" s="493"/>
      <c r="H476" s="493"/>
      <c r="I476" s="493"/>
      <c r="K476" s="544"/>
    </row>
    <row r="477" spans="1:11" ht="15" customHeight="1">
      <c r="A477" s="433" t="s">
        <v>611</v>
      </c>
      <c r="B477" s="434"/>
      <c r="C477" s="419" t="s">
        <v>589</v>
      </c>
      <c r="D477" s="434" t="s">
        <v>730</v>
      </c>
      <c r="E477" s="419"/>
      <c r="F477" s="435"/>
      <c r="G477" s="436"/>
      <c r="H477" s="437"/>
      <c r="I477" s="437"/>
      <c r="K477" s="544"/>
    </row>
    <row r="478" spans="1:11" ht="15" customHeight="1">
      <c r="A478" s="433" t="s">
        <v>613</v>
      </c>
      <c r="B478" s="434"/>
      <c r="C478" s="419" t="s">
        <v>589</v>
      </c>
      <c r="D478" s="434" t="s">
        <v>652</v>
      </c>
      <c r="E478" s="419"/>
      <c r="F478" s="435"/>
      <c r="G478" s="436"/>
      <c r="H478" s="437"/>
      <c r="I478" s="437"/>
      <c r="K478" s="544"/>
    </row>
    <row r="479" spans="1:11" ht="15" customHeight="1">
      <c r="A479" s="1012" t="s">
        <v>70</v>
      </c>
      <c r="B479" s="1012" t="s">
        <v>350</v>
      </c>
      <c r="C479" s="1014"/>
      <c r="D479" s="1015"/>
      <c r="E479" s="1018" t="s">
        <v>614</v>
      </c>
      <c r="F479" s="1018" t="s">
        <v>615</v>
      </c>
      <c r="G479" s="1020" t="s">
        <v>616</v>
      </c>
      <c r="H479" s="443" t="s">
        <v>617</v>
      </c>
      <c r="I479" s="443" t="s">
        <v>618</v>
      </c>
      <c r="K479" s="544"/>
    </row>
    <row r="480" spans="1:11" ht="15" customHeight="1">
      <c r="A480" s="1013"/>
      <c r="B480" s="1013"/>
      <c r="C480" s="1016"/>
      <c r="D480" s="1017"/>
      <c r="E480" s="1019"/>
      <c r="F480" s="1019"/>
      <c r="G480" s="1021"/>
      <c r="H480" s="449" t="s">
        <v>619</v>
      </c>
      <c r="I480" s="449" t="s">
        <v>619</v>
      </c>
      <c r="K480" s="544"/>
    </row>
    <row r="481" spans="1:12" ht="15" customHeight="1">
      <c r="A481" s="450"/>
      <c r="B481" s="451"/>
      <c r="C481" s="452"/>
      <c r="D481" s="490"/>
      <c r="E481" s="491"/>
      <c r="F481" s="492"/>
      <c r="G481" s="456"/>
      <c r="H481" s="457"/>
      <c r="I481" s="457"/>
      <c r="K481" s="544"/>
    </row>
    <row r="482" spans="1:12" ht="15" customHeight="1">
      <c r="A482" s="458">
        <v>1</v>
      </c>
      <c r="B482" s="459" t="s">
        <v>620</v>
      </c>
      <c r="D482" s="495"/>
      <c r="E482" s="496"/>
      <c r="F482" s="497"/>
      <c r="G482" s="464"/>
      <c r="H482" s="465"/>
      <c r="I482" s="466"/>
      <c r="K482" s="544"/>
    </row>
    <row r="483" spans="1:12" ht="15" customHeight="1">
      <c r="A483" s="458"/>
      <c r="B483" s="459"/>
      <c r="C483" s="460" t="s">
        <v>621</v>
      </c>
      <c r="D483" s="495" t="s">
        <v>622</v>
      </c>
      <c r="E483" s="462" t="s">
        <v>623</v>
      </c>
      <c r="F483" s="497" t="s">
        <v>624</v>
      </c>
      <c r="G483" s="464">
        <v>0.5</v>
      </c>
      <c r="H483" s="465">
        <v>135000</v>
      </c>
      <c r="I483" s="466">
        <f>G483*H483</f>
        <v>67500</v>
      </c>
      <c r="K483" s="544"/>
    </row>
    <row r="484" spans="1:12" ht="15" customHeight="1">
      <c r="A484" s="458"/>
      <c r="B484" s="459"/>
      <c r="C484" s="460" t="s">
        <v>621</v>
      </c>
      <c r="D484" s="495" t="s">
        <v>628</v>
      </c>
      <c r="E484" s="462" t="s">
        <v>629</v>
      </c>
      <c r="F484" s="497" t="s">
        <v>624</v>
      </c>
      <c r="G484" s="464">
        <v>0.05</v>
      </c>
      <c r="H484" s="465">
        <v>235000</v>
      </c>
      <c r="I484" s="466">
        <f>G484*H484</f>
        <v>11750</v>
      </c>
      <c r="K484" s="544"/>
      <c r="L484" s="548"/>
    </row>
    <row r="485" spans="1:12" ht="15" customHeight="1">
      <c r="A485" s="458"/>
      <c r="B485" s="459"/>
      <c r="D485" s="495"/>
      <c r="E485" s="496"/>
      <c r="F485" s="497"/>
      <c r="G485" s="464"/>
      <c r="H485" s="465"/>
      <c r="I485" s="466"/>
      <c r="K485" s="544"/>
      <c r="L485" s="548"/>
    </row>
    <row r="486" spans="1:12" ht="15" customHeight="1">
      <c r="A486" s="458">
        <v>2</v>
      </c>
      <c r="B486" s="459" t="s">
        <v>708</v>
      </c>
      <c r="D486" s="495" t="s">
        <v>731</v>
      </c>
      <c r="E486" s="496"/>
      <c r="F486" s="497"/>
      <c r="G486" s="464"/>
      <c r="H486" s="465"/>
      <c r="I486" s="466"/>
    </row>
    <row r="487" spans="1:12" ht="15" customHeight="1">
      <c r="A487" s="458"/>
      <c r="B487" s="459"/>
      <c r="C487" s="460" t="s">
        <v>621</v>
      </c>
      <c r="D487" s="495" t="s">
        <v>728</v>
      </c>
      <c r="E487" s="462" t="s">
        <v>729</v>
      </c>
      <c r="F487" s="497" t="s">
        <v>580</v>
      </c>
      <c r="G487" s="464">
        <v>0.05</v>
      </c>
      <c r="H487" s="465">
        <v>350000</v>
      </c>
      <c r="I487" s="466">
        <f>G487*H487</f>
        <v>17500</v>
      </c>
    </row>
    <row r="488" spans="1:12" ht="15" customHeight="1">
      <c r="A488" s="511"/>
      <c r="B488" s="512"/>
      <c r="C488" s="513"/>
      <c r="D488" s="514"/>
      <c r="E488" s="515"/>
      <c r="F488" s="516"/>
      <c r="G488" s="517"/>
      <c r="H488" s="518"/>
      <c r="I488" s="518"/>
    </row>
    <row r="489" spans="1:12" ht="15" customHeight="1">
      <c r="A489" s="473"/>
      <c r="B489" s="474" t="s">
        <v>643</v>
      </c>
      <c r="C489" s="475"/>
      <c r="D489" s="498"/>
      <c r="E489" s="499"/>
      <c r="F489" s="500"/>
      <c r="G489" s="479"/>
      <c r="H489" s="480"/>
      <c r="I489" s="480">
        <f>SUM(I482:I488)</f>
        <v>96750</v>
      </c>
      <c r="K489" s="544"/>
      <c r="L489" s="548"/>
    </row>
    <row r="490" spans="1:12" ht="15" customHeight="1">
      <c r="A490" s="481"/>
      <c r="B490" s="482" t="s">
        <v>644</v>
      </c>
      <c r="C490" s="483"/>
      <c r="D490" s="501"/>
      <c r="E490" s="483"/>
      <c r="F490" s="486">
        <v>0</v>
      </c>
      <c r="G490" s="487"/>
      <c r="H490" s="488"/>
      <c r="I490" s="480">
        <f>I489*F490</f>
        <v>0</v>
      </c>
      <c r="K490" s="544"/>
      <c r="L490" s="548"/>
    </row>
    <row r="491" spans="1:12" ht="15" customHeight="1">
      <c r="A491" s="481"/>
      <c r="B491" s="482" t="s">
        <v>645</v>
      </c>
      <c r="C491" s="483"/>
      <c r="D491" s="501"/>
      <c r="E491" s="483"/>
      <c r="F491" s="483"/>
      <c r="G491" s="487"/>
      <c r="H491" s="488"/>
      <c r="I491" s="480">
        <f>I489+I490</f>
        <v>96750</v>
      </c>
      <c r="K491" s="544"/>
    </row>
    <row r="492" spans="1:12" ht="15" customHeight="1">
      <c r="A492" s="502" t="s">
        <v>657</v>
      </c>
      <c r="B492" s="532"/>
      <c r="F492" s="530"/>
      <c r="G492" s="531"/>
      <c r="H492" s="519"/>
      <c r="I492" s="519"/>
      <c r="K492" s="544"/>
    </row>
    <row r="493" spans="1:12" ht="15" customHeight="1">
      <c r="B493" s="532"/>
      <c r="F493" s="530"/>
      <c r="G493" s="531"/>
      <c r="H493" s="519"/>
      <c r="I493" s="519"/>
      <c r="K493" s="544"/>
    </row>
    <row r="494" spans="1:12" ht="15" customHeight="1">
      <c r="A494" s="433" t="s">
        <v>611</v>
      </c>
      <c r="B494" s="434"/>
      <c r="C494" s="419" t="s">
        <v>589</v>
      </c>
      <c r="D494" s="434" t="s">
        <v>732</v>
      </c>
      <c r="E494" s="419"/>
      <c r="F494" s="435"/>
      <c r="G494" s="436"/>
      <c r="H494" s="437"/>
      <c r="I494" s="437"/>
      <c r="K494" s="544"/>
    </row>
    <row r="495" spans="1:12" ht="15" customHeight="1">
      <c r="A495" s="433" t="s">
        <v>613</v>
      </c>
      <c r="B495" s="434"/>
      <c r="C495" s="419" t="s">
        <v>589</v>
      </c>
      <c r="D495" s="434" t="s">
        <v>652</v>
      </c>
      <c r="E495" s="419"/>
      <c r="F495" s="435"/>
      <c r="G495" s="436"/>
      <c r="H495" s="437"/>
      <c r="I495" s="437"/>
      <c r="K495" s="544"/>
    </row>
    <row r="496" spans="1:12" ht="15" customHeight="1">
      <c r="A496" s="1012" t="s">
        <v>70</v>
      </c>
      <c r="B496" s="1012" t="s">
        <v>350</v>
      </c>
      <c r="C496" s="1014"/>
      <c r="D496" s="1015"/>
      <c r="E496" s="1018" t="s">
        <v>614</v>
      </c>
      <c r="F496" s="1018" t="s">
        <v>615</v>
      </c>
      <c r="G496" s="1020" t="s">
        <v>616</v>
      </c>
      <c r="H496" s="443" t="s">
        <v>617</v>
      </c>
      <c r="I496" s="443" t="s">
        <v>618</v>
      </c>
      <c r="K496" s="544"/>
    </row>
    <row r="497" spans="1:11" ht="15" customHeight="1">
      <c r="A497" s="1013"/>
      <c r="B497" s="1013"/>
      <c r="C497" s="1016"/>
      <c r="D497" s="1017"/>
      <c r="E497" s="1019"/>
      <c r="F497" s="1019"/>
      <c r="G497" s="1021"/>
      <c r="H497" s="449" t="s">
        <v>619</v>
      </c>
      <c r="I497" s="449" t="s">
        <v>619</v>
      </c>
      <c r="K497" s="544"/>
    </row>
    <row r="498" spans="1:11" ht="15" customHeight="1">
      <c r="A498" s="450"/>
      <c r="B498" s="451"/>
      <c r="C498" s="452"/>
      <c r="D498" s="490"/>
      <c r="E498" s="491"/>
      <c r="F498" s="492"/>
      <c r="G498" s="456"/>
      <c r="H498" s="457"/>
      <c r="I498" s="457"/>
      <c r="K498" s="544"/>
    </row>
    <row r="499" spans="1:11" ht="15" customHeight="1">
      <c r="A499" s="458">
        <v>1</v>
      </c>
      <c r="B499" s="459" t="s">
        <v>620</v>
      </c>
      <c r="D499" s="495"/>
      <c r="E499" s="496"/>
      <c r="F499" s="497"/>
      <c r="G499" s="464"/>
      <c r="H499" s="465"/>
      <c r="I499" s="466"/>
      <c r="K499" s="544"/>
    </row>
    <row r="500" spans="1:11" ht="15" customHeight="1">
      <c r="A500" s="458"/>
      <c r="B500" s="459"/>
      <c r="C500" s="460" t="s">
        <v>621</v>
      </c>
      <c r="D500" s="495" t="s">
        <v>622</v>
      </c>
      <c r="E500" s="462" t="s">
        <v>623</v>
      </c>
      <c r="F500" s="497" t="s">
        <v>624</v>
      </c>
      <c r="G500" s="464">
        <v>0.4</v>
      </c>
      <c r="H500" s="465">
        <f>H483</f>
        <v>135000</v>
      </c>
      <c r="I500" s="466">
        <f>G500*H500</f>
        <v>54000</v>
      </c>
      <c r="K500" s="544"/>
    </row>
    <row r="501" spans="1:11" ht="15" customHeight="1">
      <c r="A501" s="458"/>
      <c r="B501" s="459"/>
      <c r="C501" s="460" t="s">
        <v>621</v>
      </c>
      <c r="D501" s="495" t="s">
        <v>628</v>
      </c>
      <c r="E501" s="462" t="s">
        <v>629</v>
      </c>
      <c r="F501" s="497" t="s">
        <v>624</v>
      </c>
      <c r="G501" s="464">
        <v>0.04</v>
      </c>
      <c r="H501" s="465">
        <f>H484</f>
        <v>235000</v>
      </c>
      <c r="I501" s="466">
        <f>G501*H501</f>
        <v>9400</v>
      </c>
      <c r="K501" s="544"/>
    </row>
    <row r="502" spans="1:11" ht="15" customHeight="1">
      <c r="A502" s="511"/>
      <c r="B502" s="512"/>
      <c r="C502" s="513"/>
      <c r="D502" s="514"/>
      <c r="E502" s="515"/>
      <c r="F502" s="516"/>
      <c r="G502" s="517"/>
      <c r="H502" s="518"/>
      <c r="I502" s="518"/>
    </row>
    <row r="503" spans="1:11" ht="15" customHeight="1">
      <c r="A503" s="458">
        <v>2</v>
      </c>
      <c r="B503" s="459" t="s">
        <v>630</v>
      </c>
      <c r="D503" s="495"/>
      <c r="E503" s="496"/>
      <c r="F503" s="497"/>
      <c r="G503" s="464"/>
      <c r="H503" s="465"/>
      <c r="I503" s="466"/>
    </row>
    <row r="504" spans="1:11" ht="15" customHeight="1">
      <c r="A504" s="458"/>
      <c r="B504" s="459"/>
      <c r="C504" s="460" t="s">
        <v>621</v>
      </c>
      <c r="D504" s="495" t="s">
        <v>733</v>
      </c>
      <c r="E504" s="462" t="s">
        <v>734</v>
      </c>
      <c r="F504" s="497" t="s">
        <v>652</v>
      </c>
      <c r="G504" s="464">
        <v>1</v>
      </c>
      <c r="H504" s="465">
        <v>340000</v>
      </c>
      <c r="I504" s="466">
        <f>G504*H504</f>
        <v>340000</v>
      </c>
    </row>
    <row r="505" spans="1:11" ht="15" customHeight="1">
      <c r="A505" s="511"/>
      <c r="B505" s="533"/>
      <c r="C505" s="513"/>
      <c r="D505" s="514"/>
      <c r="E505" s="534"/>
      <c r="F505" s="516"/>
      <c r="G505" s="517"/>
      <c r="H505" s="518"/>
      <c r="I505" s="535"/>
    </row>
    <row r="506" spans="1:11" ht="15" customHeight="1">
      <c r="A506" s="473"/>
      <c r="B506" s="474" t="s">
        <v>643</v>
      </c>
      <c r="C506" s="475"/>
      <c r="D506" s="498"/>
      <c r="E506" s="499"/>
      <c r="F506" s="500"/>
      <c r="G506" s="479"/>
      <c r="H506" s="480"/>
      <c r="I506" s="480">
        <f>SUM(I498:I505)</f>
        <v>403400</v>
      </c>
      <c r="K506" s="544"/>
    </row>
    <row r="507" spans="1:11" ht="15" customHeight="1">
      <c r="A507" s="481"/>
      <c r="B507" s="482" t="s">
        <v>644</v>
      </c>
      <c r="C507" s="483"/>
      <c r="D507" s="501"/>
      <c r="E507" s="483"/>
      <c r="F507" s="486">
        <v>0</v>
      </c>
      <c r="G507" s="487"/>
      <c r="H507" s="488"/>
      <c r="I507" s="480">
        <f>I506*F507</f>
        <v>0</v>
      </c>
      <c r="K507" s="544"/>
    </row>
    <row r="508" spans="1:11" ht="15" customHeight="1">
      <c r="A508" s="481"/>
      <c r="B508" s="482" t="s">
        <v>645</v>
      </c>
      <c r="C508" s="483"/>
      <c r="D508" s="501"/>
      <c r="E508" s="483"/>
      <c r="F508" s="483"/>
      <c r="G508" s="487"/>
      <c r="H508" s="488"/>
      <c r="I508" s="480">
        <f>I506+I507</f>
        <v>403400</v>
      </c>
      <c r="K508" s="544"/>
    </row>
    <row r="509" spans="1:11" ht="15" customHeight="1">
      <c r="A509" s="502" t="s">
        <v>657</v>
      </c>
      <c r="B509" s="532"/>
      <c r="F509" s="530"/>
      <c r="G509" s="531"/>
      <c r="H509" s="519"/>
      <c r="I509" s="519"/>
      <c r="K509" s="544"/>
    </row>
    <row r="510" spans="1:11" ht="15" customHeight="1">
      <c r="A510" s="493"/>
      <c r="B510" s="493"/>
      <c r="C510" s="493"/>
      <c r="D510" s="493"/>
      <c r="F510" s="493"/>
      <c r="H510" s="493"/>
      <c r="I510" s="493"/>
      <c r="K510" s="544"/>
    </row>
    <row r="511" spans="1:11" ht="15" customHeight="1">
      <c r="A511" s="433" t="s">
        <v>611</v>
      </c>
      <c r="B511" s="434"/>
      <c r="C511" s="419" t="s">
        <v>589</v>
      </c>
      <c r="D511" s="434" t="s">
        <v>735</v>
      </c>
      <c r="E511" s="419"/>
      <c r="F511" s="435"/>
      <c r="G511" s="436"/>
      <c r="H511" s="437"/>
      <c r="I511" s="437"/>
      <c r="K511" s="544"/>
    </row>
    <row r="512" spans="1:11" ht="15" customHeight="1">
      <c r="A512" s="433" t="s">
        <v>613</v>
      </c>
      <c r="B512" s="434"/>
      <c r="C512" s="419" t="s">
        <v>589</v>
      </c>
      <c r="D512" s="434" t="s">
        <v>652</v>
      </c>
      <c r="E512" s="419"/>
      <c r="F512" s="435"/>
      <c r="G512" s="436"/>
      <c r="H512" s="437"/>
      <c r="I512" s="437"/>
      <c r="K512" s="544"/>
    </row>
    <row r="513" spans="1:12" ht="15" customHeight="1">
      <c r="A513" s="1012" t="s">
        <v>70</v>
      </c>
      <c r="B513" s="1012" t="s">
        <v>350</v>
      </c>
      <c r="C513" s="1014"/>
      <c r="D513" s="1015"/>
      <c r="E513" s="1018" t="s">
        <v>614</v>
      </c>
      <c r="F513" s="1018" t="s">
        <v>615</v>
      </c>
      <c r="G513" s="1020" t="s">
        <v>616</v>
      </c>
      <c r="H513" s="443" t="s">
        <v>617</v>
      </c>
      <c r="I513" s="443" t="s">
        <v>618</v>
      </c>
      <c r="K513" s="544"/>
    </row>
    <row r="514" spans="1:12" ht="15" customHeight="1">
      <c r="A514" s="1013"/>
      <c r="B514" s="1013"/>
      <c r="C514" s="1016"/>
      <c r="D514" s="1017"/>
      <c r="E514" s="1019"/>
      <c r="F514" s="1019"/>
      <c r="G514" s="1021"/>
      <c r="H514" s="449" t="s">
        <v>619</v>
      </c>
      <c r="I514" s="449" t="s">
        <v>619</v>
      </c>
      <c r="K514" s="544"/>
    </row>
    <row r="515" spans="1:12" ht="15" customHeight="1">
      <c r="A515" s="450"/>
      <c r="B515" s="451"/>
      <c r="C515" s="452"/>
      <c r="D515" s="490"/>
      <c r="E515" s="491"/>
      <c r="F515" s="492"/>
      <c r="G515" s="456"/>
      <c r="H515" s="457"/>
      <c r="I515" s="457"/>
      <c r="K515" s="544"/>
    </row>
    <row r="516" spans="1:12" ht="15" customHeight="1">
      <c r="A516" s="458">
        <v>1</v>
      </c>
      <c r="B516" s="459" t="s">
        <v>620</v>
      </c>
      <c r="D516" s="495"/>
      <c r="E516" s="496"/>
      <c r="F516" s="497"/>
      <c r="G516" s="464"/>
      <c r="H516" s="465"/>
      <c r="I516" s="466"/>
      <c r="K516" s="544"/>
    </row>
    <row r="517" spans="1:12" ht="15" customHeight="1">
      <c r="A517" s="458"/>
      <c r="B517" s="459"/>
      <c r="C517" s="460" t="s">
        <v>621</v>
      </c>
      <c r="D517" s="495" t="s">
        <v>622</v>
      </c>
      <c r="E517" s="462" t="s">
        <v>623</v>
      </c>
      <c r="F517" s="497" t="s">
        <v>624</v>
      </c>
      <c r="G517" s="464">
        <v>0.1</v>
      </c>
      <c r="H517" s="465">
        <f>H500</f>
        <v>135000</v>
      </c>
      <c r="I517" s="466">
        <f>G517*H517</f>
        <v>13500</v>
      </c>
      <c r="K517" s="544"/>
    </row>
    <row r="518" spans="1:12" ht="15" customHeight="1">
      <c r="A518" s="458"/>
      <c r="B518" s="459"/>
      <c r="C518" s="460" t="s">
        <v>621</v>
      </c>
      <c r="D518" s="495" t="s">
        <v>628</v>
      </c>
      <c r="E518" s="462" t="s">
        <v>629</v>
      </c>
      <c r="F518" s="497" t="s">
        <v>624</v>
      </c>
      <c r="G518" s="464">
        <v>0.01</v>
      </c>
      <c r="H518" s="465">
        <f>H501</f>
        <v>235000</v>
      </c>
      <c r="I518" s="466">
        <f>G518*H518</f>
        <v>2350</v>
      </c>
      <c r="K518" s="544"/>
      <c r="L518" s="548"/>
    </row>
    <row r="519" spans="1:12" ht="15" customHeight="1">
      <c r="A519" s="458"/>
      <c r="B519" s="459"/>
      <c r="D519" s="495"/>
      <c r="E519" s="496"/>
      <c r="F519" s="497"/>
      <c r="G519" s="464"/>
      <c r="H519" s="465"/>
      <c r="I519" s="466"/>
      <c r="K519" s="544"/>
      <c r="L519" s="548"/>
    </row>
    <row r="520" spans="1:12" ht="15" customHeight="1">
      <c r="A520" s="458">
        <v>2</v>
      </c>
      <c r="B520" s="459" t="s">
        <v>708</v>
      </c>
      <c r="D520" s="495" t="s">
        <v>731</v>
      </c>
      <c r="E520" s="496"/>
      <c r="F520" s="497"/>
      <c r="G520" s="464"/>
      <c r="H520" s="465"/>
      <c r="I520" s="466"/>
    </row>
    <row r="521" spans="1:12" ht="15" customHeight="1">
      <c r="A521" s="458"/>
      <c r="B521" s="459"/>
      <c r="C521" s="460" t="s">
        <v>621</v>
      </c>
      <c r="D521" s="495" t="s">
        <v>728</v>
      </c>
      <c r="E521" s="462" t="s">
        <v>729</v>
      </c>
      <c r="F521" s="497" t="s">
        <v>580</v>
      </c>
      <c r="G521" s="464">
        <v>0.1</v>
      </c>
      <c r="H521" s="465">
        <f>340000</f>
        <v>340000</v>
      </c>
      <c r="I521" s="466">
        <f>G521*H521</f>
        <v>34000</v>
      </c>
    </row>
    <row r="522" spans="1:12" ht="15" customHeight="1">
      <c r="A522" s="511"/>
      <c r="B522" s="512"/>
      <c r="C522" s="513"/>
      <c r="D522" s="514"/>
      <c r="E522" s="515"/>
      <c r="F522" s="516"/>
      <c r="G522" s="517"/>
      <c r="H522" s="518"/>
      <c r="I522" s="518"/>
    </row>
    <row r="523" spans="1:12" ht="15" customHeight="1">
      <c r="A523" s="473"/>
      <c r="B523" s="474" t="s">
        <v>643</v>
      </c>
      <c r="C523" s="475"/>
      <c r="D523" s="498"/>
      <c r="E523" s="499"/>
      <c r="F523" s="500"/>
      <c r="G523" s="479"/>
      <c r="H523" s="480"/>
      <c r="I523" s="480">
        <f>SUM(I516:I522)</f>
        <v>49850</v>
      </c>
      <c r="K523" s="544"/>
      <c r="L523" s="548"/>
    </row>
    <row r="524" spans="1:12" ht="15" customHeight="1">
      <c r="A524" s="481"/>
      <c r="B524" s="482" t="s">
        <v>644</v>
      </c>
      <c r="C524" s="483"/>
      <c r="D524" s="501"/>
      <c r="E524" s="483"/>
      <c r="F524" s="486">
        <v>0.15</v>
      </c>
      <c r="G524" s="487"/>
      <c r="H524" s="488"/>
      <c r="I524" s="480">
        <f>I523*F524</f>
        <v>7477.5</v>
      </c>
      <c r="K524" s="544"/>
      <c r="L524" s="548"/>
    </row>
    <row r="525" spans="1:12" ht="15" customHeight="1">
      <c r="A525" s="481"/>
      <c r="B525" s="482" t="s">
        <v>645</v>
      </c>
      <c r="C525" s="483"/>
      <c r="D525" s="501"/>
      <c r="E525" s="483"/>
      <c r="F525" s="483"/>
      <c r="G525" s="487"/>
      <c r="H525" s="488"/>
      <c r="I525" s="480">
        <f>I523+I524</f>
        <v>57327.5</v>
      </c>
      <c r="K525" s="544"/>
    </row>
    <row r="526" spans="1:12" ht="15" customHeight="1">
      <c r="A526" s="502" t="s">
        <v>657</v>
      </c>
      <c r="B526" s="532"/>
      <c r="F526" s="530"/>
      <c r="G526" s="531"/>
      <c r="H526" s="519"/>
      <c r="I526" s="519"/>
      <c r="K526" s="544"/>
    </row>
    <row r="527" spans="1:12" ht="15" customHeight="1">
      <c r="A527" s="502"/>
      <c r="B527" s="532"/>
      <c r="F527" s="530"/>
      <c r="G527" s="531"/>
      <c r="H527" s="519"/>
      <c r="I527" s="519"/>
      <c r="K527" s="544"/>
    </row>
    <row r="528" spans="1:12" ht="15" customHeight="1">
      <c r="A528" s="433" t="s">
        <v>736</v>
      </c>
      <c r="B528" s="532"/>
      <c r="F528" s="530"/>
      <c r="G528" s="531"/>
      <c r="H528" s="519"/>
      <c r="I528" s="519"/>
      <c r="K528" s="544"/>
    </row>
    <row r="529" spans="1:11" ht="15" customHeight="1">
      <c r="A529" s="433" t="s">
        <v>737</v>
      </c>
      <c r="B529" s="532"/>
      <c r="F529" s="530"/>
      <c r="G529" s="531"/>
      <c r="H529" s="519"/>
      <c r="I529" s="519"/>
      <c r="K529" s="544"/>
    </row>
    <row r="530" spans="1:11" ht="15" customHeight="1">
      <c r="A530" s="433" t="s">
        <v>611</v>
      </c>
      <c r="B530" s="434"/>
      <c r="C530" s="419" t="s">
        <v>589</v>
      </c>
      <c r="D530" s="434" t="s">
        <v>738</v>
      </c>
      <c r="E530" s="419"/>
      <c r="F530" s="435"/>
      <c r="G530" s="436"/>
      <c r="H530" s="437"/>
      <c r="I530" s="437"/>
      <c r="K530" s="544"/>
    </row>
    <row r="531" spans="1:11" ht="15" customHeight="1">
      <c r="A531" s="433" t="s">
        <v>613</v>
      </c>
      <c r="B531" s="434"/>
      <c r="C531" s="419" t="s">
        <v>589</v>
      </c>
      <c r="D531" s="434" t="s">
        <v>652</v>
      </c>
      <c r="E531" s="419"/>
      <c r="F531" s="435"/>
      <c r="G531" s="436"/>
      <c r="H531" s="437"/>
      <c r="I531" s="437"/>
      <c r="K531" s="544"/>
    </row>
    <row r="532" spans="1:11" ht="15" customHeight="1">
      <c r="A532" s="1012" t="s">
        <v>70</v>
      </c>
      <c r="B532" s="1012" t="s">
        <v>350</v>
      </c>
      <c r="C532" s="1014"/>
      <c r="D532" s="1015"/>
      <c r="E532" s="1018" t="s">
        <v>614</v>
      </c>
      <c r="F532" s="1018" t="s">
        <v>615</v>
      </c>
      <c r="G532" s="1020" t="s">
        <v>616</v>
      </c>
      <c r="H532" s="443" t="s">
        <v>617</v>
      </c>
      <c r="I532" s="443" t="s">
        <v>618</v>
      </c>
      <c r="K532" s="544"/>
    </row>
    <row r="533" spans="1:11" ht="15" customHeight="1">
      <c r="A533" s="1013"/>
      <c r="B533" s="1013"/>
      <c r="C533" s="1016"/>
      <c r="D533" s="1017"/>
      <c r="E533" s="1019"/>
      <c r="F533" s="1019"/>
      <c r="G533" s="1021"/>
      <c r="H533" s="449" t="s">
        <v>619</v>
      </c>
      <c r="I533" s="449" t="s">
        <v>619</v>
      </c>
      <c r="K533" s="544"/>
    </row>
    <row r="534" spans="1:11" ht="15" customHeight="1">
      <c r="A534" s="450"/>
      <c r="B534" s="451"/>
      <c r="C534" s="452"/>
      <c r="D534" s="490"/>
      <c r="E534" s="491"/>
      <c r="F534" s="492"/>
      <c r="G534" s="456"/>
      <c r="H534" s="457"/>
      <c r="I534" s="457"/>
      <c r="K534" s="544"/>
    </row>
    <row r="535" spans="1:11" ht="15" customHeight="1">
      <c r="A535" s="458">
        <v>1</v>
      </c>
      <c r="B535" s="459" t="s">
        <v>620</v>
      </c>
      <c r="D535" s="495"/>
      <c r="E535" s="496"/>
      <c r="F535" s="497"/>
      <c r="G535" s="464"/>
      <c r="H535" s="465"/>
      <c r="I535" s="466"/>
      <c r="K535" s="544"/>
    </row>
    <row r="536" spans="1:11" ht="15" customHeight="1">
      <c r="A536" s="458"/>
      <c r="B536" s="459"/>
      <c r="C536" s="460" t="s">
        <v>621</v>
      </c>
      <c r="D536" s="495" t="s">
        <v>622</v>
      </c>
      <c r="E536" s="462" t="s">
        <v>623</v>
      </c>
      <c r="F536" s="497" t="s">
        <v>624</v>
      </c>
      <c r="G536" s="464">
        <v>0.16300000000000001</v>
      </c>
      <c r="H536" s="465">
        <f>H483</f>
        <v>135000</v>
      </c>
      <c r="I536" s="466">
        <f>G536*H536</f>
        <v>22005</v>
      </c>
      <c r="K536" s="544"/>
    </row>
    <row r="537" spans="1:11" ht="15" customHeight="1">
      <c r="A537" s="458"/>
      <c r="B537" s="459"/>
      <c r="C537" s="460" t="s">
        <v>621</v>
      </c>
      <c r="D537" s="495" t="s">
        <v>628</v>
      </c>
      <c r="E537" s="462" t="s">
        <v>629</v>
      </c>
      <c r="F537" s="497" t="s">
        <v>624</v>
      </c>
      <c r="G537" s="464">
        <v>1.6E-2</v>
      </c>
      <c r="H537" s="465">
        <f>H484</f>
        <v>235000</v>
      </c>
      <c r="I537" s="466">
        <f>G537*H537</f>
        <v>3760</v>
      </c>
      <c r="K537" s="544"/>
    </row>
    <row r="538" spans="1:11" ht="15" customHeight="1">
      <c r="A538" s="458"/>
      <c r="B538" s="459"/>
      <c r="D538" s="495"/>
      <c r="E538" s="496"/>
      <c r="F538" s="497"/>
      <c r="G538" s="464"/>
      <c r="H538" s="465"/>
      <c r="I538" s="466"/>
      <c r="K538" s="544"/>
    </row>
    <row r="539" spans="1:11" ht="15" customHeight="1">
      <c r="A539" s="458">
        <v>2</v>
      </c>
      <c r="B539" s="459" t="s">
        <v>708</v>
      </c>
      <c r="D539" s="495"/>
      <c r="E539" s="496"/>
      <c r="F539" s="497"/>
      <c r="G539" s="464"/>
      <c r="H539" s="465"/>
      <c r="I539" s="466"/>
      <c r="K539" s="544"/>
    </row>
    <row r="540" spans="1:11" ht="15" customHeight="1">
      <c r="A540" s="458"/>
      <c r="B540" s="459"/>
      <c r="C540" s="460" t="s">
        <v>621</v>
      </c>
      <c r="D540" s="495" t="s">
        <v>739</v>
      </c>
      <c r="E540" s="496"/>
      <c r="F540" s="497" t="s">
        <v>740</v>
      </c>
      <c r="G540" s="464">
        <v>2.7199999999999998E-2</v>
      </c>
      <c r="H540" s="465" t="e">
        <v>#REF!</v>
      </c>
      <c r="I540" s="466" t="e">
        <f>G540*H540</f>
        <v>#REF!</v>
      </c>
      <c r="K540" s="544"/>
    </row>
    <row r="541" spans="1:11" ht="15" customHeight="1">
      <c r="A541" s="511"/>
      <c r="B541" s="512"/>
      <c r="C541" s="513"/>
      <c r="D541" s="514"/>
      <c r="E541" s="515"/>
      <c r="F541" s="516"/>
      <c r="G541" s="517"/>
      <c r="H541" s="518"/>
      <c r="I541" s="518"/>
      <c r="K541" s="544"/>
    </row>
    <row r="542" spans="1:11" ht="15" customHeight="1">
      <c r="A542" s="473"/>
      <c r="B542" s="474" t="s">
        <v>643</v>
      </c>
      <c r="C542" s="475"/>
      <c r="D542" s="498"/>
      <c r="E542" s="499"/>
      <c r="F542" s="500"/>
      <c r="G542" s="479"/>
      <c r="H542" s="480"/>
      <c r="I542" s="480" t="e">
        <f>SUM(I534:I541)</f>
        <v>#REF!</v>
      </c>
      <c r="K542" s="544"/>
    </row>
    <row r="543" spans="1:11" ht="15" customHeight="1">
      <c r="A543" s="481"/>
      <c r="B543" s="482" t="s">
        <v>644</v>
      </c>
      <c r="C543" s="483"/>
      <c r="D543" s="501"/>
      <c r="E543" s="483"/>
      <c r="F543" s="486">
        <v>0.15</v>
      </c>
      <c r="G543" s="487"/>
      <c r="H543" s="488"/>
      <c r="I543" s="480" t="e">
        <f>I542*F543</f>
        <v>#REF!</v>
      </c>
      <c r="K543" s="544"/>
    </row>
    <row r="544" spans="1:11" ht="15" customHeight="1">
      <c r="A544" s="481"/>
      <c r="B544" s="482" t="s">
        <v>645</v>
      </c>
      <c r="C544" s="483"/>
      <c r="D544" s="501"/>
      <c r="E544" s="483"/>
      <c r="F544" s="483"/>
      <c r="G544" s="487"/>
      <c r="H544" s="488"/>
      <c r="I544" s="480" t="e">
        <f>I542+I543</f>
        <v>#REF!</v>
      </c>
      <c r="K544" s="544"/>
    </row>
    <row r="545" spans="1:11" ht="15" customHeight="1">
      <c r="A545" s="502" t="s">
        <v>657</v>
      </c>
      <c r="B545" s="532"/>
      <c r="F545" s="530"/>
      <c r="G545" s="531"/>
      <c r="H545" s="519"/>
      <c r="I545" s="519"/>
      <c r="K545" s="544"/>
    </row>
    <row r="546" spans="1:11" ht="15" customHeight="1">
      <c r="A546" s="502"/>
      <c r="B546" s="532"/>
      <c r="F546" s="530"/>
      <c r="G546" s="531"/>
      <c r="H546" s="519"/>
      <c r="I546" s="519"/>
      <c r="K546" s="544"/>
    </row>
    <row r="547" spans="1:11" ht="15" customHeight="1">
      <c r="A547" s="433" t="s">
        <v>611</v>
      </c>
      <c r="B547" s="434"/>
      <c r="C547" s="419" t="s">
        <v>589</v>
      </c>
      <c r="D547" s="434" t="s">
        <v>741</v>
      </c>
      <c r="E547" s="419"/>
      <c r="F547" s="435"/>
      <c r="G547" s="436"/>
      <c r="H547" s="437"/>
      <c r="I547" s="437"/>
      <c r="K547" s="544"/>
    </row>
    <row r="548" spans="1:11" ht="15" customHeight="1">
      <c r="A548" s="433" t="s">
        <v>613</v>
      </c>
      <c r="B548" s="434"/>
      <c r="C548" s="419" t="s">
        <v>589</v>
      </c>
      <c r="D548" s="434" t="s">
        <v>652</v>
      </c>
      <c r="E548" s="419"/>
      <c r="F548" s="435"/>
      <c r="G548" s="436"/>
      <c r="H548" s="437"/>
      <c r="I548" s="437"/>
      <c r="K548" s="544"/>
    </row>
    <row r="549" spans="1:11" ht="15" customHeight="1">
      <c r="A549" s="1012" t="s">
        <v>70</v>
      </c>
      <c r="B549" s="1012" t="s">
        <v>350</v>
      </c>
      <c r="C549" s="1014"/>
      <c r="D549" s="1015"/>
      <c r="E549" s="1018" t="s">
        <v>614</v>
      </c>
      <c r="F549" s="1018" t="s">
        <v>615</v>
      </c>
      <c r="G549" s="1020" t="s">
        <v>616</v>
      </c>
      <c r="H549" s="443" t="s">
        <v>617</v>
      </c>
      <c r="I549" s="443" t="s">
        <v>618</v>
      </c>
      <c r="K549" s="544"/>
    </row>
    <row r="550" spans="1:11" ht="15" customHeight="1">
      <c r="A550" s="1013"/>
      <c r="B550" s="1013"/>
      <c r="C550" s="1016"/>
      <c r="D550" s="1017"/>
      <c r="E550" s="1019"/>
      <c r="F550" s="1019"/>
      <c r="G550" s="1021"/>
      <c r="H550" s="449" t="s">
        <v>619</v>
      </c>
      <c r="I550" s="449" t="s">
        <v>619</v>
      </c>
      <c r="K550" s="544"/>
    </row>
    <row r="551" spans="1:11" ht="15" customHeight="1">
      <c r="A551" s="450"/>
      <c r="B551" s="451"/>
      <c r="C551" s="452"/>
      <c r="D551" s="490"/>
      <c r="E551" s="491"/>
      <c r="F551" s="492"/>
      <c r="G551" s="456"/>
      <c r="H551" s="457"/>
      <c r="I551" s="457"/>
      <c r="K551" s="544"/>
    </row>
    <row r="552" spans="1:11" ht="15" customHeight="1">
      <c r="A552" s="458">
        <v>1</v>
      </c>
      <c r="B552" s="459" t="s">
        <v>620</v>
      </c>
      <c r="D552" s="495"/>
      <c r="E552" s="496"/>
      <c r="F552" s="497"/>
      <c r="G552" s="464"/>
      <c r="H552" s="465"/>
      <c r="I552" s="466"/>
      <c r="K552" s="544"/>
    </row>
    <row r="553" spans="1:11" ht="15" customHeight="1">
      <c r="A553" s="458"/>
      <c r="B553" s="459"/>
      <c r="C553" s="460" t="s">
        <v>621</v>
      </c>
      <c r="D553" s="495" t="s">
        <v>622</v>
      </c>
      <c r="E553" s="462" t="s">
        <v>623</v>
      </c>
      <c r="F553" s="497" t="s">
        <v>624</v>
      </c>
      <c r="G553" s="464">
        <v>0.16300000000000001</v>
      </c>
      <c r="H553" s="465">
        <f>H500</f>
        <v>135000</v>
      </c>
      <c r="I553" s="466">
        <f>G553*H553</f>
        <v>22005</v>
      </c>
      <c r="K553" s="544"/>
    </row>
    <row r="554" spans="1:11" ht="15" customHeight="1">
      <c r="A554" s="458"/>
      <c r="B554" s="459"/>
      <c r="C554" s="460" t="s">
        <v>621</v>
      </c>
      <c r="D554" s="495" t="s">
        <v>628</v>
      </c>
      <c r="E554" s="462" t="s">
        <v>629</v>
      </c>
      <c r="F554" s="497" t="s">
        <v>624</v>
      </c>
      <c r="G554" s="464">
        <v>1.6E-2</v>
      </c>
      <c r="H554" s="465">
        <f>H501</f>
        <v>235000</v>
      </c>
      <c r="I554" s="466">
        <f>G554*H554</f>
        <v>3760</v>
      </c>
      <c r="K554" s="544"/>
    </row>
    <row r="555" spans="1:11" ht="15" customHeight="1">
      <c r="A555" s="458"/>
      <c r="B555" s="459"/>
      <c r="D555" s="495"/>
      <c r="E555" s="496"/>
      <c r="F555" s="497"/>
      <c r="G555" s="464"/>
      <c r="H555" s="465"/>
      <c r="I555" s="466"/>
      <c r="K555" s="544"/>
    </row>
    <row r="556" spans="1:11" ht="15" customHeight="1">
      <c r="A556" s="458">
        <v>2</v>
      </c>
      <c r="B556" s="459" t="s">
        <v>708</v>
      </c>
      <c r="D556" s="495"/>
      <c r="E556" s="496"/>
      <c r="F556" s="497"/>
      <c r="G556" s="464"/>
      <c r="H556" s="465"/>
      <c r="I556" s="466"/>
      <c r="K556" s="544"/>
    </row>
    <row r="557" spans="1:11" ht="15" customHeight="1">
      <c r="A557" s="458"/>
      <c r="B557" s="459"/>
      <c r="C557" s="460" t="s">
        <v>621</v>
      </c>
      <c r="D557" s="495" t="s">
        <v>739</v>
      </c>
      <c r="E557" s="496"/>
      <c r="F557" s="497" t="s">
        <v>740</v>
      </c>
      <c r="G557" s="464">
        <v>2.8299999999999999E-2</v>
      </c>
      <c r="H557" s="465" t="e">
        <v>#REF!</v>
      </c>
      <c r="I557" s="466" t="e">
        <f>G557*H557</f>
        <v>#REF!</v>
      </c>
      <c r="K557" s="544"/>
    </row>
    <row r="558" spans="1:11" ht="15" customHeight="1">
      <c r="A558" s="511"/>
      <c r="B558" s="512"/>
      <c r="C558" s="513"/>
      <c r="D558" s="514"/>
      <c r="E558" s="515"/>
      <c r="F558" s="516"/>
      <c r="G558" s="517"/>
      <c r="H558" s="518"/>
      <c r="I558" s="518"/>
      <c r="K558" s="544"/>
    </row>
    <row r="559" spans="1:11" ht="15" customHeight="1">
      <c r="A559" s="473"/>
      <c r="B559" s="474" t="s">
        <v>643</v>
      </c>
      <c r="C559" s="475"/>
      <c r="D559" s="498"/>
      <c r="E559" s="499"/>
      <c r="F559" s="500"/>
      <c r="G559" s="479"/>
      <c r="H559" s="480"/>
      <c r="I559" s="480" t="e">
        <f>SUM(I551:I558)</f>
        <v>#REF!</v>
      </c>
      <c r="K559" s="544"/>
    </row>
    <row r="560" spans="1:11" ht="15" customHeight="1">
      <c r="A560" s="481"/>
      <c r="B560" s="482" t="s">
        <v>644</v>
      </c>
      <c r="C560" s="483"/>
      <c r="D560" s="501"/>
      <c r="E560" s="483"/>
      <c r="F560" s="486">
        <v>0.15</v>
      </c>
      <c r="G560" s="487"/>
      <c r="H560" s="488"/>
      <c r="I560" s="480" t="e">
        <f>I559*F560</f>
        <v>#REF!</v>
      </c>
      <c r="K560" s="544"/>
    </row>
    <row r="561" spans="1:11" ht="15" customHeight="1">
      <c r="A561" s="481"/>
      <c r="B561" s="482" t="s">
        <v>645</v>
      </c>
      <c r="C561" s="483"/>
      <c r="D561" s="501"/>
      <c r="E561" s="483"/>
      <c r="F561" s="483"/>
      <c r="G561" s="487"/>
      <c r="H561" s="488"/>
      <c r="I561" s="480" t="e">
        <f>I559+I560</f>
        <v>#REF!</v>
      </c>
      <c r="K561" s="544"/>
    </row>
    <row r="562" spans="1:11" ht="15" customHeight="1">
      <c r="A562" s="502" t="s">
        <v>657</v>
      </c>
      <c r="B562" s="532"/>
      <c r="F562" s="530"/>
      <c r="G562" s="531"/>
      <c r="H562" s="519"/>
      <c r="I562" s="519"/>
      <c r="K562" s="544"/>
    </row>
    <row r="563" spans="1:11" ht="15" customHeight="1">
      <c r="A563" s="502"/>
      <c r="B563" s="532"/>
      <c r="F563" s="530"/>
      <c r="G563" s="531"/>
      <c r="H563" s="519"/>
      <c r="I563" s="519"/>
      <c r="K563" s="544"/>
    </row>
    <row r="564" spans="1:11" ht="15" customHeight="1">
      <c r="A564" s="433" t="s">
        <v>611</v>
      </c>
      <c r="B564" s="434"/>
      <c r="C564" s="419" t="s">
        <v>589</v>
      </c>
      <c r="D564" s="434" t="s">
        <v>742</v>
      </c>
      <c r="E564" s="419"/>
      <c r="F564" s="435"/>
      <c r="G564" s="436"/>
      <c r="H564" s="437"/>
      <c r="I564" s="437"/>
      <c r="K564" s="544"/>
    </row>
    <row r="565" spans="1:11" ht="15" customHeight="1">
      <c r="A565" s="433" t="s">
        <v>613</v>
      </c>
      <c r="B565" s="434"/>
      <c r="C565" s="419" t="s">
        <v>589</v>
      </c>
      <c r="D565" s="434" t="s">
        <v>652</v>
      </c>
      <c r="E565" s="419"/>
      <c r="F565" s="435"/>
      <c r="G565" s="436"/>
      <c r="H565" s="437"/>
      <c r="I565" s="437"/>
      <c r="K565" s="544"/>
    </row>
    <row r="566" spans="1:11" ht="15" customHeight="1">
      <c r="A566" s="1012" t="s">
        <v>70</v>
      </c>
      <c r="B566" s="1012" t="s">
        <v>350</v>
      </c>
      <c r="C566" s="1014"/>
      <c r="D566" s="1015"/>
      <c r="E566" s="1018" t="s">
        <v>614</v>
      </c>
      <c r="F566" s="1018" t="s">
        <v>615</v>
      </c>
      <c r="G566" s="1020" t="s">
        <v>616</v>
      </c>
      <c r="H566" s="443" t="s">
        <v>617</v>
      </c>
      <c r="I566" s="443" t="s">
        <v>618</v>
      </c>
      <c r="K566" s="544"/>
    </row>
    <row r="567" spans="1:11" ht="15" customHeight="1">
      <c r="A567" s="1013"/>
      <c r="B567" s="1013"/>
      <c r="C567" s="1016"/>
      <c r="D567" s="1017"/>
      <c r="E567" s="1019"/>
      <c r="F567" s="1019"/>
      <c r="G567" s="1021"/>
      <c r="H567" s="449" t="s">
        <v>619</v>
      </c>
      <c r="I567" s="449" t="s">
        <v>619</v>
      </c>
      <c r="K567" s="544"/>
    </row>
    <row r="568" spans="1:11" ht="15" customHeight="1">
      <c r="A568" s="450"/>
      <c r="B568" s="451"/>
      <c r="C568" s="452"/>
      <c r="D568" s="490"/>
      <c r="E568" s="491"/>
      <c r="F568" s="492"/>
      <c r="G568" s="456"/>
      <c r="H568" s="457"/>
      <c r="I568" s="457"/>
      <c r="K568" s="544"/>
    </row>
    <row r="569" spans="1:11" ht="15" customHeight="1">
      <c r="A569" s="458">
        <v>1</v>
      </c>
      <c r="B569" s="459" t="s">
        <v>620</v>
      </c>
      <c r="D569" s="495"/>
      <c r="E569" s="496"/>
      <c r="F569" s="497"/>
      <c r="G569" s="464"/>
      <c r="H569" s="465"/>
      <c r="I569" s="466"/>
      <c r="K569" s="544"/>
    </row>
    <row r="570" spans="1:11" ht="15" customHeight="1">
      <c r="A570" s="458"/>
      <c r="B570" s="459"/>
      <c r="C570" s="460" t="s">
        <v>621</v>
      </c>
      <c r="D570" s="495" t="s">
        <v>622</v>
      </c>
      <c r="E570" s="462" t="s">
        <v>623</v>
      </c>
      <c r="F570" s="497" t="s">
        <v>624</v>
      </c>
      <c r="G570" s="464">
        <v>0.16300000000000001</v>
      </c>
      <c r="H570" s="465">
        <f>H553</f>
        <v>135000</v>
      </c>
      <c r="I570" s="466">
        <f>G570*H570</f>
        <v>22005</v>
      </c>
      <c r="K570" s="544"/>
    </row>
    <row r="571" spans="1:11" ht="15" customHeight="1">
      <c r="A571" s="458"/>
      <c r="B571" s="459"/>
      <c r="C571" s="460" t="s">
        <v>621</v>
      </c>
      <c r="D571" s="495" t="s">
        <v>628</v>
      </c>
      <c r="E571" s="462" t="s">
        <v>629</v>
      </c>
      <c r="F571" s="497" t="s">
        <v>624</v>
      </c>
      <c r="G571" s="464">
        <v>1.6E-2</v>
      </c>
      <c r="H571" s="465">
        <f>H554</f>
        <v>235000</v>
      </c>
      <c r="I571" s="466">
        <f>G571*H571</f>
        <v>3760</v>
      </c>
      <c r="K571" s="544"/>
    </row>
    <row r="572" spans="1:11" ht="15" customHeight="1">
      <c r="A572" s="458"/>
      <c r="B572" s="459"/>
      <c r="D572" s="495"/>
      <c r="E572" s="496"/>
      <c r="F572" s="497"/>
      <c r="G572" s="464"/>
      <c r="H572" s="465"/>
      <c r="I572" s="466"/>
      <c r="K572" s="544"/>
    </row>
    <row r="573" spans="1:11" ht="15" customHeight="1">
      <c r="A573" s="458">
        <v>2</v>
      </c>
      <c r="B573" s="459" t="s">
        <v>708</v>
      </c>
      <c r="D573" s="495"/>
      <c r="E573" s="496"/>
      <c r="F573" s="497"/>
      <c r="G573" s="464"/>
      <c r="H573" s="465"/>
      <c r="I573" s="466"/>
      <c r="K573" s="544"/>
    </row>
    <row r="574" spans="1:11" ht="15" customHeight="1">
      <c r="A574" s="458"/>
      <c r="B574" s="459"/>
      <c r="C574" s="460" t="s">
        <v>621</v>
      </c>
      <c r="D574" s="495" t="s">
        <v>739</v>
      </c>
      <c r="E574" s="496"/>
      <c r="F574" s="497" t="s">
        <v>740</v>
      </c>
      <c r="G574" s="464">
        <v>3.9300000000000002E-2</v>
      </c>
      <c r="H574" s="465" t="e">
        <f>H557</f>
        <v>#REF!</v>
      </c>
      <c r="I574" s="466" t="e">
        <f>G574*H574</f>
        <v>#REF!</v>
      </c>
      <c r="K574" s="544"/>
    </row>
    <row r="575" spans="1:11" ht="15" customHeight="1">
      <c r="A575" s="511"/>
      <c r="B575" s="512"/>
      <c r="C575" s="513"/>
      <c r="D575" s="514"/>
      <c r="E575" s="515"/>
      <c r="F575" s="516"/>
      <c r="G575" s="517"/>
      <c r="H575" s="518"/>
      <c r="I575" s="518"/>
      <c r="K575" s="544"/>
    </row>
    <row r="576" spans="1:11" ht="15" customHeight="1">
      <c r="A576" s="473"/>
      <c r="B576" s="474" t="s">
        <v>643</v>
      </c>
      <c r="C576" s="475"/>
      <c r="D576" s="498"/>
      <c r="E576" s="499"/>
      <c r="F576" s="500"/>
      <c r="G576" s="479"/>
      <c r="H576" s="480"/>
      <c r="I576" s="480" t="e">
        <f>SUM(I568:I575)</f>
        <v>#REF!</v>
      </c>
      <c r="K576" s="544"/>
    </row>
    <row r="577" spans="1:11" ht="15" customHeight="1">
      <c r="A577" s="481"/>
      <c r="B577" s="482" t="s">
        <v>644</v>
      </c>
      <c r="C577" s="483"/>
      <c r="D577" s="501"/>
      <c r="E577" s="483"/>
      <c r="F577" s="486">
        <v>0.15</v>
      </c>
      <c r="G577" s="487"/>
      <c r="H577" s="488"/>
      <c r="I577" s="480" t="e">
        <f>I576*F577</f>
        <v>#REF!</v>
      </c>
      <c r="K577" s="544"/>
    </row>
    <row r="578" spans="1:11" ht="15" customHeight="1">
      <c r="A578" s="481"/>
      <c r="B578" s="482" t="s">
        <v>645</v>
      </c>
      <c r="C578" s="483"/>
      <c r="D578" s="501"/>
      <c r="E578" s="483"/>
      <c r="F578" s="483"/>
      <c r="G578" s="487"/>
      <c r="H578" s="488"/>
      <c r="I578" s="480" t="e">
        <f>I576+I577</f>
        <v>#REF!</v>
      </c>
      <c r="K578" s="544"/>
    </row>
    <row r="579" spans="1:11" ht="15" customHeight="1">
      <c r="A579" s="502" t="s">
        <v>657</v>
      </c>
      <c r="B579" s="532"/>
      <c r="F579" s="530"/>
      <c r="G579" s="531"/>
      <c r="H579" s="519"/>
      <c r="I579" s="519"/>
      <c r="K579" s="544"/>
    </row>
    <row r="580" spans="1:11" ht="15" customHeight="1">
      <c r="A580" s="502"/>
      <c r="B580" s="532"/>
      <c r="F580" s="530"/>
      <c r="G580" s="531"/>
      <c r="H580" s="519"/>
      <c r="I580" s="519"/>
      <c r="K580" s="544"/>
    </row>
    <row r="581" spans="1:11" ht="15" customHeight="1">
      <c r="A581" s="433" t="s">
        <v>611</v>
      </c>
      <c r="B581" s="434"/>
      <c r="C581" s="419" t="s">
        <v>589</v>
      </c>
      <c r="D581" s="434" t="s">
        <v>743</v>
      </c>
      <c r="E581" s="419"/>
      <c r="F581" s="435"/>
      <c r="G581" s="436"/>
      <c r="H581" s="437"/>
      <c r="I581" s="437"/>
      <c r="K581" s="544"/>
    </row>
    <row r="582" spans="1:11" ht="15" customHeight="1">
      <c r="A582" s="433" t="s">
        <v>613</v>
      </c>
      <c r="B582" s="434"/>
      <c r="C582" s="419" t="s">
        <v>589</v>
      </c>
      <c r="D582" s="434" t="s">
        <v>652</v>
      </c>
      <c r="E582" s="419"/>
      <c r="F582" s="435"/>
      <c r="G582" s="436"/>
      <c r="H582" s="437"/>
      <c r="I582" s="437"/>
      <c r="K582" s="544"/>
    </row>
    <row r="583" spans="1:11" ht="15" customHeight="1">
      <c r="A583" s="1012" t="s">
        <v>70</v>
      </c>
      <c r="B583" s="1012" t="s">
        <v>350</v>
      </c>
      <c r="C583" s="1014"/>
      <c r="D583" s="1015"/>
      <c r="E583" s="1018" t="s">
        <v>614</v>
      </c>
      <c r="F583" s="1018" t="s">
        <v>615</v>
      </c>
      <c r="G583" s="1020" t="s">
        <v>616</v>
      </c>
      <c r="H583" s="443" t="s">
        <v>617</v>
      </c>
      <c r="I583" s="443" t="s">
        <v>618</v>
      </c>
      <c r="K583" s="544"/>
    </row>
    <row r="584" spans="1:11" ht="15" customHeight="1">
      <c r="A584" s="1013"/>
      <c r="B584" s="1013"/>
      <c r="C584" s="1016"/>
      <c r="D584" s="1017"/>
      <c r="E584" s="1019"/>
      <c r="F584" s="1019"/>
      <c r="G584" s="1021"/>
      <c r="H584" s="449" t="s">
        <v>619</v>
      </c>
      <c r="I584" s="449" t="s">
        <v>619</v>
      </c>
      <c r="K584" s="544"/>
    </row>
    <row r="585" spans="1:11" ht="15" customHeight="1">
      <c r="A585" s="450"/>
      <c r="B585" s="451"/>
      <c r="C585" s="452"/>
      <c r="D585" s="490"/>
      <c r="E585" s="491"/>
      <c r="F585" s="492"/>
      <c r="G585" s="456"/>
      <c r="H585" s="457"/>
      <c r="I585" s="457"/>
      <c r="K585" s="544"/>
    </row>
    <row r="586" spans="1:11" ht="15" customHeight="1">
      <c r="A586" s="458">
        <v>1</v>
      </c>
      <c r="B586" s="459" t="s">
        <v>620</v>
      </c>
      <c r="D586" s="495"/>
      <c r="E586" s="496"/>
      <c r="F586" s="497"/>
      <c r="G586" s="464"/>
      <c r="H586" s="465"/>
      <c r="I586" s="466"/>
      <c r="K586" s="544"/>
    </row>
    <row r="587" spans="1:11" ht="15" customHeight="1">
      <c r="A587" s="458"/>
      <c r="B587" s="459"/>
      <c r="D587" s="495"/>
      <c r="E587" s="496"/>
      <c r="F587" s="497"/>
      <c r="G587" s="464"/>
      <c r="H587" s="465"/>
      <c r="I587" s="466"/>
      <c r="K587" s="544"/>
    </row>
    <row r="588" spans="1:11" ht="15" customHeight="1">
      <c r="A588" s="458">
        <v>2</v>
      </c>
      <c r="B588" s="459" t="s">
        <v>708</v>
      </c>
      <c r="D588" s="495"/>
      <c r="E588" s="496"/>
      <c r="F588" s="497"/>
      <c r="G588" s="464"/>
      <c r="H588" s="465"/>
      <c r="I588" s="466"/>
      <c r="K588" s="544"/>
    </row>
    <row r="589" spans="1:11" ht="15" customHeight="1">
      <c r="A589" s="458"/>
      <c r="B589" s="459"/>
      <c r="C589" s="460" t="s">
        <v>621</v>
      </c>
      <c r="D589" s="495" t="s">
        <v>744</v>
      </c>
      <c r="E589" s="496"/>
      <c r="F589" s="497" t="s">
        <v>740</v>
      </c>
      <c r="G589" s="549">
        <v>0.378</v>
      </c>
      <c r="H589" s="465" t="e">
        <v>#REF!</v>
      </c>
      <c r="I589" s="466" t="e">
        <f>G589*H589</f>
        <v>#REF!</v>
      </c>
      <c r="K589" s="544"/>
    </row>
    <row r="590" spans="1:11" ht="15" customHeight="1">
      <c r="A590" s="511"/>
      <c r="B590" s="512"/>
      <c r="C590" s="513"/>
      <c r="D590" s="514"/>
      <c r="E590" s="515"/>
      <c r="F590" s="516"/>
      <c r="G590" s="517"/>
      <c r="H590" s="518"/>
      <c r="I590" s="518"/>
      <c r="K590" s="544"/>
    </row>
    <row r="591" spans="1:11" ht="15" customHeight="1">
      <c r="A591" s="473"/>
      <c r="B591" s="474" t="s">
        <v>643</v>
      </c>
      <c r="C591" s="475"/>
      <c r="D591" s="498"/>
      <c r="E591" s="499"/>
      <c r="F591" s="500"/>
      <c r="G591" s="479"/>
      <c r="H591" s="480"/>
      <c r="I591" s="480" t="e">
        <f>SUM(I585:I590)</f>
        <v>#REF!</v>
      </c>
      <c r="K591" s="544"/>
    </row>
    <row r="592" spans="1:11" ht="15" customHeight="1">
      <c r="A592" s="481"/>
      <c r="B592" s="482" t="s">
        <v>644</v>
      </c>
      <c r="C592" s="483"/>
      <c r="D592" s="501"/>
      <c r="E592" s="483"/>
      <c r="F592" s="486">
        <v>0.15</v>
      </c>
      <c r="G592" s="487"/>
      <c r="H592" s="488"/>
      <c r="I592" s="480" t="e">
        <f>I591*F592</f>
        <v>#REF!</v>
      </c>
      <c r="K592" s="544"/>
    </row>
    <row r="593" spans="1:11" ht="15" customHeight="1">
      <c r="A593" s="481"/>
      <c r="B593" s="482" t="s">
        <v>645</v>
      </c>
      <c r="C593" s="483"/>
      <c r="D593" s="501"/>
      <c r="E593" s="483"/>
      <c r="F593" s="483"/>
      <c r="G593" s="487"/>
      <c r="H593" s="488"/>
      <c r="I593" s="480" t="e">
        <f>I591+I592</f>
        <v>#REF!</v>
      </c>
      <c r="K593" s="544"/>
    </row>
    <row r="594" spans="1:11" ht="15" customHeight="1">
      <c r="A594" s="502" t="s">
        <v>657</v>
      </c>
      <c r="B594" s="532"/>
      <c r="F594" s="530"/>
      <c r="G594" s="531"/>
      <c r="H594" s="519"/>
      <c r="I594" s="519"/>
      <c r="K594" s="544"/>
    </row>
    <row r="595" spans="1:11" ht="15" customHeight="1">
      <c r="A595" s="502"/>
      <c r="B595" s="532"/>
      <c r="F595" s="530"/>
      <c r="G595" s="531"/>
      <c r="H595" s="519"/>
      <c r="I595" s="519"/>
      <c r="K595" s="544"/>
    </row>
    <row r="596" spans="1:11" ht="15" customHeight="1">
      <c r="A596" s="433" t="s">
        <v>611</v>
      </c>
      <c r="B596" s="434"/>
      <c r="C596" s="419" t="s">
        <v>589</v>
      </c>
      <c r="D596" s="434" t="s">
        <v>745</v>
      </c>
      <c r="E596" s="419"/>
      <c r="F596" s="435"/>
      <c r="G596" s="436"/>
      <c r="H596" s="437"/>
      <c r="I596" s="437"/>
      <c r="K596" s="544"/>
    </row>
    <row r="597" spans="1:11" ht="15" customHeight="1">
      <c r="A597" s="433" t="s">
        <v>613</v>
      </c>
      <c r="B597" s="434"/>
      <c r="C597" s="419" t="s">
        <v>589</v>
      </c>
      <c r="D597" s="434" t="s">
        <v>652</v>
      </c>
      <c r="E597" s="419"/>
      <c r="F597" s="435"/>
      <c r="G597" s="436"/>
      <c r="H597" s="437"/>
      <c r="I597" s="437"/>
      <c r="K597" s="544"/>
    </row>
    <row r="598" spans="1:11" ht="15" customHeight="1">
      <c r="A598" s="1012" t="s">
        <v>70</v>
      </c>
      <c r="B598" s="1012" t="s">
        <v>350</v>
      </c>
      <c r="C598" s="1014"/>
      <c r="D598" s="1015"/>
      <c r="E598" s="1018" t="s">
        <v>614</v>
      </c>
      <c r="F598" s="1018" t="s">
        <v>615</v>
      </c>
      <c r="G598" s="1020" t="s">
        <v>616</v>
      </c>
      <c r="H598" s="443" t="s">
        <v>617</v>
      </c>
      <c r="I598" s="443" t="s">
        <v>618</v>
      </c>
      <c r="K598" s="544"/>
    </row>
    <row r="599" spans="1:11" ht="15" customHeight="1">
      <c r="A599" s="1013"/>
      <c r="B599" s="1013"/>
      <c r="C599" s="1016"/>
      <c r="D599" s="1017"/>
      <c r="E599" s="1019"/>
      <c r="F599" s="1019"/>
      <c r="G599" s="1021"/>
      <c r="H599" s="449" t="s">
        <v>619</v>
      </c>
      <c r="I599" s="449" t="s">
        <v>619</v>
      </c>
      <c r="K599" s="544"/>
    </row>
    <row r="600" spans="1:11" ht="15" customHeight="1">
      <c r="A600" s="450"/>
      <c r="B600" s="451"/>
      <c r="C600" s="452"/>
      <c r="D600" s="490"/>
      <c r="E600" s="491"/>
      <c r="F600" s="492"/>
      <c r="G600" s="456"/>
      <c r="H600" s="457"/>
      <c r="I600" s="457"/>
      <c r="K600" s="544"/>
    </row>
    <row r="601" spans="1:11" ht="15" customHeight="1">
      <c r="A601" s="458">
        <v>1</v>
      </c>
      <c r="B601" s="459" t="s">
        <v>620</v>
      </c>
      <c r="D601" s="495"/>
      <c r="E601" s="496"/>
      <c r="F601" s="497"/>
      <c r="G601" s="464"/>
      <c r="H601" s="465"/>
      <c r="I601" s="466"/>
      <c r="K601" s="544"/>
    </row>
    <row r="602" spans="1:11" ht="15" customHeight="1">
      <c r="A602" s="458"/>
      <c r="B602" s="459"/>
      <c r="C602" s="460" t="s">
        <v>621</v>
      </c>
      <c r="D602" s="495" t="s">
        <v>622</v>
      </c>
      <c r="E602" s="462" t="s">
        <v>623</v>
      </c>
      <c r="F602" s="497" t="s">
        <v>624</v>
      </c>
      <c r="G602" s="464">
        <v>0.14399999999999999</v>
      </c>
      <c r="H602" s="465">
        <f>H536</f>
        <v>135000</v>
      </c>
      <c r="I602" s="466">
        <f>G602*H602</f>
        <v>19440</v>
      </c>
      <c r="K602" s="544"/>
    </row>
    <row r="603" spans="1:11" ht="15" customHeight="1">
      <c r="A603" s="458"/>
      <c r="B603" s="459"/>
      <c r="C603" s="460" t="s">
        <v>621</v>
      </c>
      <c r="D603" s="495" t="s">
        <v>628</v>
      </c>
      <c r="E603" s="462" t="s">
        <v>629</v>
      </c>
      <c r="F603" s="497" t="s">
        <v>624</v>
      </c>
      <c r="G603" s="464">
        <v>1.44E-2</v>
      </c>
      <c r="H603" s="465">
        <f>H537</f>
        <v>235000</v>
      </c>
      <c r="I603" s="466">
        <f>G603*H603</f>
        <v>3384</v>
      </c>
      <c r="K603" s="544"/>
    </row>
    <row r="604" spans="1:11" ht="15" customHeight="1">
      <c r="A604" s="458"/>
      <c r="B604" s="459"/>
      <c r="D604" s="495"/>
      <c r="E604" s="496"/>
      <c r="F604" s="497"/>
      <c r="G604" s="464"/>
      <c r="H604" s="465"/>
      <c r="I604" s="466"/>
      <c r="K604" s="544"/>
    </row>
    <row r="605" spans="1:11" ht="15" customHeight="1">
      <c r="A605" s="458">
        <v>2</v>
      </c>
      <c r="B605" s="459" t="s">
        <v>708</v>
      </c>
      <c r="D605" s="495"/>
      <c r="E605" s="496"/>
      <c r="F605" s="497"/>
      <c r="G605" s="464"/>
      <c r="H605" s="465"/>
      <c r="I605" s="466"/>
      <c r="K605" s="544"/>
    </row>
    <row r="606" spans="1:11" ht="15" customHeight="1">
      <c r="A606" s="458"/>
      <c r="B606" s="459"/>
      <c r="C606" s="460" t="s">
        <v>621</v>
      </c>
      <c r="D606" s="495" t="s">
        <v>746</v>
      </c>
      <c r="E606" s="496"/>
      <c r="F606" s="497" t="s">
        <v>740</v>
      </c>
      <c r="G606" s="464">
        <v>1.7999999999999999E-2</v>
      </c>
      <c r="H606" s="465" t="e">
        <v>#REF!</v>
      </c>
      <c r="I606" s="466" t="e">
        <f>G606*H606</f>
        <v>#REF!</v>
      </c>
      <c r="K606" s="544"/>
    </row>
    <row r="607" spans="1:11" ht="15" customHeight="1">
      <c r="A607" s="511"/>
      <c r="B607" s="512"/>
      <c r="C607" s="513"/>
      <c r="D607" s="514"/>
      <c r="E607" s="515"/>
      <c r="F607" s="516"/>
      <c r="G607" s="517"/>
      <c r="H607" s="518"/>
      <c r="I607" s="518"/>
      <c r="K607" s="544"/>
    </row>
    <row r="608" spans="1:11" ht="15" customHeight="1">
      <c r="A608" s="473"/>
      <c r="B608" s="474" t="s">
        <v>643</v>
      </c>
      <c r="C608" s="475"/>
      <c r="D608" s="498"/>
      <c r="E608" s="499"/>
      <c r="F608" s="500"/>
      <c r="G608" s="479"/>
      <c r="H608" s="480"/>
      <c r="I608" s="480" t="e">
        <f>SUM(I600:I607)</f>
        <v>#REF!</v>
      </c>
      <c r="K608" s="544"/>
    </row>
    <row r="609" spans="1:11" ht="15" customHeight="1">
      <c r="A609" s="481"/>
      <c r="B609" s="482" t="s">
        <v>644</v>
      </c>
      <c r="C609" s="483"/>
      <c r="D609" s="501"/>
      <c r="E609" s="483"/>
      <c r="F609" s="486">
        <v>0.15</v>
      </c>
      <c r="G609" s="487"/>
      <c r="H609" s="488"/>
      <c r="I609" s="480" t="e">
        <f>I608*F609</f>
        <v>#REF!</v>
      </c>
      <c r="K609" s="544"/>
    </row>
    <row r="610" spans="1:11" ht="15" customHeight="1">
      <c r="A610" s="481"/>
      <c r="B610" s="482" t="s">
        <v>645</v>
      </c>
      <c r="C610" s="483"/>
      <c r="D610" s="501"/>
      <c r="E610" s="483"/>
      <c r="F610" s="483"/>
      <c r="G610" s="487"/>
      <c r="H610" s="488"/>
      <c r="I610" s="480" t="e">
        <f>I608+I609</f>
        <v>#REF!</v>
      </c>
      <c r="K610" s="544"/>
    </row>
    <row r="611" spans="1:11" ht="15" customHeight="1">
      <c r="A611" s="502" t="s">
        <v>657</v>
      </c>
      <c r="B611" s="532"/>
      <c r="F611" s="530"/>
      <c r="G611" s="531"/>
      <c r="H611" s="519"/>
      <c r="I611" s="519"/>
      <c r="K611" s="544"/>
    </row>
    <row r="612" spans="1:11" ht="15" customHeight="1">
      <c r="A612" s="502"/>
      <c r="B612" s="532"/>
      <c r="F612" s="530"/>
      <c r="G612" s="531"/>
      <c r="H612" s="519"/>
      <c r="I612" s="519"/>
      <c r="K612" s="544"/>
    </row>
    <row r="613" spans="1:11" ht="15" customHeight="1">
      <c r="A613" s="433" t="s">
        <v>611</v>
      </c>
      <c r="B613" s="434"/>
      <c r="C613" s="419" t="s">
        <v>589</v>
      </c>
      <c r="D613" s="434" t="s">
        <v>747</v>
      </c>
      <c r="E613" s="419"/>
      <c r="F613" s="435"/>
      <c r="G613" s="436"/>
      <c r="H613" s="437"/>
      <c r="I613" s="437"/>
      <c r="K613" s="544"/>
    </row>
    <row r="614" spans="1:11" ht="15" customHeight="1">
      <c r="A614" s="433" t="s">
        <v>613</v>
      </c>
      <c r="B614" s="434"/>
      <c r="C614" s="419" t="s">
        <v>589</v>
      </c>
      <c r="D614" s="434" t="s">
        <v>652</v>
      </c>
      <c r="E614" s="419"/>
      <c r="F614" s="435"/>
      <c r="G614" s="436"/>
      <c r="H614" s="437"/>
      <c r="I614" s="437"/>
      <c r="K614" s="544"/>
    </row>
    <row r="615" spans="1:11" ht="15" customHeight="1">
      <c r="A615" s="1012" t="s">
        <v>70</v>
      </c>
      <c r="B615" s="1012" t="s">
        <v>350</v>
      </c>
      <c r="C615" s="1014"/>
      <c r="D615" s="1015"/>
      <c r="E615" s="1018" t="s">
        <v>614</v>
      </c>
      <c r="F615" s="1018" t="s">
        <v>615</v>
      </c>
      <c r="G615" s="1020" t="s">
        <v>616</v>
      </c>
      <c r="H615" s="443" t="s">
        <v>617</v>
      </c>
      <c r="I615" s="443" t="s">
        <v>618</v>
      </c>
      <c r="K615" s="544"/>
    </row>
    <row r="616" spans="1:11" ht="15" customHeight="1">
      <c r="A616" s="1013"/>
      <c r="B616" s="1013"/>
      <c r="C616" s="1016"/>
      <c r="D616" s="1017"/>
      <c r="E616" s="1019"/>
      <c r="F616" s="1019"/>
      <c r="G616" s="1021"/>
      <c r="H616" s="449" t="s">
        <v>619</v>
      </c>
      <c r="I616" s="449" t="s">
        <v>619</v>
      </c>
      <c r="K616" s="544"/>
    </row>
    <row r="617" spans="1:11" ht="15" customHeight="1">
      <c r="A617" s="450"/>
      <c r="B617" s="451"/>
      <c r="C617" s="452"/>
      <c r="D617" s="490"/>
      <c r="E617" s="491"/>
      <c r="F617" s="492"/>
      <c r="G617" s="456"/>
      <c r="H617" s="457"/>
      <c r="I617" s="457"/>
      <c r="K617" s="544"/>
    </row>
    <row r="618" spans="1:11" ht="15" customHeight="1">
      <c r="A618" s="458">
        <v>1</v>
      </c>
      <c r="B618" s="459" t="s">
        <v>620</v>
      </c>
      <c r="D618" s="495"/>
      <c r="E618" s="496"/>
      <c r="F618" s="497"/>
      <c r="G618" s="464"/>
      <c r="H618" s="465"/>
      <c r="I618" s="466"/>
      <c r="K618" s="544"/>
    </row>
    <row r="619" spans="1:11" ht="15" customHeight="1">
      <c r="A619" s="458"/>
      <c r="B619" s="459"/>
      <c r="C619" s="460" t="s">
        <v>621</v>
      </c>
      <c r="D619" s="495" t="s">
        <v>622</v>
      </c>
      <c r="E619" s="462" t="s">
        <v>623</v>
      </c>
      <c r="F619" s="497" t="s">
        <v>624</v>
      </c>
      <c r="G619" s="464">
        <v>0.14199999999999999</v>
      </c>
      <c r="H619" s="465">
        <v>133600</v>
      </c>
      <c r="I619" s="466">
        <f>G619*H619</f>
        <v>18971.199999999997</v>
      </c>
      <c r="K619" s="544"/>
    </row>
    <row r="620" spans="1:11" ht="15" customHeight="1">
      <c r="A620" s="458"/>
      <c r="B620" s="459"/>
      <c r="C620" s="460" t="s">
        <v>621</v>
      </c>
      <c r="D620" s="495" t="s">
        <v>628</v>
      </c>
      <c r="E620" s="462" t="s">
        <v>629</v>
      </c>
      <c r="F620" s="497" t="s">
        <v>624</v>
      </c>
      <c r="G620" s="464">
        <v>1.4200000000000001E-2</v>
      </c>
      <c r="H620" s="465">
        <v>234000</v>
      </c>
      <c r="I620" s="466">
        <f>G620*H620</f>
        <v>3322.8</v>
      </c>
      <c r="K620" s="544"/>
    </row>
    <row r="621" spans="1:11" ht="15" customHeight="1">
      <c r="A621" s="458"/>
      <c r="B621" s="459"/>
      <c r="D621" s="495"/>
      <c r="E621" s="496"/>
      <c r="F621" s="497"/>
      <c r="G621" s="464"/>
      <c r="H621" s="465"/>
      <c r="I621" s="466"/>
      <c r="K621" s="544"/>
    </row>
    <row r="622" spans="1:11" ht="15" customHeight="1">
      <c r="A622" s="458">
        <v>2</v>
      </c>
      <c r="B622" s="459" t="s">
        <v>708</v>
      </c>
      <c r="D622" s="495"/>
      <c r="E622" s="496"/>
      <c r="F622" s="497"/>
      <c r="G622" s="464"/>
      <c r="H622" s="465"/>
      <c r="I622" s="466"/>
      <c r="K622" s="544"/>
    </row>
    <row r="623" spans="1:11" ht="15" customHeight="1">
      <c r="A623" s="458"/>
      <c r="B623" s="459"/>
      <c r="C623" s="460" t="s">
        <v>621</v>
      </c>
      <c r="D623" s="495" t="s">
        <v>746</v>
      </c>
      <c r="E623" s="496"/>
      <c r="F623" s="497" t="s">
        <v>740</v>
      </c>
      <c r="G623" s="464">
        <v>0.02</v>
      </c>
      <c r="H623" s="465" t="e">
        <v>#REF!</v>
      </c>
      <c r="I623" s="466" t="e">
        <f>G623*H623</f>
        <v>#REF!</v>
      </c>
      <c r="K623" s="544"/>
    </row>
    <row r="624" spans="1:11" ht="15" customHeight="1">
      <c r="A624" s="458"/>
      <c r="B624" s="459"/>
      <c r="C624" s="460" t="s">
        <v>621</v>
      </c>
      <c r="D624" s="495" t="s">
        <v>748</v>
      </c>
      <c r="E624" s="496"/>
      <c r="F624" s="497" t="s">
        <v>740</v>
      </c>
      <c r="G624" s="464">
        <v>7.7999999999999996E-3</v>
      </c>
      <c r="H624" s="465" t="e">
        <v>#REF!</v>
      </c>
      <c r="I624" s="466" t="e">
        <f>G624*H624</f>
        <v>#REF!</v>
      </c>
      <c r="K624" s="544"/>
    </row>
    <row r="625" spans="1:11" ht="15" customHeight="1">
      <c r="A625" s="458"/>
      <c r="B625" s="459"/>
      <c r="C625" s="460" t="s">
        <v>621</v>
      </c>
      <c r="D625" s="495" t="s">
        <v>749</v>
      </c>
      <c r="E625" s="496"/>
      <c r="F625" s="497" t="s">
        <v>740</v>
      </c>
      <c r="G625" s="464">
        <v>1.78E-2</v>
      </c>
      <c r="H625" s="465" t="e">
        <v>#REF!</v>
      </c>
      <c r="I625" s="466" t="e">
        <f>G625*H625</f>
        <v>#REF!</v>
      </c>
      <c r="K625" s="544"/>
    </row>
    <row r="626" spans="1:11" ht="15" customHeight="1">
      <c r="A626" s="511"/>
      <c r="B626" s="512"/>
      <c r="C626" s="513"/>
      <c r="D626" s="514"/>
      <c r="E626" s="515"/>
      <c r="F626" s="516"/>
      <c r="G626" s="517"/>
      <c r="H626" s="518"/>
      <c r="I626" s="518"/>
      <c r="K626" s="544"/>
    </row>
    <row r="627" spans="1:11" ht="15" customHeight="1">
      <c r="A627" s="473"/>
      <c r="B627" s="474" t="s">
        <v>643</v>
      </c>
      <c r="C627" s="475"/>
      <c r="D627" s="498"/>
      <c r="E627" s="499"/>
      <c r="F627" s="500"/>
      <c r="G627" s="479"/>
      <c r="H627" s="480"/>
      <c r="I627" s="480" t="e">
        <f>SUM(I618:I625)</f>
        <v>#REF!</v>
      </c>
      <c r="K627" s="544"/>
    </row>
    <row r="628" spans="1:11" ht="15" customHeight="1">
      <c r="A628" s="481"/>
      <c r="B628" s="482" t="s">
        <v>644</v>
      </c>
      <c r="C628" s="483"/>
      <c r="D628" s="501"/>
      <c r="E628" s="483"/>
      <c r="F628" s="486">
        <v>0.15</v>
      </c>
      <c r="G628" s="487"/>
      <c r="H628" s="488"/>
      <c r="I628" s="480" t="e">
        <f>I627*F628</f>
        <v>#REF!</v>
      </c>
      <c r="K628" s="544"/>
    </row>
    <row r="629" spans="1:11" ht="15" customHeight="1">
      <c r="A629" s="481"/>
      <c r="B629" s="482" t="s">
        <v>645</v>
      </c>
      <c r="C629" s="483"/>
      <c r="D629" s="501"/>
      <c r="E629" s="483"/>
      <c r="F629" s="483"/>
      <c r="G629" s="487"/>
      <c r="H629" s="488"/>
      <c r="I629" s="480" t="e">
        <f>I627+I628</f>
        <v>#REF!</v>
      </c>
      <c r="K629" s="544"/>
    </row>
    <row r="630" spans="1:11" ht="15" customHeight="1">
      <c r="A630" s="502" t="s">
        <v>657</v>
      </c>
      <c r="B630" s="532"/>
      <c r="F630" s="530"/>
      <c r="G630" s="531"/>
      <c r="H630" s="519"/>
      <c r="I630" s="519"/>
      <c r="K630" s="544"/>
    </row>
    <row r="631" spans="1:11" ht="15" customHeight="1">
      <c r="B631" s="532"/>
      <c r="F631" s="530"/>
      <c r="G631" s="531"/>
      <c r="H631" s="519"/>
      <c r="I631" s="519"/>
      <c r="K631" s="544"/>
    </row>
    <row r="632" spans="1:11" ht="15" customHeight="1">
      <c r="B632" s="550" t="s">
        <v>750</v>
      </c>
      <c r="C632" s="551"/>
      <c r="D632" s="552"/>
      <c r="E632" s="551"/>
      <c r="F632" s="553"/>
      <c r="G632" s="554"/>
      <c r="H632" s="555" t="s">
        <v>378</v>
      </c>
      <c r="I632" s="507" t="e">
        <f>I629*1.15</f>
        <v>#REF!</v>
      </c>
      <c r="K632" s="544"/>
    </row>
    <row r="633" spans="1:11" ht="15" customHeight="1">
      <c r="B633" s="532"/>
      <c r="F633" s="530"/>
      <c r="G633" s="531"/>
      <c r="H633" s="519"/>
      <c r="I633" s="519"/>
      <c r="K633" s="544"/>
    </row>
    <row r="634" spans="1:11" ht="15" customHeight="1">
      <c r="A634" s="433" t="s">
        <v>611</v>
      </c>
      <c r="B634" s="434"/>
      <c r="C634" s="419" t="s">
        <v>589</v>
      </c>
      <c r="D634" s="434" t="s">
        <v>751</v>
      </c>
      <c r="E634" s="419"/>
      <c r="F634" s="435"/>
      <c r="G634" s="436"/>
      <c r="H634" s="437"/>
      <c r="I634" s="437"/>
      <c r="K634" s="544"/>
    </row>
    <row r="635" spans="1:11" ht="15" customHeight="1">
      <c r="A635" s="433" t="s">
        <v>613</v>
      </c>
      <c r="B635" s="434"/>
      <c r="C635" s="419" t="s">
        <v>589</v>
      </c>
      <c r="D635" s="434" t="s">
        <v>652</v>
      </c>
      <c r="E635" s="419"/>
      <c r="F635" s="435"/>
      <c r="G635" s="436"/>
      <c r="H635" s="437"/>
      <c r="I635" s="437"/>
      <c r="K635" s="544"/>
    </row>
    <row r="636" spans="1:11" ht="15" customHeight="1">
      <c r="A636" s="1012" t="s">
        <v>70</v>
      </c>
      <c r="B636" s="1012" t="s">
        <v>350</v>
      </c>
      <c r="C636" s="1014"/>
      <c r="D636" s="1015"/>
      <c r="E636" s="1018" t="s">
        <v>614</v>
      </c>
      <c r="F636" s="1018" t="s">
        <v>615</v>
      </c>
      <c r="G636" s="1020" t="s">
        <v>616</v>
      </c>
      <c r="H636" s="443" t="s">
        <v>617</v>
      </c>
      <c r="I636" s="443" t="s">
        <v>618</v>
      </c>
      <c r="K636" s="544"/>
    </row>
    <row r="637" spans="1:11" ht="15" customHeight="1">
      <c r="A637" s="1013"/>
      <c r="B637" s="1013"/>
      <c r="C637" s="1016"/>
      <c r="D637" s="1017"/>
      <c r="E637" s="1019"/>
      <c r="F637" s="1019"/>
      <c r="G637" s="1021"/>
      <c r="H637" s="449" t="s">
        <v>619</v>
      </c>
      <c r="I637" s="449" t="s">
        <v>619</v>
      </c>
      <c r="K637" s="544"/>
    </row>
    <row r="638" spans="1:11" ht="15" customHeight="1">
      <c r="A638" s="450"/>
      <c r="B638" s="451"/>
      <c r="C638" s="452"/>
      <c r="D638" s="490"/>
      <c r="E638" s="491"/>
      <c r="F638" s="492"/>
      <c r="G638" s="456"/>
      <c r="H638" s="457"/>
      <c r="I638" s="457"/>
      <c r="K638" s="544"/>
    </row>
    <row r="639" spans="1:11" ht="15" customHeight="1">
      <c r="A639" s="458">
        <v>1</v>
      </c>
      <c r="B639" s="459" t="s">
        <v>620</v>
      </c>
      <c r="D639" s="495"/>
      <c r="E639" s="496"/>
      <c r="F639" s="497"/>
      <c r="G639" s="464"/>
      <c r="H639" s="465"/>
      <c r="I639" s="466"/>
      <c r="K639" s="544"/>
    </row>
    <row r="640" spans="1:11" ht="15" customHeight="1">
      <c r="A640" s="458"/>
      <c r="B640" s="459"/>
      <c r="C640" s="460" t="s">
        <v>621</v>
      </c>
      <c r="D640" s="495" t="s">
        <v>622</v>
      </c>
      <c r="E640" s="462" t="s">
        <v>623</v>
      </c>
      <c r="F640" s="497" t="s">
        <v>624</v>
      </c>
      <c r="G640" s="464">
        <v>0.3</v>
      </c>
      <c r="H640" s="465">
        <v>133600</v>
      </c>
      <c r="I640" s="466">
        <f>G640*H640</f>
        <v>40080</v>
      </c>
      <c r="K640" s="544"/>
    </row>
    <row r="641" spans="1:11" ht="15" customHeight="1">
      <c r="A641" s="458"/>
      <c r="B641" s="459"/>
      <c r="C641" s="460" t="s">
        <v>621</v>
      </c>
      <c r="D641" s="495" t="s">
        <v>628</v>
      </c>
      <c r="E641" s="462" t="s">
        <v>629</v>
      </c>
      <c r="F641" s="497" t="s">
        <v>624</v>
      </c>
      <c r="G641" s="464">
        <v>0.01</v>
      </c>
      <c r="H641" s="465">
        <v>234000</v>
      </c>
      <c r="I641" s="466">
        <f>G641*H641</f>
        <v>2340</v>
      </c>
      <c r="K641" s="544"/>
    </row>
    <row r="642" spans="1:11" ht="15" customHeight="1">
      <c r="A642" s="458"/>
      <c r="B642" s="459"/>
      <c r="D642" s="495"/>
      <c r="E642" s="496"/>
      <c r="F642" s="497"/>
      <c r="G642" s="464"/>
      <c r="H642" s="465"/>
      <c r="I642" s="466"/>
      <c r="K642" s="544"/>
    </row>
    <row r="643" spans="1:11" ht="15" customHeight="1">
      <c r="A643" s="458">
        <v>2</v>
      </c>
      <c r="B643" s="459" t="s">
        <v>630</v>
      </c>
      <c r="D643" s="495"/>
      <c r="E643" s="496"/>
      <c r="F643" s="497"/>
      <c r="G643" s="464"/>
      <c r="H643" s="465"/>
      <c r="I643" s="466"/>
      <c r="K643" s="544"/>
    </row>
    <row r="644" spans="1:11" ht="15" customHeight="1">
      <c r="A644" s="458"/>
      <c r="B644" s="459"/>
      <c r="C644" s="460" t="s">
        <v>621</v>
      </c>
      <c r="D644" s="495" t="s">
        <v>752</v>
      </c>
      <c r="E644" s="496"/>
      <c r="F644" s="497" t="s">
        <v>652</v>
      </c>
      <c r="G644" s="464">
        <v>1.2</v>
      </c>
      <c r="H644" s="465">
        <v>279100</v>
      </c>
      <c r="I644" s="466">
        <f>G644*H644</f>
        <v>334920</v>
      </c>
      <c r="K644" s="544"/>
    </row>
    <row r="645" spans="1:11" ht="15" customHeight="1">
      <c r="A645" s="473"/>
      <c r="B645" s="474" t="s">
        <v>643</v>
      </c>
      <c r="C645" s="475"/>
      <c r="D645" s="498"/>
      <c r="E645" s="499"/>
      <c r="F645" s="500"/>
      <c r="G645" s="479"/>
      <c r="H645" s="480"/>
      <c r="I645" s="480">
        <f>SUM(I638:I644)</f>
        <v>377340</v>
      </c>
      <c r="K645" s="544"/>
    </row>
    <row r="646" spans="1:11" ht="15" customHeight="1">
      <c r="A646" s="481"/>
      <c r="B646" s="482" t="s">
        <v>644</v>
      </c>
      <c r="C646" s="483"/>
      <c r="D646" s="501"/>
      <c r="E646" s="483"/>
      <c r="F646" s="486">
        <v>0.15</v>
      </c>
      <c r="G646" s="487"/>
      <c r="H646" s="488"/>
      <c r="I646" s="480">
        <f>I645*F646</f>
        <v>56601</v>
      </c>
      <c r="K646" s="544"/>
    </row>
    <row r="647" spans="1:11" ht="15" customHeight="1">
      <c r="A647" s="481"/>
      <c r="B647" s="482" t="s">
        <v>645</v>
      </c>
      <c r="C647" s="483"/>
      <c r="D647" s="501"/>
      <c r="E647" s="483"/>
      <c r="F647" s="483"/>
      <c r="G647" s="487"/>
      <c r="H647" s="488"/>
      <c r="I647" s="480">
        <f>I645+I646</f>
        <v>433941</v>
      </c>
      <c r="K647" s="544"/>
    </row>
    <row r="648" spans="1:11" ht="15" customHeight="1">
      <c r="A648" s="502" t="s">
        <v>657</v>
      </c>
      <c r="B648" s="532"/>
      <c r="F648" s="530"/>
      <c r="G648" s="531"/>
      <c r="H648" s="519"/>
      <c r="I648" s="519"/>
      <c r="K648" s="544"/>
    </row>
    <row r="649" spans="1:11" ht="15" customHeight="1">
      <c r="A649" s="493"/>
      <c r="B649" s="493"/>
      <c r="C649" s="493"/>
      <c r="D649" s="493"/>
      <c r="F649" s="493"/>
      <c r="H649" s="493"/>
      <c r="I649" s="493"/>
      <c r="K649" s="544"/>
    </row>
    <row r="650" spans="1:11" ht="15" customHeight="1">
      <c r="A650" s="433" t="s">
        <v>611</v>
      </c>
      <c r="B650" s="434"/>
      <c r="C650" s="419" t="s">
        <v>589</v>
      </c>
      <c r="D650" s="434" t="s">
        <v>753</v>
      </c>
      <c r="E650" s="419"/>
      <c r="F650" s="435"/>
      <c r="G650" s="436"/>
      <c r="H650" s="437"/>
      <c r="I650" s="437"/>
      <c r="K650" s="544"/>
    </row>
    <row r="651" spans="1:11" ht="15" customHeight="1">
      <c r="A651" s="433" t="s">
        <v>613</v>
      </c>
      <c r="B651" s="434"/>
      <c r="C651" s="419" t="s">
        <v>589</v>
      </c>
      <c r="D651" s="434" t="s">
        <v>652</v>
      </c>
      <c r="E651" s="419"/>
      <c r="F651" s="435"/>
      <c r="G651" s="436"/>
      <c r="H651" s="437"/>
      <c r="I651" s="437"/>
      <c r="K651" s="544"/>
    </row>
    <row r="652" spans="1:11" ht="15" customHeight="1">
      <c r="A652" s="1012" t="s">
        <v>70</v>
      </c>
      <c r="B652" s="1012" t="s">
        <v>350</v>
      </c>
      <c r="C652" s="1014"/>
      <c r="D652" s="1015"/>
      <c r="E652" s="1018" t="s">
        <v>614</v>
      </c>
      <c r="F652" s="1018" t="s">
        <v>615</v>
      </c>
      <c r="G652" s="1020" t="s">
        <v>616</v>
      </c>
      <c r="H652" s="443" t="s">
        <v>617</v>
      </c>
      <c r="I652" s="443" t="s">
        <v>618</v>
      </c>
      <c r="K652" s="544"/>
    </row>
    <row r="653" spans="1:11" ht="15" customHeight="1">
      <c r="A653" s="1013"/>
      <c r="B653" s="1013"/>
      <c r="C653" s="1016"/>
      <c r="D653" s="1017"/>
      <c r="E653" s="1019"/>
      <c r="F653" s="1019"/>
      <c r="G653" s="1021"/>
      <c r="H653" s="449" t="s">
        <v>619</v>
      </c>
      <c r="I653" s="449" t="s">
        <v>619</v>
      </c>
      <c r="K653" s="544"/>
    </row>
    <row r="654" spans="1:11" ht="15" customHeight="1">
      <c r="A654" s="450"/>
      <c r="B654" s="451"/>
      <c r="C654" s="452"/>
      <c r="D654" s="490"/>
      <c r="E654" s="491"/>
      <c r="F654" s="492"/>
      <c r="G654" s="456"/>
      <c r="H654" s="457"/>
      <c r="I654" s="457"/>
      <c r="K654" s="544"/>
    </row>
    <row r="655" spans="1:11" ht="15" customHeight="1">
      <c r="A655" s="458">
        <v>1</v>
      </c>
      <c r="B655" s="459" t="s">
        <v>620</v>
      </c>
      <c r="D655" s="495"/>
      <c r="E655" s="496"/>
      <c r="F655" s="497"/>
      <c r="G655" s="464"/>
      <c r="H655" s="465"/>
      <c r="I655" s="466"/>
      <c r="K655" s="544"/>
    </row>
    <row r="656" spans="1:11" ht="15" customHeight="1">
      <c r="A656" s="458"/>
      <c r="B656" s="459"/>
      <c r="C656" s="460" t="s">
        <v>621</v>
      </c>
      <c r="D656" s="495" t="s">
        <v>622</v>
      </c>
      <c r="E656" s="496" t="s">
        <v>623</v>
      </c>
      <c r="F656" s="497" t="s">
        <v>624</v>
      </c>
      <c r="G656" s="464">
        <v>0.8</v>
      </c>
      <c r="H656" s="465">
        <v>133600</v>
      </c>
      <c r="I656" s="466">
        <f>G656*H656</f>
        <v>106880</v>
      </c>
      <c r="K656" s="544"/>
    </row>
    <row r="657" spans="1:11" ht="15" customHeight="1">
      <c r="A657" s="458"/>
      <c r="B657" s="459"/>
      <c r="C657" s="460" t="s">
        <v>621</v>
      </c>
      <c r="D657" s="495" t="s">
        <v>582</v>
      </c>
      <c r="E657" s="496" t="s">
        <v>626</v>
      </c>
      <c r="F657" s="497" t="s">
        <v>624</v>
      </c>
      <c r="G657" s="464">
        <v>0.4</v>
      </c>
      <c r="H657" s="465">
        <v>167000</v>
      </c>
      <c r="I657" s="466">
        <f>G657*H657</f>
        <v>66800</v>
      </c>
      <c r="K657" s="544"/>
    </row>
    <row r="658" spans="1:11" ht="15" customHeight="1">
      <c r="A658" s="458"/>
      <c r="B658" s="459"/>
      <c r="C658" s="460" t="s">
        <v>621</v>
      </c>
      <c r="D658" s="495" t="s">
        <v>578</v>
      </c>
      <c r="E658" s="496" t="s">
        <v>627</v>
      </c>
      <c r="F658" s="497" t="s">
        <v>624</v>
      </c>
      <c r="G658" s="464">
        <v>0.04</v>
      </c>
      <c r="H658" s="465">
        <v>200300</v>
      </c>
      <c r="I658" s="466">
        <f>G658*H658</f>
        <v>8012</v>
      </c>
      <c r="K658" s="544"/>
    </row>
    <row r="659" spans="1:11" ht="15" customHeight="1">
      <c r="A659" s="458"/>
      <c r="B659" s="459"/>
      <c r="C659" s="460" t="s">
        <v>621</v>
      </c>
      <c r="D659" s="495" t="s">
        <v>628</v>
      </c>
      <c r="E659" s="496" t="s">
        <v>629</v>
      </c>
      <c r="F659" s="497" t="s">
        <v>624</v>
      </c>
      <c r="G659" s="464">
        <v>0.08</v>
      </c>
      <c r="H659" s="465">
        <v>234000</v>
      </c>
      <c r="I659" s="466">
        <f>G659*H659</f>
        <v>18720</v>
      </c>
      <c r="K659" s="544"/>
    </row>
    <row r="660" spans="1:11" ht="15" customHeight="1">
      <c r="A660" s="458">
        <v>2</v>
      </c>
      <c r="B660" s="459" t="s">
        <v>630</v>
      </c>
      <c r="D660" s="495"/>
      <c r="E660" s="496"/>
      <c r="F660" s="497"/>
      <c r="G660" s="464"/>
      <c r="H660" s="465"/>
      <c r="I660" s="466"/>
      <c r="K660" s="544"/>
    </row>
    <row r="661" spans="1:11" ht="15" customHeight="1">
      <c r="A661" s="458"/>
      <c r="B661" s="459"/>
      <c r="C661" s="460" t="s">
        <v>621</v>
      </c>
      <c r="D661" s="495" t="s">
        <v>754</v>
      </c>
      <c r="E661" s="496"/>
      <c r="F661" s="497" t="s">
        <v>652</v>
      </c>
      <c r="G661" s="464">
        <v>0.13500000000000001</v>
      </c>
      <c r="H661" s="465">
        <v>1327000</v>
      </c>
      <c r="I661" s="466">
        <f>G661*H661</f>
        <v>179145</v>
      </c>
      <c r="K661" s="544"/>
    </row>
    <row r="662" spans="1:11" ht="15" customHeight="1">
      <c r="A662" s="458"/>
      <c r="B662" s="459"/>
      <c r="C662" s="460" t="s">
        <v>621</v>
      </c>
      <c r="D662" s="495" t="s">
        <v>685</v>
      </c>
      <c r="E662" s="496"/>
      <c r="F662" s="497" t="s">
        <v>652</v>
      </c>
      <c r="G662" s="464">
        <v>0.4</v>
      </c>
      <c r="H662" s="465">
        <v>325734</v>
      </c>
      <c r="I662" s="466">
        <f>G662*H662</f>
        <v>130293.6</v>
      </c>
      <c r="K662" s="544"/>
    </row>
    <row r="663" spans="1:11" ht="15" customHeight="1">
      <c r="A663" s="458"/>
      <c r="B663" s="459"/>
      <c r="C663" s="460" t="s">
        <v>621</v>
      </c>
      <c r="D663" s="495" t="s">
        <v>755</v>
      </c>
      <c r="E663" s="496"/>
      <c r="F663" s="497" t="s">
        <v>652</v>
      </c>
      <c r="G663" s="464">
        <v>0.94799999999999995</v>
      </c>
      <c r="H663" s="465">
        <v>82000</v>
      </c>
      <c r="I663" s="466">
        <f>G663*H663</f>
        <v>77736</v>
      </c>
      <c r="K663" s="544"/>
    </row>
    <row r="664" spans="1:11" ht="15" customHeight="1">
      <c r="A664" s="473"/>
      <c r="B664" s="474" t="s">
        <v>643</v>
      </c>
      <c r="C664" s="475"/>
      <c r="D664" s="498"/>
      <c r="E664" s="499"/>
      <c r="F664" s="500"/>
      <c r="G664" s="479"/>
      <c r="H664" s="480"/>
      <c r="I664" s="480">
        <f>SUM(I656:I663)</f>
        <v>587586.6</v>
      </c>
      <c r="K664" s="544"/>
    </row>
    <row r="665" spans="1:11" ht="15" customHeight="1">
      <c r="A665" s="481"/>
      <c r="B665" s="482" t="s">
        <v>644</v>
      </c>
      <c r="C665" s="483"/>
      <c r="D665" s="501"/>
      <c r="E665" s="483"/>
      <c r="F665" s="486">
        <v>0.15</v>
      </c>
      <c r="G665" s="487"/>
      <c r="H665" s="488"/>
      <c r="I665" s="480">
        <f>I664*F665</f>
        <v>88137.989999999991</v>
      </c>
      <c r="K665" s="544"/>
    </row>
    <row r="666" spans="1:11" ht="15" customHeight="1">
      <c r="A666" s="481"/>
      <c r="B666" s="482" t="s">
        <v>645</v>
      </c>
      <c r="C666" s="483"/>
      <c r="D666" s="501"/>
      <c r="E666" s="483"/>
      <c r="F666" s="483"/>
      <c r="G666" s="487"/>
      <c r="H666" s="488"/>
      <c r="I666" s="480">
        <f>I664+I665</f>
        <v>675724.59</v>
      </c>
      <c r="K666" s="544"/>
    </row>
    <row r="667" spans="1:11" ht="15" customHeight="1">
      <c r="A667" s="502" t="s">
        <v>657</v>
      </c>
      <c r="B667" s="532"/>
      <c r="F667" s="530"/>
      <c r="G667" s="531"/>
      <c r="H667" s="519"/>
      <c r="I667" s="519"/>
      <c r="K667" s="544"/>
    </row>
    <row r="668" spans="1:11" ht="15" customHeight="1">
      <c r="A668" s="493"/>
      <c r="B668" s="493"/>
      <c r="C668" s="493"/>
      <c r="D668" s="493"/>
      <c r="F668" s="493"/>
      <c r="H668" s="493"/>
      <c r="I668" s="493"/>
      <c r="K668" s="544"/>
    </row>
    <row r="669" spans="1:11" ht="15" customHeight="1">
      <c r="A669" s="433" t="s">
        <v>611</v>
      </c>
      <c r="B669" s="434"/>
      <c r="C669" s="419" t="s">
        <v>589</v>
      </c>
      <c r="D669" s="434" t="s">
        <v>756</v>
      </c>
      <c r="E669" s="419"/>
      <c r="F669" s="435"/>
      <c r="G669" s="436"/>
      <c r="H669" s="437"/>
      <c r="I669" s="437"/>
      <c r="K669" s="544"/>
    </row>
    <row r="670" spans="1:11" ht="15" customHeight="1">
      <c r="A670" s="433" t="s">
        <v>613</v>
      </c>
      <c r="B670" s="434"/>
      <c r="C670" s="419" t="s">
        <v>589</v>
      </c>
      <c r="D670" s="434" t="s">
        <v>601</v>
      </c>
      <c r="E670" s="419"/>
      <c r="F670" s="435"/>
      <c r="G670" s="436"/>
      <c r="H670" s="437"/>
      <c r="I670" s="437"/>
      <c r="K670" s="544"/>
    </row>
    <row r="671" spans="1:11" ht="15" customHeight="1">
      <c r="A671" s="1012" t="s">
        <v>70</v>
      </c>
      <c r="B671" s="1012" t="s">
        <v>350</v>
      </c>
      <c r="C671" s="1014"/>
      <c r="D671" s="1015"/>
      <c r="E671" s="1018" t="s">
        <v>614</v>
      </c>
      <c r="F671" s="1018" t="s">
        <v>615</v>
      </c>
      <c r="G671" s="1020" t="s">
        <v>616</v>
      </c>
      <c r="H671" s="443" t="s">
        <v>617</v>
      </c>
      <c r="I671" s="443" t="s">
        <v>618</v>
      </c>
      <c r="K671" s="544"/>
    </row>
    <row r="672" spans="1:11" ht="15" customHeight="1">
      <c r="A672" s="1013"/>
      <c r="B672" s="1013"/>
      <c r="C672" s="1016"/>
      <c r="D672" s="1017"/>
      <c r="E672" s="1019"/>
      <c r="F672" s="1019"/>
      <c r="G672" s="1021"/>
      <c r="H672" s="449" t="s">
        <v>619</v>
      </c>
      <c r="I672" s="449" t="s">
        <v>619</v>
      </c>
      <c r="K672" s="544"/>
    </row>
    <row r="673" spans="1:11" ht="15" customHeight="1">
      <c r="A673" s="450"/>
      <c r="B673" s="451"/>
      <c r="C673" s="452"/>
      <c r="D673" s="490"/>
      <c r="E673" s="491"/>
      <c r="F673" s="492"/>
      <c r="G673" s="456"/>
      <c r="H673" s="457"/>
      <c r="I673" s="457"/>
      <c r="K673" s="544"/>
    </row>
    <row r="674" spans="1:11" ht="15" customHeight="1">
      <c r="A674" s="458">
        <v>1</v>
      </c>
      <c r="B674" s="459" t="s">
        <v>620</v>
      </c>
      <c r="D674" s="495"/>
      <c r="E674" s="496"/>
      <c r="F674" s="497"/>
      <c r="G674" s="464"/>
      <c r="H674" s="465"/>
      <c r="I674" s="466"/>
      <c r="K674" s="544"/>
    </row>
    <row r="675" spans="1:11" ht="15" customHeight="1">
      <c r="A675" s="458"/>
      <c r="B675" s="459"/>
      <c r="C675" s="460" t="s">
        <v>621</v>
      </c>
      <c r="D675" s="495" t="s">
        <v>622</v>
      </c>
      <c r="E675" s="496" t="s">
        <v>629</v>
      </c>
      <c r="F675" s="497" t="s">
        <v>624</v>
      </c>
      <c r="G675" s="464">
        <v>0.15</v>
      </c>
      <c r="H675" s="465">
        <v>133600</v>
      </c>
      <c r="I675" s="466">
        <f>G675*H675</f>
        <v>20040</v>
      </c>
      <c r="K675" s="544"/>
    </row>
    <row r="676" spans="1:11" ht="15" customHeight="1">
      <c r="A676" s="458"/>
      <c r="B676" s="459"/>
      <c r="C676" s="460" t="s">
        <v>621</v>
      </c>
      <c r="D676" s="495" t="s">
        <v>628</v>
      </c>
      <c r="E676" s="496" t="s">
        <v>629</v>
      </c>
      <c r="F676" s="497" t="s">
        <v>624</v>
      </c>
      <c r="G676" s="464">
        <v>1.4999999999999999E-2</v>
      </c>
      <c r="H676" s="465">
        <v>234000</v>
      </c>
      <c r="I676" s="466">
        <f>G676*H676</f>
        <v>3510</v>
      </c>
      <c r="K676" s="544"/>
    </row>
    <row r="677" spans="1:11" ht="15" customHeight="1">
      <c r="A677" s="458"/>
      <c r="B677" s="459"/>
      <c r="D677" s="495"/>
      <c r="E677" s="496"/>
      <c r="F677" s="497"/>
      <c r="G677" s="464"/>
      <c r="H677" s="465"/>
      <c r="I677" s="466"/>
      <c r="K677" s="544"/>
    </row>
    <row r="678" spans="1:11" ht="15" customHeight="1">
      <c r="A678" s="458">
        <v>2</v>
      </c>
      <c r="B678" s="459" t="s">
        <v>630</v>
      </c>
      <c r="D678" s="495"/>
      <c r="E678" s="496"/>
      <c r="F678" s="497"/>
      <c r="G678" s="464"/>
      <c r="H678" s="465"/>
      <c r="I678" s="466"/>
      <c r="K678" s="544"/>
    </row>
    <row r="679" spans="1:11" ht="15" customHeight="1">
      <c r="A679" s="458"/>
      <c r="B679" s="459"/>
      <c r="C679" s="460" t="s">
        <v>621</v>
      </c>
      <c r="D679" s="495" t="s">
        <v>757</v>
      </c>
      <c r="E679" s="496"/>
      <c r="F679" s="497" t="s">
        <v>353</v>
      </c>
      <c r="G679" s="464">
        <v>6</v>
      </c>
      <c r="H679" s="465">
        <v>1500</v>
      </c>
      <c r="I679" s="466">
        <f>G679*H679</f>
        <v>9000</v>
      </c>
      <c r="K679" s="544"/>
    </row>
    <row r="680" spans="1:11" ht="15" customHeight="1">
      <c r="A680" s="511"/>
      <c r="B680" s="512"/>
      <c r="C680" s="513"/>
      <c r="D680" s="514"/>
      <c r="E680" s="515"/>
      <c r="F680" s="516"/>
      <c r="G680" s="517"/>
      <c r="H680" s="518"/>
      <c r="I680" s="518"/>
      <c r="K680" s="544"/>
    </row>
    <row r="681" spans="1:11" ht="15" customHeight="1">
      <c r="A681" s="473"/>
      <c r="B681" s="474" t="s">
        <v>643</v>
      </c>
      <c r="C681" s="475"/>
      <c r="D681" s="498"/>
      <c r="E681" s="499"/>
      <c r="F681" s="500"/>
      <c r="G681" s="479"/>
      <c r="H681" s="480"/>
      <c r="I681" s="480">
        <f>SUM(I673:I680)</f>
        <v>32550</v>
      </c>
      <c r="K681" s="544"/>
    </row>
    <row r="682" spans="1:11" ht="15" customHeight="1">
      <c r="A682" s="481"/>
      <c r="B682" s="482" t="s">
        <v>644</v>
      </c>
      <c r="C682" s="483"/>
      <c r="D682" s="501"/>
      <c r="E682" s="483"/>
      <c r="F682" s="486">
        <v>0.15</v>
      </c>
      <c r="G682" s="487"/>
      <c r="H682" s="488"/>
      <c r="I682" s="480">
        <f>I681*F682</f>
        <v>4882.5</v>
      </c>
      <c r="K682" s="544"/>
    </row>
    <row r="683" spans="1:11" ht="15" customHeight="1">
      <c r="A683" s="481"/>
      <c r="B683" s="482" t="s">
        <v>645</v>
      </c>
      <c r="C683" s="483"/>
      <c r="D683" s="501"/>
      <c r="E683" s="483"/>
      <c r="F683" s="483"/>
      <c r="G683" s="487"/>
      <c r="H683" s="488"/>
      <c r="I683" s="480">
        <f>I681+I682</f>
        <v>37432.5</v>
      </c>
      <c r="K683" s="544"/>
    </row>
    <row r="684" spans="1:11" ht="15" customHeight="1">
      <c r="A684" s="502" t="s">
        <v>657</v>
      </c>
      <c r="B684" s="532"/>
      <c r="F684" s="530"/>
      <c r="G684" s="531"/>
      <c r="H684" s="519"/>
      <c r="I684" s="519"/>
      <c r="K684" s="544"/>
    </row>
    <row r="685" spans="1:11" ht="15" customHeight="1">
      <c r="B685" s="532"/>
      <c r="F685" s="530"/>
      <c r="G685" s="531"/>
      <c r="H685" s="519"/>
      <c r="I685" s="519"/>
      <c r="K685" s="544"/>
    </row>
    <row r="686" spans="1:11" ht="15" customHeight="1">
      <c r="A686" s="433" t="s">
        <v>611</v>
      </c>
      <c r="B686" s="434"/>
      <c r="C686" s="419" t="s">
        <v>589</v>
      </c>
      <c r="D686" s="434" t="s">
        <v>758</v>
      </c>
      <c r="E686" s="419"/>
      <c r="F686" s="435"/>
      <c r="G686" s="436"/>
      <c r="H686" s="437"/>
      <c r="I686" s="437"/>
      <c r="K686" s="544"/>
    </row>
    <row r="687" spans="1:11" ht="15" customHeight="1">
      <c r="A687" s="433" t="s">
        <v>613</v>
      </c>
      <c r="B687" s="434"/>
      <c r="C687" s="419" t="s">
        <v>589</v>
      </c>
      <c r="D687" s="434" t="s">
        <v>652</v>
      </c>
      <c r="E687" s="419"/>
      <c r="F687" s="435"/>
      <c r="G687" s="436"/>
      <c r="H687" s="437"/>
      <c r="I687" s="437"/>
      <c r="K687" s="544"/>
    </row>
    <row r="688" spans="1:11" ht="15" customHeight="1">
      <c r="A688" s="1012" t="s">
        <v>70</v>
      </c>
      <c r="B688" s="1012" t="s">
        <v>350</v>
      </c>
      <c r="C688" s="1014"/>
      <c r="D688" s="1015"/>
      <c r="E688" s="1018" t="s">
        <v>614</v>
      </c>
      <c r="F688" s="1018" t="s">
        <v>615</v>
      </c>
      <c r="G688" s="1020" t="s">
        <v>616</v>
      </c>
      <c r="H688" s="443" t="s">
        <v>617</v>
      </c>
      <c r="I688" s="443" t="s">
        <v>618</v>
      </c>
      <c r="K688" s="544"/>
    </row>
    <row r="689" spans="1:11" ht="15" customHeight="1">
      <c r="A689" s="1013"/>
      <c r="B689" s="1013"/>
      <c r="C689" s="1016"/>
      <c r="D689" s="1017"/>
      <c r="E689" s="1019"/>
      <c r="F689" s="1019"/>
      <c r="G689" s="1021"/>
      <c r="H689" s="449" t="s">
        <v>619</v>
      </c>
      <c r="I689" s="449" t="s">
        <v>619</v>
      </c>
      <c r="K689" s="544"/>
    </row>
    <row r="690" spans="1:11" ht="15" customHeight="1">
      <c r="A690" s="450"/>
      <c r="B690" s="451"/>
      <c r="C690" s="452"/>
      <c r="D690" s="490"/>
      <c r="E690" s="491"/>
      <c r="F690" s="492"/>
      <c r="G690" s="456"/>
      <c r="H690" s="457"/>
      <c r="I690" s="457"/>
      <c r="K690" s="544"/>
    </row>
    <row r="691" spans="1:11" ht="15" customHeight="1">
      <c r="A691" s="458">
        <v>1</v>
      </c>
      <c r="B691" s="459" t="s">
        <v>620</v>
      </c>
      <c r="D691" s="495"/>
      <c r="E691" s="496"/>
      <c r="F691" s="497"/>
      <c r="G691" s="464"/>
      <c r="H691" s="465"/>
      <c r="I691" s="466"/>
      <c r="K691" s="544"/>
    </row>
    <row r="692" spans="1:11" ht="15" customHeight="1">
      <c r="A692" s="458"/>
      <c r="B692" s="459"/>
      <c r="C692" s="460" t="s">
        <v>621</v>
      </c>
      <c r="D692" s="495" t="s">
        <v>622</v>
      </c>
      <c r="E692" s="496" t="s">
        <v>629</v>
      </c>
      <c r="F692" s="497" t="s">
        <v>624</v>
      </c>
      <c r="G692" s="464">
        <v>0.25</v>
      </c>
      <c r="H692" s="465">
        <v>133600</v>
      </c>
      <c r="I692" s="466">
        <f>G692*H692</f>
        <v>33400</v>
      </c>
      <c r="K692" s="544"/>
    </row>
    <row r="693" spans="1:11" ht="15" customHeight="1">
      <c r="A693" s="458"/>
      <c r="B693" s="459"/>
      <c r="C693" s="460" t="s">
        <v>621</v>
      </c>
      <c r="D693" s="495" t="s">
        <v>628</v>
      </c>
      <c r="E693" s="496" t="s">
        <v>629</v>
      </c>
      <c r="F693" s="497" t="s">
        <v>624</v>
      </c>
      <c r="G693" s="464">
        <v>2.5000000000000001E-2</v>
      </c>
      <c r="H693" s="465">
        <v>234000</v>
      </c>
      <c r="I693" s="466">
        <f>G693*H693</f>
        <v>5850</v>
      </c>
      <c r="K693" s="544"/>
    </row>
    <row r="694" spans="1:11" ht="15" customHeight="1">
      <c r="A694" s="458"/>
      <c r="B694" s="459"/>
      <c r="D694" s="495"/>
      <c r="E694" s="496"/>
      <c r="F694" s="497"/>
      <c r="G694" s="464"/>
      <c r="H694" s="465"/>
      <c r="I694" s="466"/>
      <c r="K694" s="544"/>
    </row>
    <row r="695" spans="1:11" ht="15" customHeight="1">
      <c r="A695" s="458">
        <v>2</v>
      </c>
      <c r="B695" s="459" t="s">
        <v>630</v>
      </c>
      <c r="D695" s="495"/>
      <c r="E695" s="496"/>
      <c r="F695" s="497"/>
      <c r="G695" s="464"/>
      <c r="H695" s="465"/>
      <c r="I695" s="466"/>
      <c r="K695" s="544"/>
    </row>
    <row r="696" spans="1:11" ht="15" customHeight="1">
      <c r="A696" s="458"/>
      <c r="B696" s="459"/>
      <c r="C696" s="460" t="s">
        <v>621</v>
      </c>
      <c r="D696" s="495" t="s">
        <v>759</v>
      </c>
      <c r="E696" s="496"/>
      <c r="F696" s="497" t="s">
        <v>652</v>
      </c>
      <c r="G696" s="464">
        <v>1.2</v>
      </c>
      <c r="H696" s="465">
        <v>385000</v>
      </c>
      <c r="I696" s="466">
        <f>G696*H696</f>
        <v>462000</v>
      </c>
      <c r="K696" s="544"/>
    </row>
    <row r="697" spans="1:11" ht="15" customHeight="1">
      <c r="A697" s="511"/>
      <c r="B697" s="512"/>
      <c r="C697" s="513"/>
      <c r="D697" s="514"/>
      <c r="E697" s="515"/>
      <c r="F697" s="516"/>
      <c r="G697" s="517"/>
      <c r="H697" s="518"/>
      <c r="I697" s="518"/>
      <c r="K697" s="544"/>
    </row>
    <row r="698" spans="1:11" ht="15" customHeight="1">
      <c r="A698" s="473"/>
      <c r="B698" s="474" t="s">
        <v>643</v>
      </c>
      <c r="C698" s="475"/>
      <c r="D698" s="498"/>
      <c r="E698" s="499"/>
      <c r="F698" s="500"/>
      <c r="G698" s="479"/>
      <c r="H698" s="480"/>
      <c r="I698" s="480">
        <f>SUM(I690:I697)</f>
        <v>501250</v>
      </c>
      <c r="K698" s="544"/>
    </row>
    <row r="699" spans="1:11" ht="15" customHeight="1">
      <c r="A699" s="481"/>
      <c r="B699" s="482" t="s">
        <v>644</v>
      </c>
      <c r="C699" s="483"/>
      <c r="D699" s="501"/>
      <c r="E699" s="483"/>
      <c r="F699" s="486">
        <v>0.15</v>
      </c>
      <c r="G699" s="487"/>
      <c r="H699" s="488"/>
      <c r="I699" s="480">
        <f>I698*F699</f>
        <v>75187.5</v>
      </c>
      <c r="K699" s="544"/>
    </row>
    <row r="700" spans="1:11" ht="15" customHeight="1">
      <c r="A700" s="481"/>
      <c r="B700" s="482" t="s">
        <v>645</v>
      </c>
      <c r="C700" s="483"/>
      <c r="D700" s="501"/>
      <c r="E700" s="483"/>
      <c r="F700" s="483"/>
      <c r="G700" s="487"/>
      <c r="H700" s="488"/>
      <c r="I700" s="480">
        <f>I698+I699</f>
        <v>576437.5</v>
      </c>
      <c r="K700" s="544"/>
    </row>
    <row r="701" spans="1:11" ht="14.5">
      <c r="A701" s="502" t="s">
        <v>657</v>
      </c>
      <c r="B701" s="532"/>
      <c r="F701" s="530"/>
      <c r="G701" s="531"/>
      <c r="H701" s="519"/>
      <c r="I701" s="519"/>
      <c r="K701" s="544"/>
    </row>
    <row r="702" spans="1:11" ht="14.5">
      <c r="B702" s="532"/>
      <c r="F702" s="530"/>
      <c r="G702" s="531"/>
      <c r="H702" s="519"/>
      <c r="I702" s="519"/>
      <c r="K702" s="544"/>
    </row>
    <row r="703" spans="1:11" ht="14.5">
      <c r="B703" s="532"/>
      <c r="F703" s="530"/>
      <c r="G703" s="531"/>
      <c r="H703" s="519"/>
      <c r="I703" s="519"/>
      <c r="K703" s="544"/>
    </row>
    <row r="704" spans="1:11" ht="16.5">
      <c r="A704" s="433" t="s">
        <v>611</v>
      </c>
      <c r="B704" s="434"/>
      <c r="C704" s="419" t="s">
        <v>589</v>
      </c>
      <c r="D704" s="434" t="s">
        <v>760</v>
      </c>
      <c r="E704" s="419"/>
      <c r="F704" s="435"/>
      <c r="G704" s="436"/>
      <c r="H704" s="437"/>
      <c r="I704" s="437"/>
      <c r="K704" s="544"/>
    </row>
    <row r="705" spans="1:11" ht="16.5">
      <c r="A705" s="433" t="s">
        <v>613</v>
      </c>
      <c r="B705" s="434"/>
      <c r="C705" s="419" t="s">
        <v>589</v>
      </c>
      <c r="D705" s="434" t="s">
        <v>652</v>
      </c>
      <c r="E705" s="419"/>
      <c r="F705" s="435"/>
      <c r="G705" s="436"/>
      <c r="H705" s="437"/>
      <c r="I705" s="437"/>
      <c r="K705" s="544"/>
    </row>
    <row r="706" spans="1:11" ht="16.5">
      <c r="A706" s="1012" t="s">
        <v>70</v>
      </c>
      <c r="B706" s="1012" t="s">
        <v>350</v>
      </c>
      <c r="C706" s="1014"/>
      <c r="D706" s="1015"/>
      <c r="E706" s="440"/>
      <c r="F706" s="1018" t="s">
        <v>615</v>
      </c>
      <c r="G706" s="1020" t="s">
        <v>616</v>
      </c>
      <c r="H706" s="443" t="s">
        <v>617</v>
      </c>
      <c r="I706" s="443" t="s">
        <v>618</v>
      </c>
      <c r="K706" s="544"/>
    </row>
    <row r="707" spans="1:11" ht="16.5">
      <c r="A707" s="1013"/>
      <c r="B707" s="1013"/>
      <c r="C707" s="1016"/>
      <c r="D707" s="1017"/>
      <c r="E707" s="446"/>
      <c r="F707" s="1019"/>
      <c r="G707" s="1021"/>
      <c r="H707" s="449" t="s">
        <v>619</v>
      </c>
      <c r="I707" s="449" t="s">
        <v>619</v>
      </c>
      <c r="K707" s="544"/>
    </row>
    <row r="708" spans="1:11" ht="14.5">
      <c r="A708" s="450"/>
      <c r="B708" s="451"/>
      <c r="C708" s="452"/>
      <c r="D708" s="490"/>
      <c r="E708" s="491"/>
      <c r="F708" s="492"/>
      <c r="G708" s="456"/>
      <c r="H708" s="457"/>
      <c r="I708" s="457"/>
      <c r="K708" s="544"/>
    </row>
    <row r="709" spans="1:11" ht="14.5">
      <c r="A709" s="458">
        <v>1</v>
      </c>
      <c r="B709" s="459" t="s">
        <v>630</v>
      </c>
      <c r="D709" s="495"/>
      <c r="E709" s="496"/>
      <c r="F709" s="497"/>
      <c r="G709" s="464"/>
      <c r="H709" s="465"/>
      <c r="I709" s="466"/>
      <c r="K709" s="544"/>
    </row>
    <row r="710" spans="1:11" ht="14.5">
      <c r="A710" s="458"/>
      <c r="B710" s="459"/>
      <c r="C710" s="460" t="s">
        <v>621</v>
      </c>
      <c r="D710" s="495" t="s">
        <v>761</v>
      </c>
      <c r="E710" s="496"/>
      <c r="F710" s="497" t="s">
        <v>272</v>
      </c>
      <c r="G710" s="464">
        <v>1</v>
      </c>
      <c r="H710" s="465">
        <v>192700</v>
      </c>
      <c r="I710" s="466">
        <f>G710*H710</f>
        <v>192700</v>
      </c>
      <c r="K710" s="544"/>
    </row>
    <row r="711" spans="1:11" ht="14.5">
      <c r="A711" s="458"/>
      <c r="B711" s="459"/>
      <c r="D711" s="495"/>
      <c r="E711" s="496"/>
      <c r="F711" s="497"/>
      <c r="G711" s="464"/>
      <c r="H711" s="465"/>
      <c r="I711" s="465"/>
      <c r="K711" s="544"/>
    </row>
    <row r="712" spans="1:11" ht="14.5">
      <c r="A712" s="458">
        <v>1</v>
      </c>
      <c r="B712" s="459" t="s">
        <v>620</v>
      </c>
      <c r="D712" s="495"/>
      <c r="E712" s="496"/>
      <c r="F712" s="497"/>
      <c r="G712" s="464"/>
      <c r="H712" s="465"/>
      <c r="I712" s="466"/>
      <c r="K712" s="544"/>
    </row>
    <row r="713" spans="1:11" ht="14.5">
      <c r="A713" s="458"/>
      <c r="B713" s="459"/>
      <c r="C713" s="460" t="s">
        <v>621</v>
      </c>
      <c r="D713" s="495" t="s">
        <v>622</v>
      </c>
      <c r="E713" s="496"/>
      <c r="F713" s="497" t="s">
        <v>624</v>
      </c>
      <c r="G713" s="464">
        <v>4.3499999999999997E-2</v>
      </c>
      <c r="H713" s="465">
        <f>H619</f>
        <v>133600</v>
      </c>
      <c r="I713" s="466">
        <f>G713*H713</f>
        <v>5811.5999999999995</v>
      </c>
      <c r="K713" s="544"/>
    </row>
    <row r="714" spans="1:11" ht="14.5">
      <c r="A714" s="458"/>
      <c r="B714" s="459"/>
      <c r="C714" s="460" t="s">
        <v>621</v>
      </c>
      <c r="D714" s="495" t="s">
        <v>628</v>
      </c>
      <c r="E714" s="496"/>
      <c r="F714" s="497" t="s">
        <v>624</v>
      </c>
      <c r="G714" s="464">
        <v>1.09E-2</v>
      </c>
      <c r="H714" s="465">
        <f>H620</f>
        <v>234000</v>
      </c>
      <c r="I714" s="466">
        <f>G714*H714</f>
        <v>2550.6</v>
      </c>
      <c r="K714" s="544"/>
    </row>
    <row r="715" spans="1:11" ht="14.5">
      <c r="A715" s="458"/>
      <c r="B715" s="459"/>
      <c r="D715" s="495"/>
      <c r="E715" s="496"/>
      <c r="F715" s="497"/>
      <c r="G715" s="464"/>
      <c r="H715" s="465"/>
      <c r="I715" s="466"/>
      <c r="K715" s="544"/>
    </row>
    <row r="716" spans="1:11" ht="14.5">
      <c r="A716" s="458">
        <v>2</v>
      </c>
      <c r="B716" s="459" t="s">
        <v>762</v>
      </c>
      <c r="D716" s="495"/>
      <c r="E716" s="496"/>
      <c r="F716" s="497"/>
      <c r="G716" s="464"/>
      <c r="H716" s="465"/>
      <c r="I716" s="466"/>
      <c r="K716" s="544"/>
    </row>
    <row r="717" spans="1:11" ht="14.5">
      <c r="A717" s="458"/>
      <c r="B717" s="459"/>
      <c r="C717" s="460" t="s">
        <v>621</v>
      </c>
      <c r="D717" s="495" t="s">
        <v>763</v>
      </c>
      <c r="E717" s="496"/>
      <c r="F717" s="497" t="s">
        <v>764</v>
      </c>
      <c r="G717" s="464">
        <f>G714</f>
        <v>1.09E-2</v>
      </c>
      <c r="H717" s="465" t="e">
        <f>H574</f>
        <v>#REF!</v>
      </c>
      <c r="I717" s="466" t="e">
        <f t="shared" ref="I717:I722" si="5">G717*H717</f>
        <v>#REF!</v>
      </c>
      <c r="K717" s="544"/>
    </row>
    <row r="718" spans="1:11" ht="14.5">
      <c r="A718" s="458"/>
      <c r="B718" s="459"/>
      <c r="C718" s="460" t="s">
        <v>621</v>
      </c>
      <c r="D718" s="495" t="s">
        <v>744</v>
      </c>
      <c r="E718" s="496"/>
      <c r="F718" s="497" t="s">
        <v>764</v>
      </c>
      <c r="G718" s="464">
        <v>0</v>
      </c>
      <c r="H718" s="465" t="e">
        <f>H589</f>
        <v>#REF!</v>
      </c>
      <c r="I718" s="466" t="e">
        <f t="shared" si="5"/>
        <v>#REF!</v>
      </c>
      <c r="K718" s="544"/>
    </row>
    <row r="719" spans="1:11" ht="14.5">
      <c r="A719" s="458"/>
      <c r="B719" s="459"/>
      <c r="C719" s="460" t="s">
        <v>621</v>
      </c>
      <c r="D719" s="495" t="s">
        <v>765</v>
      </c>
      <c r="E719" s="496"/>
      <c r="F719" s="497" t="s">
        <v>764</v>
      </c>
      <c r="G719" s="464">
        <v>3.7000000000000002E-3</v>
      </c>
      <c r="H719" s="465" t="e">
        <v>#REF!</v>
      </c>
      <c r="I719" s="466" t="e">
        <f t="shared" si="5"/>
        <v>#REF!</v>
      </c>
      <c r="K719" s="544"/>
    </row>
    <row r="720" spans="1:11" ht="14.5">
      <c r="A720" s="458"/>
      <c r="B720" s="459"/>
      <c r="C720" s="460" t="s">
        <v>621</v>
      </c>
      <c r="D720" s="495" t="s">
        <v>766</v>
      </c>
      <c r="E720" s="496"/>
      <c r="F720" s="497" t="s">
        <v>764</v>
      </c>
      <c r="G720" s="464">
        <v>4.1999999999999997E-3</v>
      </c>
      <c r="H720" s="465" t="e">
        <v>#REF!</v>
      </c>
      <c r="I720" s="466" t="e">
        <f t="shared" si="5"/>
        <v>#REF!</v>
      </c>
      <c r="K720" s="544"/>
    </row>
    <row r="721" spans="1:11" ht="14.5">
      <c r="A721" s="458"/>
      <c r="B721" s="459"/>
      <c r="C721" s="460" t="s">
        <v>621</v>
      </c>
      <c r="D721" s="495" t="s">
        <v>748</v>
      </c>
      <c r="E721" s="496"/>
      <c r="F721" s="497" t="s">
        <v>764</v>
      </c>
      <c r="G721" s="464">
        <v>7.0000000000000001E-3</v>
      </c>
      <c r="H721" s="465" t="e">
        <v>#REF!</v>
      </c>
      <c r="I721" s="466" t="e">
        <f t="shared" si="5"/>
        <v>#REF!</v>
      </c>
      <c r="K721" s="544"/>
    </row>
    <row r="722" spans="1:11" ht="14.5">
      <c r="A722" s="458"/>
      <c r="B722" s="459"/>
      <c r="C722" s="460" t="s">
        <v>621</v>
      </c>
      <c r="D722" s="495" t="s">
        <v>599</v>
      </c>
      <c r="E722" s="496"/>
      <c r="F722" s="497" t="s">
        <v>6</v>
      </c>
      <c r="G722" s="464">
        <v>1</v>
      </c>
      <c r="H722" s="465">
        <v>25000</v>
      </c>
      <c r="I722" s="466">
        <f t="shared" si="5"/>
        <v>25000</v>
      </c>
      <c r="K722" s="544"/>
    </row>
    <row r="723" spans="1:11" ht="14.5">
      <c r="A723" s="511"/>
      <c r="B723" s="512"/>
      <c r="C723" s="513"/>
      <c r="D723" s="514"/>
      <c r="E723" s="515"/>
      <c r="F723" s="516"/>
      <c r="G723" s="517"/>
      <c r="H723" s="518"/>
      <c r="I723" s="518"/>
      <c r="K723" s="544"/>
    </row>
    <row r="724" spans="1:11" ht="14.5">
      <c r="A724" s="473"/>
      <c r="B724" s="474" t="s">
        <v>643</v>
      </c>
      <c r="C724" s="475"/>
      <c r="D724" s="498"/>
      <c r="E724" s="499"/>
      <c r="F724" s="500"/>
      <c r="G724" s="479"/>
      <c r="H724" s="480"/>
      <c r="I724" s="480" t="e">
        <f>SUM(I710:I723)</f>
        <v>#REF!</v>
      </c>
      <c r="K724" s="544"/>
    </row>
    <row r="725" spans="1:11" ht="14.5">
      <c r="A725" s="481"/>
      <c r="B725" s="482" t="s">
        <v>644</v>
      </c>
      <c r="C725" s="483"/>
      <c r="D725" s="501"/>
      <c r="E725" s="483"/>
      <c r="F725" s="486">
        <v>0.15</v>
      </c>
      <c r="G725" s="487"/>
      <c r="H725" s="488"/>
      <c r="I725" s="480" t="e">
        <f>I724*F725</f>
        <v>#REF!</v>
      </c>
      <c r="K725" s="544"/>
    </row>
    <row r="726" spans="1:11" ht="14.5">
      <c r="A726" s="481"/>
      <c r="B726" s="482" t="s">
        <v>645</v>
      </c>
      <c r="C726" s="483"/>
      <c r="D726" s="501"/>
      <c r="E726" s="483"/>
      <c r="F726" s="483"/>
      <c r="G726" s="487"/>
      <c r="H726" s="488"/>
      <c r="I726" s="480" t="e">
        <f>I724+I725</f>
        <v>#REF!</v>
      </c>
      <c r="K726" s="544"/>
    </row>
    <row r="727" spans="1:11" ht="14.5">
      <c r="A727" s="502" t="s">
        <v>657</v>
      </c>
      <c r="B727" s="532"/>
      <c r="F727" s="530"/>
      <c r="G727" s="531"/>
      <c r="H727" s="519"/>
      <c r="I727" s="519"/>
      <c r="K727" s="544"/>
    </row>
    <row r="728" spans="1:11" ht="14.5">
      <c r="A728" s="544"/>
      <c r="B728" s="493"/>
      <c r="C728" s="493"/>
      <c r="D728" s="493"/>
      <c r="F728" s="493"/>
      <c r="H728" s="493"/>
      <c r="I728" s="493"/>
      <c r="K728" s="544"/>
    </row>
    <row r="729" spans="1:11" ht="15" customHeight="1">
      <c r="A729" s="433" t="s">
        <v>611</v>
      </c>
      <c r="B729" s="434"/>
      <c r="C729" s="419" t="s">
        <v>589</v>
      </c>
      <c r="D729" s="434" t="s">
        <v>767</v>
      </c>
      <c r="E729" s="419"/>
      <c r="F729" s="435"/>
      <c r="G729" s="436"/>
      <c r="H729" s="437"/>
      <c r="I729" s="437"/>
      <c r="K729" s="544"/>
    </row>
    <row r="730" spans="1:11" ht="15" customHeight="1">
      <c r="A730" s="433" t="s">
        <v>613</v>
      </c>
      <c r="B730" s="434"/>
      <c r="C730" s="419" t="s">
        <v>589</v>
      </c>
      <c r="D730" s="434" t="s">
        <v>652</v>
      </c>
      <c r="E730" s="419"/>
      <c r="F730" s="435"/>
      <c r="G730" s="436"/>
      <c r="H730" s="437"/>
      <c r="I730" s="437"/>
      <c r="K730" s="544"/>
    </row>
    <row r="731" spans="1:11" ht="15" customHeight="1">
      <c r="A731" s="1012" t="s">
        <v>70</v>
      </c>
      <c r="B731" s="1012" t="s">
        <v>350</v>
      </c>
      <c r="C731" s="1014"/>
      <c r="D731" s="1015"/>
      <c r="E731" s="1018" t="s">
        <v>614</v>
      </c>
      <c r="F731" s="1018" t="s">
        <v>615</v>
      </c>
      <c r="G731" s="1020" t="s">
        <v>616</v>
      </c>
      <c r="H731" s="443" t="s">
        <v>617</v>
      </c>
      <c r="I731" s="443" t="s">
        <v>618</v>
      </c>
      <c r="K731" s="544"/>
    </row>
    <row r="732" spans="1:11" ht="15" customHeight="1">
      <c r="A732" s="1013"/>
      <c r="B732" s="1013"/>
      <c r="C732" s="1016"/>
      <c r="D732" s="1017"/>
      <c r="E732" s="1019"/>
      <c r="F732" s="1019"/>
      <c r="G732" s="1021"/>
      <c r="H732" s="449" t="s">
        <v>619</v>
      </c>
      <c r="I732" s="449" t="s">
        <v>619</v>
      </c>
      <c r="K732" s="544"/>
    </row>
    <row r="733" spans="1:11" ht="15" customHeight="1">
      <c r="A733" s="450"/>
      <c r="B733" s="451"/>
      <c r="C733" s="452"/>
      <c r="D733" s="490"/>
      <c r="E733" s="491"/>
      <c r="F733" s="492"/>
      <c r="G733" s="456"/>
      <c r="H733" s="457"/>
      <c r="I733" s="457"/>
      <c r="K733" s="544"/>
    </row>
    <row r="734" spans="1:11" ht="15" customHeight="1">
      <c r="A734" s="458">
        <v>1</v>
      </c>
      <c r="B734" s="459" t="s">
        <v>620</v>
      </c>
      <c r="D734" s="495"/>
      <c r="E734" s="496"/>
      <c r="F734" s="497"/>
      <c r="G734" s="464"/>
      <c r="H734" s="465"/>
      <c r="I734" s="466"/>
      <c r="K734" s="544"/>
    </row>
    <row r="735" spans="1:11" ht="15" customHeight="1">
      <c r="A735" s="458"/>
      <c r="B735" s="459"/>
      <c r="C735" s="460" t="s">
        <v>621</v>
      </c>
      <c r="D735" s="495" t="s">
        <v>622</v>
      </c>
      <c r="E735" s="496" t="s">
        <v>629</v>
      </c>
      <c r="F735" s="497" t="s">
        <v>624</v>
      </c>
      <c r="G735" s="464">
        <v>0.25</v>
      </c>
      <c r="H735" s="465">
        <f>H692</f>
        <v>133600</v>
      </c>
      <c r="I735" s="466">
        <f>G735*H735</f>
        <v>33400</v>
      </c>
      <c r="K735" s="544"/>
    </row>
    <row r="736" spans="1:11" ht="15" customHeight="1">
      <c r="A736" s="458"/>
      <c r="B736" s="459"/>
      <c r="C736" s="460" t="s">
        <v>621</v>
      </c>
      <c r="D736" s="495" t="s">
        <v>628</v>
      </c>
      <c r="E736" s="496" t="s">
        <v>629</v>
      </c>
      <c r="F736" s="497" t="s">
        <v>624</v>
      </c>
      <c r="G736" s="464">
        <v>2.5000000000000001E-2</v>
      </c>
      <c r="H736" s="465">
        <f>H693</f>
        <v>234000</v>
      </c>
      <c r="I736" s="466">
        <f>G736*H736</f>
        <v>5850</v>
      </c>
      <c r="K736" s="544"/>
    </row>
    <row r="737" spans="1:11" ht="15" customHeight="1">
      <c r="A737" s="458"/>
      <c r="B737" s="459"/>
      <c r="D737" s="495"/>
      <c r="E737" s="496"/>
      <c r="F737" s="497"/>
      <c r="G737" s="464"/>
      <c r="H737" s="465"/>
      <c r="I737" s="466"/>
      <c r="K737" s="544"/>
    </row>
    <row r="738" spans="1:11" ht="15" customHeight="1">
      <c r="A738" s="458">
        <v>2</v>
      </c>
      <c r="B738" s="459" t="s">
        <v>630</v>
      </c>
      <c r="D738" s="495"/>
      <c r="E738" s="496"/>
      <c r="F738" s="497"/>
      <c r="G738" s="464"/>
      <c r="H738" s="465"/>
      <c r="I738" s="466"/>
      <c r="K738" s="544"/>
    </row>
    <row r="739" spans="1:11" ht="15" customHeight="1">
      <c r="A739" s="458"/>
      <c r="B739" s="459"/>
      <c r="C739" s="460" t="s">
        <v>621</v>
      </c>
      <c r="D739" s="495" t="s">
        <v>768</v>
      </c>
      <c r="E739" s="496"/>
      <c r="F739" s="497" t="s">
        <v>652</v>
      </c>
      <c r="G739" s="464">
        <v>1.2</v>
      </c>
      <c r="H739" s="465">
        <v>192700</v>
      </c>
      <c r="I739" s="466">
        <f>G739*H739</f>
        <v>231240</v>
      </c>
      <c r="K739" s="544"/>
    </row>
    <row r="740" spans="1:11" ht="15" customHeight="1">
      <c r="A740" s="511"/>
      <c r="B740" s="512"/>
      <c r="C740" s="513"/>
      <c r="D740" s="514"/>
      <c r="E740" s="515"/>
      <c r="F740" s="516"/>
      <c r="G740" s="517"/>
      <c r="H740" s="518"/>
      <c r="I740" s="518"/>
      <c r="K740" s="544"/>
    </row>
    <row r="741" spans="1:11" ht="15" customHeight="1">
      <c r="A741" s="473"/>
      <c r="B741" s="474" t="s">
        <v>643</v>
      </c>
      <c r="C741" s="475"/>
      <c r="D741" s="498"/>
      <c r="E741" s="499"/>
      <c r="F741" s="500"/>
      <c r="G741" s="479"/>
      <c r="H741" s="480"/>
      <c r="I741" s="480">
        <f>SUM(I733:I740)</f>
        <v>270490</v>
      </c>
      <c r="K741" s="544"/>
    </row>
    <row r="742" spans="1:11" ht="15" customHeight="1">
      <c r="A742" s="481"/>
      <c r="B742" s="482" t="s">
        <v>644</v>
      </c>
      <c r="C742" s="483"/>
      <c r="D742" s="501"/>
      <c r="E742" s="483"/>
      <c r="F742" s="486">
        <v>0.15</v>
      </c>
      <c r="G742" s="487"/>
      <c r="H742" s="488"/>
      <c r="I742" s="480">
        <f>I741*F742</f>
        <v>40573.5</v>
      </c>
      <c r="K742" s="544"/>
    </row>
    <row r="743" spans="1:11" ht="15" customHeight="1">
      <c r="A743" s="481"/>
      <c r="B743" s="482" t="s">
        <v>645</v>
      </c>
      <c r="C743" s="483"/>
      <c r="D743" s="501"/>
      <c r="E743" s="483"/>
      <c r="F743" s="483"/>
      <c r="G743" s="487"/>
      <c r="H743" s="488"/>
      <c r="I743" s="480">
        <f>I741+I742</f>
        <v>311063.5</v>
      </c>
      <c r="K743" s="544"/>
    </row>
    <row r="744" spans="1:11" ht="15" customHeight="1">
      <c r="A744" s="502" t="s">
        <v>657</v>
      </c>
      <c r="B744" s="532"/>
      <c r="F744" s="530"/>
      <c r="G744" s="531"/>
      <c r="H744" s="519"/>
      <c r="I744" s="519"/>
      <c r="K744" s="544"/>
    </row>
    <row r="745" spans="1:11" ht="15" customHeight="1">
      <c r="A745" s="502"/>
      <c r="B745" s="532"/>
      <c r="F745" s="530"/>
      <c r="G745" s="531"/>
      <c r="H745" s="519"/>
      <c r="I745" s="519"/>
      <c r="K745" s="544"/>
    </row>
    <row r="746" spans="1:11" ht="15" customHeight="1">
      <c r="A746" s="502"/>
      <c r="B746" s="556" t="s">
        <v>769</v>
      </c>
      <c r="F746" s="530"/>
      <c r="G746" s="531"/>
      <c r="H746" s="557" t="s">
        <v>378</v>
      </c>
      <c r="I746" s="519">
        <f>I743*0.15</f>
        <v>46659.525000000001</v>
      </c>
      <c r="K746" s="544"/>
    </row>
    <row r="747" spans="1:11" ht="15" customHeight="1">
      <c r="A747" s="502"/>
      <c r="B747" s="556"/>
      <c r="F747" s="530"/>
      <c r="G747" s="531"/>
      <c r="H747" s="558"/>
      <c r="I747" s="519"/>
      <c r="K747" s="544"/>
    </row>
    <row r="748" spans="1:11" ht="15" customHeight="1">
      <c r="A748" s="433" t="s">
        <v>770</v>
      </c>
      <c r="B748" s="433" t="s">
        <v>771</v>
      </c>
      <c r="C748" s="493"/>
      <c r="D748" s="433"/>
      <c r="F748" s="530"/>
      <c r="G748" s="531"/>
      <c r="H748" s="558"/>
      <c r="I748" s="519"/>
      <c r="K748" s="544"/>
    </row>
    <row r="749" spans="1:11" ht="15" customHeight="1">
      <c r="A749" s="433" t="s">
        <v>611</v>
      </c>
      <c r="B749" s="434"/>
      <c r="C749" s="419" t="s">
        <v>589</v>
      </c>
      <c r="D749" s="434" t="s">
        <v>772</v>
      </c>
      <c r="F749" s="530"/>
      <c r="G749" s="531"/>
      <c r="H749" s="558"/>
      <c r="I749" s="519"/>
      <c r="K749" s="544"/>
    </row>
    <row r="750" spans="1:11" ht="15" customHeight="1">
      <c r="A750" s="433" t="s">
        <v>613</v>
      </c>
      <c r="B750" s="434"/>
      <c r="C750" s="419" t="s">
        <v>589</v>
      </c>
      <c r="D750" s="434" t="s">
        <v>652</v>
      </c>
      <c r="F750" s="530"/>
      <c r="G750" s="531"/>
      <c r="H750" s="558"/>
      <c r="I750" s="519"/>
      <c r="K750" s="544"/>
    </row>
    <row r="751" spans="1:11" ht="15" customHeight="1">
      <c r="A751" s="1012" t="s">
        <v>70</v>
      </c>
      <c r="B751" s="1012" t="s">
        <v>350</v>
      </c>
      <c r="C751" s="1014"/>
      <c r="D751" s="1015"/>
      <c r="E751" s="440"/>
      <c r="F751" s="1018" t="s">
        <v>615</v>
      </c>
      <c r="G751" s="1020" t="s">
        <v>616</v>
      </c>
      <c r="H751" s="443" t="s">
        <v>617</v>
      </c>
      <c r="I751" s="443" t="s">
        <v>618</v>
      </c>
      <c r="K751" s="544"/>
    </row>
    <row r="752" spans="1:11" ht="15" customHeight="1">
      <c r="A752" s="1013"/>
      <c r="B752" s="1013"/>
      <c r="C752" s="1016"/>
      <c r="D752" s="1017"/>
      <c r="E752" s="446"/>
      <c r="F752" s="1019"/>
      <c r="G752" s="1021"/>
      <c r="H752" s="449" t="s">
        <v>619</v>
      </c>
      <c r="I752" s="449" t="s">
        <v>619</v>
      </c>
      <c r="K752" s="544"/>
    </row>
    <row r="753" spans="1:11" ht="15" customHeight="1">
      <c r="A753" s="450"/>
      <c r="B753" s="451"/>
      <c r="C753" s="452"/>
      <c r="D753" s="490"/>
      <c r="E753" s="491"/>
      <c r="F753" s="492"/>
      <c r="G753" s="456"/>
      <c r="H753" s="457"/>
      <c r="I753" s="457"/>
      <c r="K753" s="544"/>
    </row>
    <row r="754" spans="1:11" ht="15" customHeight="1">
      <c r="A754" s="458">
        <v>1</v>
      </c>
      <c r="B754" s="459" t="s">
        <v>620</v>
      </c>
      <c r="D754" s="495"/>
      <c r="E754" s="496"/>
      <c r="F754" s="497"/>
      <c r="G754" s="464"/>
      <c r="H754" s="465"/>
      <c r="I754" s="466"/>
      <c r="K754" s="544"/>
    </row>
    <row r="755" spans="1:11" ht="15" customHeight="1">
      <c r="A755" s="458"/>
      <c r="B755" s="459"/>
      <c r="C755" s="460" t="s">
        <v>621</v>
      </c>
      <c r="D755" s="495" t="s">
        <v>622</v>
      </c>
      <c r="E755" s="496"/>
      <c r="F755" s="497" t="s">
        <v>624</v>
      </c>
      <c r="G755" s="464">
        <v>1.4</v>
      </c>
      <c r="H755" s="465">
        <f>H735</f>
        <v>133600</v>
      </c>
      <c r="I755" s="466">
        <f>G755*H755</f>
        <v>187040</v>
      </c>
      <c r="K755" s="544"/>
    </row>
    <row r="756" spans="1:11" ht="15" customHeight="1">
      <c r="A756" s="458"/>
      <c r="B756" s="459"/>
      <c r="C756" s="460" t="s">
        <v>621</v>
      </c>
      <c r="D756" s="495" t="s">
        <v>628</v>
      </c>
      <c r="E756" s="496"/>
      <c r="F756" s="497" t="s">
        <v>624</v>
      </c>
      <c r="G756" s="464">
        <v>0.14000000000000001</v>
      </c>
      <c r="H756" s="465">
        <f>H736</f>
        <v>234000</v>
      </c>
      <c r="I756" s="466">
        <f>G756*H756</f>
        <v>32760.000000000004</v>
      </c>
      <c r="K756" s="544"/>
    </row>
    <row r="757" spans="1:11" ht="15" customHeight="1">
      <c r="A757" s="458"/>
      <c r="B757" s="459"/>
      <c r="D757" s="495"/>
      <c r="E757" s="496"/>
      <c r="F757" s="497"/>
      <c r="G757" s="464"/>
      <c r="H757" s="465"/>
      <c r="I757" s="466"/>
      <c r="K757" s="544"/>
    </row>
    <row r="758" spans="1:11" ht="15" customHeight="1">
      <c r="A758" s="458">
        <v>2</v>
      </c>
      <c r="B758" s="459" t="s">
        <v>762</v>
      </c>
      <c r="D758" s="495"/>
      <c r="E758" s="496"/>
      <c r="F758" s="497"/>
      <c r="G758" s="464"/>
      <c r="H758" s="465"/>
      <c r="I758" s="466"/>
      <c r="K758" s="544"/>
    </row>
    <row r="759" spans="1:11" ht="15" customHeight="1">
      <c r="A759" s="458"/>
      <c r="B759" s="459"/>
      <c r="C759" s="460" t="s">
        <v>621</v>
      </c>
      <c r="D759" s="495" t="s">
        <v>773</v>
      </c>
      <c r="E759" s="496"/>
      <c r="F759" s="497" t="s">
        <v>774</v>
      </c>
      <c r="G759" s="464">
        <v>8.0000000000000002E-3</v>
      </c>
      <c r="H759" s="465">
        <v>350000</v>
      </c>
      <c r="I759" s="466">
        <f>G759*H759</f>
        <v>2800</v>
      </c>
      <c r="K759" s="544"/>
    </row>
    <row r="760" spans="1:11" ht="15" customHeight="1">
      <c r="A760" s="458"/>
      <c r="B760" s="459"/>
      <c r="C760" s="460" t="s">
        <v>621</v>
      </c>
      <c r="D760" s="495" t="s">
        <v>775</v>
      </c>
      <c r="E760" s="496"/>
      <c r="F760" s="497" t="s">
        <v>774</v>
      </c>
      <c r="G760" s="464">
        <v>1.2E-2</v>
      </c>
      <c r="H760" s="465">
        <v>38000</v>
      </c>
      <c r="I760" s="466">
        <f>G760*H760</f>
        <v>456</v>
      </c>
      <c r="K760" s="544"/>
    </row>
    <row r="761" spans="1:11" ht="15" customHeight="1">
      <c r="A761" s="458"/>
      <c r="B761" s="459"/>
      <c r="C761" s="460" t="s">
        <v>621</v>
      </c>
      <c r="D761" s="495" t="s">
        <v>776</v>
      </c>
      <c r="E761" s="496"/>
      <c r="F761" s="497" t="s">
        <v>774</v>
      </c>
      <c r="G761" s="464">
        <v>0.02</v>
      </c>
      <c r="H761" s="465">
        <v>51000</v>
      </c>
      <c r="I761" s="466">
        <f>G761*H761</f>
        <v>1020</v>
      </c>
      <c r="K761" s="544"/>
    </row>
    <row r="762" spans="1:11" ht="15" customHeight="1">
      <c r="A762" s="511"/>
      <c r="B762" s="512"/>
      <c r="C762" s="513"/>
      <c r="D762" s="514"/>
      <c r="E762" s="515"/>
      <c r="F762" s="516"/>
      <c r="G762" s="517"/>
      <c r="H762" s="518"/>
      <c r="I762" s="518"/>
      <c r="K762" s="544"/>
    </row>
    <row r="763" spans="1:11" ht="15" customHeight="1">
      <c r="A763" s="473"/>
      <c r="B763" s="474" t="s">
        <v>643</v>
      </c>
      <c r="C763" s="475"/>
      <c r="D763" s="498"/>
      <c r="E763" s="499"/>
      <c r="F763" s="500"/>
      <c r="G763" s="479"/>
      <c r="H763" s="480"/>
      <c r="I763" s="480">
        <f>SUM(I754:I762)</f>
        <v>224076</v>
      </c>
      <c r="K763" s="544"/>
    </row>
    <row r="764" spans="1:11" ht="15" customHeight="1">
      <c r="A764" s="481"/>
      <c r="B764" s="482" t="s">
        <v>644</v>
      </c>
      <c r="C764" s="483"/>
      <c r="D764" s="501"/>
      <c r="E764" s="483"/>
      <c r="F764" s="486">
        <v>0.15</v>
      </c>
      <c r="G764" s="487"/>
      <c r="H764" s="488"/>
      <c r="I764" s="480">
        <f>I763*F764</f>
        <v>33611.4</v>
      </c>
      <c r="K764" s="544"/>
    </row>
    <row r="765" spans="1:11" ht="15" customHeight="1">
      <c r="A765" s="481"/>
      <c r="B765" s="482" t="s">
        <v>645</v>
      </c>
      <c r="C765" s="483"/>
      <c r="D765" s="501"/>
      <c r="E765" s="483"/>
      <c r="F765" s="483"/>
      <c r="G765" s="487"/>
      <c r="H765" s="488"/>
      <c r="I765" s="480">
        <f>I763+I764</f>
        <v>257687.4</v>
      </c>
      <c r="K765" s="544"/>
    </row>
    <row r="766" spans="1:11" ht="15" customHeight="1">
      <c r="A766" s="502" t="s">
        <v>657</v>
      </c>
      <c r="B766" s="532"/>
      <c r="F766" s="530"/>
      <c r="G766" s="531"/>
      <c r="H766" s="519"/>
      <c r="I766" s="519"/>
      <c r="K766" s="544"/>
    </row>
    <row r="767" spans="1:11" ht="15" customHeight="1">
      <c r="A767" s="502"/>
      <c r="B767" s="556"/>
      <c r="F767" s="530"/>
      <c r="G767" s="531"/>
      <c r="H767" s="558"/>
      <c r="I767" s="519"/>
      <c r="K767" s="544"/>
    </row>
    <row r="768" spans="1:11" ht="15" customHeight="1">
      <c r="A768" s="433" t="s">
        <v>611</v>
      </c>
      <c r="B768" s="434"/>
      <c r="C768" s="419" t="s">
        <v>589</v>
      </c>
      <c r="D768" s="550" t="s">
        <v>777</v>
      </c>
      <c r="F768" s="530"/>
      <c r="G768" s="531"/>
      <c r="H768" s="558"/>
      <c r="I768" s="519"/>
      <c r="K768" s="544"/>
    </row>
    <row r="769" spans="1:11" ht="15" customHeight="1">
      <c r="A769" s="433" t="s">
        <v>613</v>
      </c>
      <c r="B769" s="434"/>
      <c r="C769" s="419" t="s">
        <v>589</v>
      </c>
      <c r="D769" s="434" t="s">
        <v>652</v>
      </c>
      <c r="F769" s="530"/>
      <c r="G769" s="531"/>
      <c r="H769" s="558"/>
      <c r="I769" s="519"/>
      <c r="K769" s="544"/>
    </row>
    <row r="770" spans="1:11" ht="15" customHeight="1">
      <c r="A770" s="1012" t="s">
        <v>70</v>
      </c>
      <c r="B770" s="1012" t="s">
        <v>350</v>
      </c>
      <c r="C770" s="1014"/>
      <c r="D770" s="1015"/>
      <c r="E770" s="440"/>
      <c r="F770" s="1018" t="s">
        <v>615</v>
      </c>
      <c r="G770" s="1020" t="s">
        <v>616</v>
      </c>
      <c r="H770" s="443" t="s">
        <v>617</v>
      </c>
      <c r="I770" s="443" t="s">
        <v>618</v>
      </c>
      <c r="K770" s="544"/>
    </row>
    <row r="771" spans="1:11" ht="15" customHeight="1">
      <c r="A771" s="1013"/>
      <c r="B771" s="1013"/>
      <c r="C771" s="1016"/>
      <c r="D771" s="1017"/>
      <c r="E771" s="446"/>
      <c r="F771" s="1019"/>
      <c r="G771" s="1021"/>
      <c r="H771" s="449" t="s">
        <v>619</v>
      </c>
      <c r="I771" s="449" t="s">
        <v>619</v>
      </c>
      <c r="K771" s="544"/>
    </row>
    <row r="772" spans="1:11" ht="15" customHeight="1">
      <c r="A772" s="450"/>
      <c r="B772" s="451"/>
      <c r="C772" s="452"/>
      <c r="D772" s="490"/>
      <c r="E772" s="491"/>
      <c r="F772" s="492"/>
      <c r="G772" s="456"/>
      <c r="H772" s="457"/>
      <c r="I772" s="457"/>
      <c r="K772" s="544"/>
    </row>
    <row r="773" spans="1:11" ht="15" customHeight="1">
      <c r="A773" s="458">
        <v>1</v>
      </c>
      <c r="B773" s="459" t="s">
        <v>620</v>
      </c>
      <c r="D773" s="495"/>
      <c r="E773" s="496"/>
      <c r="F773" s="497"/>
      <c r="G773" s="464"/>
      <c r="H773" s="465"/>
      <c r="I773" s="466"/>
      <c r="K773" s="544"/>
    </row>
    <row r="774" spans="1:11" ht="15" customHeight="1">
      <c r="A774" s="458"/>
      <c r="B774" s="459"/>
      <c r="C774" s="460" t="s">
        <v>621</v>
      </c>
      <c r="D774" s="495" t="s">
        <v>622</v>
      </c>
      <c r="E774" s="496"/>
      <c r="F774" s="497" t="s">
        <v>624</v>
      </c>
      <c r="G774" s="464">
        <v>1.2</v>
      </c>
      <c r="H774" s="465">
        <f>H755</f>
        <v>133600</v>
      </c>
      <c r="I774" s="466">
        <f>G774*H774</f>
        <v>160320</v>
      </c>
      <c r="K774" s="544"/>
    </row>
    <row r="775" spans="1:11" ht="15" customHeight="1">
      <c r="A775" s="458"/>
      <c r="B775" s="459"/>
      <c r="C775" s="460" t="s">
        <v>621</v>
      </c>
      <c r="D775" s="495" t="s">
        <v>628</v>
      </c>
      <c r="E775" s="496"/>
      <c r="F775" s="497" t="s">
        <v>624</v>
      </c>
      <c r="G775" s="464">
        <v>0.12</v>
      </c>
      <c r="H775" s="465">
        <f t="shared" ref="H775:H780" si="6">H756</f>
        <v>234000</v>
      </c>
      <c r="I775" s="466">
        <f>G775*H775</f>
        <v>28080</v>
      </c>
      <c r="K775" s="544"/>
    </row>
    <row r="776" spans="1:11" ht="15" customHeight="1">
      <c r="A776" s="458"/>
      <c r="B776" s="459"/>
      <c r="D776" s="495"/>
      <c r="E776" s="496"/>
      <c r="F776" s="497"/>
      <c r="G776" s="464"/>
      <c r="H776" s="465"/>
      <c r="I776" s="466"/>
      <c r="K776" s="544"/>
    </row>
    <row r="777" spans="1:11" ht="15" customHeight="1">
      <c r="A777" s="458">
        <v>2</v>
      </c>
      <c r="B777" s="459" t="s">
        <v>762</v>
      </c>
      <c r="D777" s="495"/>
      <c r="E777" s="496"/>
      <c r="F777" s="497"/>
      <c r="G777" s="464"/>
      <c r="H777" s="465"/>
      <c r="I777" s="466"/>
      <c r="K777" s="544"/>
    </row>
    <row r="778" spans="1:11" ht="15" customHeight="1">
      <c r="A778" s="458"/>
      <c r="B778" s="459"/>
      <c r="C778" s="460" t="s">
        <v>621</v>
      </c>
      <c r="D778" s="495" t="s">
        <v>773</v>
      </c>
      <c r="E778" s="496"/>
      <c r="F778" s="497" t="s">
        <v>774</v>
      </c>
      <c r="G778" s="464">
        <v>6.0000000000000001E-3</v>
      </c>
      <c r="H778" s="465">
        <f t="shared" si="6"/>
        <v>350000</v>
      </c>
      <c r="I778" s="466">
        <f>G778*H778</f>
        <v>2100</v>
      </c>
      <c r="K778" s="544"/>
    </row>
    <row r="779" spans="1:11" ht="15" customHeight="1">
      <c r="A779" s="458"/>
      <c r="B779" s="459"/>
      <c r="C779" s="460" t="s">
        <v>621</v>
      </c>
      <c r="D779" s="495" t="s">
        <v>775</v>
      </c>
      <c r="E779" s="496"/>
      <c r="F779" s="497" t="s">
        <v>774</v>
      </c>
      <c r="G779" s="464">
        <v>8.9999999999999993E-3</v>
      </c>
      <c r="H779" s="465">
        <f t="shared" si="6"/>
        <v>38000</v>
      </c>
      <c r="I779" s="466">
        <f>G779*H779</f>
        <v>342</v>
      </c>
      <c r="K779" s="544"/>
    </row>
    <row r="780" spans="1:11" ht="15" customHeight="1">
      <c r="A780" s="458"/>
      <c r="B780" s="459"/>
      <c r="C780" s="460" t="s">
        <v>621</v>
      </c>
      <c r="D780" s="495" t="s">
        <v>776</v>
      </c>
      <c r="E780" s="496"/>
      <c r="F780" s="497" t="s">
        <v>774</v>
      </c>
      <c r="G780" s="464">
        <v>0.02</v>
      </c>
      <c r="H780" s="465">
        <f t="shared" si="6"/>
        <v>51000</v>
      </c>
      <c r="I780" s="466">
        <f>G780*H780</f>
        <v>1020</v>
      </c>
      <c r="K780" s="544"/>
    </row>
    <row r="781" spans="1:11" ht="15" customHeight="1">
      <c r="A781" s="511"/>
      <c r="B781" s="512"/>
      <c r="C781" s="513"/>
      <c r="D781" s="514"/>
      <c r="E781" s="515"/>
      <c r="F781" s="516"/>
      <c r="G781" s="517"/>
      <c r="H781" s="518"/>
      <c r="I781" s="518"/>
      <c r="K781" s="544"/>
    </row>
    <row r="782" spans="1:11" ht="15" customHeight="1">
      <c r="A782" s="473"/>
      <c r="B782" s="474" t="s">
        <v>643</v>
      </c>
      <c r="C782" s="475"/>
      <c r="D782" s="498"/>
      <c r="E782" s="499"/>
      <c r="F782" s="500"/>
      <c r="G782" s="479"/>
      <c r="H782" s="480"/>
      <c r="I782" s="480">
        <f>SUM(I773:I781)</f>
        <v>191862</v>
      </c>
      <c r="K782" s="544"/>
    </row>
    <row r="783" spans="1:11" ht="15" customHeight="1">
      <c r="A783" s="481"/>
      <c r="B783" s="482" t="s">
        <v>644</v>
      </c>
      <c r="C783" s="483"/>
      <c r="D783" s="501"/>
      <c r="E783" s="483"/>
      <c r="F783" s="486">
        <v>0.15</v>
      </c>
      <c r="G783" s="487"/>
      <c r="H783" s="488"/>
      <c r="I783" s="480">
        <f>I782*F783</f>
        <v>28779.3</v>
      </c>
      <c r="K783" s="544"/>
    </row>
    <row r="784" spans="1:11" ht="15" customHeight="1">
      <c r="A784" s="481"/>
      <c r="B784" s="482" t="s">
        <v>645</v>
      </c>
      <c r="C784" s="483"/>
      <c r="D784" s="501"/>
      <c r="E784" s="483"/>
      <c r="F784" s="483"/>
      <c r="G784" s="487"/>
      <c r="H784" s="488"/>
      <c r="I784" s="480">
        <f>I782+I783</f>
        <v>220641.3</v>
      </c>
      <c r="K784" s="544"/>
    </row>
    <row r="785" spans="1:11" ht="15" customHeight="1">
      <c r="A785" s="502" t="s">
        <v>657</v>
      </c>
      <c r="B785" s="532"/>
      <c r="F785" s="530"/>
      <c r="G785" s="531"/>
      <c r="H785" s="519"/>
      <c r="I785" s="519"/>
      <c r="K785" s="544"/>
    </row>
    <row r="786" spans="1:11" ht="15" customHeight="1">
      <c r="A786" s="502"/>
      <c r="B786" s="556"/>
      <c r="F786" s="530"/>
      <c r="G786" s="531"/>
      <c r="H786" s="558"/>
      <c r="I786" s="519"/>
      <c r="K786" s="544"/>
    </row>
    <row r="787" spans="1:11" ht="15" customHeight="1">
      <c r="A787" s="433" t="s">
        <v>611</v>
      </c>
      <c r="B787" s="434"/>
      <c r="C787" s="419" t="s">
        <v>589</v>
      </c>
      <c r="D787" s="550" t="s">
        <v>778</v>
      </c>
      <c r="F787" s="530"/>
      <c r="G787" s="531"/>
      <c r="H787" s="558"/>
      <c r="I787" s="519"/>
      <c r="K787" s="544"/>
    </row>
    <row r="788" spans="1:11" ht="15" customHeight="1">
      <c r="A788" s="433" t="s">
        <v>613</v>
      </c>
      <c r="B788" s="434"/>
      <c r="C788" s="419" t="s">
        <v>589</v>
      </c>
      <c r="D788" s="434" t="s">
        <v>652</v>
      </c>
      <c r="F788" s="530"/>
      <c r="G788" s="531"/>
      <c r="H788" s="558"/>
      <c r="I788" s="519"/>
      <c r="K788" s="544"/>
    </row>
    <row r="789" spans="1:11" ht="15" customHeight="1">
      <c r="A789" s="1012" t="s">
        <v>70</v>
      </c>
      <c r="B789" s="1012" t="s">
        <v>350</v>
      </c>
      <c r="C789" s="1014"/>
      <c r="D789" s="1015"/>
      <c r="E789" s="440"/>
      <c r="F789" s="1018" t="s">
        <v>615</v>
      </c>
      <c r="G789" s="1020" t="s">
        <v>616</v>
      </c>
      <c r="H789" s="443" t="s">
        <v>617</v>
      </c>
      <c r="I789" s="443" t="s">
        <v>618</v>
      </c>
      <c r="K789" s="544"/>
    </row>
    <row r="790" spans="1:11" ht="15" customHeight="1">
      <c r="A790" s="1013"/>
      <c r="B790" s="1013"/>
      <c r="C790" s="1016"/>
      <c r="D790" s="1017"/>
      <c r="E790" s="446"/>
      <c r="F790" s="1019"/>
      <c r="G790" s="1021"/>
      <c r="H790" s="449" t="s">
        <v>619</v>
      </c>
      <c r="I790" s="449" t="s">
        <v>619</v>
      </c>
      <c r="K790" s="544"/>
    </row>
    <row r="791" spans="1:11" ht="15" customHeight="1">
      <c r="A791" s="450"/>
      <c r="B791" s="451"/>
      <c r="C791" s="452"/>
      <c r="D791" s="490"/>
      <c r="E791" s="491"/>
      <c r="F791" s="492"/>
      <c r="G791" s="456"/>
      <c r="H791" s="457"/>
      <c r="I791" s="457"/>
      <c r="K791" s="544"/>
    </row>
    <row r="792" spans="1:11" ht="15" customHeight="1">
      <c r="A792" s="458">
        <v>1</v>
      </c>
      <c r="B792" s="459" t="s">
        <v>620</v>
      </c>
      <c r="D792" s="495"/>
      <c r="E792" s="496"/>
      <c r="F792" s="497"/>
      <c r="G792" s="464"/>
      <c r="H792" s="465"/>
      <c r="I792" s="466"/>
      <c r="K792" s="544"/>
    </row>
    <row r="793" spans="1:11" ht="15" customHeight="1">
      <c r="A793" s="458"/>
      <c r="B793" s="459"/>
      <c r="C793" s="460" t="s">
        <v>621</v>
      </c>
      <c r="D793" s="495" t="s">
        <v>622</v>
      </c>
      <c r="E793" s="496"/>
      <c r="F793" s="497" t="s">
        <v>624</v>
      </c>
      <c r="G793" s="464">
        <v>0.6</v>
      </c>
      <c r="H793" s="465">
        <f>H774</f>
        <v>133600</v>
      </c>
      <c r="I793" s="466">
        <f>G793*H793</f>
        <v>80160</v>
      </c>
      <c r="K793" s="544"/>
    </row>
    <row r="794" spans="1:11" ht="15" customHeight="1">
      <c r="A794" s="458"/>
      <c r="B794" s="459"/>
      <c r="C794" s="460" t="s">
        <v>621</v>
      </c>
      <c r="D794" s="495" t="s">
        <v>628</v>
      </c>
      <c r="E794" s="496"/>
      <c r="F794" s="497" t="s">
        <v>624</v>
      </c>
      <c r="G794" s="464">
        <v>0.06</v>
      </c>
      <c r="H794" s="465">
        <f>H775</f>
        <v>234000</v>
      </c>
      <c r="I794" s="466">
        <f>G794*H794</f>
        <v>14040</v>
      </c>
      <c r="K794" s="544"/>
    </row>
    <row r="795" spans="1:11" ht="15" customHeight="1">
      <c r="A795" s="458"/>
      <c r="B795" s="459"/>
      <c r="D795" s="495"/>
      <c r="E795" s="496"/>
      <c r="F795" s="497"/>
      <c r="G795" s="464"/>
      <c r="H795" s="465"/>
      <c r="I795" s="466"/>
      <c r="K795" s="544"/>
    </row>
    <row r="796" spans="1:11" ht="15" customHeight="1">
      <c r="A796" s="458">
        <v>2</v>
      </c>
      <c r="B796" s="459" t="s">
        <v>630</v>
      </c>
      <c r="D796" s="495"/>
      <c r="E796" s="496"/>
      <c r="F796" s="497"/>
      <c r="G796" s="464"/>
      <c r="H796" s="465"/>
      <c r="I796" s="466"/>
      <c r="K796" s="544"/>
    </row>
    <row r="797" spans="1:11" ht="15" customHeight="1">
      <c r="A797" s="458"/>
      <c r="B797" s="459"/>
      <c r="C797" s="460" t="s">
        <v>621</v>
      </c>
      <c r="D797" s="495" t="s">
        <v>779</v>
      </c>
      <c r="E797" s="496"/>
      <c r="F797" s="497" t="s">
        <v>780</v>
      </c>
      <c r="G797" s="464">
        <v>2.5</v>
      </c>
      <c r="H797" s="465">
        <v>18900</v>
      </c>
      <c r="I797" s="466">
        <f>G797*H797</f>
        <v>47250</v>
      </c>
      <c r="K797" s="544"/>
    </row>
    <row r="798" spans="1:11" ht="15" customHeight="1">
      <c r="A798" s="458"/>
      <c r="B798" s="459"/>
      <c r="D798" s="495"/>
      <c r="E798" s="496"/>
      <c r="F798" s="497"/>
      <c r="G798" s="464"/>
      <c r="H798" s="465"/>
      <c r="I798" s="466"/>
      <c r="K798" s="544"/>
    </row>
    <row r="799" spans="1:11" ht="15" customHeight="1">
      <c r="A799" s="458">
        <v>3</v>
      </c>
      <c r="B799" s="459" t="s">
        <v>762</v>
      </c>
      <c r="D799" s="495"/>
      <c r="E799" s="496"/>
      <c r="F799" s="497"/>
      <c r="G799" s="464"/>
      <c r="H799" s="465"/>
      <c r="I799" s="466"/>
      <c r="K799" s="544"/>
    </row>
    <row r="800" spans="1:11" ht="15" customHeight="1">
      <c r="A800" s="458"/>
      <c r="B800" s="459"/>
      <c r="C800" s="460" t="s">
        <v>621</v>
      </c>
      <c r="D800" s="495" t="s">
        <v>781</v>
      </c>
      <c r="E800" s="496" t="s">
        <v>782</v>
      </c>
      <c r="F800" s="497" t="s">
        <v>783</v>
      </c>
      <c r="G800" s="464">
        <v>0.05</v>
      </c>
      <c r="H800" s="465" t="e">
        <v>#REF!</v>
      </c>
      <c r="I800" s="466" t="e">
        <f>G800*H800</f>
        <v>#REF!</v>
      </c>
      <c r="K800" s="544"/>
    </row>
    <row r="801" spans="1:11" ht="15" customHeight="1">
      <c r="A801" s="458"/>
      <c r="B801" s="459"/>
      <c r="D801" s="495"/>
      <c r="E801" s="496"/>
      <c r="F801" s="497"/>
      <c r="G801" s="464"/>
      <c r="H801" s="465"/>
      <c r="I801" s="466"/>
      <c r="K801" s="544"/>
    </row>
    <row r="802" spans="1:11" ht="15" customHeight="1">
      <c r="A802" s="511"/>
      <c r="B802" s="512"/>
      <c r="C802" s="513"/>
      <c r="D802" s="514"/>
      <c r="E802" s="515"/>
      <c r="F802" s="516"/>
      <c r="G802" s="517"/>
      <c r="H802" s="518"/>
      <c r="I802" s="518"/>
      <c r="K802" s="544"/>
    </row>
    <row r="803" spans="1:11" ht="15" customHeight="1">
      <c r="A803" s="473"/>
      <c r="B803" s="474" t="s">
        <v>643</v>
      </c>
      <c r="C803" s="475"/>
      <c r="D803" s="498"/>
      <c r="E803" s="499"/>
      <c r="F803" s="500"/>
      <c r="G803" s="479"/>
      <c r="H803" s="480"/>
      <c r="I803" s="480" t="e">
        <f>SUM(I792:I802)</f>
        <v>#REF!</v>
      </c>
      <c r="K803" s="544"/>
    </row>
    <row r="804" spans="1:11" ht="15" customHeight="1">
      <c r="A804" s="481"/>
      <c r="B804" s="482" t="s">
        <v>644</v>
      </c>
      <c r="C804" s="483"/>
      <c r="D804" s="501"/>
      <c r="E804" s="483"/>
      <c r="F804" s="486">
        <v>0.15</v>
      </c>
      <c r="G804" s="487"/>
      <c r="H804" s="488"/>
      <c r="I804" s="480" t="e">
        <f>I803*F804</f>
        <v>#REF!</v>
      </c>
      <c r="K804" s="544"/>
    </row>
    <row r="805" spans="1:11" ht="15" customHeight="1">
      <c r="A805" s="481"/>
      <c r="B805" s="482" t="s">
        <v>645</v>
      </c>
      <c r="C805" s="483"/>
      <c r="D805" s="501"/>
      <c r="E805" s="483"/>
      <c r="F805" s="483"/>
      <c r="G805" s="487"/>
      <c r="H805" s="488"/>
      <c r="I805" s="480" t="e">
        <f>I803+I804</f>
        <v>#REF!</v>
      </c>
      <c r="K805" s="544"/>
    </row>
    <row r="806" spans="1:11" ht="15" customHeight="1">
      <c r="A806" s="502" t="s">
        <v>657</v>
      </c>
      <c r="B806" s="532"/>
      <c r="F806" s="530"/>
      <c r="G806" s="531"/>
      <c r="H806" s="519"/>
      <c r="I806" s="519"/>
      <c r="K806" s="544"/>
    </row>
    <row r="807" spans="1:11" ht="15" customHeight="1">
      <c r="A807" s="502"/>
      <c r="B807" s="532"/>
      <c r="F807" s="530"/>
      <c r="G807" s="531"/>
      <c r="H807" s="519"/>
      <c r="I807" s="519"/>
      <c r="K807" s="544"/>
    </row>
    <row r="808" spans="1:11" ht="15" customHeight="1">
      <c r="A808" s="433" t="s">
        <v>611</v>
      </c>
      <c r="B808" s="434"/>
      <c r="C808" s="419" t="s">
        <v>589</v>
      </c>
      <c r="D808" s="550" t="s">
        <v>784</v>
      </c>
      <c r="F808" s="530"/>
      <c r="G808" s="531"/>
      <c r="H808" s="558"/>
      <c r="I808" s="519"/>
      <c r="K808" s="544"/>
    </row>
    <row r="809" spans="1:11" ht="15" customHeight="1">
      <c r="A809" s="433" t="s">
        <v>613</v>
      </c>
      <c r="B809" s="434"/>
      <c r="C809" s="419" t="s">
        <v>589</v>
      </c>
      <c r="D809" s="434" t="s">
        <v>652</v>
      </c>
      <c r="F809" s="530"/>
      <c r="G809" s="531"/>
      <c r="H809" s="558"/>
      <c r="I809" s="519"/>
      <c r="K809" s="544"/>
    </row>
    <row r="810" spans="1:11" ht="15" customHeight="1">
      <c r="A810" s="1012" t="s">
        <v>70</v>
      </c>
      <c r="B810" s="1012" t="s">
        <v>350</v>
      </c>
      <c r="C810" s="1014"/>
      <c r="D810" s="1015"/>
      <c r="E810" s="440"/>
      <c r="F810" s="1018" t="s">
        <v>615</v>
      </c>
      <c r="G810" s="1020" t="s">
        <v>616</v>
      </c>
      <c r="H810" s="443" t="s">
        <v>617</v>
      </c>
      <c r="I810" s="443" t="s">
        <v>618</v>
      </c>
      <c r="K810" s="544"/>
    </row>
    <row r="811" spans="1:11" ht="15" customHeight="1">
      <c r="A811" s="1013"/>
      <c r="B811" s="1013"/>
      <c r="C811" s="1016"/>
      <c r="D811" s="1017"/>
      <c r="E811" s="446"/>
      <c r="F811" s="1019"/>
      <c r="G811" s="1021"/>
      <c r="H811" s="449" t="s">
        <v>619</v>
      </c>
      <c r="I811" s="449" t="s">
        <v>619</v>
      </c>
      <c r="K811" s="544"/>
    </row>
    <row r="812" spans="1:11" ht="15" customHeight="1">
      <c r="A812" s="450"/>
      <c r="B812" s="451"/>
      <c r="C812" s="452"/>
      <c r="D812" s="490"/>
      <c r="E812" s="491"/>
      <c r="F812" s="492"/>
      <c r="G812" s="456"/>
      <c r="H812" s="457"/>
      <c r="I812" s="457"/>
      <c r="K812" s="544"/>
    </row>
    <row r="813" spans="1:11" ht="15" customHeight="1">
      <c r="A813" s="458">
        <v>1</v>
      </c>
      <c r="B813" s="459" t="s">
        <v>620</v>
      </c>
      <c r="D813" s="495"/>
      <c r="E813" s="496"/>
      <c r="F813" s="497"/>
      <c r="G813" s="464"/>
      <c r="H813" s="465"/>
      <c r="I813" s="466"/>
      <c r="K813" s="544"/>
    </row>
    <row r="814" spans="1:11" ht="15" customHeight="1">
      <c r="A814" s="458"/>
      <c r="B814" s="459"/>
      <c r="C814" s="460" t="s">
        <v>621</v>
      </c>
      <c r="D814" s="495" t="s">
        <v>622</v>
      </c>
      <c r="E814" s="496"/>
      <c r="F814" s="497" t="s">
        <v>624</v>
      </c>
      <c r="G814" s="464">
        <v>0.2</v>
      </c>
      <c r="H814" s="465">
        <f>H774</f>
        <v>133600</v>
      </c>
      <c r="I814" s="466">
        <f>G814*H814</f>
        <v>26720</v>
      </c>
      <c r="K814" s="544"/>
    </row>
    <row r="815" spans="1:11" ht="15" customHeight="1">
      <c r="A815" s="458"/>
      <c r="B815" s="459"/>
      <c r="C815" s="460" t="s">
        <v>621</v>
      </c>
      <c r="D815" s="495" t="s">
        <v>628</v>
      </c>
      <c r="E815" s="496"/>
      <c r="F815" s="497" t="s">
        <v>624</v>
      </c>
      <c r="G815" s="464">
        <v>0.02</v>
      </c>
      <c r="H815" s="465">
        <f>H775</f>
        <v>234000</v>
      </c>
      <c r="I815" s="466">
        <f>G815*H815</f>
        <v>4680</v>
      </c>
      <c r="K815" s="544"/>
    </row>
    <row r="816" spans="1:11" ht="15" customHeight="1">
      <c r="A816" s="458"/>
      <c r="B816" s="459"/>
      <c r="D816" s="495"/>
      <c r="E816" s="496"/>
      <c r="F816" s="497"/>
      <c r="G816" s="464"/>
      <c r="H816" s="465"/>
      <c r="I816" s="466"/>
      <c r="K816" s="544"/>
    </row>
    <row r="817" spans="1:11" ht="15" customHeight="1">
      <c r="A817" s="458">
        <v>2</v>
      </c>
      <c r="B817" s="459" t="s">
        <v>762</v>
      </c>
      <c r="D817" s="495"/>
      <c r="E817" s="496"/>
      <c r="F817" s="497"/>
      <c r="G817" s="464"/>
      <c r="H817" s="465"/>
      <c r="I817" s="466"/>
      <c r="K817" s="544"/>
    </row>
    <row r="818" spans="1:11" ht="15" customHeight="1">
      <c r="A818" s="458"/>
      <c r="B818" s="459"/>
      <c r="C818" s="460" t="s">
        <v>621</v>
      </c>
      <c r="D818" s="495" t="s">
        <v>773</v>
      </c>
      <c r="E818" s="496"/>
      <c r="F818" s="497" t="s">
        <v>774</v>
      </c>
      <c r="G818" s="464">
        <v>2E-3</v>
      </c>
      <c r="H818" s="465">
        <f>H778</f>
        <v>350000</v>
      </c>
      <c r="I818" s="466">
        <f>G818*H818</f>
        <v>700</v>
      </c>
      <c r="K818" s="544"/>
    </row>
    <row r="819" spans="1:11" ht="15" customHeight="1">
      <c r="A819" s="458"/>
      <c r="B819" s="459"/>
      <c r="C819" s="460" t="s">
        <v>621</v>
      </c>
      <c r="D819" s="495" t="s">
        <v>775</v>
      </c>
      <c r="E819" s="496"/>
      <c r="F819" s="497" t="s">
        <v>774</v>
      </c>
      <c r="G819" s="464">
        <v>3.0000000000000001E-3</v>
      </c>
      <c r="H819" s="465">
        <f>H779</f>
        <v>38000</v>
      </c>
      <c r="I819" s="466">
        <f>G819*H819</f>
        <v>114</v>
      </c>
      <c r="K819" s="544"/>
    </row>
    <row r="820" spans="1:11" ht="15" customHeight="1">
      <c r="A820" s="458"/>
      <c r="B820" s="459"/>
      <c r="D820" s="495"/>
      <c r="E820" s="496"/>
      <c r="F820" s="497"/>
      <c r="G820" s="464"/>
      <c r="H820" s="465"/>
      <c r="I820" s="466"/>
      <c r="K820" s="544"/>
    </row>
    <row r="821" spans="1:11" ht="15" customHeight="1">
      <c r="A821" s="511"/>
      <c r="B821" s="512"/>
      <c r="C821" s="513"/>
      <c r="D821" s="514"/>
      <c r="E821" s="515"/>
      <c r="F821" s="516"/>
      <c r="G821" s="517"/>
      <c r="H821" s="518"/>
      <c r="I821" s="518"/>
      <c r="K821" s="544"/>
    </row>
    <row r="822" spans="1:11" ht="15" customHeight="1">
      <c r="A822" s="473"/>
      <c r="B822" s="474" t="s">
        <v>643</v>
      </c>
      <c r="C822" s="475"/>
      <c r="D822" s="498"/>
      <c r="E822" s="499"/>
      <c r="F822" s="500"/>
      <c r="G822" s="479"/>
      <c r="H822" s="480"/>
      <c r="I822" s="480">
        <f>SUM(I813:I821)</f>
        <v>32214</v>
      </c>
      <c r="K822" s="544"/>
    </row>
    <row r="823" spans="1:11" ht="15" customHeight="1">
      <c r="A823" s="481"/>
      <c r="B823" s="482" t="s">
        <v>644</v>
      </c>
      <c r="C823" s="483"/>
      <c r="D823" s="501"/>
      <c r="E823" s="483"/>
      <c r="F823" s="486">
        <v>0.15</v>
      </c>
      <c r="G823" s="487"/>
      <c r="H823" s="488"/>
      <c r="I823" s="480">
        <f>I822*F823</f>
        <v>4832.0999999999995</v>
      </c>
      <c r="K823" s="544"/>
    </row>
    <row r="824" spans="1:11" ht="15" customHeight="1">
      <c r="A824" s="481"/>
      <c r="B824" s="482" t="s">
        <v>645</v>
      </c>
      <c r="C824" s="483"/>
      <c r="D824" s="501"/>
      <c r="E824" s="483"/>
      <c r="F824" s="483"/>
      <c r="G824" s="487"/>
      <c r="H824" s="488"/>
      <c r="I824" s="480">
        <f>I822+I823</f>
        <v>37046.1</v>
      </c>
      <c r="K824" s="544"/>
    </row>
    <row r="825" spans="1:11" ht="15" customHeight="1">
      <c r="A825" s="493" t="s">
        <v>785</v>
      </c>
      <c r="B825" s="532"/>
      <c r="F825" s="530"/>
      <c r="G825" s="531"/>
      <c r="H825" s="519"/>
      <c r="I825" s="519"/>
      <c r="K825" s="544"/>
    </row>
    <row r="826" spans="1:11" ht="15" customHeight="1">
      <c r="A826" s="502" t="s">
        <v>657</v>
      </c>
      <c r="B826" s="532"/>
      <c r="F826" s="530"/>
      <c r="G826" s="531"/>
      <c r="H826" s="519"/>
      <c r="I826" s="519"/>
      <c r="K826" s="544"/>
    </row>
    <row r="827" spans="1:11" ht="15" customHeight="1">
      <c r="A827" s="502"/>
      <c r="B827" s="556"/>
      <c r="F827" s="530"/>
      <c r="G827" s="531"/>
      <c r="H827" s="558"/>
      <c r="I827" s="519"/>
      <c r="K827" s="544"/>
    </row>
    <row r="828" spans="1:11" ht="15" customHeight="1">
      <c r="A828" s="559"/>
      <c r="B828" s="433" t="s">
        <v>786</v>
      </c>
      <c r="C828" s="493"/>
      <c r="D828" s="433"/>
      <c r="F828" s="530"/>
      <c r="G828" s="531"/>
      <c r="H828" s="558"/>
      <c r="I828" s="519"/>
      <c r="K828" s="544"/>
    </row>
    <row r="829" spans="1:11" ht="15" customHeight="1">
      <c r="A829" s="433" t="s">
        <v>611</v>
      </c>
      <c r="B829" s="434"/>
      <c r="C829" s="419" t="s">
        <v>589</v>
      </c>
      <c r="D829" s="434" t="s">
        <v>787</v>
      </c>
      <c r="F829" s="530"/>
      <c r="G829" s="531"/>
      <c r="H829" s="558"/>
      <c r="I829" s="519"/>
      <c r="K829" s="544"/>
    </row>
    <row r="830" spans="1:11" ht="15" customHeight="1">
      <c r="A830" s="433" t="s">
        <v>613</v>
      </c>
      <c r="B830" s="434"/>
      <c r="C830" s="419" t="s">
        <v>589</v>
      </c>
      <c r="D830" s="434" t="s">
        <v>652</v>
      </c>
      <c r="F830" s="530"/>
      <c r="G830" s="531"/>
      <c r="H830" s="558"/>
      <c r="I830" s="519"/>
      <c r="K830" s="544"/>
    </row>
    <row r="831" spans="1:11" ht="15" customHeight="1">
      <c r="A831" s="1012" t="s">
        <v>70</v>
      </c>
      <c r="B831" s="1012" t="s">
        <v>350</v>
      </c>
      <c r="C831" s="1014"/>
      <c r="D831" s="1015"/>
      <c r="E831" s="440"/>
      <c r="F831" s="1018" t="s">
        <v>615</v>
      </c>
      <c r="G831" s="1020" t="s">
        <v>616</v>
      </c>
      <c r="H831" s="443" t="s">
        <v>617</v>
      </c>
      <c r="I831" s="443" t="s">
        <v>618</v>
      </c>
      <c r="K831" s="544"/>
    </row>
    <row r="832" spans="1:11" ht="15" customHeight="1">
      <c r="A832" s="1013"/>
      <c r="B832" s="1013"/>
      <c r="C832" s="1016"/>
      <c r="D832" s="1017"/>
      <c r="E832" s="446"/>
      <c r="F832" s="1019"/>
      <c r="G832" s="1021"/>
      <c r="H832" s="449" t="s">
        <v>619</v>
      </c>
      <c r="I832" s="449" t="s">
        <v>619</v>
      </c>
      <c r="K832" s="544"/>
    </row>
    <row r="833" spans="1:11" ht="15" customHeight="1">
      <c r="A833" s="450"/>
      <c r="B833" s="451"/>
      <c r="C833" s="452"/>
      <c r="D833" s="490"/>
      <c r="E833" s="491"/>
      <c r="F833" s="492"/>
      <c r="G833" s="456"/>
      <c r="H833" s="457"/>
      <c r="I833" s="457"/>
      <c r="K833" s="544"/>
    </row>
    <row r="834" spans="1:11" ht="15" customHeight="1">
      <c r="A834" s="458">
        <v>1</v>
      </c>
      <c r="B834" s="459" t="s">
        <v>620</v>
      </c>
      <c r="D834" s="495"/>
      <c r="E834" s="496"/>
      <c r="F834" s="497"/>
      <c r="G834" s="464"/>
      <c r="H834" s="465"/>
      <c r="I834" s="466"/>
      <c r="K834" s="544"/>
    </row>
    <row r="835" spans="1:11" ht="15" customHeight="1">
      <c r="A835" s="458"/>
      <c r="B835" s="459"/>
      <c r="C835" s="460" t="s">
        <v>621</v>
      </c>
      <c r="D835" s="495" t="s">
        <v>622</v>
      </c>
      <c r="E835" s="496"/>
      <c r="F835" s="497" t="s">
        <v>624</v>
      </c>
      <c r="G835" s="464">
        <v>3.6</v>
      </c>
      <c r="H835" s="465">
        <f>H774</f>
        <v>133600</v>
      </c>
      <c r="I835" s="466">
        <f>G835*H835</f>
        <v>480960</v>
      </c>
      <c r="K835" s="544"/>
    </row>
    <row r="836" spans="1:11" ht="15" customHeight="1">
      <c r="A836" s="458"/>
      <c r="B836" s="459"/>
      <c r="C836" s="460" t="s">
        <v>621</v>
      </c>
      <c r="D836" s="495" t="s">
        <v>628</v>
      </c>
      <c r="E836" s="496"/>
      <c r="F836" s="497" t="s">
        <v>624</v>
      </c>
      <c r="G836" s="464">
        <v>0.36</v>
      </c>
      <c r="H836" s="465">
        <f>H775</f>
        <v>234000</v>
      </c>
      <c r="I836" s="466">
        <f>G836*H836</f>
        <v>84240</v>
      </c>
      <c r="K836" s="544"/>
    </row>
    <row r="837" spans="1:11" ht="15" customHeight="1">
      <c r="A837" s="458"/>
      <c r="B837" s="459"/>
      <c r="D837" s="495"/>
      <c r="E837" s="496"/>
      <c r="F837" s="497"/>
      <c r="G837" s="464"/>
      <c r="H837" s="465"/>
      <c r="I837" s="466"/>
      <c r="K837" s="544"/>
    </row>
    <row r="838" spans="1:11" ht="15" customHeight="1">
      <c r="A838" s="458">
        <v>2</v>
      </c>
      <c r="B838" s="459" t="s">
        <v>630</v>
      </c>
      <c r="D838" s="495"/>
      <c r="E838" s="496"/>
      <c r="F838" s="497"/>
      <c r="G838" s="464"/>
      <c r="H838" s="465"/>
      <c r="I838" s="466"/>
      <c r="K838" s="544"/>
    </row>
    <row r="839" spans="1:11" ht="15" customHeight="1">
      <c r="A839" s="458"/>
      <c r="B839" s="459"/>
      <c r="C839" s="460" t="s">
        <v>621</v>
      </c>
      <c r="D839" s="495" t="s">
        <v>788</v>
      </c>
      <c r="E839" s="496"/>
      <c r="F839" s="497" t="s">
        <v>780</v>
      </c>
      <c r="G839" s="464">
        <v>1.2</v>
      </c>
      <c r="H839" s="465">
        <v>47000</v>
      </c>
      <c r="I839" s="466">
        <f>G839*H839</f>
        <v>56400</v>
      </c>
      <c r="K839" s="544"/>
    </row>
    <row r="840" spans="1:11" ht="15" customHeight="1">
      <c r="A840" s="458"/>
      <c r="B840" s="459"/>
      <c r="D840" s="495"/>
      <c r="E840" s="496"/>
      <c r="F840" s="497"/>
      <c r="G840" s="464"/>
      <c r="H840" s="465"/>
      <c r="I840" s="466"/>
      <c r="K840" s="544"/>
    </row>
    <row r="841" spans="1:11" ht="15" customHeight="1">
      <c r="A841" s="458">
        <v>3</v>
      </c>
      <c r="B841" s="459" t="s">
        <v>762</v>
      </c>
      <c r="D841" s="495"/>
      <c r="E841" s="496"/>
      <c r="F841" s="497"/>
      <c r="G841" s="464"/>
      <c r="H841" s="465"/>
      <c r="I841" s="466"/>
      <c r="K841" s="544"/>
    </row>
    <row r="842" spans="1:11" ht="15" customHeight="1">
      <c r="A842" s="458"/>
      <c r="B842" s="459"/>
      <c r="C842" s="460" t="s">
        <v>621</v>
      </c>
      <c r="D842" s="495" t="s">
        <v>773</v>
      </c>
      <c r="E842" s="496"/>
      <c r="F842" s="497" t="s">
        <v>774</v>
      </c>
      <c r="G842" s="464">
        <v>0.02</v>
      </c>
      <c r="H842" s="465">
        <f>H778</f>
        <v>350000</v>
      </c>
      <c r="I842" s="466">
        <f>G842*H842</f>
        <v>7000</v>
      </c>
      <c r="K842" s="544"/>
    </row>
    <row r="843" spans="1:11" ht="15" customHeight="1">
      <c r="A843" s="458"/>
      <c r="B843" s="459"/>
      <c r="C843" s="460" t="s">
        <v>621</v>
      </c>
      <c r="D843" s="495" t="s">
        <v>789</v>
      </c>
      <c r="E843" s="496"/>
      <c r="F843" s="497" t="s">
        <v>774</v>
      </c>
      <c r="G843" s="464">
        <v>0.1</v>
      </c>
      <c r="H843" s="465">
        <v>40000</v>
      </c>
      <c r="I843" s="466">
        <f>G843*H843</f>
        <v>4000</v>
      </c>
      <c r="K843" s="544"/>
    </row>
    <row r="844" spans="1:11" ht="15" customHeight="1">
      <c r="A844" s="458"/>
      <c r="B844" s="459"/>
      <c r="C844" s="460" t="s">
        <v>621</v>
      </c>
      <c r="D844" s="495" t="s">
        <v>775</v>
      </c>
      <c r="E844" s="496"/>
      <c r="F844" s="497" t="s">
        <v>774</v>
      </c>
      <c r="G844" s="464">
        <v>0.03</v>
      </c>
      <c r="H844" s="465">
        <f>H779</f>
        <v>38000</v>
      </c>
      <c r="I844" s="466">
        <f>G844*H844</f>
        <v>1140</v>
      </c>
      <c r="K844" s="544"/>
    </row>
    <row r="845" spans="1:11" ht="15" customHeight="1">
      <c r="A845" s="458"/>
      <c r="B845" s="459"/>
      <c r="C845" s="460" t="s">
        <v>621</v>
      </c>
      <c r="D845" s="495" t="s">
        <v>776</v>
      </c>
      <c r="E845" s="496"/>
      <c r="F845" s="497" t="s">
        <v>774</v>
      </c>
      <c r="G845" s="464">
        <v>0.05</v>
      </c>
      <c r="H845" s="465">
        <f>H780</f>
        <v>51000</v>
      </c>
      <c r="I845" s="466">
        <f>G845*H845</f>
        <v>2550</v>
      </c>
      <c r="K845" s="544"/>
    </row>
    <row r="846" spans="1:11" ht="15" customHeight="1">
      <c r="A846" s="511"/>
      <c r="B846" s="512"/>
      <c r="C846" s="513"/>
      <c r="D846" s="514"/>
      <c r="E846" s="515"/>
      <c r="F846" s="516"/>
      <c r="G846" s="517"/>
      <c r="H846" s="518"/>
      <c r="I846" s="518"/>
      <c r="K846" s="544"/>
    </row>
    <row r="847" spans="1:11" ht="15" customHeight="1">
      <c r="A847" s="473"/>
      <c r="B847" s="474" t="s">
        <v>643</v>
      </c>
      <c r="C847" s="475"/>
      <c r="D847" s="498"/>
      <c r="E847" s="499"/>
      <c r="F847" s="500"/>
      <c r="G847" s="479"/>
      <c r="H847" s="480"/>
      <c r="I847" s="480">
        <f>SUM(I834:I846)</f>
        <v>636290</v>
      </c>
      <c r="K847" s="544"/>
    </row>
    <row r="848" spans="1:11" ht="15" customHeight="1">
      <c r="A848" s="481"/>
      <c r="B848" s="482" t="s">
        <v>644</v>
      </c>
      <c r="C848" s="483"/>
      <c r="D848" s="501"/>
      <c r="E848" s="483"/>
      <c r="F848" s="486">
        <v>0.15</v>
      </c>
      <c r="G848" s="487"/>
      <c r="H848" s="488"/>
      <c r="I848" s="480">
        <f>I847*F848</f>
        <v>95443.5</v>
      </c>
      <c r="K848" s="544"/>
    </row>
    <row r="849" spans="1:11" ht="15" customHeight="1">
      <c r="A849" s="481"/>
      <c r="B849" s="482" t="s">
        <v>645</v>
      </c>
      <c r="C849" s="483"/>
      <c r="D849" s="501"/>
      <c r="E849" s="483"/>
      <c r="F849" s="483"/>
      <c r="G849" s="487"/>
      <c r="H849" s="488"/>
      <c r="I849" s="480">
        <f>I847+I848</f>
        <v>731733.5</v>
      </c>
      <c r="K849" s="544"/>
    </row>
    <row r="850" spans="1:11" ht="15" customHeight="1">
      <c r="A850" s="502" t="s">
        <v>657</v>
      </c>
      <c r="B850" s="532"/>
      <c r="F850" s="530"/>
      <c r="G850" s="531"/>
      <c r="H850" s="519"/>
      <c r="I850" s="519"/>
      <c r="K850" s="544"/>
    </row>
    <row r="851" spans="1:11" ht="15" customHeight="1">
      <c r="A851" s="502"/>
      <c r="B851" s="556"/>
      <c r="F851" s="530"/>
      <c r="G851" s="531"/>
      <c r="H851" s="558"/>
      <c r="I851" s="519"/>
      <c r="K851" s="544"/>
    </row>
    <row r="852" spans="1:11" ht="15" customHeight="1">
      <c r="A852" s="433" t="s">
        <v>611</v>
      </c>
      <c r="B852" s="434"/>
      <c r="C852" s="419" t="s">
        <v>589</v>
      </c>
      <c r="D852" s="550" t="s">
        <v>790</v>
      </c>
      <c r="F852" s="530"/>
      <c r="G852" s="531"/>
      <c r="H852" s="558"/>
      <c r="I852" s="519"/>
      <c r="K852" s="544"/>
    </row>
    <row r="853" spans="1:11" ht="15" customHeight="1">
      <c r="A853" s="433" t="s">
        <v>613</v>
      </c>
      <c r="B853" s="434"/>
      <c r="C853" s="419" t="s">
        <v>589</v>
      </c>
      <c r="D853" s="434" t="s">
        <v>652</v>
      </c>
      <c r="F853" s="530"/>
      <c r="G853" s="531"/>
      <c r="H853" s="558"/>
      <c r="I853" s="519"/>
      <c r="K853" s="544"/>
    </row>
    <row r="854" spans="1:11" ht="15" customHeight="1">
      <c r="A854" s="1012" t="s">
        <v>70</v>
      </c>
      <c r="B854" s="1012" t="s">
        <v>350</v>
      </c>
      <c r="C854" s="1014"/>
      <c r="D854" s="1015"/>
      <c r="E854" s="440"/>
      <c r="F854" s="1018" t="s">
        <v>615</v>
      </c>
      <c r="G854" s="1020" t="s">
        <v>616</v>
      </c>
      <c r="H854" s="443" t="s">
        <v>617</v>
      </c>
      <c r="I854" s="443" t="s">
        <v>618</v>
      </c>
      <c r="K854" s="544"/>
    </row>
    <row r="855" spans="1:11" ht="15" customHeight="1">
      <c r="A855" s="1013"/>
      <c r="B855" s="1013"/>
      <c r="C855" s="1016"/>
      <c r="D855" s="1017"/>
      <c r="E855" s="446"/>
      <c r="F855" s="1019"/>
      <c r="G855" s="1021"/>
      <c r="H855" s="449" t="s">
        <v>619</v>
      </c>
      <c r="I855" s="449" t="s">
        <v>619</v>
      </c>
      <c r="K855" s="544"/>
    </row>
    <row r="856" spans="1:11" ht="15" customHeight="1">
      <c r="A856" s="450"/>
      <c r="B856" s="451"/>
      <c r="C856" s="452"/>
      <c r="D856" s="490"/>
      <c r="E856" s="491"/>
      <c r="F856" s="492"/>
      <c r="G856" s="456"/>
      <c r="H856" s="457"/>
      <c r="I856" s="457"/>
      <c r="K856" s="544"/>
    </row>
    <row r="857" spans="1:11" ht="15" customHeight="1">
      <c r="A857" s="458">
        <v>1</v>
      </c>
      <c r="B857" s="459" t="s">
        <v>620</v>
      </c>
      <c r="D857" s="495"/>
      <c r="E857" s="496"/>
      <c r="F857" s="497"/>
      <c r="G857" s="464"/>
      <c r="H857" s="465"/>
      <c r="I857" s="466"/>
      <c r="K857" s="544"/>
    </row>
    <row r="858" spans="1:11" ht="15" customHeight="1">
      <c r="A858" s="458"/>
      <c r="B858" s="459"/>
      <c r="C858" s="460" t="s">
        <v>621</v>
      </c>
      <c r="D858" s="495" t="s">
        <v>622</v>
      </c>
      <c r="E858" s="496"/>
      <c r="F858" s="497" t="s">
        <v>624</v>
      </c>
      <c r="G858" s="464">
        <v>1.2</v>
      </c>
      <c r="H858" s="465">
        <f>H793</f>
        <v>133600</v>
      </c>
      <c r="I858" s="466">
        <f>G858*H858</f>
        <v>160320</v>
      </c>
      <c r="K858" s="544"/>
    </row>
    <row r="859" spans="1:11" ht="15" customHeight="1">
      <c r="A859" s="458"/>
      <c r="B859" s="459"/>
      <c r="C859" s="460" t="s">
        <v>621</v>
      </c>
      <c r="D859" s="495" t="s">
        <v>628</v>
      </c>
      <c r="E859" s="496"/>
      <c r="F859" s="497" t="s">
        <v>624</v>
      </c>
      <c r="G859" s="464">
        <v>0.12</v>
      </c>
      <c r="H859" s="465">
        <f>H794</f>
        <v>234000</v>
      </c>
      <c r="I859" s="466">
        <f>G859*H859</f>
        <v>28080</v>
      </c>
      <c r="K859" s="544"/>
    </row>
    <row r="860" spans="1:11" ht="15" customHeight="1">
      <c r="A860" s="458"/>
      <c r="B860" s="459"/>
      <c r="D860" s="495"/>
      <c r="E860" s="496"/>
      <c r="F860" s="497"/>
      <c r="G860" s="464"/>
      <c r="H860" s="465"/>
      <c r="I860" s="466"/>
      <c r="K860" s="544"/>
    </row>
    <row r="861" spans="1:11" ht="15" customHeight="1">
      <c r="A861" s="458">
        <v>2</v>
      </c>
      <c r="B861" s="459" t="s">
        <v>630</v>
      </c>
      <c r="D861" s="495"/>
      <c r="E861" s="496"/>
      <c r="F861" s="497"/>
      <c r="G861" s="464"/>
      <c r="H861" s="465"/>
      <c r="I861" s="466"/>
      <c r="K861" s="544"/>
    </row>
    <row r="862" spans="1:11" ht="15" customHeight="1">
      <c r="A862" s="458"/>
      <c r="B862" s="459"/>
      <c r="C862" s="460" t="s">
        <v>621</v>
      </c>
      <c r="D862" s="495" t="s">
        <v>779</v>
      </c>
      <c r="E862" s="496"/>
      <c r="F862" s="497" t="s">
        <v>780</v>
      </c>
      <c r="G862" s="464">
        <v>2.5</v>
      </c>
      <c r="H862" s="465">
        <f>H797</f>
        <v>18900</v>
      </c>
      <c r="I862" s="466">
        <f>G862*H862</f>
        <v>47250</v>
      </c>
      <c r="K862" s="544"/>
    </row>
    <row r="863" spans="1:11" ht="15" customHeight="1">
      <c r="A863" s="458"/>
      <c r="B863" s="459"/>
      <c r="D863" s="495"/>
      <c r="E863" s="496"/>
      <c r="F863" s="497"/>
      <c r="G863" s="464"/>
      <c r="H863" s="465"/>
      <c r="I863" s="466"/>
      <c r="K863" s="544"/>
    </row>
    <row r="864" spans="1:11" ht="15" customHeight="1">
      <c r="A864" s="458">
        <v>3</v>
      </c>
      <c r="B864" s="459" t="s">
        <v>762</v>
      </c>
      <c r="D864" s="495"/>
      <c r="E864" s="496"/>
      <c r="F864" s="497"/>
      <c r="G864" s="464"/>
      <c r="H864" s="465"/>
      <c r="I864" s="466"/>
      <c r="K864" s="544"/>
    </row>
    <row r="865" spans="1:12" ht="15" customHeight="1">
      <c r="A865" s="458"/>
      <c r="B865" s="459"/>
      <c r="C865" s="460" t="s">
        <v>621</v>
      </c>
      <c r="D865" s="495" t="s">
        <v>781</v>
      </c>
      <c r="E865" s="496" t="s">
        <v>782</v>
      </c>
      <c r="F865" s="497" t="s">
        <v>783</v>
      </c>
      <c r="G865" s="464">
        <v>0.05</v>
      </c>
      <c r="H865" s="465" t="e">
        <f>H800</f>
        <v>#REF!</v>
      </c>
      <c r="I865" s="466" t="e">
        <f>G865*H865</f>
        <v>#REF!</v>
      </c>
      <c r="K865" s="544"/>
    </row>
    <row r="866" spans="1:12" ht="15" customHeight="1">
      <c r="A866" s="458"/>
      <c r="B866" s="459"/>
      <c r="D866" s="495"/>
      <c r="E866" s="496"/>
      <c r="F866" s="497"/>
      <c r="G866" s="464"/>
      <c r="H866" s="465"/>
      <c r="I866" s="466"/>
      <c r="K866" s="544"/>
    </row>
    <row r="867" spans="1:12" ht="15" customHeight="1">
      <c r="A867" s="511"/>
      <c r="B867" s="512"/>
      <c r="C867" s="513"/>
      <c r="D867" s="514"/>
      <c r="E867" s="515"/>
      <c r="F867" s="516"/>
      <c r="G867" s="517"/>
      <c r="H867" s="518"/>
      <c r="I867" s="518"/>
      <c r="K867" s="544"/>
    </row>
    <row r="868" spans="1:12" ht="15" customHeight="1">
      <c r="A868" s="473"/>
      <c r="B868" s="474" t="s">
        <v>643</v>
      </c>
      <c r="C868" s="475"/>
      <c r="D868" s="498"/>
      <c r="E868" s="499"/>
      <c r="F868" s="500"/>
      <c r="G868" s="479"/>
      <c r="H868" s="480"/>
      <c r="I868" s="480" t="e">
        <f>SUM(I857:I867)</f>
        <v>#REF!</v>
      </c>
      <c r="K868" s="544"/>
    </row>
    <row r="869" spans="1:12" ht="15" customHeight="1">
      <c r="A869" s="481"/>
      <c r="B869" s="482" t="s">
        <v>644</v>
      </c>
      <c r="C869" s="483"/>
      <c r="D869" s="501"/>
      <c r="E869" s="483"/>
      <c r="F869" s="486">
        <v>0.15</v>
      </c>
      <c r="G869" s="487"/>
      <c r="H869" s="488"/>
      <c r="I869" s="480" t="e">
        <f>I868*F869</f>
        <v>#REF!</v>
      </c>
      <c r="K869" s="544"/>
      <c r="L869" s="493" t="s">
        <v>784</v>
      </c>
    </row>
    <row r="870" spans="1:12" ht="15" customHeight="1">
      <c r="A870" s="481"/>
      <c r="B870" s="482" t="s">
        <v>645</v>
      </c>
      <c r="C870" s="483"/>
      <c r="D870" s="501"/>
      <c r="E870" s="483"/>
      <c r="F870" s="483"/>
      <c r="G870" s="487"/>
      <c r="H870" s="488"/>
      <c r="I870" s="480" t="e">
        <f>I868+I869</f>
        <v>#REF!</v>
      </c>
      <c r="K870" s="544"/>
    </row>
    <row r="871" spans="1:12" ht="15" customHeight="1">
      <c r="A871" s="502" t="s">
        <v>657</v>
      </c>
      <c r="B871" s="532"/>
      <c r="F871" s="530"/>
      <c r="G871" s="531"/>
      <c r="H871" s="519"/>
      <c r="I871" s="519"/>
      <c r="K871" s="544"/>
      <c r="L871" s="493" t="s">
        <v>785</v>
      </c>
    </row>
    <row r="872" spans="1:12" ht="15" customHeight="1">
      <c r="A872" s="502"/>
      <c r="B872" s="556"/>
      <c r="F872" s="530"/>
      <c r="G872" s="531"/>
      <c r="H872" s="558"/>
      <c r="I872" s="519"/>
      <c r="K872" s="544"/>
    </row>
    <row r="873" spans="1:12" ht="15" customHeight="1">
      <c r="A873" s="502"/>
      <c r="B873" s="532"/>
      <c r="F873" s="530"/>
      <c r="G873" s="531"/>
      <c r="H873" s="519"/>
      <c r="I873" s="519"/>
      <c r="K873" s="544"/>
    </row>
    <row r="874" spans="1:12" ht="15" customHeight="1">
      <c r="A874" s="482" t="s">
        <v>791</v>
      </c>
      <c r="B874" s="476"/>
      <c r="C874" s="560"/>
      <c r="D874" s="561"/>
      <c r="E874" s="560"/>
      <c r="F874" s="562"/>
      <c r="G874" s="563"/>
      <c r="H874" s="564"/>
      <c r="I874" s="565"/>
      <c r="K874" s="544"/>
    </row>
    <row r="875" spans="1:12" ht="15" customHeight="1">
      <c r="A875" s="493"/>
      <c r="B875" s="493"/>
      <c r="C875" s="493"/>
      <c r="D875" s="493"/>
      <c r="F875" s="493"/>
      <c r="H875" s="493"/>
      <c r="I875" s="493"/>
      <c r="K875" s="544"/>
    </row>
    <row r="876" spans="1:12" ht="15" customHeight="1">
      <c r="A876" s="433" t="s">
        <v>792</v>
      </c>
      <c r="B876" s="434"/>
      <c r="C876" s="419"/>
      <c r="D876" s="434"/>
      <c r="E876" s="419"/>
      <c r="F876" s="435"/>
      <c r="G876" s="436"/>
      <c r="H876" s="437"/>
      <c r="I876" s="437"/>
      <c r="K876" s="544"/>
    </row>
    <row r="877" spans="1:12" ht="15" customHeight="1">
      <c r="A877" s="433" t="s">
        <v>611</v>
      </c>
      <c r="B877" s="434"/>
      <c r="C877" s="419" t="s">
        <v>589</v>
      </c>
      <c r="D877" s="433" t="s">
        <v>793</v>
      </c>
      <c r="E877" s="419"/>
      <c r="F877" s="435"/>
      <c r="G877" s="436"/>
      <c r="H877" s="437"/>
      <c r="I877" s="437"/>
      <c r="K877" s="544"/>
    </row>
    <row r="878" spans="1:12" ht="15" customHeight="1">
      <c r="A878" s="433" t="s">
        <v>613</v>
      </c>
      <c r="B878" s="434"/>
      <c r="C878" s="419" t="s">
        <v>589</v>
      </c>
      <c r="D878" s="434" t="s">
        <v>652</v>
      </c>
      <c r="E878" s="419"/>
      <c r="F878" s="435"/>
      <c r="G878" s="436"/>
      <c r="H878" s="437"/>
      <c r="I878" s="437"/>
      <c r="K878" s="544"/>
    </row>
    <row r="879" spans="1:12" ht="15" customHeight="1">
      <c r="A879" s="1012" t="s">
        <v>70</v>
      </c>
      <c r="B879" s="1012" t="s">
        <v>350</v>
      </c>
      <c r="C879" s="1014"/>
      <c r="D879" s="1015"/>
      <c r="E879" s="1018" t="s">
        <v>614</v>
      </c>
      <c r="F879" s="1018" t="s">
        <v>615</v>
      </c>
      <c r="G879" s="1020" t="s">
        <v>616</v>
      </c>
      <c r="H879" s="443" t="s">
        <v>617</v>
      </c>
      <c r="I879" s="443" t="s">
        <v>618</v>
      </c>
      <c r="K879" s="544"/>
    </row>
    <row r="880" spans="1:12" ht="15" customHeight="1">
      <c r="A880" s="1013"/>
      <c r="B880" s="1013"/>
      <c r="C880" s="1016"/>
      <c r="D880" s="1017"/>
      <c r="E880" s="1019"/>
      <c r="F880" s="1019"/>
      <c r="G880" s="1021"/>
      <c r="H880" s="449" t="s">
        <v>619</v>
      </c>
      <c r="I880" s="449" t="s">
        <v>619</v>
      </c>
      <c r="K880" s="544"/>
    </row>
    <row r="881" spans="1:11" ht="15" customHeight="1">
      <c r="A881" s="450"/>
      <c r="B881" s="451"/>
      <c r="C881" s="452"/>
      <c r="D881" s="490"/>
      <c r="E881" s="491"/>
      <c r="F881" s="492"/>
      <c r="G881" s="456"/>
      <c r="H881" s="457"/>
      <c r="I881" s="457"/>
      <c r="K881" s="544"/>
    </row>
    <row r="882" spans="1:11" ht="15" customHeight="1">
      <c r="A882" s="458">
        <v>1</v>
      </c>
      <c r="B882" s="459" t="s">
        <v>620</v>
      </c>
      <c r="D882" s="495"/>
      <c r="E882" s="496"/>
      <c r="F882" s="497"/>
      <c r="G882" s="464"/>
      <c r="H882" s="465"/>
      <c r="I882" s="466"/>
      <c r="K882" s="544"/>
    </row>
    <row r="883" spans="1:11" ht="15" customHeight="1">
      <c r="A883" s="458"/>
      <c r="B883" s="459"/>
      <c r="C883" s="460" t="s">
        <v>621</v>
      </c>
      <c r="D883" s="495" t="s">
        <v>622</v>
      </c>
      <c r="E883" s="496" t="s">
        <v>623</v>
      </c>
      <c r="F883" s="497" t="s">
        <v>624</v>
      </c>
      <c r="G883" s="464">
        <v>2.7</v>
      </c>
      <c r="H883" s="465">
        <v>133600</v>
      </c>
      <c r="I883" s="466">
        <f>G883*H883</f>
        <v>360720</v>
      </c>
      <c r="K883" s="544"/>
    </row>
    <row r="884" spans="1:11" ht="15" customHeight="1">
      <c r="A884" s="458"/>
      <c r="B884" s="459"/>
      <c r="C884" s="460" t="s">
        <v>621</v>
      </c>
      <c r="D884" s="495" t="s">
        <v>659</v>
      </c>
      <c r="E884" s="496" t="s">
        <v>626</v>
      </c>
      <c r="F884" s="497" t="s">
        <v>624</v>
      </c>
      <c r="G884" s="464">
        <v>0.9</v>
      </c>
      <c r="H884" s="465">
        <v>167000</v>
      </c>
      <c r="I884" s="466">
        <f>G884*H884</f>
        <v>150300</v>
      </c>
      <c r="K884" s="544"/>
    </row>
    <row r="885" spans="1:11" ht="15" customHeight="1">
      <c r="A885" s="458"/>
      <c r="B885" s="459"/>
      <c r="C885" s="460" t="s">
        <v>621</v>
      </c>
      <c r="D885" s="495" t="s">
        <v>628</v>
      </c>
      <c r="E885" s="496" t="s">
        <v>629</v>
      </c>
      <c r="F885" s="497" t="s">
        <v>624</v>
      </c>
      <c r="G885" s="464">
        <v>0.27</v>
      </c>
      <c r="H885" s="465">
        <v>234000</v>
      </c>
      <c r="I885" s="466">
        <f>G885*H885</f>
        <v>63180.000000000007</v>
      </c>
      <c r="K885" s="544"/>
    </row>
    <row r="886" spans="1:11" ht="15" customHeight="1">
      <c r="A886" s="458"/>
      <c r="B886" s="459"/>
      <c r="D886" s="495"/>
      <c r="E886" s="496"/>
      <c r="F886" s="497"/>
      <c r="G886" s="464"/>
      <c r="H886" s="465"/>
      <c r="I886" s="466"/>
      <c r="K886" s="544"/>
    </row>
    <row r="887" spans="1:11" ht="15" customHeight="1">
      <c r="A887" s="458">
        <v>2</v>
      </c>
      <c r="B887" s="459" t="s">
        <v>630</v>
      </c>
      <c r="D887" s="495"/>
      <c r="E887" s="496"/>
      <c r="F887" s="497"/>
      <c r="G887" s="464"/>
      <c r="H887" s="465"/>
      <c r="I887" s="466"/>
      <c r="K887" s="544"/>
    </row>
    <row r="888" spans="1:11" ht="15" customHeight="1">
      <c r="A888" s="458"/>
      <c r="B888" s="459"/>
      <c r="C888" s="460" t="s">
        <v>621</v>
      </c>
      <c r="D888" s="495" t="s">
        <v>683</v>
      </c>
      <c r="E888" s="496"/>
      <c r="F888" s="497" t="s">
        <v>652</v>
      </c>
      <c r="G888" s="464">
        <v>1.2</v>
      </c>
      <c r="H888" s="465">
        <v>281012</v>
      </c>
      <c r="I888" s="466">
        <f>G888*H888</f>
        <v>337214.39999999997</v>
      </c>
      <c r="K888" s="544"/>
    </row>
    <row r="889" spans="1:11" ht="15" customHeight="1">
      <c r="A889" s="458"/>
      <c r="B889" s="459"/>
      <c r="C889" s="460" t="s">
        <v>621</v>
      </c>
      <c r="D889" s="495" t="s">
        <v>794</v>
      </c>
      <c r="E889" s="496"/>
      <c r="F889" s="497" t="s">
        <v>96</v>
      </c>
      <c r="G889" s="464">
        <v>202</v>
      </c>
      <c r="H889" s="465">
        <v>1250</v>
      </c>
      <c r="I889" s="466">
        <f>G889*H889</f>
        <v>252500</v>
      </c>
      <c r="K889" s="544"/>
    </row>
    <row r="890" spans="1:11" ht="15" customHeight="1">
      <c r="A890" s="458"/>
      <c r="B890" s="459"/>
      <c r="C890" s="460" t="s">
        <v>621</v>
      </c>
      <c r="D890" s="495" t="s">
        <v>685</v>
      </c>
      <c r="E890" s="496"/>
      <c r="F890" s="497" t="s">
        <v>652</v>
      </c>
      <c r="G890" s="464">
        <v>0.48499999999999999</v>
      </c>
      <c r="H890" s="465">
        <v>325734</v>
      </c>
      <c r="I890" s="466">
        <f>G890*H890</f>
        <v>157980.99</v>
      </c>
      <c r="K890" s="544"/>
    </row>
    <row r="891" spans="1:11" ht="15" customHeight="1">
      <c r="A891" s="511"/>
      <c r="B891" s="512"/>
      <c r="C891" s="513"/>
      <c r="D891" s="514"/>
      <c r="E891" s="515"/>
      <c r="F891" s="516"/>
      <c r="G891" s="517"/>
      <c r="H891" s="518"/>
      <c r="I891" s="518"/>
      <c r="K891" s="544"/>
    </row>
    <row r="892" spans="1:11" ht="15" customHeight="1">
      <c r="A892" s="473"/>
      <c r="B892" s="474" t="s">
        <v>643</v>
      </c>
      <c r="C892" s="475"/>
      <c r="D892" s="498"/>
      <c r="E892" s="499"/>
      <c r="F892" s="500"/>
      <c r="G892" s="479"/>
      <c r="H892" s="480"/>
      <c r="I892" s="480">
        <f>SUM(I881:I891)</f>
        <v>1321895.3899999999</v>
      </c>
      <c r="K892" s="544"/>
    </row>
    <row r="893" spans="1:11" ht="15" customHeight="1">
      <c r="A893" s="481"/>
      <c r="B893" s="482" t="s">
        <v>644</v>
      </c>
      <c r="C893" s="483"/>
      <c r="D893" s="501"/>
      <c r="E893" s="483"/>
      <c r="F893" s="486">
        <v>0.15</v>
      </c>
      <c r="G893" s="487"/>
      <c r="H893" s="488"/>
      <c r="I893" s="480">
        <f>I892*F893</f>
        <v>198284.30849999998</v>
      </c>
      <c r="K893" s="544"/>
    </row>
    <row r="894" spans="1:11" ht="15" customHeight="1">
      <c r="A894" s="481"/>
      <c r="B894" s="482" t="s">
        <v>645</v>
      </c>
      <c r="C894" s="483"/>
      <c r="D894" s="501"/>
      <c r="E894" s="483"/>
      <c r="F894" s="483"/>
      <c r="G894" s="487"/>
      <c r="H894" s="488"/>
      <c r="I894" s="480">
        <f>I892+I893</f>
        <v>1520179.6984999999</v>
      </c>
      <c r="K894" s="544"/>
    </row>
    <row r="895" spans="1:11" ht="15" customHeight="1">
      <c r="A895" s="502" t="s">
        <v>657</v>
      </c>
      <c r="F895" s="530"/>
      <c r="G895" s="531"/>
      <c r="H895" s="519"/>
      <c r="I895" s="519"/>
      <c r="K895" s="544"/>
    </row>
    <row r="896" spans="1:11" ht="15" customHeight="1">
      <c r="A896" s="508"/>
      <c r="F896" s="530"/>
      <c r="G896" s="531"/>
      <c r="H896" s="519"/>
      <c r="I896" s="519"/>
      <c r="K896" s="544"/>
    </row>
    <row r="897" spans="1:11" ht="15" customHeight="1">
      <c r="A897" s="433" t="s">
        <v>611</v>
      </c>
      <c r="B897" s="434"/>
      <c r="C897" s="419" t="s">
        <v>589</v>
      </c>
      <c r="D897" s="433" t="s">
        <v>795</v>
      </c>
      <c r="E897" s="419"/>
      <c r="F897" s="435"/>
      <c r="G897" s="436"/>
      <c r="H897" s="437"/>
      <c r="I897" s="437"/>
      <c r="K897" s="544"/>
    </row>
    <row r="898" spans="1:11" ht="15" customHeight="1">
      <c r="A898" s="433" t="s">
        <v>613</v>
      </c>
      <c r="B898" s="434"/>
      <c r="C898" s="419" t="s">
        <v>589</v>
      </c>
      <c r="D898" s="434" t="s">
        <v>652</v>
      </c>
      <c r="E898" s="419"/>
      <c r="F898" s="435"/>
      <c r="G898" s="436"/>
      <c r="H898" s="437"/>
      <c r="I898" s="437"/>
      <c r="K898" s="544"/>
    </row>
    <row r="899" spans="1:11" ht="15" customHeight="1">
      <c r="A899" s="1012" t="s">
        <v>70</v>
      </c>
      <c r="B899" s="1012" t="s">
        <v>350</v>
      </c>
      <c r="C899" s="1014"/>
      <c r="D899" s="1015"/>
      <c r="E899" s="1018" t="s">
        <v>614</v>
      </c>
      <c r="F899" s="1018" t="s">
        <v>615</v>
      </c>
      <c r="G899" s="1020" t="s">
        <v>616</v>
      </c>
      <c r="H899" s="443" t="s">
        <v>617</v>
      </c>
      <c r="I899" s="443" t="s">
        <v>618</v>
      </c>
      <c r="K899" s="544"/>
    </row>
    <row r="900" spans="1:11" ht="15" customHeight="1">
      <c r="A900" s="1013"/>
      <c r="B900" s="1013"/>
      <c r="C900" s="1016"/>
      <c r="D900" s="1017"/>
      <c r="E900" s="1019"/>
      <c r="F900" s="1019"/>
      <c r="G900" s="1021"/>
      <c r="H900" s="449" t="s">
        <v>619</v>
      </c>
      <c r="I900" s="449" t="s">
        <v>619</v>
      </c>
      <c r="K900" s="544"/>
    </row>
    <row r="901" spans="1:11" ht="15" customHeight="1">
      <c r="A901" s="450"/>
      <c r="B901" s="451"/>
      <c r="C901" s="452"/>
      <c r="D901" s="490"/>
      <c r="E901" s="491"/>
      <c r="F901" s="492"/>
      <c r="G901" s="456"/>
      <c r="H901" s="457"/>
      <c r="I901" s="457"/>
      <c r="K901" s="544"/>
    </row>
    <row r="902" spans="1:11" ht="15" customHeight="1">
      <c r="A902" s="458">
        <v>1</v>
      </c>
      <c r="B902" s="459" t="s">
        <v>620</v>
      </c>
      <c r="D902" s="495"/>
      <c r="E902" s="496"/>
      <c r="F902" s="497"/>
      <c r="G902" s="464"/>
      <c r="H902" s="465"/>
      <c r="I902" s="466"/>
      <c r="K902" s="544"/>
    </row>
    <row r="903" spans="1:11" ht="15" customHeight="1">
      <c r="A903" s="458"/>
      <c r="B903" s="459"/>
      <c r="C903" s="460" t="s">
        <v>621</v>
      </c>
      <c r="D903" s="495" t="s">
        <v>622</v>
      </c>
      <c r="E903" s="496" t="s">
        <v>623</v>
      </c>
      <c r="F903" s="497" t="s">
        <v>624</v>
      </c>
      <c r="G903" s="464">
        <v>1.8</v>
      </c>
      <c r="H903" s="465">
        <f>H883</f>
        <v>133600</v>
      </c>
      <c r="I903" s="466">
        <f>G903*H903</f>
        <v>240480</v>
      </c>
      <c r="K903" s="544"/>
    </row>
    <row r="904" spans="1:11" ht="15" customHeight="1">
      <c r="A904" s="458"/>
      <c r="B904" s="459"/>
      <c r="C904" s="460" t="s">
        <v>621</v>
      </c>
      <c r="D904" s="495" t="s">
        <v>659</v>
      </c>
      <c r="E904" s="496" t="s">
        <v>626</v>
      </c>
      <c r="F904" s="497" t="s">
        <v>624</v>
      </c>
      <c r="G904" s="464">
        <v>0.9</v>
      </c>
      <c r="H904" s="465">
        <f>H884</f>
        <v>167000</v>
      </c>
      <c r="I904" s="466">
        <f>G904*H904</f>
        <v>150300</v>
      </c>
      <c r="K904" s="544"/>
    </row>
    <row r="905" spans="1:11" ht="15" customHeight="1">
      <c r="A905" s="458"/>
      <c r="B905" s="459"/>
      <c r="C905" s="460" t="s">
        <v>621</v>
      </c>
      <c r="D905" s="495" t="s">
        <v>628</v>
      </c>
      <c r="E905" s="496" t="s">
        <v>629</v>
      </c>
      <c r="F905" s="497" t="s">
        <v>624</v>
      </c>
      <c r="G905" s="464">
        <v>0.18</v>
      </c>
      <c r="H905" s="465">
        <f>H885</f>
        <v>234000</v>
      </c>
      <c r="I905" s="466">
        <f>G905*H905</f>
        <v>42120</v>
      </c>
      <c r="K905" s="544"/>
    </row>
    <row r="906" spans="1:11" ht="15" customHeight="1">
      <c r="A906" s="458"/>
      <c r="B906" s="459"/>
      <c r="D906" s="495"/>
      <c r="E906" s="496"/>
      <c r="F906" s="497"/>
      <c r="G906" s="464"/>
      <c r="H906" s="465"/>
      <c r="I906" s="466"/>
      <c r="K906" s="544"/>
    </row>
    <row r="907" spans="1:11" ht="15" customHeight="1">
      <c r="A907" s="458">
        <v>2</v>
      </c>
      <c r="B907" s="459" t="s">
        <v>630</v>
      </c>
      <c r="D907" s="495"/>
      <c r="E907" s="496"/>
      <c r="F907" s="497"/>
      <c r="G907" s="464"/>
      <c r="H907" s="465"/>
      <c r="I907" s="466"/>
      <c r="K907" s="544"/>
    </row>
    <row r="908" spans="1:11" ht="15" customHeight="1">
      <c r="A908" s="458"/>
      <c r="B908" s="459"/>
      <c r="C908" s="460" t="s">
        <v>621</v>
      </c>
      <c r="D908" s="495" t="s">
        <v>683</v>
      </c>
      <c r="E908" s="496"/>
      <c r="F908" s="497" t="s">
        <v>652</v>
      </c>
      <c r="G908" s="464">
        <v>1.2</v>
      </c>
      <c r="H908" s="465">
        <f>H888</f>
        <v>281012</v>
      </c>
      <c r="I908" s="466">
        <f>G908*H908</f>
        <v>337214.39999999997</v>
      </c>
      <c r="K908" s="544"/>
    </row>
    <row r="909" spans="1:11" ht="15" customHeight="1">
      <c r="A909" s="458"/>
      <c r="B909" s="459"/>
      <c r="C909" s="460" t="s">
        <v>621</v>
      </c>
      <c r="D909" s="495" t="s">
        <v>794</v>
      </c>
      <c r="E909" s="496"/>
      <c r="F909" s="497" t="s">
        <v>96</v>
      </c>
      <c r="G909" s="464">
        <v>202</v>
      </c>
      <c r="H909" s="465">
        <f>H889</f>
        <v>1250</v>
      </c>
      <c r="I909" s="466">
        <f>G909*H909</f>
        <v>252500</v>
      </c>
      <c r="K909" s="544"/>
    </row>
    <row r="910" spans="1:11" ht="15" customHeight="1">
      <c r="A910" s="458"/>
      <c r="B910" s="459"/>
      <c r="C910" s="460" t="s">
        <v>621</v>
      </c>
      <c r="D910" s="495" t="s">
        <v>685</v>
      </c>
      <c r="E910" s="496"/>
      <c r="F910" s="497" t="s">
        <v>652</v>
      </c>
      <c r="G910" s="464">
        <v>0.48499999999999999</v>
      </c>
      <c r="H910" s="465">
        <f>H890</f>
        <v>325734</v>
      </c>
      <c r="I910" s="466">
        <f>G910*H910</f>
        <v>157980.99</v>
      </c>
      <c r="K910" s="544"/>
    </row>
    <row r="911" spans="1:11" ht="15" customHeight="1">
      <c r="A911" s="511"/>
      <c r="B911" s="512"/>
      <c r="C911" s="513"/>
      <c r="D911" s="514"/>
      <c r="E911" s="515"/>
      <c r="F911" s="516"/>
      <c r="G911" s="517"/>
      <c r="H911" s="518"/>
      <c r="I911" s="518"/>
      <c r="K911" s="544"/>
    </row>
    <row r="912" spans="1:11" ht="15" customHeight="1">
      <c r="A912" s="458">
        <v>3</v>
      </c>
      <c r="B912" s="459" t="s">
        <v>708</v>
      </c>
      <c r="D912" s="495"/>
      <c r="E912" s="496"/>
      <c r="F912" s="497"/>
      <c r="G912" s="464"/>
      <c r="H912" s="465"/>
      <c r="I912" s="466"/>
      <c r="K912" s="544"/>
    </row>
    <row r="913" spans="1:11" ht="15" customHeight="1">
      <c r="A913" s="458"/>
      <c r="B913" s="459"/>
      <c r="C913" s="460" t="s">
        <v>621</v>
      </c>
      <c r="D913" s="493" t="s">
        <v>796</v>
      </c>
      <c r="E913" s="496"/>
      <c r="F913" s="497" t="s">
        <v>580</v>
      </c>
      <c r="G913" s="464">
        <v>7.5999999999999998E-2</v>
      </c>
      <c r="H913" s="465">
        <f>450000</f>
        <v>450000</v>
      </c>
      <c r="I913" s="466">
        <f>G913*H913</f>
        <v>34200</v>
      </c>
      <c r="K913" s="544"/>
    </row>
    <row r="914" spans="1:11" ht="15" customHeight="1">
      <c r="A914" s="458"/>
      <c r="B914" s="459"/>
      <c r="D914" s="495"/>
      <c r="E914" s="496"/>
      <c r="F914" s="497"/>
      <c r="G914" s="464"/>
      <c r="H914" s="465"/>
      <c r="I914" s="466"/>
      <c r="K914" s="544"/>
    </row>
    <row r="915" spans="1:11" ht="15" customHeight="1">
      <c r="A915" s="473"/>
      <c r="B915" s="474" t="s">
        <v>643</v>
      </c>
      <c r="C915" s="475"/>
      <c r="D915" s="498"/>
      <c r="E915" s="499"/>
      <c r="F915" s="500"/>
      <c r="G915" s="479"/>
      <c r="H915" s="480"/>
      <c r="I915" s="480">
        <f>SUM(I903:I913)</f>
        <v>1214795.3899999999</v>
      </c>
      <c r="K915" s="544"/>
    </row>
    <row r="916" spans="1:11" ht="15" customHeight="1">
      <c r="A916" s="481"/>
      <c r="B916" s="482" t="s">
        <v>644</v>
      </c>
      <c r="C916" s="483"/>
      <c r="D916" s="501"/>
      <c r="E916" s="483"/>
      <c r="F916" s="486">
        <v>0</v>
      </c>
      <c r="G916" s="487"/>
      <c r="H916" s="488"/>
      <c r="I916" s="480">
        <f>I915*F916</f>
        <v>0</v>
      </c>
      <c r="K916" s="544"/>
    </row>
    <row r="917" spans="1:11" ht="15" customHeight="1">
      <c r="A917" s="481"/>
      <c r="B917" s="482" t="s">
        <v>645</v>
      </c>
      <c r="C917" s="483"/>
      <c r="D917" s="501"/>
      <c r="E917" s="483"/>
      <c r="F917" s="483"/>
      <c r="G917" s="487"/>
      <c r="H917" s="488"/>
      <c r="I917" s="480">
        <f>I915+I916</f>
        <v>1214795.3899999999</v>
      </c>
      <c r="K917" s="544"/>
    </row>
    <row r="918" spans="1:11" ht="15" customHeight="1">
      <c r="A918" s="502" t="s">
        <v>657</v>
      </c>
      <c r="F918" s="530"/>
      <c r="G918" s="531"/>
      <c r="H918" s="519"/>
      <c r="I918" s="519"/>
      <c r="K918" s="544"/>
    </row>
    <row r="919" spans="1:11" ht="15" customHeight="1">
      <c r="A919" s="508"/>
      <c r="F919" s="530"/>
      <c r="G919" s="531"/>
      <c r="H919" s="519"/>
      <c r="I919" s="519"/>
      <c r="K919" s="544"/>
    </row>
    <row r="920" spans="1:11" ht="15" customHeight="1">
      <c r="A920" s="433" t="s">
        <v>611</v>
      </c>
      <c r="B920" s="434"/>
      <c r="C920" s="419" t="s">
        <v>589</v>
      </c>
      <c r="D920" s="434" t="s">
        <v>797</v>
      </c>
      <c r="E920" s="419"/>
      <c r="F920" s="435"/>
      <c r="G920" s="436"/>
      <c r="H920" s="437"/>
      <c r="I920" s="437"/>
      <c r="K920" s="544"/>
    </row>
    <row r="921" spans="1:11" ht="15" customHeight="1">
      <c r="A921" s="433" t="s">
        <v>613</v>
      </c>
      <c r="B921" s="434"/>
      <c r="C921" s="419" t="s">
        <v>589</v>
      </c>
      <c r="D921" s="434" t="s">
        <v>652</v>
      </c>
      <c r="E921" s="419"/>
      <c r="F921" s="435"/>
      <c r="G921" s="436"/>
      <c r="H921" s="437"/>
      <c r="I921" s="437"/>
      <c r="K921" s="544"/>
    </row>
    <row r="922" spans="1:11" ht="15" customHeight="1">
      <c r="A922" s="1012" t="s">
        <v>70</v>
      </c>
      <c r="B922" s="1012" t="s">
        <v>350</v>
      </c>
      <c r="C922" s="1014"/>
      <c r="D922" s="1015"/>
      <c r="E922" s="1018" t="s">
        <v>614</v>
      </c>
      <c r="F922" s="1018" t="s">
        <v>615</v>
      </c>
      <c r="G922" s="1020" t="s">
        <v>616</v>
      </c>
      <c r="H922" s="443" t="s">
        <v>617</v>
      </c>
      <c r="I922" s="443" t="s">
        <v>618</v>
      </c>
      <c r="K922" s="544"/>
    </row>
    <row r="923" spans="1:11" ht="15" customHeight="1">
      <c r="A923" s="1013"/>
      <c r="B923" s="1013"/>
      <c r="C923" s="1016"/>
      <c r="D923" s="1017"/>
      <c r="E923" s="1019"/>
      <c r="F923" s="1019"/>
      <c r="G923" s="1021"/>
      <c r="H923" s="449" t="s">
        <v>619</v>
      </c>
      <c r="I923" s="449" t="s">
        <v>619</v>
      </c>
      <c r="K923" s="544"/>
    </row>
    <row r="924" spans="1:11" ht="15" customHeight="1">
      <c r="A924" s="450"/>
      <c r="B924" s="451"/>
      <c r="C924" s="452"/>
      <c r="D924" s="490"/>
      <c r="E924" s="491"/>
      <c r="F924" s="492"/>
      <c r="G924" s="456"/>
      <c r="H924" s="457"/>
      <c r="I924" s="457"/>
      <c r="K924" s="544"/>
    </row>
    <row r="925" spans="1:11" ht="15" customHeight="1">
      <c r="A925" s="458">
        <v>1</v>
      </c>
      <c r="B925" s="459" t="s">
        <v>620</v>
      </c>
      <c r="D925" s="495"/>
      <c r="E925" s="496"/>
      <c r="F925" s="497"/>
      <c r="G925" s="464"/>
      <c r="H925" s="465"/>
      <c r="I925" s="466"/>
      <c r="K925" s="544"/>
    </row>
    <row r="926" spans="1:11" ht="15" customHeight="1">
      <c r="A926" s="458"/>
      <c r="B926" s="459"/>
      <c r="C926" s="460" t="s">
        <v>621</v>
      </c>
      <c r="D926" s="495" t="s">
        <v>622</v>
      </c>
      <c r="E926" s="496" t="s">
        <v>623</v>
      </c>
      <c r="F926" s="497" t="s">
        <v>624</v>
      </c>
      <c r="G926" s="464">
        <v>2.7</v>
      </c>
      <c r="H926" s="465">
        <v>133600</v>
      </c>
      <c r="I926" s="466">
        <f>G926*H926</f>
        <v>360720</v>
      </c>
      <c r="K926" s="544"/>
    </row>
    <row r="927" spans="1:11" ht="15" customHeight="1">
      <c r="A927" s="458"/>
      <c r="B927" s="459"/>
      <c r="C927" s="460" t="s">
        <v>621</v>
      </c>
      <c r="D927" s="495" t="s">
        <v>659</v>
      </c>
      <c r="E927" s="496" t="s">
        <v>626</v>
      </c>
      <c r="F927" s="497" t="s">
        <v>624</v>
      </c>
      <c r="G927" s="464">
        <v>0.9</v>
      </c>
      <c r="H927" s="465">
        <v>167000</v>
      </c>
      <c r="I927" s="466">
        <f>G927*H927</f>
        <v>150300</v>
      </c>
      <c r="K927" s="544"/>
    </row>
    <row r="928" spans="1:11" ht="15" customHeight="1">
      <c r="A928" s="458"/>
      <c r="B928" s="459"/>
      <c r="C928" s="460" t="s">
        <v>621</v>
      </c>
      <c r="D928" s="495" t="s">
        <v>628</v>
      </c>
      <c r="E928" s="496" t="s">
        <v>629</v>
      </c>
      <c r="F928" s="497" t="s">
        <v>624</v>
      </c>
      <c r="G928" s="464">
        <v>0.27</v>
      </c>
      <c r="H928" s="465">
        <v>234000</v>
      </c>
      <c r="I928" s="466">
        <f>G928*H928</f>
        <v>63180.000000000007</v>
      </c>
      <c r="K928" s="544"/>
    </row>
    <row r="929" spans="1:11" ht="15" customHeight="1">
      <c r="A929" s="458"/>
      <c r="B929" s="459"/>
      <c r="D929" s="495"/>
      <c r="E929" s="496"/>
      <c r="F929" s="497"/>
      <c r="G929" s="464"/>
      <c r="H929" s="465"/>
      <c r="I929" s="466"/>
      <c r="K929" s="544"/>
    </row>
    <row r="930" spans="1:11" ht="15" customHeight="1">
      <c r="A930" s="458">
        <v>2</v>
      </c>
      <c r="B930" s="459" t="s">
        <v>630</v>
      </c>
      <c r="D930" s="495"/>
      <c r="E930" s="496"/>
      <c r="F930" s="497"/>
      <c r="G930" s="464"/>
      <c r="H930" s="465"/>
      <c r="I930" s="466"/>
      <c r="K930" s="544"/>
    </row>
    <row r="931" spans="1:11" ht="15" customHeight="1">
      <c r="A931" s="458"/>
      <c r="B931" s="459"/>
      <c r="C931" s="460" t="s">
        <v>621</v>
      </c>
      <c r="D931" s="495" t="s">
        <v>683</v>
      </c>
      <c r="E931" s="496"/>
      <c r="F931" s="497" t="s">
        <v>652</v>
      </c>
      <c r="G931" s="464">
        <v>1.2</v>
      </c>
      <c r="H931" s="465">
        <v>281012</v>
      </c>
      <c r="I931" s="466">
        <f>G931*H931</f>
        <v>337214.39999999997</v>
      </c>
      <c r="K931" s="544"/>
    </row>
    <row r="932" spans="1:11" ht="15" customHeight="1">
      <c r="A932" s="458"/>
      <c r="B932" s="459"/>
      <c r="C932" s="460" t="s">
        <v>621</v>
      </c>
      <c r="D932" s="495" t="s">
        <v>794</v>
      </c>
      <c r="E932" s="496"/>
      <c r="F932" s="497" t="s">
        <v>96</v>
      </c>
      <c r="G932" s="464">
        <v>163</v>
      </c>
      <c r="H932" s="465">
        <v>1250</v>
      </c>
      <c r="I932" s="466">
        <f>G932*H932</f>
        <v>203750</v>
      </c>
      <c r="K932" s="544"/>
    </row>
    <row r="933" spans="1:11" ht="15" customHeight="1">
      <c r="A933" s="458"/>
      <c r="B933" s="459"/>
      <c r="C933" s="460" t="s">
        <v>621</v>
      </c>
      <c r="D933" s="495" t="s">
        <v>685</v>
      </c>
      <c r="E933" s="496"/>
      <c r="F933" s="497" t="s">
        <v>652</v>
      </c>
      <c r="G933" s="464">
        <v>0.52</v>
      </c>
      <c r="H933" s="465">
        <v>325734</v>
      </c>
      <c r="I933" s="466">
        <f>G933*H933</f>
        <v>169381.68</v>
      </c>
      <c r="K933" s="544"/>
    </row>
    <row r="934" spans="1:11" ht="15" customHeight="1">
      <c r="A934" s="511"/>
      <c r="B934" s="512"/>
      <c r="C934" s="513"/>
      <c r="D934" s="514"/>
      <c r="E934" s="515"/>
      <c r="F934" s="516"/>
      <c r="G934" s="517"/>
      <c r="H934" s="518"/>
      <c r="I934" s="518"/>
      <c r="K934" s="544"/>
    </row>
    <row r="935" spans="1:11" ht="15" customHeight="1">
      <c r="A935" s="473"/>
      <c r="B935" s="474" t="s">
        <v>643</v>
      </c>
      <c r="C935" s="475"/>
      <c r="D935" s="498"/>
      <c r="E935" s="499"/>
      <c r="F935" s="500"/>
      <c r="G935" s="479"/>
      <c r="H935" s="480"/>
      <c r="I935" s="480">
        <f>SUM(I924:I934)</f>
        <v>1284546.0799999998</v>
      </c>
      <c r="K935" s="544"/>
    </row>
    <row r="936" spans="1:11" ht="15" customHeight="1">
      <c r="A936" s="481"/>
      <c r="B936" s="482" t="s">
        <v>644</v>
      </c>
      <c r="C936" s="483"/>
      <c r="D936" s="501"/>
      <c r="E936" s="483"/>
      <c r="F936" s="486">
        <v>0.15</v>
      </c>
      <c r="G936" s="487"/>
      <c r="H936" s="488"/>
      <c r="I936" s="480">
        <f>I935*F936</f>
        <v>192681.91199999998</v>
      </c>
      <c r="K936" s="544"/>
    </row>
    <row r="937" spans="1:11" ht="15" customHeight="1">
      <c r="A937" s="481"/>
      <c r="B937" s="482" t="s">
        <v>645</v>
      </c>
      <c r="C937" s="483"/>
      <c r="D937" s="501"/>
      <c r="E937" s="483"/>
      <c r="F937" s="483"/>
      <c r="G937" s="487"/>
      <c r="H937" s="488"/>
      <c r="I937" s="480">
        <f>I935+I936</f>
        <v>1477227.9919999999</v>
      </c>
      <c r="K937" s="544"/>
    </row>
    <row r="938" spans="1:11" ht="15" customHeight="1">
      <c r="A938" s="502" t="s">
        <v>657</v>
      </c>
      <c r="B938" s="566"/>
      <c r="C938" s="508"/>
      <c r="D938" s="566"/>
      <c r="E938" s="508"/>
      <c r="G938" s="509"/>
      <c r="H938" s="510"/>
      <c r="I938" s="510"/>
      <c r="K938" s="544"/>
    </row>
    <row r="939" spans="1:11" ht="15" customHeight="1">
      <c r="A939" s="508"/>
      <c r="F939" s="530"/>
      <c r="G939" s="531"/>
      <c r="H939" s="519"/>
      <c r="I939" s="519"/>
      <c r="K939" s="544"/>
    </row>
    <row r="940" spans="1:11" ht="15" customHeight="1">
      <c r="A940" s="433" t="s">
        <v>611</v>
      </c>
      <c r="B940" s="434"/>
      <c r="C940" s="419" t="s">
        <v>589</v>
      </c>
      <c r="D940" s="433" t="s">
        <v>798</v>
      </c>
      <c r="E940" s="419"/>
      <c r="F940" s="435"/>
      <c r="G940" s="436"/>
      <c r="H940" s="437"/>
      <c r="I940" s="437"/>
      <c r="K940" s="544"/>
    </row>
    <row r="941" spans="1:11" ht="15" customHeight="1">
      <c r="A941" s="433" t="s">
        <v>613</v>
      </c>
      <c r="B941" s="434"/>
      <c r="C941" s="419" t="s">
        <v>589</v>
      </c>
      <c r="D941" s="434" t="s">
        <v>652</v>
      </c>
      <c r="E941" s="419"/>
      <c r="F941" s="435"/>
      <c r="G941" s="436"/>
      <c r="H941" s="437"/>
      <c r="I941" s="437"/>
      <c r="K941" s="544"/>
    </row>
    <row r="942" spans="1:11" ht="15" customHeight="1">
      <c r="A942" s="1012" t="s">
        <v>70</v>
      </c>
      <c r="B942" s="1012" t="s">
        <v>350</v>
      </c>
      <c r="C942" s="1014"/>
      <c r="D942" s="1015"/>
      <c r="E942" s="1018" t="s">
        <v>614</v>
      </c>
      <c r="F942" s="1018" t="s">
        <v>615</v>
      </c>
      <c r="G942" s="1020" t="s">
        <v>616</v>
      </c>
      <c r="H942" s="443" t="s">
        <v>617</v>
      </c>
      <c r="I942" s="443" t="s">
        <v>618</v>
      </c>
      <c r="K942" s="544"/>
    </row>
    <row r="943" spans="1:11" ht="15" customHeight="1">
      <c r="A943" s="1013"/>
      <c r="B943" s="1013"/>
      <c r="C943" s="1016"/>
      <c r="D943" s="1017"/>
      <c r="E943" s="1019"/>
      <c r="F943" s="1019"/>
      <c r="G943" s="1021"/>
      <c r="H943" s="449" t="s">
        <v>619</v>
      </c>
      <c r="I943" s="449" t="s">
        <v>619</v>
      </c>
      <c r="K943" s="544"/>
    </row>
    <row r="944" spans="1:11" ht="15" customHeight="1">
      <c r="A944" s="450"/>
      <c r="B944" s="451"/>
      <c r="C944" s="452"/>
      <c r="D944" s="490"/>
      <c r="E944" s="491"/>
      <c r="F944" s="492"/>
      <c r="G944" s="456"/>
      <c r="H944" s="457"/>
      <c r="I944" s="457"/>
      <c r="K944" s="544"/>
    </row>
    <row r="945" spans="1:11" ht="15" customHeight="1">
      <c r="A945" s="458">
        <v>1</v>
      </c>
      <c r="B945" s="459" t="s">
        <v>620</v>
      </c>
      <c r="D945" s="495"/>
      <c r="E945" s="496"/>
      <c r="F945" s="497"/>
      <c r="G945" s="464"/>
      <c r="H945" s="465"/>
      <c r="I945" s="466"/>
      <c r="K945" s="544"/>
    </row>
    <row r="946" spans="1:11" ht="15" customHeight="1">
      <c r="A946" s="458"/>
      <c r="B946" s="459"/>
      <c r="C946" s="460" t="s">
        <v>621</v>
      </c>
      <c r="D946" s="495" t="s">
        <v>622</v>
      </c>
      <c r="E946" s="496" t="s">
        <v>623</v>
      </c>
      <c r="F946" s="497" t="s">
        <v>624</v>
      </c>
      <c r="G946" s="464">
        <v>1.8</v>
      </c>
      <c r="H946" s="465">
        <f>H926</f>
        <v>133600</v>
      </c>
      <c r="I946" s="466">
        <f>G946*H946</f>
        <v>240480</v>
      </c>
      <c r="K946" s="544"/>
    </row>
    <row r="947" spans="1:11" ht="15" customHeight="1">
      <c r="A947" s="458"/>
      <c r="B947" s="459"/>
      <c r="C947" s="460" t="s">
        <v>621</v>
      </c>
      <c r="D947" s="495" t="s">
        <v>659</v>
      </c>
      <c r="E947" s="496" t="s">
        <v>626</v>
      </c>
      <c r="F947" s="497" t="s">
        <v>624</v>
      </c>
      <c r="G947" s="464">
        <v>0.9</v>
      </c>
      <c r="H947" s="465">
        <f>H927</f>
        <v>167000</v>
      </c>
      <c r="I947" s="466">
        <f>G947*H947</f>
        <v>150300</v>
      </c>
      <c r="K947" s="544"/>
    </row>
    <row r="948" spans="1:11" ht="15" customHeight="1">
      <c r="A948" s="458"/>
      <c r="B948" s="459"/>
      <c r="C948" s="460" t="s">
        <v>621</v>
      </c>
      <c r="D948" s="495" t="s">
        <v>628</v>
      </c>
      <c r="E948" s="496" t="s">
        <v>629</v>
      </c>
      <c r="F948" s="497" t="s">
        <v>624</v>
      </c>
      <c r="G948" s="464">
        <v>0.18</v>
      </c>
      <c r="H948" s="465">
        <f>H928</f>
        <v>234000</v>
      </c>
      <c r="I948" s="466">
        <f>G948*H948</f>
        <v>42120</v>
      </c>
      <c r="K948" s="544"/>
    </row>
    <row r="949" spans="1:11" ht="15" customHeight="1">
      <c r="A949" s="458"/>
      <c r="B949" s="459"/>
      <c r="D949" s="495"/>
      <c r="E949" s="496"/>
      <c r="F949" s="497"/>
      <c r="G949" s="464"/>
      <c r="H949" s="465"/>
      <c r="I949" s="466"/>
      <c r="K949" s="544"/>
    </row>
    <row r="950" spans="1:11" ht="15" customHeight="1">
      <c r="A950" s="458">
        <v>2</v>
      </c>
      <c r="B950" s="459" t="s">
        <v>630</v>
      </c>
      <c r="D950" s="495"/>
      <c r="E950" s="496"/>
      <c r="F950" s="497"/>
      <c r="G950" s="464"/>
      <c r="H950" s="465"/>
      <c r="I950" s="466"/>
      <c r="K950" s="544"/>
    </row>
    <row r="951" spans="1:11" ht="15" customHeight="1">
      <c r="A951" s="458"/>
      <c r="B951" s="459"/>
      <c r="C951" s="460" t="s">
        <v>621</v>
      </c>
      <c r="D951" s="495" t="s">
        <v>683</v>
      </c>
      <c r="E951" s="496"/>
      <c r="F951" s="497" t="s">
        <v>652</v>
      </c>
      <c r="G951" s="464">
        <v>1.2</v>
      </c>
      <c r="H951" s="465">
        <f>H931</f>
        <v>281012</v>
      </c>
      <c r="I951" s="466">
        <f>G951*H951</f>
        <v>337214.39999999997</v>
      </c>
      <c r="K951" s="544"/>
    </row>
    <row r="952" spans="1:11" ht="15" customHeight="1">
      <c r="A952" s="458"/>
      <c r="B952" s="459"/>
      <c r="C952" s="460" t="s">
        <v>621</v>
      </c>
      <c r="D952" s="495" t="s">
        <v>794</v>
      </c>
      <c r="E952" s="496"/>
      <c r="F952" s="497" t="s">
        <v>96</v>
      </c>
      <c r="G952" s="464">
        <v>163</v>
      </c>
      <c r="H952" s="465">
        <f>H932</f>
        <v>1250</v>
      </c>
      <c r="I952" s="466">
        <f>G952*H952</f>
        <v>203750</v>
      </c>
      <c r="K952" s="544"/>
    </row>
    <row r="953" spans="1:11" ht="15" customHeight="1">
      <c r="A953" s="458"/>
      <c r="B953" s="459"/>
      <c r="C953" s="460" t="s">
        <v>621</v>
      </c>
      <c r="D953" s="495" t="s">
        <v>685</v>
      </c>
      <c r="E953" s="496"/>
      <c r="F953" s="497" t="s">
        <v>652</v>
      </c>
      <c r="G953" s="464">
        <v>0.52</v>
      </c>
      <c r="H953" s="465">
        <f>H933</f>
        <v>325734</v>
      </c>
      <c r="I953" s="466">
        <f>G953*H953</f>
        <v>169381.68</v>
      </c>
      <c r="K953" s="544"/>
    </row>
    <row r="954" spans="1:11" ht="15" customHeight="1">
      <c r="A954" s="511"/>
      <c r="B954" s="512"/>
      <c r="C954" s="513"/>
      <c r="D954" s="514"/>
      <c r="E954" s="515"/>
      <c r="F954" s="516"/>
      <c r="G954" s="517"/>
      <c r="H954" s="518"/>
      <c r="I954" s="518"/>
      <c r="K954" s="544"/>
    </row>
    <row r="955" spans="1:11" ht="15" customHeight="1">
      <c r="A955" s="458">
        <v>3</v>
      </c>
      <c r="B955" s="459" t="s">
        <v>708</v>
      </c>
      <c r="D955" s="495"/>
      <c r="E955" s="496"/>
      <c r="F955" s="497"/>
      <c r="G955" s="464"/>
      <c r="H955" s="465"/>
      <c r="I955" s="466"/>
      <c r="K955" s="544"/>
    </row>
    <row r="956" spans="1:11" ht="15" customHeight="1">
      <c r="A956" s="458"/>
      <c r="B956" s="459"/>
      <c r="C956" s="460" t="s">
        <v>621</v>
      </c>
      <c r="D956" s="493" t="s">
        <v>796</v>
      </c>
      <c r="E956" s="496"/>
      <c r="F956" s="497" t="s">
        <v>580</v>
      </c>
      <c r="G956" s="464">
        <v>7.5999999999999998E-2</v>
      </c>
      <c r="H956" s="465">
        <f>H913</f>
        <v>450000</v>
      </c>
      <c r="I956" s="466">
        <f>G956*H956</f>
        <v>34200</v>
      </c>
      <c r="K956" s="544"/>
    </row>
    <row r="957" spans="1:11" ht="15" customHeight="1">
      <c r="A957" s="458"/>
      <c r="B957" s="459"/>
      <c r="D957" s="495"/>
      <c r="E957" s="496"/>
      <c r="F957" s="497"/>
      <c r="G957" s="464"/>
      <c r="H957" s="465"/>
      <c r="I957" s="466"/>
      <c r="K957" s="544"/>
    </row>
    <row r="958" spans="1:11" ht="15" customHeight="1">
      <c r="A958" s="473"/>
      <c r="B958" s="474" t="s">
        <v>643</v>
      </c>
      <c r="C958" s="475"/>
      <c r="D958" s="498"/>
      <c r="E958" s="499"/>
      <c r="F958" s="500"/>
      <c r="G958" s="479"/>
      <c r="H958" s="480"/>
      <c r="I958" s="480">
        <f>SUM(I946:I956)</f>
        <v>1177446.0799999998</v>
      </c>
      <c r="K958" s="544"/>
    </row>
    <row r="959" spans="1:11" ht="15" customHeight="1">
      <c r="A959" s="481"/>
      <c r="B959" s="482" t="s">
        <v>644</v>
      </c>
      <c r="C959" s="483"/>
      <c r="D959" s="501"/>
      <c r="E959" s="483"/>
      <c r="F959" s="486">
        <v>0.15</v>
      </c>
      <c r="G959" s="487"/>
      <c r="H959" s="488"/>
      <c r="I959" s="480">
        <f>I958*F959</f>
        <v>176616.91199999998</v>
      </c>
      <c r="K959" s="544"/>
    </row>
    <row r="960" spans="1:11" ht="15" customHeight="1">
      <c r="A960" s="481"/>
      <c r="B960" s="482" t="s">
        <v>645</v>
      </c>
      <c r="C960" s="483"/>
      <c r="D960" s="501"/>
      <c r="E960" s="483"/>
      <c r="F960" s="483"/>
      <c r="G960" s="487"/>
      <c r="H960" s="488"/>
      <c r="I960" s="480">
        <f>I958+I959</f>
        <v>1354062.9919999999</v>
      </c>
      <c r="K960" s="544"/>
    </row>
    <row r="961" spans="1:11" ht="15" customHeight="1">
      <c r="A961" s="502" t="s">
        <v>657</v>
      </c>
      <c r="F961" s="530"/>
      <c r="G961" s="531"/>
      <c r="H961" s="519"/>
      <c r="I961" s="519"/>
      <c r="K961" s="544"/>
    </row>
    <row r="962" spans="1:11" ht="15" customHeight="1">
      <c r="A962" s="544"/>
      <c r="B962" s="566"/>
      <c r="C962" s="508"/>
      <c r="D962" s="566"/>
      <c r="E962" s="508"/>
      <c r="G962" s="509"/>
      <c r="H962" s="510"/>
      <c r="I962" s="510"/>
      <c r="K962" s="544"/>
    </row>
    <row r="963" spans="1:11" ht="15" customHeight="1">
      <c r="A963" s="433" t="s">
        <v>611</v>
      </c>
      <c r="B963" s="434"/>
      <c r="C963" s="419" t="s">
        <v>589</v>
      </c>
      <c r="D963" s="434" t="s">
        <v>799</v>
      </c>
      <c r="E963" s="419"/>
      <c r="F963" s="435"/>
      <c r="G963" s="436"/>
      <c r="H963" s="437"/>
      <c r="I963" s="437"/>
      <c r="K963" s="544"/>
    </row>
    <row r="964" spans="1:11" ht="15" customHeight="1">
      <c r="A964" s="433" t="s">
        <v>613</v>
      </c>
      <c r="B964" s="434"/>
      <c r="C964" s="419" t="s">
        <v>589</v>
      </c>
      <c r="D964" s="434" t="s">
        <v>652</v>
      </c>
      <c r="E964" s="419"/>
      <c r="F964" s="435"/>
      <c r="G964" s="436"/>
      <c r="H964" s="437"/>
      <c r="I964" s="437"/>
      <c r="K964" s="544"/>
    </row>
    <row r="965" spans="1:11" ht="15" customHeight="1">
      <c r="A965" s="1012" t="s">
        <v>70</v>
      </c>
      <c r="B965" s="1012" t="s">
        <v>350</v>
      </c>
      <c r="C965" s="1014"/>
      <c r="D965" s="1015"/>
      <c r="E965" s="1018" t="s">
        <v>614</v>
      </c>
      <c r="F965" s="1018" t="s">
        <v>615</v>
      </c>
      <c r="G965" s="1020" t="s">
        <v>616</v>
      </c>
      <c r="H965" s="443" t="s">
        <v>617</v>
      </c>
      <c r="I965" s="443" t="s">
        <v>618</v>
      </c>
      <c r="K965" s="544"/>
    </row>
    <row r="966" spans="1:11" ht="15" customHeight="1">
      <c r="A966" s="1013"/>
      <c r="B966" s="1013"/>
      <c r="C966" s="1016"/>
      <c r="D966" s="1017"/>
      <c r="E966" s="1019"/>
      <c r="F966" s="1019"/>
      <c r="G966" s="1021"/>
      <c r="H966" s="449" t="s">
        <v>619</v>
      </c>
      <c r="I966" s="449" t="s">
        <v>619</v>
      </c>
      <c r="K966" s="544"/>
    </row>
    <row r="967" spans="1:11" ht="15" customHeight="1">
      <c r="A967" s="450"/>
      <c r="B967" s="451"/>
      <c r="C967" s="452"/>
      <c r="D967" s="490"/>
      <c r="E967" s="491"/>
      <c r="F967" s="492"/>
      <c r="G967" s="456"/>
      <c r="H967" s="457"/>
      <c r="I967" s="457"/>
      <c r="K967" s="544"/>
    </row>
    <row r="968" spans="1:11" ht="15" customHeight="1">
      <c r="A968" s="458">
        <v>1</v>
      </c>
      <c r="B968" s="459" t="s">
        <v>620</v>
      </c>
      <c r="D968" s="495"/>
      <c r="E968" s="496"/>
      <c r="F968" s="497"/>
      <c r="G968" s="464"/>
      <c r="H968" s="465"/>
      <c r="I968" s="466"/>
      <c r="K968" s="544"/>
    </row>
    <row r="969" spans="1:11" ht="15" customHeight="1">
      <c r="A969" s="458"/>
      <c r="B969" s="459"/>
      <c r="C969" s="460" t="s">
        <v>621</v>
      </c>
      <c r="D969" s="495" t="s">
        <v>622</v>
      </c>
      <c r="E969" s="496" t="s">
        <v>623</v>
      </c>
      <c r="F969" s="497" t="s">
        <v>624</v>
      </c>
      <c r="G969" s="464">
        <v>2.7</v>
      </c>
      <c r="H969" s="465">
        <v>133600</v>
      </c>
      <c r="I969" s="466">
        <f>G969*H969</f>
        <v>360720</v>
      </c>
      <c r="K969" s="544"/>
    </row>
    <row r="970" spans="1:11" ht="15" customHeight="1">
      <c r="A970" s="458"/>
      <c r="B970" s="459"/>
      <c r="C970" s="460" t="s">
        <v>621</v>
      </c>
      <c r="D970" s="495" t="s">
        <v>659</v>
      </c>
      <c r="E970" s="496" t="s">
        <v>626</v>
      </c>
      <c r="F970" s="497" t="s">
        <v>624</v>
      </c>
      <c r="G970" s="464">
        <v>0.9</v>
      </c>
      <c r="H970" s="465">
        <v>167000</v>
      </c>
      <c r="I970" s="466">
        <f>G970*H970</f>
        <v>150300</v>
      </c>
      <c r="K970" s="544"/>
    </row>
    <row r="971" spans="1:11" ht="15" customHeight="1">
      <c r="A971" s="458"/>
      <c r="B971" s="459"/>
      <c r="C971" s="460" t="s">
        <v>621</v>
      </c>
      <c r="D971" s="495" t="s">
        <v>628</v>
      </c>
      <c r="E971" s="496" t="s">
        <v>629</v>
      </c>
      <c r="F971" s="497" t="s">
        <v>624</v>
      </c>
      <c r="G971" s="464">
        <v>0.27</v>
      </c>
      <c r="H971" s="465">
        <v>234000</v>
      </c>
      <c r="I971" s="466">
        <f>G971*H971</f>
        <v>63180.000000000007</v>
      </c>
      <c r="K971" s="544"/>
    </row>
    <row r="972" spans="1:11" ht="15" customHeight="1">
      <c r="A972" s="458"/>
      <c r="B972" s="459"/>
      <c r="D972" s="495"/>
      <c r="E972" s="496"/>
      <c r="F972" s="497"/>
      <c r="G972" s="464"/>
      <c r="H972" s="465"/>
      <c r="I972" s="466"/>
      <c r="K972" s="544"/>
    </row>
    <row r="973" spans="1:11" ht="15" customHeight="1">
      <c r="A973" s="458">
        <v>2</v>
      </c>
      <c r="B973" s="459" t="s">
        <v>630</v>
      </c>
      <c r="D973" s="495"/>
      <c r="E973" s="496"/>
      <c r="F973" s="497"/>
      <c r="G973" s="464"/>
      <c r="H973" s="465"/>
      <c r="I973" s="466"/>
      <c r="K973" s="544"/>
    </row>
    <row r="974" spans="1:11" ht="15" customHeight="1">
      <c r="A974" s="458"/>
      <c r="B974" s="459"/>
      <c r="C974" s="460" t="s">
        <v>621</v>
      </c>
      <c r="D974" s="495" t="s">
        <v>683</v>
      </c>
      <c r="E974" s="496"/>
      <c r="F974" s="497" t="s">
        <v>652</v>
      </c>
      <c r="G974" s="464">
        <v>1.2</v>
      </c>
      <c r="H974" s="465">
        <v>281012</v>
      </c>
      <c r="I974" s="466">
        <f>G974*H974</f>
        <v>337214.39999999997</v>
      </c>
      <c r="K974" s="544"/>
    </row>
    <row r="975" spans="1:11" ht="15" customHeight="1">
      <c r="A975" s="458"/>
      <c r="B975" s="459"/>
      <c r="C975" s="460" t="s">
        <v>621</v>
      </c>
      <c r="D975" s="495" t="s">
        <v>794</v>
      </c>
      <c r="E975" s="496"/>
      <c r="F975" s="497" t="s">
        <v>96</v>
      </c>
      <c r="G975" s="464">
        <v>135</v>
      </c>
      <c r="H975" s="465">
        <v>1250</v>
      </c>
      <c r="I975" s="466">
        <f>G975*H975</f>
        <v>168750</v>
      </c>
      <c r="K975" s="544"/>
    </row>
    <row r="976" spans="1:11" ht="15" customHeight="1">
      <c r="A976" s="458"/>
      <c r="B976" s="459"/>
      <c r="C976" s="460" t="s">
        <v>621</v>
      </c>
      <c r="D976" s="495" t="s">
        <v>685</v>
      </c>
      <c r="E976" s="496"/>
      <c r="F976" s="497" t="s">
        <v>652</v>
      </c>
      <c r="G976" s="464">
        <v>0.54400000000000004</v>
      </c>
      <c r="H976" s="465">
        <v>325734</v>
      </c>
      <c r="I976" s="466">
        <f>G976*H976</f>
        <v>177199.296</v>
      </c>
      <c r="K976" s="544"/>
    </row>
    <row r="977" spans="1:11" ht="15" customHeight="1">
      <c r="A977" s="511"/>
      <c r="B977" s="512"/>
      <c r="C977" s="513"/>
      <c r="D977" s="514"/>
      <c r="E977" s="515"/>
      <c r="F977" s="516"/>
      <c r="G977" s="517"/>
      <c r="H977" s="518"/>
      <c r="I977" s="518"/>
      <c r="K977" s="544"/>
    </row>
    <row r="978" spans="1:11" ht="15" customHeight="1">
      <c r="A978" s="473"/>
      <c r="B978" s="474" t="s">
        <v>643</v>
      </c>
      <c r="C978" s="475"/>
      <c r="D978" s="498"/>
      <c r="E978" s="499"/>
      <c r="F978" s="500"/>
      <c r="G978" s="479"/>
      <c r="H978" s="480"/>
      <c r="I978" s="480">
        <f>SUM(I967:I977)</f>
        <v>1257363.696</v>
      </c>
      <c r="K978" s="544"/>
    </row>
    <row r="979" spans="1:11" ht="15" customHeight="1">
      <c r="A979" s="481"/>
      <c r="B979" s="482" t="s">
        <v>644</v>
      </c>
      <c r="C979" s="483"/>
      <c r="D979" s="501"/>
      <c r="E979" s="483"/>
      <c r="F979" s="486">
        <v>0.15</v>
      </c>
      <c r="G979" s="487"/>
      <c r="H979" s="488"/>
      <c r="I979" s="480">
        <f>I978*F979</f>
        <v>188604.55439999999</v>
      </c>
      <c r="K979" s="544"/>
    </row>
    <row r="980" spans="1:11" ht="15" customHeight="1">
      <c r="A980" s="481"/>
      <c r="B980" s="482" t="s">
        <v>645</v>
      </c>
      <c r="C980" s="483"/>
      <c r="D980" s="501"/>
      <c r="E980" s="483"/>
      <c r="F980" s="483"/>
      <c r="G980" s="487"/>
      <c r="H980" s="488"/>
      <c r="I980" s="480">
        <f>I978+I979</f>
        <v>1445968.2504</v>
      </c>
      <c r="K980" s="544"/>
    </row>
    <row r="981" spans="1:11" ht="15" customHeight="1">
      <c r="A981" s="502" t="s">
        <v>657</v>
      </c>
      <c r="B981" s="566"/>
      <c r="C981" s="508"/>
      <c r="D981" s="566"/>
      <c r="E981" s="508"/>
      <c r="G981" s="509"/>
      <c r="H981" s="510"/>
      <c r="I981" s="510"/>
      <c r="K981" s="544"/>
    </row>
    <row r="982" spans="1:11" ht="15" customHeight="1">
      <c r="A982" s="508"/>
      <c r="F982" s="530"/>
      <c r="G982" s="531"/>
      <c r="H982" s="519"/>
      <c r="I982" s="519"/>
      <c r="K982" s="544"/>
    </row>
    <row r="983" spans="1:11" ht="15" customHeight="1">
      <c r="A983" s="433" t="s">
        <v>611</v>
      </c>
      <c r="B983" s="434"/>
      <c r="C983" s="419" t="s">
        <v>589</v>
      </c>
      <c r="D983" s="433" t="s">
        <v>800</v>
      </c>
      <c r="E983" s="419"/>
      <c r="F983" s="435"/>
      <c r="G983" s="436"/>
      <c r="H983" s="437"/>
      <c r="I983" s="437"/>
      <c r="K983" s="544"/>
    </row>
    <row r="984" spans="1:11" ht="15" customHeight="1">
      <c r="A984" s="433" t="s">
        <v>613</v>
      </c>
      <c r="B984" s="434"/>
      <c r="C984" s="419" t="s">
        <v>589</v>
      </c>
      <c r="D984" s="434" t="s">
        <v>652</v>
      </c>
      <c r="E984" s="419"/>
      <c r="F984" s="435"/>
      <c r="G984" s="436"/>
      <c r="H984" s="437"/>
      <c r="I984" s="437"/>
      <c r="K984" s="544"/>
    </row>
    <row r="985" spans="1:11" ht="15" customHeight="1">
      <c r="A985" s="1012" t="s">
        <v>70</v>
      </c>
      <c r="B985" s="1012" t="s">
        <v>350</v>
      </c>
      <c r="C985" s="1014"/>
      <c r="D985" s="1015"/>
      <c r="E985" s="1018" t="s">
        <v>614</v>
      </c>
      <c r="F985" s="1018" t="s">
        <v>615</v>
      </c>
      <c r="G985" s="1020" t="s">
        <v>616</v>
      </c>
      <c r="H985" s="443" t="s">
        <v>617</v>
      </c>
      <c r="I985" s="443" t="s">
        <v>618</v>
      </c>
      <c r="K985" s="544"/>
    </row>
    <row r="986" spans="1:11" ht="15" customHeight="1">
      <c r="A986" s="1013"/>
      <c r="B986" s="1013"/>
      <c r="C986" s="1016"/>
      <c r="D986" s="1017"/>
      <c r="E986" s="1019"/>
      <c r="F986" s="1019"/>
      <c r="G986" s="1021"/>
      <c r="H986" s="449" t="s">
        <v>619</v>
      </c>
      <c r="I986" s="449" t="s">
        <v>619</v>
      </c>
      <c r="K986" s="544"/>
    </row>
    <row r="987" spans="1:11" ht="15" customHeight="1">
      <c r="A987" s="450"/>
      <c r="B987" s="451"/>
      <c r="C987" s="452"/>
      <c r="D987" s="490"/>
      <c r="E987" s="491"/>
      <c r="F987" s="492"/>
      <c r="G987" s="456"/>
      <c r="H987" s="457"/>
      <c r="I987" s="457"/>
      <c r="K987" s="544"/>
    </row>
    <row r="988" spans="1:11" ht="15" customHeight="1">
      <c r="A988" s="458">
        <v>1</v>
      </c>
      <c r="B988" s="459" t="s">
        <v>620</v>
      </c>
      <c r="D988" s="495"/>
      <c r="E988" s="496"/>
      <c r="F988" s="497"/>
      <c r="G988" s="464"/>
      <c r="H988" s="465"/>
      <c r="I988" s="466"/>
      <c r="K988" s="544"/>
    </row>
    <row r="989" spans="1:11" ht="15" customHeight="1">
      <c r="A989" s="458"/>
      <c r="B989" s="459"/>
      <c r="C989" s="460" t="s">
        <v>621</v>
      </c>
      <c r="D989" s="495" t="s">
        <v>622</v>
      </c>
      <c r="E989" s="496" t="s">
        <v>623</v>
      </c>
      <c r="F989" s="497" t="s">
        <v>624</v>
      </c>
      <c r="G989" s="464">
        <v>1.8</v>
      </c>
      <c r="H989" s="465">
        <f>H969</f>
        <v>133600</v>
      </c>
      <c r="I989" s="466">
        <f>G989*H989</f>
        <v>240480</v>
      </c>
      <c r="K989" s="544"/>
    </row>
    <row r="990" spans="1:11" ht="15" customHeight="1">
      <c r="A990" s="458"/>
      <c r="B990" s="459"/>
      <c r="C990" s="460" t="s">
        <v>621</v>
      </c>
      <c r="D990" s="495" t="s">
        <v>659</v>
      </c>
      <c r="E990" s="496" t="s">
        <v>626</v>
      </c>
      <c r="F990" s="497" t="s">
        <v>624</v>
      </c>
      <c r="G990" s="464">
        <v>0.9</v>
      </c>
      <c r="H990" s="465">
        <f>H970</f>
        <v>167000</v>
      </c>
      <c r="I990" s="466">
        <f>G990*H990</f>
        <v>150300</v>
      </c>
      <c r="K990" s="544"/>
    </row>
    <row r="991" spans="1:11" ht="15" customHeight="1">
      <c r="A991" s="458"/>
      <c r="B991" s="459"/>
      <c r="C991" s="460" t="s">
        <v>621</v>
      </c>
      <c r="D991" s="495" t="s">
        <v>628</v>
      </c>
      <c r="E991" s="496" t="s">
        <v>629</v>
      </c>
      <c r="F991" s="497" t="s">
        <v>624</v>
      </c>
      <c r="G991" s="464">
        <v>0.18</v>
      </c>
      <c r="H991" s="465">
        <f>H971</f>
        <v>234000</v>
      </c>
      <c r="I991" s="466">
        <f>G991*H991</f>
        <v>42120</v>
      </c>
      <c r="K991" s="544"/>
    </row>
    <row r="992" spans="1:11" ht="15" customHeight="1">
      <c r="A992" s="458"/>
      <c r="B992" s="459"/>
      <c r="D992" s="495"/>
      <c r="E992" s="496"/>
      <c r="F992" s="497"/>
      <c r="G992" s="464"/>
      <c r="H992" s="465"/>
      <c r="I992" s="466"/>
      <c r="K992" s="544"/>
    </row>
    <row r="993" spans="1:11" ht="15" customHeight="1">
      <c r="A993" s="458">
        <v>2</v>
      </c>
      <c r="B993" s="459" t="s">
        <v>630</v>
      </c>
      <c r="D993" s="495"/>
      <c r="E993" s="496"/>
      <c r="F993" s="497"/>
      <c r="G993" s="464"/>
      <c r="H993" s="465"/>
      <c r="I993" s="466"/>
      <c r="K993" s="544"/>
    </row>
    <row r="994" spans="1:11" ht="15" customHeight="1">
      <c r="A994" s="458"/>
      <c r="B994" s="459"/>
      <c r="C994" s="460" t="s">
        <v>621</v>
      </c>
      <c r="D994" s="495" t="s">
        <v>683</v>
      </c>
      <c r="E994" s="496"/>
      <c r="F994" s="497" t="s">
        <v>652</v>
      </c>
      <c r="G994" s="464">
        <v>1.2</v>
      </c>
      <c r="H994" s="465">
        <f>H974</f>
        <v>281012</v>
      </c>
      <c r="I994" s="466">
        <f>G994*H994</f>
        <v>337214.39999999997</v>
      </c>
      <c r="K994" s="544"/>
    </row>
    <row r="995" spans="1:11" ht="15" customHeight="1">
      <c r="A995" s="458"/>
      <c r="B995" s="459"/>
      <c r="C995" s="460" t="s">
        <v>621</v>
      </c>
      <c r="D995" s="495" t="s">
        <v>794</v>
      </c>
      <c r="E995" s="496"/>
      <c r="F995" s="497" t="s">
        <v>96</v>
      </c>
      <c r="G995" s="464">
        <v>135</v>
      </c>
      <c r="H995" s="465">
        <f>H975</f>
        <v>1250</v>
      </c>
      <c r="I995" s="466">
        <f>G995*H995</f>
        <v>168750</v>
      </c>
      <c r="K995" s="544"/>
    </row>
    <row r="996" spans="1:11" ht="15" customHeight="1">
      <c r="A996" s="458"/>
      <c r="B996" s="459"/>
      <c r="C996" s="460" t="s">
        <v>621</v>
      </c>
      <c r="D996" s="495" t="s">
        <v>685</v>
      </c>
      <c r="E996" s="496"/>
      <c r="F996" s="497" t="s">
        <v>652</v>
      </c>
      <c r="G996" s="464">
        <v>0.54400000000000004</v>
      </c>
      <c r="H996" s="465">
        <f>H976</f>
        <v>325734</v>
      </c>
      <c r="I996" s="466">
        <f>G996*H996</f>
        <v>177199.296</v>
      </c>
      <c r="K996" s="544"/>
    </row>
    <row r="997" spans="1:11" ht="15" customHeight="1">
      <c r="A997" s="511"/>
      <c r="B997" s="512"/>
      <c r="C997" s="513"/>
      <c r="D997" s="514"/>
      <c r="E997" s="515"/>
      <c r="F997" s="516"/>
      <c r="G997" s="517"/>
      <c r="H997" s="518"/>
      <c r="I997" s="518"/>
      <c r="K997" s="544"/>
    </row>
    <row r="998" spans="1:11" ht="15" customHeight="1">
      <c r="A998" s="458">
        <v>3</v>
      </c>
      <c r="B998" s="459" t="s">
        <v>708</v>
      </c>
      <c r="D998" s="495"/>
      <c r="E998" s="496"/>
      <c r="F998" s="497"/>
      <c r="G998" s="464"/>
      <c r="H998" s="465"/>
      <c r="I998" s="466"/>
      <c r="K998" s="544"/>
    </row>
    <row r="999" spans="1:11" ht="15" customHeight="1">
      <c r="A999" s="458"/>
      <c r="B999" s="459"/>
      <c r="C999" s="460" t="s">
        <v>621</v>
      </c>
      <c r="D999" s="493" t="s">
        <v>796</v>
      </c>
      <c r="E999" s="496"/>
      <c r="F999" s="497" t="s">
        <v>580</v>
      </c>
      <c r="G999" s="464">
        <v>7.5999999999999998E-2</v>
      </c>
      <c r="H999" s="465">
        <f>H956</f>
        <v>450000</v>
      </c>
      <c r="I999" s="466">
        <f>G999*H999</f>
        <v>34200</v>
      </c>
      <c r="K999" s="544"/>
    </row>
    <row r="1000" spans="1:11" ht="15" customHeight="1">
      <c r="A1000" s="458"/>
      <c r="B1000" s="459"/>
      <c r="D1000" s="495"/>
      <c r="E1000" s="496"/>
      <c r="F1000" s="497"/>
      <c r="G1000" s="464"/>
      <c r="H1000" s="465"/>
      <c r="I1000" s="466"/>
      <c r="K1000" s="544"/>
    </row>
    <row r="1001" spans="1:11" ht="15" customHeight="1">
      <c r="A1001" s="473"/>
      <c r="B1001" s="474" t="s">
        <v>643</v>
      </c>
      <c r="C1001" s="475"/>
      <c r="D1001" s="498"/>
      <c r="E1001" s="499"/>
      <c r="F1001" s="500"/>
      <c r="G1001" s="479"/>
      <c r="H1001" s="480"/>
      <c r="I1001" s="480">
        <f>SUM(I989:I999)</f>
        <v>1150263.696</v>
      </c>
      <c r="K1001" s="544"/>
    </row>
    <row r="1002" spans="1:11" ht="15" customHeight="1">
      <c r="A1002" s="481"/>
      <c r="B1002" s="482" t="s">
        <v>644</v>
      </c>
      <c r="C1002" s="483"/>
      <c r="D1002" s="501"/>
      <c r="E1002" s="483"/>
      <c r="F1002" s="486">
        <v>0.15</v>
      </c>
      <c r="G1002" s="487"/>
      <c r="H1002" s="488"/>
      <c r="I1002" s="480">
        <f>I1001*F1002</f>
        <v>172539.55439999999</v>
      </c>
      <c r="K1002" s="544"/>
    </row>
    <row r="1003" spans="1:11" ht="15" customHeight="1">
      <c r="A1003" s="481"/>
      <c r="B1003" s="482" t="s">
        <v>645</v>
      </c>
      <c r="C1003" s="483"/>
      <c r="D1003" s="501"/>
      <c r="E1003" s="483"/>
      <c r="F1003" s="483"/>
      <c r="G1003" s="487"/>
      <c r="H1003" s="488"/>
      <c r="I1003" s="480">
        <f>I1001+I1002</f>
        <v>1322803.2504</v>
      </c>
      <c r="K1003" s="544"/>
    </row>
    <row r="1004" spans="1:11" ht="15" customHeight="1">
      <c r="A1004" s="502" t="s">
        <v>657</v>
      </c>
      <c r="F1004" s="530"/>
      <c r="G1004" s="531"/>
      <c r="H1004" s="519"/>
      <c r="I1004" s="519"/>
      <c r="K1004" s="544"/>
    </row>
    <row r="1005" spans="1:11" ht="15" customHeight="1">
      <c r="A1005" s="493"/>
      <c r="B1005" s="493"/>
      <c r="C1005" s="493"/>
      <c r="D1005" s="493"/>
      <c r="F1005" s="493"/>
      <c r="H1005" s="493"/>
      <c r="I1005" s="493"/>
      <c r="K1005" s="544"/>
    </row>
    <row r="1006" spans="1:11" ht="15" customHeight="1">
      <c r="A1006" s="433" t="s">
        <v>611</v>
      </c>
      <c r="B1006" s="434"/>
      <c r="C1006" s="419" t="s">
        <v>589</v>
      </c>
      <c r="D1006" s="434" t="s">
        <v>801</v>
      </c>
      <c r="E1006" s="419"/>
      <c r="F1006" s="435"/>
      <c r="G1006" s="436"/>
      <c r="H1006" s="437"/>
      <c r="I1006" s="437"/>
      <c r="K1006" s="544"/>
    </row>
    <row r="1007" spans="1:11" ht="15" customHeight="1">
      <c r="A1007" s="433" t="s">
        <v>613</v>
      </c>
      <c r="B1007" s="434"/>
      <c r="C1007" s="419" t="s">
        <v>589</v>
      </c>
      <c r="D1007" s="434" t="s">
        <v>652</v>
      </c>
      <c r="E1007" s="419"/>
      <c r="F1007" s="435"/>
      <c r="G1007" s="436"/>
      <c r="H1007" s="437"/>
      <c r="I1007" s="437"/>
      <c r="K1007" s="544"/>
    </row>
    <row r="1008" spans="1:11" ht="15" customHeight="1">
      <c r="A1008" s="1012" t="s">
        <v>70</v>
      </c>
      <c r="B1008" s="1012" t="s">
        <v>350</v>
      </c>
      <c r="C1008" s="1014"/>
      <c r="D1008" s="1015"/>
      <c r="E1008" s="1018" t="s">
        <v>614</v>
      </c>
      <c r="F1008" s="1018" t="s">
        <v>615</v>
      </c>
      <c r="G1008" s="1020" t="s">
        <v>616</v>
      </c>
      <c r="H1008" s="443" t="s">
        <v>617</v>
      </c>
      <c r="I1008" s="443" t="s">
        <v>618</v>
      </c>
      <c r="K1008" s="544"/>
    </row>
    <row r="1009" spans="1:11" ht="15" customHeight="1">
      <c r="A1009" s="1013"/>
      <c r="B1009" s="1013"/>
      <c r="C1009" s="1016"/>
      <c r="D1009" s="1017"/>
      <c r="E1009" s="1019"/>
      <c r="F1009" s="1019"/>
      <c r="G1009" s="1021"/>
      <c r="H1009" s="449" t="s">
        <v>619</v>
      </c>
      <c r="I1009" s="449" t="s">
        <v>619</v>
      </c>
      <c r="K1009" s="544"/>
    </row>
    <row r="1010" spans="1:11" ht="15" customHeight="1">
      <c r="A1010" s="450"/>
      <c r="B1010" s="451"/>
      <c r="C1010" s="452"/>
      <c r="D1010" s="490"/>
      <c r="E1010" s="491"/>
      <c r="F1010" s="492"/>
      <c r="G1010" s="456"/>
      <c r="H1010" s="457"/>
      <c r="I1010" s="457"/>
      <c r="K1010" s="544"/>
    </row>
    <row r="1011" spans="1:11" ht="15" customHeight="1">
      <c r="A1011" s="458">
        <v>1</v>
      </c>
      <c r="B1011" s="459" t="s">
        <v>620</v>
      </c>
      <c r="D1011" s="495"/>
      <c r="E1011" s="496"/>
      <c r="F1011" s="497"/>
      <c r="G1011" s="464"/>
      <c r="H1011" s="465"/>
      <c r="I1011" s="466"/>
      <c r="K1011" s="544"/>
    </row>
    <row r="1012" spans="1:11" ht="15" customHeight="1">
      <c r="A1012" s="458"/>
      <c r="B1012" s="459"/>
      <c r="C1012" s="460" t="s">
        <v>621</v>
      </c>
      <c r="D1012" s="495" t="s">
        <v>622</v>
      </c>
      <c r="E1012" s="496" t="s">
        <v>623</v>
      </c>
      <c r="F1012" s="497" t="s">
        <v>624</v>
      </c>
      <c r="G1012" s="464">
        <v>0.78</v>
      </c>
      <c r="H1012" s="465">
        <v>133600</v>
      </c>
      <c r="I1012" s="466">
        <f>G1012*H1012</f>
        <v>104208</v>
      </c>
      <c r="K1012" s="544"/>
    </row>
    <row r="1013" spans="1:11" ht="15" customHeight="1">
      <c r="A1013" s="458"/>
      <c r="B1013" s="459"/>
      <c r="C1013" s="460" t="s">
        <v>621</v>
      </c>
      <c r="D1013" s="495" t="s">
        <v>659</v>
      </c>
      <c r="E1013" s="496" t="s">
        <v>626</v>
      </c>
      <c r="F1013" s="497" t="s">
        <v>624</v>
      </c>
      <c r="G1013" s="464">
        <v>0.39</v>
      </c>
      <c r="H1013" s="465">
        <v>167000</v>
      </c>
      <c r="I1013" s="466">
        <f>G1013*H1013</f>
        <v>65130</v>
      </c>
      <c r="K1013" s="544"/>
    </row>
    <row r="1014" spans="1:11" ht="15" customHeight="1">
      <c r="A1014" s="458"/>
      <c r="B1014" s="459"/>
      <c r="C1014" s="460" t="s">
        <v>621</v>
      </c>
      <c r="D1014" s="495" t="s">
        <v>660</v>
      </c>
      <c r="E1014" s="496" t="s">
        <v>627</v>
      </c>
      <c r="F1014" s="497" t="s">
        <v>624</v>
      </c>
      <c r="G1014" s="464">
        <v>3.9E-2</v>
      </c>
      <c r="H1014" s="465">
        <v>200300</v>
      </c>
      <c r="I1014" s="466">
        <f>G1014*H1014</f>
        <v>7811.7</v>
      </c>
      <c r="K1014" s="544"/>
    </row>
    <row r="1015" spans="1:11" ht="15" customHeight="1">
      <c r="A1015" s="458"/>
      <c r="B1015" s="459"/>
      <c r="C1015" s="460" t="s">
        <v>621</v>
      </c>
      <c r="D1015" s="495" t="s">
        <v>628</v>
      </c>
      <c r="E1015" s="496" t="s">
        <v>629</v>
      </c>
      <c r="F1015" s="497" t="s">
        <v>624</v>
      </c>
      <c r="G1015" s="464">
        <v>3.9E-2</v>
      </c>
      <c r="H1015" s="465">
        <v>234000</v>
      </c>
      <c r="I1015" s="466">
        <f>G1015*H1015</f>
        <v>9126</v>
      </c>
      <c r="K1015" s="544"/>
    </row>
    <row r="1016" spans="1:11" ht="15" customHeight="1">
      <c r="A1016" s="458">
        <v>2</v>
      </c>
      <c r="B1016" s="459" t="s">
        <v>630</v>
      </c>
      <c r="D1016" s="495"/>
      <c r="E1016" s="496"/>
      <c r="F1016" s="497"/>
      <c r="G1016" s="464"/>
      <c r="H1016" s="465"/>
      <c r="I1016" s="466"/>
      <c r="K1016" s="544"/>
    </row>
    <row r="1017" spans="1:11" ht="15" customHeight="1">
      <c r="A1017" s="458"/>
      <c r="B1017" s="459"/>
      <c r="C1017" s="460" t="s">
        <v>621</v>
      </c>
      <c r="D1017" s="495" t="s">
        <v>683</v>
      </c>
      <c r="E1017" s="496"/>
      <c r="F1017" s="497" t="s">
        <v>652</v>
      </c>
      <c r="G1017" s="464">
        <v>1.2</v>
      </c>
      <c r="H1017" s="465">
        <v>281012</v>
      </c>
      <c r="I1017" s="466">
        <f>G1017*H1017</f>
        <v>337214.39999999997</v>
      </c>
      <c r="K1017" s="544"/>
    </row>
    <row r="1018" spans="1:11" ht="15" customHeight="1">
      <c r="A1018" s="458"/>
      <c r="B1018" s="459"/>
      <c r="C1018" s="460" t="s">
        <v>621</v>
      </c>
      <c r="D1018" s="495" t="s">
        <v>802</v>
      </c>
      <c r="E1018" s="496"/>
      <c r="F1018" s="497" t="s">
        <v>652</v>
      </c>
      <c r="G1018" s="464">
        <v>0.432</v>
      </c>
      <c r="H1018" s="465">
        <v>279100</v>
      </c>
      <c r="I1018" s="466">
        <f>G1018*H1018</f>
        <v>120571.2</v>
      </c>
      <c r="K1018" s="544"/>
    </row>
    <row r="1019" spans="1:11" ht="15" customHeight="1">
      <c r="A1019" s="473"/>
      <c r="B1019" s="474" t="s">
        <v>643</v>
      </c>
      <c r="C1019" s="475"/>
      <c r="D1019" s="498"/>
      <c r="E1019" s="499"/>
      <c r="F1019" s="500"/>
      <c r="G1019" s="479"/>
      <c r="H1019" s="480"/>
      <c r="I1019" s="480">
        <f>SUM(I1010:I1018)</f>
        <v>644061.29999999993</v>
      </c>
      <c r="K1019" s="544"/>
    </row>
    <row r="1020" spans="1:11" ht="15" customHeight="1">
      <c r="A1020" s="481"/>
      <c r="B1020" s="482" t="s">
        <v>644</v>
      </c>
      <c r="C1020" s="483"/>
      <c r="D1020" s="501"/>
      <c r="E1020" s="483"/>
      <c r="F1020" s="486">
        <v>0.15</v>
      </c>
      <c r="G1020" s="487"/>
      <c r="H1020" s="488"/>
      <c r="I1020" s="480">
        <f>I1019*F1020</f>
        <v>96609.194999999992</v>
      </c>
      <c r="K1020" s="544"/>
    </row>
    <row r="1021" spans="1:11" ht="15" customHeight="1">
      <c r="A1021" s="481"/>
      <c r="B1021" s="482" t="s">
        <v>645</v>
      </c>
      <c r="C1021" s="483"/>
      <c r="D1021" s="501"/>
      <c r="E1021" s="483"/>
      <c r="F1021" s="483"/>
      <c r="G1021" s="487"/>
      <c r="H1021" s="488"/>
      <c r="I1021" s="480">
        <f>I1019+I1020</f>
        <v>740670.49499999988</v>
      </c>
      <c r="K1021" s="544"/>
    </row>
    <row r="1022" spans="1:11" ht="15" customHeight="1">
      <c r="A1022" s="502" t="s">
        <v>657</v>
      </c>
      <c r="B1022" s="536"/>
      <c r="C1022" s="536"/>
      <c r="D1022" s="536"/>
      <c r="E1022" s="508"/>
      <c r="F1022" s="536"/>
      <c r="H1022" s="510"/>
      <c r="I1022" s="510"/>
      <c r="K1022" s="544"/>
    </row>
    <row r="1023" spans="1:11" ht="15" customHeight="1">
      <c r="A1023" s="502"/>
      <c r="B1023" s="536"/>
      <c r="C1023" s="536"/>
      <c r="D1023" s="536"/>
      <c r="E1023" s="508"/>
      <c r="F1023" s="536"/>
      <c r="H1023" s="510"/>
      <c r="I1023" s="510"/>
      <c r="K1023" s="544"/>
    </row>
    <row r="1024" spans="1:11" ht="15" customHeight="1">
      <c r="A1024" s="433" t="s">
        <v>611</v>
      </c>
      <c r="B1024" s="434"/>
      <c r="C1024" s="419" t="s">
        <v>589</v>
      </c>
      <c r="D1024" s="434" t="s">
        <v>803</v>
      </c>
      <c r="E1024" s="419"/>
      <c r="F1024" s="435"/>
      <c r="G1024" s="436"/>
      <c r="H1024" s="437"/>
      <c r="I1024" s="437"/>
      <c r="K1024" s="544"/>
    </row>
    <row r="1025" spans="1:11" ht="15" customHeight="1">
      <c r="A1025" s="433" t="s">
        <v>613</v>
      </c>
      <c r="B1025" s="434"/>
      <c r="C1025" s="419" t="s">
        <v>589</v>
      </c>
      <c r="D1025" s="434" t="s">
        <v>652</v>
      </c>
      <c r="E1025" s="419"/>
      <c r="F1025" s="435"/>
      <c r="G1025" s="436"/>
      <c r="H1025" s="437"/>
      <c r="I1025" s="437"/>
      <c r="K1025" s="544"/>
    </row>
    <row r="1026" spans="1:11" ht="15" customHeight="1">
      <c r="A1026" s="1012" t="s">
        <v>70</v>
      </c>
      <c r="B1026" s="1012" t="s">
        <v>350</v>
      </c>
      <c r="C1026" s="1014"/>
      <c r="D1026" s="1015"/>
      <c r="E1026" s="1018" t="s">
        <v>614</v>
      </c>
      <c r="F1026" s="1018" t="s">
        <v>615</v>
      </c>
      <c r="G1026" s="1020" t="s">
        <v>616</v>
      </c>
      <c r="H1026" s="443" t="s">
        <v>617</v>
      </c>
      <c r="I1026" s="443" t="s">
        <v>618</v>
      </c>
      <c r="K1026" s="544"/>
    </row>
    <row r="1027" spans="1:11" ht="15" customHeight="1">
      <c r="A1027" s="1013"/>
      <c r="B1027" s="1013"/>
      <c r="C1027" s="1016"/>
      <c r="D1027" s="1017"/>
      <c r="E1027" s="1019"/>
      <c r="F1027" s="1019"/>
      <c r="G1027" s="1021"/>
      <c r="H1027" s="449" t="s">
        <v>619</v>
      </c>
      <c r="I1027" s="449" t="s">
        <v>619</v>
      </c>
      <c r="K1027" s="544"/>
    </row>
    <row r="1028" spans="1:11" ht="15" customHeight="1">
      <c r="A1028" s="450"/>
      <c r="B1028" s="451"/>
      <c r="C1028" s="452"/>
      <c r="D1028" s="490"/>
      <c r="E1028" s="491"/>
      <c r="F1028" s="492"/>
      <c r="G1028" s="456"/>
      <c r="H1028" s="457"/>
      <c r="I1028" s="457"/>
      <c r="K1028" s="544"/>
    </row>
    <row r="1029" spans="1:11" ht="15" customHeight="1">
      <c r="A1029" s="458">
        <v>1</v>
      </c>
      <c r="B1029" s="459" t="s">
        <v>620</v>
      </c>
      <c r="D1029" s="495"/>
      <c r="E1029" s="496"/>
      <c r="F1029" s="497"/>
      <c r="G1029" s="464"/>
      <c r="H1029" s="465"/>
      <c r="I1029" s="466"/>
      <c r="K1029" s="544"/>
    </row>
    <row r="1030" spans="1:11" ht="15" customHeight="1">
      <c r="A1030" s="458"/>
      <c r="B1030" s="459"/>
      <c r="C1030" s="460" t="s">
        <v>621</v>
      </c>
      <c r="D1030" s="495" t="s">
        <v>622</v>
      </c>
      <c r="E1030" s="496" t="s">
        <v>623</v>
      </c>
      <c r="F1030" s="497" t="s">
        <v>624</v>
      </c>
      <c r="G1030" s="464">
        <v>3.4</v>
      </c>
      <c r="H1030" s="465">
        <v>133600</v>
      </c>
      <c r="I1030" s="466">
        <f>G1030*H1030</f>
        <v>454240</v>
      </c>
      <c r="K1030" s="544"/>
    </row>
    <row r="1031" spans="1:11" ht="15" customHeight="1">
      <c r="A1031" s="458"/>
      <c r="B1031" s="459"/>
      <c r="C1031" s="460" t="s">
        <v>621</v>
      </c>
      <c r="D1031" s="495" t="s">
        <v>659</v>
      </c>
      <c r="E1031" s="496" t="s">
        <v>626</v>
      </c>
      <c r="F1031" s="497" t="s">
        <v>624</v>
      </c>
      <c r="G1031" s="464">
        <v>0.85</v>
      </c>
      <c r="H1031" s="465">
        <v>167000</v>
      </c>
      <c r="I1031" s="466">
        <f>G1031*H1031</f>
        <v>141950</v>
      </c>
      <c r="K1031" s="544"/>
    </row>
    <row r="1032" spans="1:11" ht="15" customHeight="1">
      <c r="A1032" s="458"/>
      <c r="B1032" s="459"/>
      <c r="C1032" s="460" t="s">
        <v>621</v>
      </c>
      <c r="D1032" s="495" t="s">
        <v>660</v>
      </c>
      <c r="E1032" s="496" t="s">
        <v>627</v>
      </c>
      <c r="F1032" s="497" t="s">
        <v>624</v>
      </c>
      <c r="G1032" s="464">
        <v>8.5000000000000006E-2</v>
      </c>
      <c r="H1032" s="465">
        <v>200300</v>
      </c>
      <c r="I1032" s="466">
        <f>G1032*H1032</f>
        <v>17025.5</v>
      </c>
      <c r="K1032" s="544"/>
    </row>
    <row r="1033" spans="1:11" ht="15" customHeight="1">
      <c r="A1033" s="458"/>
      <c r="B1033" s="459"/>
      <c r="C1033" s="460" t="s">
        <v>621</v>
      </c>
      <c r="D1033" s="495" t="s">
        <v>628</v>
      </c>
      <c r="E1033" s="496" t="s">
        <v>629</v>
      </c>
      <c r="F1033" s="497" t="s">
        <v>624</v>
      </c>
      <c r="G1033" s="464">
        <v>0.17</v>
      </c>
      <c r="H1033" s="465">
        <v>234000</v>
      </c>
      <c r="I1033" s="466">
        <f>G1033*H1033</f>
        <v>39780</v>
      </c>
      <c r="K1033" s="544"/>
    </row>
    <row r="1034" spans="1:11" ht="15" customHeight="1">
      <c r="A1034" s="458">
        <v>2</v>
      </c>
      <c r="B1034" s="459" t="s">
        <v>630</v>
      </c>
      <c r="D1034" s="495"/>
      <c r="E1034" s="496"/>
      <c r="F1034" s="497"/>
      <c r="G1034" s="464"/>
      <c r="H1034" s="465"/>
      <c r="I1034" s="466"/>
      <c r="K1034" s="544"/>
    </row>
    <row r="1035" spans="1:11" ht="15" customHeight="1">
      <c r="A1035" s="458"/>
      <c r="B1035" s="459"/>
      <c r="C1035" s="460" t="s">
        <v>621</v>
      </c>
      <c r="D1035" s="495" t="s">
        <v>683</v>
      </c>
      <c r="E1035" s="496"/>
      <c r="F1035" s="497" t="s">
        <v>652</v>
      </c>
      <c r="G1035" s="464">
        <v>0.48</v>
      </c>
      <c r="H1035" s="465">
        <v>281012</v>
      </c>
      <c r="I1035" s="466">
        <f t="shared" ref="I1035:I1040" si="7">G1035*H1035</f>
        <v>134885.76000000001</v>
      </c>
      <c r="K1035" s="544"/>
    </row>
    <row r="1036" spans="1:11" ht="15" customHeight="1">
      <c r="A1036" s="458"/>
      <c r="B1036" s="459"/>
      <c r="C1036" s="460" t="s">
        <v>621</v>
      </c>
      <c r="D1036" s="495" t="s">
        <v>794</v>
      </c>
      <c r="E1036" s="496"/>
      <c r="F1036" s="497" t="s">
        <v>96</v>
      </c>
      <c r="G1036" s="464">
        <v>194</v>
      </c>
      <c r="H1036" s="465">
        <v>1250</v>
      </c>
      <c r="I1036" s="466">
        <f t="shared" si="7"/>
        <v>242500</v>
      </c>
      <c r="K1036" s="544"/>
    </row>
    <row r="1037" spans="1:11" ht="15" customHeight="1">
      <c r="A1037" s="458"/>
      <c r="B1037" s="459"/>
      <c r="C1037" s="460" t="s">
        <v>621</v>
      </c>
      <c r="D1037" s="495" t="s">
        <v>651</v>
      </c>
      <c r="E1037" s="496"/>
      <c r="F1037" s="497" t="s">
        <v>652</v>
      </c>
      <c r="G1037" s="464">
        <v>0.312</v>
      </c>
      <c r="H1037" s="465">
        <v>336466</v>
      </c>
      <c r="I1037" s="466">
        <f t="shared" si="7"/>
        <v>104977.39200000001</v>
      </c>
      <c r="K1037" s="544"/>
    </row>
    <row r="1038" spans="1:11" ht="15" customHeight="1">
      <c r="A1038" s="458"/>
      <c r="B1038" s="459"/>
      <c r="C1038" s="460" t="s">
        <v>621</v>
      </c>
      <c r="D1038" s="495" t="s">
        <v>804</v>
      </c>
      <c r="E1038" s="496"/>
      <c r="F1038" s="497" t="s">
        <v>652</v>
      </c>
      <c r="G1038" s="464">
        <v>0.46800000000000003</v>
      </c>
      <c r="H1038" s="465">
        <v>49000</v>
      </c>
      <c r="I1038" s="466">
        <f t="shared" si="7"/>
        <v>22932</v>
      </c>
      <c r="K1038" s="544"/>
    </row>
    <row r="1039" spans="1:11" ht="15" customHeight="1">
      <c r="A1039" s="458"/>
      <c r="B1039" s="459"/>
      <c r="C1039" s="460" t="s">
        <v>621</v>
      </c>
      <c r="D1039" s="495" t="s">
        <v>805</v>
      </c>
      <c r="E1039" s="496"/>
      <c r="F1039" s="497" t="s">
        <v>96</v>
      </c>
      <c r="G1039" s="464">
        <v>0</v>
      </c>
      <c r="H1039" s="465">
        <v>13000</v>
      </c>
      <c r="I1039" s="466">
        <f t="shared" si="7"/>
        <v>0</v>
      </c>
      <c r="K1039" s="544"/>
    </row>
    <row r="1040" spans="1:11" ht="15" customHeight="1">
      <c r="A1040" s="458"/>
      <c r="B1040" s="459"/>
      <c r="C1040" s="460" t="s">
        <v>621</v>
      </c>
      <c r="D1040" s="495" t="s">
        <v>806</v>
      </c>
      <c r="E1040" s="496"/>
      <c r="F1040" s="497" t="s">
        <v>96</v>
      </c>
      <c r="G1040" s="464">
        <v>0</v>
      </c>
      <c r="H1040" s="465">
        <v>20000</v>
      </c>
      <c r="I1040" s="466">
        <f t="shared" si="7"/>
        <v>0</v>
      </c>
      <c r="K1040" s="544"/>
    </row>
    <row r="1041" spans="1:11" ht="15" customHeight="1">
      <c r="A1041" s="473"/>
      <c r="B1041" s="474" t="s">
        <v>643</v>
      </c>
      <c r="C1041" s="475"/>
      <c r="D1041" s="498"/>
      <c r="E1041" s="499"/>
      <c r="F1041" s="500"/>
      <c r="G1041" s="479"/>
      <c r="H1041" s="480"/>
      <c r="I1041" s="480">
        <f>SUM(I1030:I1040)</f>
        <v>1158290.652</v>
      </c>
      <c r="K1041" s="544"/>
    </row>
    <row r="1042" spans="1:11" ht="15" customHeight="1">
      <c r="A1042" s="481"/>
      <c r="B1042" s="482" t="s">
        <v>644</v>
      </c>
      <c r="C1042" s="483"/>
      <c r="D1042" s="501"/>
      <c r="E1042" s="483"/>
      <c r="F1042" s="486">
        <v>0.15</v>
      </c>
      <c r="G1042" s="487"/>
      <c r="H1042" s="488"/>
      <c r="I1042" s="480">
        <f>I1041*F1042</f>
        <v>173743.59779999999</v>
      </c>
      <c r="K1042" s="544"/>
    </row>
    <row r="1043" spans="1:11" ht="15" customHeight="1">
      <c r="A1043" s="481"/>
      <c r="B1043" s="482" t="s">
        <v>645</v>
      </c>
      <c r="C1043" s="483"/>
      <c r="D1043" s="501"/>
      <c r="E1043" s="483"/>
      <c r="F1043" s="483"/>
      <c r="G1043" s="487"/>
      <c r="H1043" s="488"/>
      <c r="I1043" s="480">
        <f>I1041+I1042</f>
        <v>1332034.2497999999</v>
      </c>
      <c r="K1043" s="544"/>
    </row>
    <row r="1044" spans="1:11" ht="15" customHeight="1">
      <c r="A1044" s="502" t="s">
        <v>657</v>
      </c>
      <c r="B1044" s="566"/>
      <c r="C1044" s="508"/>
      <c r="D1044" s="566"/>
      <c r="E1044" s="508"/>
      <c r="G1044" s="509"/>
      <c r="H1044" s="510"/>
      <c r="I1044" s="510"/>
      <c r="K1044" s="544"/>
    </row>
    <row r="1045" spans="1:11" ht="15" customHeight="1">
      <c r="A1045" s="502"/>
      <c r="B1045" s="536"/>
      <c r="C1045" s="536"/>
      <c r="D1045" s="536"/>
      <c r="E1045" s="508"/>
      <c r="F1045" s="536"/>
      <c r="H1045" s="510"/>
      <c r="I1045" s="510"/>
      <c r="K1045" s="544"/>
    </row>
    <row r="1046" spans="1:11" ht="15" customHeight="1">
      <c r="A1046" s="433" t="s">
        <v>611</v>
      </c>
      <c r="B1046" s="434"/>
      <c r="C1046" s="419" t="s">
        <v>589</v>
      </c>
      <c r="D1046" s="434" t="s">
        <v>807</v>
      </c>
      <c r="E1046" s="419"/>
      <c r="F1046" s="435"/>
      <c r="G1046" s="436"/>
      <c r="H1046" s="437"/>
      <c r="I1046" s="437"/>
      <c r="K1046" s="544"/>
    </row>
    <row r="1047" spans="1:11" ht="15" customHeight="1">
      <c r="A1047" s="433" t="s">
        <v>613</v>
      </c>
      <c r="B1047" s="434"/>
      <c r="C1047" s="419" t="s">
        <v>589</v>
      </c>
      <c r="D1047" s="434" t="s">
        <v>652</v>
      </c>
      <c r="E1047" s="419"/>
      <c r="F1047" s="435"/>
      <c r="G1047" s="436"/>
      <c r="H1047" s="437"/>
      <c r="I1047" s="437"/>
      <c r="K1047" s="544"/>
    </row>
    <row r="1048" spans="1:11" ht="15" customHeight="1">
      <c r="A1048" s="1012" t="s">
        <v>70</v>
      </c>
      <c r="B1048" s="1012" t="s">
        <v>350</v>
      </c>
      <c r="C1048" s="1014"/>
      <c r="D1048" s="1015"/>
      <c r="E1048" s="1018" t="s">
        <v>614</v>
      </c>
      <c r="F1048" s="1018" t="s">
        <v>615</v>
      </c>
      <c r="G1048" s="1020" t="s">
        <v>616</v>
      </c>
      <c r="H1048" s="443" t="s">
        <v>617</v>
      </c>
      <c r="I1048" s="443" t="s">
        <v>618</v>
      </c>
      <c r="K1048" s="544"/>
    </row>
    <row r="1049" spans="1:11" ht="15" customHeight="1">
      <c r="A1049" s="1013"/>
      <c r="B1049" s="1013"/>
      <c r="C1049" s="1016"/>
      <c r="D1049" s="1017"/>
      <c r="E1049" s="1019"/>
      <c r="F1049" s="1019"/>
      <c r="G1049" s="1021"/>
      <c r="H1049" s="449" t="s">
        <v>619</v>
      </c>
      <c r="I1049" s="449" t="s">
        <v>619</v>
      </c>
      <c r="K1049" s="544"/>
    </row>
    <row r="1050" spans="1:11" ht="15" customHeight="1">
      <c r="A1050" s="450"/>
      <c r="B1050" s="451"/>
      <c r="C1050" s="452"/>
      <c r="D1050" s="490"/>
      <c r="E1050" s="491"/>
      <c r="F1050" s="492"/>
      <c r="G1050" s="456"/>
      <c r="H1050" s="457"/>
      <c r="I1050" s="457"/>
      <c r="K1050" s="544"/>
    </row>
    <row r="1051" spans="1:11" ht="15" customHeight="1">
      <c r="A1051" s="458">
        <v>1</v>
      </c>
      <c r="B1051" s="459" t="s">
        <v>620</v>
      </c>
      <c r="D1051" s="495"/>
      <c r="E1051" s="496"/>
      <c r="F1051" s="497"/>
      <c r="G1051" s="464"/>
      <c r="H1051" s="465"/>
      <c r="I1051" s="466"/>
      <c r="K1051" s="544"/>
    </row>
    <row r="1052" spans="1:11" ht="15" customHeight="1">
      <c r="A1052" s="458"/>
      <c r="B1052" s="459"/>
      <c r="C1052" s="460" t="s">
        <v>621</v>
      </c>
      <c r="D1052" s="495" t="s">
        <v>622</v>
      </c>
      <c r="E1052" s="496" t="s">
        <v>623</v>
      </c>
      <c r="F1052" s="497" t="s">
        <v>624</v>
      </c>
      <c r="G1052" s="464">
        <v>2.4</v>
      </c>
      <c r="H1052" s="465">
        <v>133600</v>
      </c>
      <c r="I1052" s="466">
        <f>G1052*H1052</f>
        <v>320640</v>
      </c>
      <c r="K1052" s="544"/>
    </row>
    <row r="1053" spans="1:11" ht="15" customHeight="1">
      <c r="A1053" s="458"/>
      <c r="B1053" s="459"/>
      <c r="C1053" s="460" t="s">
        <v>621</v>
      </c>
      <c r="D1053" s="495" t="s">
        <v>659</v>
      </c>
      <c r="E1053" s="496" t="s">
        <v>626</v>
      </c>
      <c r="F1053" s="497" t="s">
        <v>624</v>
      </c>
      <c r="G1053" s="464">
        <v>0.8</v>
      </c>
      <c r="H1053" s="465">
        <v>167000</v>
      </c>
      <c r="I1053" s="466">
        <f>G1053*H1053</f>
        <v>133600</v>
      </c>
      <c r="K1053" s="544"/>
    </row>
    <row r="1054" spans="1:11" ht="15" customHeight="1">
      <c r="A1054" s="458"/>
      <c r="B1054" s="459"/>
      <c r="C1054" s="460" t="s">
        <v>621</v>
      </c>
      <c r="D1054" s="495" t="s">
        <v>660</v>
      </c>
      <c r="E1054" s="496" t="s">
        <v>627</v>
      </c>
      <c r="F1054" s="497" t="s">
        <v>624</v>
      </c>
      <c r="G1054" s="464">
        <v>0.08</v>
      </c>
      <c r="H1054" s="465">
        <v>200300</v>
      </c>
      <c r="I1054" s="466">
        <f>G1054*H1054</f>
        <v>16024</v>
      </c>
      <c r="K1054" s="544"/>
    </row>
    <row r="1055" spans="1:11" ht="15" customHeight="1">
      <c r="A1055" s="458"/>
      <c r="B1055" s="459"/>
      <c r="C1055" s="460" t="s">
        <v>621</v>
      </c>
      <c r="D1055" s="495" t="s">
        <v>628</v>
      </c>
      <c r="E1055" s="496" t="s">
        <v>629</v>
      </c>
      <c r="F1055" s="497" t="s">
        <v>624</v>
      </c>
      <c r="G1055" s="464">
        <v>0.11899999999999999</v>
      </c>
      <c r="H1055" s="465">
        <v>234000</v>
      </c>
      <c r="I1055" s="466">
        <f>G1055*H1055</f>
        <v>27846</v>
      </c>
      <c r="K1055" s="544"/>
    </row>
    <row r="1056" spans="1:11" ht="15" customHeight="1">
      <c r="A1056" s="458"/>
      <c r="B1056" s="459"/>
      <c r="D1056" s="495"/>
      <c r="E1056" s="496"/>
      <c r="F1056" s="497"/>
      <c r="G1056" s="464"/>
      <c r="H1056" s="465"/>
      <c r="I1056" s="466"/>
      <c r="K1056" s="544"/>
    </row>
    <row r="1057" spans="1:11" ht="15" customHeight="1">
      <c r="A1057" s="458">
        <v>2</v>
      </c>
      <c r="B1057" s="459" t="s">
        <v>630</v>
      </c>
      <c r="D1057" s="495"/>
      <c r="E1057" s="496"/>
      <c r="F1057" s="497"/>
      <c r="G1057" s="464"/>
      <c r="H1057" s="465"/>
      <c r="I1057" s="466"/>
      <c r="K1057" s="544"/>
    </row>
    <row r="1058" spans="1:11" ht="15" customHeight="1">
      <c r="A1058" s="458"/>
      <c r="B1058" s="459"/>
      <c r="C1058" s="460" t="s">
        <v>621</v>
      </c>
      <c r="D1058" s="495" t="s">
        <v>683</v>
      </c>
      <c r="E1058" s="496"/>
      <c r="F1058" s="497" t="s">
        <v>652</v>
      </c>
      <c r="G1058" s="464">
        <v>0.45</v>
      </c>
      <c r="H1058" s="465">
        <v>281012</v>
      </c>
      <c r="I1058" s="466">
        <f>G1058*H1058</f>
        <v>126455.40000000001</v>
      </c>
      <c r="K1058" s="544"/>
    </row>
    <row r="1059" spans="1:11" ht="15" customHeight="1">
      <c r="A1059" s="458"/>
      <c r="B1059" s="459"/>
      <c r="C1059" s="460" t="s">
        <v>621</v>
      </c>
      <c r="D1059" s="495" t="s">
        <v>794</v>
      </c>
      <c r="E1059" s="496"/>
      <c r="F1059" s="497" t="s">
        <v>96</v>
      </c>
      <c r="G1059" s="464">
        <v>194</v>
      </c>
      <c r="H1059" s="465">
        <v>1250</v>
      </c>
      <c r="I1059" s="466">
        <f>G1059*H1059</f>
        <v>242500</v>
      </c>
      <c r="K1059" s="544"/>
    </row>
    <row r="1060" spans="1:11" ht="15" customHeight="1">
      <c r="A1060" s="458"/>
      <c r="B1060" s="459"/>
      <c r="C1060" s="460" t="s">
        <v>621</v>
      </c>
      <c r="D1060" s="495" t="s">
        <v>685</v>
      </c>
      <c r="E1060" s="496"/>
      <c r="F1060" s="497" t="s">
        <v>652</v>
      </c>
      <c r="G1060" s="464">
        <v>0.312</v>
      </c>
      <c r="H1060" s="465">
        <v>325734</v>
      </c>
      <c r="I1060" s="466">
        <f>G1060*H1060</f>
        <v>101629.008</v>
      </c>
      <c r="K1060" s="544"/>
    </row>
    <row r="1061" spans="1:11" ht="15" customHeight="1">
      <c r="A1061" s="458"/>
      <c r="B1061" s="459"/>
      <c r="C1061" s="460" t="s">
        <v>621</v>
      </c>
      <c r="D1061" s="495" t="s">
        <v>804</v>
      </c>
      <c r="E1061" s="496"/>
      <c r="F1061" s="497" t="s">
        <v>652</v>
      </c>
      <c r="G1061" s="464">
        <v>0.46800000000000003</v>
      </c>
      <c r="H1061" s="465">
        <v>49000</v>
      </c>
      <c r="I1061" s="466">
        <f>G1061*H1061</f>
        <v>22932</v>
      </c>
      <c r="K1061" s="544"/>
    </row>
    <row r="1062" spans="1:11" ht="15" customHeight="1">
      <c r="A1062" s="511"/>
      <c r="B1062" s="512"/>
      <c r="C1062" s="513"/>
      <c r="D1062" s="514"/>
      <c r="E1062" s="515"/>
      <c r="F1062" s="516"/>
      <c r="G1062" s="517"/>
      <c r="H1062" s="518"/>
      <c r="I1062" s="518"/>
      <c r="K1062" s="544"/>
    </row>
    <row r="1063" spans="1:11" ht="15" customHeight="1">
      <c r="A1063" s="473"/>
      <c r="B1063" s="474" t="s">
        <v>643</v>
      </c>
      <c r="C1063" s="475"/>
      <c r="D1063" s="498"/>
      <c r="E1063" s="499"/>
      <c r="F1063" s="500"/>
      <c r="G1063" s="479"/>
      <c r="H1063" s="480"/>
      <c r="I1063" s="480">
        <f>SUM(I1050:I1062)</f>
        <v>991626.40800000005</v>
      </c>
      <c r="K1063" s="544"/>
    </row>
    <row r="1064" spans="1:11" ht="15" customHeight="1">
      <c r="A1064" s="481"/>
      <c r="B1064" s="482" t="s">
        <v>644</v>
      </c>
      <c r="C1064" s="483"/>
      <c r="D1064" s="501"/>
      <c r="E1064" s="483"/>
      <c r="F1064" s="486">
        <v>0.15</v>
      </c>
      <c r="G1064" s="487"/>
      <c r="H1064" s="488"/>
      <c r="I1064" s="480">
        <f>I1063*F1064</f>
        <v>148743.96119999999</v>
      </c>
      <c r="K1064" s="544"/>
    </row>
    <row r="1065" spans="1:11" ht="15" customHeight="1">
      <c r="A1065" s="481"/>
      <c r="B1065" s="482" t="s">
        <v>645</v>
      </c>
      <c r="C1065" s="483"/>
      <c r="D1065" s="501"/>
      <c r="E1065" s="483"/>
      <c r="F1065" s="483"/>
      <c r="G1065" s="487"/>
      <c r="H1065" s="488"/>
      <c r="I1065" s="480">
        <f>I1063+I1064</f>
        <v>1140370.3692000001</v>
      </c>
      <c r="K1065" s="544"/>
    </row>
    <row r="1066" spans="1:11" ht="15" customHeight="1">
      <c r="A1066" s="502" t="s">
        <v>657</v>
      </c>
      <c r="B1066" s="566"/>
      <c r="C1066" s="508"/>
      <c r="D1066" s="566"/>
      <c r="E1066" s="508"/>
      <c r="G1066" s="509"/>
      <c r="H1066" s="510"/>
      <c r="I1066" s="510"/>
      <c r="K1066" s="544"/>
    </row>
    <row r="1067" spans="1:11" ht="15" customHeight="1">
      <c r="A1067" s="502"/>
      <c r="B1067" s="566"/>
      <c r="C1067" s="508"/>
      <c r="D1067" s="566"/>
      <c r="E1067" s="508"/>
      <c r="G1067" s="509"/>
      <c r="H1067" s="510"/>
      <c r="I1067" s="510"/>
      <c r="K1067" s="544"/>
    </row>
    <row r="1068" spans="1:11" ht="15" customHeight="1">
      <c r="A1068" s="433" t="s">
        <v>611</v>
      </c>
      <c r="B1068" s="434"/>
      <c r="C1068" s="419" t="s">
        <v>589</v>
      </c>
      <c r="D1068" s="434" t="s">
        <v>808</v>
      </c>
      <c r="E1068" s="419"/>
      <c r="F1068" s="435"/>
      <c r="G1068" s="436"/>
      <c r="H1068" s="437"/>
      <c r="I1068" s="437"/>
      <c r="K1068" s="544"/>
    </row>
    <row r="1069" spans="1:11" ht="15" customHeight="1">
      <c r="A1069" s="433" t="s">
        <v>613</v>
      </c>
      <c r="B1069" s="434"/>
      <c r="C1069" s="419" t="s">
        <v>589</v>
      </c>
      <c r="D1069" s="434" t="s">
        <v>652</v>
      </c>
      <c r="E1069" s="419"/>
      <c r="F1069" s="435"/>
      <c r="G1069" s="436"/>
      <c r="H1069" s="437"/>
      <c r="I1069" s="437"/>
      <c r="K1069" s="544"/>
    </row>
    <row r="1070" spans="1:11" ht="15" customHeight="1">
      <c r="A1070" s="1012" t="s">
        <v>70</v>
      </c>
      <c r="B1070" s="1012" t="s">
        <v>350</v>
      </c>
      <c r="C1070" s="1014"/>
      <c r="D1070" s="1015"/>
      <c r="E1070" s="1018" t="s">
        <v>614</v>
      </c>
      <c r="F1070" s="1018" t="s">
        <v>615</v>
      </c>
      <c r="G1070" s="1020" t="s">
        <v>616</v>
      </c>
      <c r="H1070" s="443" t="s">
        <v>617</v>
      </c>
      <c r="I1070" s="443" t="s">
        <v>618</v>
      </c>
      <c r="K1070" s="544"/>
    </row>
    <row r="1071" spans="1:11" ht="15" customHeight="1">
      <c r="A1071" s="1013"/>
      <c r="B1071" s="1013"/>
      <c r="C1071" s="1016"/>
      <c r="D1071" s="1017"/>
      <c r="E1071" s="1019"/>
      <c r="F1071" s="1019"/>
      <c r="G1071" s="1021"/>
      <c r="H1071" s="449" t="s">
        <v>619</v>
      </c>
      <c r="I1071" s="449" t="s">
        <v>619</v>
      </c>
      <c r="K1071" s="544"/>
    </row>
    <row r="1072" spans="1:11" ht="15" customHeight="1">
      <c r="A1072" s="450"/>
      <c r="B1072" s="451"/>
      <c r="C1072" s="452"/>
      <c r="D1072" s="490"/>
      <c r="E1072" s="491"/>
      <c r="F1072" s="492"/>
      <c r="G1072" s="456"/>
      <c r="H1072" s="457"/>
      <c r="I1072" s="457"/>
      <c r="K1072" s="544"/>
    </row>
    <row r="1073" spans="1:11" ht="15" customHeight="1">
      <c r="A1073" s="458">
        <v>1</v>
      </c>
      <c r="B1073" s="459" t="s">
        <v>620</v>
      </c>
      <c r="D1073" s="495"/>
      <c r="E1073" s="496"/>
      <c r="F1073" s="497"/>
      <c r="G1073" s="464"/>
      <c r="H1073" s="465"/>
      <c r="I1073" s="466"/>
      <c r="K1073" s="544"/>
    </row>
    <row r="1074" spans="1:11" ht="15" customHeight="1">
      <c r="A1074" s="458"/>
      <c r="B1074" s="459"/>
      <c r="C1074" s="460" t="s">
        <v>621</v>
      </c>
      <c r="D1074" s="495" t="s">
        <v>622</v>
      </c>
      <c r="E1074" s="496" t="s">
        <v>623</v>
      </c>
      <c r="F1074" s="497" t="s">
        <v>624</v>
      </c>
      <c r="G1074" s="464">
        <f>0.009*8</f>
        <v>7.1999999999999995E-2</v>
      </c>
      <c r="H1074" s="465">
        <v>133600</v>
      </c>
      <c r="I1074" s="466">
        <f>G1074*H1074</f>
        <v>9619.1999999999989</v>
      </c>
      <c r="K1074" s="544"/>
    </row>
    <row r="1075" spans="1:11" ht="15" customHeight="1">
      <c r="A1075" s="458"/>
      <c r="B1075" s="459"/>
      <c r="C1075" s="460" t="s">
        <v>621</v>
      </c>
      <c r="D1075" s="495" t="s">
        <v>659</v>
      </c>
      <c r="E1075" s="496" t="s">
        <v>626</v>
      </c>
      <c r="F1075" s="497" t="s">
        <v>624</v>
      </c>
      <c r="G1075" s="464">
        <f>0.005*8</f>
        <v>0.04</v>
      </c>
      <c r="H1075" s="465">
        <v>167000</v>
      </c>
      <c r="I1075" s="466">
        <f>G1075*H1075</f>
        <v>6680</v>
      </c>
      <c r="K1075" s="544"/>
    </row>
    <row r="1076" spans="1:11" ht="15" customHeight="1">
      <c r="A1076" s="458"/>
      <c r="B1076" s="459"/>
      <c r="C1076" s="460" t="s">
        <v>621</v>
      </c>
      <c r="D1076" s="495" t="s">
        <v>660</v>
      </c>
      <c r="E1076" s="496" t="s">
        <v>627</v>
      </c>
      <c r="F1076" s="497" t="s">
        <v>624</v>
      </c>
      <c r="G1076" s="464">
        <f>0.0017*8</f>
        <v>1.3599999999999999E-2</v>
      </c>
      <c r="H1076" s="465">
        <v>200300</v>
      </c>
      <c r="I1076" s="466">
        <f>G1076*H1076</f>
        <v>2724.08</v>
      </c>
      <c r="K1076" s="544"/>
    </row>
    <row r="1077" spans="1:11" ht="15" customHeight="1">
      <c r="A1077" s="458"/>
      <c r="B1077" s="459"/>
      <c r="C1077" s="460" t="s">
        <v>621</v>
      </c>
      <c r="D1077" s="495" t="s">
        <v>628</v>
      </c>
      <c r="E1077" s="496" t="s">
        <v>629</v>
      </c>
      <c r="F1077" s="497" t="s">
        <v>624</v>
      </c>
      <c r="G1077" s="464">
        <f>0.0017*8</f>
        <v>1.3599999999999999E-2</v>
      </c>
      <c r="H1077" s="465">
        <v>234000</v>
      </c>
      <c r="I1077" s="466">
        <f>G1077*H1077</f>
        <v>3182.3999999999996</v>
      </c>
      <c r="K1077" s="544"/>
    </row>
    <row r="1078" spans="1:11" ht="15" customHeight="1">
      <c r="A1078" s="458"/>
      <c r="B1078" s="459"/>
      <c r="D1078" s="495"/>
      <c r="E1078" s="496"/>
      <c r="F1078" s="497"/>
      <c r="G1078" s="464"/>
      <c r="H1078" s="465"/>
      <c r="I1078" s="466"/>
      <c r="K1078" s="544"/>
    </row>
    <row r="1079" spans="1:11" ht="15" customHeight="1">
      <c r="A1079" s="458">
        <v>2</v>
      </c>
      <c r="B1079" s="459" t="s">
        <v>630</v>
      </c>
      <c r="D1079" s="495"/>
      <c r="E1079" s="496"/>
      <c r="F1079" s="497"/>
      <c r="G1079" s="464"/>
      <c r="H1079" s="465"/>
      <c r="I1079" s="466"/>
      <c r="K1079" s="544"/>
    </row>
    <row r="1080" spans="1:11" ht="15" customHeight="1">
      <c r="A1080" s="458"/>
      <c r="B1080" s="459"/>
      <c r="C1080" s="460" t="s">
        <v>621</v>
      </c>
      <c r="D1080" s="495" t="s">
        <v>809</v>
      </c>
      <c r="E1080" s="496"/>
      <c r="F1080" s="497" t="s">
        <v>652</v>
      </c>
      <c r="G1080" s="464">
        <v>7.0000000000000007E-2</v>
      </c>
      <c r="H1080" s="465">
        <v>1317000</v>
      </c>
      <c r="I1080" s="466">
        <f>G1080*H1080</f>
        <v>92190.000000000015</v>
      </c>
      <c r="K1080" s="544"/>
    </row>
    <row r="1081" spans="1:11" ht="15" customHeight="1">
      <c r="A1081" s="458"/>
      <c r="B1081" s="459"/>
      <c r="C1081" s="460" t="s">
        <v>621</v>
      </c>
      <c r="D1081" s="495" t="s">
        <v>810</v>
      </c>
      <c r="E1081" s="496"/>
      <c r="F1081" s="497" t="s">
        <v>96</v>
      </c>
      <c r="G1081" s="464">
        <v>10.6</v>
      </c>
      <c r="H1081" s="465">
        <v>13000</v>
      </c>
      <c r="I1081" s="466">
        <f>G1081*H1081</f>
        <v>137800</v>
      </c>
      <c r="K1081" s="544"/>
    </row>
    <row r="1082" spans="1:11" ht="15" customHeight="1">
      <c r="A1082" s="458"/>
      <c r="B1082" s="459"/>
      <c r="C1082" s="460" t="s">
        <v>621</v>
      </c>
      <c r="D1082" s="495" t="s">
        <v>811</v>
      </c>
      <c r="E1082" s="496"/>
      <c r="F1082" s="497" t="s">
        <v>353</v>
      </c>
      <c r="G1082" s="464">
        <v>0.94</v>
      </c>
      <c r="H1082" s="465">
        <v>10500</v>
      </c>
      <c r="I1082" s="466">
        <f>G1082*H1082</f>
        <v>9870</v>
      </c>
      <c r="K1082" s="544"/>
    </row>
    <row r="1083" spans="1:11" ht="15" customHeight="1">
      <c r="A1083" s="458"/>
      <c r="B1083" s="472"/>
      <c r="D1083" s="495"/>
      <c r="E1083" s="496"/>
      <c r="F1083" s="497"/>
      <c r="G1083" s="464"/>
      <c r="H1083" s="465"/>
      <c r="I1083" s="465"/>
      <c r="K1083" s="544"/>
    </row>
    <row r="1084" spans="1:11" ht="15" customHeight="1">
      <c r="A1084" s="458">
        <v>2</v>
      </c>
      <c r="B1084" s="459" t="s">
        <v>762</v>
      </c>
      <c r="D1084" s="495"/>
      <c r="E1084" s="496"/>
      <c r="F1084" s="497"/>
      <c r="G1084" s="464"/>
      <c r="H1084" s="465"/>
      <c r="I1084" s="466"/>
      <c r="K1084" s="544"/>
    </row>
    <row r="1085" spans="1:11" ht="15" customHeight="1">
      <c r="A1085" s="458"/>
      <c r="B1085" s="459"/>
      <c r="C1085" s="460" t="s">
        <v>621</v>
      </c>
      <c r="D1085" s="495" t="s">
        <v>812</v>
      </c>
      <c r="E1085" s="496"/>
      <c r="F1085" s="497" t="s">
        <v>813</v>
      </c>
      <c r="G1085" s="464">
        <v>1</v>
      </c>
      <c r="H1085" s="465">
        <f>300000+(5600*5)</f>
        <v>328000</v>
      </c>
      <c r="I1085" s="466">
        <f>G1085*H1085</f>
        <v>328000</v>
      </c>
      <c r="K1085" s="544"/>
    </row>
    <row r="1086" spans="1:11" ht="15" customHeight="1">
      <c r="A1086" s="458"/>
      <c r="B1086" s="459"/>
      <c r="C1086" s="460" t="s">
        <v>621</v>
      </c>
      <c r="D1086" s="495" t="s">
        <v>814</v>
      </c>
      <c r="E1086" s="496"/>
      <c r="F1086" s="497" t="s">
        <v>813</v>
      </c>
      <c r="G1086" s="464">
        <v>1</v>
      </c>
      <c r="H1086" s="465">
        <f>9000000/32</f>
        <v>281250</v>
      </c>
      <c r="I1086" s="466">
        <f>G1086*H1086</f>
        <v>281250</v>
      </c>
      <c r="K1086" s="544"/>
    </row>
    <row r="1087" spans="1:11" ht="15" customHeight="1">
      <c r="A1087" s="458"/>
      <c r="B1087" s="459"/>
      <c r="C1087" s="460" t="s">
        <v>621</v>
      </c>
      <c r="D1087" s="495" t="s">
        <v>599</v>
      </c>
      <c r="E1087" s="496"/>
      <c r="F1087" s="497" t="s">
        <v>815</v>
      </c>
      <c r="G1087" s="464">
        <v>1</v>
      </c>
      <c r="H1087" s="465">
        <v>7000</v>
      </c>
      <c r="I1087" s="466">
        <f>G1087*H1087</f>
        <v>7000</v>
      </c>
      <c r="K1087" s="544"/>
    </row>
    <row r="1088" spans="1:11" ht="15" customHeight="1">
      <c r="A1088" s="511"/>
      <c r="B1088" s="512"/>
      <c r="C1088" s="513"/>
      <c r="D1088" s="514"/>
      <c r="E1088" s="515"/>
      <c r="F1088" s="516"/>
      <c r="G1088" s="517"/>
      <c r="H1088" s="518"/>
      <c r="I1088" s="518"/>
      <c r="K1088" s="544"/>
    </row>
    <row r="1089" spans="1:17" ht="15" customHeight="1">
      <c r="A1089" s="473"/>
      <c r="B1089" s="474" t="s">
        <v>643</v>
      </c>
      <c r="C1089" s="475"/>
      <c r="D1089" s="498"/>
      <c r="E1089" s="499"/>
      <c r="F1089" s="500"/>
      <c r="G1089" s="479"/>
      <c r="H1089" s="480"/>
      <c r="I1089" s="480">
        <f>SUM(I1072:I1087)</f>
        <v>878315.68</v>
      </c>
      <c r="K1089" s="544"/>
    </row>
    <row r="1090" spans="1:17" ht="15" customHeight="1">
      <c r="A1090" s="481"/>
      <c r="B1090" s="482" t="s">
        <v>644</v>
      </c>
      <c r="C1090" s="483"/>
      <c r="D1090" s="501"/>
      <c r="E1090" s="483"/>
      <c r="F1090" s="486"/>
      <c r="G1090" s="487"/>
      <c r="H1090" s="488"/>
      <c r="I1090" s="480">
        <f>I1089*F1090</f>
        <v>0</v>
      </c>
      <c r="K1090" s="544"/>
    </row>
    <row r="1091" spans="1:17" ht="15" customHeight="1">
      <c r="A1091" s="481"/>
      <c r="B1091" s="482" t="s">
        <v>645</v>
      </c>
      <c r="C1091" s="483"/>
      <c r="D1091" s="501"/>
      <c r="E1091" s="483"/>
      <c r="F1091" s="483"/>
      <c r="G1091" s="487"/>
      <c r="H1091" s="488"/>
      <c r="I1091" s="480">
        <f>I1089+I1090</f>
        <v>878315.68</v>
      </c>
      <c r="K1091" s="544"/>
    </row>
    <row r="1092" spans="1:17" ht="15" customHeight="1">
      <c r="A1092" s="502" t="s">
        <v>657</v>
      </c>
      <c r="B1092" s="566"/>
      <c r="C1092" s="508"/>
      <c r="D1092" s="566"/>
      <c r="E1092" s="508"/>
      <c r="G1092" s="509"/>
      <c r="H1092" s="510"/>
      <c r="I1092" s="510"/>
      <c r="K1092" s="544"/>
    </row>
    <row r="1093" spans="1:17" ht="15" customHeight="1">
      <c r="A1093" s="502"/>
      <c r="B1093" s="566"/>
      <c r="C1093" s="508"/>
      <c r="D1093" s="566"/>
      <c r="E1093" s="508"/>
      <c r="G1093" s="509"/>
      <c r="H1093" s="510"/>
      <c r="I1093" s="510"/>
      <c r="K1093" s="544"/>
    </row>
    <row r="1094" spans="1:17" ht="15" customHeight="1">
      <c r="A1094" s="433" t="s">
        <v>611</v>
      </c>
      <c r="B1094" s="434"/>
      <c r="C1094" s="419" t="s">
        <v>589</v>
      </c>
      <c r="D1094" s="434" t="s">
        <v>808</v>
      </c>
      <c r="E1094" s="419"/>
      <c r="F1094" s="435"/>
      <c r="G1094" s="436"/>
      <c r="H1094" s="437"/>
      <c r="I1094" s="437"/>
      <c r="K1094" s="544"/>
    </row>
    <row r="1095" spans="1:17" ht="15" customHeight="1">
      <c r="A1095" s="433" t="s">
        <v>613</v>
      </c>
      <c r="B1095" s="434"/>
      <c r="C1095" s="419" t="s">
        <v>589</v>
      </c>
      <c r="D1095" s="434" t="s">
        <v>607</v>
      </c>
      <c r="E1095" s="419"/>
      <c r="F1095" s="435"/>
      <c r="G1095" s="436"/>
      <c r="H1095" s="437"/>
      <c r="I1095" s="437"/>
      <c r="K1095" s="544"/>
    </row>
    <row r="1096" spans="1:17" ht="15" customHeight="1">
      <c r="A1096" s="1012" t="s">
        <v>70</v>
      </c>
      <c r="B1096" s="1012" t="s">
        <v>350</v>
      </c>
      <c r="C1096" s="1014"/>
      <c r="D1096" s="1015"/>
      <c r="E1096" s="1018" t="s">
        <v>614</v>
      </c>
      <c r="F1096" s="1018" t="s">
        <v>615</v>
      </c>
      <c r="G1096" s="1020" t="s">
        <v>616</v>
      </c>
      <c r="H1096" s="443" t="s">
        <v>617</v>
      </c>
      <c r="I1096" s="443" t="s">
        <v>618</v>
      </c>
      <c r="K1096" s="544"/>
    </row>
    <row r="1097" spans="1:17" ht="15" customHeight="1">
      <c r="A1097" s="1013"/>
      <c r="B1097" s="1013"/>
      <c r="C1097" s="1016"/>
      <c r="D1097" s="1017"/>
      <c r="E1097" s="1019"/>
      <c r="F1097" s="1019"/>
      <c r="G1097" s="1021"/>
      <c r="H1097" s="449" t="s">
        <v>619</v>
      </c>
      <c r="I1097" s="449" t="s">
        <v>619</v>
      </c>
      <c r="K1097" s="544"/>
    </row>
    <row r="1098" spans="1:17" ht="15" customHeight="1">
      <c r="A1098" s="450"/>
      <c r="B1098" s="451"/>
      <c r="C1098" s="452"/>
      <c r="D1098" s="490"/>
      <c r="E1098" s="491"/>
      <c r="F1098" s="492"/>
      <c r="G1098" s="456"/>
      <c r="H1098" s="457"/>
      <c r="I1098" s="457"/>
      <c r="K1098" s="544"/>
    </row>
    <row r="1099" spans="1:17" ht="15" customHeight="1">
      <c r="A1099" s="458">
        <v>1</v>
      </c>
      <c r="B1099" s="459" t="s">
        <v>620</v>
      </c>
      <c r="D1099" s="495"/>
      <c r="E1099" s="496"/>
      <c r="F1099" s="497"/>
      <c r="G1099" s="464"/>
      <c r="H1099" s="465"/>
      <c r="I1099" s="466"/>
      <c r="K1099" s="544"/>
    </row>
    <row r="1100" spans="1:17" ht="15" customHeight="1">
      <c r="A1100" s="458"/>
      <c r="B1100" s="459"/>
      <c r="C1100" s="460" t="s">
        <v>621</v>
      </c>
      <c r="D1100" s="495" t="s">
        <v>622</v>
      </c>
      <c r="E1100" s="496" t="s">
        <v>623</v>
      </c>
      <c r="F1100" s="497" t="s">
        <v>624</v>
      </c>
      <c r="G1100" s="464">
        <f>0.009*8*1.5</f>
        <v>0.10799999999999998</v>
      </c>
      <c r="H1100" s="465">
        <v>135000</v>
      </c>
      <c r="I1100" s="466">
        <f>G1100*H1100</f>
        <v>14579.999999999998</v>
      </c>
      <c r="K1100" s="544"/>
    </row>
    <row r="1101" spans="1:17" ht="15" customHeight="1">
      <c r="A1101" s="458"/>
      <c r="B1101" s="459"/>
      <c r="C1101" s="460" t="s">
        <v>621</v>
      </c>
      <c r="D1101" s="495" t="s">
        <v>659</v>
      </c>
      <c r="E1101" s="496" t="s">
        <v>626</v>
      </c>
      <c r="F1101" s="497" t="s">
        <v>624</v>
      </c>
      <c r="G1101" s="464">
        <f>0.005*8*1.5</f>
        <v>0.06</v>
      </c>
      <c r="H1101" s="465">
        <v>170000</v>
      </c>
      <c r="I1101" s="466">
        <f>G1101*H1101</f>
        <v>10200</v>
      </c>
      <c r="K1101" s="544"/>
    </row>
    <row r="1102" spans="1:17" ht="15" customHeight="1">
      <c r="A1102" s="458"/>
      <c r="B1102" s="459"/>
      <c r="C1102" s="460" t="s">
        <v>621</v>
      </c>
      <c r="D1102" s="495" t="s">
        <v>660</v>
      </c>
      <c r="E1102" s="496" t="s">
        <v>627</v>
      </c>
      <c r="F1102" s="497" t="s">
        <v>624</v>
      </c>
      <c r="G1102" s="464">
        <f>0.0017*8*1.5</f>
        <v>2.0399999999999998E-2</v>
      </c>
      <c r="H1102" s="465">
        <v>180000</v>
      </c>
      <c r="I1102" s="466">
        <f>G1102*H1102</f>
        <v>3671.9999999999995</v>
      </c>
      <c r="K1102" s="544"/>
    </row>
    <row r="1103" spans="1:17" ht="15" customHeight="1">
      <c r="A1103" s="458"/>
      <c r="B1103" s="459"/>
      <c r="C1103" s="460" t="s">
        <v>621</v>
      </c>
      <c r="D1103" s="495" t="s">
        <v>628</v>
      </c>
      <c r="E1103" s="496" t="s">
        <v>629</v>
      </c>
      <c r="F1103" s="497" t="s">
        <v>624</v>
      </c>
      <c r="G1103" s="464">
        <f>0.0017*8*1.5</f>
        <v>2.0399999999999998E-2</v>
      </c>
      <c r="H1103" s="465">
        <v>235000</v>
      </c>
      <c r="I1103" s="466">
        <f>G1103*H1103</f>
        <v>4793.9999999999991</v>
      </c>
      <c r="K1103" s="544"/>
    </row>
    <row r="1104" spans="1:17" ht="15" customHeight="1">
      <c r="A1104" s="458"/>
      <c r="B1104" s="459"/>
      <c r="C1104" s="460" t="s">
        <v>621</v>
      </c>
      <c r="D1104" s="495" t="s">
        <v>816</v>
      </c>
      <c r="E1104" s="496" t="s">
        <v>629</v>
      </c>
      <c r="F1104" s="497" t="s">
        <v>607</v>
      </c>
      <c r="G1104" s="464">
        <v>1</v>
      </c>
      <c r="H1104" s="465">
        <v>150000</v>
      </c>
      <c r="I1104" s="466">
        <f>G1104*H1104</f>
        <v>150000</v>
      </c>
      <c r="K1104" s="544"/>
      <c r="Q1104" s="494" t="s">
        <v>817</v>
      </c>
    </row>
    <row r="1105" spans="1:18" ht="15" customHeight="1">
      <c r="A1105" s="458"/>
      <c r="B1105" s="1023" t="s">
        <v>818</v>
      </c>
      <c r="C1105" s="1024"/>
      <c r="D1105" s="1024"/>
      <c r="E1105" s="1024"/>
      <c r="F1105" s="1024"/>
      <c r="G1105" s="1024"/>
      <c r="H1105" s="1025"/>
      <c r="I1105" s="545">
        <f>SUM(I1100:I1104)</f>
        <v>183246</v>
      </c>
      <c r="K1105" s="544"/>
      <c r="L1105" s="493" t="s">
        <v>819</v>
      </c>
      <c r="M1105" s="567" t="s">
        <v>378</v>
      </c>
      <c r="O1105" s="493">
        <f>6*1</f>
        <v>6</v>
      </c>
      <c r="P1105" s="494" t="s">
        <v>606</v>
      </c>
      <c r="Q1105" s="568">
        <f>19/12</f>
        <v>1.5833333333333333</v>
      </c>
      <c r="R1105" s="493">
        <f>O1105*Q1105</f>
        <v>9.5</v>
      </c>
    </row>
    <row r="1106" spans="1:18" ht="15" customHeight="1">
      <c r="A1106" s="458">
        <v>2</v>
      </c>
      <c r="B1106" s="459" t="s">
        <v>630</v>
      </c>
      <c r="D1106" s="495"/>
      <c r="E1106" s="496"/>
      <c r="F1106" s="497"/>
      <c r="G1106" s="464"/>
      <c r="H1106" s="465"/>
      <c r="I1106" s="466"/>
      <c r="K1106" s="544"/>
      <c r="L1106" s="493" t="s">
        <v>820</v>
      </c>
      <c r="M1106" s="567" t="s">
        <v>378</v>
      </c>
      <c r="O1106" s="493">
        <f>(3.14*0.3*1.2)*(1/0.15)</f>
        <v>7.5359999999999996</v>
      </c>
      <c r="P1106" s="494" t="s">
        <v>606</v>
      </c>
      <c r="Q1106" s="568">
        <f>7.4/12</f>
        <v>0.6166666666666667</v>
      </c>
      <c r="R1106" s="493">
        <f>O1106*Q1106</f>
        <v>4.6471999999999998</v>
      </c>
    </row>
    <row r="1107" spans="1:18" ht="15" customHeight="1">
      <c r="A1107" s="458"/>
      <c r="B1107" s="459"/>
      <c r="C1107" s="460" t="s">
        <v>621</v>
      </c>
      <c r="D1107" s="495" t="s">
        <v>821</v>
      </c>
      <c r="E1107" s="496"/>
      <c r="F1107" s="497" t="s">
        <v>652</v>
      </c>
      <c r="G1107" s="464">
        <f>0.3^2*3.14*1</f>
        <v>0.28260000000000002</v>
      </c>
      <c r="H1107" s="465">
        <v>915000</v>
      </c>
      <c r="I1107" s="466">
        <f>G1107*H1107</f>
        <v>258579.00000000003</v>
      </c>
      <c r="K1107" s="544"/>
    </row>
    <row r="1108" spans="1:18" ht="15" customHeight="1">
      <c r="A1108" s="458"/>
      <c r="B1108" s="459"/>
      <c r="C1108" s="460" t="s">
        <v>621</v>
      </c>
      <c r="D1108" s="495" t="s">
        <v>822</v>
      </c>
      <c r="E1108" s="496"/>
      <c r="F1108" s="497" t="s">
        <v>96</v>
      </c>
      <c r="G1108" s="464">
        <f>SUM(R1105:R1106)</f>
        <v>14.1472</v>
      </c>
      <c r="H1108" s="465">
        <v>18500</v>
      </c>
      <c r="I1108" s="466">
        <f>G1108*H1108</f>
        <v>261723.19999999998</v>
      </c>
      <c r="K1108" s="544"/>
    </row>
    <row r="1109" spans="1:18" ht="15" customHeight="1">
      <c r="A1109" s="458"/>
      <c r="B1109" s="459"/>
      <c r="C1109" s="460" t="s">
        <v>621</v>
      </c>
      <c r="D1109" s="495" t="s">
        <v>811</v>
      </c>
      <c r="E1109" s="496"/>
      <c r="F1109" s="497" t="s">
        <v>353</v>
      </c>
      <c r="G1109" s="464">
        <v>0.94</v>
      </c>
      <c r="H1109" s="465">
        <v>10500</v>
      </c>
      <c r="I1109" s="466">
        <f>G1109*H1109</f>
        <v>9870</v>
      </c>
      <c r="K1109" s="544"/>
    </row>
    <row r="1110" spans="1:18" ht="15" customHeight="1">
      <c r="A1110" s="458"/>
      <c r="B1110" s="472"/>
      <c r="D1110" s="495"/>
      <c r="E1110" s="496"/>
      <c r="F1110" s="497"/>
      <c r="G1110" s="464"/>
      <c r="H1110" s="465"/>
      <c r="I1110" s="465"/>
      <c r="K1110" s="544"/>
    </row>
    <row r="1111" spans="1:18" ht="15" customHeight="1">
      <c r="A1111" s="458">
        <v>2</v>
      </c>
      <c r="B1111" s="459" t="s">
        <v>762</v>
      </c>
      <c r="D1111" s="495"/>
      <c r="E1111" s="496"/>
      <c r="F1111" s="497"/>
      <c r="G1111" s="464"/>
      <c r="H1111" s="465"/>
      <c r="I1111" s="466"/>
      <c r="K1111" s="544"/>
    </row>
    <row r="1112" spans="1:18" ht="15" customHeight="1">
      <c r="A1112" s="458"/>
      <c r="B1112" s="459"/>
      <c r="C1112" s="460" t="s">
        <v>621</v>
      </c>
      <c r="D1112" s="495" t="s">
        <v>814</v>
      </c>
      <c r="E1112" s="496"/>
      <c r="F1112" s="497" t="s">
        <v>813</v>
      </c>
      <c r="G1112" s="464">
        <v>1</v>
      </c>
      <c r="H1112" s="465">
        <f>5000000/32*0</f>
        <v>0</v>
      </c>
      <c r="I1112" s="466">
        <f>G1112*H1112</f>
        <v>0</v>
      </c>
      <c r="K1112" s="544"/>
    </row>
    <row r="1113" spans="1:18" ht="15" customHeight="1">
      <c r="A1113" s="458"/>
      <c r="B1113" s="459"/>
      <c r="C1113" s="460" t="s">
        <v>621</v>
      </c>
      <c r="D1113" s="495" t="s">
        <v>599</v>
      </c>
      <c r="E1113" s="496"/>
      <c r="F1113" s="497" t="s">
        <v>815</v>
      </c>
      <c r="G1113" s="464">
        <v>1</v>
      </c>
      <c r="H1113" s="465">
        <v>7000</v>
      </c>
      <c r="I1113" s="466">
        <f>G1113*H1113</f>
        <v>7000</v>
      </c>
      <c r="K1113" s="544"/>
    </row>
    <row r="1114" spans="1:18" ht="15" customHeight="1">
      <c r="A1114" s="458"/>
      <c r="B1114" s="1023" t="s">
        <v>823</v>
      </c>
      <c r="C1114" s="1024"/>
      <c r="D1114" s="1024"/>
      <c r="E1114" s="1024"/>
      <c r="F1114" s="1024"/>
      <c r="G1114" s="1024"/>
      <c r="H1114" s="1025"/>
      <c r="I1114" s="545">
        <f>SUM(I1107:I1113)</f>
        <v>537172.19999999995</v>
      </c>
      <c r="K1114" s="544"/>
    </row>
    <row r="1115" spans="1:18" ht="15" customHeight="1">
      <c r="A1115" s="511"/>
      <c r="B1115" s="512"/>
      <c r="C1115" s="513"/>
      <c r="D1115" s="514"/>
      <c r="E1115" s="515"/>
      <c r="F1115" s="516"/>
      <c r="G1115" s="517"/>
      <c r="H1115" s="518"/>
      <c r="I1115" s="518"/>
      <c r="K1115" s="544"/>
    </row>
    <row r="1116" spans="1:18" ht="15" customHeight="1">
      <c r="A1116" s="473"/>
      <c r="B1116" s="474" t="s">
        <v>643</v>
      </c>
      <c r="C1116" s="475"/>
      <c r="D1116" s="498"/>
      <c r="E1116" s="499"/>
      <c r="F1116" s="500"/>
      <c r="G1116" s="479"/>
      <c r="H1116" s="480"/>
      <c r="I1116" s="480">
        <f>I1105+I1114</f>
        <v>720418.2</v>
      </c>
      <c r="K1116" s="544"/>
    </row>
    <row r="1117" spans="1:18" ht="15" customHeight="1">
      <c r="A1117" s="481"/>
      <c r="B1117" s="482" t="s">
        <v>644</v>
      </c>
      <c r="C1117" s="483"/>
      <c r="D1117" s="501"/>
      <c r="E1117" s="483"/>
      <c r="F1117" s="486"/>
      <c r="G1117" s="487"/>
      <c r="H1117" s="488"/>
      <c r="I1117" s="480">
        <f>I1116*F1117</f>
        <v>0</v>
      </c>
      <c r="K1117" s="544"/>
    </row>
    <row r="1118" spans="1:18" ht="15" customHeight="1">
      <c r="A1118" s="481"/>
      <c r="B1118" s="482" t="s">
        <v>645</v>
      </c>
      <c r="C1118" s="483"/>
      <c r="D1118" s="501"/>
      <c r="E1118" s="483"/>
      <c r="F1118" s="483"/>
      <c r="G1118" s="487"/>
      <c r="H1118" s="488"/>
      <c r="I1118" s="480">
        <f>I1116+I1117</f>
        <v>720418.2</v>
      </c>
      <c r="K1118" s="544"/>
    </row>
    <row r="1119" spans="1:18" ht="15" customHeight="1">
      <c r="A1119" s="502" t="s">
        <v>657</v>
      </c>
      <c r="B1119" s="566"/>
      <c r="C1119" s="508"/>
      <c r="D1119" s="566"/>
      <c r="E1119" s="508"/>
      <c r="G1119" s="509"/>
      <c r="H1119" s="510"/>
      <c r="I1119" s="510"/>
      <c r="K1119" s="544"/>
    </row>
    <row r="1120" spans="1:18" ht="15" customHeight="1">
      <c r="A1120" s="502"/>
      <c r="B1120" s="566"/>
      <c r="C1120" s="508"/>
      <c r="D1120" s="566"/>
      <c r="E1120" s="508"/>
      <c r="G1120" s="509"/>
      <c r="H1120" s="510"/>
      <c r="I1120" s="510"/>
      <c r="K1120" s="544"/>
    </row>
    <row r="1121" spans="1:12" ht="16.5">
      <c r="A1121" s="433" t="s">
        <v>824</v>
      </c>
      <c r="F1121" s="530"/>
      <c r="G1121" s="531"/>
      <c r="H1121" s="519"/>
      <c r="I1121" s="519"/>
    </row>
    <row r="1122" spans="1:12" ht="16.5">
      <c r="A1122" s="433" t="s">
        <v>611</v>
      </c>
      <c r="B1122" s="434"/>
      <c r="C1122" s="419" t="s">
        <v>589</v>
      </c>
      <c r="D1122" s="434" t="s">
        <v>825</v>
      </c>
      <c r="E1122" s="419"/>
      <c r="F1122" s="435"/>
      <c r="G1122" s="436"/>
      <c r="H1122" s="437"/>
      <c r="I1122" s="437"/>
    </row>
    <row r="1123" spans="1:12" ht="16.5">
      <c r="A1123" s="433" t="s">
        <v>613</v>
      </c>
      <c r="B1123" s="434"/>
      <c r="C1123" s="419" t="s">
        <v>589</v>
      </c>
      <c r="D1123" s="434" t="s">
        <v>652</v>
      </c>
      <c r="E1123" s="419"/>
      <c r="F1123" s="435"/>
      <c r="G1123" s="436"/>
      <c r="H1123" s="437"/>
      <c r="I1123" s="437"/>
      <c r="L1123" s="434"/>
    </row>
    <row r="1124" spans="1:12" ht="16.5">
      <c r="A1124" s="438" t="s">
        <v>70</v>
      </c>
      <c r="B1124" s="438" t="s">
        <v>350</v>
      </c>
      <c r="C1124" s="439"/>
      <c r="D1124" s="440"/>
      <c r="E1124" s="441" t="s">
        <v>614</v>
      </c>
      <c r="F1124" s="441" t="s">
        <v>615</v>
      </c>
      <c r="G1124" s="442" t="s">
        <v>616</v>
      </c>
      <c r="H1124" s="443" t="s">
        <v>617</v>
      </c>
      <c r="I1124" s="443" t="s">
        <v>618</v>
      </c>
    </row>
    <row r="1125" spans="1:12" ht="16.5">
      <c r="A1125" s="444"/>
      <c r="B1125" s="444"/>
      <c r="C1125" s="445"/>
      <c r="D1125" s="446"/>
      <c r="E1125" s="447"/>
      <c r="F1125" s="447"/>
      <c r="G1125" s="448"/>
      <c r="H1125" s="449" t="s">
        <v>619</v>
      </c>
      <c r="I1125" s="449" t="s">
        <v>619</v>
      </c>
    </row>
    <row r="1126" spans="1:12" ht="14.5">
      <c r="A1126" s="450"/>
      <c r="B1126" s="451"/>
      <c r="C1126" s="452"/>
      <c r="D1126" s="490"/>
      <c r="E1126" s="491"/>
      <c r="F1126" s="492"/>
      <c r="G1126" s="456"/>
      <c r="H1126" s="457"/>
      <c r="I1126" s="457"/>
    </row>
    <row r="1127" spans="1:12" ht="14.5">
      <c r="A1127" s="458">
        <v>1</v>
      </c>
      <c r="B1127" s="459" t="s">
        <v>620</v>
      </c>
      <c r="D1127" s="495"/>
      <c r="E1127" s="496"/>
      <c r="F1127" s="497"/>
      <c r="G1127" s="464"/>
      <c r="H1127" s="465"/>
      <c r="I1127" s="466"/>
    </row>
    <row r="1128" spans="1:12" ht="14.5">
      <c r="A1128" s="458"/>
      <c r="B1128" s="459"/>
      <c r="C1128" s="460" t="s">
        <v>621</v>
      </c>
      <c r="D1128" s="495" t="s">
        <v>622</v>
      </c>
      <c r="E1128" s="496" t="s">
        <v>623</v>
      </c>
      <c r="F1128" s="497" t="s">
        <v>624</v>
      </c>
      <c r="G1128" s="464">
        <v>0.3</v>
      </c>
      <c r="H1128" s="465">
        <f>H3023</f>
        <v>133600</v>
      </c>
      <c r="I1128" s="466">
        <f>G1128*H1128</f>
        <v>40080</v>
      </c>
    </row>
    <row r="1129" spans="1:12" ht="14.5">
      <c r="A1129" s="458"/>
      <c r="B1129" s="459"/>
      <c r="C1129" s="460" t="s">
        <v>621</v>
      </c>
      <c r="D1129" s="495" t="s">
        <v>659</v>
      </c>
      <c r="E1129" s="496" t="s">
        <v>626</v>
      </c>
      <c r="F1129" s="497" t="s">
        <v>624</v>
      </c>
      <c r="G1129" s="464">
        <v>0.1</v>
      </c>
      <c r="H1129" s="465">
        <f>H3024</f>
        <v>167000</v>
      </c>
      <c r="I1129" s="466">
        <f>G1129*H1129</f>
        <v>16700</v>
      </c>
    </row>
    <row r="1130" spans="1:12" ht="14.5">
      <c r="A1130" s="458"/>
      <c r="B1130" s="459"/>
      <c r="C1130" s="460" t="s">
        <v>621</v>
      </c>
      <c r="D1130" s="495" t="s">
        <v>660</v>
      </c>
      <c r="E1130" s="496" t="s">
        <v>627</v>
      </c>
      <c r="F1130" s="497" t="s">
        <v>624</v>
      </c>
      <c r="G1130" s="464">
        <v>0.01</v>
      </c>
      <c r="H1130" s="465">
        <f>H3025</f>
        <v>200300</v>
      </c>
      <c r="I1130" s="466">
        <f>G1130*H1130</f>
        <v>2003</v>
      </c>
    </row>
    <row r="1131" spans="1:12" ht="14.5">
      <c r="A1131" s="458"/>
      <c r="B1131" s="459"/>
      <c r="C1131" s="460" t="s">
        <v>621</v>
      </c>
      <c r="D1131" s="495" t="s">
        <v>628</v>
      </c>
      <c r="E1131" s="496" t="s">
        <v>629</v>
      </c>
      <c r="F1131" s="497" t="s">
        <v>624</v>
      </c>
      <c r="G1131" s="464">
        <v>1.4999999999999999E-2</v>
      </c>
      <c r="H1131" s="465">
        <f>H3026</f>
        <v>234000</v>
      </c>
      <c r="I1131" s="466">
        <f>G1131*H1131</f>
        <v>3510</v>
      </c>
    </row>
    <row r="1132" spans="1:12" ht="14.5">
      <c r="A1132" s="458">
        <v>2</v>
      </c>
      <c r="B1132" s="459" t="s">
        <v>630</v>
      </c>
      <c r="D1132" s="495"/>
      <c r="E1132" s="496"/>
      <c r="F1132" s="497"/>
      <c r="G1132" s="464"/>
      <c r="H1132" s="465"/>
      <c r="I1132" s="466"/>
    </row>
    <row r="1133" spans="1:12" ht="14.5">
      <c r="A1133" s="458"/>
      <c r="B1133" s="459"/>
      <c r="C1133" s="460" t="s">
        <v>621</v>
      </c>
      <c r="D1133" s="495" t="s">
        <v>826</v>
      </c>
      <c r="E1133" s="496"/>
      <c r="F1133" s="497" t="s">
        <v>774</v>
      </c>
      <c r="G1133" s="464">
        <v>70</v>
      </c>
      <c r="H1133" s="465">
        <v>1300</v>
      </c>
      <c r="I1133" s="466">
        <f>G1133*H1133</f>
        <v>91000</v>
      </c>
    </row>
    <row r="1134" spans="1:12" ht="14.5">
      <c r="A1134" s="458"/>
      <c r="B1134" s="459"/>
      <c r="C1134" s="460" t="s">
        <v>621</v>
      </c>
      <c r="D1134" s="495" t="s">
        <v>794</v>
      </c>
      <c r="E1134" s="496"/>
      <c r="F1134" s="497" t="s">
        <v>96</v>
      </c>
      <c r="G1134" s="464">
        <v>24.8</v>
      </c>
      <c r="H1134" s="465">
        <v>1250</v>
      </c>
      <c r="I1134" s="466">
        <f>G1134*H1134</f>
        <v>31000</v>
      </c>
    </row>
    <row r="1135" spans="1:12" ht="14.5">
      <c r="A1135" s="458"/>
      <c r="B1135" s="459"/>
      <c r="C1135" s="460" t="s">
        <v>621</v>
      </c>
      <c r="D1135" s="495" t="s">
        <v>685</v>
      </c>
      <c r="E1135" s="496"/>
      <c r="F1135" s="497" t="s">
        <v>652</v>
      </c>
      <c r="G1135" s="464">
        <v>2.8000000000000001E-2</v>
      </c>
      <c r="H1135" s="465">
        <v>325734</v>
      </c>
      <c r="I1135" s="466">
        <f>G1135*H1135</f>
        <v>9120.5519999999997</v>
      </c>
    </row>
    <row r="1136" spans="1:12" ht="14.5">
      <c r="A1136" s="511"/>
      <c r="B1136" s="512"/>
      <c r="C1136" s="513"/>
      <c r="D1136" s="514"/>
      <c r="E1136" s="515"/>
      <c r="F1136" s="516"/>
      <c r="G1136" s="517"/>
      <c r="H1136" s="518"/>
      <c r="I1136" s="518"/>
    </row>
    <row r="1137" spans="1:9" ht="14.5">
      <c r="A1137" s="473"/>
      <c r="B1137" s="474" t="s">
        <v>643</v>
      </c>
      <c r="C1137" s="475"/>
      <c r="D1137" s="498"/>
      <c r="E1137" s="499"/>
      <c r="F1137" s="500"/>
      <c r="G1137" s="479"/>
      <c r="H1137" s="480"/>
      <c r="I1137" s="480">
        <f>SUM(I1126:I1136)</f>
        <v>193413.552</v>
      </c>
    </row>
    <row r="1138" spans="1:9" ht="14.5">
      <c r="A1138" s="481"/>
      <c r="B1138" s="482" t="s">
        <v>644</v>
      </c>
      <c r="C1138" s="483"/>
      <c r="D1138" s="501"/>
      <c r="E1138" s="483"/>
      <c r="F1138" s="486">
        <v>0.15</v>
      </c>
      <c r="G1138" s="487"/>
      <c r="H1138" s="488"/>
      <c r="I1138" s="480">
        <f>I1137*F1138</f>
        <v>29012.032799999997</v>
      </c>
    </row>
    <row r="1139" spans="1:9" ht="14.5">
      <c r="A1139" s="481"/>
      <c r="B1139" s="482" t="s">
        <v>645</v>
      </c>
      <c r="C1139" s="483"/>
      <c r="D1139" s="501"/>
      <c r="E1139" s="483"/>
      <c r="F1139" s="483"/>
      <c r="G1139" s="487"/>
      <c r="H1139" s="488"/>
      <c r="I1139" s="480">
        <f>I1137+I1138</f>
        <v>222425.58479999998</v>
      </c>
    </row>
    <row r="1140" spans="1:9" ht="14.5">
      <c r="A1140" s="502" t="s">
        <v>657</v>
      </c>
      <c r="B1140" s="503"/>
      <c r="C1140" s="504"/>
      <c r="D1140" s="503"/>
      <c r="E1140" s="504"/>
      <c r="F1140" s="504"/>
      <c r="G1140" s="505"/>
      <c r="H1140" s="506"/>
      <c r="I1140" s="507"/>
    </row>
    <row r="1141" spans="1:9" ht="14.5">
      <c r="A1141" s="508"/>
      <c r="F1141" s="530"/>
      <c r="G1141" s="531"/>
      <c r="H1141" s="519"/>
      <c r="I1141" s="519"/>
    </row>
    <row r="1142" spans="1:9" ht="15" customHeight="1">
      <c r="A1142" s="433" t="s">
        <v>611</v>
      </c>
      <c r="B1142" s="434"/>
      <c r="C1142" s="419" t="s">
        <v>589</v>
      </c>
      <c r="D1142" s="434" t="s">
        <v>827</v>
      </c>
      <c r="E1142" s="419"/>
      <c r="F1142" s="435"/>
      <c r="G1142" s="436"/>
      <c r="H1142" s="437"/>
      <c r="I1142" s="437"/>
    </row>
    <row r="1143" spans="1:9" ht="15" customHeight="1">
      <c r="A1143" s="433" t="s">
        <v>613</v>
      </c>
      <c r="B1143" s="434"/>
      <c r="C1143" s="419" t="s">
        <v>589</v>
      </c>
      <c r="D1143" s="434" t="s">
        <v>601</v>
      </c>
      <c r="E1143" s="419"/>
      <c r="F1143" s="435"/>
      <c r="G1143" s="436"/>
      <c r="H1143" s="437"/>
      <c r="I1143" s="437"/>
    </row>
    <row r="1144" spans="1:9" ht="15" customHeight="1">
      <c r="A1144" s="438" t="s">
        <v>70</v>
      </c>
      <c r="B1144" s="438" t="s">
        <v>350</v>
      </c>
      <c r="C1144" s="439"/>
      <c r="D1144" s="440"/>
      <c r="E1144" s="441" t="s">
        <v>614</v>
      </c>
      <c r="F1144" s="441" t="s">
        <v>615</v>
      </c>
      <c r="G1144" s="442" t="s">
        <v>616</v>
      </c>
      <c r="H1144" s="443" t="s">
        <v>617</v>
      </c>
      <c r="I1144" s="443" t="s">
        <v>618</v>
      </c>
    </row>
    <row r="1145" spans="1:9" ht="15" customHeight="1">
      <c r="A1145" s="444"/>
      <c r="B1145" s="444"/>
      <c r="C1145" s="445"/>
      <c r="D1145" s="446"/>
      <c r="E1145" s="447"/>
      <c r="F1145" s="447"/>
      <c r="G1145" s="448"/>
      <c r="H1145" s="449" t="s">
        <v>619</v>
      </c>
      <c r="I1145" s="449" t="s">
        <v>619</v>
      </c>
    </row>
    <row r="1146" spans="1:9" ht="15" customHeight="1">
      <c r="A1146" s="450"/>
      <c r="B1146" s="451"/>
      <c r="C1146" s="452"/>
      <c r="D1146" s="490"/>
      <c r="E1146" s="491"/>
      <c r="F1146" s="492"/>
      <c r="G1146" s="456"/>
      <c r="H1146" s="457"/>
      <c r="I1146" s="457"/>
    </row>
    <row r="1147" spans="1:9" ht="15" customHeight="1">
      <c r="A1147" s="458">
        <v>1</v>
      </c>
      <c r="B1147" s="459" t="s">
        <v>620</v>
      </c>
      <c r="D1147" s="495"/>
      <c r="E1147" s="496"/>
      <c r="F1147" s="497"/>
      <c r="G1147" s="464"/>
      <c r="H1147" s="465"/>
      <c r="I1147" s="466"/>
    </row>
    <row r="1148" spans="1:9" ht="15" customHeight="1">
      <c r="A1148" s="458"/>
      <c r="B1148" s="459"/>
      <c r="C1148" s="460" t="s">
        <v>621</v>
      </c>
      <c r="D1148" s="495" t="s">
        <v>622</v>
      </c>
      <c r="E1148" s="496" t="s">
        <v>623</v>
      </c>
      <c r="F1148" s="497" t="s">
        <v>624</v>
      </c>
      <c r="G1148" s="464">
        <v>0.3</v>
      </c>
      <c r="H1148" s="465">
        <v>135000</v>
      </c>
      <c r="I1148" s="466">
        <f>G1148*H1148</f>
        <v>40500</v>
      </c>
    </row>
    <row r="1149" spans="1:9" ht="15" customHeight="1">
      <c r="A1149" s="458"/>
      <c r="B1149" s="459"/>
      <c r="C1149" s="460" t="s">
        <v>621</v>
      </c>
      <c r="D1149" s="495" t="s">
        <v>659</v>
      </c>
      <c r="E1149" s="496" t="s">
        <v>626</v>
      </c>
      <c r="F1149" s="497" t="s">
        <v>624</v>
      </c>
      <c r="G1149" s="464">
        <v>0.1</v>
      </c>
      <c r="H1149" s="465">
        <v>170000</v>
      </c>
      <c r="I1149" s="466">
        <f>G1149*H1149</f>
        <v>17000</v>
      </c>
    </row>
    <row r="1150" spans="1:9" ht="15" customHeight="1">
      <c r="A1150" s="458"/>
      <c r="B1150" s="459"/>
      <c r="C1150" s="460" t="s">
        <v>621</v>
      </c>
      <c r="D1150" s="495" t="s">
        <v>660</v>
      </c>
      <c r="E1150" s="496" t="s">
        <v>627</v>
      </c>
      <c r="F1150" s="497" t="s">
        <v>624</v>
      </c>
      <c r="G1150" s="464">
        <v>0.01</v>
      </c>
      <c r="H1150" s="465">
        <v>180000</v>
      </c>
      <c r="I1150" s="466">
        <f>G1150*H1150</f>
        <v>1800</v>
      </c>
    </row>
    <row r="1151" spans="1:9" ht="15" customHeight="1">
      <c r="A1151" s="458"/>
      <c r="B1151" s="459"/>
      <c r="C1151" s="460" t="s">
        <v>621</v>
      </c>
      <c r="D1151" s="495" t="s">
        <v>628</v>
      </c>
      <c r="E1151" s="496" t="s">
        <v>629</v>
      </c>
      <c r="F1151" s="497" t="s">
        <v>624</v>
      </c>
      <c r="G1151" s="464">
        <v>1.4999999999999999E-2</v>
      </c>
      <c r="H1151" s="465">
        <v>235000</v>
      </c>
      <c r="I1151" s="466">
        <f>G1151*H1151</f>
        <v>3525</v>
      </c>
    </row>
    <row r="1152" spans="1:9" ht="15" customHeight="1">
      <c r="A1152" s="458"/>
      <c r="B1152" s="459"/>
      <c r="D1152" s="495"/>
      <c r="E1152" s="496"/>
      <c r="F1152" s="497"/>
      <c r="G1152" s="464"/>
      <c r="H1152" s="465"/>
      <c r="I1152" s="545">
        <f>SUM(I1148:I1151)</f>
        <v>62825</v>
      </c>
    </row>
    <row r="1153" spans="1:9" ht="15" customHeight="1">
      <c r="A1153" s="458">
        <v>2</v>
      </c>
      <c r="B1153" s="459" t="s">
        <v>630</v>
      </c>
      <c r="D1153" s="495"/>
      <c r="E1153" s="496"/>
      <c r="F1153" s="497"/>
      <c r="G1153" s="464"/>
      <c r="H1153" s="465"/>
      <c r="I1153" s="466"/>
    </row>
    <row r="1154" spans="1:9" ht="15" customHeight="1">
      <c r="A1154" s="458"/>
      <c r="B1154" s="459"/>
      <c r="C1154" s="460" t="s">
        <v>621</v>
      </c>
      <c r="D1154" s="495" t="s">
        <v>826</v>
      </c>
      <c r="E1154" s="496"/>
      <c r="F1154" s="497" t="s">
        <v>774</v>
      </c>
      <c r="G1154" s="464">
        <v>80</v>
      </c>
      <c r="H1154" s="465">
        <v>650</v>
      </c>
      <c r="I1154" s="466">
        <f t="shared" ref="I1154:I1157" si="8">G1154*H1154</f>
        <v>52000</v>
      </c>
    </row>
    <row r="1155" spans="1:9" ht="15" customHeight="1">
      <c r="A1155" s="458"/>
      <c r="B1155" s="459"/>
      <c r="C1155" s="460" t="s">
        <v>621</v>
      </c>
      <c r="D1155" s="495" t="s">
        <v>794</v>
      </c>
      <c r="E1155" s="496"/>
      <c r="F1155" s="497" t="s">
        <v>96</v>
      </c>
      <c r="G1155" s="464">
        <v>18.95</v>
      </c>
      <c r="H1155" s="465">
        <f>75000/50</f>
        <v>1500</v>
      </c>
      <c r="I1155" s="466">
        <f t="shared" si="8"/>
        <v>28425</v>
      </c>
    </row>
    <row r="1156" spans="1:9" ht="15" customHeight="1">
      <c r="A1156" s="458"/>
      <c r="B1156" s="459"/>
      <c r="C1156" s="460" t="s">
        <v>621</v>
      </c>
      <c r="D1156" s="495" t="s">
        <v>685</v>
      </c>
      <c r="E1156" s="496"/>
      <c r="F1156" s="497" t="s">
        <v>652</v>
      </c>
      <c r="G1156" s="464">
        <v>3.7999999999999999E-2</v>
      </c>
      <c r="H1156" s="465">
        <v>325734</v>
      </c>
      <c r="I1156" s="466">
        <f t="shared" si="8"/>
        <v>12377.892</v>
      </c>
    </row>
    <row r="1157" spans="1:9" ht="15" customHeight="1">
      <c r="A1157" s="458"/>
      <c r="B1157" s="459"/>
      <c r="C1157" s="460" t="s">
        <v>621</v>
      </c>
      <c r="D1157" s="495" t="s">
        <v>599</v>
      </c>
      <c r="E1157" s="496"/>
      <c r="F1157" s="497" t="s">
        <v>6</v>
      </c>
      <c r="G1157" s="464">
        <v>1</v>
      </c>
      <c r="H1157" s="465">
        <v>7500</v>
      </c>
      <c r="I1157" s="466">
        <f t="shared" si="8"/>
        <v>7500</v>
      </c>
    </row>
    <row r="1158" spans="1:9" ht="15" customHeight="1">
      <c r="A1158" s="511"/>
      <c r="B1158" s="512"/>
      <c r="C1158" s="513"/>
      <c r="D1158" s="514"/>
      <c r="E1158" s="515"/>
      <c r="F1158" s="516"/>
      <c r="G1158" s="517"/>
      <c r="H1158" s="518"/>
      <c r="I1158" s="569">
        <f>SUM(I1154:I1157)</f>
        <v>100302.89199999999</v>
      </c>
    </row>
    <row r="1159" spans="1:9" ht="15" customHeight="1">
      <c r="A1159" s="473"/>
      <c r="B1159" s="474" t="s">
        <v>643</v>
      </c>
      <c r="C1159" s="475"/>
      <c r="D1159" s="498"/>
      <c r="E1159" s="499"/>
      <c r="F1159" s="500"/>
      <c r="G1159" s="479"/>
      <c r="H1159" s="480"/>
      <c r="I1159" s="480">
        <f>I1152+I1158</f>
        <v>163127.89199999999</v>
      </c>
    </row>
    <row r="1160" spans="1:9" ht="15" customHeight="1">
      <c r="A1160" s="481"/>
      <c r="B1160" s="482" t="s">
        <v>644</v>
      </c>
      <c r="C1160" s="483"/>
      <c r="D1160" s="501"/>
      <c r="E1160" s="483"/>
      <c r="F1160" s="486">
        <v>0</v>
      </c>
      <c r="G1160" s="487"/>
      <c r="H1160" s="488"/>
      <c r="I1160" s="480">
        <f>I1159*F1160</f>
        <v>0</v>
      </c>
    </row>
    <row r="1161" spans="1:9" ht="15" customHeight="1">
      <c r="A1161" s="481"/>
      <c r="B1161" s="482" t="s">
        <v>645</v>
      </c>
      <c r="C1161" s="483"/>
      <c r="D1161" s="501"/>
      <c r="E1161" s="483"/>
      <c r="F1161" s="483"/>
      <c r="G1161" s="487"/>
      <c r="H1161" s="488"/>
      <c r="I1161" s="480">
        <f>I1159+I1160</f>
        <v>163127.89199999999</v>
      </c>
    </row>
    <row r="1162" spans="1:9" ht="15" customHeight="1">
      <c r="A1162" s="502" t="s">
        <v>657</v>
      </c>
      <c r="B1162" s="503"/>
      <c r="C1162" s="504"/>
      <c r="D1162" s="503"/>
      <c r="E1162" s="504"/>
      <c r="F1162" s="504"/>
      <c r="G1162" s="505"/>
      <c r="H1162" s="506"/>
      <c r="I1162" s="507"/>
    </row>
    <row r="1163" spans="1:9" ht="15" customHeight="1">
      <c r="A1163" s="556"/>
      <c r="B1163" s="503"/>
      <c r="C1163" s="504"/>
      <c r="D1163" s="503"/>
      <c r="E1163" s="504"/>
      <c r="F1163" s="504"/>
      <c r="G1163" s="505"/>
      <c r="H1163" s="506"/>
      <c r="I1163" s="507"/>
    </row>
    <row r="1164" spans="1:9" ht="15" customHeight="1">
      <c r="A1164" s="433" t="s">
        <v>611</v>
      </c>
      <c r="B1164" s="434"/>
      <c r="C1164" s="419" t="s">
        <v>589</v>
      </c>
      <c r="D1164" s="434" t="s">
        <v>828</v>
      </c>
      <c r="E1164" s="419"/>
      <c r="F1164" s="435"/>
      <c r="G1164" s="436"/>
      <c r="H1164" s="437"/>
      <c r="I1164" s="437"/>
    </row>
    <row r="1165" spans="1:9" ht="15" customHeight="1">
      <c r="A1165" s="433" t="s">
        <v>613</v>
      </c>
      <c r="B1165" s="434"/>
      <c r="C1165" s="419" t="s">
        <v>589</v>
      </c>
      <c r="D1165" s="434" t="s">
        <v>601</v>
      </c>
      <c r="E1165" s="419"/>
      <c r="F1165" s="435"/>
      <c r="G1165" s="436"/>
      <c r="H1165" s="437"/>
      <c r="I1165" s="437"/>
    </row>
    <row r="1166" spans="1:9" ht="15" customHeight="1">
      <c r="A1166" s="438" t="s">
        <v>70</v>
      </c>
      <c r="B1166" s="438" t="s">
        <v>350</v>
      </c>
      <c r="C1166" s="439"/>
      <c r="D1166" s="440"/>
      <c r="E1166" s="441" t="s">
        <v>614</v>
      </c>
      <c r="F1166" s="441" t="s">
        <v>615</v>
      </c>
      <c r="G1166" s="442" t="s">
        <v>616</v>
      </c>
      <c r="H1166" s="443" t="s">
        <v>617</v>
      </c>
      <c r="I1166" s="443" t="s">
        <v>618</v>
      </c>
    </row>
    <row r="1167" spans="1:9" ht="15" customHeight="1">
      <c r="A1167" s="444"/>
      <c r="B1167" s="444"/>
      <c r="C1167" s="445"/>
      <c r="D1167" s="446"/>
      <c r="E1167" s="447"/>
      <c r="F1167" s="447"/>
      <c r="G1167" s="448"/>
      <c r="H1167" s="449" t="s">
        <v>619</v>
      </c>
      <c r="I1167" s="449" t="s">
        <v>619</v>
      </c>
    </row>
    <row r="1168" spans="1:9" ht="15" customHeight="1">
      <c r="A1168" s="450"/>
      <c r="B1168" s="451"/>
      <c r="C1168" s="452"/>
      <c r="D1168" s="490"/>
      <c r="E1168" s="491"/>
      <c r="F1168" s="492"/>
      <c r="G1168" s="456"/>
      <c r="H1168" s="457"/>
      <c r="I1168" s="457"/>
    </row>
    <row r="1169" spans="1:9" ht="15" customHeight="1">
      <c r="A1169" s="458">
        <v>1</v>
      </c>
      <c r="B1169" s="459" t="s">
        <v>620</v>
      </c>
      <c r="D1169" s="495"/>
      <c r="E1169" s="496"/>
      <c r="F1169" s="497"/>
      <c r="G1169" s="464"/>
      <c r="H1169" s="465"/>
      <c r="I1169" s="466"/>
    </row>
    <row r="1170" spans="1:9" ht="15" customHeight="1">
      <c r="A1170" s="458"/>
      <c r="B1170" s="459"/>
      <c r="C1170" s="460" t="s">
        <v>621</v>
      </c>
      <c r="D1170" s="495" t="s">
        <v>622</v>
      </c>
      <c r="E1170" s="496" t="s">
        <v>623</v>
      </c>
      <c r="F1170" s="497" t="s">
        <v>624</v>
      </c>
      <c r="G1170" s="464">
        <v>0.3</v>
      </c>
      <c r="H1170" s="465">
        <f>H1148</f>
        <v>135000</v>
      </c>
      <c r="I1170" s="466">
        <f>G1170*H1170</f>
        <v>40500</v>
      </c>
    </row>
    <row r="1171" spans="1:9" ht="15" customHeight="1">
      <c r="A1171" s="458"/>
      <c r="B1171" s="459"/>
      <c r="C1171" s="460" t="s">
        <v>621</v>
      </c>
      <c r="D1171" s="495" t="s">
        <v>659</v>
      </c>
      <c r="E1171" s="496" t="s">
        <v>626</v>
      </c>
      <c r="F1171" s="497" t="s">
        <v>624</v>
      </c>
      <c r="G1171" s="464">
        <v>0.1</v>
      </c>
      <c r="H1171" s="465">
        <f>H1149</f>
        <v>170000</v>
      </c>
      <c r="I1171" s="466">
        <f>G1171*H1171</f>
        <v>17000</v>
      </c>
    </row>
    <row r="1172" spans="1:9" ht="15" customHeight="1">
      <c r="A1172" s="458"/>
      <c r="B1172" s="459"/>
      <c r="C1172" s="460" t="s">
        <v>621</v>
      </c>
      <c r="D1172" s="495" t="s">
        <v>660</v>
      </c>
      <c r="E1172" s="496" t="s">
        <v>627</v>
      </c>
      <c r="F1172" s="497" t="s">
        <v>624</v>
      </c>
      <c r="G1172" s="464">
        <v>0.01</v>
      </c>
      <c r="H1172" s="465">
        <f>H1150</f>
        <v>180000</v>
      </c>
      <c r="I1172" s="466">
        <f>G1172*H1172</f>
        <v>1800</v>
      </c>
    </row>
    <row r="1173" spans="1:9" ht="15" customHeight="1">
      <c r="A1173" s="458"/>
      <c r="B1173" s="459"/>
      <c r="C1173" s="460" t="s">
        <v>621</v>
      </c>
      <c r="D1173" s="495" t="s">
        <v>628</v>
      </c>
      <c r="E1173" s="496" t="s">
        <v>629</v>
      </c>
      <c r="F1173" s="497" t="s">
        <v>624</v>
      </c>
      <c r="G1173" s="464">
        <v>1.4999999999999999E-2</v>
      </c>
      <c r="H1173" s="465">
        <f>H1151</f>
        <v>235000</v>
      </c>
      <c r="I1173" s="466">
        <f>G1173*H1173</f>
        <v>3525</v>
      </c>
    </row>
    <row r="1174" spans="1:9" ht="15" customHeight="1">
      <c r="A1174" s="458">
        <v>2</v>
      </c>
      <c r="B1174" s="459" t="s">
        <v>630</v>
      </c>
      <c r="D1174" s="495"/>
      <c r="E1174" s="496"/>
      <c r="F1174" s="497"/>
      <c r="G1174" s="464"/>
      <c r="H1174" s="465"/>
      <c r="I1174" s="466"/>
    </row>
    <row r="1175" spans="1:9" ht="15" customHeight="1">
      <c r="A1175" s="458"/>
      <c r="B1175" s="459"/>
      <c r="C1175" s="460" t="s">
        <v>621</v>
      </c>
      <c r="D1175" s="495" t="s">
        <v>826</v>
      </c>
      <c r="E1175" s="496"/>
      <c r="F1175" s="497" t="s">
        <v>774</v>
      </c>
      <c r="G1175" s="464">
        <v>80</v>
      </c>
      <c r="H1175" s="465">
        <v>550</v>
      </c>
      <c r="I1175" s="466">
        <f>G1175*H1175</f>
        <v>44000</v>
      </c>
    </row>
    <row r="1176" spans="1:9" ht="15" customHeight="1">
      <c r="A1176" s="458"/>
      <c r="B1176" s="459"/>
      <c r="C1176" s="460" t="s">
        <v>621</v>
      </c>
      <c r="D1176" s="495" t="s">
        <v>794</v>
      </c>
      <c r="E1176" s="496"/>
      <c r="F1176" s="497" t="s">
        <v>96</v>
      </c>
      <c r="G1176" s="464">
        <v>14.37</v>
      </c>
      <c r="H1176" s="465">
        <v>1250</v>
      </c>
      <c r="I1176" s="466">
        <f>G1176*H1176</f>
        <v>17962.5</v>
      </c>
    </row>
    <row r="1177" spans="1:9" ht="15" customHeight="1">
      <c r="A1177" s="458"/>
      <c r="B1177" s="459"/>
      <c r="C1177" s="460" t="s">
        <v>621</v>
      </c>
      <c r="D1177" s="495" t="s">
        <v>685</v>
      </c>
      <c r="E1177" s="496"/>
      <c r="F1177" s="497" t="s">
        <v>652</v>
      </c>
      <c r="G1177" s="464">
        <v>0.04</v>
      </c>
      <c r="H1177" s="465">
        <v>325734</v>
      </c>
      <c r="I1177" s="466">
        <f>G1177*H1177</f>
        <v>13029.36</v>
      </c>
    </row>
    <row r="1178" spans="1:9" ht="15" customHeight="1">
      <c r="A1178" s="511"/>
      <c r="B1178" s="512"/>
      <c r="C1178" s="513"/>
      <c r="D1178" s="514"/>
      <c r="E1178" s="515"/>
      <c r="F1178" s="516"/>
      <c r="G1178" s="517"/>
      <c r="H1178" s="518"/>
      <c r="I1178" s="518"/>
    </row>
    <row r="1179" spans="1:9" ht="15" customHeight="1">
      <c r="A1179" s="473"/>
      <c r="B1179" s="474" t="s">
        <v>643</v>
      </c>
      <c r="C1179" s="475"/>
      <c r="D1179" s="498"/>
      <c r="E1179" s="499"/>
      <c r="F1179" s="500"/>
      <c r="G1179" s="479"/>
      <c r="H1179" s="480"/>
      <c r="I1179" s="480">
        <f>SUM(I1168:I1178)</f>
        <v>137816.85999999999</v>
      </c>
    </row>
    <row r="1180" spans="1:9" ht="15" customHeight="1">
      <c r="A1180" s="481"/>
      <c r="B1180" s="482" t="s">
        <v>644</v>
      </c>
      <c r="C1180" s="483"/>
      <c r="D1180" s="501"/>
      <c r="E1180" s="483"/>
      <c r="F1180" s="486"/>
      <c r="G1180" s="487"/>
      <c r="H1180" s="488"/>
      <c r="I1180" s="480">
        <f>I1179*F1180</f>
        <v>0</v>
      </c>
    </row>
    <row r="1181" spans="1:9" ht="15" customHeight="1">
      <c r="A1181" s="481"/>
      <c r="B1181" s="482" t="s">
        <v>645</v>
      </c>
      <c r="C1181" s="483"/>
      <c r="D1181" s="501"/>
      <c r="E1181" s="483"/>
      <c r="F1181" s="483"/>
      <c r="G1181" s="487"/>
      <c r="H1181" s="488"/>
      <c r="I1181" s="480">
        <f>I1179+I1180</f>
        <v>137816.85999999999</v>
      </c>
    </row>
    <row r="1182" spans="1:9" ht="15" customHeight="1">
      <c r="A1182" s="502" t="s">
        <v>657</v>
      </c>
      <c r="B1182" s="503"/>
      <c r="C1182" s="504"/>
      <c r="D1182" s="503"/>
      <c r="E1182" s="504"/>
      <c r="F1182" s="504"/>
      <c r="G1182" s="505"/>
      <c r="H1182" s="506"/>
      <c r="I1182" s="507"/>
    </row>
    <row r="1183" spans="1:9" ht="15" customHeight="1">
      <c r="A1183" s="556"/>
      <c r="B1183" s="503"/>
      <c r="C1183" s="504"/>
      <c r="D1183" s="503"/>
      <c r="E1183" s="504"/>
      <c r="F1183" s="504"/>
      <c r="G1183" s="505"/>
      <c r="H1183" s="506"/>
      <c r="I1183" s="507"/>
    </row>
    <row r="1184" spans="1:9" ht="15" customHeight="1">
      <c r="A1184" s="433" t="s">
        <v>611</v>
      </c>
      <c r="B1184" s="434"/>
      <c r="C1184" s="419" t="s">
        <v>589</v>
      </c>
      <c r="D1184" s="434" t="s">
        <v>829</v>
      </c>
      <c r="E1184" s="419"/>
      <c r="F1184" s="435"/>
      <c r="G1184" s="436"/>
      <c r="H1184" s="437"/>
      <c r="I1184" s="437"/>
    </row>
    <row r="1185" spans="1:9" ht="15" customHeight="1">
      <c r="A1185" s="433" t="s">
        <v>613</v>
      </c>
      <c r="B1185" s="434"/>
      <c r="C1185" s="419" t="s">
        <v>589</v>
      </c>
      <c r="D1185" s="434" t="s">
        <v>601</v>
      </c>
      <c r="E1185" s="419"/>
      <c r="F1185" s="435"/>
      <c r="G1185" s="436"/>
      <c r="H1185" s="437"/>
      <c r="I1185" s="437"/>
    </row>
    <row r="1186" spans="1:9" ht="15" customHeight="1">
      <c r="A1186" s="438" t="s">
        <v>70</v>
      </c>
      <c r="B1186" s="438" t="s">
        <v>350</v>
      </c>
      <c r="C1186" s="439"/>
      <c r="D1186" s="440"/>
      <c r="E1186" s="441" t="s">
        <v>614</v>
      </c>
      <c r="F1186" s="441" t="s">
        <v>615</v>
      </c>
      <c r="G1186" s="442" t="s">
        <v>616</v>
      </c>
      <c r="H1186" s="443" t="s">
        <v>617</v>
      </c>
      <c r="I1186" s="443" t="s">
        <v>618</v>
      </c>
    </row>
    <row r="1187" spans="1:9" ht="15" customHeight="1">
      <c r="A1187" s="444"/>
      <c r="B1187" s="444"/>
      <c r="C1187" s="445"/>
      <c r="D1187" s="446"/>
      <c r="E1187" s="447"/>
      <c r="F1187" s="447"/>
      <c r="G1187" s="448"/>
      <c r="H1187" s="449" t="s">
        <v>619</v>
      </c>
      <c r="I1187" s="449" t="s">
        <v>619</v>
      </c>
    </row>
    <row r="1188" spans="1:9" ht="15" customHeight="1">
      <c r="A1188" s="450"/>
      <c r="B1188" s="451"/>
      <c r="C1188" s="452"/>
      <c r="D1188" s="490"/>
      <c r="E1188" s="491"/>
      <c r="F1188" s="492"/>
      <c r="G1188" s="456"/>
      <c r="H1188" s="457"/>
      <c r="I1188" s="457"/>
    </row>
    <row r="1189" spans="1:9" ht="15" customHeight="1">
      <c r="A1189" s="458">
        <v>1</v>
      </c>
      <c r="B1189" s="459" t="s">
        <v>620</v>
      </c>
      <c r="D1189" s="495"/>
      <c r="E1189" s="496"/>
      <c r="F1189" s="497"/>
      <c r="G1189" s="464"/>
      <c r="H1189" s="465"/>
      <c r="I1189" s="466"/>
    </row>
    <row r="1190" spans="1:9" ht="15" customHeight="1">
      <c r="A1190" s="458"/>
      <c r="B1190" s="459"/>
      <c r="C1190" s="460" t="s">
        <v>621</v>
      </c>
      <c r="D1190" s="495" t="s">
        <v>622</v>
      </c>
      <c r="E1190" s="496" t="s">
        <v>623</v>
      </c>
      <c r="F1190" s="497" t="s">
        <v>624</v>
      </c>
      <c r="G1190" s="464">
        <v>0.3</v>
      </c>
      <c r="H1190" s="465">
        <f>H1170</f>
        <v>135000</v>
      </c>
      <c r="I1190" s="466">
        <f>G1190*H1190</f>
        <v>40500</v>
      </c>
    </row>
    <row r="1191" spans="1:9" ht="15" customHeight="1">
      <c r="A1191" s="458"/>
      <c r="B1191" s="459"/>
      <c r="C1191" s="460" t="s">
        <v>621</v>
      </c>
      <c r="D1191" s="495" t="s">
        <v>659</v>
      </c>
      <c r="E1191" s="496" t="s">
        <v>626</v>
      </c>
      <c r="F1191" s="497" t="s">
        <v>624</v>
      </c>
      <c r="G1191" s="464">
        <v>0.1</v>
      </c>
      <c r="H1191" s="465">
        <f>H1171</f>
        <v>170000</v>
      </c>
      <c r="I1191" s="466">
        <f>G1191*H1191</f>
        <v>17000</v>
      </c>
    </row>
    <row r="1192" spans="1:9" ht="15" customHeight="1">
      <c r="A1192" s="458"/>
      <c r="B1192" s="459"/>
      <c r="C1192" s="460" t="s">
        <v>621</v>
      </c>
      <c r="D1192" s="495" t="s">
        <v>660</v>
      </c>
      <c r="E1192" s="496" t="s">
        <v>627</v>
      </c>
      <c r="F1192" s="497" t="s">
        <v>624</v>
      </c>
      <c r="G1192" s="464">
        <v>0.01</v>
      </c>
      <c r="H1192" s="465">
        <f>H1172</f>
        <v>180000</v>
      </c>
      <c r="I1192" s="466">
        <f>G1192*H1192</f>
        <v>1800</v>
      </c>
    </row>
    <row r="1193" spans="1:9" ht="15" customHeight="1">
      <c r="A1193" s="458"/>
      <c r="B1193" s="459"/>
      <c r="C1193" s="460" t="s">
        <v>621</v>
      </c>
      <c r="D1193" s="495" t="s">
        <v>628</v>
      </c>
      <c r="E1193" s="496" t="s">
        <v>629</v>
      </c>
      <c r="F1193" s="497" t="s">
        <v>624</v>
      </c>
      <c r="G1193" s="464">
        <v>1.4999999999999999E-2</v>
      </c>
      <c r="H1193" s="465">
        <f>H1173</f>
        <v>235000</v>
      </c>
      <c r="I1193" s="466">
        <f>G1193*H1193</f>
        <v>3525</v>
      </c>
    </row>
    <row r="1194" spans="1:9" ht="15" customHeight="1">
      <c r="A1194" s="458">
        <v>2</v>
      </c>
      <c r="B1194" s="459" t="s">
        <v>630</v>
      </c>
      <c r="D1194" s="495"/>
      <c r="E1194" s="496"/>
      <c r="F1194" s="497"/>
      <c r="G1194" s="464"/>
      <c r="H1194" s="465"/>
      <c r="I1194" s="466"/>
    </row>
    <row r="1195" spans="1:9" ht="15" customHeight="1">
      <c r="A1195" s="458"/>
      <c r="B1195" s="459"/>
      <c r="C1195" s="460" t="s">
        <v>621</v>
      </c>
      <c r="D1195" s="495" t="s">
        <v>826</v>
      </c>
      <c r="E1195" s="496"/>
      <c r="F1195" s="497" t="s">
        <v>774</v>
      </c>
      <c r="G1195" s="464">
        <v>80</v>
      </c>
      <c r="H1195" s="465">
        <v>550</v>
      </c>
      <c r="I1195" s="466">
        <f>G1195*H1195</f>
        <v>44000</v>
      </c>
    </row>
    <row r="1196" spans="1:9" ht="15" customHeight="1">
      <c r="A1196" s="458"/>
      <c r="B1196" s="459"/>
      <c r="C1196" s="460" t="s">
        <v>621</v>
      </c>
      <c r="D1196" s="495" t="s">
        <v>794</v>
      </c>
      <c r="E1196" s="496"/>
      <c r="F1196" s="497" t="s">
        <v>96</v>
      </c>
      <c r="G1196" s="464">
        <v>11.5</v>
      </c>
      <c r="H1196" s="465">
        <v>1250</v>
      </c>
      <c r="I1196" s="466">
        <f>G1196*H1196</f>
        <v>14375</v>
      </c>
    </row>
    <row r="1197" spans="1:9" ht="15" customHeight="1">
      <c r="A1197" s="458"/>
      <c r="B1197" s="459"/>
      <c r="C1197" s="460" t="s">
        <v>621</v>
      </c>
      <c r="D1197" s="495" t="s">
        <v>685</v>
      </c>
      <c r="E1197" s="496"/>
      <c r="F1197" s="497" t="s">
        <v>652</v>
      </c>
      <c r="G1197" s="464">
        <v>4.2999999999999997E-2</v>
      </c>
      <c r="H1197" s="465">
        <v>325734</v>
      </c>
      <c r="I1197" s="466">
        <f>G1197*H1197</f>
        <v>14006.561999999998</v>
      </c>
    </row>
    <row r="1198" spans="1:9" ht="15" customHeight="1">
      <c r="A1198" s="511"/>
      <c r="B1198" s="512"/>
      <c r="C1198" s="513"/>
      <c r="D1198" s="514"/>
      <c r="E1198" s="515"/>
      <c r="F1198" s="516"/>
      <c r="G1198" s="517"/>
      <c r="H1198" s="518"/>
      <c r="I1198" s="518"/>
    </row>
    <row r="1199" spans="1:9" ht="15" customHeight="1">
      <c r="A1199" s="473"/>
      <c r="B1199" s="474" t="s">
        <v>643</v>
      </c>
      <c r="C1199" s="475"/>
      <c r="D1199" s="498"/>
      <c r="E1199" s="499"/>
      <c r="F1199" s="500"/>
      <c r="G1199" s="479"/>
      <c r="H1199" s="480"/>
      <c r="I1199" s="480">
        <f>SUM(I1188:I1198)</f>
        <v>135206.56200000001</v>
      </c>
    </row>
    <row r="1200" spans="1:9" ht="15" customHeight="1">
      <c r="A1200" s="481"/>
      <c r="B1200" s="482" t="s">
        <v>644</v>
      </c>
      <c r="C1200" s="483"/>
      <c r="D1200" s="501"/>
      <c r="E1200" s="483"/>
      <c r="F1200" s="486">
        <v>0</v>
      </c>
      <c r="G1200" s="487"/>
      <c r="H1200" s="488"/>
      <c r="I1200" s="480">
        <f>I1199*F1200</f>
        <v>0</v>
      </c>
    </row>
    <row r="1201" spans="1:9" ht="15" customHeight="1">
      <c r="A1201" s="481"/>
      <c r="B1201" s="482" t="s">
        <v>645</v>
      </c>
      <c r="C1201" s="483"/>
      <c r="D1201" s="501"/>
      <c r="E1201" s="483"/>
      <c r="F1201" s="483"/>
      <c r="G1201" s="487"/>
      <c r="H1201" s="488"/>
      <c r="I1201" s="480">
        <f>I1199+I1200</f>
        <v>135206.56200000001</v>
      </c>
    </row>
    <row r="1202" spans="1:9" ht="15" customHeight="1">
      <c r="A1202" s="502" t="s">
        <v>657</v>
      </c>
      <c r="B1202" s="503"/>
      <c r="C1202" s="504"/>
      <c r="D1202" s="503"/>
      <c r="E1202" s="504"/>
      <c r="F1202" s="504"/>
      <c r="G1202" s="505"/>
      <c r="H1202" s="506"/>
      <c r="I1202" s="507"/>
    </row>
    <row r="1203" spans="1:9" ht="15" customHeight="1">
      <c r="A1203" s="502"/>
      <c r="B1203" s="503"/>
      <c r="C1203" s="504"/>
      <c r="D1203" s="503"/>
      <c r="E1203" s="504"/>
      <c r="F1203" s="504"/>
      <c r="G1203" s="505"/>
      <c r="H1203" s="506"/>
      <c r="I1203" s="507"/>
    </row>
    <row r="1204" spans="1:9" ht="15" customHeight="1">
      <c r="A1204" s="433" t="s">
        <v>611</v>
      </c>
      <c r="B1204" s="434"/>
      <c r="C1204" s="419" t="s">
        <v>589</v>
      </c>
      <c r="D1204" s="434" t="s">
        <v>830</v>
      </c>
      <c r="E1204" s="419"/>
      <c r="F1204" s="435"/>
      <c r="G1204" s="436"/>
      <c r="H1204" s="437"/>
      <c r="I1204" s="437"/>
    </row>
    <row r="1205" spans="1:9" ht="15" customHeight="1">
      <c r="A1205" s="433" t="s">
        <v>613</v>
      </c>
      <c r="B1205" s="434"/>
      <c r="C1205" s="419" t="s">
        <v>589</v>
      </c>
      <c r="D1205" s="434" t="s">
        <v>601</v>
      </c>
      <c r="E1205" s="419"/>
      <c r="F1205" s="435"/>
      <c r="G1205" s="436"/>
      <c r="H1205" s="437"/>
      <c r="I1205" s="437"/>
    </row>
    <row r="1206" spans="1:9" ht="15" customHeight="1">
      <c r="A1206" s="438" t="s">
        <v>70</v>
      </c>
      <c r="B1206" s="438" t="s">
        <v>350</v>
      </c>
      <c r="C1206" s="439"/>
      <c r="D1206" s="440"/>
      <c r="E1206" s="441" t="s">
        <v>614</v>
      </c>
      <c r="F1206" s="441" t="s">
        <v>615</v>
      </c>
      <c r="G1206" s="442" t="s">
        <v>616</v>
      </c>
      <c r="H1206" s="443" t="s">
        <v>617</v>
      </c>
      <c r="I1206" s="443" t="s">
        <v>618</v>
      </c>
    </row>
    <row r="1207" spans="1:9" ht="15" customHeight="1">
      <c r="A1207" s="444"/>
      <c r="B1207" s="444"/>
      <c r="C1207" s="445"/>
      <c r="D1207" s="446"/>
      <c r="E1207" s="447"/>
      <c r="F1207" s="447"/>
      <c r="G1207" s="448"/>
      <c r="H1207" s="449" t="s">
        <v>619</v>
      </c>
      <c r="I1207" s="449" t="s">
        <v>619</v>
      </c>
    </row>
    <row r="1208" spans="1:9" ht="15" customHeight="1">
      <c r="A1208" s="450"/>
      <c r="B1208" s="451"/>
      <c r="C1208" s="452"/>
      <c r="D1208" s="490"/>
      <c r="E1208" s="491"/>
      <c r="F1208" s="492"/>
      <c r="G1208" s="456"/>
      <c r="H1208" s="457"/>
      <c r="I1208" s="457"/>
    </row>
    <row r="1209" spans="1:9" ht="15" customHeight="1">
      <c r="A1209" s="458">
        <v>1</v>
      </c>
      <c r="B1209" s="459" t="s">
        <v>620</v>
      </c>
      <c r="D1209" s="495"/>
      <c r="E1209" s="496"/>
      <c r="F1209" s="497"/>
      <c r="G1209" s="464"/>
      <c r="H1209" s="465"/>
      <c r="I1209" s="466"/>
    </row>
    <row r="1210" spans="1:9" ht="15" customHeight="1">
      <c r="A1210" s="458"/>
      <c r="B1210" s="459"/>
      <c r="C1210" s="460" t="s">
        <v>621</v>
      </c>
      <c r="D1210" s="495" t="s">
        <v>622</v>
      </c>
      <c r="E1210" s="496" t="s">
        <v>623</v>
      </c>
      <c r="F1210" s="497" t="s">
        <v>624</v>
      </c>
      <c r="G1210" s="464">
        <v>0.3</v>
      </c>
      <c r="H1210" s="465">
        <f t="shared" ref="H1210:H1213" si="9">H1190</f>
        <v>135000</v>
      </c>
      <c r="I1210" s="466">
        <f t="shared" ref="I1210:I1213" si="10">G1210*H1210</f>
        <v>40500</v>
      </c>
    </row>
    <row r="1211" spans="1:9" ht="15" customHeight="1">
      <c r="A1211" s="458"/>
      <c r="B1211" s="459"/>
      <c r="C1211" s="460" t="s">
        <v>621</v>
      </c>
      <c r="D1211" s="495" t="s">
        <v>659</v>
      </c>
      <c r="E1211" s="496" t="s">
        <v>626</v>
      </c>
      <c r="F1211" s="497" t="s">
        <v>624</v>
      </c>
      <c r="G1211" s="464">
        <v>0.1</v>
      </c>
      <c r="H1211" s="465">
        <f t="shared" si="9"/>
        <v>170000</v>
      </c>
      <c r="I1211" s="466">
        <f t="shared" si="10"/>
        <v>17000</v>
      </c>
    </row>
    <row r="1212" spans="1:9" ht="15" customHeight="1">
      <c r="A1212" s="458"/>
      <c r="B1212" s="459"/>
      <c r="C1212" s="460" t="s">
        <v>621</v>
      </c>
      <c r="D1212" s="495" t="s">
        <v>660</v>
      </c>
      <c r="E1212" s="496" t="s">
        <v>627</v>
      </c>
      <c r="F1212" s="497" t="s">
        <v>624</v>
      </c>
      <c r="G1212" s="464">
        <v>0.01</v>
      </c>
      <c r="H1212" s="465">
        <f t="shared" si="9"/>
        <v>180000</v>
      </c>
      <c r="I1212" s="466">
        <f t="shared" si="10"/>
        <v>1800</v>
      </c>
    </row>
    <row r="1213" spans="1:9" ht="15" customHeight="1">
      <c r="A1213" s="458"/>
      <c r="B1213" s="459"/>
      <c r="C1213" s="460" t="s">
        <v>621</v>
      </c>
      <c r="D1213" s="495" t="s">
        <v>628</v>
      </c>
      <c r="E1213" s="496" t="s">
        <v>629</v>
      </c>
      <c r="F1213" s="497" t="s">
        <v>624</v>
      </c>
      <c r="G1213" s="464">
        <v>1.4999999999999999E-2</v>
      </c>
      <c r="H1213" s="465">
        <f t="shared" si="9"/>
        <v>235000</v>
      </c>
      <c r="I1213" s="466">
        <f t="shared" si="10"/>
        <v>3525</v>
      </c>
    </row>
    <row r="1214" spans="1:9" ht="15" customHeight="1">
      <c r="A1214" s="458"/>
      <c r="B1214" s="459"/>
      <c r="D1214" s="495"/>
      <c r="E1214" s="496"/>
      <c r="F1214" s="497"/>
      <c r="G1214" s="464"/>
      <c r="H1214" s="465"/>
      <c r="I1214" s="545">
        <f>SUM(I1210:I1213)</f>
        <v>62825</v>
      </c>
    </row>
    <row r="1215" spans="1:9" ht="15" customHeight="1">
      <c r="A1215" s="458">
        <v>2</v>
      </c>
      <c r="B1215" s="459" t="s">
        <v>630</v>
      </c>
      <c r="D1215" s="495"/>
      <c r="E1215" s="496"/>
      <c r="F1215" s="497"/>
      <c r="G1215" s="464"/>
      <c r="H1215" s="465"/>
      <c r="I1215" s="466"/>
    </row>
    <row r="1216" spans="1:9" ht="15" customHeight="1">
      <c r="A1216" s="458"/>
      <c r="B1216" s="459"/>
      <c r="C1216" s="460" t="s">
        <v>621</v>
      </c>
      <c r="D1216" s="495" t="s">
        <v>831</v>
      </c>
      <c r="E1216" s="496"/>
      <c r="F1216" s="497" t="s">
        <v>774</v>
      </c>
      <c r="G1216" s="464">
        <v>9</v>
      </c>
      <c r="H1216" s="465">
        <f>650000/80</f>
        <v>8125</v>
      </c>
      <c r="I1216" s="466">
        <f t="shared" ref="I1216:I1218" si="11">G1216*H1216</f>
        <v>73125</v>
      </c>
    </row>
    <row r="1217" spans="1:9" ht="15" customHeight="1">
      <c r="A1217" s="458"/>
      <c r="B1217" s="459"/>
      <c r="C1217" s="460" t="s">
        <v>621</v>
      </c>
      <c r="D1217" s="495" t="s">
        <v>832</v>
      </c>
      <c r="E1217" s="496"/>
      <c r="F1217" s="497" t="s">
        <v>96</v>
      </c>
      <c r="G1217" s="464">
        <f>50/8</f>
        <v>6.25</v>
      </c>
      <c r="H1217" s="465">
        <f>130000/50</f>
        <v>2600</v>
      </c>
      <c r="I1217" s="466">
        <f t="shared" si="11"/>
        <v>16250</v>
      </c>
    </row>
    <row r="1218" spans="1:9" ht="15" customHeight="1">
      <c r="A1218" s="458"/>
      <c r="B1218" s="459"/>
      <c r="C1218" s="460" t="s">
        <v>621</v>
      </c>
      <c r="D1218" s="495" t="s">
        <v>599</v>
      </c>
      <c r="E1218" s="496"/>
      <c r="F1218" s="497" t="s">
        <v>6</v>
      </c>
      <c r="G1218" s="464">
        <v>1</v>
      </c>
      <c r="H1218" s="465">
        <v>7500</v>
      </c>
      <c r="I1218" s="466">
        <f t="shared" si="11"/>
        <v>7500</v>
      </c>
    </row>
    <row r="1219" spans="1:9" ht="15" customHeight="1">
      <c r="A1219" s="511"/>
      <c r="B1219" s="512"/>
      <c r="C1219" s="513"/>
      <c r="D1219" s="514"/>
      <c r="E1219" s="515"/>
      <c r="F1219" s="516"/>
      <c r="G1219" s="517"/>
      <c r="H1219" s="518"/>
      <c r="I1219" s="569">
        <f>SUM(I1216:I1218)</f>
        <v>96875</v>
      </c>
    </row>
    <row r="1220" spans="1:9" ht="15" customHeight="1">
      <c r="A1220" s="473"/>
      <c r="B1220" s="474" t="s">
        <v>643</v>
      </c>
      <c r="C1220" s="475"/>
      <c r="D1220" s="498"/>
      <c r="E1220" s="499"/>
      <c r="F1220" s="500"/>
      <c r="G1220" s="479"/>
      <c r="H1220" s="480"/>
      <c r="I1220" s="480">
        <f>I1214+I1219</f>
        <v>159700</v>
      </c>
    </row>
    <row r="1221" spans="1:9" ht="15" customHeight="1">
      <c r="A1221" s="481"/>
      <c r="B1221" s="482" t="s">
        <v>644</v>
      </c>
      <c r="C1221" s="483"/>
      <c r="D1221" s="501"/>
      <c r="E1221" s="483"/>
      <c r="F1221" s="486">
        <v>0</v>
      </c>
      <c r="G1221" s="487"/>
      <c r="H1221" s="488"/>
      <c r="I1221" s="480">
        <f>I1220*F1221</f>
        <v>0</v>
      </c>
    </row>
    <row r="1222" spans="1:9" ht="15" customHeight="1">
      <c r="A1222" s="481"/>
      <c r="B1222" s="482" t="s">
        <v>645</v>
      </c>
      <c r="C1222" s="483"/>
      <c r="D1222" s="501"/>
      <c r="E1222" s="483"/>
      <c r="F1222" s="483"/>
      <c r="G1222" s="487"/>
      <c r="H1222" s="488"/>
      <c r="I1222" s="480">
        <f>I1220+I1221</f>
        <v>159700</v>
      </c>
    </row>
    <row r="1223" spans="1:9" ht="15" customHeight="1">
      <c r="A1223" s="502" t="s">
        <v>657</v>
      </c>
      <c r="B1223" s="503"/>
      <c r="C1223" s="504"/>
      <c r="D1223" s="503"/>
      <c r="E1223" s="504"/>
      <c r="F1223" s="504"/>
      <c r="G1223" s="505"/>
      <c r="H1223" s="506"/>
      <c r="I1223" s="507"/>
    </row>
    <row r="1224" spans="1:9" ht="15" customHeight="1">
      <c r="A1224" s="502"/>
      <c r="B1224" s="503"/>
      <c r="C1224" s="504"/>
      <c r="D1224" s="503"/>
      <c r="E1224" s="504"/>
      <c r="F1224" s="504"/>
      <c r="G1224" s="505"/>
      <c r="H1224" s="506"/>
      <c r="I1224" s="507"/>
    </row>
    <row r="1225" spans="1:9" ht="15" customHeight="1">
      <c r="A1225" s="433" t="s">
        <v>611</v>
      </c>
      <c r="B1225" s="434"/>
      <c r="C1225" s="419" t="s">
        <v>589</v>
      </c>
      <c r="D1225" s="434" t="s">
        <v>833</v>
      </c>
      <c r="E1225" s="419"/>
      <c r="F1225" s="435"/>
      <c r="G1225" s="436"/>
      <c r="H1225" s="437"/>
      <c r="I1225" s="437"/>
    </row>
    <row r="1226" spans="1:9" ht="15" customHeight="1">
      <c r="A1226" s="433" t="s">
        <v>613</v>
      </c>
      <c r="B1226" s="434"/>
      <c r="C1226" s="419" t="s">
        <v>589</v>
      </c>
      <c r="D1226" s="434" t="s">
        <v>601</v>
      </c>
      <c r="E1226" s="419"/>
      <c r="F1226" s="435"/>
      <c r="G1226" s="436"/>
      <c r="H1226" s="437"/>
      <c r="I1226" s="437"/>
    </row>
    <row r="1227" spans="1:9" ht="15" customHeight="1">
      <c r="A1227" s="438" t="s">
        <v>70</v>
      </c>
      <c r="B1227" s="438" t="s">
        <v>350</v>
      </c>
      <c r="C1227" s="439"/>
      <c r="D1227" s="440"/>
      <c r="E1227" s="441" t="s">
        <v>614</v>
      </c>
      <c r="F1227" s="441" t="s">
        <v>615</v>
      </c>
      <c r="G1227" s="442" t="s">
        <v>616</v>
      </c>
      <c r="H1227" s="443" t="s">
        <v>617</v>
      </c>
      <c r="I1227" s="443" t="s">
        <v>618</v>
      </c>
    </row>
    <row r="1228" spans="1:9" ht="15" customHeight="1">
      <c r="A1228" s="444"/>
      <c r="B1228" s="444"/>
      <c r="C1228" s="445"/>
      <c r="D1228" s="446"/>
      <c r="E1228" s="447"/>
      <c r="F1228" s="447"/>
      <c r="G1228" s="448"/>
      <c r="H1228" s="449" t="s">
        <v>619</v>
      </c>
      <c r="I1228" s="449" t="s">
        <v>619</v>
      </c>
    </row>
    <row r="1229" spans="1:9" ht="15" customHeight="1">
      <c r="A1229" s="450"/>
      <c r="B1229" s="451"/>
      <c r="C1229" s="452"/>
      <c r="D1229" s="490"/>
      <c r="E1229" s="491"/>
      <c r="F1229" s="492"/>
      <c r="G1229" s="456"/>
      <c r="H1229" s="457"/>
      <c r="I1229" s="457"/>
    </row>
    <row r="1230" spans="1:9" ht="15" customHeight="1">
      <c r="A1230" s="458">
        <v>1</v>
      </c>
      <c r="B1230" s="459" t="s">
        <v>620</v>
      </c>
      <c r="D1230" s="495"/>
      <c r="E1230" s="496"/>
      <c r="F1230" s="497"/>
      <c r="G1230" s="464"/>
      <c r="H1230" s="465"/>
      <c r="I1230" s="466"/>
    </row>
    <row r="1231" spans="1:9" ht="15" customHeight="1">
      <c r="A1231" s="458"/>
      <c r="B1231" s="459"/>
      <c r="C1231" s="460" t="s">
        <v>621</v>
      </c>
      <c r="D1231" s="495" t="s">
        <v>622</v>
      </c>
      <c r="E1231" s="496" t="s">
        <v>623</v>
      </c>
      <c r="F1231" s="497" t="s">
        <v>624</v>
      </c>
      <c r="G1231" s="464">
        <v>0.3</v>
      </c>
      <c r="H1231" s="465">
        <v>135000</v>
      </c>
      <c r="I1231" s="466">
        <f t="shared" ref="I1231:I1234" si="12">G1231*H1231</f>
        <v>40500</v>
      </c>
    </row>
    <row r="1232" spans="1:9" ht="15" customHeight="1">
      <c r="A1232" s="458"/>
      <c r="B1232" s="459"/>
      <c r="C1232" s="460" t="s">
        <v>621</v>
      </c>
      <c r="D1232" s="495" t="s">
        <v>659</v>
      </c>
      <c r="E1232" s="496" t="s">
        <v>626</v>
      </c>
      <c r="F1232" s="497" t="s">
        <v>624</v>
      </c>
      <c r="G1232" s="464">
        <v>0.1</v>
      </c>
      <c r="H1232" s="465">
        <v>170000</v>
      </c>
      <c r="I1232" s="466">
        <f t="shared" si="12"/>
        <v>17000</v>
      </c>
    </row>
    <row r="1233" spans="1:9" ht="15" customHeight="1">
      <c r="A1233" s="458"/>
      <c r="B1233" s="459"/>
      <c r="C1233" s="460" t="s">
        <v>621</v>
      </c>
      <c r="D1233" s="495" t="s">
        <v>660</v>
      </c>
      <c r="E1233" s="496" t="s">
        <v>627</v>
      </c>
      <c r="F1233" s="497" t="s">
        <v>624</v>
      </c>
      <c r="G1233" s="464">
        <v>0.01</v>
      </c>
      <c r="H1233" s="465">
        <v>180000</v>
      </c>
      <c r="I1233" s="466">
        <f t="shared" si="12"/>
        <v>1800</v>
      </c>
    </row>
    <row r="1234" spans="1:9" ht="15" customHeight="1">
      <c r="A1234" s="458"/>
      <c r="B1234" s="459"/>
      <c r="C1234" s="460" t="s">
        <v>621</v>
      </c>
      <c r="D1234" s="495" t="s">
        <v>628</v>
      </c>
      <c r="E1234" s="496" t="s">
        <v>629</v>
      </c>
      <c r="F1234" s="497" t="s">
        <v>624</v>
      </c>
      <c r="G1234" s="464">
        <v>1.4999999999999999E-2</v>
      </c>
      <c r="H1234" s="465">
        <v>235000</v>
      </c>
      <c r="I1234" s="466">
        <f t="shared" si="12"/>
        <v>3525</v>
      </c>
    </row>
    <row r="1235" spans="1:9" ht="15" customHeight="1">
      <c r="A1235" s="458"/>
      <c r="B1235" s="459"/>
      <c r="D1235" s="495"/>
      <c r="E1235" s="496"/>
      <c r="F1235" s="497"/>
      <c r="G1235" s="464"/>
      <c r="H1235" s="465"/>
      <c r="I1235" s="545">
        <f>SUM(I1231:I1234)</f>
        <v>62825</v>
      </c>
    </row>
    <row r="1236" spans="1:9" ht="15" customHeight="1">
      <c r="A1236" s="458">
        <v>2</v>
      </c>
      <c r="B1236" s="459" t="s">
        <v>630</v>
      </c>
      <c r="D1236" s="495"/>
      <c r="E1236" s="496"/>
      <c r="F1236" s="497"/>
      <c r="G1236" s="464"/>
      <c r="H1236" s="465"/>
      <c r="I1236" s="466"/>
    </row>
    <row r="1237" spans="1:9" ht="15" customHeight="1">
      <c r="A1237" s="458"/>
      <c r="B1237" s="459"/>
      <c r="C1237" s="460" t="s">
        <v>621</v>
      </c>
      <c r="D1237" s="495" t="s">
        <v>834</v>
      </c>
      <c r="E1237" s="496"/>
      <c r="F1237" s="497" t="s">
        <v>774</v>
      </c>
      <c r="G1237" s="464">
        <f>1/(0.2*0.2)</f>
        <v>24.999999999999996</v>
      </c>
      <c r="H1237" s="465">
        <v>25000</v>
      </c>
      <c r="I1237" s="466">
        <f t="shared" ref="I1237:I1239" si="13">G1237*H1237</f>
        <v>624999.99999999988</v>
      </c>
    </row>
    <row r="1238" spans="1:9" ht="15" customHeight="1">
      <c r="A1238" s="458"/>
      <c r="B1238" s="459"/>
      <c r="C1238" s="460" t="s">
        <v>621</v>
      </c>
      <c r="D1238" s="495" t="s">
        <v>832</v>
      </c>
      <c r="E1238" s="496"/>
      <c r="F1238" s="497" t="s">
        <v>96</v>
      </c>
      <c r="G1238" s="464">
        <f>50/8</f>
        <v>6.25</v>
      </c>
      <c r="H1238" s="465">
        <f>130000/50</f>
        <v>2600</v>
      </c>
      <c r="I1238" s="466">
        <f t="shared" si="13"/>
        <v>16250</v>
      </c>
    </row>
    <row r="1239" spans="1:9" ht="15" customHeight="1">
      <c r="A1239" s="458"/>
      <c r="B1239" s="459"/>
      <c r="C1239" s="460" t="s">
        <v>621</v>
      </c>
      <c r="D1239" s="495" t="s">
        <v>599</v>
      </c>
      <c r="E1239" s="496"/>
      <c r="F1239" s="497" t="s">
        <v>6</v>
      </c>
      <c r="G1239" s="464">
        <v>1</v>
      </c>
      <c r="H1239" s="465">
        <v>7500</v>
      </c>
      <c r="I1239" s="466">
        <f t="shared" si="13"/>
        <v>7500</v>
      </c>
    </row>
    <row r="1240" spans="1:9" ht="15" customHeight="1">
      <c r="A1240" s="511"/>
      <c r="B1240" s="512"/>
      <c r="C1240" s="513"/>
      <c r="D1240" s="514"/>
      <c r="E1240" s="515"/>
      <c r="F1240" s="516"/>
      <c r="G1240" s="517"/>
      <c r="H1240" s="518"/>
      <c r="I1240" s="569">
        <f>SUM(I1237:I1239)</f>
        <v>648749.99999999988</v>
      </c>
    </row>
    <row r="1241" spans="1:9" ht="15" customHeight="1">
      <c r="A1241" s="473"/>
      <c r="B1241" s="474" t="s">
        <v>643</v>
      </c>
      <c r="C1241" s="475"/>
      <c r="D1241" s="498"/>
      <c r="E1241" s="499"/>
      <c r="F1241" s="500"/>
      <c r="G1241" s="479"/>
      <c r="H1241" s="480"/>
      <c r="I1241" s="480">
        <f>I1235+I1240</f>
        <v>711574.99999999988</v>
      </c>
    </row>
    <row r="1242" spans="1:9" ht="15" customHeight="1">
      <c r="A1242" s="481"/>
      <c r="B1242" s="482" t="s">
        <v>644</v>
      </c>
      <c r="C1242" s="483"/>
      <c r="D1242" s="501"/>
      <c r="E1242" s="483"/>
      <c r="F1242" s="486">
        <v>0</v>
      </c>
      <c r="G1242" s="487"/>
      <c r="H1242" s="488"/>
      <c r="I1242" s="480">
        <f>I1241*F1242</f>
        <v>0</v>
      </c>
    </row>
    <row r="1243" spans="1:9" ht="15" customHeight="1">
      <c r="A1243" s="481"/>
      <c r="B1243" s="482" t="s">
        <v>645</v>
      </c>
      <c r="C1243" s="483"/>
      <c r="D1243" s="501"/>
      <c r="E1243" s="483"/>
      <c r="F1243" s="483"/>
      <c r="G1243" s="487"/>
      <c r="H1243" s="488"/>
      <c r="I1243" s="480">
        <f>I1241+I1242</f>
        <v>711574.99999999988</v>
      </c>
    </row>
    <row r="1244" spans="1:9" ht="15" customHeight="1">
      <c r="A1244" s="502" t="s">
        <v>657</v>
      </c>
      <c r="B1244" s="503"/>
      <c r="C1244" s="504"/>
      <c r="D1244" s="503"/>
      <c r="E1244" s="504"/>
      <c r="F1244" s="504"/>
      <c r="G1244" s="505"/>
      <c r="H1244" s="506"/>
      <c r="I1244" s="507"/>
    </row>
    <row r="1245" spans="1:9" ht="15" customHeight="1">
      <c r="A1245" s="502"/>
      <c r="B1245" s="503"/>
      <c r="C1245" s="504"/>
      <c r="D1245" s="503"/>
      <c r="E1245" s="504"/>
      <c r="F1245" s="504"/>
      <c r="G1245" s="505"/>
      <c r="H1245" s="506"/>
      <c r="I1245" s="507"/>
    </row>
    <row r="1246" spans="1:9" ht="15" customHeight="1">
      <c r="A1246" s="502"/>
      <c r="B1246" s="503"/>
      <c r="C1246" s="504"/>
      <c r="D1246" s="503"/>
      <c r="E1246" s="504"/>
      <c r="F1246" s="504"/>
      <c r="G1246" s="505"/>
      <c r="H1246" s="506"/>
      <c r="I1246" s="507"/>
    </row>
    <row r="1247" spans="1:9" ht="15" customHeight="1">
      <c r="A1247" s="502"/>
      <c r="B1247" s="503"/>
      <c r="C1247" s="504"/>
      <c r="D1247" s="503"/>
      <c r="E1247" s="504"/>
      <c r="F1247" s="504"/>
      <c r="G1247" s="505"/>
      <c r="H1247" s="506"/>
      <c r="I1247" s="507"/>
    </row>
    <row r="1248" spans="1:9" ht="15" customHeight="1">
      <c r="A1248" s="502"/>
      <c r="B1248" s="503"/>
      <c r="C1248" s="504"/>
      <c r="D1248" s="503"/>
      <c r="E1248" s="504"/>
      <c r="F1248" s="504"/>
      <c r="G1248" s="505"/>
      <c r="H1248" s="506"/>
      <c r="I1248" s="507"/>
    </row>
    <row r="1249" spans="1:9" ht="15" customHeight="1">
      <c r="A1249" s="502"/>
      <c r="B1249" s="503"/>
      <c r="C1249" s="504"/>
      <c r="D1249" s="503"/>
      <c r="E1249" s="504"/>
      <c r="F1249" s="504"/>
      <c r="G1249" s="505"/>
      <c r="H1249" s="506"/>
      <c r="I1249" s="507"/>
    </row>
    <row r="1250" spans="1:9" ht="15" customHeight="1">
      <c r="A1250" s="502"/>
      <c r="B1250" s="503"/>
      <c r="C1250" s="504"/>
      <c r="D1250" s="503"/>
      <c r="E1250" s="504"/>
      <c r="F1250" s="504"/>
      <c r="G1250" s="505"/>
      <c r="H1250" s="506"/>
      <c r="I1250" s="507"/>
    </row>
    <row r="1251" spans="1:9" ht="15" customHeight="1">
      <c r="A1251" s="502"/>
      <c r="B1251" s="503"/>
      <c r="C1251" s="504"/>
      <c r="D1251" s="503"/>
      <c r="E1251" s="504"/>
      <c r="F1251" s="504"/>
      <c r="G1251" s="505"/>
      <c r="H1251" s="506"/>
      <c r="I1251" s="507"/>
    </row>
    <row r="1252" spans="1:9" ht="15" customHeight="1">
      <c r="A1252" s="502"/>
      <c r="B1252" s="503"/>
      <c r="C1252" s="504"/>
      <c r="D1252" s="503"/>
      <c r="E1252" s="504"/>
      <c r="F1252" s="504"/>
      <c r="G1252" s="505"/>
      <c r="H1252" s="506"/>
      <c r="I1252" s="507"/>
    </row>
    <row r="1253" spans="1:9" ht="15" customHeight="1">
      <c r="A1253" s="502"/>
      <c r="B1253" s="503"/>
      <c r="C1253" s="504"/>
      <c r="D1253" s="503"/>
      <c r="E1253" s="504"/>
      <c r="F1253" s="504"/>
      <c r="G1253" s="505"/>
      <c r="H1253" s="506"/>
      <c r="I1253" s="507"/>
    </row>
    <row r="1254" spans="1:9" ht="15" customHeight="1">
      <c r="A1254" s="502"/>
      <c r="B1254" s="503"/>
      <c r="C1254" s="504"/>
      <c r="D1254" s="503"/>
      <c r="E1254" s="504"/>
      <c r="F1254" s="504"/>
      <c r="G1254" s="505"/>
      <c r="H1254" s="506"/>
      <c r="I1254" s="507"/>
    </row>
    <row r="1255" spans="1:9" ht="15" customHeight="1">
      <c r="A1255" s="502"/>
      <c r="B1255" s="503"/>
      <c r="C1255" s="504"/>
      <c r="D1255" s="503"/>
      <c r="E1255" s="504"/>
      <c r="F1255" s="504"/>
      <c r="G1255" s="505"/>
      <c r="H1255" s="506"/>
      <c r="I1255" s="507"/>
    </row>
    <row r="1256" spans="1:9" ht="15" customHeight="1">
      <c r="A1256" s="502"/>
      <c r="B1256" s="503"/>
      <c r="C1256" s="504"/>
      <c r="D1256" s="503"/>
      <c r="E1256" s="504"/>
      <c r="F1256" s="504"/>
      <c r="G1256" s="505"/>
      <c r="H1256" s="506"/>
      <c r="I1256" s="507"/>
    </row>
    <row r="1257" spans="1:9" ht="15" customHeight="1">
      <c r="A1257" s="502"/>
      <c r="B1257" s="503"/>
      <c r="C1257" s="504"/>
      <c r="D1257" s="503"/>
      <c r="E1257" s="504"/>
      <c r="F1257" s="504"/>
      <c r="G1257" s="505"/>
      <c r="H1257" s="506"/>
      <c r="I1257" s="507"/>
    </row>
    <row r="1258" spans="1:9" ht="15" customHeight="1">
      <c r="A1258" s="502"/>
      <c r="B1258" s="503"/>
      <c r="C1258" s="504"/>
      <c r="D1258" s="503"/>
      <c r="E1258" s="504"/>
      <c r="F1258" s="504"/>
      <c r="G1258" s="505"/>
      <c r="H1258" s="506"/>
      <c r="I1258" s="507"/>
    </row>
    <row r="1259" spans="1:9" ht="15" customHeight="1">
      <c r="A1259" s="502"/>
      <c r="B1259" s="503"/>
      <c r="C1259" s="504"/>
      <c r="D1259" s="503"/>
      <c r="E1259" s="504"/>
      <c r="F1259" s="504"/>
      <c r="G1259" s="505"/>
      <c r="H1259" s="506"/>
      <c r="I1259" s="507"/>
    </row>
    <row r="1260" spans="1:9" ht="15" customHeight="1">
      <c r="A1260" s="523" t="s">
        <v>835</v>
      </c>
      <c r="B1260" s="524"/>
      <c r="C1260" s="525"/>
      <c r="D1260" s="524"/>
      <c r="E1260" s="525"/>
      <c r="F1260" s="526"/>
      <c r="G1260" s="527"/>
      <c r="H1260" s="528"/>
      <c r="I1260" s="529"/>
    </row>
    <row r="1261" spans="1:9" ht="15" customHeight="1">
      <c r="A1261" s="544"/>
      <c r="B1261" s="503"/>
      <c r="C1261" s="504"/>
      <c r="D1261" s="503"/>
      <c r="E1261" s="504"/>
      <c r="F1261" s="504"/>
      <c r="G1261" s="505"/>
      <c r="H1261" s="506"/>
      <c r="I1261" s="507"/>
    </row>
    <row r="1262" spans="1:9" ht="15" customHeight="1">
      <c r="A1262" s="433" t="s">
        <v>611</v>
      </c>
      <c r="B1262" s="434"/>
      <c r="C1262" s="419" t="s">
        <v>589</v>
      </c>
      <c r="D1262" s="434" t="s">
        <v>836</v>
      </c>
      <c r="E1262" s="419"/>
      <c r="F1262" s="435"/>
      <c r="G1262" s="436"/>
      <c r="H1262" s="437"/>
      <c r="I1262" s="437"/>
    </row>
    <row r="1263" spans="1:9" ht="15" customHeight="1">
      <c r="A1263" s="433" t="s">
        <v>613</v>
      </c>
      <c r="B1263" s="434"/>
      <c r="C1263" s="419" t="s">
        <v>589</v>
      </c>
      <c r="D1263" s="434" t="s">
        <v>601</v>
      </c>
      <c r="E1263" s="419"/>
      <c r="F1263" s="435"/>
      <c r="G1263" s="436"/>
      <c r="H1263" s="437"/>
      <c r="I1263" s="437"/>
    </row>
    <row r="1264" spans="1:9" ht="15" customHeight="1">
      <c r="A1264" s="438" t="s">
        <v>70</v>
      </c>
      <c r="B1264" s="438" t="s">
        <v>350</v>
      </c>
      <c r="C1264" s="439"/>
      <c r="D1264" s="440"/>
      <c r="E1264" s="441" t="s">
        <v>614</v>
      </c>
      <c r="F1264" s="441" t="s">
        <v>615</v>
      </c>
      <c r="G1264" s="442" t="s">
        <v>616</v>
      </c>
      <c r="H1264" s="443" t="s">
        <v>617</v>
      </c>
      <c r="I1264" s="443" t="s">
        <v>618</v>
      </c>
    </row>
    <row r="1265" spans="1:9" ht="15" customHeight="1">
      <c r="A1265" s="444"/>
      <c r="B1265" s="444"/>
      <c r="C1265" s="445"/>
      <c r="D1265" s="446"/>
      <c r="E1265" s="447"/>
      <c r="F1265" s="447"/>
      <c r="G1265" s="448"/>
      <c r="H1265" s="449" t="s">
        <v>619</v>
      </c>
      <c r="I1265" s="449" t="s">
        <v>619</v>
      </c>
    </row>
    <row r="1266" spans="1:9" ht="15" customHeight="1">
      <c r="A1266" s="450"/>
      <c r="B1266" s="451"/>
      <c r="C1266" s="452"/>
      <c r="D1266" s="490"/>
      <c r="E1266" s="491"/>
      <c r="F1266" s="492"/>
      <c r="G1266" s="456"/>
      <c r="H1266" s="457"/>
      <c r="I1266" s="457"/>
    </row>
    <row r="1267" spans="1:9" ht="15" customHeight="1">
      <c r="A1267" s="458">
        <v>1</v>
      </c>
      <c r="B1267" s="459" t="s">
        <v>620</v>
      </c>
      <c r="D1267" s="495"/>
      <c r="E1267" s="496"/>
      <c r="F1267" s="497"/>
      <c r="G1267" s="464"/>
      <c r="H1267" s="465"/>
      <c r="I1267" s="466"/>
    </row>
    <row r="1268" spans="1:9" ht="15" customHeight="1">
      <c r="A1268" s="458"/>
      <c r="B1268" s="459"/>
      <c r="C1268" s="460" t="s">
        <v>621</v>
      </c>
      <c r="D1268" s="495" t="s">
        <v>622</v>
      </c>
      <c r="E1268" s="496" t="s">
        <v>623</v>
      </c>
      <c r="F1268" s="497" t="s">
        <v>624</v>
      </c>
      <c r="G1268" s="464">
        <v>0.3</v>
      </c>
      <c r="H1268" s="465">
        <v>133600</v>
      </c>
      <c r="I1268" s="466">
        <f>G1268*H1268</f>
        <v>40080</v>
      </c>
    </row>
    <row r="1269" spans="1:9" ht="15" customHeight="1">
      <c r="A1269" s="458"/>
      <c r="B1269" s="459"/>
      <c r="C1269" s="460" t="s">
        <v>621</v>
      </c>
      <c r="D1269" s="495" t="s">
        <v>659</v>
      </c>
      <c r="E1269" s="496" t="s">
        <v>626</v>
      </c>
      <c r="F1269" s="497" t="s">
        <v>624</v>
      </c>
      <c r="G1269" s="464">
        <v>0.15</v>
      </c>
      <c r="H1269" s="465">
        <v>167000</v>
      </c>
      <c r="I1269" s="466">
        <f>G1269*H1269</f>
        <v>25050</v>
      </c>
    </row>
    <row r="1270" spans="1:9" ht="15" customHeight="1">
      <c r="A1270" s="458"/>
      <c r="B1270" s="459"/>
      <c r="C1270" s="460" t="s">
        <v>621</v>
      </c>
      <c r="D1270" s="495" t="s">
        <v>660</v>
      </c>
      <c r="E1270" s="496" t="s">
        <v>627</v>
      </c>
      <c r="F1270" s="497" t="s">
        <v>624</v>
      </c>
      <c r="G1270" s="464">
        <v>1.4999999999999999E-2</v>
      </c>
      <c r="H1270" s="465">
        <v>200300</v>
      </c>
      <c r="I1270" s="466">
        <f>G1270*H1270</f>
        <v>3004.5</v>
      </c>
    </row>
    <row r="1271" spans="1:9" ht="15" customHeight="1">
      <c r="A1271" s="458"/>
      <c r="B1271" s="459"/>
      <c r="C1271" s="460" t="s">
        <v>621</v>
      </c>
      <c r="D1271" s="495" t="s">
        <v>628</v>
      </c>
      <c r="E1271" s="496" t="s">
        <v>629</v>
      </c>
      <c r="F1271" s="497" t="s">
        <v>624</v>
      </c>
      <c r="G1271" s="464">
        <v>1.4999999999999999E-2</v>
      </c>
      <c r="H1271" s="465">
        <v>234000</v>
      </c>
      <c r="I1271" s="466">
        <f>G1271*H1271</f>
        <v>3510</v>
      </c>
    </row>
    <row r="1272" spans="1:9" ht="15" customHeight="1">
      <c r="A1272" s="458"/>
      <c r="B1272" s="459"/>
      <c r="D1272" s="495"/>
      <c r="E1272" s="496"/>
      <c r="F1272" s="497"/>
      <c r="G1272" s="464"/>
      <c r="H1272" s="465"/>
      <c r="I1272" s="466"/>
    </row>
    <row r="1273" spans="1:9" ht="15" customHeight="1">
      <c r="A1273" s="458">
        <v>2</v>
      </c>
      <c r="B1273" s="459" t="s">
        <v>630</v>
      </c>
      <c r="D1273" s="495"/>
      <c r="E1273" s="496"/>
      <c r="F1273" s="497"/>
      <c r="G1273" s="464"/>
      <c r="H1273" s="465"/>
      <c r="I1273" s="466"/>
    </row>
    <row r="1274" spans="1:9" ht="15" customHeight="1">
      <c r="A1274" s="458"/>
      <c r="B1274" s="459"/>
      <c r="C1274" s="460" t="s">
        <v>621</v>
      </c>
      <c r="D1274" s="495" t="s">
        <v>794</v>
      </c>
      <c r="E1274" s="496"/>
      <c r="F1274" s="497" t="s">
        <v>96</v>
      </c>
      <c r="G1274" s="464">
        <v>15.504</v>
      </c>
      <c r="H1274" s="465">
        <v>1250</v>
      </c>
      <c r="I1274" s="466">
        <f>G1274*H1274</f>
        <v>19380</v>
      </c>
    </row>
    <row r="1275" spans="1:9" ht="15" customHeight="1">
      <c r="A1275" s="458"/>
      <c r="B1275" s="459"/>
      <c r="C1275" s="460" t="s">
        <v>621</v>
      </c>
      <c r="D1275" s="495" t="s">
        <v>685</v>
      </c>
      <c r="E1275" s="496"/>
      <c r="F1275" s="497" t="s">
        <v>652</v>
      </c>
      <c r="G1275" s="464">
        <v>1.6E-2</v>
      </c>
      <c r="H1275" s="465">
        <v>325734</v>
      </c>
      <c r="I1275" s="466">
        <f>G1275*H1275</f>
        <v>5211.7439999999997</v>
      </c>
    </row>
    <row r="1276" spans="1:9" ht="15" customHeight="1">
      <c r="A1276" s="511"/>
      <c r="B1276" s="512"/>
      <c r="C1276" s="513"/>
      <c r="D1276" s="514"/>
      <c r="E1276" s="515"/>
      <c r="F1276" s="516"/>
      <c r="G1276" s="517"/>
      <c r="H1276" s="465"/>
      <c r="I1276" s="518"/>
    </row>
    <row r="1277" spans="1:9" ht="15" customHeight="1">
      <c r="A1277" s="473"/>
      <c r="B1277" s="474" t="s">
        <v>643</v>
      </c>
      <c r="C1277" s="475"/>
      <c r="D1277" s="498"/>
      <c r="E1277" s="499"/>
      <c r="F1277" s="500"/>
      <c r="G1277" s="479"/>
      <c r="H1277" s="480"/>
      <c r="I1277" s="480">
        <f>SUM(I1266:I1276)</f>
        <v>96236.244000000006</v>
      </c>
    </row>
    <row r="1278" spans="1:9" ht="15" customHeight="1">
      <c r="A1278" s="481"/>
      <c r="B1278" s="482" t="s">
        <v>644</v>
      </c>
      <c r="C1278" s="483"/>
      <c r="D1278" s="501"/>
      <c r="E1278" s="483"/>
      <c r="F1278" s="486">
        <v>0</v>
      </c>
      <c r="G1278" s="487"/>
      <c r="H1278" s="488"/>
      <c r="I1278" s="480">
        <f>I1277*F1278</f>
        <v>0</v>
      </c>
    </row>
    <row r="1279" spans="1:9" ht="15" customHeight="1">
      <c r="A1279" s="481"/>
      <c r="B1279" s="482" t="s">
        <v>645</v>
      </c>
      <c r="C1279" s="483"/>
      <c r="D1279" s="501"/>
      <c r="E1279" s="483"/>
      <c r="F1279" s="483"/>
      <c r="G1279" s="487"/>
      <c r="H1279" s="488"/>
      <c r="I1279" s="480">
        <f>I1277+I1278</f>
        <v>96236.244000000006</v>
      </c>
    </row>
    <row r="1280" spans="1:9" ht="15" customHeight="1">
      <c r="A1280" s="502" t="s">
        <v>657</v>
      </c>
      <c r="B1280" s="503"/>
      <c r="C1280" s="504"/>
      <c r="D1280" s="503"/>
      <c r="E1280" s="504"/>
      <c r="F1280" s="504"/>
      <c r="G1280" s="505"/>
      <c r="H1280" s="506"/>
      <c r="I1280" s="507"/>
    </row>
    <row r="1281" spans="1:9" ht="15" customHeight="1">
      <c r="A1281" s="544"/>
      <c r="B1281" s="503"/>
      <c r="C1281" s="504"/>
      <c r="D1281" s="503"/>
      <c r="E1281" s="504"/>
      <c r="F1281" s="504"/>
      <c r="G1281" s="505"/>
      <c r="H1281" s="506"/>
      <c r="I1281" s="507"/>
    </row>
    <row r="1282" spans="1:9" ht="15" customHeight="1">
      <c r="A1282" s="433" t="s">
        <v>611</v>
      </c>
      <c r="B1282" s="434"/>
      <c r="C1282" s="419" t="s">
        <v>589</v>
      </c>
      <c r="D1282" s="434" t="s">
        <v>837</v>
      </c>
      <c r="E1282" s="419"/>
      <c r="F1282" s="435"/>
      <c r="G1282" s="436"/>
      <c r="H1282" s="437"/>
      <c r="I1282" s="437"/>
    </row>
    <row r="1283" spans="1:9" ht="15" customHeight="1">
      <c r="A1283" s="433" t="s">
        <v>613</v>
      </c>
      <c r="B1283" s="434"/>
      <c r="C1283" s="419" t="s">
        <v>589</v>
      </c>
      <c r="D1283" s="434" t="s">
        <v>601</v>
      </c>
      <c r="E1283" s="419"/>
      <c r="F1283" s="435"/>
      <c r="G1283" s="436"/>
      <c r="H1283" s="437"/>
      <c r="I1283" s="437"/>
    </row>
    <row r="1284" spans="1:9" ht="15" customHeight="1">
      <c r="A1284" s="438" t="s">
        <v>70</v>
      </c>
      <c r="B1284" s="438" t="s">
        <v>350</v>
      </c>
      <c r="C1284" s="439"/>
      <c r="D1284" s="440"/>
      <c r="E1284" s="441" t="s">
        <v>614</v>
      </c>
      <c r="F1284" s="441" t="s">
        <v>615</v>
      </c>
      <c r="G1284" s="442" t="s">
        <v>616</v>
      </c>
      <c r="H1284" s="443" t="s">
        <v>617</v>
      </c>
      <c r="I1284" s="443" t="s">
        <v>618</v>
      </c>
    </row>
    <row r="1285" spans="1:9" ht="15" customHeight="1">
      <c r="A1285" s="444"/>
      <c r="B1285" s="444"/>
      <c r="C1285" s="445"/>
      <c r="D1285" s="446"/>
      <c r="E1285" s="447"/>
      <c r="F1285" s="447"/>
      <c r="G1285" s="448"/>
      <c r="H1285" s="449" t="s">
        <v>619</v>
      </c>
      <c r="I1285" s="449" t="s">
        <v>619</v>
      </c>
    </row>
    <row r="1286" spans="1:9" ht="15" customHeight="1">
      <c r="A1286" s="450"/>
      <c r="B1286" s="451"/>
      <c r="C1286" s="452"/>
      <c r="D1286" s="490"/>
      <c r="E1286" s="491"/>
      <c r="F1286" s="492"/>
      <c r="G1286" s="456"/>
      <c r="H1286" s="457"/>
      <c r="I1286" s="457"/>
    </row>
    <row r="1287" spans="1:9" ht="15" customHeight="1">
      <c r="A1287" s="458">
        <v>1</v>
      </c>
      <c r="B1287" s="459" t="s">
        <v>620</v>
      </c>
      <c r="D1287" s="495"/>
      <c r="E1287" s="496"/>
      <c r="F1287" s="497"/>
      <c r="G1287" s="464"/>
      <c r="H1287" s="465"/>
      <c r="I1287" s="466"/>
    </row>
    <row r="1288" spans="1:9" ht="15" customHeight="1">
      <c r="A1288" s="458"/>
      <c r="B1288" s="459"/>
      <c r="C1288" s="460" t="s">
        <v>621</v>
      </c>
      <c r="D1288" s="495" t="s">
        <v>622</v>
      </c>
      <c r="E1288" s="496" t="s">
        <v>623</v>
      </c>
      <c r="F1288" s="497" t="s">
        <v>624</v>
      </c>
      <c r="G1288" s="464">
        <v>0.3</v>
      </c>
      <c r="H1288" s="465">
        <v>133600</v>
      </c>
      <c r="I1288" s="466">
        <f>G1288*H1288</f>
        <v>40080</v>
      </c>
    </row>
    <row r="1289" spans="1:9" ht="15" customHeight="1">
      <c r="A1289" s="458"/>
      <c r="B1289" s="459"/>
      <c r="C1289" s="460" t="s">
        <v>621</v>
      </c>
      <c r="D1289" s="495" t="s">
        <v>659</v>
      </c>
      <c r="E1289" s="496" t="s">
        <v>626</v>
      </c>
      <c r="F1289" s="497" t="s">
        <v>624</v>
      </c>
      <c r="G1289" s="464">
        <v>0.15</v>
      </c>
      <c r="H1289" s="465">
        <v>167000</v>
      </c>
      <c r="I1289" s="466">
        <f>G1289*H1289</f>
        <v>25050</v>
      </c>
    </row>
    <row r="1290" spans="1:9" ht="15" customHeight="1">
      <c r="A1290" s="458"/>
      <c r="B1290" s="459"/>
      <c r="C1290" s="460" t="s">
        <v>621</v>
      </c>
      <c r="D1290" s="495" t="s">
        <v>660</v>
      </c>
      <c r="E1290" s="496" t="s">
        <v>627</v>
      </c>
      <c r="F1290" s="497" t="s">
        <v>624</v>
      </c>
      <c r="G1290" s="464">
        <v>1.4999999999999999E-2</v>
      </c>
      <c r="H1290" s="465">
        <v>200300</v>
      </c>
      <c r="I1290" s="466">
        <f>G1290*H1290</f>
        <v>3004.5</v>
      </c>
    </row>
    <row r="1291" spans="1:9" ht="15" customHeight="1">
      <c r="A1291" s="458"/>
      <c r="B1291" s="459"/>
      <c r="C1291" s="460" t="s">
        <v>621</v>
      </c>
      <c r="D1291" s="495" t="s">
        <v>628</v>
      </c>
      <c r="E1291" s="496" t="s">
        <v>629</v>
      </c>
      <c r="F1291" s="497" t="s">
        <v>624</v>
      </c>
      <c r="G1291" s="464">
        <v>1.4999999999999999E-2</v>
      </c>
      <c r="H1291" s="465">
        <v>234000</v>
      </c>
      <c r="I1291" s="466">
        <f>G1291*H1291</f>
        <v>3510</v>
      </c>
    </row>
    <row r="1292" spans="1:9" ht="15" customHeight="1">
      <c r="A1292" s="458"/>
      <c r="B1292" s="459"/>
      <c r="D1292" s="495"/>
      <c r="E1292" s="496"/>
      <c r="F1292" s="497"/>
      <c r="G1292" s="464"/>
      <c r="H1292" s="465"/>
      <c r="I1292" s="466"/>
    </row>
    <row r="1293" spans="1:9" ht="15" customHeight="1">
      <c r="A1293" s="458">
        <v>2</v>
      </c>
      <c r="B1293" s="459" t="s">
        <v>630</v>
      </c>
      <c r="D1293" s="495"/>
      <c r="E1293" s="496"/>
      <c r="F1293" s="497"/>
      <c r="G1293" s="464"/>
      <c r="H1293" s="465"/>
      <c r="I1293" s="466"/>
    </row>
    <row r="1294" spans="1:9" ht="15" customHeight="1">
      <c r="A1294" s="458"/>
      <c r="B1294" s="459"/>
      <c r="C1294" s="460" t="s">
        <v>621</v>
      </c>
      <c r="D1294" s="495" t="s">
        <v>794</v>
      </c>
      <c r="E1294" s="496"/>
      <c r="F1294" s="497" t="s">
        <v>96</v>
      </c>
      <c r="G1294" s="464">
        <v>10.224</v>
      </c>
      <c r="H1294" s="465">
        <f>+H1274</f>
        <v>1250</v>
      </c>
      <c r="I1294" s="466">
        <f>G1294*H1294</f>
        <v>12780</v>
      </c>
    </row>
    <row r="1295" spans="1:9" ht="15" customHeight="1">
      <c r="A1295" s="458"/>
      <c r="B1295" s="459"/>
      <c r="C1295" s="460" t="s">
        <v>621</v>
      </c>
      <c r="D1295" s="495" t="s">
        <v>685</v>
      </c>
      <c r="E1295" s="496"/>
      <c r="F1295" s="497" t="s">
        <v>652</v>
      </c>
      <c r="G1295" s="464">
        <v>0.02</v>
      </c>
      <c r="H1295" s="465">
        <f>+H1275</f>
        <v>325734</v>
      </c>
      <c r="I1295" s="466">
        <f>G1295*H1295</f>
        <v>6514.68</v>
      </c>
    </row>
    <row r="1296" spans="1:9" ht="15" customHeight="1">
      <c r="A1296" s="511"/>
      <c r="B1296" s="512"/>
      <c r="C1296" s="513"/>
      <c r="D1296" s="514"/>
      <c r="E1296" s="515"/>
      <c r="F1296" s="516"/>
      <c r="G1296" s="517"/>
      <c r="H1296" s="465"/>
      <c r="I1296" s="518"/>
    </row>
    <row r="1297" spans="1:9" ht="15" customHeight="1">
      <c r="A1297" s="473"/>
      <c r="B1297" s="474" t="s">
        <v>643</v>
      </c>
      <c r="C1297" s="475"/>
      <c r="D1297" s="498"/>
      <c r="E1297" s="499"/>
      <c r="F1297" s="500"/>
      <c r="G1297" s="479"/>
      <c r="H1297" s="480"/>
      <c r="I1297" s="480">
        <f>SUM(I1286:I1296)</f>
        <v>90939.18</v>
      </c>
    </row>
    <row r="1298" spans="1:9" ht="15" customHeight="1">
      <c r="A1298" s="481"/>
      <c r="B1298" s="482" t="s">
        <v>644</v>
      </c>
      <c r="C1298" s="483"/>
      <c r="D1298" s="501"/>
      <c r="E1298" s="483"/>
      <c r="F1298" s="486">
        <v>0</v>
      </c>
      <c r="G1298" s="487"/>
      <c r="H1298" s="488"/>
      <c r="I1298" s="480">
        <f>I1297*F1298</f>
        <v>0</v>
      </c>
    </row>
    <row r="1299" spans="1:9" ht="15" customHeight="1">
      <c r="A1299" s="481"/>
      <c r="B1299" s="482" t="s">
        <v>645</v>
      </c>
      <c r="C1299" s="483"/>
      <c r="D1299" s="501"/>
      <c r="E1299" s="483"/>
      <c r="F1299" s="483"/>
      <c r="G1299" s="487"/>
      <c r="H1299" s="488"/>
      <c r="I1299" s="480">
        <f>I1297+I1298</f>
        <v>90939.18</v>
      </c>
    </row>
    <row r="1300" spans="1:9" ht="15" customHeight="1">
      <c r="A1300" s="502" t="s">
        <v>657</v>
      </c>
      <c r="B1300" s="503"/>
      <c r="C1300" s="504"/>
      <c r="D1300" s="503"/>
      <c r="E1300" s="504"/>
      <c r="F1300" s="504"/>
      <c r="G1300" s="505"/>
      <c r="H1300" s="506"/>
      <c r="I1300" s="507"/>
    </row>
    <row r="1301" spans="1:9" ht="15" customHeight="1">
      <c r="A1301" s="556"/>
      <c r="B1301" s="503"/>
      <c r="C1301" s="504"/>
      <c r="D1301" s="503"/>
      <c r="E1301" s="504"/>
      <c r="F1301" s="504"/>
      <c r="G1301" s="505"/>
      <c r="H1301" s="506"/>
      <c r="I1301" s="507"/>
    </row>
    <row r="1302" spans="1:9" ht="15" customHeight="1">
      <c r="A1302" s="433" t="s">
        <v>611</v>
      </c>
      <c r="B1302" s="434"/>
      <c r="C1302" s="419" t="s">
        <v>589</v>
      </c>
      <c r="D1302" s="434" t="s">
        <v>838</v>
      </c>
      <c r="E1302" s="419"/>
      <c r="F1302" s="435"/>
      <c r="G1302" s="436"/>
      <c r="H1302" s="437"/>
      <c r="I1302" s="437"/>
    </row>
    <row r="1303" spans="1:9" ht="15" customHeight="1">
      <c r="A1303" s="433" t="s">
        <v>613</v>
      </c>
      <c r="B1303" s="434"/>
      <c r="C1303" s="419" t="s">
        <v>589</v>
      </c>
      <c r="D1303" s="434" t="s">
        <v>601</v>
      </c>
      <c r="E1303" s="419"/>
      <c r="F1303" s="435"/>
      <c r="G1303" s="436"/>
      <c r="H1303" s="437"/>
      <c r="I1303" s="437"/>
    </row>
    <row r="1304" spans="1:9" ht="15" customHeight="1">
      <c r="A1304" s="438" t="s">
        <v>70</v>
      </c>
      <c r="B1304" s="438" t="s">
        <v>350</v>
      </c>
      <c r="C1304" s="439"/>
      <c r="D1304" s="440"/>
      <c r="E1304" s="441" t="s">
        <v>614</v>
      </c>
      <c r="F1304" s="441" t="s">
        <v>615</v>
      </c>
      <c r="G1304" s="442" t="s">
        <v>616</v>
      </c>
      <c r="H1304" s="443" t="s">
        <v>617</v>
      </c>
      <c r="I1304" s="443" t="s">
        <v>618</v>
      </c>
    </row>
    <row r="1305" spans="1:9" ht="15" customHeight="1">
      <c r="A1305" s="444"/>
      <c r="B1305" s="444"/>
      <c r="C1305" s="445"/>
      <c r="D1305" s="446"/>
      <c r="E1305" s="447"/>
      <c r="F1305" s="447"/>
      <c r="G1305" s="448"/>
      <c r="H1305" s="449" t="s">
        <v>619</v>
      </c>
      <c r="I1305" s="449" t="s">
        <v>619</v>
      </c>
    </row>
    <row r="1306" spans="1:9" ht="15" customHeight="1">
      <c r="A1306" s="450"/>
      <c r="B1306" s="451"/>
      <c r="C1306" s="452"/>
      <c r="D1306" s="490"/>
      <c r="E1306" s="491"/>
      <c r="F1306" s="492"/>
      <c r="G1306" s="456"/>
      <c r="H1306" s="457"/>
      <c r="I1306" s="457"/>
    </row>
    <row r="1307" spans="1:9" ht="15" customHeight="1">
      <c r="A1307" s="458">
        <v>1</v>
      </c>
      <c r="B1307" s="459" t="s">
        <v>620</v>
      </c>
      <c r="D1307" s="495"/>
      <c r="E1307" s="496"/>
      <c r="F1307" s="497"/>
      <c r="G1307" s="464"/>
      <c r="H1307" s="465"/>
      <c r="I1307" s="466"/>
    </row>
    <row r="1308" spans="1:9" ht="15" customHeight="1">
      <c r="A1308" s="458"/>
      <c r="B1308" s="459"/>
      <c r="C1308" s="460" t="s">
        <v>621</v>
      </c>
      <c r="D1308" s="495" t="s">
        <v>622</v>
      </c>
      <c r="E1308" s="496" t="s">
        <v>623</v>
      </c>
      <c r="F1308" s="497" t="s">
        <v>624</v>
      </c>
      <c r="G1308" s="464">
        <v>0.3</v>
      </c>
      <c r="H1308" s="465">
        <v>133600</v>
      </c>
      <c r="I1308" s="466">
        <f>G1308*H1308</f>
        <v>40080</v>
      </c>
    </row>
    <row r="1309" spans="1:9" ht="15" customHeight="1">
      <c r="A1309" s="458"/>
      <c r="B1309" s="459"/>
      <c r="C1309" s="460" t="s">
        <v>621</v>
      </c>
      <c r="D1309" s="495" t="s">
        <v>659</v>
      </c>
      <c r="E1309" s="496" t="s">
        <v>626</v>
      </c>
      <c r="F1309" s="497" t="s">
        <v>624</v>
      </c>
      <c r="G1309" s="464">
        <v>0.15</v>
      </c>
      <c r="H1309" s="465">
        <v>167000</v>
      </c>
      <c r="I1309" s="466">
        <f>G1309*H1309</f>
        <v>25050</v>
      </c>
    </row>
    <row r="1310" spans="1:9" ht="15" customHeight="1">
      <c r="A1310" s="458"/>
      <c r="B1310" s="459"/>
      <c r="C1310" s="460" t="s">
        <v>621</v>
      </c>
      <c r="D1310" s="495" t="s">
        <v>660</v>
      </c>
      <c r="E1310" s="496" t="s">
        <v>627</v>
      </c>
      <c r="F1310" s="497" t="s">
        <v>624</v>
      </c>
      <c r="G1310" s="464">
        <v>1.4999999999999999E-2</v>
      </c>
      <c r="H1310" s="465">
        <v>200300</v>
      </c>
      <c r="I1310" s="466">
        <f>G1310*H1310</f>
        <v>3004.5</v>
      </c>
    </row>
    <row r="1311" spans="1:9" ht="15" customHeight="1">
      <c r="A1311" s="458"/>
      <c r="B1311" s="459"/>
      <c r="C1311" s="460" t="s">
        <v>621</v>
      </c>
      <c r="D1311" s="495" t="s">
        <v>628</v>
      </c>
      <c r="E1311" s="496" t="s">
        <v>629</v>
      </c>
      <c r="F1311" s="497" t="s">
        <v>624</v>
      </c>
      <c r="G1311" s="464">
        <v>1.4999999999999999E-2</v>
      </c>
      <c r="H1311" s="465">
        <v>234000</v>
      </c>
      <c r="I1311" s="466">
        <f>G1311*H1311</f>
        <v>3510</v>
      </c>
    </row>
    <row r="1312" spans="1:9" ht="15" customHeight="1">
      <c r="A1312" s="458">
        <v>2</v>
      </c>
      <c r="B1312" s="459" t="s">
        <v>630</v>
      </c>
      <c r="D1312" s="495"/>
      <c r="E1312" s="496"/>
      <c r="F1312" s="497"/>
      <c r="G1312" s="464"/>
      <c r="H1312" s="465"/>
      <c r="I1312" s="466"/>
    </row>
    <row r="1313" spans="1:9" ht="15" customHeight="1">
      <c r="A1313" s="458"/>
      <c r="B1313" s="459"/>
      <c r="C1313" s="460" t="s">
        <v>621</v>
      </c>
      <c r="D1313" s="495" t="s">
        <v>794</v>
      </c>
      <c r="E1313" s="496"/>
      <c r="F1313" s="497" t="s">
        <v>96</v>
      </c>
      <c r="G1313" s="464">
        <v>7.7759999999999998</v>
      </c>
      <c r="H1313" s="465">
        <v>1250</v>
      </c>
      <c r="I1313" s="466">
        <f>G1313*H1313</f>
        <v>9720</v>
      </c>
    </row>
    <row r="1314" spans="1:9" ht="15" customHeight="1">
      <c r="A1314" s="458"/>
      <c r="B1314" s="459"/>
      <c r="C1314" s="460" t="s">
        <v>621</v>
      </c>
      <c r="D1314" s="495" t="s">
        <v>685</v>
      </c>
      <c r="E1314" s="496"/>
      <c r="F1314" s="497" t="s">
        <v>652</v>
      </c>
      <c r="G1314" s="464">
        <v>2.3E-2</v>
      </c>
      <c r="H1314" s="465">
        <v>325734</v>
      </c>
      <c r="I1314" s="466">
        <f>G1314*H1314</f>
        <v>7491.8819999999996</v>
      </c>
    </row>
    <row r="1315" spans="1:9" ht="15" customHeight="1">
      <c r="A1315" s="511"/>
      <c r="B1315" s="512"/>
      <c r="C1315" s="513"/>
      <c r="D1315" s="514"/>
      <c r="E1315" s="515"/>
      <c r="F1315" s="516"/>
      <c r="G1315" s="517"/>
      <c r="H1315" s="518"/>
      <c r="I1315" s="518"/>
    </row>
    <row r="1316" spans="1:9" ht="15" customHeight="1">
      <c r="A1316" s="473"/>
      <c r="B1316" s="474" t="s">
        <v>643</v>
      </c>
      <c r="C1316" s="475"/>
      <c r="D1316" s="498"/>
      <c r="E1316" s="499"/>
      <c r="F1316" s="500"/>
      <c r="G1316" s="479"/>
      <c r="H1316" s="480"/>
      <c r="I1316" s="480">
        <f>SUM(I1306:I1315)</f>
        <v>88856.381999999998</v>
      </c>
    </row>
    <row r="1317" spans="1:9" ht="15" customHeight="1">
      <c r="A1317" s="481"/>
      <c r="B1317" s="482" t="s">
        <v>644</v>
      </c>
      <c r="C1317" s="483"/>
      <c r="D1317" s="501"/>
      <c r="E1317" s="483"/>
      <c r="F1317" s="486"/>
      <c r="G1317" s="487"/>
      <c r="H1317" s="488"/>
      <c r="I1317" s="480">
        <f>I1316*F1317</f>
        <v>0</v>
      </c>
    </row>
    <row r="1318" spans="1:9" ht="15" customHeight="1">
      <c r="A1318" s="481"/>
      <c r="B1318" s="482" t="s">
        <v>645</v>
      </c>
      <c r="C1318" s="483"/>
      <c r="D1318" s="501"/>
      <c r="E1318" s="483"/>
      <c r="F1318" s="483"/>
      <c r="G1318" s="487"/>
      <c r="H1318" s="488"/>
      <c r="I1318" s="480">
        <f>I1316+I1317</f>
        <v>88856.381999999998</v>
      </c>
    </row>
    <row r="1319" spans="1:9" ht="15" customHeight="1">
      <c r="A1319" s="502" t="s">
        <v>657</v>
      </c>
      <c r="B1319" s="503"/>
      <c r="C1319" s="504"/>
      <c r="D1319" s="503"/>
      <c r="E1319" s="504"/>
      <c r="F1319" s="504"/>
      <c r="G1319" s="505"/>
      <c r="H1319" s="506"/>
      <c r="I1319" s="507"/>
    </row>
    <row r="1320" spans="1:9" ht="15" customHeight="1">
      <c r="A1320" s="556"/>
      <c r="B1320" s="503"/>
      <c r="C1320" s="504"/>
      <c r="D1320" s="503"/>
      <c r="E1320" s="504"/>
      <c r="F1320" s="504"/>
      <c r="G1320" s="505"/>
      <c r="H1320" s="506"/>
      <c r="I1320" s="507"/>
    </row>
    <row r="1321" spans="1:9" ht="15" customHeight="1">
      <c r="A1321" s="433" t="s">
        <v>611</v>
      </c>
      <c r="B1321" s="434"/>
      <c r="C1321" s="419" t="s">
        <v>589</v>
      </c>
      <c r="D1321" s="434" t="s">
        <v>839</v>
      </c>
      <c r="E1321" s="419"/>
      <c r="F1321" s="435"/>
      <c r="G1321" s="436"/>
      <c r="H1321" s="437"/>
      <c r="I1321" s="437"/>
    </row>
    <row r="1322" spans="1:9" ht="15" customHeight="1">
      <c r="A1322" s="433" t="s">
        <v>613</v>
      </c>
      <c r="B1322" s="434"/>
      <c r="C1322" s="419" t="s">
        <v>589</v>
      </c>
      <c r="D1322" s="434" t="s">
        <v>601</v>
      </c>
      <c r="E1322" s="419"/>
      <c r="F1322" s="435"/>
      <c r="G1322" s="436"/>
      <c r="H1322" s="437"/>
      <c r="I1322" s="437"/>
    </row>
    <row r="1323" spans="1:9" ht="15" customHeight="1">
      <c r="A1323" s="438" t="s">
        <v>70</v>
      </c>
      <c r="B1323" s="438" t="s">
        <v>350</v>
      </c>
      <c r="C1323" s="439"/>
      <c r="D1323" s="440"/>
      <c r="E1323" s="441" t="s">
        <v>614</v>
      </c>
      <c r="F1323" s="441" t="s">
        <v>615</v>
      </c>
      <c r="G1323" s="442" t="s">
        <v>616</v>
      </c>
      <c r="H1323" s="443" t="s">
        <v>617</v>
      </c>
      <c r="I1323" s="443" t="s">
        <v>618</v>
      </c>
    </row>
    <row r="1324" spans="1:9" ht="15" customHeight="1">
      <c r="A1324" s="444"/>
      <c r="B1324" s="444"/>
      <c r="C1324" s="445"/>
      <c r="D1324" s="446"/>
      <c r="E1324" s="447"/>
      <c r="F1324" s="447"/>
      <c r="G1324" s="448"/>
      <c r="H1324" s="449" t="s">
        <v>619</v>
      </c>
      <c r="I1324" s="449" t="s">
        <v>619</v>
      </c>
    </row>
    <row r="1325" spans="1:9" ht="15" customHeight="1">
      <c r="A1325" s="450"/>
      <c r="B1325" s="451"/>
      <c r="C1325" s="452"/>
      <c r="D1325" s="490"/>
      <c r="E1325" s="491"/>
      <c r="F1325" s="492"/>
      <c r="G1325" s="456"/>
      <c r="H1325" s="457"/>
      <c r="I1325" s="457"/>
    </row>
    <row r="1326" spans="1:9" ht="15" customHeight="1">
      <c r="A1326" s="458">
        <v>1</v>
      </c>
      <c r="B1326" s="459" t="s">
        <v>620</v>
      </c>
      <c r="D1326" s="495"/>
      <c r="E1326" s="496"/>
      <c r="F1326" s="497"/>
      <c r="G1326" s="464"/>
      <c r="H1326" s="465"/>
      <c r="I1326" s="466"/>
    </row>
    <row r="1327" spans="1:9" ht="15" customHeight="1">
      <c r="A1327" s="458"/>
      <c r="B1327" s="459"/>
      <c r="C1327" s="460" t="s">
        <v>621</v>
      </c>
      <c r="D1327" s="495" t="s">
        <v>622</v>
      </c>
      <c r="E1327" s="496" t="s">
        <v>623</v>
      </c>
      <c r="F1327" s="497" t="s">
        <v>624</v>
      </c>
      <c r="G1327" s="464">
        <v>0.3</v>
      </c>
      <c r="H1327" s="465">
        <v>133600</v>
      </c>
      <c r="I1327" s="466">
        <f>G1327*H1327</f>
        <v>40080</v>
      </c>
    </row>
    <row r="1328" spans="1:9" ht="15" customHeight="1">
      <c r="A1328" s="458"/>
      <c r="B1328" s="459"/>
      <c r="C1328" s="460" t="s">
        <v>621</v>
      </c>
      <c r="D1328" s="495" t="s">
        <v>659</v>
      </c>
      <c r="E1328" s="496" t="s">
        <v>626</v>
      </c>
      <c r="F1328" s="497" t="s">
        <v>624</v>
      </c>
      <c r="G1328" s="464">
        <v>0.15</v>
      </c>
      <c r="H1328" s="465">
        <v>167000</v>
      </c>
      <c r="I1328" s="466">
        <f>G1328*H1328</f>
        <v>25050</v>
      </c>
    </row>
    <row r="1329" spans="1:9" ht="15" customHeight="1">
      <c r="A1329" s="458"/>
      <c r="B1329" s="459"/>
      <c r="C1329" s="460" t="s">
        <v>621</v>
      </c>
      <c r="D1329" s="495" t="s">
        <v>660</v>
      </c>
      <c r="E1329" s="496" t="s">
        <v>627</v>
      </c>
      <c r="F1329" s="497" t="s">
        <v>624</v>
      </c>
      <c r="G1329" s="464">
        <v>1.4999999999999999E-2</v>
      </c>
      <c r="H1329" s="465">
        <v>200300</v>
      </c>
      <c r="I1329" s="466">
        <f>G1329*H1329</f>
        <v>3004.5</v>
      </c>
    </row>
    <row r="1330" spans="1:9" ht="15" customHeight="1">
      <c r="A1330" s="458"/>
      <c r="B1330" s="459"/>
      <c r="C1330" s="460" t="s">
        <v>621</v>
      </c>
      <c r="D1330" s="495" t="s">
        <v>628</v>
      </c>
      <c r="E1330" s="496" t="s">
        <v>629</v>
      </c>
      <c r="F1330" s="497" t="s">
        <v>624</v>
      </c>
      <c r="G1330" s="464">
        <v>1.4999999999999999E-2</v>
      </c>
      <c r="H1330" s="465">
        <v>234000</v>
      </c>
      <c r="I1330" s="466">
        <f>G1330*H1330</f>
        <v>3510</v>
      </c>
    </row>
    <row r="1331" spans="1:9" ht="15" customHeight="1">
      <c r="A1331" s="458"/>
      <c r="B1331" s="459"/>
      <c r="D1331" s="495"/>
      <c r="E1331" s="496"/>
      <c r="F1331" s="497"/>
      <c r="G1331" s="464"/>
      <c r="H1331" s="465"/>
      <c r="I1331" s="466"/>
    </row>
    <row r="1332" spans="1:9" ht="15" customHeight="1">
      <c r="A1332" s="458">
        <v>2</v>
      </c>
      <c r="B1332" s="459" t="s">
        <v>630</v>
      </c>
      <c r="D1332" s="495"/>
      <c r="E1332" s="496"/>
      <c r="F1332" s="497"/>
      <c r="G1332" s="464"/>
      <c r="H1332" s="465"/>
      <c r="I1332" s="466"/>
    </row>
    <row r="1333" spans="1:9" ht="15" customHeight="1">
      <c r="A1333" s="458"/>
      <c r="B1333" s="459"/>
      <c r="C1333" s="460" t="s">
        <v>621</v>
      </c>
      <c r="D1333" s="495" t="s">
        <v>794</v>
      </c>
      <c r="E1333" s="496"/>
      <c r="F1333" s="497" t="s">
        <v>96</v>
      </c>
      <c r="G1333" s="464">
        <v>6.24</v>
      </c>
      <c r="H1333" s="465">
        <v>1250</v>
      </c>
      <c r="I1333" s="466">
        <f>G1333*H1333</f>
        <v>7800</v>
      </c>
    </row>
    <row r="1334" spans="1:9" ht="15" customHeight="1">
      <c r="A1334" s="458"/>
      <c r="B1334" s="459"/>
      <c r="C1334" s="460" t="s">
        <v>621</v>
      </c>
      <c r="D1334" s="495" t="s">
        <v>685</v>
      </c>
      <c r="E1334" s="496"/>
      <c r="F1334" s="497" t="s">
        <v>652</v>
      </c>
      <c r="G1334" s="464">
        <v>2.4E-2</v>
      </c>
      <c r="H1334" s="465">
        <v>325734</v>
      </c>
      <c r="I1334" s="466">
        <f>G1334*H1334</f>
        <v>7817.616</v>
      </c>
    </row>
    <row r="1335" spans="1:9" ht="15" customHeight="1">
      <c r="A1335" s="511"/>
      <c r="B1335" s="512"/>
      <c r="C1335" s="513"/>
      <c r="D1335" s="514"/>
      <c r="E1335" s="515"/>
      <c r="F1335" s="516"/>
      <c r="G1335" s="517"/>
      <c r="H1335" s="518"/>
      <c r="I1335" s="518"/>
    </row>
    <row r="1336" spans="1:9" ht="15" customHeight="1">
      <c r="A1336" s="473"/>
      <c r="B1336" s="474" t="s">
        <v>643</v>
      </c>
      <c r="C1336" s="475"/>
      <c r="D1336" s="498"/>
      <c r="E1336" s="499"/>
      <c r="F1336" s="500"/>
      <c r="G1336" s="479"/>
      <c r="H1336" s="480"/>
      <c r="I1336" s="480">
        <f>SUM(I1325:I1335)</f>
        <v>87262.115999999995</v>
      </c>
    </row>
    <row r="1337" spans="1:9" ht="15" customHeight="1">
      <c r="A1337" s="481"/>
      <c r="B1337" s="482" t="s">
        <v>644</v>
      </c>
      <c r="C1337" s="483"/>
      <c r="D1337" s="501"/>
      <c r="E1337" s="483"/>
      <c r="F1337" s="486">
        <v>0.15</v>
      </c>
      <c r="G1337" s="487"/>
      <c r="H1337" s="488"/>
      <c r="I1337" s="480">
        <f>I1336*F1337</f>
        <v>13089.317399999998</v>
      </c>
    </row>
    <row r="1338" spans="1:9" ht="15" customHeight="1">
      <c r="A1338" s="481"/>
      <c r="B1338" s="482" t="s">
        <v>645</v>
      </c>
      <c r="C1338" s="483"/>
      <c r="D1338" s="501"/>
      <c r="E1338" s="483"/>
      <c r="F1338" s="483"/>
      <c r="G1338" s="487"/>
      <c r="H1338" s="488"/>
      <c r="I1338" s="480">
        <f>I1336+I1337</f>
        <v>100351.43339999999</v>
      </c>
    </row>
    <row r="1339" spans="1:9" ht="15" customHeight="1">
      <c r="A1339" s="502" t="s">
        <v>657</v>
      </c>
      <c r="B1339" s="503"/>
      <c r="C1339" s="504"/>
      <c r="D1339" s="503"/>
      <c r="E1339" s="504"/>
      <c r="F1339" s="504"/>
      <c r="G1339" s="505"/>
      <c r="H1339" s="506"/>
      <c r="I1339" s="507"/>
    </row>
    <row r="1340" spans="1:9" ht="15" customHeight="1">
      <c r="A1340" s="502"/>
      <c r="B1340" s="503"/>
      <c r="C1340" s="504"/>
      <c r="D1340" s="503"/>
      <c r="E1340" s="504"/>
      <c r="F1340" s="504"/>
      <c r="G1340" s="505"/>
      <c r="H1340" s="506"/>
      <c r="I1340" s="507"/>
    </row>
    <row r="1341" spans="1:9" ht="15" customHeight="1">
      <c r="A1341" s="433" t="s">
        <v>611</v>
      </c>
      <c r="B1341" s="434"/>
      <c r="C1341" s="419" t="s">
        <v>589</v>
      </c>
      <c r="D1341" s="434" t="s">
        <v>840</v>
      </c>
      <c r="E1341" s="419"/>
      <c r="F1341" s="435"/>
      <c r="G1341" s="436"/>
      <c r="H1341" s="437"/>
      <c r="I1341" s="437"/>
    </row>
    <row r="1342" spans="1:9" ht="15" customHeight="1">
      <c r="A1342" s="433" t="s">
        <v>613</v>
      </c>
      <c r="B1342" s="434"/>
      <c r="C1342" s="419" t="s">
        <v>589</v>
      </c>
      <c r="D1342" s="434" t="s">
        <v>601</v>
      </c>
      <c r="E1342" s="419"/>
      <c r="F1342" s="435"/>
      <c r="G1342" s="436"/>
      <c r="H1342" s="437"/>
      <c r="I1342" s="437"/>
    </row>
    <row r="1343" spans="1:9" ht="15" customHeight="1">
      <c r="A1343" s="438" t="s">
        <v>70</v>
      </c>
      <c r="B1343" s="438" t="s">
        <v>350</v>
      </c>
      <c r="C1343" s="439"/>
      <c r="D1343" s="440"/>
      <c r="E1343" s="441" t="s">
        <v>614</v>
      </c>
      <c r="F1343" s="441" t="s">
        <v>615</v>
      </c>
      <c r="G1343" s="442" t="s">
        <v>616</v>
      </c>
      <c r="H1343" s="443" t="s">
        <v>617</v>
      </c>
      <c r="I1343" s="443" t="s">
        <v>618</v>
      </c>
    </row>
    <row r="1344" spans="1:9" ht="15" customHeight="1">
      <c r="A1344" s="444"/>
      <c r="B1344" s="444"/>
      <c r="C1344" s="445"/>
      <c r="D1344" s="446"/>
      <c r="E1344" s="447"/>
      <c r="F1344" s="447"/>
      <c r="G1344" s="448"/>
      <c r="H1344" s="449" t="s">
        <v>619</v>
      </c>
      <c r="I1344" s="449" t="s">
        <v>619</v>
      </c>
    </row>
    <row r="1345" spans="1:9" ht="15" customHeight="1">
      <c r="A1345" s="450"/>
      <c r="B1345" s="451"/>
      <c r="C1345" s="452"/>
      <c r="D1345" s="490"/>
      <c r="E1345" s="491"/>
      <c r="F1345" s="492"/>
      <c r="G1345" s="456"/>
      <c r="H1345" s="457"/>
      <c r="I1345" s="457"/>
    </row>
    <row r="1346" spans="1:9" ht="15" customHeight="1">
      <c r="A1346" s="458">
        <v>1</v>
      </c>
      <c r="B1346" s="459" t="s">
        <v>620</v>
      </c>
      <c r="D1346" s="495"/>
      <c r="E1346" s="496"/>
      <c r="F1346" s="497"/>
      <c r="G1346" s="464"/>
      <c r="H1346" s="465"/>
      <c r="I1346" s="466"/>
    </row>
    <row r="1347" spans="1:9" ht="15" customHeight="1">
      <c r="A1347" s="458"/>
      <c r="B1347" s="459"/>
      <c r="C1347" s="460" t="s">
        <v>621</v>
      </c>
      <c r="D1347" s="495" t="s">
        <v>622</v>
      </c>
      <c r="E1347" s="496" t="s">
        <v>623</v>
      </c>
      <c r="F1347" s="497" t="s">
        <v>624</v>
      </c>
      <c r="G1347" s="464">
        <v>0.2</v>
      </c>
      <c r="H1347" s="465">
        <v>133600</v>
      </c>
      <c r="I1347" s="466">
        <f>G1347*H1347</f>
        <v>26720</v>
      </c>
    </row>
    <row r="1348" spans="1:9" ht="15" customHeight="1">
      <c r="A1348" s="458"/>
      <c r="B1348" s="459"/>
      <c r="C1348" s="460" t="s">
        <v>621</v>
      </c>
      <c r="D1348" s="495" t="s">
        <v>659</v>
      </c>
      <c r="E1348" s="496" t="s">
        <v>626</v>
      </c>
      <c r="F1348" s="497" t="s">
        <v>624</v>
      </c>
      <c r="G1348" s="464">
        <v>0.1</v>
      </c>
      <c r="H1348" s="465">
        <v>167000</v>
      </c>
      <c r="I1348" s="466">
        <f>G1348*H1348</f>
        <v>16700</v>
      </c>
    </row>
    <row r="1349" spans="1:9" ht="15" customHeight="1">
      <c r="A1349" s="458"/>
      <c r="B1349" s="459"/>
      <c r="C1349" s="460" t="s">
        <v>621</v>
      </c>
      <c r="D1349" s="495" t="s">
        <v>660</v>
      </c>
      <c r="E1349" s="496" t="s">
        <v>627</v>
      </c>
      <c r="F1349" s="497" t="s">
        <v>624</v>
      </c>
      <c r="G1349" s="464">
        <v>0.01</v>
      </c>
      <c r="H1349" s="465">
        <v>200300</v>
      </c>
      <c r="I1349" s="466">
        <f>G1349*H1349</f>
        <v>2003</v>
      </c>
    </row>
    <row r="1350" spans="1:9" ht="15" customHeight="1">
      <c r="A1350" s="458"/>
      <c r="B1350" s="459"/>
      <c r="C1350" s="460" t="s">
        <v>621</v>
      </c>
      <c r="D1350" s="495" t="s">
        <v>628</v>
      </c>
      <c r="E1350" s="496" t="s">
        <v>629</v>
      </c>
      <c r="F1350" s="497" t="s">
        <v>624</v>
      </c>
      <c r="G1350" s="464">
        <v>0.01</v>
      </c>
      <c r="H1350" s="465">
        <v>234000</v>
      </c>
      <c r="I1350" s="466">
        <f>G1350*H1350</f>
        <v>2340</v>
      </c>
    </row>
    <row r="1351" spans="1:9" ht="15" customHeight="1">
      <c r="A1351" s="458">
        <v>2</v>
      </c>
      <c r="B1351" s="459" t="s">
        <v>630</v>
      </c>
      <c r="D1351" s="495"/>
      <c r="E1351" s="496"/>
      <c r="F1351" s="497"/>
      <c r="G1351" s="464"/>
      <c r="H1351" s="465"/>
      <c r="I1351" s="466"/>
    </row>
    <row r="1352" spans="1:9" ht="15" customHeight="1">
      <c r="A1352" s="458"/>
      <c r="B1352" s="459"/>
      <c r="C1352" s="460" t="s">
        <v>621</v>
      </c>
      <c r="D1352" s="495" t="s">
        <v>794</v>
      </c>
      <c r="E1352" s="496"/>
      <c r="F1352" s="497" t="s">
        <v>96</v>
      </c>
      <c r="G1352" s="464">
        <v>3.25</v>
      </c>
      <c r="H1352" s="465">
        <v>1250</v>
      </c>
      <c r="I1352" s="466">
        <f>G1352*H1352</f>
        <v>4062.5</v>
      </c>
    </row>
    <row r="1353" spans="1:9" ht="15" customHeight="1">
      <c r="A1353" s="511"/>
      <c r="B1353" s="512"/>
      <c r="C1353" s="513"/>
      <c r="D1353" s="514"/>
      <c r="E1353" s="515"/>
      <c r="F1353" s="516"/>
      <c r="G1353" s="517"/>
      <c r="H1353" s="465"/>
      <c r="I1353" s="518"/>
    </row>
    <row r="1354" spans="1:9" ht="15" customHeight="1">
      <c r="A1354" s="473"/>
      <c r="B1354" s="474" t="s">
        <v>643</v>
      </c>
      <c r="C1354" s="475"/>
      <c r="D1354" s="498"/>
      <c r="E1354" s="499"/>
      <c r="F1354" s="500"/>
      <c r="G1354" s="479"/>
      <c r="H1354" s="480"/>
      <c r="I1354" s="480">
        <f>SUM(I1345:I1353)</f>
        <v>51825.5</v>
      </c>
    </row>
    <row r="1355" spans="1:9" ht="15" customHeight="1">
      <c r="A1355" s="481"/>
      <c r="B1355" s="482" t="s">
        <v>644</v>
      </c>
      <c r="C1355" s="483"/>
      <c r="D1355" s="501"/>
      <c r="E1355" s="483"/>
      <c r="F1355" s="486"/>
      <c r="G1355" s="487"/>
      <c r="H1355" s="488"/>
      <c r="I1355" s="480">
        <f>I1354*F1355</f>
        <v>0</v>
      </c>
    </row>
    <row r="1356" spans="1:9" ht="15" customHeight="1">
      <c r="A1356" s="481"/>
      <c r="B1356" s="482" t="s">
        <v>645</v>
      </c>
      <c r="C1356" s="483"/>
      <c r="D1356" s="501"/>
      <c r="E1356" s="483"/>
      <c r="F1356" s="483"/>
      <c r="G1356" s="487"/>
      <c r="H1356" s="488"/>
      <c r="I1356" s="480">
        <f>I1354+I1355</f>
        <v>51825.5</v>
      </c>
    </row>
    <row r="1357" spans="1:9" ht="15" customHeight="1">
      <c r="A1357" s="502" t="s">
        <v>657</v>
      </c>
      <c r="B1357" s="503"/>
      <c r="C1357" s="504"/>
      <c r="D1357" s="503"/>
      <c r="E1357" s="504"/>
      <c r="F1357" s="504"/>
      <c r="G1357" s="505"/>
      <c r="H1357" s="506"/>
      <c r="I1357" s="507"/>
    </row>
    <row r="1358" spans="1:9" ht="15" customHeight="1">
      <c r="A1358" s="502"/>
      <c r="B1358" s="503"/>
      <c r="C1358" s="504"/>
      <c r="D1358" s="503"/>
      <c r="E1358" s="504"/>
      <c r="F1358" s="504"/>
      <c r="G1358" s="505"/>
      <c r="H1358" s="506"/>
      <c r="I1358" s="507"/>
    </row>
    <row r="1359" spans="1:9" ht="15" customHeight="1">
      <c r="A1359" s="433" t="s">
        <v>611</v>
      </c>
      <c r="B1359" s="434"/>
      <c r="C1359" s="419" t="s">
        <v>589</v>
      </c>
      <c r="D1359" s="434" t="s">
        <v>841</v>
      </c>
      <c r="E1359" s="504"/>
      <c r="F1359" s="504"/>
      <c r="G1359" s="505"/>
      <c r="H1359" s="506"/>
      <c r="I1359" s="507"/>
    </row>
    <row r="1360" spans="1:9" ht="15" customHeight="1">
      <c r="D1360" s="434" t="s">
        <v>842</v>
      </c>
      <c r="E1360" s="419"/>
      <c r="F1360" s="435"/>
      <c r="G1360" s="436"/>
      <c r="H1360" s="437"/>
      <c r="I1360" s="437"/>
    </row>
    <row r="1361" spans="1:9" ht="15" customHeight="1">
      <c r="A1361" s="433" t="s">
        <v>613</v>
      </c>
      <c r="B1361" s="434"/>
      <c r="C1361" s="419" t="s">
        <v>589</v>
      </c>
      <c r="D1361" s="434" t="s">
        <v>601</v>
      </c>
      <c r="E1361" s="419"/>
      <c r="F1361" s="435"/>
      <c r="G1361" s="436"/>
      <c r="H1361" s="437"/>
      <c r="I1361" s="437"/>
    </row>
    <row r="1362" spans="1:9" ht="15" customHeight="1">
      <c r="A1362" s="438" t="s">
        <v>70</v>
      </c>
      <c r="B1362" s="438" t="s">
        <v>350</v>
      </c>
      <c r="C1362" s="439"/>
      <c r="D1362" s="440"/>
      <c r="E1362" s="441" t="s">
        <v>614</v>
      </c>
      <c r="F1362" s="441" t="s">
        <v>615</v>
      </c>
      <c r="G1362" s="442" t="s">
        <v>616</v>
      </c>
      <c r="H1362" s="443" t="s">
        <v>617</v>
      </c>
      <c r="I1362" s="443" t="s">
        <v>618</v>
      </c>
    </row>
    <row r="1363" spans="1:9" ht="15" customHeight="1">
      <c r="A1363" s="444"/>
      <c r="B1363" s="444"/>
      <c r="C1363" s="445"/>
      <c r="D1363" s="446"/>
      <c r="E1363" s="447"/>
      <c r="F1363" s="447"/>
      <c r="G1363" s="448"/>
      <c r="H1363" s="449" t="s">
        <v>619</v>
      </c>
      <c r="I1363" s="449" t="s">
        <v>619</v>
      </c>
    </row>
    <row r="1364" spans="1:9" ht="15" customHeight="1">
      <c r="A1364" s="450"/>
      <c r="B1364" s="451"/>
      <c r="C1364" s="452"/>
      <c r="D1364" s="490"/>
      <c r="E1364" s="491"/>
      <c r="F1364" s="492"/>
      <c r="G1364" s="456"/>
      <c r="H1364" s="457"/>
      <c r="I1364" s="457"/>
    </row>
    <row r="1365" spans="1:9" ht="15" customHeight="1">
      <c r="A1365" s="458">
        <v>1</v>
      </c>
      <c r="B1365" s="459" t="s">
        <v>620</v>
      </c>
      <c r="D1365" s="495"/>
      <c r="E1365" s="496"/>
      <c r="F1365" s="497"/>
      <c r="G1365" s="464"/>
      <c r="H1365" s="465"/>
      <c r="I1365" s="466"/>
    </row>
    <row r="1366" spans="1:9" ht="15" customHeight="1">
      <c r="A1366" s="458"/>
      <c r="B1366" s="459"/>
      <c r="C1366" s="460" t="s">
        <v>621</v>
      </c>
      <c r="D1366" s="495" t="s">
        <v>622</v>
      </c>
      <c r="E1366" s="496" t="s">
        <v>623</v>
      </c>
      <c r="F1366" s="497" t="s">
        <v>624</v>
      </c>
      <c r="G1366" s="464">
        <v>0.15</v>
      </c>
      <c r="H1366" s="465">
        <f>H1327</f>
        <v>133600</v>
      </c>
      <c r="I1366" s="466">
        <f>G1366*H1366</f>
        <v>20040</v>
      </c>
    </row>
    <row r="1367" spans="1:9" ht="15" customHeight="1">
      <c r="A1367" s="458"/>
      <c r="B1367" s="459"/>
      <c r="C1367" s="460" t="s">
        <v>621</v>
      </c>
      <c r="D1367" s="495" t="s">
        <v>659</v>
      </c>
      <c r="E1367" s="496" t="s">
        <v>626</v>
      </c>
      <c r="F1367" s="497" t="s">
        <v>624</v>
      </c>
      <c r="G1367" s="464">
        <v>7.4999999999999997E-2</v>
      </c>
      <c r="H1367" s="465">
        <f>H1328</f>
        <v>167000</v>
      </c>
      <c r="I1367" s="466">
        <f>G1367*H1367</f>
        <v>12525</v>
      </c>
    </row>
    <row r="1368" spans="1:9" ht="15" customHeight="1">
      <c r="A1368" s="458"/>
      <c r="B1368" s="459"/>
      <c r="C1368" s="460" t="s">
        <v>621</v>
      </c>
      <c r="D1368" s="495" t="s">
        <v>660</v>
      </c>
      <c r="E1368" s="496" t="s">
        <v>627</v>
      </c>
      <c r="F1368" s="497" t="s">
        <v>624</v>
      </c>
      <c r="G1368" s="464">
        <v>7.4999999999999997E-3</v>
      </c>
      <c r="H1368" s="465">
        <f>H1329</f>
        <v>200300</v>
      </c>
      <c r="I1368" s="466">
        <f>G1368*H1368</f>
        <v>1502.25</v>
      </c>
    </row>
    <row r="1369" spans="1:9" ht="15" customHeight="1">
      <c r="A1369" s="458"/>
      <c r="B1369" s="459"/>
      <c r="C1369" s="460" t="s">
        <v>621</v>
      </c>
      <c r="D1369" s="495" t="s">
        <v>628</v>
      </c>
      <c r="E1369" s="496" t="s">
        <v>629</v>
      </c>
      <c r="F1369" s="497" t="s">
        <v>624</v>
      </c>
      <c r="G1369" s="464">
        <v>7.4999999999999997E-3</v>
      </c>
      <c r="H1369" s="465">
        <f>H1330</f>
        <v>234000</v>
      </c>
      <c r="I1369" s="466">
        <f>G1369*H1369</f>
        <v>1755</v>
      </c>
    </row>
    <row r="1370" spans="1:9" ht="15" customHeight="1">
      <c r="A1370" s="458"/>
      <c r="B1370" s="459"/>
      <c r="D1370" s="495"/>
      <c r="E1370" s="496"/>
      <c r="F1370" s="497"/>
      <c r="G1370" s="464"/>
      <c r="H1370" s="465"/>
      <c r="I1370" s="466"/>
    </row>
    <row r="1371" spans="1:9" ht="15" customHeight="1">
      <c r="A1371" s="458">
        <v>2</v>
      </c>
      <c r="B1371" s="459" t="s">
        <v>630</v>
      </c>
      <c r="D1371" s="495"/>
      <c r="E1371" s="496"/>
      <c r="F1371" s="497"/>
      <c r="G1371" s="464"/>
      <c r="H1371" s="465"/>
      <c r="I1371" s="466"/>
    </row>
    <row r="1372" spans="1:9" ht="15" customHeight="1">
      <c r="A1372" s="458"/>
      <c r="B1372" s="459"/>
      <c r="C1372" s="460" t="s">
        <v>621</v>
      </c>
      <c r="D1372" s="495" t="s">
        <v>794</v>
      </c>
      <c r="E1372" s="496"/>
      <c r="F1372" s="497" t="s">
        <v>96</v>
      </c>
      <c r="G1372" s="464">
        <v>3.1080000000000001</v>
      </c>
      <c r="H1372" s="465">
        <f>H1333</f>
        <v>1250</v>
      </c>
      <c r="I1372" s="466">
        <f>G1372*H1372</f>
        <v>3885</v>
      </c>
    </row>
    <row r="1373" spans="1:9" ht="15" customHeight="1">
      <c r="A1373" s="511"/>
      <c r="B1373" s="512"/>
      <c r="C1373" s="513"/>
      <c r="D1373" s="514"/>
      <c r="E1373" s="515"/>
      <c r="F1373" s="516"/>
      <c r="G1373" s="517"/>
      <c r="H1373" s="518"/>
      <c r="I1373" s="518"/>
    </row>
    <row r="1374" spans="1:9" ht="15" customHeight="1">
      <c r="A1374" s="473"/>
      <c r="B1374" s="474" t="s">
        <v>643</v>
      </c>
      <c r="C1374" s="475"/>
      <c r="D1374" s="498"/>
      <c r="E1374" s="499"/>
      <c r="F1374" s="500"/>
      <c r="G1374" s="479"/>
      <c r="H1374" s="480"/>
      <c r="I1374" s="480">
        <f>SUM(I1364:I1373)</f>
        <v>39707.25</v>
      </c>
    </row>
    <row r="1375" spans="1:9" ht="15" customHeight="1">
      <c r="A1375" s="481"/>
      <c r="B1375" s="482" t="s">
        <v>644</v>
      </c>
      <c r="C1375" s="483"/>
      <c r="D1375" s="501"/>
      <c r="E1375" s="483"/>
      <c r="F1375" s="486">
        <v>0.15</v>
      </c>
      <c r="G1375" s="487"/>
      <c r="H1375" s="488"/>
      <c r="I1375" s="480">
        <f>I1374*F1375</f>
        <v>5956.0874999999996</v>
      </c>
    </row>
    <row r="1376" spans="1:9" ht="15" customHeight="1">
      <c r="A1376" s="481"/>
      <c r="B1376" s="482" t="s">
        <v>645</v>
      </c>
      <c r="C1376" s="483"/>
      <c r="D1376" s="501"/>
      <c r="E1376" s="483"/>
      <c r="F1376" s="483"/>
      <c r="G1376" s="487"/>
      <c r="H1376" s="488"/>
      <c r="I1376" s="480">
        <f>I1374+I1375</f>
        <v>45663.337500000001</v>
      </c>
    </row>
    <row r="1377" spans="1:15" ht="15" customHeight="1">
      <c r="A1377" s="502" t="s">
        <v>843</v>
      </c>
      <c r="B1377" s="503"/>
      <c r="C1377" s="504"/>
      <c r="D1377" s="503"/>
      <c r="E1377" s="504"/>
      <c r="F1377" s="504"/>
      <c r="G1377" s="505"/>
      <c r="H1377" s="506"/>
      <c r="I1377" s="507"/>
    </row>
    <row r="1378" spans="1:15" ht="15" customHeight="1">
      <c r="A1378" s="502"/>
      <c r="B1378" s="503"/>
      <c r="C1378" s="504"/>
      <c r="D1378" s="503"/>
      <c r="E1378" s="504"/>
      <c r="F1378" s="504"/>
      <c r="G1378" s="505"/>
      <c r="H1378" s="506"/>
      <c r="I1378" s="507"/>
    </row>
    <row r="1379" spans="1:15" ht="15" customHeight="1">
      <c r="A1379" s="433" t="s">
        <v>611</v>
      </c>
      <c r="B1379" s="434"/>
      <c r="C1379" s="419" t="s">
        <v>589</v>
      </c>
      <c r="D1379" s="434" t="s">
        <v>844</v>
      </c>
      <c r="E1379" s="419"/>
      <c r="F1379" s="435"/>
      <c r="G1379" s="436"/>
      <c r="H1379" s="437"/>
      <c r="I1379" s="437"/>
    </row>
    <row r="1380" spans="1:15" ht="15" customHeight="1">
      <c r="A1380" s="433" t="s">
        <v>613</v>
      </c>
      <c r="B1380" s="434"/>
      <c r="C1380" s="419" t="s">
        <v>589</v>
      </c>
      <c r="D1380" s="434" t="s">
        <v>601</v>
      </c>
      <c r="E1380" s="419"/>
      <c r="F1380" s="435"/>
      <c r="G1380" s="436"/>
      <c r="H1380" s="437"/>
      <c r="I1380" s="437"/>
    </row>
    <row r="1381" spans="1:15" ht="15" customHeight="1">
      <c r="A1381" s="438" t="s">
        <v>70</v>
      </c>
      <c r="B1381" s="438" t="s">
        <v>350</v>
      </c>
      <c r="C1381" s="439"/>
      <c r="D1381" s="440"/>
      <c r="E1381" s="441" t="s">
        <v>614</v>
      </c>
      <c r="F1381" s="441" t="s">
        <v>615</v>
      </c>
      <c r="G1381" s="442" t="s">
        <v>616</v>
      </c>
      <c r="H1381" s="443" t="s">
        <v>617</v>
      </c>
      <c r="I1381" s="443" t="s">
        <v>618</v>
      </c>
    </row>
    <row r="1382" spans="1:15" ht="15" customHeight="1">
      <c r="A1382" s="444"/>
      <c r="B1382" s="444"/>
      <c r="C1382" s="445"/>
      <c r="D1382" s="446"/>
      <c r="E1382" s="447"/>
      <c r="F1382" s="447"/>
      <c r="G1382" s="448"/>
      <c r="H1382" s="449" t="s">
        <v>619</v>
      </c>
      <c r="I1382" s="449" t="s">
        <v>619</v>
      </c>
    </row>
    <row r="1383" spans="1:15" ht="15" customHeight="1">
      <c r="A1383" s="450"/>
      <c r="B1383" s="451"/>
      <c r="C1383" s="452"/>
      <c r="D1383" s="490"/>
      <c r="E1383" s="491"/>
      <c r="F1383" s="492"/>
      <c r="G1383" s="456"/>
      <c r="H1383" s="457"/>
      <c r="I1383" s="457"/>
    </row>
    <row r="1384" spans="1:15" ht="15" customHeight="1">
      <c r="A1384" s="458">
        <v>1</v>
      </c>
      <c r="B1384" s="459" t="s">
        <v>620</v>
      </c>
      <c r="D1384" s="495"/>
      <c r="E1384" s="496"/>
      <c r="F1384" s="497"/>
      <c r="G1384" s="464"/>
      <c r="H1384" s="465"/>
      <c r="I1384" s="466"/>
      <c r="O1384" s="522"/>
    </row>
    <row r="1385" spans="1:15" ht="15" customHeight="1">
      <c r="A1385" s="458"/>
      <c r="B1385" s="459"/>
      <c r="C1385" s="460" t="s">
        <v>621</v>
      </c>
      <c r="D1385" s="495" t="s">
        <v>622</v>
      </c>
      <c r="E1385" s="496" t="s">
        <v>623</v>
      </c>
      <c r="F1385" s="497" t="s">
        <v>624</v>
      </c>
      <c r="G1385" s="464">
        <v>0.3</v>
      </c>
      <c r="H1385" s="465">
        <f>H1366</f>
        <v>133600</v>
      </c>
      <c r="I1385" s="466">
        <f>G1385*H1385</f>
        <v>40080</v>
      </c>
    </row>
    <row r="1386" spans="1:15" ht="15" customHeight="1">
      <c r="A1386" s="458"/>
      <c r="B1386" s="459"/>
      <c r="C1386" s="460" t="s">
        <v>621</v>
      </c>
      <c r="D1386" s="495" t="s">
        <v>659</v>
      </c>
      <c r="E1386" s="496" t="s">
        <v>626</v>
      </c>
      <c r="F1386" s="497" t="s">
        <v>624</v>
      </c>
      <c r="G1386" s="464">
        <v>0.1</v>
      </c>
      <c r="H1386" s="465">
        <f>H1367</f>
        <v>167000</v>
      </c>
      <c r="I1386" s="466">
        <f>G1386*H1386</f>
        <v>16700</v>
      </c>
    </row>
    <row r="1387" spans="1:15" ht="15" customHeight="1">
      <c r="A1387" s="458"/>
      <c r="B1387" s="459"/>
      <c r="C1387" s="460" t="s">
        <v>621</v>
      </c>
      <c r="D1387" s="495" t="s">
        <v>660</v>
      </c>
      <c r="E1387" s="496" t="s">
        <v>627</v>
      </c>
      <c r="F1387" s="497" t="s">
        <v>624</v>
      </c>
      <c r="G1387" s="464">
        <v>0.01</v>
      </c>
      <c r="H1387" s="465">
        <f>H1368</f>
        <v>200300</v>
      </c>
      <c r="I1387" s="466">
        <f>G1387*H1387</f>
        <v>2003</v>
      </c>
    </row>
    <row r="1388" spans="1:15" ht="15" customHeight="1">
      <c r="A1388" s="458"/>
      <c r="B1388" s="459"/>
      <c r="C1388" s="460" t="s">
        <v>621</v>
      </c>
      <c r="D1388" s="495" t="s">
        <v>628</v>
      </c>
      <c r="E1388" s="496" t="s">
        <v>629</v>
      </c>
      <c r="F1388" s="497" t="s">
        <v>624</v>
      </c>
      <c r="G1388" s="464">
        <v>1.4999999999999999E-2</v>
      </c>
      <c r="H1388" s="465">
        <f>H1369</f>
        <v>234000</v>
      </c>
      <c r="I1388" s="466">
        <f>G1388*H1388</f>
        <v>3510</v>
      </c>
    </row>
    <row r="1389" spans="1:15" ht="15" customHeight="1">
      <c r="A1389" s="458">
        <v>2</v>
      </c>
      <c r="B1389" s="459" t="s">
        <v>630</v>
      </c>
      <c r="D1389" s="495"/>
      <c r="E1389" s="496"/>
      <c r="F1389" s="497"/>
      <c r="G1389" s="464"/>
      <c r="H1389" s="465"/>
      <c r="I1389" s="466"/>
    </row>
    <row r="1390" spans="1:15" ht="15" customHeight="1">
      <c r="A1390" s="458"/>
      <c r="B1390" s="459"/>
      <c r="C1390" s="460" t="s">
        <v>621</v>
      </c>
      <c r="D1390" s="495" t="s">
        <v>794</v>
      </c>
      <c r="E1390" s="496"/>
      <c r="F1390" s="497" t="s">
        <v>96</v>
      </c>
      <c r="G1390" s="464">
        <v>4.32</v>
      </c>
      <c r="H1390" s="465">
        <v>1250</v>
      </c>
      <c r="I1390" s="466">
        <f>G1390*H1390</f>
        <v>5400</v>
      </c>
    </row>
    <row r="1391" spans="1:15" ht="15" customHeight="1">
      <c r="A1391" s="458"/>
      <c r="B1391" s="459"/>
      <c r="C1391" s="460" t="s">
        <v>621</v>
      </c>
      <c r="D1391" s="495" t="s">
        <v>685</v>
      </c>
      <c r="E1391" s="496"/>
      <c r="F1391" s="497" t="s">
        <v>652</v>
      </c>
      <c r="G1391" s="464">
        <v>6.0000000000000001E-3</v>
      </c>
      <c r="H1391" s="465">
        <v>325734</v>
      </c>
      <c r="I1391" s="466">
        <f>G1391*H1391</f>
        <v>1954.404</v>
      </c>
    </row>
    <row r="1392" spans="1:15" ht="15" customHeight="1">
      <c r="A1392" s="511"/>
      <c r="B1392" s="512"/>
      <c r="C1392" s="513"/>
      <c r="D1392" s="514"/>
      <c r="E1392" s="515"/>
      <c r="F1392" s="516"/>
      <c r="G1392" s="517"/>
      <c r="H1392" s="465"/>
      <c r="I1392" s="518"/>
    </row>
    <row r="1393" spans="1:15" ht="15" customHeight="1">
      <c r="A1393" s="473"/>
      <c r="B1393" s="474" t="s">
        <v>643</v>
      </c>
      <c r="C1393" s="475"/>
      <c r="D1393" s="498"/>
      <c r="E1393" s="499"/>
      <c r="F1393" s="500"/>
      <c r="G1393" s="479"/>
      <c r="H1393" s="480"/>
      <c r="I1393" s="480">
        <f>SUM(I1383:I1392)</f>
        <v>69647.403999999995</v>
      </c>
    </row>
    <row r="1394" spans="1:15" ht="15" customHeight="1">
      <c r="A1394" s="481"/>
      <c r="B1394" s="482" t="s">
        <v>644</v>
      </c>
      <c r="C1394" s="483"/>
      <c r="D1394" s="501"/>
      <c r="E1394" s="483"/>
      <c r="F1394" s="486">
        <v>0.15</v>
      </c>
      <c r="G1394" s="487"/>
      <c r="H1394" s="488"/>
      <c r="I1394" s="480">
        <f>I1393*F1394</f>
        <v>10447.110599999998</v>
      </c>
    </row>
    <row r="1395" spans="1:15" ht="15" customHeight="1">
      <c r="A1395" s="481"/>
      <c r="B1395" s="482" t="s">
        <v>645</v>
      </c>
      <c r="C1395" s="483"/>
      <c r="D1395" s="501"/>
      <c r="E1395" s="483"/>
      <c r="F1395" s="483"/>
      <c r="G1395" s="487"/>
      <c r="H1395" s="488"/>
      <c r="I1395" s="480">
        <f>I1393+I1394</f>
        <v>80094.514599999995</v>
      </c>
    </row>
    <row r="1396" spans="1:15" ht="15.75" customHeight="1">
      <c r="A1396" s="502" t="s">
        <v>843</v>
      </c>
      <c r="B1396" s="503"/>
      <c r="C1396" s="504"/>
      <c r="D1396" s="503"/>
      <c r="E1396" s="504"/>
      <c r="F1396" s="504"/>
      <c r="G1396" s="505"/>
      <c r="H1396" s="506"/>
      <c r="I1396" s="507"/>
    </row>
    <row r="1397" spans="1:15" ht="15" customHeight="1">
      <c r="A1397" s="502"/>
      <c r="B1397" s="503"/>
      <c r="C1397" s="504"/>
      <c r="D1397" s="503"/>
      <c r="E1397" s="504"/>
      <c r="F1397" s="504"/>
      <c r="G1397" s="505"/>
      <c r="H1397" s="506"/>
      <c r="I1397" s="507"/>
    </row>
    <row r="1398" spans="1:15" ht="15" customHeight="1">
      <c r="A1398" s="433" t="s">
        <v>611</v>
      </c>
      <c r="B1398" s="434"/>
      <c r="C1398" s="419" t="s">
        <v>589</v>
      </c>
      <c r="D1398" s="434" t="s">
        <v>845</v>
      </c>
      <c r="E1398" s="419"/>
      <c r="F1398" s="435"/>
      <c r="G1398" s="436"/>
      <c r="H1398" s="437"/>
      <c r="I1398" s="437"/>
    </row>
    <row r="1399" spans="1:15" ht="15" customHeight="1">
      <c r="A1399" s="433" t="s">
        <v>613</v>
      </c>
      <c r="B1399" s="434"/>
      <c r="C1399" s="419" t="s">
        <v>589</v>
      </c>
      <c r="D1399" s="434" t="s">
        <v>607</v>
      </c>
      <c r="E1399" s="419"/>
      <c r="F1399" s="435"/>
      <c r="G1399" s="436"/>
      <c r="H1399" s="437"/>
      <c r="I1399" s="437"/>
    </row>
    <row r="1400" spans="1:15" ht="15" customHeight="1">
      <c r="A1400" s="438" t="s">
        <v>70</v>
      </c>
      <c r="B1400" s="438" t="s">
        <v>350</v>
      </c>
      <c r="C1400" s="439"/>
      <c r="D1400" s="440"/>
      <c r="E1400" s="441" t="s">
        <v>614</v>
      </c>
      <c r="F1400" s="441" t="s">
        <v>615</v>
      </c>
      <c r="G1400" s="442" t="s">
        <v>616</v>
      </c>
      <c r="H1400" s="443" t="s">
        <v>617</v>
      </c>
      <c r="I1400" s="443" t="s">
        <v>618</v>
      </c>
    </row>
    <row r="1401" spans="1:15" ht="15" customHeight="1">
      <c r="A1401" s="444"/>
      <c r="B1401" s="444"/>
      <c r="C1401" s="445"/>
      <c r="D1401" s="446"/>
      <c r="E1401" s="447"/>
      <c r="F1401" s="447"/>
      <c r="G1401" s="448"/>
      <c r="H1401" s="449" t="s">
        <v>619</v>
      </c>
      <c r="I1401" s="449" t="s">
        <v>619</v>
      </c>
    </row>
    <row r="1402" spans="1:15" ht="15" customHeight="1">
      <c r="A1402" s="450"/>
      <c r="B1402" s="451"/>
      <c r="C1402" s="452"/>
      <c r="D1402" s="490"/>
      <c r="E1402" s="491"/>
      <c r="F1402" s="492"/>
      <c r="G1402" s="456"/>
      <c r="H1402" s="457"/>
      <c r="I1402" s="457"/>
    </row>
    <row r="1403" spans="1:15" ht="15" customHeight="1">
      <c r="A1403" s="458">
        <v>1</v>
      </c>
      <c r="B1403" s="459" t="s">
        <v>620</v>
      </c>
      <c r="D1403" s="495"/>
      <c r="E1403" s="496"/>
      <c r="F1403" s="497"/>
      <c r="G1403" s="464"/>
      <c r="H1403" s="465"/>
      <c r="I1403" s="466"/>
      <c r="O1403" s="522"/>
    </row>
    <row r="1404" spans="1:15" ht="15" customHeight="1">
      <c r="A1404" s="458"/>
      <c r="B1404" s="459"/>
      <c r="C1404" s="460" t="s">
        <v>621</v>
      </c>
      <c r="D1404" s="495" t="s">
        <v>622</v>
      </c>
      <c r="E1404" s="496" t="s">
        <v>623</v>
      </c>
      <c r="F1404" s="497" t="s">
        <v>624</v>
      </c>
      <c r="G1404" s="464">
        <v>0.08</v>
      </c>
      <c r="H1404" s="465">
        <f>H1385</f>
        <v>133600</v>
      </c>
      <c r="I1404" s="466">
        <f>G1404*H1404</f>
        <v>10688</v>
      </c>
    </row>
    <row r="1405" spans="1:15" ht="15" customHeight="1">
      <c r="A1405" s="458"/>
      <c r="B1405" s="459"/>
      <c r="C1405" s="460" t="s">
        <v>621</v>
      </c>
      <c r="D1405" s="495" t="s">
        <v>659</v>
      </c>
      <c r="E1405" s="496" t="s">
        <v>626</v>
      </c>
      <c r="F1405" s="497" t="s">
        <v>624</v>
      </c>
      <c r="G1405" s="464">
        <v>0.4</v>
      </c>
      <c r="H1405" s="465">
        <f>H1386</f>
        <v>167000</v>
      </c>
      <c r="I1405" s="466">
        <f>G1405*H1405</f>
        <v>66800</v>
      </c>
    </row>
    <row r="1406" spans="1:15" ht="15" customHeight="1">
      <c r="A1406" s="458"/>
      <c r="B1406" s="459"/>
      <c r="C1406" s="460" t="s">
        <v>621</v>
      </c>
      <c r="D1406" s="495" t="s">
        <v>660</v>
      </c>
      <c r="E1406" s="496" t="s">
        <v>627</v>
      </c>
      <c r="F1406" s="497" t="s">
        <v>624</v>
      </c>
      <c r="G1406" s="464">
        <v>0.04</v>
      </c>
      <c r="H1406" s="465">
        <f>H1387</f>
        <v>200300</v>
      </c>
      <c r="I1406" s="466">
        <f>G1406*H1406</f>
        <v>8012</v>
      </c>
    </row>
    <row r="1407" spans="1:15" ht="15" customHeight="1">
      <c r="A1407" s="458"/>
      <c r="B1407" s="459"/>
      <c r="C1407" s="460" t="s">
        <v>621</v>
      </c>
      <c r="D1407" s="495" t="s">
        <v>628</v>
      </c>
      <c r="E1407" s="496" t="s">
        <v>629</v>
      </c>
      <c r="F1407" s="497" t="s">
        <v>624</v>
      </c>
      <c r="G1407" s="464">
        <v>4.0000000000000001E-3</v>
      </c>
      <c r="H1407" s="465">
        <f>H1388</f>
        <v>234000</v>
      </c>
      <c r="I1407" s="466">
        <f>G1407*H1407</f>
        <v>936</v>
      </c>
    </row>
    <row r="1408" spans="1:15" ht="15" customHeight="1">
      <c r="A1408" s="458">
        <v>2</v>
      </c>
      <c r="B1408" s="459" t="s">
        <v>630</v>
      </c>
      <c r="D1408" s="495"/>
      <c r="E1408" s="496"/>
      <c r="F1408" s="497"/>
      <c r="G1408" s="464"/>
      <c r="H1408" s="465"/>
      <c r="I1408" s="466"/>
    </row>
    <row r="1409" spans="1:15" ht="15" customHeight="1">
      <c r="A1409" s="458"/>
      <c r="B1409" s="459"/>
      <c r="C1409" s="460" t="s">
        <v>621</v>
      </c>
      <c r="D1409" s="495" t="s">
        <v>794</v>
      </c>
      <c r="E1409" s="496"/>
      <c r="F1409" s="497" t="s">
        <v>96</v>
      </c>
      <c r="G1409" s="464">
        <v>0.5</v>
      </c>
      <c r="H1409" s="465">
        <f>H1390</f>
        <v>1250</v>
      </c>
      <c r="I1409" s="466">
        <f>G1409*H1409</f>
        <v>625</v>
      </c>
    </row>
    <row r="1410" spans="1:15" ht="15" customHeight="1">
      <c r="A1410" s="458"/>
      <c r="B1410" s="459"/>
      <c r="C1410" s="460" t="s">
        <v>621</v>
      </c>
      <c r="D1410" s="495" t="s">
        <v>685</v>
      </c>
      <c r="E1410" s="496"/>
      <c r="F1410" s="497" t="s">
        <v>652</v>
      </c>
      <c r="G1410" s="464">
        <v>1.2999999999999999E-2</v>
      </c>
      <c r="H1410" s="465">
        <f>H1391</f>
        <v>325734</v>
      </c>
      <c r="I1410" s="466">
        <f>G1410*H1410</f>
        <v>4234.5419999999995</v>
      </c>
    </row>
    <row r="1411" spans="1:15" ht="15" customHeight="1">
      <c r="A1411" s="511"/>
      <c r="B1411" s="512"/>
      <c r="C1411" s="513"/>
      <c r="D1411" s="514"/>
      <c r="E1411" s="515"/>
      <c r="F1411" s="516"/>
      <c r="G1411" s="517"/>
      <c r="H1411" s="465"/>
      <c r="I1411" s="518"/>
    </row>
    <row r="1412" spans="1:15" ht="15" customHeight="1">
      <c r="A1412" s="473"/>
      <c r="B1412" s="474" t="s">
        <v>643</v>
      </c>
      <c r="C1412" s="475"/>
      <c r="D1412" s="498"/>
      <c r="E1412" s="499"/>
      <c r="F1412" s="500"/>
      <c r="G1412" s="479"/>
      <c r="H1412" s="480"/>
      <c r="I1412" s="480">
        <f>SUM(I1402:I1411)</f>
        <v>91295.542000000001</v>
      </c>
    </row>
    <row r="1413" spans="1:15" ht="15" customHeight="1">
      <c r="A1413" s="481"/>
      <c r="B1413" s="482" t="s">
        <v>644</v>
      </c>
      <c r="C1413" s="483"/>
      <c r="D1413" s="501"/>
      <c r="E1413" s="483"/>
      <c r="F1413" s="486">
        <v>0.15</v>
      </c>
      <c r="G1413" s="487"/>
      <c r="H1413" s="488"/>
      <c r="I1413" s="480">
        <f>I1412*F1413</f>
        <v>13694.3313</v>
      </c>
    </row>
    <row r="1414" spans="1:15" ht="15" customHeight="1">
      <c r="A1414" s="481"/>
      <c r="B1414" s="482" t="s">
        <v>645</v>
      </c>
      <c r="C1414" s="483"/>
      <c r="D1414" s="501"/>
      <c r="E1414" s="483"/>
      <c r="F1414" s="483"/>
      <c r="G1414" s="487"/>
      <c r="H1414" s="488"/>
      <c r="I1414" s="480">
        <f>I1412+I1413</f>
        <v>104989.87330000001</v>
      </c>
    </row>
    <row r="1415" spans="1:15" ht="15.75" customHeight="1">
      <c r="A1415" s="502" t="s">
        <v>843</v>
      </c>
      <c r="B1415" s="503"/>
      <c r="C1415" s="504"/>
      <c r="D1415" s="503"/>
      <c r="E1415" s="504"/>
      <c r="F1415" s="504"/>
      <c r="G1415" s="505"/>
      <c r="H1415" s="506"/>
      <c r="I1415" s="507"/>
    </row>
    <row r="1416" spans="1:15" ht="15.75" customHeight="1">
      <c r="A1416" s="502"/>
      <c r="B1416" s="503"/>
      <c r="C1416" s="504"/>
      <c r="D1416" s="503"/>
      <c r="E1416" s="504"/>
      <c r="F1416" s="504"/>
      <c r="G1416" s="505"/>
      <c r="H1416" s="506"/>
      <c r="I1416" s="507"/>
    </row>
    <row r="1417" spans="1:15" ht="15" customHeight="1">
      <c r="A1417" s="433" t="s">
        <v>846</v>
      </c>
      <c r="B1417" s="433" t="s">
        <v>847</v>
      </c>
      <c r="C1417" s="504"/>
      <c r="D1417" s="503"/>
      <c r="E1417" s="504"/>
      <c r="F1417" s="504"/>
      <c r="G1417" s="505"/>
      <c r="H1417" s="506"/>
      <c r="I1417" s="507"/>
    </row>
    <row r="1418" spans="1:15" ht="15" customHeight="1">
      <c r="A1418" s="433" t="s">
        <v>611</v>
      </c>
      <c r="B1418" s="434"/>
      <c r="C1418" s="419" t="s">
        <v>589</v>
      </c>
      <c r="D1418" s="434" t="s">
        <v>848</v>
      </c>
      <c r="E1418" s="419"/>
      <c r="F1418" s="435"/>
      <c r="G1418" s="436"/>
      <c r="H1418" s="437"/>
      <c r="I1418" s="437"/>
    </row>
    <row r="1419" spans="1:15" ht="15" customHeight="1">
      <c r="A1419" s="433" t="s">
        <v>613</v>
      </c>
      <c r="B1419" s="434"/>
      <c r="C1419" s="419" t="s">
        <v>589</v>
      </c>
      <c r="D1419" s="434" t="s">
        <v>652</v>
      </c>
      <c r="E1419" s="419"/>
      <c r="F1419" s="435"/>
      <c r="G1419" s="436"/>
      <c r="H1419" s="437"/>
      <c r="I1419" s="437"/>
    </row>
    <row r="1420" spans="1:15" ht="15" customHeight="1">
      <c r="A1420" s="438" t="s">
        <v>70</v>
      </c>
      <c r="B1420" s="438" t="s">
        <v>350</v>
      </c>
      <c r="C1420" s="439"/>
      <c r="D1420" s="440"/>
      <c r="E1420" s="441" t="s">
        <v>614</v>
      </c>
      <c r="F1420" s="441" t="s">
        <v>615</v>
      </c>
      <c r="G1420" s="442" t="s">
        <v>616</v>
      </c>
      <c r="H1420" s="443" t="s">
        <v>617</v>
      </c>
      <c r="I1420" s="443" t="s">
        <v>618</v>
      </c>
    </row>
    <row r="1421" spans="1:15" ht="15" customHeight="1">
      <c r="A1421" s="444"/>
      <c r="B1421" s="444"/>
      <c r="C1421" s="445"/>
      <c r="D1421" s="446"/>
      <c r="E1421" s="447"/>
      <c r="F1421" s="447"/>
      <c r="G1421" s="448"/>
      <c r="H1421" s="449" t="s">
        <v>619</v>
      </c>
      <c r="I1421" s="449" t="s">
        <v>619</v>
      </c>
    </row>
    <row r="1422" spans="1:15" ht="15" customHeight="1">
      <c r="A1422" s="450"/>
      <c r="B1422" s="451"/>
      <c r="C1422" s="452"/>
      <c r="D1422" s="490"/>
      <c r="E1422" s="491"/>
      <c r="F1422" s="492"/>
      <c r="G1422" s="456"/>
      <c r="H1422" s="457"/>
      <c r="I1422" s="457"/>
    </row>
    <row r="1423" spans="1:15" ht="15" customHeight="1">
      <c r="A1423" s="458">
        <v>1</v>
      </c>
      <c r="B1423" s="459" t="s">
        <v>620</v>
      </c>
      <c r="D1423" s="495"/>
      <c r="E1423" s="496"/>
      <c r="F1423" s="497"/>
      <c r="G1423" s="464"/>
      <c r="H1423" s="465"/>
      <c r="I1423" s="466"/>
      <c r="O1423" s="522"/>
    </row>
    <row r="1424" spans="1:15" ht="15" customHeight="1">
      <c r="A1424" s="458"/>
      <c r="B1424" s="459"/>
      <c r="C1424" s="460" t="s">
        <v>621</v>
      </c>
      <c r="D1424" s="495" t="s">
        <v>622</v>
      </c>
      <c r="E1424" s="496" t="s">
        <v>623</v>
      </c>
      <c r="F1424" s="497" t="s">
        <v>624</v>
      </c>
      <c r="G1424" s="464">
        <v>0.3</v>
      </c>
      <c r="H1424" s="465">
        <f>H1404</f>
        <v>133600</v>
      </c>
      <c r="I1424" s="466">
        <f>G1424*H1424</f>
        <v>40080</v>
      </c>
    </row>
    <row r="1425" spans="1:11" ht="15" customHeight="1">
      <c r="A1425" s="458"/>
      <c r="B1425" s="459"/>
      <c r="C1425" s="460" t="s">
        <v>621</v>
      </c>
      <c r="D1425" s="495" t="s">
        <v>628</v>
      </c>
      <c r="E1425" s="496" t="s">
        <v>629</v>
      </c>
      <c r="F1425" s="497" t="s">
        <v>624</v>
      </c>
      <c r="G1425" s="464">
        <v>0.03</v>
      </c>
      <c r="H1425" s="465">
        <f>H1407</f>
        <v>234000</v>
      </c>
      <c r="I1425" s="466">
        <f>G1425*H1425</f>
        <v>7020</v>
      </c>
    </row>
    <row r="1426" spans="1:11" ht="15" customHeight="1">
      <c r="A1426" s="458">
        <v>2</v>
      </c>
      <c r="B1426" s="459" t="s">
        <v>630</v>
      </c>
      <c r="D1426" s="495"/>
      <c r="E1426" s="496"/>
      <c r="F1426" s="497"/>
      <c r="G1426" s="464"/>
      <c r="H1426" s="465"/>
      <c r="I1426" s="466"/>
    </row>
    <row r="1427" spans="1:11" ht="15" customHeight="1">
      <c r="A1427" s="458"/>
      <c r="B1427" s="459"/>
      <c r="C1427" s="460" t="s">
        <v>621</v>
      </c>
      <c r="D1427" s="495" t="s">
        <v>849</v>
      </c>
      <c r="E1427" s="496"/>
      <c r="F1427" s="497" t="s">
        <v>652</v>
      </c>
      <c r="G1427" s="464">
        <v>1.3</v>
      </c>
      <c r="H1427" s="465">
        <v>281012</v>
      </c>
      <c r="I1427" s="466">
        <f>G1427*H1427</f>
        <v>365315.60000000003</v>
      </c>
    </row>
    <row r="1428" spans="1:11" ht="15" customHeight="1">
      <c r="A1428" s="458"/>
      <c r="B1428" s="459"/>
      <c r="C1428" s="460" t="s">
        <v>621</v>
      </c>
      <c r="D1428" s="495" t="s">
        <v>850</v>
      </c>
      <c r="E1428" s="496"/>
      <c r="F1428" s="497" t="s">
        <v>96</v>
      </c>
      <c r="G1428" s="464">
        <v>11.53</v>
      </c>
      <c r="H1428" s="465">
        <v>35000</v>
      </c>
      <c r="I1428" s="466">
        <f>G1428*H1428</f>
        <v>403550</v>
      </c>
    </row>
    <row r="1429" spans="1:11" ht="15" customHeight="1">
      <c r="A1429" s="511"/>
      <c r="B1429" s="512"/>
      <c r="C1429" s="513"/>
      <c r="D1429" s="514"/>
      <c r="E1429" s="515"/>
      <c r="F1429" s="516"/>
      <c r="G1429" s="517"/>
      <c r="H1429" s="465"/>
      <c r="I1429" s="518"/>
    </row>
    <row r="1430" spans="1:11" ht="15" customHeight="1">
      <c r="A1430" s="473"/>
      <c r="B1430" s="474" t="s">
        <v>643</v>
      </c>
      <c r="C1430" s="475"/>
      <c r="D1430" s="498"/>
      <c r="E1430" s="499"/>
      <c r="F1430" s="500"/>
      <c r="G1430" s="479"/>
      <c r="H1430" s="480"/>
      <c r="I1430" s="480">
        <f>SUM(I1422:I1429)</f>
        <v>815965.60000000009</v>
      </c>
    </row>
    <row r="1431" spans="1:11" ht="15" customHeight="1">
      <c r="A1431" s="481"/>
      <c r="B1431" s="482" t="s">
        <v>644</v>
      </c>
      <c r="C1431" s="483"/>
      <c r="D1431" s="501"/>
      <c r="E1431" s="483"/>
      <c r="F1431" s="486">
        <v>0.15</v>
      </c>
      <c r="G1431" s="487"/>
      <c r="H1431" s="488"/>
      <c r="I1431" s="480">
        <f>I1430*F1431</f>
        <v>122394.84000000001</v>
      </c>
    </row>
    <row r="1432" spans="1:11" ht="15" customHeight="1">
      <c r="A1432" s="481"/>
      <c r="B1432" s="482" t="s">
        <v>645</v>
      </c>
      <c r="C1432" s="483"/>
      <c r="D1432" s="501"/>
      <c r="E1432" s="483"/>
      <c r="F1432" s="483"/>
      <c r="G1432" s="487"/>
      <c r="H1432" s="488"/>
      <c r="I1432" s="480">
        <f>I1430+I1431</f>
        <v>938360.44000000006</v>
      </c>
    </row>
    <row r="1433" spans="1:11" ht="15.75" customHeight="1">
      <c r="A1433" s="502" t="s">
        <v>657</v>
      </c>
      <c r="B1433" s="503"/>
      <c r="C1433" s="504"/>
      <c r="D1433" s="503"/>
      <c r="E1433" s="504"/>
      <c r="F1433" s="504"/>
      <c r="G1433" s="505"/>
      <c r="H1433" s="506"/>
      <c r="I1433" s="507"/>
    </row>
    <row r="1434" spans="1:11" ht="15" customHeight="1">
      <c r="A1434" s="493"/>
      <c r="B1434" s="493"/>
      <c r="C1434" s="493"/>
      <c r="D1434" s="493"/>
      <c r="F1434" s="493"/>
      <c r="H1434" s="493"/>
      <c r="I1434" s="493"/>
      <c r="K1434" s="544"/>
    </row>
    <row r="1435" spans="1:11" ht="15" customHeight="1">
      <c r="A1435" s="523" t="s">
        <v>851</v>
      </c>
      <c r="B1435" s="524"/>
      <c r="C1435" s="525"/>
      <c r="D1435" s="524"/>
      <c r="E1435" s="525"/>
      <c r="F1435" s="526"/>
      <c r="G1435" s="527"/>
      <c r="H1435" s="528"/>
      <c r="I1435" s="529"/>
      <c r="K1435" s="544"/>
    </row>
    <row r="1436" spans="1:11" ht="15" customHeight="1">
      <c r="A1436" s="493"/>
      <c r="B1436" s="493"/>
      <c r="C1436" s="493"/>
      <c r="D1436" s="493"/>
      <c r="F1436" s="493"/>
      <c r="H1436" s="493"/>
      <c r="I1436" s="493"/>
      <c r="K1436" s="544"/>
    </row>
    <row r="1437" spans="1:11" ht="15" customHeight="1">
      <c r="A1437" s="433" t="s">
        <v>611</v>
      </c>
      <c r="B1437" s="434"/>
      <c r="C1437" s="419" t="s">
        <v>589</v>
      </c>
      <c r="D1437" s="434" t="s">
        <v>852</v>
      </c>
      <c r="E1437" s="419"/>
      <c r="F1437" s="435"/>
      <c r="G1437" s="436"/>
      <c r="H1437" s="437"/>
      <c r="I1437" s="437"/>
      <c r="K1437" s="544"/>
    </row>
    <row r="1438" spans="1:11" ht="15" customHeight="1">
      <c r="A1438" s="433" t="s">
        <v>613</v>
      </c>
      <c r="B1438" s="434"/>
      <c r="C1438" s="419" t="s">
        <v>589</v>
      </c>
      <c r="D1438" s="434" t="s">
        <v>652</v>
      </c>
      <c r="E1438" s="419"/>
      <c r="F1438" s="435"/>
      <c r="G1438" s="436"/>
      <c r="H1438" s="437"/>
      <c r="I1438" s="437"/>
      <c r="K1438" s="544"/>
    </row>
    <row r="1439" spans="1:11" ht="15" customHeight="1">
      <c r="A1439" s="1012" t="s">
        <v>70</v>
      </c>
      <c r="B1439" s="1012" t="s">
        <v>350</v>
      </c>
      <c r="C1439" s="1014"/>
      <c r="D1439" s="1015"/>
      <c r="E1439" s="1018" t="s">
        <v>614</v>
      </c>
      <c r="F1439" s="1018" t="s">
        <v>615</v>
      </c>
      <c r="G1439" s="1020" t="s">
        <v>616</v>
      </c>
      <c r="H1439" s="443" t="s">
        <v>617</v>
      </c>
      <c r="I1439" s="443" t="s">
        <v>618</v>
      </c>
      <c r="K1439" s="544"/>
    </row>
    <row r="1440" spans="1:11" ht="15" customHeight="1">
      <c r="A1440" s="1013"/>
      <c r="B1440" s="1013"/>
      <c r="C1440" s="1016"/>
      <c r="D1440" s="1017"/>
      <c r="E1440" s="1019"/>
      <c r="F1440" s="1019"/>
      <c r="G1440" s="1021"/>
      <c r="H1440" s="449" t="s">
        <v>619</v>
      </c>
      <c r="I1440" s="449" t="s">
        <v>619</v>
      </c>
      <c r="K1440" s="544"/>
    </row>
    <row r="1441" spans="1:11" ht="15" customHeight="1">
      <c r="A1441" s="450"/>
      <c r="B1441" s="451"/>
      <c r="C1441" s="452"/>
      <c r="D1441" s="490"/>
      <c r="E1441" s="491"/>
      <c r="F1441" s="492"/>
      <c r="G1441" s="456"/>
      <c r="H1441" s="457"/>
      <c r="I1441" s="457"/>
      <c r="K1441" s="544"/>
    </row>
    <row r="1442" spans="1:11" ht="15" customHeight="1">
      <c r="A1442" s="458">
        <v>1</v>
      </c>
      <c r="B1442" s="459" t="s">
        <v>620</v>
      </c>
      <c r="D1442" s="495"/>
      <c r="E1442" s="496"/>
      <c r="F1442" s="497"/>
      <c r="G1442" s="464"/>
      <c r="H1442" s="465"/>
      <c r="I1442" s="466"/>
      <c r="K1442" s="544"/>
    </row>
    <row r="1443" spans="1:11" ht="15" customHeight="1">
      <c r="A1443" s="458"/>
      <c r="B1443" s="459"/>
      <c r="C1443" s="460" t="s">
        <v>621</v>
      </c>
      <c r="D1443" s="495" t="s">
        <v>622</v>
      </c>
      <c r="E1443" s="496" t="s">
        <v>623</v>
      </c>
      <c r="F1443" s="497" t="s">
        <v>624</v>
      </c>
      <c r="G1443" s="464">
        <v>1.65</v>
      </c>
      <c r="H1443" s="465">
        <v>133600</v>
      </c>
      <c r="I1443" s="466">
        <f>G1443*H1443</f>
        <v>220440</v>
      </c>
      <c r="K1443" s="544"/>
    </row>
    <row r="1444" spans="1:11" ht="15" customHeight="1">
      <c r="A1444" s="458"/>
      <c r="B1444" s="459"/>
      <c r="C1444" s="460" t="s">
        <v>621</v>
      </c>
      <c r="D1444" s="495" t="s">
        <v>659</v>
      </c>
      <c r="E1444" s="496" t="s">
        <v>626</v>
      </c>
      <c r="F1444" s="497" t="s">
        <v>624</v>
      </c>
      <c r="G1444" s="464">
        <v>0.27500000000000002</v>
      </c>
      <c r="H1444" s="465">
        <v>167000</v>
      </c>
      <c r="I1444" s="466">
        <f>G1444*H1444</f>
        <v>45925.000000000007</v>
      </c>
      <c r="K1444" s="544"/>
    </row>
    <row r="1445" spans="1:11" ht="15" customHeight="1">
      <c r="A1445" s="458"/>
      <c r="B1445" s="459"/>
      <c r="C1445" s="460" t="s">
        <v>621</v>
      </c>
      <c r="D1445" s="495" t="s">
        <v>660</v>
      </c>
      <c r="E1445" s="496" t="s">
        <v>627</v>
      </c>
      <c r="F1445" s="497" t="s">
        <v>624</v>
      </c>
      <c r="G1445" s="464">
        <v>2.8000000000000001E-2</v>
      </c>
      <c r="H1445" s="465">
        <v>200300</v>
      </c>
      <c r="I1445" s="466">
        <f>G1445*H1445</f>
        <v>5608.4000000000005</v>
      </c>
      <c r="K1445" s="544"/>
    </row>
    <row r="1446" spans="1:11" ht="15" customHeight="1">
      <c r="A1446" s="458"/>
      <c r="B1446" s="459"/>
      <c r="C1446" s="460" t="s">
        <v>621</v>
      </c>
      <c r="D1446" s="495" t="s">
        <v>628</v>
      </c>
      <c r="E1446" s="496" t="s">
        <v>629</v>
      </c>
      <c r="F1446" s="497" t="s">
        <v>624</v>
      </c>
      <c r="G1446" s="464">
        <v>8.3000000000000004E-2</v>
      </c>
      <c r="H1446" s="465">
        <v>234000</v>
      </c>
      <c r="I1446" s="466">
        <f>G1446*H1446</f>
        <v>19422</v>
      </c>
      <c r="K1446" s="544"/>
    </row>
    <row r="1447" spans="1:11" ht="15" customHeight="1">
      <c r="A1447" s="458"/>
      <c r="B1447" s="459"/>
      <c r="D1447" s="495"/>
      <c r="E1447" s="496"/>
      <c r="F1447" s="497"/>
      <c r="G1447" s="464"/>
      <c r="H1447" s="465"/>
      <c r="I1447" s="466"/>
      <c r="K1447" s="544"/>
    </row>
    <row r="1448" spans="1:11" ht="15" customHeight="1">
      <c r="A1448" s="458">
        <v>2</v>
      </c>
      <c r="B1448" s="459" t="s">
        <v>630</v>
      </c>
      <c r="D1448" s="495"/>
      <c r="E1448" s="496"/>
      <c r="F1448" s="497"/>
      <c r="G1448" s="464"/>
      <c r="H1448" s="465"/>
      <c r="I1448" s="466"/>
      <c r="K1448" s="544"/>
    </row>
    <row r="1449" spans="1:11" ht="15" customHeight="1">
      <c r="A1449" s="458"/>
      <c r="B1449" s="459"/>
      <c r="C1449" s="460" t="s">
        <v>621</v>
      </c>
      <c r="D1449" s="495" t="s">
        <v>649</v>
      </c>
      <c r="E1449" s="496"/>
      <c r="F1449" s="497" t="s">
        <v>96</v>
      </c>
      <c r="G1449" s="464">
        <v>247</v>
      </c>
      <c r="H1449" s="465">
        <v>1250</v>
      </c>
      <c r="I1449" s="466">
        <f>G1449*H1449</f>
        <v>308750</v>
      </c>
      <c r="K1449" s="544"/>
    </row>
    <row r="1450" spans="1:11" ht="15" customHeight="1">
      <c r="A1450" s="458"/>
      <c r="B1450" s="459"/>
      <c r="C1450" s="460" t="s">
        <v>621</v>
      </c>
      <c r="D1450" s="495" t="s">
        <v>651</v>
      </c>
      <c r="E1450" s="496"/>
      <c r="F1450" s="497" t="s">
        <v>652</v>
      </c>
      <c r="G1450" s="464">
        <f>869/1600</f>
        <v>0.54312499999999997</v>
      </c>
      <c r="H1450" s="465">
        <v>336466</v>
      </c>
      <c r="I1450" s="466">
        <f>G1450*H1450</f>
        <v>182743.09625</v>
      </c>
      <c r="K1450" s="544"/>
    </row>
    <row r="1451" spans="1:11" ht="15" customHeight="1">
      <c r="A1451" s="458"/>
      <c r="B1451" s="459"/>
      <c r="C1451" s="460" t="s">
        <v>621</v>
      </c>
      <c r="D1451" s="495" t="s">
        <v>853</v>
      </c>
      <c r="E1451" s="496"/>
      <c r="F1451" s="497" t="s">
        <v>652</v>
      </c>
      <c r="G1451" s="464">
        <f>999/1650</f>
        <v>0.60545454545454547</v>
      </c>
      <c r="H1451" s="465">
        <v>184800</v>
      </c>
      <c r="I1451" s="466">
        <f>G1451*H1451</f>
        <v>111888</v>
      </c>
      <c r="K1451" s="544"/>
    </row>
    <row r="1452" spans="1:11" ht="15" customHeight="1">
      <c r="A1452" s="458"/>
      <c r="B1452" s="459"/>
      <c r="C1452" s="460" t="s">
        <v>621</v>
      </c>
      <c r="D1452" s="495" t="s">
        <v>854</v>
      </c>
      <c r="E1452" s="496"/>
      <c r="F1452" s="497" t="s">
        <v>707</v>
      </c>
      <c r="G1452" s="464">
        <v>215</v>
      </c>
      <c r="H1452" s="465">
        <v>52</v>
      </c>
      <c r="I1452" s="466">
        <f>G1452*H1452</f>
        <v>11180</v>
      </c>
      <c r="K1452" s="544"/>
    </row>
    <row r="1453" spans="1:11" ht="15" customHeight="1">
      <c r="A1453" s="511"/>
      <c r="B1453" s="512"/>
      <c r="C1453" s="513"/>
      <c r="D1453" s="514"/>
      <c r="E1453" s="515"/>
      <c r="F1453" s="516"/>
      <c r="G1453" s="517"/>
      <c r="H1453" s="518"/>
      <c r="I1453" s="518"/>
      <c r="K1453" s="544"/>
    </row>
    <row r="1454" spans="1:11" ht="15" customHeight="1">
      <c r="A1454" s="473"/>
      <c r="B1454" s="474" t="s">
        <v>643</v>
      </c>
      <c r="C1454" s="475"/>
      <c r="D1454" s="498"/>
      <c r="E1454" s="499"/>
      <c r="F1454" s="500"/>
      <c r="G1454" s="479"/>
      <c r="H1454" s="480"/>
      <c r="I1454" s="480">
        <f>SUM(I1441:I1453)</f>
        <v>905956.49625000008</v>
      </c>
      <c r="K1454" s="544"/>
    </row>
    <row r="1455" spans="1:11" ht="15" customHeight="1">
      <c r="A1455" s="481"/>
      <c r="B1455" s="482" t="s">
        <v>644</v>
      </c>
      <c r="C1455" s="483"/>
      <c r="D1455" s="501"/>
      <c r="E1455" s="483"/>
      <c r="F1455" s="486">
        <v>0.15</v>
      </c>
      <c r="G1455" s="487"/>
      <c r="H1455" s="488"/>
      <c r="I1455" s="480">
        <f>I1454*F1455</f>
        <v>135893.4744375</v>
      </c>
      <c r="K1455" s="544"/>
    </row>
    <row r="1456" spans="1:11" ht="15" customHeight="1">
      <c r="A1456" s="481"/>
      <c r="B1456" s="482" t="s">
        <v>645</v>
      </c>
      <c r="C1456" s="483"/>
      <c r="D1456" s="501"/>
      <c r="E1456" s="483"/>
      <c r="F1456" s="483"/>
      <c r="G1456" s="487"/>
      <c r="H1456" s="488"/>
      <c r="I1456" s="480">
        <f>I1454+I1455</f>
        <v>1041849.9706875001</v>
      </c>
      <c r="K1456" s="544"/>
    </row>
    <row r="1457" spans="1:17" ht="15" customHeight="1">
      <c r="A1457" s="502" t="s">
        <v>657</v>
      </c>
      <c r="B1457" s="536"/>
      <c r="C1457" s="536"/>
      <c r="D1457" s="536"/>
      <c r="E1457" s="508"/>
      <c r="F1457" s="536"/>
      <c r="H1457" s="510"/>
      <c r="I1457" s="510"/>
      <c r="K1457" s="544"/>
    </row>
    <row r="1458" spans="1:17" ht="15" customHeight="1">
      <c r="A1458" s="493"/>
      <c r="B1458" s="493"/>
      <c r="C1458" s="493"/>
      <c r="D1458" s="493"/>
      <c r="F1458" s="493"/>
      <c r="H1458" s="493"/>
      <c r="I1458" s="493"/>
      <c r="K1458" s="544"/>
    </row>
    <row r="1459" spans="1:17" ht="15" customHeight="1">
      <c r="A1459" s="433" t="s">
        <v>611</v>
      </c>
      <c r="B1459" s="434"/>
      <c r="C1459" s="419" t="s">
        <v>589</v>
      </c>
      <c r="D1459" s="434" t="s">
        <v>855</v>
      </c>
      <c r="E1459" s="419"/>
      <c r="F1459" s="435"/>
      <c r="G1459" s="436"/>
      <c r="H1459" s="437"/>
      <c r="I1459" s="437"/>
      <c r="K1459" s="544"/>
    </row>
    <row r="1460" spans="1:17" ht="15" customHeight="1">
      <c r="A1460" s="433" t="s">
        <v>613</v>
      </c>
      <c r="B1460" s="434"/>
      <c r="C1460" s="419" t="s">
        <v>589</v>
      </c>
      <c r="D1460" s="434" t="s">
        <v>652</v>
      </c>
      <c r="E1460" s="419"/>
      <c r="F1460" s="435"/>
      <c r="G1460" s="436"/>
      <c r="H1460" s="437"/>
      <c r="I1460" s="437"/>
      <c r="K1460" s="544"/>
    </row>
    <row r="1461" spans="1:17" ht="15" customHeight="1">
      <c r="A1461" s="1012" t="s">
        <v>70</v>
      </c>
      <c r="B1461" s="1012" t="s">
        <v>350</v>
      </c>
      <c r="C1461" s="1014"/>
      <c r="D1461" s="1015"/>
      <c r="E1461" s="1018" t="s">
        <v>614</v>
      </c>
      <c r="F1461" s="1018" t="s">
        <v>615</v>
      </c>
      <c r="G1461" s="1020" t="s">
        <v>616</v>
      </c>
      <c r="H1461" s="443" t="s">
        <v>617</v>
      </c>
      <c r="I1461" s="443" t="s">
        <v>618</v>
      </c>
      <c r="K1461" s="544"/>
    </row>
    <row r="1462" spans="1:17" ht="15" customHeight="1">
      <c r="A1462" s="1013"/>
      <c r="B1462" s="1013"/>
      <c r="C1462" s="1016"/>
      <c r="D1462" s="1017"/>
      <c r="E1462" s="1019"/>
      <c r="F1462" s="1019"/>
      <c r="G1462" s="1021"/>
      <c r="H1462" s="449" t="s">
        <v>619</v>
      </c>
      <c r="I1462" s="449" t="s">
        <v>619</v>
      </c>
      <c r="K1462" s="544"/>
    </row>
    <row r="1463" spans="1:17" ht="15" customHeight="1">
      <c r="A1463" s="450"/>
      <c r="B1463" s="451"/>
      <c r="C1463" s="452"/>
      <c r="D1463" s="490"/>
      <c r="E1463" s="491"/>
      <c r="F1463" s="492"/>
      <c r="G1463" s="456"/>
      <c r="H1463" s="457"/>
      <c r="I1463" s="457"/>
      <c r="K1463" s="544"/>
    </row>
    <row r="1464" spans="1:17" ht="15" customHeight="1">
      <c r="A1464" s="458">
        <v>1</v>
      </c>
      <c r="B1464" s="459" t="s">
        <v>620</v>
      </c>
      <c r="D1464" s="495"/>
      <c r="E1464" s="496"/>
      <c r="F1464" s="497"/>
      <c r="G1464" s="464"/>
      <c r="H1464" s="465"/>
      <c r="I1464" s="466"/>
      <c r="K1464" s="544"/>
    </row>
    <row r="1465" spans="1:17" ht="15" customHeight="1">
      <c r="A1465" s="458"/>
      <c r="B1465" s="459"/>
      <c r="C1465" s="460" t="s">
        <v>621</v>
      </c>
      <c r="D1465" s="495" t="s">
        <v>622</v>
      </c>
      <c r="E1465" s="496" t="s">
        <v>623</v>
      </c>
      <c r="F1465" s="497" t="s">
        <v>624</v>
      </c>
      <c r="G1465" s="464">
        <v>1.4</v>
      </c>
      <c r="H1465" s="465">
        <v>135000</v>
      </c>
      <c r="I1465" s="466">
        <f>G1465*H1465</f>
        <v>189000</v>
      </c>
      <c r="K1465" s="544"/>
    </row>
    <row r="1466" spans="1:17" ht="15" customHeight="1">
      <c r="A1466" s="458"/>
      <c r="B1466" s="459"/>
      <c r="C1466" s="460" t="s">
        <v>621</v>
      </c>
      <c r="D1466" s="495" t="s">
        <v>659</v>
      </c>
      <c r="E1466" s="496" t="s">
        <v>626</v>
      </c>
      <c r="F1466" s="497" t="s">
        <v>624</v>
      </c>
      <c r="G1466" s="464">
        <v>0.25</v>
      </c>
      <c r="H1466" s="465">
        <v>170000</v>
      </c>
      <c r="I1466" s="466">
        <f>G1466*H1466</f>
        <v>42500</v>
      </c>
      <c r="K1466" s="544"/>
    </row>
    <row r="1467" spans="1:17" ht="15" customHeight="1">
      <c r="A1467" s="458"/>
      <c r="B1467" s="459"/>
      <c r="C1467" s="460" t="s">
        <v>621</v>
      </c>
      <c r="D1467" s="495" t="s">
        <v>660</v>
      </c>
      <c r="E1467" s="496" t="s">
        <v>627</v>
      </c>
      <c r="F1467" s="497" t="s">
        <v>624</v>
      </c>
      <c r="G1467" s="464">
        <v>2.8000000000000001E-2</v>
      </c>
      <c r="H1467" s="465">
        <v>190000</v>
      </c>
      <c r="I1467" s="466">
        <f>G1467*H1467</f>
        <v>5320</v>
      </c>
      <c r="K1467" s="544"/>
    </row>
    <row r="1468" spans="1:17" ht="15" customHeight="1">
      <c r="A1468" s="458"/>
      <c r="B1468" s="459"/>
      <c r="C1468" s="460" t="s">
        <v>621</v>
      </c>
      <c r="D1468" s="495" t="s">
        <v>628</v>
      </c>
      <c r="E1468" s="496" t="s">
        <v>629</v>
      </c>
      <c r="F1468" s="497" t="s">
        <v>624</v>
      </c>
      <c r="G1468" s="464">
        <v>8.3000000000000004E-2</v>
      </c>
      <c r="H1468" s="465">
        <v>235000</v>
      </c>
      <c r="I1468" s="466">
        <f>G1468*H1468</f>
        <v>19505</v>
      </c>
      <c r="K1468" s="544"/>
    </row>
    <row r="1469" spans="1:17" s="550" customFormat="1" ht="15" customHeight="1">
      <c r="A1469" s="1023" t="s">
        <v>856</v>
      </c>
      <c r="B1469" s="1024"/>
      <c r="C1469" s="1024"/>
      <c r="D1469" s="1024"/>
      <c r="E1469" s="1024"/>
      <c r="F1469" s="1024"/>
      <c r="G1469" s="1024"/>
      <c r="H1469" s="1025"/>
      <c r="I1469" s="545">
        <f>SUM(I1465:I1468)</f>
        <v>256325</v>
      </c>
      <c r="K1469" s="570"/>
      <c r="P1469" s="571"/>
      <c r="Q1469" s="571"/>
    </row>
    <row r="1470" spans="1:17" ht="15" customHeight="1">
      <c r="A1470" s="458">
        <v>2</v>
      </c>
      <c r="B1470" s="459" t="s">
        <v>630</v>
      </c>
      <c r="D1470" s="495"/>
      <c r="E1470" s="496"/>
      <c r="F1470" s="497"/>
      <c r="G1470" s="464"/>
      <c r="H1470" s="465"/>
      <c r="I1470" s="466"/>
      <c r="K1470" s="544"/>
    </row>
    <row r="1471" spans="1:17" ht="15" customHeight="1">
      <c r="A1471" s="458"/>
      <c r="B1471" s="459"/>
      <c r="C1471" s="460" t="s">
        <v>621</v>
      </c>
      <c r="D1471" s="495" t="s">
        <v>649</v>
      </c>
      <c r="E1471" s="496"/>
      <c r="F1471" s="497" t="s">
        <v>96</v>
      </c>
      <c r="G1471" s="464">
        <v>276</v>
      </c>
      <c r="H1471" s="465">
        <f>71000/50</f>
        <v>1420</v>
      </c>
      <c r="I1471" s="466">
        <f>G1471*H1471</f>
        <v>391920</v>
      </c>
      <c r="K1471" s="544"/>
    </row>
    <row r="1472" spans="1:17" ht="15" customHeight="1">
      <c r="A1472" s="458"/>
      <c r="B1472" s="459"/>
      <c r="C1472" s="460" t="s">
        <v>621</v>
      </c>
      <c r="D1472" s="495" t="s">
        <v>651</v>
      </c>
      <c r="E1472" s="496"/>
      <c r="F1472" s="497" t="s">
        <v>652</v>
      </c>
      <c r="G1472" s="464">
        <f>828/1600</f>
        <v>0.51749999999999996</v>
      </c>
      <c r="H1472" s="465">
        <v>340000</v>
      </c>
      <c r="I1472" s="466">
        <f>G1472*H1472</f>
        <v>175950</v>
      </c>
      <c r="K1472" s="544"/>
    </row>
    <row r="1473" spans="1:17" ht="15" customHeight="1">
      <c r="A1473" s="458"/>
      <c r="B1473" s="459"/>
      <c r="C1473" s="460" t="s">
        <v>621</v>
      </c>
      <c r="D1473" s="495" t="s">
        <v>804</v>
      </c>
      <c r="E1473" s="496"/>
      <c r="F1473" s="497" t="s">
        <v>652</v>
      </c>
      <c r="G1473" s="464">
        <f>1012/1650</f>
        <v>0.61333333333333329</v>
      </c>
      <c r="H1473" s="465">
        <v>340000</v>
      </c>
      <c r="I1473" s="466">
        <f>G1473*H1473</f>
        <v>208533.33333333331</v>
      </c>
      <c r="K1473" s="544"/>
    </row>
    <row r="1474" spans="1:17" ht="15" customHeight="1">
      <c r="A1474" s="458"/>
      <c r="B1474" s="459"/>
      <c r="C1474" s="460" t="s">
        <v>621</v>
      </c>
      <c r="D1474" s="495" t="s">
        <v>854</v>
      </c>
      <c r="E1474" s="496"/>
      <c r="F1474" s="497" t="s">
        <v>707</v>
      </c>
      <c r="G1474" s="464">
        <v>215</v>
      </c>
      <c r="H1474" s="465">
        <f>H1452</f>
        <v>52</v>
      </c>
      <c r="I1474" s="466">
        <f>G1474*H1474</f>
        <v>11180</v>
      </c>
      <c r="K1474" s="544"/>
    </row>
    <row r="1475" spans="1:17" s="550" customFormat="1" ht="15" customHeight="1">
      <c r="A1475" s="1023" t="s">
        <v>857</v>
      </c>
      <c r="B1475" s="1024"/>
      <c r="C1475" s="1024"/>
      <c r="D1475" s="1024"/>
      <c r="E1475" s="1024"/>
      <c r="F1475" s="1024"/>
      <c r="G1475" s="1024"/>
      <c r="H1475" s="1025"/>
      <c r="I1475" s="545">
        <f>SUM(I1471:I1474)</f>
        <v>787583.33333333326</v>
      </c>
      <c r="K1475" s="570"/>
      <c r="P1475" s="571"/>
      <c r="Q1475" s="571"/>
    </row>
    <row r="1476" spans="1:17" ht="15" customHeight="1">
      <c r="A1476" s="473"/>
      <c r="B1476" s="474" t="s">
        <v>643</v>
      </c>
      <c r="C1476" s="475"/>
      <c r="D1476" s="498"/>
      <c r="E1476" s="499"/>
      <c r="F1476" s="500"/>
      <c r="G1476" s="479"/>
      <c r="H1476" s="480"/>
      <c r="I1476" s="480">
        <f>I1469+I1475</f>
        <v>1043908.3333333333</v>
      </c>
      <c r="K1476" s="544"/>
    </row>
    <row r="1477" spans="1:17" ht="15" customHeight="1">
      <c r="A1477" s="481"/>
      <c r="B1477" s="482" t="s">
        <v>644</v>
      </c>
      <c r="C1477" s="483"/>
      <c r="D1477" s="501"/>
      <c r="E1477" s="483"/>
      <c r="F1477" s="486">
        <v>0</v>
      </c>
      <c r="G1477" s="487"/>
      <c r="H1477" s="488"/>
      <c r="I1477" s="480">
        <f>I1476*F1477</f>
        <v>0</v>
      </c>
      <c r="K1477" s="544"/>
    </row>
    <row r="1478" spans="1:17" ht="15" customHeight="1">
      <c r="A1478" s="481"/>
      <c r="B1478" s="482" t="s">
        <v>645</v>
      </c>
      <c r="C1478" s="483"/>
      <c r="D1478" s="501"/>
      <c r="E1478" s="483"/>
      <c r="F1478" s="483"/>
      <c r="G1478" s="487"/>
      <c r="H1478" s="488"/>
      <c r="I1478" s="480">
        <f>I1476+I1477</f>
        <v>1043908.3333333333</v>
      </c>
      <c r="K1478" s="544"/>
    </row>
    <row r="1479" spans="1:17" ht="15" customHeight="1">
      <c r="A1479" s="502" t="s">
        <v>657</v>
      </c>
      <c r="B1479" s="536"/>
      <c r="C1479" s="536"/>
      <c r="D1479" s="536"/>
      <c r="E1479" s="508"/>
      <c r="F1479" s="536"/>
      <c r="H1479" s="510"/>
      <c r="I1479" s="510"/>
      <c r="K1479" s="544"/>
    </row>
    <row r="1480" spans="1:17" ht="15" customHeight="1">
      <c r="A1480" s="502"/>
      <c r="B1480" s="536"/>
      <c r="C1480" s="536"/>
      <c r="D1480" s="536"/>
      <c r="E1480" s="508"/>
      <c r="F1480" s="536"/>
      <c r="H1480" s="510"/>
      <c r="I1480" s="510"/>
      <c r="K1480" s="544"/>
    </row>
    <row r="1481" spans="1:17" ht="15" customHeight="1">
      <c r="A1481" s="433" t="s">
        <v>611</v>
      </c>
      <c r="B1481" s="434"/>
      <c r="C1481" s="419" t="s">
        <v>589</v>
      </c>
      <c r="D1481" s="434" t="s">
        <v>858</v>
      </c>
      <c r="E1481" s="419"/>
      <c r="F1481" s="435"/>
      <c r="G1481" s="436"/>
      <c r="H1481" s="437"/>
      <c r="I1481" s="437"/>
      <c r="K1481" s="544"/>
    </row>
    <row r="1482" spans="1:17" ht="15" customHeight="1">
      <c r="A1482" s="433" t="s">
        <v>613</v>
      </c>
      <c r="B1482" s="434"/>
      <c r="C1482" s="419" t="s">
        <v>589</v>
      </c>
      <c r="D1482" s="434" t="s">
        <v>652</v>
      </c>
      <c r="E1482" s="419"/>
      <c r="F1482" s="435"/>
      <c r="G1482" s="436"/>
      <c r="H1482" s="437"/>
      <c r="I1482" s="437"/>
      <c r="K1482" s="544"/>
    </row>
    <row r="1483" spans="1:17" ht="15" customHeight="1">
      <c r="A1483" s="1012" t="s">
        <v>70</v>
      </c>
      <c r="B1483" s="1012" t="s">
        <v>350</v>
      </c>
      <c r="C1483" s="1014"/>
      <c r="D1483" s="1015"/>
      <c r="E1483" s="1018" t="s">
        <v>614</v>
      </c>
      <c r="F1483" s="1018" t="s">
        <v>615</v>
      </c>
      <c r="G1483" s="1020" t="s">
        <v>616</v>
      </c>
      <c r="H1483" s="443" t="s">
        <v>617</v>
      </c>
      <c r="I1483" s="443" t="s">
        <v>618</v>
      </c>
      <c r="K1483" s="544"/>
    </row>
    <row r="1484" spans="1:17" ht="15" customHeight="1">
      <c r="A1484" s="1013"/>
      <c r="B1484" s="1013"/>
      <c r="C1484" s="1016"/>
      <c r="D1484" s="1017"/>
      <c r="E1484" s="1019"/>
      <c r="F1484" s="1019"/>
      <c r="G1484" s="1021"/>
      <c r="H1484" s="449" t="s">
        <v>619</v>
      </c>
      <c r="I1484" s="449" t="s">
        <v>619</v>
      </c>
      <c r="K1484" s="544"/>
    </row>
    <row r="1485" spans="1:17" ht="15" customHeight="1">
      <c r="A1485" s="450"/>
      <c r="B1485" s="451"/>
      <c r="C1485" s="452"/>
      <c r="D1485" s="490"/>
      <c r="E1485" s="491"/>
      <c r="F1485" s="492"/>
      <c r="G1485" s="456"/>
      <c r="H1485" s="457"/>
      <c r="I1485" s="457"/>
      <c r="K1485" s="544"/>
    </row>
    <row r="1486" spans="1:17" ht="15" customHeight="1">
      <c r="A1486" s="458">
        <v>1</v>
      </c>
      <c r="B1486" s="459" t="s">
        <v>620</v>
      </c>
      <c r="D1486" s="495"/>
      <c r="E1486" s="496"/>
      <c r="F1486" s="497"/>
      <c r="G1486" s="464"/>
      <c r="H1486" s="465"/>
      <c r="I1486" s="466"/>
      <c r="K1486" s="544"/>
    </row>
    <row r="1487" spans="1:17" ht="15" customHeight="1">
      <c r="A1487" s="458"/>
      <c r="B1487" s="459"/>
      <c r="C1487" s="460" t="s">
        <v>621</v>
      </c>
      <c r="D1487" s="495" t="s">
        <v>622</v>
      </c>
      <c r="E1487" s="496" t="s">
        <v>623</v>
      </c>
      <c r="F1487" s="497" t="s">
        <v>624</v>
      </c>
      <c r="G1487" s="464">
        <v>1.65</v>
      </c>
      <c r="H1487" s="465">
        <v>133600</v>
      </c>
      <c r="I1487" s="466">
        <f>G1487*H1487</f>
        <v>220440</v>
      </c>
      <c r="K1487" s="544"/>
    </row>
    <row r="1488" spans="1:17" ht="15" customHeight="1">
      <c r="A1488" s="458"/>
      <c r="B1488" s="459"/>
      <c r="C1488" s="460" t="s">
        <v>621</v>
      </c>
      <c r="D1488" s="495" t="s">
        <v>659</v>
      </c>
      <c r="E1488" s="496" t="s">
        <v>626</v>
      </c>
      <c r="F1488" s="497" t="s">
        <v>624</v>
      </c>
      <c r="G1488" s="464">
        <v>0.27500000000000002</v>
      </c>
      <c r="H1488" s="465">
        <v>167000</v>
      </c>
      <c r="I1488" s="466">
        <f>G1488*H1488</f>
        <v>45925.000000000007</v>
      </c>
      <c r="K1488" s="544"/>
    </row>
    <row r="1489" spans="1:11" ht="15" customHeight="1">
      <c r="A1489" s="458"/>
      <c r="B1489" s="459"/>
      <c r="C1489" s="460" t="s">
        <v>621</v>
      </c>
      <c r="D1489" s="495" t="s">
        <v>660</v>
      </c>
      <c r="E1489" s="496" t="s">
        <v>627</v>
      </c>
      <c r="F1489" s="497" t="s">
        <v>624</v>
      </c>
      <c r="G1489" s="464">
        <v>2.8000000000000001E-2</v>
      </c>
      <c r="H1489" s="465">
        <v>200300</v>
      </c>
      <c r="I1489" s="466">
        <f>G1489*H1489</f>
        <v>5608.4000000000005</v>
      </c>
      <c r="K1489" s="544"/>
    </row>
    <row r="1490" spans="1:11" ht="15" customHeight="1">
      <c r="A1490" s="458"/>
      <c r="B1490" s="459"/>
      <c r="C1490" s="460" t="s">
        <v>621</v>
      </c>
      <c r="D1490" s="495" t="s">
        <v>628</v>
      </c>
      <c r="E1490" s="496" t="s">
        <v>629</v>
      </c>
      <c r="F1490" s="497" t="s">
        <v>624</v>
      </c>
      <c r="G1490" s="464">
        <v>8.3000000000000004E-2</v>
      </c>
      <c r="H1490" s="465">
        <v>234000</v>
      </c>
      <c r="I1490" s="466">
        <f>G1490*H1490</f>
        <v>19422</v>
      </c>
      <c r="K1490" s="544"/>
    </row>
    <row r="1491" spans="1:11" ht="15" customHeight="1">
      <c r="A1491" s="458">
        <v>2</v>
      </c>
      <c r="B1491" s="459" t="s">
        <v>630</v>
      </c>
      <c r="D1491" s="495"/>
      <c r="E1491" s="496"/>
      <c r="F1491" s="497"/>
      <c r="G1491" s="464"/>
      <c r="H1491" s="465"/>
      <c r="I1491" s="466"/>
      <c r="K1491" s="544"/>
    </row>
    <row r="1492" spans="1:11" ht="15" customHeight="1">
      <c r="A1492" s="458"/>
      <c r="B1492" s="459"/>
      <c r="C1492" s="460" t="s">
        <v>621</v>
      </c>
      <c r="D1492" s="495" t="s">
        <v>649</v>
      </c>
      <c r="E1492" s="496"/>
      <c r="F1492" s="497" t="s">
        <v>96</v>
      </c>
      <c r="G1492" s="464">
        <v>247</v>
      </c>
      <c r="H1492" s="465">
        <v>1250</v>
      </c>
      <c r="I1492" s="466">
        <f>G1492*H1492</f>
        <v>308750</v>
      </c>
      <c r="K1492" s="544"/>
    </row>
    <row r="1493" spans="1:11" ht="15" customHeight="1">
      <c r="A1493" s="458"/>
      <c r="B1493" s="459"/>
      <c r="C1493" s="460" t="s">
        <v>621</v>
      </c>
      <c r="D1493" s="495" t="s">
        <v>651</v>
      </c>
      <c r="E1493" s="496"/>
      <c r="F1493" s="497" t="s">
        <v>652</v>
      </c>
      <c r="G1493" s="464">
        <f>869/1600</f>
        <v>0.54312499999999997</v>
      </c>
      <c r="H1493" s="465">
        <v>336466</v>
      </c>
      <c r="I1493" s="466">
        <f>G1493*H1493</f>
        <v>182743.09625</v>
      </c>
      <c r="K1493" s="544"/>
    </row>
    <row r="1494" spans="1:11" ht="15" customHeight="1">
      <c r="A1494" s="458"/>
      <c r="B1494" s="459"/>
      <c r="C1494" s="460" t="s">
        <v>621</v>
      </c>
      <c r="D1494" s="495" t="s">
        <v>804</v>
      </c>
      <c r="E1494" s="496"/>
      <c r="F1494" s="497" t="s">
        <v>652</v>
      </c>
      <c r="G1494" s="464">
        <f>999/1650</f>
        <v>0.60545454545454547</v>
      </c>
      <c r="H1494" s="465">
        <v>184800</v>
      </c>
      <c r="I1494" s="466">
        <f>G1494*H1494</f>
        <v>111888</v>
      </c>
      <c r="K1494" s="544"/>
    </row>
    <row r="1495" spans="1:11" ht="15" customHeight="1">
      <c r="A1495" s="458"/>
      <c r="B1495" s="459"/>
      <c r="C1495" s="460" t="s">
        <v>621</v>
      </c>
      <c r="D1495" s="495" t="s">
        <v>854</v>
      </c>
      <c r="E1495" s="496"/>
      <c r="F1495" s="497" t="s">
        <v>707</v>
      </c>
      <c r="G1495" s="464">
        <v>200</v>
      </c>
      <c r="H1495" s="465">
        <f>H1474</f>
        <v>52</v>
      </c>
      <c r="I1495" s="466">
        <f>G1495*H1495</f>
        <v>10400</v>
      </c>
      <c r="K1495" s="544"/>
    </row>
    <row r="1496" spans="1:11" ht="15" customHeight="1">
      <c r="A1496" s="511"/>
      <c r="B1496" s="512"/>
      <c r="C1496" s="513"/>
      <c r="D1496" s="514"/>
      <c r="E1496" s="515"/>
      <c r="F1496" s="516"/>
      <c r="G1496" s="517"/>
      <c r="H1496" s="518"/>
      <c r="I1496" s="518"/>
      <c r="K1496" s="544"/>
    </row>
    <row r="1497" spans="1:11" ht="15" customHeight="1">
      <c r="A1497" s="473"/>
      <c r="B1497" s="474" t="s">
        <v>643</v>
      </c>
      <c r="C1497" s="475"/>
      <c r="D1497" s="498"/>
      <c r="E1497" s="499"/>
      <c r="F1497" s="500"/>
      <c r="G1497" s="479"/>
      <c r="H1497" s="480"/>
      <c r="I1497" s="480">
        <f>SUM(I1485:I1496)</f>
        <v>905176.49625000008</v>
      </c>
      <c r="K1497" s="544"/>
    </row>
    <row r="1498" spans="1:11" ht="15" customHeight="1">
      <c r="A1498" s="481"/>
      <c r="B1498" s="482" t="s">
        <v>644</v>
      </c>
      <c r="C1498" s="483"/>
      <c r="D1498" s="501"/>
      <c r="E1498" s="483"/>
      <c r="F1498" s="486">
        <v>0.15</v>
      </c>
      <c r="G1498" s="487"/>
      <c r="H1498" s="488"/>
      <c r="I1498" s="480">
        <f>I1497*F1498</f>
        <v>135776.4744375</v>
      </c>
      <c r="K1498" s="544"/>
    </row>
    <row r="1499" spans="1:11" ht="15" customHeight="1">
      <c r="A1499" s="481"/>
      <c r="B1499" s="482" t="s">
        <v>645</v>
      </c>
      <c r="C1499" s="483"/>
      <c r="D1499" s="501"/>
      <c r="E1499" s="483"/>
      <c r="F1499" s="483"/>
      <c r="G1499" s="487"/>
      <c r="H1499" s="488"/>
      <c r="I1499" s="480">
        <f>I1497+I1498</f>
        <v>1040952.9706875001</v>
      </c>
      <c r="K1499" s="544"/>
    </row>
    <row r="1500" spans="1:11" ht="15" customHeight="1">
      <c r="A1500" s="502" t="s">
        <v>657</v>
      </c>
      <c r="B1500" s="536"/>
      <c r="C1500" s="536"/>
      <c r="D1500" s="536"/>
      <c r="E1500" s="508"/>
      <c r="F1500" s="536"/>
      <c r="H1500" s="510"/>
      <c r="I1500" s="510"/>
      <c r="K1500" s="544"/>
    </row>
    <row r="1501" spans="1:11" ht="15" customHeight="1">
      <c r="A1501" s="502"/>
      <c r="B1501" s="536"/>
      <c r="C1501" s="536"/>
      <c r="D1501" s="536"/>
      <c r="E1501" s="508"/>
      <c r="F1501" s="536"/>
      <c r="H1501" s="510"/>
      <c r="I1501" s="510"/>
      <c r="K1501" s="544"/>
    </row>
    <row r="1502" spans="1:11" ht="15" customHeight="1">
      <c r="A1502" s="433" t="s">
        <v>611</v>
      </c>
      <c r="B1502" s="434"/>
      <c r="C1502" s="419" t="s">
        <v>589</v>
      </c>
      <c r="D1502" s="434" t="s">
        <v>859</v>
      </c>
      <c r="E1502" s="419"/>
      <c r="F1502" s="435"/>
      <c r="G1502" s="436"/>
      <c r="H1502" s="437"/>
      <c r="I1502" s="437"/>
      <c r="K1502" s="544"/>
    </row>
    <row r="1503" spans="1:11" ht="15" customHeight="1">
      <c r="A1503" s="433" t="s">
        <v>613</v>
      </c>
      <c r="B1503" s="434"/>
      <c r="C1503" s="419" t="s">
        <v>589</v>
      </c>
      <c r="D1503" s="434" t="s">
        <v>652</v>
      </c>
      <c r="E1503" s="419"/>
      <c r="F1503" s="435"/>
      <c r="G1503" s="436"/>
      <c r="H1503" s="437"/>
      <c r="I1503" s="437"/>
      <c r="K1503" s="544"/>
    </row>
    <row r="1504" spans="1:11" ht="15" customHeight="1">
      <c r="A1504" s="1012" t="s">
        <v>70</v>
      </c>
      <c r="B1504" s="1012" t="s">
        <v>350</v>
      </c>
      <c r="C1504" s="1014"/>
      <c r="D1504" s="1015"/>
      <c r="E1504" s="1018" t="s">
        <v>614</v>
      </c>
      <c r="F1504" s="1018" t="s">
        <v>615</v>
      </c>
      <c r="G1504" s="1020" t="s">
        <v>616</v>
      </c>
      <c r="H1504" s="443" t="s">
        <v>617</v>
      </c>
      <c r="I1504" s="443" t="s">
        <v>618</v>
      </c>
      <c r="K1504" s="544"/>
    </row>
    <row r="1505" spans="1:11" ht="15" customHeight="1">
      <c r="A1505" s="1013"/>
      <c r="B1505" s="1013"/>
      <c r="C1505" s="1016"/>
      <c r="D1505" s="1017"/>
      <c r="E1505" s="1019"/>
      <c r="F1505" s="1019"/>
      <c r="G1505" s="1021"/>
      <c r="H1505" s="449" t="s">
        <v>619</v>
      </c>
      <c r="I1505" s="449" t="s">
        <v>619</v>
      </c>
      <c r="K1505" s="544"/>
    </row>
    <row r="1506" spans="1:11" ht="15" customHeight="1">
      <c r="A1506" s="450"/>
      <c r="B1506" s="451"/>
      <c r="C1506" s="452"/>
      <c r="D1506" s="490"/>
      <c r="E1506" s="491"/>
      <c r="F1506" s="492"/>
      <c r="G1506" s="456"/>
      <c r="H1506" s="457"/>
      <c r="I1506" s="457"/>
      <c r="K1506" s="544"/>
    </row>
    <row r="1507" spans="1:11" ht="15" customHeight="1">
      <c r="A1507" s="458">
        <v>1</v>
      </c>
      <c r="B1507" s="459" t="s">
        <v>620</v>
      </c>
      <c r="D1507" s="495"/>
      <c r="E1507" s="496"/>
      <c r="F1507" s="497"/>
      <c r="G1507" s="464"/>
      <c r="H1507" s="465"/>
      <c r="I1507" s="466"/>
      <c r="K1507" s="544"/>
    </row>
    <row r="1508" spans="1:11" ht="15" customHeight="1">
      <c r="A1508" s="458"/>
      <c r="B1508" s="459"/>
      <c r="C1508" s="460" t="s">
        <v>621</v>
      </c>
      <c r="D1508" s="495" t="s">
        <v>622</v>
      </c>
      <c r="E1508" s="496" t="s">
        <v>623</v>
      </c>
      <c r="F1508" s="497" t="s">
        <v>624</v>
      </c>
      <c r="G1508" s="464">
        <v>1.65</v>
      </c>
      <c r="H1508" s="465">
        <v>133600</v>
      </c>
      <c r="I1508" s="466">
        <f>G1508*H1508</f>
        <v>220440</v>
      </c>
      <c r="K1508" s="544"/>
    </row>
    <row r="1509" spans="1:11" ht="15" customHeight="1">
      <c r="A1509" s="458"/>
      <c r="B1509" s="459"/>
      <c r="C1509" s="460" t="s">
        <v>621</v>
      </c>
      <c r="D1509" s="495" t="s">
        <v>659</v>
      </c>
      <c r="E1509" s="496" t="s">
        <v>626</v>
      </c>
      <c r="F1509" s="497" t="s">
        <v>624</v>
      </c>
      <c r="G1509" s="464">
        <v>0.27500000000000002</v>
      </c>
      <c r="H1509" s="465">
        <v>167000</v>
      </c>
      <c r="I1509" s="466">
        <f>G1509*H1509</f>
        <v>45925.000000000007</v>
      </c>
      <c r="K1509" s="544"/>
    </row>
    <row r="1510" spans="1:11" ht="15" customHeight="1">
      <c r="A1510" s="458"/>
      <c r="B1510" s="459"/>
      <c r="C1510" s="460" t="s">
        <v>621</v>
      </c>
      <c r="D1510" s="495" t="s">
        <v>660</v>
      </c>
      <c r="E1510" s="496" t="s">
        <v>627</v>
      </c>
      <c r="F1510" s="497" t="s">
        <v>624</v>
      </c>
      <c r="G1510" s="464">
        <v>2.8000000000000001E-2</v>
      </c>
      <c r="H1510" s="465">
        <v>200300</v>
      </c>
      <c r="I1510" s="466">
        <f>G1510*H1510</f>
        <v>5608.4000000000005</v>
      </c>
      <c r="K1510" s="544"/>
    </row>
    <row r="1511" spans="1:11" ht="15" customHeight="1">
      <c r="A1511" s="458"/>
      <c r="B1511" s="459"/>
      <c r="C1511" s="460" t="s">
        <v>621</v>
      </c>
      <c r="D1511" s="495" t="s">
        <v>628</v>
      </c>
      <c r="E1511" s="496" t="s">
        <v>629</v>
      </c>
      <c r="F1511" s="497" t="s">
        <v>624</v>
      </c>
      <c r="G1511" s="464">
        <v>8.3000000000000004E-2</v>
      </c>
      <c r="H1511" s="465">
        <v>234000</v>
      </c>
      <c r="I1511" s="466">
        <f>G1511*H1511</f>
        <v>19422</v>
      </c>
      <c r="K1511" s="544"/>
    </row>
    <row r="1512" spans="1:11" ht="15" customHeight="1">
      <c r="A1512" s="458"/>
      <c r="B1512" s="459"/>
      <c r="D1512" s="495"/>
      <c r="E1512" s="496"/>
      <c r="F1512" s="497"/>
      <c r="G1512" s="464"/>
      <c r="H1512" s="465"/>
      <c r="I1512" s="466"/>
      <c r="K1512" s="544"/>
    </row>
    <row r="1513" spans="1:11" ht="15" customHeight="1">
      <c r="A1513" s="458">
        <v>2</v>
      </c>
      <c r="B1513" s="459" t="s">
        <v>630</v>
      </c>
      <c r="D1513" s="495"/>
      <c r="E1513" s="496"/>
      <c r="F1513" s="497"/>
      <c r="G1513" s="464"/>
      <c r="H1513" s="465"/>
      <c r="I1513" s="466"/>
      <c r="K1513" s="544"/>
    </row>
    <row r="1514" spans="1:11" ht="15" customHeight="1">
      <c r="A1514" s="458"/>
      <c r="B1514" s="459"/>
      <c r="C1514" s="460" t="s">
        <v>621</v>
      </c>
      <c r="D1514" s="495" t="s">
        <v>649</v>
      </c>
      <c r="E1514" s="496"/>
      <c r="F1514" s="497" t="s">
        <v>96</v>
      </c>
      <c r="G1514" s="464">
        <v>326</v>
      </c>
      <c r="H1514" s="465">
        <f>+H1492</f>
        <v>1250</v>
      </c>
      <c r="I1514" s="466">
        <f>G1514*H1514</f>
        <v>407500</v>
      </c>
      <c r="K1514" s="544"/>
    </row>
    <row r="1515" spans="1:11" ht="15" customHeight="1">
      <c r="A1515" s="458"/>
      <c r="B1515" s="459"/>
      <c r="C1515" s="460" t="s">
        <v>621</v>
      </c>
      <c r="D1515" s="495" t="s">
        <v>651</v>
      </c>
      <c r="E1515" s="496"/>
      <c r="F1515" s="497" t="s">
        <v>652</v>
      </c>
      <c r="G1515" s="464">
        <f>760/1600</f>
        <v>0.47499999999999998</v>
      </c>
      <c r="H1515" s="465">
        <f>+H1493</f>
        <v>336466</v>
      </c>
      <c r="I1515" s="466">
        <f>G1515*H1515</f>
        <v>159821.35</v>
      </c>
      <c r="K1515" s="544"/>
    </row>
    <row r="1516" spans="1:11" ht="15" customHeight="1">
      <c r="A1516" s="458"/>
      <c r="B1516" s="459"/>
      <c r="C1516" s="460" t="s">
        <v>621</v>
      </c>
      <c r="D1516" s="495" t="s">
        <v>804</v>
      </c>
      <c r="E1516" s="496"/>
      <c r="F1516" s="497" t="s">
        <v>652</v>
      </c>
      <c r="G1516" s="464">
        <f>1029/1650</f>
        <v>0.62363636363636366</v>
      </c>
      <c r="H1516" s="465">
        <f>+H1494</f>
        <v>184800</v>
      </c>
      <c r="I1516" s="466">
        <f>G1516*H1516</f>
        <v>115248</v>
      </c>
      <c r="K1516" s="544"/>
    </row>
    <row r="1517" spans="1:11" ht="15" customHeight="1">
      <c r="A1517" s="458"/>
      <c r="B1517" s="459"/>
      <c r="C1517" s="460" t="s">
        <v>621</v>
      </c>
      <c r="D1517" s="495" t="s">
        <v>854</v>
      </c>
      <c r="E1517" s="496"/>
      <c r="F1517" s="497" t="s">
        <v>707</v>
      </c>
      <c r="G1517" s="464">
        <v>215</v>
      </c>
      <c r="H1517" s="465">
        <f>+H1495</f>
        <v>52</v>
      </c>
      <c r="I1517" s="466">
        <f>G1517*H1517</f>
        <v>11180</v>
      </c>
      <c r="K1517" s="544"/>
    </row>
    <row r="1518" spans="1:11" ht="15" customHeight="1">
      <c r="A1518" s="473"/>
      <c r="B1518" s="474" t="s">
        <v>643</v>
      </c>
      <c r="C1518" s="475"/>
      <c r="D1518" s="498"/>
      <c r="E1518" s="499"/>
      <c r="F1518" s="500"/>
      <c r="G1518" s="479"/>
      <c r="H1518" s="480"/>
      <c r="I1518" s="480">
        <f>SUM(I1506:I1517)</f>
        <v>985144.75</v>
      </c>
      <c r="K1518" s="544"/>
    </row>
    <row r="1519" spans="1:11" ht="15" customHeight="1">
      <c r="A1519" s="481"/>
      <c r="B1519" s="482" t="s">
        <v>644</v>
      </c>
      <c r="C1519" s="483"/>
      <c r="D1519" s="501"/>
      <c r="E1519" s="483"/>
      <c r="F1519" s="486">
        <v>0.15</v>
      </c>
      <c r="G1519" s="487"/>
      <c r="H1519" s="488"/>
      <c r="I1519" s="480">
        <f>I1518*F1519</f>
        <v>147771.71249999999</v>
      </c>
      <c r="K1519" s="544"/>
    </row>
    <row r="1520" spans="1:11" ht="15" customHeight="1">
      <c r="A1520" s="481"/>
      <c r="B1520" s="482" t="s">
        <v>645</v>
      </c>
      <c r="C1520" s="483"/>
      <c r="D1520" s="501"/>
      <c r="E1520" s="483"/>
      <c r="F1520" s="483"/>
      <c r="G1520" s="487"/>
      <c r="H1520" s="488"/>
      <c r="I1520" s="480">
        <f>I1518+I1519</f>
        <v>1132916.4624999999</v>
      </c>
      <c r="K1520" s="544"/>
    </row>
    <row r="1521" spans="1:11" ht="15" customHeight="1">
      <c r="A1521" s="502" t="s">
        <v>657</v>
      </c>
      <c r="B1521" s="536"/>
      <c r="C1521" s="536"/>
      <c r="D1521" s="536"/>
      <c r="E1521" s="508"/>
      <c r="F1521" s="536"/>
      <c r="H1521" s="510"/>
      <c r="I1521" s="510"/>
      <c r="K1521" s="544"/>
    </row>
    <row r="1522" spans="1:11" ht="15" customHeight="1">
      <c r="B1522" s="536"/>
      <c r="C1522" s="536"/>
      <c r="D1522" s="536"/>
      <c r="E1522" s="508"/>
      <c r="F1522" s="536"/>
      <c r="H1522" s="510"/>
      <c r="I1522" s="510"/>
      <c r="K1522" s="544"/>
    </row>
    <row r="1523" spans="1:11" ht="15" customHeight="1">
      <c r="A1523" s="433" t="s">
        <v>611</v>
      </c>
      <c r="B1523" s="434"/>
      <c r="C1523" s="419" t="s">
        <v>589</v>
      </c>
      <c r="D1523" s="434" t="s">
        <v>860</v>
      </c>
      <c r="E1523" s="419"/>
      <c r="F1523" s="435"/>
      <c r="G1523" s="436"/>
      <c r="H1523" s="437"/>
      <c r="I1523" s="437"/>
      <c r="K1523" s="544"/>
    </row>
    <row r="1524" spans="1:11" ht="15" customHeight="1">
      <c r="A1524" s="433" t="s">
        <v>613</v>
      </c>
      <c r="B1524" s="434"/>
      <c r="C1524" s="419" t="s">
        <v>589</v>
      </c>
      <c r="D1524" s="434" t="s">
        <v>652</v>
      </c>
      <c r="E1524" s="419"/>
      <c r="F1524" s="435"/>
      <c r="G1524" s="436"/>
      <c r="H1524" s="437"/>
      <c r="I1524" s="437"/>
      <c r="K1524" s="544"/>
    </row>
    <row r="1525" spans="1:11" ht="15" customHeight="1">
      <c r="A1525" s="1012" t="s">
        <v>70</v>
      </c>
      <c r="B1525" s="1012" t="s">
        <v>350</v>
      </c>
      <c r="C1525" s="1014"/>
      <c r="D1525" s="1015"/>
      <c r="E1525" s="1018" t="s">
        <v>614</v>
      </c>
      <c r="F1525" s="1018" t="s">
        <v>615</v>
      </c>
      <c r="G1525" s="1020" t="s">
        <v>616</v>
      </c>
      <c r="H1525" s="443" t="s">
        <v>617</v>
      </c>
      <c r="I1525" s="443" t="s">
        <v>618</v>
      </c>
      <c r="K1525" s="544"/>
    </row>
    <row r="1526" spans="1:11" ht="15" customHeight="1">
      <c r="A1526" s="1013"/>
      <c r="B1526" s="1013"/>
      <c r="C1526" s="1016"/>
      <c r="D1526" s="1017"/>
      <c r="E1526" s="1019"/>
      <c r="F1526" s="1019"/>
      <c r="G1526" s="1021"/>
      <c r="H1526" s="449" t="s">
        <v>619</v>
      </c>
      <c r="I1526" s="449" t="s">
        <v>619</v>
      </c>
      <c r="K1526" s="544"/>
    </row>
    <row r="1527" spans="1:11" ht="15" customHeight="1">
      <c r="A1527" s="450"/>
      <c r="B1527" s="451"/>
      <c r="C1527" s="452"/>
      <c r="D1527" s="490"/>
      <c r="E1527" s="491"/>
      <c r="F1527" s="492"/>
      <c r="G1527" s="456"/>
      <c r="H1527" s="457"/>
      <c r="I1527" s="457"/>
      <c r="K1527" s="544"/>
    </row>
    <row r="1528" spans="1:11" ht="15" customHeight="1">
      <c r="A1528" s="458">
        <v>1</v>
      </c>
      <c r="B1528" s="459" t="s">
        <v>620</v>
      </c>
      <c r="D1528" s="495"/>
      <c r="E1528" s="496"/>
      <c r="F1528" s="497"/>
      <c r="G1528" s="464"/>
      <c r="H1528" s="465"/>
      <c r="I1528" s="466"/>
      <c r="K1528" s="544"/>
    </row>
    <row r="1529" spans="1:11" ht="15" customHeight="1">
      <c r="A1529" s="458"/>
      <c r="B1529" s="459"/>
      <c r="C1529" s="460" t="s">
        <v>621</v>
      </c>
      <c r="D1529" s="495" t="s">
        <v>622</v>
      </c>
      <c r="E1529" s="496" t="s">
        <v>623</v>
      </c>
      <c r="F1529" s="497" t="s">
        <v>624</v>
      </c>
      <c r="G1529" s="464">
        <v>1.65</v>
      </c>
      <c r="H1529" s="465">
        <v>133600</v>
      </c>
      <c r="I1529" s="466">
        <f>G1529*H1529</f>
        <v>220440</v>
      </c>
      <c r="K1529" s="544"/>
    </row>
    <row r="1530" spans="1:11" ht="15" customHeight="1">
      <c r="A1530" s="458"/>
      <c r="B1530" s="459"/>
      <c r="C1530" s="460" t="s">
        <v>621</v>
      </c>
      <c r="D1530" s="495" t="s">
        <v>659</v>
      </c>
      <c r="E1530" s="496" t="s">
        <v>626</v>
      </c>
      <c r="F1530" s="497" t="s">
        <v>624</v>
      </c>
      <c r="G1530" s="464">
        <v>0.27500000000000002</v>
      </c>
      <c r="H1530" s="465">
        <v>167000</v>
      </c>
      <c r="I1530" s="466">
        <f>G1530*H1530</f>
        <v>45925.000000000007</v>
      </c>
      <c r="K1530" s="544"/>
    </row>
    <row r="1531" spans="1:11" ht="15" customHeight="1">
      <c r="A1531" s="458"/>
      <c r="B1531" s="459"/>
      <c r="C1531" s="460" t="s">
        <v>621</v>
      </c>
      <c r="D1531" s="495" t="s">
        <v>660</v>
      </c>
      <c r="E1531" s="496" t="s">
        <v>627</v>
      </c>
      <c r="F1531" s="497" t="s">
        <v>624</v>
      </c>
      <c r="G1531" s="464">
        <v>2.8000000000000001E-2</v>
      </c>
      <c r="H1531" s="465">
        <v>200300</v>
      </c>
      <c r="I1531" s="466">
        <f>G1531*H1531</f>
        <v>5608.4000000000005</v>
      </c>
      <c r="K1531" s="544"/>
    </row>
    <row r="1532" spans="1:11" ht="15" customHeight="1">
      <c r="A1532" s="458"/>
      <c r="B1532" s="459"/>
      <c r="C1532" s="460" t="s">
        <v>621</v>
      </c>
      <c r="D1532" s="495" t="s">
        <v>628</v>
      </c>
      <c r="E1532" s="496" t="s">
        <v>629</v>
      </c>
      <c r="F1532" s="497" t="s">
        <v>624</v>
      </c>
      <c r="G1532" s="464">
        <v>8.3000000000000004E-2</v>
      </c>
      <c r="H1532" s="465">
        <v>234000</v>
      </c>
      <c r="I1532" s="466">
        <f>G1532*H1532</f>
        <v>19422</v>
      </c>
      <c r="K1532" s="544"/>
    </row>
    <row r="1533" spans="1:11" ht="15" customHeight="1">
      <c r="A1533" s="458">
        <v>2</v>
      </c>
      <c r="B1533" s="459" t="s">
        <v>630</v>
      </c>
      <c r="D1533" s="495"/>
      <c r="E1533" s="496"/>
      <c r="F1533" s="497"/>
      <c r="G1533" s="464"/>
      <c r="H1533" s="465"/>
      <c r="I1533" s="466"/>
      <c r="K1533" s="544"/>
    </row>
    <row r="1534" spans="1:11" ht="15" customHeight="1">
      <c r="A1534" s="458"/>
      <c r="B1534" s="459"/>
      <c r="C1534" s="460" t="s">
        <v>621</v>
      </c>
      <c r="D1534" s="495" t="s">
        <v>649</v>
      </c>
      <c r="E1534" s="496"/>
      <c r="F1534" s="497" t="s">
        <v>96</v>
      </c>
      <c r="G1534" s="464">
        <v>371</v>
      </c>
      <c r="H1534" s="465">
        <f>+H1514</f>
        <v>1250</v>
      </c>
      <c r="I1534" s="466">
        <f>G1534*H1534</f>
        <v>463750</v>
      </c>
      <c r="K1534" s="544"/>
    </row>
    <row r="1535" spans="1:11" ht="15" customHeight="1">
      <c r="A1535" s="458"/>
      <c r="B1535" s="459"/>
      <c r="C1535" s="460" t="s">
        <v>621</v>
      </c>
      <c r="D1535" s="495" t="s">
        <v>651</v>
      </c>
      <c r="E1535" s="496"/>
      <c r="F1535" s="497" t="s">
        <v>652</v>
      </c>
      <c r="G1535" s="464">
        <f>698/1600</f>
        <v>0.43625000000000003</v>
      </c>
      <c r="H1535" s="465">
        <f>+H1515</f>
        <v>336466</v>
      </c>
      <c r="I1535" s="466">
        <f>G1535*H1535</f>
        <v>146783.29250000001</v>
      </c>
      <c r="K1535" s="544"/>
    </row>
    <row r="1536" spans="1:11" ht="15" customHeight="1">
      <c r="A1536" s="458"/>
      <c r="B1536" s="459"/>
      <c r="C1536" s="460" t="s">
        <v>621</v>
      </c>
      <c r="D1536" s="495" t="s">
        <v>804</v>
      </c>
      <c r="E1536" s="496"/>
      <c r="F1536" s="497" t="s">
        <v>652</v>
      </c>
      <c r="G1536" s="464">
        <f>1047/1650</f>
        <v>0.63454545454545452</v>
      </c>
      <c r="H1536" s="465">
        <f>+H1516</f>
        <v>184800</v>
      </c>
      <c r="I1536" s="466">
        <f>G1536*H1536</f>
        <v>117264</v>
      </c>
      <c r="K1536" s="544"/>
    </row>
    <row r="1537" spans="1:11" ht="15" customHeight="1">
      <c r="A1537" s="458"/>
      <c r="B1537" s="459"/>
      <c r="C1537" s="460" t="s">
        <v>621</v>
      </c>
      <c r="D1537" s="495" t="s">
        <v>854</v>
      </c>
      <c r="E1537" s="496"/>
      <c r="F1537" s="497" t="s">
        <v>707</v>
      </c>
      <c r="G1537" s="464">
        <v>215</v>
      </c>
      <c r="H1537" s="465">
        <f>+H1517</f>
        <v>52</v>
      </c>
      <c r="I1537" s="466">
        <f>G1537*H1537</f>
        <v>11180</v>
      </c>
      <c r="K1537" s="544"/>
    </row>
    <row r="1538" spans="1:11" ht="15" customHeight="1">
      <c r="A1538" s="473"/>
      <c r="B1538" s="474" t="s">
        <v>643</v>
      </c>
      <c r="C1538" s="475"/>
      <c r="D1538" s="498"/>
      <c r="E1538" s="499"/>
      <c r="F1538" s="500"/>
      <c r="G1538" s="479"/>
      <c r="H1538" s="480"/>
      <c r="I1538" s="480">
        <f>SUM(I1527:I1537)</f>
        <v>1030372.6925</v>
      </c>
      <c r="K1538" s="544"/>
    </row>
    <row r="1539" spans="1:11" ht="15" customHeight="1">
      <c r="A1539" s="481"/>
      <c r="B1539" s="482" t="s">
        <v>644</v>
      </c>
      <c r="C1539" s="483"/>
      <c r="D1539" s="501"/>
      <c r="E1539" s="483"/>
      <c r="F1539" s="486">
        <v>0.15</v>
      </c>
      <c r="G1539" s="487"/>
      <c r="H1539" s="488"/>
      <c r="I1539" s="480">
        <f>I1538*F1539</f>
        <v>154555.90387499999</v>
      </c>
      <c r="K1539" s="544"/>
    </row>
    <row r="1540" spans="1:11" ht="15" customHeight="1">
      <c r="A1540" s="481"/>
      <c r="B1540" s="482" t="s">
        <v>645</v>
      </c>
      <c r="C1540" s="483"/>
      <c r="D1540" s="501"/>
      <c r="E1540" s="483"/>
      <c r="F1540" s="483"/>
      <c r="G1540" s="487"/>
      <c r="H1540" s="488"/>
      <c r="I1540" s="480">
        <f>I1538+I1539</f>
        <v>1184928.596375</v>
      </c>
      <c r="K1540" s="544"/>
    </row>
    <row r="1541" spans="1:11" ht="15" customHeight="1">
      <c r="A1541" s="502" t="s">
        <v>657</v>
      </c>
      <c r="B1541" s="536"/>
      <c r="C1541" s="536"/>
      <c r="D1541" s="536"/>
      <c r="E1541" s="508"/>
      <c r="F1541" s="536"/>
      <c r="H1541" s="510"/>
      <c r="I1541" s="510"/>
      <c r="K1541" s="544"/>
    </row>
    <row r="1542" spans="1:11" ht="15" customHeight="1">
      <c r="B1542" s="536"/>
      <c r="C1542" s="536"/>
      <c r="D1542" s="536"/>
      <c r="E1542" s="508"/>
      <c r="F1542" s="536"/>
      <c r="H1542" s="510"/>
      <c r="I1542" s="510"/>
      <c r="K1542" s="544"/>
    </row>
    <row r="1543" spans="1:11" ht="15" customHeight="1">
      <c r="A1543" s="433" t="s">
        <v>611</v>
      </c>
      <c r="B1543" s="434"/>
      <c r="C1543" s="419" t="s">
        <v>589</v>
      </c>
      <c r="D1543" s="434" t="s">
        <v>861</v>
      </c>
      <c r="E1543" s="419"/>
      <c r="F1543" s="435"/>
      <c r="G1543" s="436"/>
      <c r="H1543" s="437"/>
      <c r="I1543" s="437"/>
      <c r="K1543" s="544"/>
    </row>
    <row r="1544" spans="1:11" ht="15" customHeight="1">
      <c r="A1544" s="433" t="s">
        <v>613</v>
      </c>
      <c r="B1544" s="434"/>
      <c r="C1544" s="419" t="s">
        <v>589</v>
      </c>
      <c r="D1544" s="434" t="s">
        <v>652</v>
      </c>
      <c r="E1544" s="419"/>
      <c r="F1544" s="435"/>
      <c r="G1544" s="436"/>
      <c r="H1544" s="437"/>
      <c r="I1544" s="437"/>
      <c r="K1544" s="544"/>
    </row>
    <row r="1545" spans="1:11" ht="15" customHeight="1">
      <c r="A1545" s="1012" t="s">
        <v>70</v>
      </c>
      <c r="B1545" s="1012" t="s">
        <v>350</v>
      </c>
      <c r="C1545" s="1014"/>
      <c r="D1545" s="1015"/>
      <c r="E1545" s="1018" t="s">
        <v>614</v>
      </c>
      <c r="F1545" s="1018" t="s">
        <v>615</v>
      </c>
      <c r="G1545" s="1020" t="s">
        <v>616</v>
      </c>
      <c r="H1545" s="443" t="s">
        <v>617</v>
      </c>
      <c r="I1545" s="443" t="s">
        <v>618</v>
      </c>
      <c r="K1545" s="544"/>
    </row>
    <row r="1546" spans="1:11" ht="15" customHeight="1">
      <c r="A1546" s="1013"/>
      <c r="B1546" s="1013"/>
      <c r="C1546" s="1016"/>
      <c r="D1546" s="1017"/>
      <c r="E1546" s="1019"/>
      <c r="F1546" s="1019"/>
      <c r="G1546" s="1021"/>
      <c r="H1546" s="449" t="s">
        <v>619</v>
      </c>
      <c r="I1546" s="449" t="s">
        <v>619</v>
      </c>
      <c r="K1546" s="544"/>
    </row>
    <row r="1547" spans="1:11" ht="15" customHeight="1">
      <c r="A1547" s="450"/>
      <c r="B1547" s="451"/>
      <c r="C1547" s="452"/>
      <c r="D1547" s="490"/>
      <c r="E1547" s="491"/>
      <c r="F1547" s="492"/>
      <c r="G1547" s="456"/>
      <c r="H1547" s="457"/>
      <c r="I1547" s="457"/>
      <c r="K1547" s="544"/>
    </row>
    <row r="1548" spans="1:11" ht="15" customHeight="1">
      <c r="A1548" s="458">
        <v>1</v>
      </c>
      <c r="B1548" s="459" t="s">
        <v>620</v>
      </c>
      <c r="D1548" s="495"/>
      <c r="E1548" s="496"/>
      <c r="F1548" s="497"/>
      <c r="G1548" s="464"/>
      <c r="H1548" s="465"/>
      <c r="I1548" s="466"/>
      <c r="K1548" s="544"/>
    </row>
    <row r="1549" spans="1:11" ht="15" customHeight="1">
      <c r="A1549" s="458"/>
      <c r="B1549" s="459"/>
      <c r="C1549" s="460" t="s">
        <v>621</v>
      </c>
      <c r="D1549" s="495" t="s">
        <v>622</v>
      </c>
      <c r="E1549" s="496" t="s">
        <v>623</v>
      </c>
      <c r="F1549" s="497" t="s">
        <v>624</v>
      </c>
      <c r="G1549" s="464">
        <v>1.65</v>
      </c>
      <c r="H1549" s="465">
        <v>133600</v>
      </c>
      <c r="I1549" s="466">
        <f>G1549*H1549</f>
        <v>220440</v>
      </c>
      <c r="K1549" s="544"/>
    </row>
    <row r="1550" spans="1:11" ht="15" customHeight="1">
      <c r="A1550" s="458"/>
      <c r="B1550" s="459"/>
      <c r="C1550" s="460" t="s">
        <v>621</v>
      </c>
      <c r="D1550" s="495" t="s">
        <v>659</v>
      </c>
      <c r="E1550" s="496" t="s">
        <v>626</v>
      </c>
      <c r="F1550" s="497" t="s">
        <v>624</v>
      </c>
      <c r="G1550" s="464">
        <v>0.27500000000000002</v>
      </c>
      <c r="H1550" s="465">
        <v>167000</v>
      </c>
      <c r="I1550" s="466">
        <f>G1550*H1550</f>
        <v>45925.000000000007</v>
      </c>
      <c r="K1550" s="544"/>
    </row>
    <row r="1551" spans="1:11" ht="15" customHeight="1">
      <c r="A1551" s="458"/>
      <c r="B1551" s="459"/>
      <c r="C1551" s="460" t="s">
        <v>621</v>
      </c>
      <c r="D1551" s="495" t="s">
        <v>660</v>
      </c>
      <c r="E1551" s="496" t="s">
        <v>627</v>
      </c>
      <c r="F1551" s="497" t="s">
        <v>624</v>
      </c>
      <c r="G1551" s="464">
        <v>2.8000000000000001E-2</v>
      </c>
      <c r="H1551" s="465">
        <v>200300</v>
      </c>
      <c r="I1551" s="466">
        <f>G1551*H1551</f>
        <v>5608.4000000000005</v>
      </c>
      <c r="K1551" s="544"/>
    </row>
    <row r="1552" spans="1:11" ht="15" customHeight="1">
      <c r="A1552" s="458"/>
      <c r="B1552" s="459"/>
      <c r="C1552" s="460" t="s">
        <v>621</v>
      </c>
      <c r="D1552" s="495" t="s">
        <v>628</v>
      </c>
      <c r="E1552" s="496" t="s">
        <v>629</v>
      </c>
      <c r="F1552" s="497" t="s">
        <v>624</v>
      </c>
      <c r="G1552" s="464">
        <v>8.3000000000000004E-2</v>
      </c>
      <c r="H1552" s="465">
        <v>234000</v>
      </c>
      <c r="I1552" s="466">
        <f>G1552*H1552</f>
        <v>19422</v>
      </c>
      <c r="K1552" s="544"/>
    </row>
    <row r="1553" spans="1:11" ht="15" customHeight="1">
      <c r="A1553" s="458">
        <v>2</v>
      </c>
      <c r="B1553" s="459" t="s">
        <v>630</v>
      </c>
      <c r="D1553" s="495"/>
      <c r="E1553" s="496"/>
      <c r="F1553" s="497"/>
      <c r="G1553" s="464"/>
      <c r="H1553" s="465"/>
      <c r="I1553" s="466"/>
      <c r="K1553" s="544"/>
    </row>
    <row r="1554" spans="1:11" ht="15" customHeight="1">
      <c r="A1554" s="458"/>
      <c r="B1554" s="459"/>
      <c r="C1554" s="460" t="s">
        <v>621</v>
      </c>
      <c r="D1554" s="495" t="s">
        <v>649</v>
      </c>
      <c r="E1554" s="496"/>
      <c r="F1554" s="497" t="s">
        <v>96</v>
      </c>
      <c r="G1554" s="464">
        <v>384</v>
      </c>
      <c r="H1554" s="465">
        <f>+H1534</f>
        <v>1250</v>
      </c>
      <c r="I1554" s="466">
        <f>G1554*H1554</f>
        <v>480000</v>
      </c>
      <c r="K1554" s="544"/>
    </row>
    <row r="1555" spans="1:11" ht="15" customHeight="1">
      <c r="A1555" s="458"/>
      <c r="B1555" s="459"/>
      <c r="C1555" s="460" t="s">
        <v>621</v>
      </c>
      <c r="D1555" s="495" t="s">
        <v>651</v>
      </c>
      <c r="E1555" s="496"/>
      <c r="F1555" s="497" t="s">
        <v>652</v>
      </c>
      <c r="G1555" s="464">
        <f>692/1600</f>
        <v>0.4325</v>
      </c>
      <c r="H1555" s="465">
        <f>+H1535</f>
        <v>336466</v>
      </c>
      <c r="I1555" s="466">
        <f>G1555*H1555</f>
        <v>145521.54500000001</v>
      </c>
      <c r="K1555" s="544"/>
    </row>
    <row r="1556" spans="1:11" ht="15" customHeight="1">
      <c r="A1556" s="458"/>
      <c r="B1556" s="459"/>
      <c r="C1556" s="460" t="s">
        <v>621</v>
      </c>
      <c r="D1556" s="495" t="s">
        <v>804</v>
      </c>
      <c r="E1556" s="496"/>
      <c r="F1556" s="497" t="s">
        <v>652</v>
      </c>
      <c r="G1556" s="464">
        <f>1039/1650</f>
        <v>0.62969696969696964</v>
      </c>
      <c r="H1556" s="465">
        <f>+H1536</f>
        <v>184800</v>
      </c>
      <c r="I1556" s="466">
        <f>G1556*H1556</f>
        <v>116367.99999999999</v>
      </c>
      <c r="K1556" s="544"/>
    </row>
    <row r="1557" spans="1:11" ht="15" customHeight="1">
      <c r="A1557" s="458"/>
      <c r="B1557" s="459"/>
      <c r="C1557" s="460" t="s">
        <v>621</v>
      </c>
      <c r="D1557" s="495" t="s">
        <v>854</v>
      </c>
      <c r="E1557" s="496"/>
      <c r="F1557" s="497" t="s">
        <v>707</v>
      </c>
      <c r="G1557" s="464">
        <v>215</v>
      </c>
      <c r="H1557" s="465">
        <f>+H1537</f>
        <v>52</v>
      </c>
      <c r="I1557" s="466">
        <f>G1557*H1557</f>
        <v>11180</v>
      </c>
      <c r="K1557" s="544"/>
    </row>
    <row r="1558" spans="1:11" ht="15" customHeight="1">
      <c r="A1558" s="473"/>
      <c r="B1558" s="474" t="s">
        <v>643</v>
      </c>
      <c r="C1558" s="475"/>
      <c r="D1558" s="498"/>
      <c r="E1558" s="499"/>
      <c r="F1558" s="500"/>
      <c r="G1558" s="479"/>
      <c r="H1558" s="480"/>
      <c r="I1558" s="480">
        <f>SUM(I1547:I1557)</f>
        <v>1044464.9450000001</v>
      </c>
      <c r="K1558" s="544"/>
    </row>
    <row r="1559" spans="1:11" ht="15" customHeight="1">
      <c r="A1559" s="481"/>
      <c r="B1559" s="482" t="s">
        <v>644</v>
      </c>
      <c r="C1559" s="483"/>
      <c r="D1559" s="501"/>
      <c r="E1559" s="483"/>
      <c r="F1559" s="486">
        <v>0</v>
      </c>
      <c r="G1559" s="487"/>
      <c r="H1559" s="488"/>
      <c r="I1559" s="480">
        <f>I1558*F1559</f>
        <v>0</v>
      </c>
      <c r="K1559" s="544"/>
    </row>
    <row r="1560" spans="1:11" ht="15" customHeight="1">
      <c r="A1560" s="481"/>
      <c r="B1560" s="482" t="s">
        <v>645</v>
      </c>
      <c r="C1560" s="483"/>
      <c r="D1560" s="501"/>
      <c r="E1560" s="483"/>
      <c r="F1560" s="483"/>
      <c r="G1560" s="487"/>
      <c r="H1560" s="488"/>
      <c r="I1560" s="480">
        <f>I1558+I1559</f>
        <v>1044464.9450000001</v>
      </c>
      <c r="K1560" s="544"/>
    </row>
    <row r="1561" spans="1:11" ht="15" customHeight="1">
      <c r="A1561" s="502" t="s">
        <v>657</v>
      </c>
      <c r="B1561" s="536"/>
      <c r="C1561" s="536"/>
      <c r="D1561" s="536"/>
      <c r="E1561" s="508"/>
      <c r="F1561" s="536"/>
      <c r="H1561" s="510"/>
      <c r="I1561" s="510"/>
      <c r="K1561" s="544"/>
    </row>
    <row r="1562" spans="1:11" ht="15" customHeight="1">
      <c r="A1562" s="544"/>
      <c r="B1562" s="536"/>
      <c r="C1562" s="536"/>
      <c r="D1562" s="536"/>
      <c r="E1562" s="508"/>
      <c r="F1562" s="536"/>
      <c r="H1562" s="510"/>
      <c r="I1562" s="510"/>
      <c r="K1562" s="544"/>
    </row>
    <row r="1563" spans="1:11" ht="15" customHeight="1">
      <c r="A1563" s="433" t="s">
        <v>611</v>
      </c>
      <c r="B1563" s="434"/>
      <c r="C1563" s="419" t="s">
        <v>589</v>
      </c>
      <c r="D1563" s="434" t="s">
        <v>862</v>
      </c>
      <c r="E1563" s="419"/>
      <c r="F1563" s="435"/>
      <c r="G1563" s="436"/>
      <c r="H1563" s="437"/>
      <c r="I1563" s="437"/>
      <c r="K1563" s="544"/>
    </row>
    <row r="1564" spans="1:11" ht="15" customHeight="1">
      <c r="A1564" s="433" t="s">
        <v>613</v>
      </c>
      <c r="B1564" s="434"/>
      <c r="C1564" s="419" t="s">
        <v>589</v>
      </c>
      <c r="D1564" s="434" t="s">
        <v>652</v>
      </c>
      <c r="E1564" s="419"/>
      <c r="F1564" s="435"/>
      <c r="G1564" s="436"/>
      <c r="H1564" s="437"/>
      <c r="I1564" s="437"/>
      <c r="K1564" s="544"/>
    </row>
    <row r="1565" spans="1:11" ht="15" customHeight="1">
      <c r="A1565" s="1012" t="s">
        <v>70</v>
      </c>
      <c r="B1565" s="1012" t="s">
        <v>350</v>
      </c>
      <c r="C1565" s="1014"/>
      <c r="D1565" s="1015"/>
      <c r="E1565" s="1018" t="s">
        <v>614</v>
      </c>
      <c r="F1565" s="1018" t="s">
        <v>615</v>
      </c>
      <c r="G1565" s="1020" t="s">
        <v>616</v>
      </c>
      <c r="H1565" s="443" t="s">
        <v>617</v>
      </c>
      <c r="I1565" s="443" t="s">
        <v>618</v>
      </c>
      <c r="K1565" s="544"/>
    </row>
    <row r="1566" spans="1:11" ht="15" customHeight="1">
      <c r="A1566" s="1013"/>
      <c r="B1566" s="1013"/>
      <c r="C1566" s="1016"/>
      <c r="D1566" s="1017"/>
      <c r="E1566" s="1019"/>
      <c r="F1566" s="1019"/>
      <c r="G1566" s="1021"/>
      <c r="H1566" s="449" t="s">
        <v>619</v>
      </c>
      <c r="I1566" s="449" t="s">
        <v>619</v>
      </c>
      <c r="K1566" s="544"/>
    </row>
    <row r="1567" spans="1:11" ht="15" customHeight="1">
      <c r="A1567" s="450"/>
      <c r="B1567" s="451"/>
      <c r="C1567" s="452"/>
      <c r="D1567" s="490"/>
      <c r="E1567" s="491"/>
      <c r="F1567" s="492"/>
      <c r="G1567" s="456"/>
      <c r="H1567" s="457"/>
      <c r="I1567" s="457"/>
      <c r="K1567" s="544"/>
    </row>
    <row r="1568" spans="1:11" ht="15" customHeight="1">
      <c r="A1568" s="458">
        <v>1</v>
      </c>
      <c r="B1568" s="459" t="s">
        <v>620</v>
      </c>
      <c r="D1568" s="495"/>
      <c r="E1568" s="496"/>
      <c r="F1568" s="497"/>
      <c r="G1568" s="464"/>
      <c r="H1568" s="465"/>
      <c r="I1568" s="466"/>
      <c r="K1568" s="544"/>
    </row>
    <row r="1569" spans="1:13" ht="15" customHeight="1">
      <c r="A1569" s="458"/>
      <c r="B1569" s="459"/>
      <c r="C1569" s="460" t="s">
        <v>621</v>
      </c>
      <c r="D1569" s="495" t="s">
        <v>622</v>
      </c>
      <c r="E1569" s="496" t="s">
        <v>623</v>
      </c>
      <c r="F1569" s="497" t="s">
        <v>624</v>
      </c>
      <c r="G1569" s="572">
        <v>1.65</v>
      </c>
      <c r="H1569" s="465">
        <v>135000</v>
      </c>
      <c r="I1569" s="466">
        <f t="shared" ref="I1569:I1576" si="14">G1569*H1569</f>
        <v>222750</v>
      </c>
      <c r="K1569" s="544"/>
    </row>
    <row r="1570" spans="1:13" ht="15" customHeight="1">
      <c r="A1570" s="458"/>
      <c r="B1570" s="459"/>
      <c r="C1570" s="460" t="s">
        <v>621</v>
      </c>
      <c r="D1570" s="495" t="s">
        <v>659</v>
      </c>
      <c r="E1570" s="496" t="s">
        <v>626</v>
      </c>
      <c r="F1570" s="497" t="s">
        <v>624</v>
      </c>
      <c r="G1570" s="572">
        <v>0.27500000000000002</v>
      </c>
      <c r="H1570" s="465">
        <v>170000</v>
      </c>
      <c r="I1570" s="466">
        <f t="shared" si="14"/>
        <v>46750.000000000007</v>
      </c>
      <c r="K1570" s="544"/>
    </row>
    <row r="1571" spans="1:13" ht="15" customHeight="1">
      <c r="A1571" s="458"/>
      <c r="B1571" s="459"/>
      <c r="C1571" s="460" t="s">
        <v>621</v>
      </c>
      <c r="D1571" s="495" t="s">
        <v>660</v>
      </c>
      <c r="E1571" s="496" t="s">
        <v>627</v>
      </c>
      <c r="F1571" s="497" t="s">
        <v>624</v>
      </c>
      <c r="G1571" s="572">
        <v>2.8000000000000001E-2</v>
      </c>
      <c r="H1571" s="465">
        <v>190000</v>
      </c>
      <c r="I1571" s="466">
        <f t="shared" si="14"/>
        <v>5320</v>
      </c>
      <c r="K1571" s="544"/>
    </row>
    <row r="1572" spans="1:13" ht="15" customHeight="1">
      <c r="A1572" s="458"/>
      <c r="B1572" s="459"/>
      <c r="C1572" s="460" t="s">
        <v>621</v>
      </c>
      <c r="D1572" s="495" t="s">
        <v>628</v>
      </c>
      <c r="E1572" s="496" t="s">
        <v>629</v>
      </c>
      <c r="F1572" s="497" t="s">
        <v>624</v>
      </c>
      <c r="G1572" s="572">
        <v>8.3000000000000004E-2</v>
      </c>
      <c r="H1572" s="465">
        <v>235000</v>
      </c>
      <c r="I1572" s="466">
        <f t="shared" si="14"/>
        <v>19505</v>
      </c>
      <c r="K1572" s="544"/>
    </row>
    <row r="1573" spans="1:13" ht="15" customHeight="1" thickBot="1">
      <c r="A1573" s="458"/>
      <c r="B1573" s="459"/>
      <c r="C1573" s="460" t="s">
        <v>621</v>
      </c>
      <c r="D1573" s="495" t="s">
        <v>863</v>
      </c>
      <c r="E1573" s="496"/>
      <c r="F1573" s="497" t="s">
        <v>272</v>
      </c>
      <c r="G1573" s="572">
        <v>1</v>
      </c>
      <c r="H1573" s="465">
        <f>70000/7</f>
        <v>10000</v>
      </c>
      <c r="I1573" s="466">
        <f t="shared" si="14"/>
        <v>10000</v>
      </c>
      <c r="K1573" s="544"/>
      <c r="L1573" s="460">
        <f>1.3-0.1</f>
        <v>1.2</v>
      </c>
    </row>
    <row r="1574" spans="1:13" ht="15" customHeight="1">
      <c r="A1574" s="458"/>
      <c r="B1574" s="459"/>
      <c r="C1574" s="460" t="s">
        <v>621</v>
      </c>
      <c r="D1574" s="495" t="s">
        <v>864</v>
      </c>
      <c r="E1574" s="496"/>
      <c r="F1574" s="497" t="s">
        <v>272</v>
      </c>
      <c r="G1574" s="572">
        <v>1</v>
      </c>
      <c r="H1574" s="465">
        <f>50000/7</f>
        <v>7142.8571428571431</v>
      </c>
      <c r="I1574" s="466">
        <f t="shared" si="14"/>
        <v>7142.8571428571431</v>
      </c>
      <c r="K1574" s="544">
        <f>M1574</f>
        <v>0.19999999999999998</v>
      </c>
      <c r="L1574" s="573"/>
      <c r="M1574" s="493">
        <f>0.3-0.1</f>
        <v>0.19999999999999998</v>
      </c>
    </row>
    <row r="1575" spans="1:13" ht="15" customHeight="1">
      <c r="A1575" s="458"/>
      <c r="B1575" s="459"/>
      <c r="C1575" s="460" t="s">
        <v>621</v>
      </c>
      <c r="D1575" s="495" t="s">
        <v>865</v>
      </c>
      <c r="E1575" s="496"/>
      <c r="F1575" s="497" t="s">
        <v>272</v>
      </c>
      <c r="G1575" s="572">
        <v>1</v>
      </c>
      <c r="H1575" s="465">
        <f>50000/7</f>
        <v>7142.8571428571431</v>
      </c>
      <c r="I1575" s="466">
        <f t="shared" si="14"/>
        <v>7142.8571428571431</v>
      </c>
      <c r="K1575" s="544"/>
    </row>
    <row r="1576" spans="1:13" ht="15" customHeight="1" thickBot="1">
      <c r="A1576" s="458"/>
      <c r="B1576" s="459"/>
      <c r="C1576" s="460" t="s">
        <v>621</v>
      </c>
      <c r="D1576" s="495" t="s">
        <v>866</v>
      </c>
      <c r="E1576" s="496"/>
      <c r="F1576" s="497" t="s">
        <v>272</v>
      </c>
      <c r="G1576" s="572">
        <v>1</v>
      </c>
      <c r="H1576" s="465">
        <f>(100000/7)*0</f>
        <v>0</v>
      </c>
      <c r="I1576" s="466">
        <f t="shared" si="14"/>
        <v>0</v>
      </c>
      <c r="K1576" s="544">
        <f>K1574</f>
        <v>0.19999999999999998</v>
      </c>
      <c r="L1576" s="574"/>
      <c r="M1576" s="493">
        <v>0.2</v>
      </c>
    </row>
    <row r="1577" spans="1:13" ht="15" customHeight="1" thickTop="1">
      <c r="A1577" s="1026" t="s">
        <v>856</v>
      </c>
      <c r="B1577" s="1027"/>
      <c r="C1577" s="1027"/>
      <c r="D1577" s="1027"/>
      <c r="E1577" s="1027"/>
      <c r="F1577" s="1027"/>
      <c r="G1577" s="1027"/>
      <c r="H1577" s="1028"/>
      <c r="I1577" s="578">
        <f>SUM(I1569:I1576)</f>
        <v>318610.71428571432</v>
      </c>
      <c r="K1577" s="544"/>
      <c r="L1577" s="493">
        <f>L1573</f>
        <v>1.2</v>
      </c>
    </row>
    <row r="1578" spans="1:13" ht="15" customHeight="1">
      <c r="A1578" s="458">
        <v>2</v>
      </c>
      <c r="B1578" s="459" t="s">
        <v>630</v>
      </c>
      <c r="D1578" s="495"/>
      <c r="E1578" s="496"/>
      <c r="F1578" s="497"/>
      <c r="G1578" s="572"/>
      <c r="H1578" s="465"/>
      <c r="I1578" s="466"/>
      <c r="K1578" s="544"/>
    </row>
    <row r="1579" spans="1:13" ht="15" customHeight="1">
      <c r="A1579" s="458"/>
      <c r="B1579" s="459"/>
      <c r="C1579" s="460" t="s">
        <v>621</v>
      </c>
      <c r="D1579" s="495" t="s">
        <v>867</v>
      </c>
      <c r="E1579" s="496"/>
      <c r="F1579" s="497" t="s">
        <v>272</v>
      </c>
      <c r="G1579" s="572">
        <v>1</v>
      </c>
      <c r="H1579" s="465">
        <f>$H$1709</f>
        <v>917000</v>
      </c>
      <c r="I1579" s="466">
        <f>G1579*H1579</f>
        <v>917000</v>
      </c>
      <c r="K1579" s="544" t="s">
        <v>868</v>
      </c>
      <c r="L1579" s="493">
        <f>4*0.016*2*4</f>
        <v>0.51200000000000001</v>
      </c>
    </row>
    <row r="1580" spans="1:13" ht="15" customHeight="1">
      <c r="A1580" s="458"/>
      <c r="B1580" s="459"/>
      <c r="C1580" s="460" t="s">
        <v>621</v>
      </c>
      <c r="D1580" s="495" t="s">
        <v>869</v>
      </c>
      <c r="E1580" s="496"/>
      <c r="F1580" s="497" t="s">
        <v>96</v>
      </c>
      <c r="G1580" s="572">
        <f>(K1574+L1573+M1574+L1579)*4*(1.3/0.1)*1.56</f>
        <v>171.32544000000001</v>
      </c>
      <c r="H1580" s="465">
        <v>18700</v>
      </c>
      <c r="I1580" s="466">
        <f>G1580*H1580</f>
        <v>3203785.7280000001</v>
      </c>
      <c r="K1580" s="544"/>
    </row>
    <row r="1581" spans="1:13" ht="15" customHeight="1">
      <c r="A1581" s="458"/>
      <c r="B1581" s="459"/>
      <c r="C1581" s="460" t="s">
        <v>621</v>
      </c>
      <c r="D1581" s="495" t="s">
        <v>870</v>
      </c>
      <c r="E1581" s="496"/>
      <c r="F1581" s="497" t="s">
        <v>272</v>
      </c>
      <c r="G1581" s="572">
        <v>1</v>
      </c>
      <c r="H1581" s="465">
        <f>280000+57000+40000+24000</f>
        <v>401000</v>
      </c>
      <c r="I1581" s="466">
        <f>G1581*H1581</f>
        <v>401000</v>
      </c>
      <c r="K1581" s="544"/>
    </row>
    <row r="1582" spans="1:13" ht="15" customHeight="1">
      <c r="A1582" s="458"/>
      <c r="B1582" s="459"/>
      <c r="C1582" s="460" t="s">
        <v>621</v>
      </c>
      <c r="D1582" s="495" t="s">
        <v>871</v>
      </c>
      <c r="E1582" s="496"/>
      <c r="F1582" s="497" t="s">
        <v>272</v>
      </c>
      <c r="G1582" s="572">
        <v>1</v>
      </c>
      <c r="H1582" s="465">
        <f>5000000/40</f>
        <v>125000</v>
      </c>
      <c r="I1582" s="466">
        <f>G1582*H1582</f>
        <v>125000</v>
      </c>
      <c r="K1582" s="544"/>
    </row>
    <row r="1583" spans="1:13" ht="15" customHeight="1">
      <c r="A1583" s="1026" t="s">
        <v>872</v>
      </c>
      <c r="B1583" s="1027"/>
      <c r="C1583" s="1027"/>
      <c r="D1583" s="1027"/>
      <c r="E1583" s="1027"/>
      <c r="F1583" s="1027"/>
      <c r="G1583" s="1027"/>
      <c r="H1583" s="1028"/>
      <c r="I1583" s="578">
        <f>SUM(I1579:I1582)</f>
        <v>4646785.7280000001</v>
      </c>
      <c r="K1583" s="544"/>
    </row>
    <row r="1584" spans="1:13" ht="15" customHeight="1">
      <c r="A1584" s="473"/>
      <c r="B1584" s="474" t="s">
        <v>643</v>
      </c>
      <c r="C1584" s="475"/>
      <c r="D1584" s="498"/>
      <c r="E1584" s="499"/>
      <c r="F1584" s="500"/>
      <c r="G1584" s="479"/>
      <c r="H1584" s="480"/>
      <c r="I1584" s="480">
        <f>I1577+I1583</f>
        <v>4965396.4422857147</v>
      </c>
      <c r="K1584" s="544"/>
    </row>
    <row r="1585" spans="1:21" ht="15" customHeight="1">
      <c r="A1585" s="481"/>
      <c r="B1585" s="482" t="s">
        <v>644</v>
      </c>
      <c r="C1585" s="483"/>
      <c r="D1585" s="501"/>
      <c r="E1585" s="483"/>
      <c r="F1585" s="486">
        <v>0</v>
      </c>
      <c r="G1585" s="487"/>
      <c r="H1585" s="488"/>
      <c r="I1585" s="480">
        <f>I1584*F1585</f>
        <v>0</v>
      </c>
      <c r="K1585" s="544"/>
    </row>
    <row r="1586" spans="1:21" ht="15" customHeight="1">
      <c r="A1586" s="481"/>
      <c r="B1586" s="482" t="s">
        <v>645</v>
      </c>
      <c r="C1586" s="483"/>
      <c r="D1586" s="501"/>
      <c r="E1586" s="483"/>
      <c r="F1586" s="483"/>
      <c r="G1586" s="487"/>
      <c r="H1586" s="488"/>
      <c r="I1586" s="480">
        <f>I1584+I1585</f>
        <v>4965396.4422857147</v>
      </c>
      <c r="K1586" s="544"/>
    </row>
    <row r="1587" spans="1:21" ht="15" customHeight="1">
      <c r="A1587" s="502" t="s">
        <v>657</v>
      </c>
      <c r="B1587" s="536"/>
      <c r="C1587" s="536"/>
      <c r="D1587" s="536"/>
      <c r="E1587" s="508"/>
      <c r="F1587" s="536"/>
      <c r="H1587" s="510"/>
      <c r="I1587" s="510"/>
      <c r="K1587" s="544"/>
    </row>
    <row r="1588" spans="1:21" ht="15" customHeight="1">
      <c r="A1588" s="493"/>
      <c r="B1588" s="493"/>
      <c r="C1588" s="493"/>
      <c r="D1588" s="493"/>
      <c r="F1588" s="493"/>
      <c r="H1588" s="493"/>
      <c r="I1588" s="493"/>
      <c r="K1588" s="544"/>
    </row>
    <row r="1589" spans="1:21" ht="15" customHeight="1">
      <c r="A1589" s="433" t="s">
        <v>611</v>
      </c>
      <c r="B1589" s="434"/>
      <c r="C1589" s="419" t="s">
        <v>589</v>
      </c>
      <c r="D1589" s="434" t="s">
        <v>873</v>
      </c>
      <c r="E1589" s="419"/>
      <c r="F1589" s="435"/>
      <c r="G1589" s="436"/>
      <c r="H1589" s="437"/>
      <c r="I1589" s="437"/>
      <c r="K1589" s="544"/>
    </row>
    <row r="1590" spans="1:21" ht="15" customHeight="1">
      <c r="A1590" s="433" t="s">
        <v>613</v>
      </c>
      <c r="B1590" s="434"/>
      <c r="C1590" s="419" t="s">
        <v>589</v>
      </c>
      <c r="D1590" s="434" t="s">
        <v>652</v>
      </c>
      <c r="E1590" s="419"/>
      <c r="F1590" s="435"/>
      <c r="G1590" s="436"/>
      <c r="H1590" s="437"/>
      <c r="I1590" s="437"/>
      <c r="K1590" s="544"/>
    </row>
    <row r="1591" spans="1:21" ht="15" customHeight="1">
      <c r="A1591" s="1012" t="s">
        <v>70</v>
      </c>
      <c r="B1591" s="1012" t="s">
        <v>350</v>
      </c>
      <c r="C1591" s="1014"/>
      <c r="D1591" s="1015"/>
      <c r="E1591" s="1018" t="s">
        <v>614</v>
      </c>
      <c r="F1591" s="1018" t="s">
        <v>615</v>
      </c>
      <c r="G1591" s="1020" t="s">
        <v>616</v>
      </c>
      <c r="H1591" s="443" t="s">
        <v>617</v>
      </c>
      <c r="I1591" s="443" t="s">
        <v>618</v>
      </c>
      <c r="K1591" s="544"/>
    </row>
    <row r="1592" spans="1:21" ht="15" customHeight="1">
      <c r="A1592" s="1013"/>
      <c r="B1592" s="1013"/>
      <c r="C1592" s="1016"/>
      <c r="D1592" s="1017"/>
      <c r="E1592" s="1019"/>
      <c r="F1592" s="1019"/>
      <c r="G1592" s="1021"/>
      <c r="H1592" s="449" t="s">
        <v>619</v>
      </c>
      <c r="I1592" s="449" t="s">
        <v>619</v>
      </c>
      <c r="K1592" s="544"/>
    </row>
    <row r="1593" spans="1:21" ht="15" customHeight="1">
      <c r="A1593" s="450"/>
      <c r="B1593" s="451"/>
      <c r="C1593" s="452"/>
      <c r="D1593" s="490"/>
      <c r="E1593" s="491"/>
      <c r="F1593" s="492"/>
      <c r="G1593" s="456"/>
      <c r="H1593" s="457"/>
      <c r="I1593" s="457"/>
      <c r="K1593" s="544"/>
      <c r="T1593" s="493" t="s">
        <v>874</v>
      </c>
    </row>
    <row r="1594" spans="1:21" ht="15" customHeight="1">
      <c r="A1594" s="458">
        <v>1</v>
      </c>
      <c r="B1594" s="459" t="s">
        <v>620</v>
      </c>
      <c r="D1594" s="495"/>
      <c r="E1594" s="496"/>
      <c r="F1594" s="497"/>
      <c r="G1594" s="464"/>
      <c r="H1594" s="465"/>
      <c r="I1594" s="466"/>
      <c r="K1594" s="544"/>
      <c r="L1594" s="493" t="s">
        <v>875</v>
      </c>
      <c r="M1594" s="493" t="s">
        <v>876</v>
      </c>
      <c r="O1594" s="567" t="s">
        <v>378</v>
      </c>
      <c r="P1594" s="568">
        <f>M1595+L1597+P1597+M1598+O1599</f>
        <v>1.4279999999999999</v>
      </c>
      <c r="Q1594" s="494" t="s">
        <v>606</v>
      </c>
      <c r="R1594" s="493">
        <f>(8/0.1)*P1594</f>
        <v>114.24</v>
      </c>
      <c r="S1594" s="493" t="s">
        <v>606</v>
      </c>
      <c r="T1594" s="493">
        <f>7.4/12</f>
        <v>0.6166666666666667</v>
      </c>
      <c r="U1594" s="493">
        <f>R1594*T1594</f>
        <v>70.447999999999993</v>
      </c>
    </row>
    <row r="1595" spans="1:21" ht="15" customHeight="1" thickBot="1">
      <c r="A1595" s="458"/>
      <c r="B1595" s="459"/>
      <c r="C1595" s="460" t="s">
        <v>621</v>
      </c>
      <c r="D1595" s="495" t="s">
        <v>622</v>
      </c>
      <c r="E1595" s="496" t="s">
        <v>623</v>
      </c>
      <c r="F1595" s="497" t="s">
        <v>624</v>
      </c>
      <c r="G1595" s="572">
        <v>1.65</v>
      </c>
      <c r="H1595" s="465">
        <v>135000</v>
      </c>
      <c r="I1595" s="466">
        <f t="shared" ref="I1595:I1602" si="15">G1595*H1595</f>
        <v>222750</v>
      </c>
      <c r="K1595" s="544"/>
      <c r="M1595" s="1029">
        <f>0.5-0.05</f>
        <v>0.45</v>
      </c>
      <c r="N1595" s="1029"/>
      <c r="O1595" s="1029"/>
    </row>
    <row r="1596" spans="1:21" ht="15" customHeight="1" thickTop="1">
      <c r="A1596" s="458"/>
      <c r="B1596" s="459"/>
      <c r="C1596" s="460" t="s">
        <v>621</v>
      </c>
      <c r="D1596" s="495" t="s">
        <v>659</v>
      </c>
      <c r="E1596" s="496" t="s">
        <v>626</v>
      </c>
      <c r="F1596" s="497" t="s">
        <v>624</v>
      </c>
      <c r="G1596" s="572">
        <v>0.27500000000000002</v>
      </c>
      <c r="H1596" s="465">
        <v>170000</v>
      </c>
      <c r="I1596" s="466">
        <f t="shared" si="15"/>
        <v>46750.000000000007</v>
      </c>
      <c r="K1596" s="544"/>
      <c r="M1596" s="579"/>
      <c r="N1596" s="580"/>
      <c r="O1596" s="581"/>
    </row>
    <row r="1597" spans="1:21" ht="15" customHeight="1" thickBot="1">
      <c r="A1597" s="458"/>
      <c r="B1597" s="459"/>
      <c r="C1597" s="460" t="s">
        <v>621</v>
      </c>
      <c r="D1597" s="495" t="s">
        <v>660</v>
      </c>
      <c r="E1597" s="496" t="s">
        <v>627</v>
      </c>
      <c r="F1597" s="497" t="s">
        <v>624</v>
      </c>
      <c r="G1597" s="572">
        <v>2.8000000000000001E-2</v>
      </c>
      <c r="H1597" s="465">
        <v>190000</v>
      </c>
      <c r="I1597" s="466">
        <f t="shared" si="15"/>
        <v>5320</v>
      </c>
      <c r="K1597" s="544"/>
      <c r="L1597" s="493">
        <f>0.25-0.05</f>
        <v>0.2</v>
      </c>
      <c r="M1597" s="582"/>
      <c r="N1597" s="583"/>
      <c r="O1597" s="584"/>
      <c r="P1597" s="568">
        <f>L1597</f>
        <v>0.2</v>
      </c>
    </row>
    <row r="1598" spans="1:21" ht="15" customHeight="1" thickTop="1">
      <c r="A1598" s="458"/>
      <c r="B1598" s="459"/>
      <c r="C1598" s="460" t="s">
        <v>621</v>
      </c>
      <c r="D1598" s="495" t="s">
        <v>628</v>
      </c>
      <c r="E1598" s="496" t="s">
        <v>629</v>
      </c>
      <c r="F1598" s="497" t="s">
        <v>624</v>
      </c>
      <c r="G1598" s="572">
        <v>8.3000000000000004E-2</v>
      </c>
      <c r="H1598" s="465">
        <v>235000</v>
      </c>
      <c r="I1598" s="466">
        <f t="shared" si="15"/>
        <v>19505</v>
      </c>
      <c r="K1598" s="544"/>
      <c r="M1598" s="1029">
        <f>M1595</f>
        <v>0.45</v>
      </c>
      <c r="N1598" s="1029"/>
      <c r="O1598" s="1029"/>
    </row>
    <row r="1599" spans="1:21" ht="15" customHeight="1">
      <c r="A1599" s="458"/>
      <c r="B1599" s="459"/>
      <c r="C1599" s="460" t="s">
        <v>621</v>
      </c>
      <c r="D1599" s="495" t="s">
        <v>863</v>
      </c>
      <c r="E1599" s="496"/>
      <c r="F1599" s="497" t="s">
        <v>272</v>
      </c>
      <c r="G1599" s="572">
        <v>1</v>
      </c>
      <c r="H1599" s="465">
        <f>70000/7</f>
        <v>10000</v>
      </c>
      <c r="I1599" s="466">
        <f t="shared" si="15"/>
        <v>10000</v>
      </c>
      <c r="K1599" s="544"/>
      <c r="L1599" s="460" t="s">
        <v>868</v>
      </c>
      <c r="M1599" s="567" t="s">
        <v>378</v>
      </c>
      <c r="O1599" s="493">
        <f>4*0.016*2</f>
        <v>0.128</v>
      </c>
      <c r="P1599" s="494" t="s">
        <v>606</v>
      </c>
    </row>
    <row r="1600" spans="1:21" ht="15" customHeight="1">
      <c r="A1600" s="458"/>
      <c r="B1600" s="459"/>
      <c r="C1600" s="460" t="s">
        <v>621</v>
      </c>
      <c r="D1600" s="495" t="s">
        <v>864</v>
      </c>
      <c r="E1600" s="496"/>
      <c r="F1600" s="497" t="s">
        <v>272</v>
      </c>
      <c r="G1600" s="572">
        <v>1</v>
      </c>
      <c r="H1600" s="465">
        <f>50000/7</f>
        <v>7142.8571428571431</v>
      </c>
      <c r="I1600" s="466">
        <f t="shared" si="15"/>
        <v>7142.8571428571431</v>
      </c>
      <c r="K1600" s="544"/>
      <c r="L1600" s="493" t="s">
        <v>877</v>
      </c>
      <c r="M1600" s="567" t="s">
        <v>378</v>
      </c>
      <c r="O1600" s="493">
        <f>O1601*12</f>
        <v>96</v>
      </c>
      <c r="P1600" s="494" t="s">
        <v>606</v>
      </c>
      <c r="R1600" s="493">
        <f>O1600*1.58</f>
        <v>151.68</v>
      </c>
      <c r="S1600" s="493" t="s">
        <v>96</v>
      </c>
    </row>
    <row r="1601" spans="1:16" ht="15" customHeight="1">
      <c r="A1601" s="458"/>
      <c r="B1601" s="459"/>
      <c r="C1601" s="460" t="s">
        <v>621</v>
      </c>
      <c r="D1601" s="495" t="s">
        <v>865</v>
      </c>
      <c r="E1601" s="496"/>
      <c r="F1601" s="497" t="s">
        <v>272</v>
      </c>
      <c r="G1601" s="572">
        <v>1</v>
      </c>
      <c r="H1601" s="465">
        <f>50000/7</f>
        <v>7142.8571428571431</v>
      </c>
      <c r="I1601" s="466">
        <f t="shared" si="15"/>
        <v>7142.8571428571431</v>
      </c>
      <c r="K1601" s="544"/>
      <c r="L1601" s="493">
        <f>0.25*0.5*8</f>
        <v>1</v>
      </c>
      <c r="M1601" s="493" t="s">
        <v>272</v>
      </c>
      <c r="N1601" s="567" t="s">
        <v>378</v>
      </c>
      <c r="O1601" s="493">
        <v>8</v>
      </c>
      <c r="P1601" s="494" t="s">
        <v>606</v>
      </c>
    </row>
    <row r="1602" spans="1:16" ht="15" customHeight="1">
      <c r="A1602" s="458"/>
      <c r="B1602" s="459"/>
      <c r="C1602" s="460" t="s">
        <v>621</v>
      </c>
      <c r="D1602" s="495" t="s">
        <v>866</v>
      </c>
      <c r="E1602" s="496"/>
      <c r="F1602" s="497" t="s">
        <v>272</v>
      </c>
      <c r="G1602" s="572">
        <v>1</v>
      </c>
      <c r="H1602" s="465">
        <f>100000/7</f>
        <v>14285.714285714286</v>
      </c>
      <c r="I1602" s="466">
        <f t="shared" si="15"/>
        <v>14285.714285714286</v>
      </c>
      <c r="K1602" s="544"/>
    </row>
    <row r="1603" spans="1:16" ht="15" customHeight="1">
      <c r="A1603" s="1026" t="s">
        <v>856</v>
      </c>
      <c r="B1603" s="1027"/>
      <c r="C1603" s="1027"/>
      <c r="D1603" s="1027"/>
      <c r="E1603" s="1027"/>
      <c r="F1603" s="1027"/>
      <c r="G1603" s="1027"/>
      <c r="H1603" s="1028"/>
      <c r="I1603" s="578">
        <f>SUM(I1595:I1602)</f>
        <v>332896.42857142858</v>
      </c>
      <c r="K1603" s="544"/>
    </row>
    <row r="1604" spans="1:16" ht="15" customHeight="1">
      <c r="A1604" s="458">
        <v>2</v>
      </c>
      <c r="B1604" s="459" t="s">
        <v>630</v>
      </c>
      <c r="D1604" s="495"/>
      <c r="E1604" s="496"/>
      <c r="F1604" s="497"/>
      <c r="G1604" s="572"/>
      <c r="H1604" s="465"/>
      <c r="I1604" s="466"/>
      <c r="K1604" s="544"/>
    </row>
    <row r="1605" spans="1:16" ht="15" customHeight="1">
      <c r="A1605" s="458"/>
      <c r="B1605" s="459"/>
      <c r="C1605" s="460" t="s">
        <v>621</v>
      </c>
      <c r="D1605" s="495" t="s">
        <v>867</v>
      </c>
      <c r="E1605" s="496"/>
      <c r="F1605" s="497" t="s">
        <v>272</v>
      </c>
      <c r="G1605" s="572">
        <v>1</v>
      </c>
      <c r="H1605" s="465">
        <f>$H$1709</f>
        <v>917000</v>
      </c>
      <c r="I1605" s="466">
        <f t="shared" ref="I1605:I1608" si="16">G1605*H1605</f>
        <v>917000</v>
      </c>
      <c r="K1605" s="544"/>
    </row>
    <row r="1606" spans="1:16" ht="15" customHeight="1">
      <c r="A1606" s="458"/>
      <c r="B1606" s="459"/>
      <c r="C1606" s="460" t="s">
        <v>621</v>
      </c>
      <c r="D1606" s="495" t="s">
        <v>869</v>
      </c>
      <c r="E1606" s="496"/>
      <c r="F1606" s="497" t="s">
        <v>96</v>
      </c>
      <c r="G1606" s="572">
        <f>U1594+R1600</f>
        <v>222.12799999999999</v>
      </c>
      <c r="H1606" s="465">
        <v>18700</v>
      </c>
      <c r="I1606" s="466">
        <f t="shared" si="16"/>
        <v>4153793.5999999996</v>
      </c>
      <c r="K1606" s="544"/>
    </row>
    <row r="1607" spans="1:16" ht="15" customHeight="1">
      <c r="A1607" s="458"/>
      <c r="B1607" s="459"/>
      <c r="C1607" s="460" t="s">
        <v>621</v>
      </c>
      <c r="D1607" s="495" t="s">
        <v>870</v>
      </c>
      <c r="E1607" s="496"/>
      <c r="F1607" s="497" t="s">
        <v>272</v>
      </c>
      <c r="G1607" s="572">
        <v>1</v>
      </c>
      <c r="H1607" s="465">
        <f>280000+57000+40000+24000</f>
        <v>401000</v>
      </c>
      <c r="I1607" s="466">
        <f t="shared" si="16"/>
        <v>401000</v>
      </c>
      <c r="K1607" s="544"/>
    </row>
    <row r="1608" spans="1:16" ht="15" customHeight="1">
      <c r="A1608" s="458"/>
      <c r="B1608" s="459"/>
      <c r="C1608" s="460" t="s">
        <v>621</v>
      </c>
      <c r="D1608" s="495" t="s">
        <v>871</v>
      </c>
      <c r="E1608" s="496"/>
      <c r="F1608" s="497" t="s">
        <v>272</v>
      </c>
      <c r="G1608" s="572">
        <v>1</v>
      </c>
      <c r="H1608" s="465">
        <f>5000000/40</f>
        <v>125000</v>
      </c>
      <c r="I1608" s="466">
        <f t="shared" si="16"/>
        <v>125000</v>
      </c>
      <c r="K1608" s="544"/>
    </row>
    <row r="1609" spans="1:16" ht="15" customHeight="1">
      <c r="A1609" s="1026" t="s">
        <v>872</v>
      </c>
      <c r="B1609" s="1027"/>
      <c r="C1609" s="1027"/>
      <c r="D1609" s="1027"/>
      <c r="E1609" s="1027"/>
      <c r="F1609" s="1027"/>
      <c r="G1609" s="1027"/>
      <c r="H1609" s="1028"/>
      <c r="I1609" s="578">
        <f>SUM(I1605:I1608)</f>
        <v>5596793.5999999996</v>
      </c>
      <c r="K1609" s="544"/>
    </row>
    <row r="1610" spans="1:16" ht="15" customHeight="1">
      <c r="A1610" s="473"/>
      <c r="B1610" s="474" t="s">
        <v>643</v>
      </c>
      <c r="C1610" s="475"/>
      <c r="D1610" s="498"/>
      <c r="E1610" s="499"/>
      <c r="F1610" s="500"/>
      <c r="G1610" s="479"/>
      <c r="H1610" s="480"/>
      <c r="I1610" s="480">
        <f>I1603+I1609</f>
        <v>5929690.0285714278</v>
      </c>
      <c r="K1610" s="544"/>
    </row>
    <row r="1611" spans="1:16" ht="15" customHeight="1">
      <c r="A1611" s="481"/>
      <c r="B1611" s="482" t="s">
        <v>644</v>
      </c>
      <c r="C1611" s="483"/>
      <c r="D1611" s="501"/>
      <c r="E1611" s="483"/>
      <c r="F1611" s="486">
        <v>0</v>
      </c>
      <c r="G1611" s="487"/>
      <c r="H1611" s="488"/>
      <c r="I1611" s="480">
        <f>I1610*F1611</f>
        <v>0</v>
      </c>
      <c r="K1611" s="544"/>
    </row>
    <row r="1612" spans="1:16" ht="15" customHeight="1">
      <c r="A1612" s="481"/>
      <c r="B1612" s="482" t="s">
        <v>645</v>
      </c>
      <c r="C1612" s="483"/>
      <c r="D1612" s="501"/>
      <c r="E1612" s="483"/>
      <c r="F1612" s="483"/>
      <c r="G1612" s="487"/>
      <c r="H1612" s="488"/>
      <c r="I1612" s="480">
        <f>I1610+I1611</f>
        <v>5929690.0285714278</v>
      </c>
      <c r="K1612" s="544"/>
    </row>
    <row r="1613" spans="1:16" ht="15" customHeight="1">
      <c r="A1613" s="502" t="s">
        <v>657</v>
      </c>
      <c r="B1613" s="536"/>
      <c r="C1613" s="536"/>
      <c r="D1613" s="536"/>
      <c r="E1613" s="508"/>
      <c r="F1613" s="536"/>
      <c r="H1613" s="510"/>
      <c r="I1613" s="510"/>
      <c r="K1613" s="544"/>
    </row>
    <row r="1614" spans="1:16" ht="15" customHeight="1">
      <c r="A1614" s="433"/>
      <c r="B1614" s="434"/>
      <c r="C1614" s="419"/>
      <c r="D1614" s="434"/>
      <c r="E1614" s="419"/>
      <c r="F1614" s="435"/>
      <c r="G1614" s="436"/>
      <c r="H1614" s="437"/>
      <c r="I1614" s="437"/>
    </row>
    <row r="1615" spans="1:16" ht="15" customHeight="1">
      <c r="A1615" s="433" t="s">
        <v>611</v>
      </c>
      <c r="B1615" s="434"/>
      <c r="C1615" s="419" t="s">
        <v>589</v>
      </c>
      <c r="D1615" s="434" t="s">
        <v>878</v>
      </c>
      <c r="E1615" s="419"/>
      <c r="F1615" s="435"/>
      <c r="G1615" s="436"/>
      <c r="H1615" s="437"/>
      <c r="I1615" s="437"/>
      <c r="K1615" s="544"/>
    </row>
    <row r="1616" spans="1:16" ht="15" customHeight="1">
      <c r="A1616" s="433" t="s">
        <v>613</v>
      </c>
      <c r="B1616" s="434"/>
      <c r="C1616" s="419" t="s">
        <v>589</v>
      </c>
      <c r="D1616" s="434" t="s">
        <v>606</v>
      </c>
      <c r="E1616" s="419"/>
      <c r="F1616" s="435"/>
      <c r="G1616" s="436"/>
      <c r="H1616" s="437"/>
      <c r="I1616" s="437"/>
      <c r="K1616" s="544"/>
    </row>
    <row r="1617" spans="1:21" ht="15" customHeight="1">
      <c r="A1617" s="1012" t="s">
        <v>70</v>
      </c>
      <c r="B1617" s="1012" t="s">
        <v>350</v>
      </c>
      <c r="C1617" s="1014"/>
      <c r="D1617" s="1015"/>
      <c r="E1617" s="1018" t="s">
        <v>614</v>
      </c>
      <c r="F1617" s="1018" t="s">
        <v>615</v>
      </c>
      <c r="G1617" s="1020" t="s">
        <v>616</v>
      </c>
      <c r="H1617" s="443" t="s">
        <v>617</v>
      </c>
      <c r="I1617" s="443" t="s">
        <v>618</v>
      </c>
      <c r="K1617" s="544"/>
    </row>
    <row r="1618" spans="1:21" ht="15" customHeight="1">
      <c r="A1618" s="1013"/>
      <c r="B1618" s="1013"/>
      <c r="C1618" s="1016"/>
      <c r="D1618" s="1017"/>
      <c r="E1618" s="1019"/>
      <c r="F1618" s="1019"/>
      <c r="G1618" s="1021"/>
      <c r="H1618" s="449" t="s">
        <v>619</v>
      </c>
      <c r="I1618" s="449" t="s">
        <v>619</v>
      </c>
      <c r="K1618" s="544"/>
    </row>
    <row r="1619" spans="1:21" ht="15" customHeight="1">
      <c r="A1619" s="450"/>
      <c r="B1619" s="451"/>
      <c r="C1619" s="452"/>
      <c r="D1619" s="490"/>
      <c r="E1619" s="491"/>
      <c r="F1619" s="492"/>
      <c r="G1619" s="456"/>
      <c r="H1619" s="457"/>
      <c r="I1619" s="457"/>
      <c r="K1619" s="544"/>
      <c r="T1619" s="493" t="s">
        <v>874</v>
      </c>
    </row>
    <row r="1620" spans="1:21" ht="15" customHeight="1">
      <c r="A1620" s="458">
        <v>1</v>
      </c>
      <c r="B1620" s="459" t="s">
        <v>620</v>
      </c>
      <c r="D1620" s="495"/>
      <c r="E1620" s="496"/>
      <c r="F1620" s="497"/>
      <c r="G1620" s="464"/>
      <c r="H1620" s="465"/>
      <c r="I1620" s="466"/>
      <c r="K1620" s="544"/>
      <c r="L1620" s="493" t="s">
        <v>875</v>
      </c>
      <c r="M1620" s="493" t="s">
        <v>876</v>
      </c>
      <c r="O1620" s="567" t="s">
        <v>378</v>
      </c>
      <c r="P1620" s="568">
        <f>M1621+L1623+P1623+M1624+O1625</f>
        <v>1.4279999999999999</v>
      </c>
      <c r="Q1620" s="494" t="s">
        <v>606</v>
      </c>
      <c r="R1620" s="493">
        <f>(1/0.1)*P1620</f>
        <v>14.28</v>
      </c>
      <c r="S1620" s="493" t="s">
        <v>606</v>
      </c>
      <c r="T1620" s="493">
        <f>7.4/12</f>
        <v>0.6166666666666667</v>
      </c>
      <c r="U1620" s="493">
        <f>R1620*T1620</f>
        <v>8.8059999999999992</v>
      </c>
    </row>
    <row r="1621" spans="1:21" ht="15" customHeight="1" thickBot="1">
      <c r="A1621" s="458"/>
      <c r="B1621" s="459"/>
      <c r="C1621" s="460" t="s">
        <v>621</v>
      </c>
      <c r="D1621" s="495" t="s">
        <v>622</v>
      </c>
      <c r="E1621" s="496" t="s">
        <v>623</v>
      </c>
      <c r="F1621" s="497" t="s">
        <v>624</v>
      </c>
      <c r="G1621" s="572">
        <f>1.65</f>
        <v>1.65</v>
      </c>
      <c r="H1621" s="465">
        <v>135000</v>
      </c>
      <c r="I1621" s="466">
        <f t="shared" ref="I1621:I1628" si="17">G1621*H1621</f>
        <v>222750</v>
      </c>
      <c r="K1621" s="544"/>
      <c r="M1621" s="1029">
        <f>0.5-0.05</f>
        <v>0.45</v>
      </c>
      <c r="N1621" s="1029"/>
      <c r="O1621" s="1029"/>
    </row>
    <row r="1622" spans="1:21" ht="15" customHeight="1" thickTop="1">
      <c r="A1622" s="458"/>
      <c r="B1622" s="459"/>
      <c r="C1622" s="460" t="s">
        <v>621</v>
      </c>
      <c r="D1622" s="495" t="s">
        <v>659</v>
      </c>
      <c r="E1622" s="496" t="s">
        <v>626</v>
      </c>
      <c r="F1622" s="497" t="s">
        <v>624</v>
      </c>
      <c r="G1622" s="572">
        <f>0.275</f>
        <v>0.27500000000000002</v>
      </c>
      <c r="H1622" s="465">
        <v>170000</v>
      </c>
      <c r="I1622" s="466">
        <f t="shared" si="17"/>
        <v>46750.000000000007</v>
      </c>
      <c r="K1622" s="544"/>
      <c r="M1622" s="579"/>
      <c r="N1622" s="580"/>
      <c r="O1622" s="581"/>
    </row>
    <row r="1623" spans="1:21" ht="15" customHeight="1" thickBot="1">
      <c r="A1623" s="458"/>
      <c r="B1623" s="459"/>
      <c r="C1623" s="460" t="s">
        <v>621</v>
      </c>
      <c r="D1623" s="495" t="s">
        <v>660</v>
      </c>
      <c r="E1623" s="496" t="s">
        <v>627</v>
      </c>
      <c r="F1623" s="497" t="s">
        <v>624</v>
      </c>
      <c r="G1623" s="572">
        <f>0.028</f>
        <v>2.8000000000000001E-2</v>
      </c>
      <c r="H1623" s="465">
        <v>190000</v>
      </c>
      <c r="I1623" s="466">
        <f t="shared" si="17"/>
        <v>5320</v>
      </c>
      <c r="K1623" s="544"/>
      <c r="L1623" s="493">
        <f>0.25-0.05</f>
        <v>0.2</v>
      </c>
      <c r="M1623" s="582"/>
      <c r="N1623" s="583"/>
      <c r="O1623" s="584"/>
      <c r="P1623" s="568">
        <f>L1623</f>
        <v>0.2</v>
      </c>
    </row>
    <row r="1624" spans="1:21" ht="15" customHeight="1" thickTop="1">
      <c r="A1624" s="458"/>
      <c r="B1624" s="459"/>
      <c r="C1624" s="460" t="s">
        <v>621</v>
      </c>
      <c r="D1624" s="495" t="s">
        <v>628</v>
      </c>
      <c r="E1624" s="496" t="s">
        <v>629</v>
      </c>
      <c r="F1624" s="497" t="s">
        <v>624</v>
      </c>
      <c r="G1624" s="572">
        <f>0.083/8</f>
        <v>1.0375000000000001E-2</v>
      </c>
      <c r="H1624" s="465">
        <v>235000</v>
      </c>
      <c r="I1624" s="466">
        <f t="shared" si="17"/>
        <v>2438.125</v>
      </c>
      <c r="K1624" s="544"/>
      <c r="M1624" s="1029">
        <f>M1621</f>
        <v>0.45</v>
      </c>
      <c r="N1624" s="1029"/>
      <c r="O1624" s="1029"/>
    </row>
    <row r="1625" spans="1:21" ht="15" customHeight="1">
      <c r="A1625" s="458"/>
      <c r="B1625" s="459"/>
      <c r="C1625" s="460" t="s">
        <v>621</v>
      </c>
      <c r="D1625" s="495" t="s">
        <v>863</v>
      </c>
      <c r="E1625" s="496"/>
      <c r="F1625" s="497" t="s">
        <v>272</v>
      </c>
      <c r="G1625" s="572">
        <f>1/8</f>
        <v>0.125</v>
      </c>
      <c r="H1625" s="465">
        <f>70000/7</f>
        <v>10000</v>
      </c>
      <c r="I1625" s="466">
        <f t="shared" si="17"/>
        <v>1250</v>
      </c>
      <c r="K1625" s="544"/>
      <c r="L1625" s="460" t="s">
        <v>868</v>
      </c>
      <c r="M1625" s="567" t="s">
        <v>378</v>
      </c>
      <c r="O1625" s="493">
        <f>4*0.016*2</f>
        <v>0.128</v>
      </c>
      <c r="P1625" s="494" t="s">
        <v>606</v>
      </c>
    </row>
    <row r="1626" spans="1:21" ht="15" customHeight="1">
      <c r="A1626" s="458"/>
      <c r="B1626" s="459"/>
      <c r="C1626" s="460" t="s">
        <v>621</v>
      </c>
      <c r="D1626" s="495" t="s">
        <v>864</v>
      </c>
      <c r="E1626" s="496"/>
      <c r="F1626" s="497" t="s">
        <v>272</v>
      </c>
      <c r="G1626" s="572">
        <f>1/8</f>
        <v>0.125</v>
      </c>
      <c r="H1626" s="465">
        <f>50000/7</f>
        <v>7142.8571428571431</v>
      </c>
      <c r="I1626" s="466">
        <f t="shared" si="17"/>
        <v>892.85714285714289</v>
      </c>
      <c r="K1626" s="544"/>
      <c r="L1626" s="493" t="s">
        <v>877</v>
      </c>
      <c r="M1626" s="567" t="s">
        <v>378</v>
      </c>
      <c r="O1626" s="493">
        <f>O1627*12</f>
        <v>12</v>
      </c>
      <c r="P1626" s="494" t="s">
        <v>606</v>
      </c>
      <c r="R1626" s="493">
        <f>O1626*1.58</f>
        <v>18.96</v>
      </c>
      <c r="S1626" s="493" t="s">
        <v>96</v>
      </c>
    </row>
    <row r="1627" spans="1:21" ht="15" customHeight="1">
      <c r="A1627" s="458"/>
      <c r="B1627" s="459"/>
      <c r="C1627" s="460" t="s">
        <v>621</v>
      </c>
      <c r="D1627" s="495" t="s">
        <v>865</v>
      </c>
      <c r="E1627" s="496"/>
      <c r="F1627" s="497" t="s">
        <v>272</v>
      </c>
      <c r="G1627" s="572">
        <f>1/8</f>
        <v>0.125</v>
      </c>
      <c r="H1627" s="465">
        <f>50000/7</f>
        <v>7142.8571428571431</v>
      </c>
      <c r="I1627" s="466">
        <f t="shared" si="17"/>
        <v>892.85714285714289</v>
      </c>
      <c r="K1627" s="544"/>
      <c r="L1627" s="493" t="s">
        <v>879</v>
      </c>
      <c r="M1627" s="567" t="s">
        <v>378</v>
      </c>
      <c r="O1627" s="493">
        <v>1</v>
      </c>
      <c r="P1627" s="494" t="s">
        <v>606</v>
      </c>
    </row>
    <row r="1628" spans="1:21" ht="15" customHeight="1">
      <c r="A1628" s="458"/>
      <c r="B1628" s="459"/>
      <c r="C1628" s="460" t="s">
        <v>621</v>
      </c>
      <c r="D1628" s="495" t="s">
        <v>866</v>
      </c>
      <c r="E1628" s="496"/>
      <c r="F1628" s="497" t="s">
        <v>272</v>
      </c>
      <c r="G1628" s="572">
        <f>1/8</f>
        <v>0.125</v>
      </c>
      <c r="H1628" s="465">
        <f>(100000/7)*0</f>
        <v>0</v>
      </c>
      <c r="I1628" s="466">
        <f t="shared" si="17"/>
        <v>0</v>
      </c>
      <c r="K1628" s="544"/>
    </row>
    <row r="1629" spans="1:21" ht="15" customHeight="1">
      <c r="A1629" s="1026" t="s">
        <v>856</v>
      </c>
      <c r="B1629" s="1027"/>
      <c r="C1629" s="1027"/>
      <c r="D1629" s="1027"/>
      <c r="E1629" s="1027"/>
      <c r="F1629" s="1027"/>
      <c r="G1629" s="1027"/>
      <c r="H1629" s="1028"/>
      <c r="I1629" s="578">
        <f>SUM(I1621:I1628)</f>
        <v>280293.83928571432</v>
      </c>
      <c r="K1629" s="544"/>
    </row>
    <row r="1630" spans="1:21" ht="15" customHeight="1">
      <c r="A1630" s="458">
        <v>2</v>
      </c>
      <c r="B1630" s="459" t="s">
        <v>630</v>
      </c>
      <c r="D1630" s="495"/>
      <c r="E1630" s="496"/>
      <c r="F1630" s="497"/>
      <c r="G1630" s="572"/>
      <c r="H1630" s="465"/>
      <c r="I1630" s="466"/>
      <c r="K1630" s="544"/>
    </row>
    <row r="1631" spans="1:21" ht="15" customHeight="1">
      <c r="A1631" s="458"/>
      <c r="B1631" s="459"/>
      <c r="C1631" s="460" t="s">
        <v>621</v>
      </c>
      <c r="D1631" s="495" t="s">
        <v>867</v>
      </c>
      <c r="E1631" s="496"/>
      <c r="F1631" s="497" t="s">
        <v>272</v>
      </c>
      <c r="G1631" s="572">
        <f>1/8</f>
        <v>0.125</v>
      </c>
      <c r="H1631" s="465">
        <f>$H$1709</f>
        <v>917000</v>
      </c>
      <c r="I1631" s="466">
        <f t="shared" ref="I1631:I1634" si="18">G1631*H1631</f>
        <v>114625</v>
      </c>
      <c r="K1631" s="544"/>
    </row>
    <row r="1632" spans="1:21" ht="15" customHeight="1">
      <c r="A1632" s="458"/>
      <c r="B1632" s="459"/>
      <c r="C1632" s="460" t="s">
        <v>621</v>
      </c>
      <c r="D1632" s="495" t="s">
        <v>869</v>
      </c>
      <c r="E1632" s="496"/>
      <c r="F1632" s="497" t="s">
        <v>96</v>
      </c>
      <c r="G1632" s="572">
        <f>U1620+R1626</f>
        <v>27.765999999999998</v>
      </c>
      <c r="H1632" s="465">
        <v>19700</v>
      </c>
      <c r="I1632" s="466">
        <f t="shared" si="18"/>
        <v>546990.19999999995</v>
      </c>
      <c r="K1632" s="544"/>
    </row>
    <row r="1633" spans="1:21" ht="15" customHeight="1">
      <c r="A1633" s="458"/>
      <c r="B1633" s="459"/>
      <c r="C1633" s="460" t="s">
        <v>621</v>
      </c>
      <c r="D1633" s="495" t="s">
        <v>870</v>
      </c>
      <c r="E1633" s="496"/>
      <c r="F1633" s="497" t="s">
        <v>606</v>
      </c>
      <c r="G1633" s="572">
        <v>1</v>
      </c>
      <c r="H1633" s="465">
        <f>(280000+57000+40000+24000)/8</f>
        <v>50125</v>
      </c>
      <c r="I1633" s="466">
        <f t="shared" si="18"/>
        <v>50125</v>
      </c>
      <c r="K1633" s="544"/>
    </row>
    <row r="1634" spans="1:21" ht="15" customHeight="1">
      <c r="A1634" s="458"/>
      <c r="B1634" s="459"/>
      <c r="C1634" s="460" t="s">
        <v>621</v>
      </c>
      <c r="D1634" s="495" t="s">
        <v>871</v>
      </c>
      <c r="E1634" s="496"/>
      <c r="F1634" s="497" t="s">
        <v>272</v>
      </c>
      <c r="G1634" s="572">
        <v>1</v>
      </c>
      <c r="H1634" s="465">
        <f>(5000000/40)/8</f>
        <v>15625</v>
      </c>
      <c r="I1634" s="466">
        <f t="shared" si="18"/>
        <v>15625</v>
      </c>
      <c r="K1634" s="544"/>
    </row>
    <row r="1635" spans="1:21" ht="15" customHeight="1">
      <c r="A1635" s="1026" t="s">
        <v>872</v>
      </c>
      <c r="B1635" s="1027"/>
      <c r="C1635" s="1027"/>
      <c r="D1635" s="1027"/>
      <c r="E1635" s="1027"/>
      <c r="F1635" s="1027"/>
      <c r="G1635" s="1027"/>
      <c r="H1635" s="1028"/>
      <c r="I1635" s="578">
        <f>SUM(I1631:I1634)</f>
        <v>727365.2</v>
      </c>
      <c r="K1635" s="544"/>
    </row>
    <row r="1636" spans="1:21" ht="15" customHeight="1">
      <c r="A1636" s="473"/>
      <c r="B1636" s="474" t="s">
        <v>643</v>
      </c>
      <c r="C1636" s="475"/>
      <c r="D1636" s="498"/>
      <c r="E1636" s="499"/>
      <c r="F1636" s="500"/>
      <c r="G1636" s="479"/>
      <c r="H1636" s="480"/>
      <c r="I1636" s="480">
        <f>I1629+I1635</f>
        <v>1007659.0392857143</v>
      </c>
      <c r="K1636" s="544"/>
    </row>
    <row r="1637" spans="1:21" ht="15" customHeight="1">
      <c r="A1637" s="481"/>
      <c r="B1637" s="482" t="s">
        <v>644</v>
      </c>
      <c r="C1637" s="483"/>
      <c r="D1637" s="501"/>
      <c r="E1637" s="483"/>
      <c r="F1637" s="486">
        <v>0</v>
      </c>
      <c r="G1637" s="487"/>
      <c r="H1637" s="488"/>
      <c r="I1637" s="480">
        <f>I1636*F1637</f>
        <v>0</v>
      </c>
      <c r="K1637" s="544"/>
    </row>
    <row r="1638" spans="1:21" ht="15" customHeight="1">
      <c r="A1638" s="481"/>
      <c r="B1638" s="482" t="s">
        <v>645</v>
      </c>
      <c r="C1638" s="483"/>
      <c r="D1638" s="501"/>
      <c r="E1638" s="483"/>
      <c r="F1638" s="483"/>
      <c r="G1638" s="487"/>
      <c r="H1638" s="488"/>
      <c r="I1638" s="480">
        <f>I1636+I1637</f>
        <v>1007659.0392857143</v>
      </c>
      <c r="K1638" s="544"/>
    </row>
    <row r="1639" spans="1:21" ht="15" customHeight="1">
      <c r="A1639" s="502" t="s">
        <v>657</v>
      </c>
      <c r="B1639" s="536"/>
      <c r="C1639" s="536"/>
      <c r="D1639" s="536"/>
      <c r="E1639" s="508"/>
      <c r="F1639" s="536"/>
      <c r="H1639" s="510"/>
      <c r="I1639" s="510"/>
      <c r="K1639" s="544"/>
    </row>
    <row r="1640" spans="1:21" ht="15" customHeight="1">
      <c r="A1640" s="433"/>
      <c r="B1640" s="434"/>
      <c r="C1640" s="419"/>
      <c r="D1640" s="434"/>
      <c r="E1640" s="419"/>
      <c r="F1640" s="435"/>
      <c r="G1640" s="436"/>
      <c r="H1640" s="437"/>
      <c r="I1640" s="437"/>
    </row>
    <row r="1641" spans="1:21" ht="15" customHeight="1">
      <c r="A1641" s="433" t="s">
        <v>611</v>
      </c>
      <c r="B1641" s="434"/>
      <c r="C1641" s="419" t="s">
        <v>589</v>
      </c>
      <c r="D1641" s="434" t="s">
        <v>880</v>
      </c>
      <c r="E1641" s="419"/>
      <c r="F1641" s="435"/>
      <c r="G1641" s="436"/>
      <c r="H1641" s="437"/>
      <c r="I1641" s="437"/>
      <c r="K1641" s="544"/>
    </row>
    <row r="1642" spans="1:21" ht="15" customHeight="1">
      <c r="A1642" s="433" t="s">
        <v>613</v>
      </c>
      <c r="B1642" s="434"/>
      <c r="C1642" s="419" t="s">
        <v>589</v>
      </c>
      <c r="D1642" s="434" t="s">
        <v>606</v>
      </c>
      <c r="E1642" s="419"/>
      <c r="F1642" s="435"/>
      <c r="G1642" s="436"/>
      <c r="H1642" s="437"/>
      <c r="I1642" s="437"/>
      <c r="K1642" s="544"/>
    </row>
    <row r="1643" spans="1:21" ht="15" customHeight="1">
      <c r="A1643" s="1012" t="s">
        <v>70</v>
      </c>
      <c r="B1643" s="1012" t="s">
        <v>350</v>
      </c>
      <c r="C1643" s="1014"/>
      <c r="D1643" s="1015"/>
      <c r="E1643" s="1018" t="s">
        <v>614</v>
      </c>
      <c r="F1643" s="1018" t="s">
        <v>615</v>
      </c>
      <c r="G1643" s="1020" t="s">
        <v>616</v>
      </c>
      <c r="H1643" s="443" t="s">
        <v>617</v>
      </c>
      <c r="I1643" s="443" t="s">
        <v>618</v>
      </c>
      <c r="K1643" s="544"/>
    </row>
    <row r="1644" spans="1:21" ht="15" customHeight="1">
      <c r="A1644" s="1013"/>
      <c r="B1644" s="1013"/>
      <c r="C1644" s="1016"/>
      <c r="D1644" s="1017"/>
      <c r="E1644" s="1019"/>
      <c r="F1644" s="1019"/>
      <c r="G1644" s="1021"/>
      <c r="H1644" s="449" t="s">
        <v>619</v>
      </c>
      <c r="I1644" s="449" t="s">
        <v>619</v>
      </c>
      <c r="K1644" s="544"/>
    </row>
    <row r="1645" spans="1:21" ht="15" customHeight="1">
      <c r="A1645" s="450"/>
      <c r="B1645" s="451"/>
      <c r="C1645" s="452"/>
      <c r="D1645" s="490"/>
      <c r="E1645" s="491"/>
      <c r="F1645" s="492"/>
      <c r="G1645" s="456"/>
      <c r="H1645" s="457"/>
      <c r="I1645" s="457"/>
      <c r="K1645" s="544"/>
      <c r="T1645" s="493" t="s">
        <v>874</v>
      </c>
    </row>
    <row r="1646" spans="1:21" ht="15" customHeight="1">
      <c r="A1646" s="458">
        <v>1</v>
      </c>
      <c r="B1646" s="459" t="s">
        <v>620</v>
      </c>
      <c r="D1646" s="495"/>
      <c r="E1646" s="496"/>
      <c r="F1646" s="497"/>
      <c r="G1646" s="464"/>
      <c r="H1646" s="465"/>
      <c r="I1646" s="466"/>
      <c r="K1646" s="544"/>
      <c r="L1646" s="493" t="s">
        <v>875</v>
      </c>
      <c r="M1646" s="493" t="s">
        <v>876</v>
      </c>
      <c r="O1646" s="567" t="s">
        <v>378</v>
      </c>
      <c r="P1646" s="568">
        <f>M1647+L1649+P1649+M1650+O1651</f>
        <v>1.2280000000000002</v>
      </c>
      <c r="Q1646" s="494" t="s">
        <v>606</v>
      </c>
      <c r="R1646" s="493">
        <f>(1/0.1)*P1646</f>
        <v>12.280000000000001</v>
      </c>
      <c r="S1646" s="493" t="s">
        <v>606</v>
      </c>
      <c r="T1646" s="493">
        <f>7.4/12</f>
        <v>0.6166666666666667</v>
      </c>
      <c r="U1646" s="493">
        <f>R1646*T1646</f>
        <v>7.5726666666666675</v>
      </c>
    </row>
    <row r="1647" spans="1:21" ht="15" customHeight="1" thickBot="1">
      <c r="A1647" s="458"/>
      <c r="B1647" s="459"/>
      <c r="C1647" s="460" t="s">
        <v>621</v>
      </c>
      <c r="D1647" s="495" t="s">
        <v>622</v>
      </c>
      <c r="E1647" s="496" t="s">
        <v>623</v>
      </c>
      <c r="F1647" s="497" t="s">
        <v>624</v>
      </c>
      <c r="G1647" s="572">
        <f>1.65</f>
        <v>1.65</v>
      </c>
      <c r="H1647" s="465">
        <v>135000</v>
      </c>
      <c r="I1647" s="466">
        <f t="shared" ref="I1647:I1654" si="19">G1647*H1647</f>
        <v>222750</v>
      </c>
      <c r="K1647" s="544"/>
      <c r="M1647" s="1029">
        <f>0.45-0.05</f>
        <v>0.4</v>
      </c>
      <c r="N1647" s="1029"/>
      <c r="O1647" s="1029"/>
    </row>
    <row r="1648" spans="1:21" ht="15" customHeight="1" thickTop="1">
      <c r="A1648" s="458"/>
      <c r="B1648" s="459"/>
      <c r="C1648" s="460" t="s">
        <v>621</v>
      </c>
      <c r="D1648" s="495" t="s">
        <v>659</v>
      </c>
      <c r="E1648" s="496" t="s">
        <v>626</v>
      </c>
      <c r="F1648" s="497" t="s">
        <v>624</v>
      </c>
      <c r="G1648" s="572">
        <f>0.275</f>
        <v>0.27500000000000002</v>
      </c>
      <c r="H1648" s="465">
        <v>170000</v>
      </c>
      <c r="I1648" s="466">
        <f t="shared" si="19"/>
        <v>46750.000000000007</v>
      </c>
      <c r="K1648" s="544"/>
      <c r="M1648" s="579"/>
      <c r="N1648" s="580"/>
      <c r="O1648" s="581"/>
    </row>
    <row r="1649" spans="1:19" ht="15" customHeight="1" thickBot="1">
      <c r="A1649" s="458"/>
      <c r="B1649" s="459"/>
      <c r="C1649" s="460" t="s">
        <v>621</v>
      </c>
      <c r="D1649" s="495" t="s">
        <v>660</v>
      </c>
      <c r="E1649" s="496" t="s">
        <v>627</v>
      </c>
      <c r="F1649" s="497" t="s">
        <v>624</v>
      </c>
      <c r="G1649" s="572">
        <f>0.028</f>
        <v>2.8000000000000001E-2</v>
      </c>
      <c r="H1649" s="465">
        <v>190000</v>
      </c>
      <c r="I1649" s="466">
        <f t="shared" si="19"/>
        <v>5320</v>
      </c>
      <c r="K1649" s="544"/>
      <c r="L1649" s="493">
        <f>0.2-0.05</f>
        <v>0.15000000000000002</v>
      </c>
      <c r="M1649" s="582"/>
      <c r="N1649" s="583"/>
      <c r="O1649" s="584"/>
      <c r="P1649" s="568">
        <f>L1649</f>
        <v>0.15000000000000002</v>
      </c>
    </row>
    <row r="1650" spans="1:19" ht="15" customHeight="1" thickTop="1">
      <c r="A1650" s="458"/>
      <c r="B1650" s="459"/>
      <c r="C1650" s="460" t="s">
        <v>621</v>
      </c>
      <c r="D1650" s="495" t="s">
        <v>628</v>
      </c>
      <c r="E1650" s="496" t="s">
        <v>629</v>
      </c>
      <c r="F1650" s="497" t="s">
        <v>624</v>
      </c>
      <c r="G1650" s="572">
        <f>0.083/8</f>
        <v>1.0375000000000001E-2</v>
      </c>
      <c r="H1650" s="465">
        <v>235000</v>
      </c>
      <c r="I1650" s="466">
        <f t="shared" si="19"/>
        <v>2438.125</v>
      </c>
      <c r="K1650" s="544"/>
      <c r="M1650" s="1029">
        <f>M1647</f>
        <v>0.4</v>
      </c>
      <c r="N1650" s="1029"/>
      <c r="O1650" s="1029"/>
    </row>
    <row r="1651" spans="1:19" ht="15" customHeight="1">
      <c r="A1651" s="458"/>
      <c r="B1651" s="459"/>
      <c r="C1651" s="460" t="s">
        <v>621</v>
      </c>
      <c r="D1651" s="495" t="s">
        <v>863</v>
      </c>
      <c r="E1651" s="496"/>
      <c r="F1651" s="497" t="s">
        <v>272</v>
      </c>
      <c r="G1651" s="572">
        <f t="shared" ref="G1651:G1654" si="20">1/8</f>
        <v>0.125</v>
      </c>
      <c r="H1651" s="465">
        <f>70000/7</f>
        <v>10000</v>
      </c>
      <c r="I1651" s="466">
        <f t="shared" si="19"/>
        <v>1250</v>
      </c>
      <c r="K1651" s="544"/>
      <c r="L1651" s="460" t="s">
        <v>868</v>
      </c>
      <c r="M1651" s="567" t="s">
        <v>378</v>
      </c>
      <c r="O1651" s="493">
        <f>4*0.016*2</f>
        <v>0.128</v>
      </c>
      <c r="P1651" s="494" t="s">
        <v>606</v>
      </c>
    </row>
    <row r="1652" spans="1:19" ht="15" customHeight="1">
      <c r="A1652" s="458"/>
      <c r="B1652" s="459"/>
      <c r="C1652" s="460" t="s">
        <v>621</v>
      </c>
      <c r="D1652" s="495" t="s">
        <v>864</v>
      </c>
      <c r="E1652" s="496"/>
      <c r="F1652" s="497" t="s">
        <v>272</v>
      </c>
      <c r="G1652" s="572">
        <f t="shared" si="20"/>
        <v>0.125</v>
      </c>
      <c r="H1652" s="465">
        <f>50000/7</f>
        <v>7142.8571428571431</v>
      </c>
      <c r="I1652" s="466">
        <f t="shared" si="19"/>
        <v>892.85714285714289</v>
      </c>
      <c r="K1652" s="544"/>
      <c r="L1652" s="493" t="s">
        <v>881</v>
      </c>
      <c r="M1652" s="567" t="s">
        <v>378</v>
      </c>
      <c r="O1652" s="493">
        <f>O1653*8</f>
        <v>8</v>
      </c>
      <c r="P1652" s="494" t="s">
        <v>606</v>
      </c>
      <c r="R1652" s="493">
        <f>O1652*1.58</f>
        <v>12.64</v>
      </c>
      <c r="S1652" s="493" t="s">
        <v>96</v>
      </c>
    </row>
    <row r="1653" spans="1:19" ht="15" customHeight="1">
      <c r="A1653" s="458"/>
      <c r="B1653" s="459"/>
      <c r="C1653" s="460" t="s">
        <v>621</v>
      </c>
      <c r="D1653" s="495" t="s">
        <v>865</v>
      </c>
      <c r="E1653" s="496"/>
      <c r="F1653" s="497" t="s">
        <v>272</v>
      </c>
      <c r="G1653" s="572">
        <f t="shared" si="20"/>
        <v>0.125</v>
      </c>
      <c r="H1653" s="465">
        <f>50000/7</f>
        <v>7142.8571428571431</v>
      </c>
      <c r="I1653" s="466">
        <f t="shared" si="19"/>
        <v>892.85714285714289</v>
      </c>
      <c r="K1653" s="544"/>
      <c r="L1653" s="493" t="s">
        <v>879</v>
      </c>
      <c r="M1653" s="567" t="s">
        <v>378</v>
      </c>
      <c r="O1653" s="493">
        <v>1</v>
      </c>
      <c r="P1653" s="494" t="s">
        <v>606</v>
      </c>
    </row>
    <row r="1654" spans="1:19" ht="15" customHeight="1">
      <c r="A1654" s="458"/>
      <c r="B1654" s="459"/>
      <c r="C1654" s="460" t="s">
        <v>621</v>
      </c>
      <c r="D1654" s="495" t="s">
        <v>866</v>
      </c>
      <c r="E1654" s="496"/>
      <c r="F1654" s="497" t="s">
        <v>272</v>
      </c>
      <c r="G1654" s="572">
        <f t="shared" si="20"/>
        <v>0.125</v>
      </c>
      <c r="H1654" s="465">
        <f>100000/7</f>
        <v>14285.714285714286</v>
      </c>
      <c r="I1654" s="466">
        <f t="shared" si="19"/>
        <v>1785.7142857142858</v>
      </c>
      <c r="K1654" s="544"/>
    </row>
    <row r="1655" spans="1:19" ht="15" customHeight="1">
      <c r="A1655" s="1026" t="s">
        <v>856</v>
      </c>
      <c r="B1655" s="1027"/>
      <c r="C1655" s="1027"/>
      <c r="D1655" s="1027"/>
      <c r="E1655" s="1027"/>
      <c r="F1655" s="1027"/>
      <c r="G1655" s="1027"/>
      <c r="H1655" s="1028"/>
      <c r="I1655" s="578">
        <f>SUM(I1647:I1654)</f>
        <v>282079.55357142858</v>
      </c>
      <c r="K1655" s="544"/>
    </row>
    <row r="1656" spans="1:19" ht="15" customHeight="1">
      <c r="A1656" s="458">
        <v>2</v>
      </c>
      <c r="B1656" s="459" t="s">
        <v>630</v>
      </c>
      <c r="D1656" s="495"/>
      <c r="E1656" s="496"/>
      <c r="F1656" s="497"/>
      <c r="G1656" s="572"/>
      <c r="H1656" s="465"/>
      <c r="I1656" s="466"/>
      <c r="K1656" s="544"/>
    </row>
    <row r="1657" spans="1:19" ht="15" customHeight="1">
      <c r="A1657" s="458"/>
      <c r="B1657" s="459"/>
      <c r="C1657" s="460" t="s">
        <v>621</v>
      </c>
      <c r="D1657" s="495" t="s">
        <v>867</v>
      </c>
      <c r="E1657" s="496"/>
      <c r="F1657" s="497" t="s">
        <v>272</v>
      </c>
      <c r="G1657" s="572">
        <f>(0.4*0.2*13)/13</f>
        <v>8.0000000000000016E-2</v>
      </c>
      <c r="H1657" s="465">
        <f>$H$1709</f>
        <v>917000</v>
      </c>
      <c r="I1657" s="466">
        <f t="shared" ref="I1657:I1660" si="21">G1657*H1657</f>
        <v>73360.000000000015</v>
      </c>
      <c r="K1657" s="544"/>
    </row>
    <row r="1658" spans="1:19" ht="15" customHeight="1">
      <c r="A1658" s="458"/>
      <c r="B1658" s="459"/>
      <c r="C1658" s="460" t="s">
        <v>621</v>
      </c>
      <c r="D1658" s="495" t="s">
        <v>869</v>
      </c>
      <c r="E1658" s="496"/>
      <c r="F1658" s="497" t="s">
        <v>96</v>
      </c>
      <c r="G1658" s="572">
        <f>U1646+R1652</f>
        <v>20.212666666666667</v>
      </c>
      <c r="H1658" s="465">
        <v>19700</v>
      </c>
      <c r="I1658" s="466">
        <f t="shared" si="21"/>
        <v>398189.53333333333</v>
      </c>
      <c r="K1658" s="544"/>
    </row>
    <row r="1659" spans="1:19" ht="15" customHeight="1">
      <c r="A1659" s="458"/>
      <c r="B1659" s="459"/>
      <c r="C1659" s="460" t="s">
        <v>621</v>
      </c>
      <c r="D1659" s="495" t="s">
        <v>870</v>
      </c>
      <c r="E1659" s="496"/>
      <c r="F1659" s="497" t="s">
        <v>606</v>
      </c>
      <c r="G1659" s="572">
        <v>1</v>
      </c>
      <c r="H1659" s="465">
        <f>(280000+57000+40000+24000)/8</f>
        <v>50125</v>
      </c>
      <c r="I1659" s="466">
        <f t="shared" si="21"/>
        <v>50125</v>
      </c>
      <c r="K1659" s="544"/>
    </row>
    <row r="1660" spans="1:19" ht="15" customHeight="1">
      <c r="A1660" s="458"/>
      <c r="B1660" s="459"/>
      <c r="C1660" s="460" t="s">
        <v>621</v>
      </c>
      <c r="D1660" s="495" t="s">
        <v>871</v>
      </c>
      <c r="E1660" s="496"/>
      <c r="F1660" s="497" t="s">
        <v>272</v>
      </c>
      <c r="G1660" s="572">
        <v>1</v>
      </c>
      <c r="H1660" s="465">
        <f>(5000000/40)/8</f>
        <v>15625</v>
      </c>
      <c r="I1660" s="466">
        <f t="shared" si="21"/>
        <v>15625</v>
      </c>
      <c r="K1660" s="544"/>
    </row>
    <row r="1661" spans="1:19" ht="15" customHeight="1">
      <c r="A1661" s="1026" t="s">
        <v>872</v>
      </c>
      <c r="B1661" s="1027"/>
      <c r="C1661" s="1027"/>
      <c r="D1661" s="1027"/>
      <c r="E1661" s="1027"/>
      <c r="F1661" s="1027"/>
      <c r="G1661" s="1027"/>
      <c r="H1661" s="1028"/>
      <c r="I1661" s="578">
        <f>SUM(I1657:I1660)</f>
        <v>537299.53333333333</v>
      </c>
      <c r="K1661" s="544"/>
    </row>
    <row r="1662" spans="1:19" ht="15" customHeight="1">
      <c r="A1662" s="575"/>
      <c r="B1662" s="576"/>
      <c r="C1662" s="576"/>
      <c r="D1662" s="576"/>
      <c r="E1662" s="576"/>
      <c r="F1662" s="576"/>
      <c r="G1662" s="576"/>
      <c r="H1662" s="577"/>
      <c r="I1662" s="578"/>
      <c r="K1662" s="544"/>
    </row>
    <row r="1663" spans="1:19" ht="15" customHeight="1">
      <c r="A1663" s="473"/>
      <c r="B1663" s="474" t="s">
        <v>643</v>
      </c>
      <c r="C1663" s="475"/>
      <c r="D1663" s="498"/>
      <c r="E1663" s="499"/>
      <c r="F1663" s="500"/>
      <c r="G1663" s="479"/>
      <c r="H1663" s="480"/>
      <c r="I1663" s="480">
        <f>I1655+I1661</f>
        <v>819379.08690476185</v>
      </c>
      <c r="K1663" s="544"/>
    </row>
    <row r="1664" spans="1:19" ht="15" customHeight="1">
      <c r="A1664" s="481"/>
      <c r="B1664" s="482" t="s">
        <v>644</v>
      </c>
      <c r="C1664" s="483"/>
      <c r="D1664" s="501"/>
      <c r="E1664" s="483"/>
      <c r="F1664" s="486">
        <v>0</v>
      </c>
      <c r="G1664" s="487"/>
      <c r="H1664" s="488"/>
      <c r="I1664" s="480">
        <f>I1663*F1664</f>
        <v>0</v>
      </c>
      <c r="K1664" s="544"/>
    </row>
    <row r="1665" spans="1:21" ht="15" customHeight="1">
      <c r="A1665" s="481"/>
      <c r="B1665" s="482" t="s">
        <v>645</v>
      </c>
      <c r="C1665" s="483"/>
      <c r="D1665" s="501"/>
      <c r="E1665" s="483"/>
      <c r="F1665" s="483"/>
      <c r="G1665" s="487"/>
      <c r="H1665" s="488"/>
      <c r="I1665" s="480">
        <f>I1663+I1664</f>
        <v>819379.08690476185</v>
      </c>
      <c r="K1665" s="544"/>
    </row>
    <row r="1666" spans="1:21" ht="15" customHeight="1">
      <c r="A1666" s="433"/>
      <c r="B1666" s="434"/>
      <c r="C1666" s="419"/>
      <c r="D1666" s="434"/>
      <c r="E1666" s="419"/>
      <c r="F1666" s="435"/>
      <c r="G1666" s="436"/>
      <c r="H1666" s="437"/>
      <c r="I1666" s="437"/>
    </row>
    <row r="1667" spans="1:21" ht="15" customHeight="1">
      <c r="A1667" s="433" t="s">
        <v>611</v>
      </c>
      <c r="B1667" s="434"/>
      <c r="C1667" s="419" t="s">
        <v>589</v>
      </c>
      <c r="D1667" s="434" t="s">
        <v>882</v>
      </c>
      <c r="E1667" s="419"/>
      <c r="F1667" s="435"/>
      <c r="G1667" s="436"/>
      <c r="H1667" s="437"/>
      <c r="I1667" s="437"/>
      <c r="K1667" s="544"/>
    </row>
    <row r="1668" spans="1:21" ht="15" customHeight="1">
      <c r="A1668" s="433" t="s">
        <v>613</v>
      </c>
      <c r="B1668" s="434"/>
      <c r="C1668" s="419" t="s">
        <v>589</v>
      </c>
      <c r="D1668" s="434" t="s">
        <v>606</v>
      </c>
      <c r="E1668" s="419"/>
      <c r="F1668" s="435"/>
      <c r="G1668" s="436"/>
      <c r="H1668" s="437"/>
      <c r="I1668" s="437"/>
      <c r="K1668" s="544"/>
    </row>
    <row r="1669" spans="1:21" ht="15" customHeight="1">
      <c r="A1669" s="1012" t="s">
        <v>70</v>
      </c>
      <c r="B1669" s="1012" t="s">
        <v>350</v>
      </c>
      <c r="C1669" s="1014"/>
      <c r="D1669" s="1015"/>
      <c r="E1669" s="1018" t="s">
        <v>614</v>
      </c>
      <c r="F1669" s="1018" t="s">
        <v>615</v>
      </c>
      <c r="G1669" s="1020" t="s">
        <v>616</v>
      </c>
      <c r="H1669" s="443" t="s">
        <v>617</v>
      </c>
      <c r="I1669" s="443" t="s">
        <v>618</v>
      </c>
      <c r="K1669" s="544"/>
    </row>
    <row r="1670" spans="1:21" ht="15" customHeight="1">
      <c r="A1670" s="1013"/>
      <c r="B1670" s="1013"/>
      <c r="C1670" s="1016"/>
      <c r="D1670" s="1017"/>
      <c r="E1670" s="1019"/>
      <c r="F1670" s="1019"/>
      <c r="G1670" s="1021"/>
      <c r="H1670" s="449" t="s">
        <v>619</v>
      </c>
      <c r="I1670" s="449" t="s">
        <v>619</v>
      </c>
      <c r="K1670" s="544"/>
    </row>
    <row r="1671" spans="1:21" ht="15" customHeight="1">
      <c r="A1671" s="450"/>
      <c r="B1671" s="451"/>
      <c r="C1671" s="452"/>
      <c r="D1671" s="490"/>
      <c r="E1671" s="491"/>
      <c r="F1671" s="492"/>
      <c r="G1671" s="456"/>
      <c r="H1671" s="457"/>
      <c r="I1671" s="457"/>
      <c r="K1671" s="544"/>
      <c r="T1671" s="493" t="s">
        <v>874</v>
      </c>
    </row>
    <row r="1672" spans="1:21" ht="15" customHeight="1">
      <c r="A1672" s="458">
        <v>1</v>
      </c>
      <c r="B1672" s="459" t="s">
        <v>620</v>
      </c>
      <c r="D1672" s="495"/>
      <c r="E1672" s="496"/>
      <c r="F1672" s="497"/>
      <c r="G1672" s="464"/>
      <c r="H1672" s="465"/>
      <c r="I1672" s="466"/>
      <c r="K1672" s="544"/>
      <c r="L1672" s="493" t="s">
        <v>875</v>
      </c>
      <c r="M1672" s="493" t="s">
        <v>876</v>
      </c>
      <c r="O1672" s="567" t="s">
        <v>378</v>
      </c>
      <c r="P1672" s="568">
        <f>M1673+L1675+P1675+M1676+O1677</f>
        <v>1.1280000000000001</v>
      </c>
      <c r="Q1672" s="494" t="s">
        <v>606</v>
      </c>
      <c r="R1672" s="493">
        <f>(1/0.1)*P1672</f>
        <v>11.280000000000001</v>
      </c>
      <c r="S1672" s="493" t="s">
        <v>606</v>
      </c>
      <c r="T1672" s="493">
        <f>7.4/12</f>
        <v>0.6166666666666667</v>
      </c>
      <c r="U1672" s="493">
        <f>R1672*T1672</f>
        <v>6.9560000000000013</v>
      </c>
    </row>
    <row r="1673" spans="1:21" ht="15" customHeight="1" thickBot="1">
      <c r="A1673" s="458"/>
      <c r="B1673" s="459"/>
      <c r="C1673" s="460" t="s">
        <v>621</v>
      </c>
      <c r="D1673" s="495" t="s">
        <v>622</v>
      </c>
      <c r="E1673" s="496" t="s">
        <v>623</v>
      </c>
      <c r="F1673" s="497" t="s">
        <v>624</v>
      </c>
      <c r="G1673" s="572">
        <f>1.65</f>
        <v>1.65</v>
      </c>
      <c r="H1673" s="465">
        <v>135000</v>
      </c>
      <c r="I1673" s="466">
        <f t="shared" ref="I1673:I1680" si="22">G1673*H1673</f>
        <v>222750</v>
      </c>
      <c r="K1673" s="544"/>
      <c r="M1673" s="1029">
        <f>0.4-0.05</f>
        <v>0.35000000000000003</v>
      </c>
      <c r="N1673" s="1029"/>
      <c r="O1673" s="1029"/>
    </row>
    <row r="1674" spans="1:21" ht="15" customHeight="1" thickTop="1">
      <c r="A1674" s="458"/>
      <c r="B1674" s="459"/>
      <c r="C1674" s="460" t="s">
        <v>621</v>
      </c>
      <c r="D1674" s="495" t="s">
        <v>659</v>
      </c>
      <c r="E1674" s="496" t="s">
        <v>626</v>
      </c>
      <c r="F1674" s="497" t="s">
        <v>624</v>
      </c>
      <c r="G1674" s="572">
        <f>0.275</f>
        <v>0.27500000000000002</v>
      </c>
      <c r="H1674" s="465">
        <v>170000</v>
      </c>
      <c r="I1674" s="466">
        <f t="shared" si="22"/>
        <v>46750.000000000007</v>
      </c>
      <c r="K1674" s="544"/>
      <c r="M1674" s="579"/>
      <c r="N1674" s="580"/>
      <c r="O1674" s="581"/>
    </row>
    <row r="1675" spans="1:21" ht="15" customHeight="1" thickBot="1">
      <c r="A1675" s="458"/>
      <c r="B1675" s="459"/>
      <c r="C1675" s="460" t="s">
        <v>621</v>
      </c>
      <c r="D1675" s="495" t="s">
        <v>660</v>
      </c>
      <c r="E1675" s="496" t="s">
        <v>627</v>
      </c>
      <c r="F1675" s="497" t="s">
        <v>624</v>
      </c>
      <c r="G1675" s="572">
        <f>0.028</f>
        <v>2.8000000000000001E-2</v>
      </c>
      <c r="H1675" s="465">
        <v>190000</v>
      </c>
      <c r="I1675" s="466">
        <f t="shared" si="22"/>
        <v>5320</v>
      </c>
      <c r="K1675" s="544"/>
      <c r="L1675" s="493">
        <f>0.2-0.05</f>
        <v>0.15000000000000002</v>
      </c>
      <c r="M1675" s="582"/>
      <c r="N1675" s="583"/>
      <c r="O1675" s="584"/>
      <c r="P1675" s="568">
        <f>L1675</f>
        <v>0.15000000000000002</v>
      </c>
    </row>
    <row r="1676" spans="1:21" ht="15" customHeight="1" thickTop="1">
      <c r="A1676" s="458"/>
      <c r="B1676" s="459"/>
      <c r="C1676" s="460" t="s">
        <v>621</v>
      </c>
      <c r="D1676" s="495" t="s">
        <v>628</v>
      </c>
      <c r="E1676" s="496" t="s">
        <v>629</v>
      </c>
      <c r="F1676" s="497" t="s">
        <v>624</v>
      </c>
      <c r="G1676" s="572">
        <f>0.083/8</f>
        <v>1.0375000000000001E-2</v>
      </c>
      <c r="H1676" s="465">
        <v>235000</v>
      </c>
      <c r="I1676" s="466">
        <f t="shared" si="22"/>
        <v>2438.125</v>
      </c>
      <c r="K1676" s="544"/>
      <c r="M1676" s="1029">
        <f>M1673</f>
        <v>0.35000000000000003</v>
      </c>
      <c r="N1676" s="1029"/>
      <c r="O1676" s="1029"/>
    </row>
    <row r="1677" spans="1:21" ht="15" customHeight="1">
      <c r="A1677" s="458"/>
      <c r="B1677" s="459"/>
      <c r="C1677" s="460" t="s">
        <v>621</v>
      </c>
      <c r="D1677" s="495" t="s">
        <v>863</v>
      </c>
      <c r="E1677" s="496"/>
      <c r="F1677" s="497" t="s">
        <v>272</v>
      </c>
      <c r="G1677" s="572">
        <f t="shared" ref="G1677:G1680" si="23">1/8</f>
        <v>0.125</v>
      </c>
      <c r="H1677" s="465">
        <f>70000/7</f>
        <v>10000</v>
      </c>
      <c r="I1677" s="466">
        <f t="shared" si="22"/>
        <v>1250</v>
      </c>
      <c r="K1677" s="544"/>
      <c r="L1677" s="460" t="s">
        <v>868</v>
      </c>
      <c r="M1677" s="567" t="s">
        <v>378</v>
      </c>
      <c r="O1677" s="493">
        <f>4*0.016*2</f>
        <v>0.128</v>
      </c>
      <c r="P1677" s="494" t="s">
        <v>606</v>
      </c>
    </row>
    <row r="1678" spans="1:21" ht="15" customHeight="1">
      <c r="A1678" s="458"/>
      <c r="B1678" s="459"/>
      <c r="C1678" s="460" t="s">
        <v>621</v>
      </c>
      <c r="D1678" s="495" t="s">
        <v>864</v>
      </c>
      <c r="E1678" s="496"/>
      <c r="F1678" s="497" t="s">
        <v>272</v>
      </c>
      <c r="G1678" s="572">
        <f t="shared" si="23"/>
        <v>0.125</v>
      </c>
      <c r="H1678" s="465">
        <f>50000/7</f>
        <v>7142.8571428571431</v>
      </c>
      <c r="I1678" s="466">
        <f t="shared" si="22"/>
        <v>892.85714285714289</v>
      </c>
      <c r="K1678" s="544"/>
      <c r="L1678" s="493" t="s">
        <v>881</v>
      </c>
      <c r="M1678" s="567" t="s">
        <v>378</v>
      </c>
      <c r="O1678" s="493">
        <f>O1679*8</f>
        <v>8</v>
      </c>
      <c r="P1678" s="494" t="s">
        <v>606</v>
      </c>
      <c r="R1678" s="493">
        <f>O1678*1.58</f>
        <v>12.64</v>
      </c>
      <c r="S1678" s="493" t="s">
        <v>96</v>
      </c>
    </row>
    <row r="1679" spans="1:21" ht="15" customHeight="1">
      <c r="A1679" s="458"/>
      <c r="B1679" s="459"/>
      <c r="C1679" s="460" t="s">
        <v>621</v>
      </c>
      <c r="D1679" s="495" t="s">
        <v>865</v>
      </c>
      <c r="E1679" s="496"/>
      <c r="F1679" s="497" t="s">
        <v>272</v>
      </c>
      <c r="G1679" s="572">
        <f t="shared" si="23"/>
        <v>0.125</v>
      </c>
      <c r="H1679" s="465">
        <f>50000/7</f>
        <v>7142.8571428571431</v>
      </c>
      <c r="I1679" s="466">
        <f t="shared" si="22"/>
        <v>892.85714285714289</v>
      </c>
      <c r="K1679" s="544"/>
      <c r="L1679" s="493" t="s">
        <v>879</v>
      </c>
      <c r="M1679" s="567" t="s">
        <v>378</v>
      </c>
      <c r="O1679" s="493">
        <v>1</v>
      </c>
      <c r="P1679" s="494" t="s">
        <v>606</v>
      </c>
    </row>
    <row r="1680" spans="1:21" ht="15" customHeight="1">
      <c r="A1680" s="458"/>
      <c r="B1680" s="459"/>
      <c r="C1680" s="460" t="s">
        <v>621</v>
      </c>
      <c r="D1680" s="495" t="s">
        <v>866</v>
      </c>
      <c r="E1680" s="496"/>
      <c r="F1680" s="497" t="s">
        <v>272</v>
      </c>
      <c r="G1680" s="572">
        <f t="shared" si="23"/>
        <v>0.125</v>
      </c>
      <c r="H1680" s="465">
        <f>100000/7</f>
        <v>14285.714285714286</v>
      </c>
      <c r="I1680" s="466">
        <f t="shared" si="22"/>
        <v>1785.7142857142858</v>
      </c>
      <c r="K1680" s="544"/>
    </row>
    <row r="1681" spans="1:11" ht="15" customHeight="1">
      <c r="A1681" s="1026" t="s">
        <v>856</v>
      </c>
      <c r="B1681" s="1027"/>
      <c r="C1681" s="1027"/>
      <c r="D1681" s="1027"/>
      <c r="E1681" s="1027"/>
      <c r="F1681" s="1027"/>
      <c r="G1681" s="1027"/>
      <c r="H1681" s="1028"/>
      <c r="I1681" s="578">
        <f>SUM(I1673:I1680)</f>
        <v>282079.55357142858</v>
      </c>
      <c r="K1681" s="544"/>
    </row>
    <row r="1682" spans="1:11" ht="15" customHeight="1">
      <c r="A1682" s="458">
        <v>2</v>
      </c>
      <c r="B1682" s="459" t="s">
        <v>630</v>
      </c>
      <c r="D1682" s="495"/>
      <c r="E1682" s="496"/>
      <c r="F1682" s="497"/>
      <c r="G1682" s="572"/>
      <c r="H1682" s="465"/>
      <c r="I1682" s="466"/>
      <c r="K1682" s="544"/>
    </row>
    <row r="1683" spans="1:11" ht="15" customHeight="1">
      <c r="A1683" s="458"/>
      <c r="B1683" s="459"/>
      <c r="C1683" s="460" t="s">
        <v>621</v>
      </c>
      <c r="D1683" s="495" t="s">
        <v>867</v>
      </c>
      <c r="E1683" s="496"/>
      <c r="F1683" s="497" t="s">
        <v>272</v>
      </c>
      <c r="G1683" s="572">
        <f>(0.4*0.2*13)/13</f>
        <v>8.0000000000000016E-2</v>
      </c>
      <c r="H1683" s="465">
        <f>$H$1709</f>
        <v>917000</v>
      </c>
      <c r="I1683" s="466">
        <f t="shared" ref="I1683:I1686" si="24">G1683*H1683</f>
        <v>73360.000000000015</v>
      </c>
      <c r="K1683" s="544"/>
    </row>
    <row r="1684" spans="1:11" ht="15" customHeight="1">
      <c r="A1684" s="458"/>
      <c r="B1684" s="459"/>
      <c r="C1684" s="460" t="s">
        <v>621</v>
      </c>
      <c r="D1684" s="495" t="s">
        <v>869</v>
      </c>
      <c r="E1684" s="496"/>
      <c r="F1684" s="497" t="s">
        <v>96</v>
      </c>
      <c r="G1684" s="572">
        <f>U1672+R1678</f>
        <v>19.596000000000004</v>
      </c>
      <c r="H1684" s="465">
        <v>19700</v>
      </c>
      <c r="I1684" s="466">
        <f t="shared" si="24"/>
        <v>386041.20000000007</v>
      </c>
      <c r="K1684" s="544"/>
    </row>
    <row r="1685" spans="1:11" ht="15" customHeight="1">
      <c r="A1685" s="458"/>
      <c r="B1685" s="459"/>
      <c r="C1685" s="460" t="s">
        <v>621</v>
      </c>
      <c r="D1685" s="495" t="s">
        <v>870</v>
      </c>
      <c r="E1685" s="496"/>
      <c r="F1685" s="497" t="s">
        <v>606</v>
      </c>
      <c r="G1685" s="572">
        <v>1</v>
      </c>
      <c r="H1685" s="465">
        <f>(280000+57000+40000+24000)/8</f>
        <v>50125</v>
      </c>
      <c r="I1685" s="466">
        <f t="shared" si="24"/>
        <v>50125</v>
      </c>
      <c r="K1685" s="544"/>
    </row>
    <row r="1686" spans="1:11" ht="15" customHeight="1">
      <c r="A1686" s="458"/>
      <c r="B1686" s="459"/>
      <c r="C1686" s="460" t="s">
        <v>621</v>
      </c>
      <c r="D1686" s="495" t="s">
        <v>871</v>
      </c>
      <c r="E1686" s="496"/>
      <c r="F1686" s="497" t="s">
        <v>272</v>
      </c>
      <c r="G1686" s="572">
        <v>1</v>
      </c>
      <c r="H1686" s="465">
        <f>(5000000/40)/8</f>
        <v>15625</v>
      </c>
      <c r="I1686" s="466">
        <f t="shared" si="24"/>
        <v>15625</v>
      </c>
      <c r="K1686" s="544"/>
    </row>
    <row r="1687" spans="1:11" ht="15" customHeight="1">
      <c r="A1687" s="1026" t="s">
        <v>872</v>
      </c>
      <c r="B1687" s="1027"/>
      <c r="C1687" s="1027"/>
      <c r="D1687" s="1027"/>
      <c r="E1687" s="1027"/>
      <c r="F1687" s="1027"/>
      <c r="G1687" s="1027"/>
      <c r="H1687" s="1028"/>
      <c r="I1687" s="578">
        <f>SUM(I1683:I1686)</f>
        <v>525151.20000000007</v>
      </c>
      <c r="K1687" s="544"/>
    </row>
    <row r="1688" spans="1:11" ht="15" customHeight="1">
      <c r="A1688" s="575"/>
      <c r="B1688" s="576"/>
      <c r="C1688" s="576"/>
      <c r="D1688" s="576"/>
      <c r="E1688" s="576"/>
      <c r="F1688" s="576"/>
      <c r="G1688" s="576"/>
      <c r="H1688" s="577"/>
      <c r="I1688" s="578"/>
      <c r="K1688" s="544"/>
    </row>
    <row r="1689" spans="1:11" ht="15" customHeight="1">
      <c r="A1689" s="473"/>
      <c r="B1689" s="474" t="s">
        <v>643</v>
      </c>
      <c r="C1689" s="475"/>
      <c r="D1689" s="498"/>
      <c r="E1689" s="499"/>
      <c r="F1689" s="500"/>
      <c r="G1689" s="479"/>
      <c r="H1689" s="480"/>
      <c r="I1689" s="480">
        <f>I1681+I1687</f>
        <v>807230.75357142859</v>
      </c>
      <c r="K1689" s="544"/>
    </row>
    <row r="1690" spans="1:11" ht="15" customHeight="1">
      <c r="A1690" s="481"/>
      <c r="B1690" s="482" t="s">
        <v>644</v>
      </c>
      <c r="C1690" s="483"/>
      <c r="D1690" s="501"/>
      <c r="E1690" s="483"/>
      <c r="F1690" s="486">
        <v>0</v>
      </c>
      <c r="G1690" s="487"/>
      <c r="H1690" s="488"/>
      <c r="I1690" s="480">
        <f>I1689*F1690</f>
        <v>0</v>
      </c>
      <c r="K1690" s="544"/>
    </row>
    <row r="1691" spans="1:11" ht="15" customHeight="1">
      <c r="A1691" s="481"/>
      <c r="B1691" s="482" t="s">
        <v>645</v>
      </c>
      <c r="C1691" s="483"/>
      <c r="D1691" s="501"/>
      <c r="E1691" s="483"/>
      <c r="F1691" s="483"/>
      <c r="G1691" s="487"/>
      <c r="H1691" s="488"/>
      <c r="I1691" s="480">
        <f>I1689+I1690</f>
        <v>807230.75357142859</v>
      </c>
      <c r="K1691" s="544"/>
    </row>
    <row r="1692" spans="1:11" ht="15" customHeight="1">
      <c r="A1692" s="433"/>
      <c r="B1692" s="434"/>
      <c r="C1692" s="419"/>
      <c r="D1692" s="434"/>
      <c r="E1692" s="419"/>
      <c r="F1692" s="435"/>
      <c r="G1692" s="436"/>
      <c r="H1692" s="437"/>
      <c r="I1692" s="437"/>
    </row>
    <row r="1693" spans="1:11" ht="15" customHeight="1">
      <c r="A1693" s="433" t="s">
        <v>611</v>
      </c>
      <c r="B1693" s="434"/>
      <c r="C1693" s="419" t="s">
        <v>589</v>
      </c>
      <c r="D1693" s="434" t="s">
        <v>883</v>
      </c>
      <c r="E1693" s="419"/>
      <c r="F1693" s="435"/>
      <c r="G1693" s="436"/>
      <c r="H1693" s="437"/>
      <c r="I1693" s="437"/>
      <c r="K1693" s="544"/>
    </row>
    <row r="1694" spans="1:11" ht="15" customHeight="1">
      <c r="A1694" s="433" t="s">
        <v>613</v>
      </c>
      <c r="B1694" s="434"/>
      <c r="C1694" s="419" t="s">
        <v>589</v>
      </c>
      <c r="D1694" s="434" t="s">
        <v>606</v>
      </c>
      <c r="E1694" s="419"/>
      <c r="F1694" s="435"/>
      <c r="G1694" s="436"/>
      <c r="H1694" s="437"/>
      <c r="I1694" s="437"/>
      <c r="K1694" s="544"/>
    </row>
    <row r="1695" spans="1:11" ht="15" customHeight="1">
      <c r="A1695" s="1012" t="s">
        <v>70</v>
      </c>
      <c r="B1695" s="1012" t="s">
        <v>350</v>
      </c>
      <c r="C1695" s="1014"/>
      <c r="D1695" s="1015"/>
      <c r="E1695" s="1018" t="s">
        <v>614</v>
      </c>
      <c r="F1695" s="1018" t="s">
        <v>615</v>
      </c>
      <c r="G1695" s="1020" t="s">
        <v>616</v>
      </c>
      <c r="H1695" s="443" t="s">
        <v>617</v>
      </c>
      <c r="I1695" s="443" t="s">
        <v>618</v>
      </c>
      <c r="K1695" s="544"/>
    </row>
    <row r="1696" spans="1:11" ht="15" customHeight="1">
      <c r="A1696" s="1013"/>
      <c r="B1696" s="1013"/>
      <c r="C1696" s="1016"/>
      <c r="D1696" s="1017"/>
      <c r="E1696" s="1019"/>
      <c r="F1696" s="1019"/>
      <c r="G1696" s="1021"/>
      <c r="H1696" s="449" t="s">
        <v>619</v>
      </c>
      <c r="I1696" s="449" t="s">
        <v>619</v>
      </c>
      <c r="K1696" s="544"/>
    </row>
    <row r="1697" spans="1:21" ht="15" customHeight="1">
      <c r="A1697" s="450"/>
      <c r="B1697" s="451"/>
      <c r="C1697" s="452"/>
      <c r="D1697" s="490"/>
      <c r="E1697" s="491"/>
      <c r="F1697" s="492"/>
      <c r="G1697" s="456"/>
      <c r="H1697" s="457"/>
      <c r="I1697" s="457"/>
      <c r="K1697" s="544"/>
      <c r="T1697" s="493" t="s">
        <v>874</v>
      </c>
    </row>
    <row r="1698" spans="1:21" ht="15" customHeight="1">
      <c r="A1698" s="458">
        <v>1</v>
      </c>
      <c r="B1698" s="459" t="s">
        <v>620</v>
      </c>
      <c r="D1698" s="495"/>
      <c r="E1698" s="496"/>
      <c r="F1698" s="497"/>
      <c r="G1698" s="464"/>
      <c r="H1698" s="465"/>
      <c r="I1698" s="466"/>
      <c r="K1698" s="544"/>
      <c r="L1698" s="493" t="s">
        <v>875</v>
      </c>
      <c r="M1698" s="493" t="s">
        <v>876</v>
      </c>
      <c r="O1698" s="567" t="s">
        <v>378</v>
      </c>
      <c r="P1698" s="568">
        <f>M1699+L1701+P1701+M1702+O1703</f>
        <v>0.82799999999999996</v>
      </c>
      <c r="Q1698" s="494" t="s">
        <v>606</v>
      </c>
      <c r="R1698" s="493">
        <f>(1/0.1)*P1698</f>
        <v>8.2799999999999994</v>
      </c>
      <c r="S1698" s="493" t="s">
        <v>606</v>
      </c>
      <c r="T1698" s="493">
        <f>7.4/12</f>
        <v>0.6166666666666667</v>
      </c>
      <c r="U1698" s="493">
        <f>R1698*T1698</f>
        <v>5.1059999999999999</v>
      </c>
    </row>
    <row r="1699" spans="1:21" ht="15" customHeight="1" thickBot="1">
      <c r="A1699" s="458"/>
      <c r="B1699" s="459"/>
      <c r="C1699" s="460" t="s">
        <v>621</v>
      </c>
      <c r="D1699" s="495" t="s">
        <v>622</v>
      </c>
      <c r="E1699" s="496" t="s">
        <v>623</v>
      </c>
      <c r="F1699" s="497" t="s">
        <v>624</v>
      </c>
      <c r="G1699" s="572">
        <f>1.65</f>
        <v>1.65</v>
      </c>
      <c r="H1699" s="465">
        <v>135000</v>
      </c>
      <c r="I1699" s="466">
        <f t="shared" ref="I1699:I1706" si="25">G1699*H1699</f>
        <v>222750</v>
      </c>
      <c r="K1699" s="544"/>
      <c r="M1699" s="1029">
        <f>0.25-0.05</f>
        <v>0.2</v>
      </c>
      <c r="N1699" s="1029"/>
      <c r="O1699" s="1029"/>
    </row>
    <row r="1700" spans="1:21" ht="15" customHeight="1" thickTop="1">
      <c r="A1700" s="458"/>
      <c r="B1700" s="459"/>
      <c r="C1700" s="460" t="s">
        <v>621</v>
      </c>
      <c r="D1700" s="495" t="s">
        <v>659</v>
      </c>
      <c r="E1700" s="496" t="s">
        <v>626</v>
      </c>
      <c r="F1700" s="497" t="s">
        <v>624</v>
      </c>
      <c r="G1700" s="572">
        <f>0.275</f>
        <v>0.27500000000000002</v>
      </c>
      <c r="H1700" s="465">
        <v>170000</v>
      </c>
      <c r="I1700" s="466">
        <f t="shared" si="25"/>
        <v>46750.000000000007</v>
      </c>
      <c r="K1700" s="544"/>
      <c r="M1700" s="579"/>
      <c r="N1700" s="580"/>
      <c r="O1700" s="581"/>
    </row>
    <row r="1701" spans="1:21" ht="15" customHeight="1" thickBot="1">
      <c r="A1701" s="458"/>
      <c r="B1701" s="459"/>
      <c r="C1701" s="460" t="s">
        <v>621</v>
      </c>
      <c r="D1701" s="495" t="s">
        <v>660</v>
      </c>
      <c r="E1701" s="496" t="s">
        <v>627</v>
      </c>
      <c r="F1701" s="497" t="s">
        <v>624</v>
      </c>
      <c r="G1701" s="572">
        <f>0.028</f>
        <v>2.8000000000000001E-2</v>
      </c>
      <c r="H1701" s="465">
        <v>190000</v>
      </c>
      <c r="I1701" s="466">
        <f t="shared" si="25"/>
        <v>5320</v>
      </c>
      <c r="K1701" s="544"/>
      <c r="L1701" s="493">
        <f>0.2-0.05</f>
        <v>0.15000000000000002</v>
      </c>
      <c r="M1701" s="582"/>
      <c r="N1701" s="583"/>
      <c r="O1701" s="584"/>
      <c r="P1701" s="568">
        <f>L1701</f>
        <v>0.15000000000000002</v>
      </c>
    </row>
    <row r="1702" spans="1:21" ht="15" customHeight="1" thickTop="1">
      <c r="A1702" s="458"/>
      <c r="B1702" s="459"/>
      <c r="C1702" s="460" t="s">
        <v>621</v>
      </c>
      <c r="D1702" s="495" t="s">
        <v>628</v>
      </c>
      <c r="E1702" s="496" t="s">
        <v>629</v>
      </c>
      <c r="F1702" s="497" t="s">
        <v>624</v>
      </c>
      <c r="G1702" s="572">
        <f>0.083/8</f>
        <v>1.0375000000000001E-2</v>
      </c>
      <c r="H1702" s="465">
        <v>235000</v>
      </c>
      <c r="I1702" s="466">
        <f t="shared" si="25"/>
        <v>2438.125</v>
      </c>
      <c r="K1702" s="544"/>
      <c r="M1702" s="1029">
        <f>M1699</f>
        <v>0.2</v>
      </c>
      <c r="N1702" s="1029"/>
      <c r="O1702" s="1029"/>
    </row>
    <row r="1703" spans="1:21" ht="15" customHeight="1">
      <c r="A1703" s="458"/>
      <c r="B1703" s="459"/>
      <c r="C1703" s="460" t="s">
        <v>621</v>
      </c>
      <c r="D1703" s="495" t="s">
        <v>863</v>
      </c>
      <c r="E1703" s="496"/>
      <c r="F1703" s="497" t="s">
        <v>272</v>
      </c>
      <c r="G1703" s="572">
        <f t="shared" ref="G1703:G1706" si="26">1/8</f>
        <v>0.125</v>
      </c>
      <c r="H1703" s="465">
        <f>70000/7</f>
        <v>10000</v>
      </c>
      <c r="I1703" s="466">
        <f t="shared" si="25"/>
        <v>1250</v>
      </c>
      <c r="K1703" s="544"/>
      <c r="L1703" s="460" t="s">
        <v>868</v>
      </c>
      <c r="M1703" s="567" t="s">
        <v>378</v>
      </c>
      <c r="O1703" s="493">
        <f>4*0.016*2</f>
        <v>0.128</v>
      </c>
      <c r="P1703" s="494" t="s">
        <v>606</v>
      </c>
    </row>
    <row r="1704" spans="1:21" ht="15" customHeight="1">
      <c r="A1704" s="458"/>
      <c r="B1704" s="459"/>
      <c r="C1704" s="460" t="s">
        <v>621</v>
      </c>
      <c r="D1704" s="495" t="s">
        <v>864</v>
      </c>
      <c r="E1704" s="496"/>
      <c r="F1704" s="497" t="s">
        <v>272</v>
      </c>
      <c r="G1704" s="572">
        <f t="shared" si="26"/>
        <v>0.125</v>
      </c>
      <c r="H1704" s="465">
        <f>50000/7</f>
        <v>7142.8571428571431</v>
      </c>
      <c r="I1704" s="466">
        <f t="shared" si="25"/>
        <v>892.85714285714289</v>
      </c>
      <c r="K1704" s="544"/>
      <c r="L1704" s="493" t="s">
        <v>884</v>
      </c>
      <c r="M1704" s="567" t="s">
        <v>378</v>
      </c>
      <c r="O1704" s="493">
        <f>O1705*4</f>
        <v>4</v>
      </c>
      <c r="P1704" s="494" t="s">
        <v>606</v>
      </c>
      <c r="R1704" s="493">
        <f>O1704*1.58</f>
        <v>6.32</v>
      </c>
      <c r="S1704" s="493" t="s">
        <v>96</v>
      </c>
    </row>
    <row r="1705" spans="1:21" ht="15" customHeight="1">
      <c r="A1705" s="458"/>
      <c r="B1705" s="459"/>
      <c r="C1705" s="460" t="s">
        <v>621</v>
      </c>
      <c r="D1705" s="495" t="s">
        <v>865</v>
      </c>
      <c r="E1705" s="496"/>
      <c r="F1705" s="497" t="s">
        <v>272</v>
      </c>
      <c r="G1705" s="572">
        <f t="shared" si="26"/>
        <v>0.125</v>
      </c>
      <c r="H1705" s="465">
        <f>50000/7</f>
        <v>7142.8571428571431</v>
      </c>
      <c r="I1705" s="466">
        <f t="shared" si="25"/>
        <v>892.85714285714289</v>
      </c>
      <c r="K1705" s="544"/>
      <c r="L1705" s="493" t="s">
        <v>879</v>
      </c>
      <c r="M1705" s="567" t="s">
        <v>378</v>
      </c>
      <c r="O1705" s="493">
        <v>1</v>
      </c>
      <c r="P1705" s="494" t="s">
        <v>606</v>
      </c>
    </row>
    <row r="1706" spans="1:21" ht="15" customHeight="1">
      <c r="A1706" s="458"/>
      <c r="B1706" s="459"/>
      <c r="C1706" s="460" t="s">
        <v>621</v>
      </c>
      <c r="D1706" s="495" t="s">
        <v>866</v>
      </c>
      <c r="E1706" s="496"/>
      <c r="F1706" s="497" t="s">
        <v>272</v>
      </c>
      <c r="G1706" s="572">
        <f t="shared" si="26"/>
        <v>0.125</v>
      </c>
      <c r="H1706" s="465">
        <f>100000/7</f>
        <v>14285.714285714286</v>
      </c>
      <c r="I1706" s="466">
        <f t="shared" si="25"/>
        <v>1785.7142857142858</v>
      </c>
      <c r="K1706" s="544"/>
    </row>
    <row r="1707" spans="1:21" ht="15" customHeight="1">
      <c r="A1707" s="1026" t="s">
        <v>856</v>
      </c>
      <c r="B1707" s="1027"/>
      <c r="C1707" s="1027"/>
      <c r="D1707" s="1027"/>
      <c r="E1707" s="1027"/>
      <c r="F1707" s="1027"/>
      <c r="G1707" s="1027"/>
      <c r="H1707" s="1028"/>
      <c r="I1707" s="578">
        <f>SUM(I1699:I1706)</f>
        <v>282079.55357142858</v>
      </c>
      <c r="K1707" s="544"/>
    </row>
    <row r="1708" spans="1:21" ht="15" customHeight="1">
      <c r="A1708" s="458">
        <v>2</v>
      </c>
      <c r="B1708" s="459" t="s">
        <v>630</v>
      </c>
      <c r="D1708" s="495"/>
      <c r="E1708" s="496"/>
      <c r="F1708" s="497"/>
      <c r="G1708" s="572"/>
      <c r="H1708" s="465"/>
      <c r="I1708" s="466"/>
      <c r="K1708" s="544"/>
    </row>
    <row r="1709" spans="1:21" ht="15" customHeight="1">
      <c r="A1709" s="458"/>
      <c r="B1709" s="459"/>
      <c r="C1709" s="460" t="s">
        <v>621</v>
      </c>
      <c r="D1709" s="495" t="s">
        <v>867</v>
      </c>
      <c r="E1709" s="496"/>
      <c r="F1709" s="497" t="s">
        <v>272</v>
      </c>
      <c r="G1709" s="572">
        <f>(0.4*0.2*13)/13</f>
        <v>8.0000000000000016E-2</v>
      </c>
      <c r="H1709" s="465">
        <v>917000</v>
      </c>
      <c r="I1709" s="466">
        <f t="shared" ref="I1709:I1712" si="27">G1709*H1709</f>
        <v>73360.000000000015</v>
      </c>
      <c r="K1709" s="544"/>
    </row>
    <row r="1710" spans="1:21" ht="15" customHeight="1">
      <c r="A1710" s="458"/>
      <c r="B1710" s="459"/>
      <c r="C1710" s="460" t="s">
        <v>621</v>
      </c>
      <c r="D1710" s="495" t="s">
        <v>869</v>
      </c>
      <c r="E1710" s="496"/>
      <c r="F1710" s="497" t="s">
        <v>96</v>
      </c>
      <c r="G1710" s="572">
        <f>U1698+R1704</f>
        <v>11.426</v>
      </c>
      <c r="H1710" s="465">
        <v>19700</v>
      </c>
      <c r="I1710" s="466">
        <f t="shared" si="27"/>
        <v>225092.2</v>
      </c>
      <c r="K1710" s="544"/>
    </row>
    <row r="1711" spans="1:21" ht="15" customHeight="1">
      <c r="A1711" s="458"/>
      <c r="B1711" s="459"/>
      <c r="C1711" s="460" t="s">
        <v>621</v>
      </c>
      <c r="D1711" s="495" t="s">
        <v>870</v>
      </c>
      <c r="E1711" s="496"/>
      <c r="F1711" s="497" t="s">
        <v>606</v>
      </c>
      <c r="G1711" s="572">
        <v>1</v>
      </c>
      <c r="H1711" s="465">
        <f>(280000+57000+40000+24000)/8</f>
        <v>50125</v>
      </c>
      <c r="I1711" s="466">
        <f t="shared" si="27"/>
        <v>50125</v>
      </c>
      <c r="K1711" s="544"/>
    </row>
    <row r="1712" spans="1:21" ht="15" customHeight="1">
      <c r="A1712" s="458"/>
      <c r="B1712" s="459"/>
      <c r="C1712" s="460" t="s">
        <v>621</v>
      </c>
      <c r="D1712" s="495" t="s">
        <v>871</v>
      </c>
      <c r="E1712" s="496"/>
      <c r="F1712" s="497" t="s">
        <v>272</v>
      </c>
      <c r="G1712" s="572">
        <v>1</v>
      </c>
      <c r="H1712" s="465">
        <f>(5000000/40)/8</f>
        <v>15625</v>
      </c>
      <c r="I1712" s="466">
        <f t="shared" si="27"/>
        <v>15625</v>
      </c>
      <c r="K1712" s="544"/>
    </row>
    <row r="1713" spans="1:21" ht="15" customHeight="1">
      <c r="A1713" s="1026" t="s">
        <v>872</v>
      </c>
      <c r="B1713" s="1027"/>
      <c r="C1713" s="1027"/>
      <c r="D1713" s="1027"/>
      <c r="E1713" s="1027"/>
      <c r="F1713" s="1027"/>
      <c r="G1713" s="1027"/>
      <c r="H1713" s="1028"/>
      <c r="I1713" s="578">
        <f>SUM(I1709:I1712)</f>
        <v>364202.2</v>
      </c>
      <c r="K1713" s="544"/>
    </row>
    <row r="1714" spans="1:21" ht="15" customHeight="1">
      <c r="A1714" s="575"/>
      <c r="B1714" s="576"/>
      <c r="C1714" s="576"/>
      <c r="D1714" s="576"/>
      <c r="E1714" s="576"/>
      <c r="F1714" s="576"/>
      <c r="G1714" s="576"/>
      <c r="H1714" s="577"/>
      <c r="I1714" s="578"/>
      <c r="K1714" s="544"/>
    </row>
    <row r="1715" spans="1:21" ht="15" customHeight="1">
      <c r="A1715" s="473"/>
      <c r="B1715" s="474" t="s">
        <v>643</v>
      </c>
      <c r="C1715" s="475"/>
      <c r="D1715" s="498"/>
      <c r="E1715" s="499"/>
      <c r="F1715" s="500"/>
      <c r="G1715" s="479"/>
      <c r="H1715" s="480"/>
      <c r="I1715" s="480">
        <f>I1707+I1713</f>
        <v>646281.75357142859</v>
      </c>
      <c r="K1715" s="544"/>
    </row>
    <row r="1716" spans="1:21" ht="15" customHeight="1">
      <c r="A1716" s="481"/>
      <c r="B1716" s="482" t="s">
        <v>644</v>
      </c>
      <c r="C1716" s="483"/>
      <c r="D1716" s="501"/>
      <c r="E1716" s="483"/>
      <c r="F1716" s="486">
        <v>0</v>
      </c>
      <c r="G1716" s="487"/>
      <c r="H1716" s="488"/>
      <c r="I1716" s="480">
        <f>I1715*F1716</f>
        <v>0</v>
      </c>
      <c r="K1716" s="544"/>
    </row>
    <row r="1717" spans="1:21" ht="15" customHeight="1">
      <c r="A1717" s="481"/>
      <c r="B1717" s="482" t="s">
        <v>645</v>
      </c>
      <c r="C1717" s="483"/>
      <c r="D1717" s="501"/>
      <c r="E1717" s="483"/>
      <c r="F1717" s="483"/>
      <c r="G1717" s="487"/>
      <c r="H1717" s="488"/>
      <c r="I1717" s="480">
        <f>I1715+I1716</f>
        <v>646281.75357142859</v>
      </c>
      <c r="K1717" s="544"/>
    </row>
    <row r="1718" spans="1:21" ht="15" customHeight="1">
      <c r="A1718" s="433"/>
      <c r="B1718" s="434"/>
      <c r="C1718" s="419"/>
      <c r="D1718" s="434"/>
      <c r="E1718" s="419"/>
      <c r="F1718" s="435"/>
      <c r="G1718" s="436"/>
      <c r="H1718" s="437"/>
      <c r="I1718" s="437"/>
    </row>
    <row r="1719" spans="1:21" ht="15" customHeight="1">
      <c r="A1719" s="433" t="s">
        <v>611</v>
      </c>
      <c r="B1719" s="434"/>
      <c r="C1719" s="419" t="s">
        <v>589</v>
      </c>
      <c r="D1719" s="434" t="s">
        <v>885</v>
      </c>
      <c r="E1719" s="419"/>
      <c r="F1719" s="435"/>
      <c r="G1719" s="436"/>
      <c r="H1719" s="437"/>
      <c r="I1719" s="437"/>
      <c r="K1719" s="544"/>
    </row>
    <row r="1720" spans="1:21" ht="15" customHeight="1">
      <c r="A1720" s="433" t="s">
        <v>613</v>
      </c>
      <c r="B1720" s="434"/>
      <c r="C1720" s="419" t="s">
        <v>589</v>
      </c>
      <c r="D1720" s="434" t="s">
        <v>606</v>
      </c>
      <c r="E1720" s="419"/>
      <c r="F1720" s="435"/>
      <c r="G1720" s="436"/>
      <c r="H1720" s="437"/>
      <c r="I1720" s="437"/>
      <c r="K1720" s="544"/>
    </row>
    <row r="1721" spans="1:21" ht="15" customHeight="1">
      <c r="A1721" s="1012" t="s">
        <v>70</v>
      </c>
      <c r="B1721" s="1012" t="s">
        <v>350</v>
      </c>
      <c r="C1721" s="1014"/>
      <c r="D1721" s="1015"/>
      <c r="E1721" s="1018" t="s">
        <v>614</v>
      </c>
      <c r="F1721" s="1018" t="s">
        <v>615</v>
      </c>
      <c r="G1721" s="1020" t="s">
        <v>616</v>
      </c>
      <c r="H1721" s="443" t="s">
        <v>617</v>
      </c>
      <c r="I1721" s="443" t="s">
        <v>618</v>
      </c>
      <c r="K1721" s="544"/>
    </row>
    <row r="1722" spans="1:21" ht="15" customHeight="1">
      <c r="A1722" s="1013"/>
      <c r="B1722" s="1013"/>
      <c r="C1722" s="1016"/>
      <c r="D1722" s="1017"/>
      <c r="E1722" s="1019"/>
      <c r="F1722" s="1019"/>
      <c r="G1722" s="1021"/>
      <c r="H1722" s="449" t="s">
        <v>619</v>
      </c>
      <c r="I1722" s="449" t="s">
        <v>619</v>
      </c>
      <c r="K1722" s="544"/>
    </row>
    <row r="1723" spans="1:21" ht="15" customHeight="1">
      <c r="A1723" s="450"/>
      <c r="B1723" s="451"/>
      <c r="C1723" s="452"/>
      <c r="D1723" s="490"/>
      <c r="E1723" s="491"/>
      <c r="F1723" s="492"/>
      <c r="G1723" s="456"/>
      <c r="H1723" s="457"/>
      <c r="I1723" s="457"/>
      <c r="K1723" s="544"/>
      <c r="T1723" s="493" t="s">
        <v>874</v>
      </c>
    </row>
    <row r="1724" spans="1:21" ht="15" customHeight="1">
      <c r="A1724" s="458">
        <v>1</v>
      </c>
      <c r="B1724" s="459" t="s">
        <v>620</v>
      </c>
      <c r="D1724" s="495"/>
      <c r="E1724" s="496"/>
      <c r="F1724" s="497"/>
      <c r="G1724" s="464"/>
      <c r="H1724" s="465"/>
      <c r="I1724" s="466"/>
      <c r="K1724" s="544"/>
      <c r="L1724" s="493" t="s">
        <v>875</v>
      </c>
      <c r="M1724" s="493" t="s">
        <v>876</v>
      </c>
      <c r="O1724" s="567" t="s">
        <v>378</v>
      </c>
      <c r="P1724" s="568">
        <f>M1725+L1727+P1727+M1728+O1729</f>
        <v>0.72800000000000009</v>
      </c>
      <c r="Q1724" s="494" t="s">
        <v>606</v>
      </c>
      <c r="R1724" s="493">
        <f>(1/0.1)*P1724</f>
        <v>7.2800000000000011</v>
      </c>
      <c r="S1724" s="493" t="s">
        <v>606</v>
      </c>
      <c r="T1724" s="493">
        <f>7.4/12</f>
        <v>0.6166666666666667</v>
      </c>
      <c r="U1724" s="493">
        <f>R1724*T1724</f>
        <v>4.4893333333333345</v>
      </c>
    </row>
    <row r="1725" spans="1:21" ht="15" customHeight="1" thickBot="1">
      <c r="A1725" s="458"/>
      <c r="B1725" s="459"/>
      <c r="C1725" s="460" t="s">
        <v>621</v>
      </c>
      <c r="D1725" s="495" t="s">
        <v>622</v>
      </c>
      <c r="E1725" s="496" t="s">
        <v>623</v>
      </c>
      <c r="F1725" s="497" t="s">
        <v>624</v>
      </c>
      <c r="G1725" s="572">
        <f>1.65</f>
        <v>1.65</v>
      </c>
      <c r="H1725" s="465">
        <v>135000</v>
      </c>
      <c r="I1725" s="466">
        <f t="shared" ref="I1725:I1732" si="28">G1725*H1725</f>
        <v>222750</v>
      </c>
      <c r="K1725" s="544"/>
      <c r="M1725" s="1029">
        <f>0.2-0.05</f>
        <v>0.15000000000000002</v>
      </c>
      <c r="N1725" s="1029"/>
      <c r="O1725" s="1029"/>
    </row>
    <row r="1726" spans="1:21" ht="15" customHeight="1" thickTop="1">
      <c r="A1726" s="458"/>
      <c r="B1726" s="459"/>
      <c r="C1726" s="460" t="s">
        <v>621</v>
      </c>
      <c r="D1726" s="495" t="s">
        <v>659</v>
      </c>
      <c r="E1726" s="496" t="s">
        <v>626</v>
      </c>
      <c r="F1726" s="497" t="s">
        <v>624</v>
      </c>
      <c r="G1726" s="572">
        <f>0.275</f>
        <v>0.27500000000000002</v>
      </c>
      <c r="H1726" s="465">
        <v>170000</v>
      </c>
      <c r="I1726" s="466">
        <f t="shared" si="28"/>
        <v>46750.000000000007</v>
      </c>
      <c r="K1726" s="544"/>
      <c r="M1726" s="579"/>
      <c r="N1726" s="580"/>
      <c r="O1726" s="581"/>
    </row>
    <row r="1727" spans="1:21" ht="15" customHeight="1" thickBot="1">
      <c r="A1727" s="458"/>
      <c r="B1727" s="459"/>
      <c r="C1727" s="460" t="s">
        <v>621</v>
      </c>
      <c r="D1727" s="495" t="s">
        <v>660</v>
      </c>
      <c r="E1727" s="496" t="s">
        <v>627</v>
      </c>
      <c r="F1727" s="497" t="s">
        <v>624</v>
      </c>
      <c r="G1727" s="572">
        <f>0.028</f>
        <v>2.8000000000000001E-2</v>
      </c>
      <c r="H1727" s="465">
        <v>190000</v>
      </c>
      <c r="I1727" s="466">
        <f t="shared" si="28"/>
        <v>5320</v>
      </c>
      <c r="K1727" s="544"/>
      <c r="L1727" s="493">
        <f>0.2-0.05</f>
        <v>0.15000000000000002</v>
      </c>
      <c r="M1727" s="582"/>
      <c r="N1727" s="583"/>
      <c r="O1727" s="584"/>
      <c r="P1727" s="568">
        <f>L1727</f>
        <v>0.15000000000000002</v>
      </c>
    </row>
    <row r="1728" spans="1:21" ht="15" customHeight="1" thickTop="1">
      <c r="A1728" s="458"/>
      <c r="B1728" s="459"/>
      <c r="C1728" s="460" t="s">
        <v>621</v>
      </c>
      <c r="D1728" s="495" t="s">
        <v>628</v>
      </c>
      <c r="E1728" s="496" t="s">
        <v>629</v>
      </c>
      <c r="F1728" s="497" t="s">
        <v>624</v>
      </c>
      <c r="G1728" s="572">
        <f>0.083/8</f>
        <v>1.0375000000000001E-2</v>
      </c>
      <c r="H1728" s="465">
        <v>235000</v>
      </c>
      <c r="I1728" s="466">
        <f t="shared" si="28"/>
        <v>2438.125</v>
      </c>
      <c r="K1728" s="544"/>
      <c r="M1728" s="1029">
        <f>M1725</f>
        <v>0.15000000000000002</v>
      </c>
      <c r="N1728" s="1029"/>
      <c r="O1728" s="1029"/>
    </row>
    <row r="1729" spans="1:19" ht="15" customHeight="1">
      <c r="A1729" s="458"/>
      <c r="B1729" s="459"/>
      <c r="C1729" s="460" t="s">
        <v>621</v>
      </c>
      <c r="D1729" s="495" t="s">
        <v>863</v>
      </c>
      <c r="E1729" s="496"/>
      <c r="F1729" s="497" t="s">
        <v>272</v>
      </c>
      <c r="G1729" s="572">
        <f t="shared" ref="G1729:G1732" si="29">1/8</f>
        <v>0.125</v>
      </c>
      <c r="H1729" s="465">
        <f>70000/7</f>
        <v>10000</v>
      </c>
      <c r="I1729" s="466">
        <f t="shared" si="28"/>
        <v>1250</v>
      </c>
      <c r="K1729" s="544"/>
      <c r="L1729" s="460" t="s">
        <v>868</v>
      </c>
      <c r="M1729" s="567" t="s">
        <v>378</v>
      </c>
      <c r="O1729" s="493">
        <f>4*0.016*2</f>
        <v>0.128</v>
      </c>
      <c r="P1729" s="494" t="s">
        <v>606</v>
      </c>
    </row>
    <row r="1730" spans="1:19" ht="15" customHeight="1">
      <c r="A1730" s="458"/>
      <c r="B1730" s="459"/>
      <c r="C1730" s="460" t="s">
        <v>621</v>
      </c>
      <c r="D1730" s="495" t="s">
        <v>864</v>
      </c>
      <c r="E1730" s="496"/>
      <c r="F1730" s="497" t="s">
        <v>272</v>
      </c>
      <c r="G1730" s="572">
        <f t="shared" si="29"/>
        <v>0.125</v>
      </c>
      <c r="H1730" s="465">
        <f>50000/7</f>
        <v>7142.8571428571431</v>
      </c>
      <c r="I1730" s="466">
        <f t="shared" si="28"/>
        <v>892.85714285714289</v>
      </c>
      <c r="K1730" s="544"/>
      <c r="L1730" s="493" t="s">
        <v>884</v>
      </c>
      <c r="M1730" s="567" t="s">
        <v>378</v>
      </c>
      <c r="O1730" s="493">
        <f>O1731*4</f>
        <v>4</v>
      </c>
      <c r="P1730" s="494" t="s">
        <v>606</v>
      </c>
      <c r="R1730" s="493">
        <f>O1730*1.58</f>
        <v>6.32</v>
      </c>
      <c r="S1730" s="493" t="s">
        <v>96</v>
      </c>
    </row>
    <row r="1731" spans="1:19" ht="15" customHeight="1">
      <c r="A1731" s="458"/>
      <c r="B1731" s="459"/>
      <c r="C1731" s="460" t="s">
        <v>621</v>
      </c>
      <c r="D1731" s="495" t="s">
        <v>865</v>
      </c>
      <c r="E1731" s="496"/>
      <c r="F1731" s="497" t="s">
        <v>272</v>
      </c>
      <c r="G1731" s="572">
        <f t="shared" si="29"/>
        <v>0.125</v>
      </c>
      <c r="H1731" s="465">
        <f>50000/7</f>
        <v>7142.8571428571431</v>
      </c>
      <c r="I1731" s="466">
        <f t="shared" si="28"/>
        <v>892.85714285714289</v>
      </c>
      <c r="K1731" s="544"/>
      <c r="L1731" s="493" t="s">
        <v>879</v>
      </c>
      <c r="M1731" s="567" t="s">
        <v>378</v>
      </c>
      <c r="O1731" s="493">
        <v>1</v>
      </c>
      <c r="P1731" s="494" t="s">
        <v>606</v>
      </c>
    </row>
    <row r="1732" spans="1:19" ht="15" customHeight="1">
      <c r="A1732" s="458"/>
      <c r="B1732" s="459"/>
      <c r="C1732" s="460" t="s">
        <v>621</v>
      </c>
      <c r="D1732" s="495" t="s">
        <v>866</v>
      </c>
      <c r="E1732" s="496"/>
      <c r="F1732" s="497" t="s">
        <v>272</v>
      </c>
      <c r="G1732" s="572">
        <f t="shared" si="29"/>
        <v>0.125</v>
      </c>
      <c r="H1732" s="465">
        <f>100000/7</f>
        <v>14285.714285714286</v>
      </c>
      <c r="I1732" s="466">
        <f t="shared" si="28"/>
        <v>1785.7142857142858</v>
      </c>
      <c r="K1732" s="544"/>
    </row>
    <row r="1733" spans="1:19" ht="15" customHeight="1">
      <c r="A1733" s="1026" t="s">
        <v>856</v>
      </c>
      <c r="B1733" s="1027"/>
      <c r="C1733" s="1027"/>
      <c r="D1733" s="1027"/>
      <c r="E1733" s="1027"/>
      <c r="F1733" s="1027"/>
      <c r="G1733" s="1027"/>
      <c r="H1733" s="1028"/>
      <c r="I1733" s="578">
        <f>SUM(I1725:I1732)</f>
        <v>282079.55357142858</v>
      </c>
      <c r="K1733" s="544"/>
    </row>
    <row r="1734" spans="1:19" ht="15" customHeight="1">
      <c r="A1734" s="458">
        <v>2</v>
      </c>
      <c r="B1734" s="459" t="s">
        <v>630</v>
      </c>
      <c r="D1734" s="495"/>
      <c r="E1734" s="496"/>
      <c r="F1734" s="497"/>
      <c r="G1734" s="572"/>
      <c r="H1734" s="465"/>
      <c r="I1734" s="466"/>
      <c r="K1734" s="544"/>
    </row>
    <row r="1735" spans="1:19" ht="15" customHeight="1">
      <c r="A1735" s="458"/>
      <c r="B1735" s="459"/>
      <c r="C1735" s="460" t="s">
        <v>621</v>
      </c>
      <c r="D1735" s="495" t="s">
        <v>867</v>
      </c>
      <c r="E1735" s="496"/>
      <c r="F1735" s="497" t="s">
        <v>272</v>
      </c>
      <c r="G1735" s="572">
        <f>(0.2*0.2*25)/25</f>
        <v>4.0000000000000008E-2</v>
      </c>
      <c r="H1735" s="465">
        <f>$H$1709</f>
        <v>917000</v>
      </c>
      <c r="I1735" s="466">
        <f t="shared" ref="I1735:I1738" si="30">G1735*H1735</f>
        <v>36680.000000000007</v>
      </c>
      <c r="K1735" s="544"/>
    </row>
    <row r="1736" spans="1:19" ht="15" customHeight="1">
      <c r="A1736" s="458"/>
      <c r="B1736" s="459"/>
      <c r="C1736" s="460" t="s">
        <v>621</v>
      </c>
      <c r="D1736" s="495" t="s">
        <v>869</v>
      </c>
      <c r="E1736" s="496"/>
      <c r="F1736" s="497" t="s">
        <v>96</v>
      </c>
      <c r="G1736" s="572">
        <f>U1724+R1730</f>
        <v>10.809333333333335</v>
      </c>
      <c r="H1736" s="465">
        <v>19700</v>
      </c>
      <c r="I1736" s="466">
        <f t="shared" si="30"/>
        <v>212943.8666666667</v>
      </c>
      <c r="K1736" s="544"/>
    </row>
    <row r="1737" spans="1:19" ht="15" customHeight="1">
      <c r="A1737" s="458"/>
      <c r="B1737" s="459"/>
      <c r="C1737" s="460" t="s">
        <v>621</v>
      </c>
      <c r="D1737" s="495" t="s">
        <v>870</v>
      </c>
      <c r="E1737" s="496"/>
      <c r="F1737" s="497" t="s">
        <v>606</v>
      </c>
      <c r="G1737" s="572">
        <v>1</v>
      </c>
      <c r="H1737" s="465">
        <f>(280000+57000+40000+24000)/8</f>
        <v>50125</v>
      </c>
      <c r="I1737" s="466">
        <f t="shared" si="30"/>
        <v>50125</v>
      </c>
      <c r="K1737" s="544"/>
    </row>
    <row r="1738" spans="1:19" ht="15" customHeight="1">
      <c r="A1738" s="458"/>
      <c r="B1738" s="459"/>
      <c r="C1738" s="460" t="s">
        <v>621</v>
      </c>
      <c r="D1738" s="495" t="s">
        <v>871</v>
      </c>
      <c r="E1738" s="496"/>
      <c r="F1738" s="497" t="s">
        <v>272</v>
      </c>
      <c r="G1738" s="572">
        <v>1</v>
      </c>
      <c r="H1738" s="465">
        <f>(5000000/40)/8</f>
        <v>15625</v>
      </c>
      <c r="I1738" s="466">
        <f t="shared" si="30"/>
        <v>15625</v>
      </c>
      <c r="K1738" s="544"/>
    </row>
    <row r="1739" spans="1:19" ht="15" customHeight="1">
      <c r="A1739" s="1026" t="s">
        <v>872</v>
      </c>
      <c r="B1739" s="1027"/>
      <c r="C1739" s="1027"/>
      <c r="D1739" s="1027"/>
      <c r="E1739" s="1027"/>
      <c r="F1739" s="1027"/>
      <c r="G1739" s="1027"/>
      <c r="H1739" s="1028"/>
      <c r="I1739" s="578">
        <f>SUM(I1735:I1738)</f>
        <v>315373.8666666667</v>
      </c>
      <c r="K1739" s="544"/>
    </row>
    <row r="1740" spans="1:19" ht="15" customHeight="1">
      <c r="A1740" s="575"/>
      <c r="B1740" s="576"/>
      <c r="C1740" s="576"/>
      <c r="D1740" s="576"/>
      <c r="E1740" s="576"/>
      <c r="F1740" s="576"/>
      <c r="G1740" s="576"/>
      <c r="H1740" s="577"/>
      <c r="I1740" s="578"/>
      <c r="K1740" s="544"/>
    </row>
    <row r="1741" spans="1:19" ht="15" customHeight="1">
      <c r="A1741" s="473"/>
      <c r="B1741" s="474" t="s">
        <v>643</v>
      </c>
      <c r="C1741" s="475"/>
      <c r="D1741" s="498"/>
      <c r="E1741" s="499"/>
      <c r="F1741" s="500"/>
      <c r="G1741" s="479"/>
      <c r="H1741" s="480"/>
      <c r="I1741" s="480">
        <f>I1733+I1739</f>
        <v>597453.42023809534</v>
      </c>
      <c r="K1741" s="544"/>
    </row>
    <row r="1742" spans="1:19" ht="15" customHeight="1">
      <c r="A1742" s="481"/>
      <c r="B1742" s="482" t="s">
        <v>644</v>
      </c>
      <c r="C1742" s="483"/>
      <c r="D1742" s="501"/>
      <c r="E1742" s="483"/>
      <c r="F1742" s="486">
        <v>0</v>
      </c>
      <c r="G1742" s="487"/>
      <c r="H1742" s="488"/>
      <c r="I1742" s="480">
        <f>I1741*F1742</f>
        <v>0</v>
      </c>
      <c r="K1742" s="544"/>
    </row>
    <row r="1743" spans="1:19" ht="15" customHeight="1">
      <c r="A1743" s="481"/>
      <c r="B1743" s="482" t="s">
        <v>645</v>
      </c>
      <c r="C1743" s="483"/>
      <c r="D1743" s="501"/>
      <c r="E1743" s="483"/>
      <c r="F1743" s="483"/>
      <c r="G1743" s="487"/>
      <c r="H1743" s="488"/>
      <c r="I1743" s="480">
        <f>I1741+I1742</f>
        <v>597453.42023809534</v>
      </c>
      <c r="K1743" s="544"/>
    </row>
    <row r="1744" spans="1:19" ht="15" customHeight="1">
      <c r="A1744" s="433"/>
      <c r="B1744" s="434"/>
      <c r="C1744" s="419"/>
      <c r="D1744" s="434"/>
      <c r="E1744" s="419"/>
      <c r="F1744" s="435"/>
      <c r="G1744" s="436"/>
      <c r="H1744" s="437"/>
      <c r="I1744" s="437"/>
    </row>
    <row r="1745" spans="1:21" ht="15" customHeight="1">
      <c r="A1745" s="433" t="s">
        <v>611</v>
      </c>
      <c r="B1745" s="434"/>
      <c r="C1745" s="419" t="s">
        <v>589</v>
      </c>
      <c r="D1745" s="434" t="s">
        <v>886</v>
      </c>
      <c r="E1745" s="419"/>
      <c r="F1745" s="435"/>
      <c r="G1745" s="436"/>
      <c r="H1745" s="437"/>
      <c r="I1745" s="437"/>
      <c r="K1745" s="544"/>
    </row>
    <row r="1746" spans="1:21" ht="15" customHeight="1">
      <c r="A1746" s="433" t="s">
        <v>613</v>
      </c>
      <c r="B1746" s="434"/>
      <c r="C1746" s="419" t="s">
        <v>589</v>
      </c>
      <c r="D1746" s="434" t="s">
        <v>606</v>
      </c>
      <c r="E1746" s="419"/>
      <c r="F1746" s="435"/>
      <c r="G1746" s="436"/>
      <c r="H1746" s="437"/>
      <c r="I1746" s="437"/>
      <c r="K1746" s="544"/>
    </row>
    <row r="1747" spans="1:21" ht="15" customHeight="1">
      <c r="A1747" s="1012" t="s">
        <v>70</v>
      </c>
      <c r="B1747" s="1012" t="s">
        <v>350</v>
      </c>
      <c r="C1747" s="1014"/>
      <c r="D1747" s="1015"/>
      <c r="E1747" s="1018" t="s">
        <v>614</v>
      </c>
      <c r="F1747" s="1018" t="s">
        <v>615</v>
      </c>
      <c r="G1747" s="1020" t="s">
        <v>616</v>
      </c>
      <c r="H1747" s="443" t="s">
        <v>617</v>
      </c>
      <c r="I1747" s="443" t="s">
        <v>618</v>
      </c>
      <c r="K1747" s="544"/>
    </row>
    <row r="1748" spans="1:21" ht="15" customHeight="1">
      <c r="A1748" s="1013"/>
      <c r="B1748" s="1013"/>
      <c r="C1748" s="1016"/>
      <c r="D1748" s="1017"/>
      <c r="E1748" s="1019"/>
      <c r="F1748" s="1019"/>
      <c r="G1748" s="1021"/>
      <c r="H1748" s="449" t="s">
        <v>619</v>
      </c>
      <c r="I1748" s="449" t="s">
        <v>619</v>
      </c>
      <c r="K1748" s="544"/>
    </row>
    <row r="1749" spans="1:21" ht="15" customHeight="1">
      <c r="A1749" s="450"/>
      <c r="B1749" s="451"/>
      <c r="C1749" s="452"/>
      <c r="D1749" s="490"/>
      <c r="E1749" s="491"/>
      <c r="F1749" s="492"/>
      <c r="G1749" s="456"/>
      <c r="H1749" s="457"/>
      <c r="I1749" s="457"/>
      <c r="K1749" s="544"/>
      <c r="T1749" s="493" t="s">
        <v>874</v>
      </c>
    </row>
    <row r="1750" spans="1:21" ht="15" customHeight="1">
      <c r="A1750" s="458">
        <v>1</v>
      </c>
      <c r="B1750" s="459" t="s">
        <v>620</v>
      </c>
      <c r="D1750" s="495"/>
      <c r="E1750" s="496"/>
      <c r="F1750" s="497"/>
      <c r="G1750" s="464"/>
      <c r="H1750" s="465"/>
      <c r="I1750" s="466"/>
      <c r="K1750" s="544"/>
      <c r="L1750" s="493" t="s">
        <v>875</v>
      </c>
      <c r="M1750" s="493" t="s">
        <v>876</v>
      </c>
      <c r="O1750" s="567" t="s">
        <v>378</v>
      </c>
      <c r="P1750" s="568">
        <f>M1751+L1753+P1753+M1754+O1755</f>
        <v>0.52800000000000002</v>
      </c>
      <c r="Q1750" s="494" t="s">
        <v>606</v>
      </c>
      <c r="R1750" s="493">
        <f>(1/0.1)*P1750</f>
        <v>5.28</v>
      </c>
      <c r="S1750" s="493" t="s">
        <v>606</v>
      </c>
      <c r="T1750" s="493">
        <f>7.4/12</f>
        <v>0.6166666666666667</v>
      </c>
      <c r="U1750" s="493">
        <f>R1750*T1750</f>
        <v>3.2560000000000002</v>
      </c>
    </row>
    <row r="1751" spans="1:21" ht="15" customHeight="1" thickBot="1">
      <c r="A1751" s="458"/>
      <c r="B1751" s="459"/>
      <c r="C1751" s="460" t="s">
        <v>621</v>
      </c>
      <c r="D1751" s="495" t="s">
        <v>622</v>
      </c>
      <c r="E1751" s="496" t="s">
        <v>623</v>
      </c>
      <c r="F1751" s="497" t="s">
        <v>624</v>
      </c>
      <c r="G1751" s="572">
        <f>1.65/5</f>
        <v>0.32999999999999996</v>
      </c>
      <c r="H1751" s="465">
        <v>135000</v>
      </c>
      <c r="I1751" s="466">
        <f t="shared" ref="I1751:I1758" si="31">G1751*H1751</f>
        <v>44549.999999999993</v>
      </c>
      <c r="K1751" s="544"/>
      <c r="M1751" s="1029">
        <f>0.15-0.05</f>
        <v>9.9999999999999992E-2</v>
      </c>
      <c r="N1751" s="1029"/>
      <c r="O1751" s="1029"/>
    </row>
    <row r="1752" spans="1:21" ht="15" customHeight="1" thickTop="1">
      <c r="A1752" s="458"/>
      <c r="B1752" s="459"/>
      <c r="C1752" s="460" t="s">
        <v>621</v>
      </c>
      <c r="D1752" s="495" t="s">
        <v>659</v>
      </c>
      <c r="E1752" s="496" t="s">
        <v>626</v>
      </c>
      <c r="F1752" s="497" t="s">
        <v>624</v>
      </c>
      <c r="G1752" s="572">
        <f>0.275/5</f>
        <v>5.5000000000000007E-2</v>
      </c>
      <c r="H1752" s="465">
        <v>170000</v>
      </c>
      <c r="I1752" s="466">
        <f t="shared" si="31"/>
        <v>9350.0000000000018</v>
      </c>
      <c r="K1752" s="544"/>
      <c r="M1752" s="579"/>
      <c r="N1752" s="580"/>
      <c r="O1752" s="581"/>
    </row>
    <row r="1753" spans="1:21" ht="15" customHeight="1" thickBot="1">
      <c r="A1753" s="458"/>
      <c r="B1753" s="459"/>
      <c r="C1753" s="460" t="s">
        <v>621</v>
      </c>
      <c r="D1753" s="495" t="s">
        <v>660</v>
      </c>
      <c r="E1753" s="496" t="s">
        <v>627</v>
      </c>
      <c r="F1753" s="497" t="s">
        <v>624</v>
      </c>
      <c r="G1753" s="572">
        <f>0.028/5</f>
        <v>5.5999999999999999E-3</v>
      </c>
      <c r="H1753" s="465">
        <v>190000</v>
      </c>
      <c r="I1753" s="466">
        <f t="shared" si="31"/>
        <v>1064</v>
      </c>
      <c r="K1753" s="544"/>
      <c r="L1753" s="493">
        <f>0.15-0.05</f>
        <v>9.9999999999999992E-2</v>
      </c>
      <c r="M1753" s="582"/>
      <c r="N1753" s="583"/>
      <c r="O1753" s="584"/>
      <c r="P1753" s="568">
        <f>L1753</f>
        <v>9.9999999999999992E-2</v>
      </c>
    </row>
    <row r="1754" spans="1:21" ht="15" customHeight="1" thickTop="1">
      <c r="A1754" s="458"/>
      <c r="B1754" s="459"/>
      <c r="C1754" s="460" t="s">
        <v>621</v>
      </c>
      <c r="D1754" s="495" t="s">
        <v>628</v>
      </c>
      <c r="E1754" s="496" t="s">
        <v>629</v>
      </c>
      <c r="F1754" s="497" t="s">
        <v>624</v>
      </c>
      <c r="G1754" s="572">
        <f>0.083/8</f>
        <v>1.0375000000000001E-2</v>
      </c>
      <c r="H1754" s="465">
        <v>235000</v>
      </c>
      <c r="I1754" s="466">
        <f t="shared" si="31"/>
        <v>2438.125</v>
      </c>
      <c r="K1754" s="544"/>
      <c r="M1754" s="1029">
        <f>M1751</f>
        <v>9.9999999999999992E-2</v>
      </c>
      <c r="N1754" s="1029"/>
      <c r="O1754" s="1029"/>
    </row>
    <row r="1755" spans="1:21" ht="15" customHeight="1">
      <c r="A1755" s="458"/>
      <c r="B1755" s="459"/>
      <c r="C1755" s="460" t="s">
        <v>621</v>
      </c>
      <c r="D1755" s="495" t="s">
        <v>863</v>
      </c>
      <c r="E1755" s="496"/>
      <c r="F1755" s="497" t="s">
        <v>272</v>
      </c>
      <c r="G1755" s="572">
        <f t="shared" ref="G1755:G1758" si="32">1/8</f>
        <v>0.125</v>
      </c>
      <c r="H1755" s="465">
        <f>70000/7</f>
        <v>10000</v>
      </c>
      <c r="I1755" s="466">
        <f t="shared" si="31"/>
        <v>1250</v>
      </c>
      <c r="K1755" s="544"/>
      <c r="L1755" s="460" t="s">
        <v>868</v>
      </c>
      <c r="M1755" s="567" t="s">
        <v>378</v>
      </c>
      <c r="O1755" s="493">
        <f>4*0.016*2</f>
        <v>0.128</v>
      </c>
      <c r="P1755" s="494" t="s">
        <v>606</v>
      </c>
    </row>
    <row r="1756" spans="1:21" ht="15" customHeight="1">
      <c r="A1756" s="458"/>
      <c r="B1756" s="459"/>
      <c r="C1756" s="460" t="s">
        <v>621</v>
      </c>
      <c r="D1756" s="495" t="s">
        <v>864</v>
      </c>
      <c r="E1756" s="496"/>
      <c r="F1756" s="497" t="s">
        <v>272</v>
      </c>
      <c r="G1756" s="572">
        <f t="shared" si="32"/>
        <v>0.125</v>
      </c>
      <c r="H1756" s="465">
        <f>50000/7</f>
        <v>7142.8571428571431</v>
      </c>
      <c r="I1756" s="466">
        <f t="shared" si="31"/>
        <v>892.85714285714289</v>
      </c>
      <c r="K1756" s="544"/>
      <c r="L1756" s="493" t="s">
        <v>887</v>
      </c>
      <c r="M1756" s="567" t="s">
        <v>378</v>
      </c>
      <c r="O1756" s="493">
        <f>O1757*4</f>
        <v>4</v>
      </c>
      <c r="P1756" s="494" t="s">
        <v>606</v>
      </c>
      <c r="R1756" s="493">
        <f>O1756*(12.5/12)</f>
        <v>4.166666666666667</v>
      </c>
      <c r="S1756" s="493" t="s">
        <v>96</v>
      </c>
    </row>
    <row r="1757" spans="1:21" ht="15" customHeight="1">
      <c r="A1757" s="458"/>
      <c r="B1757" s="459"/>
      <c r="C1757" s="460" t="s">
        <v>621</v>
      </c>
      <c r="D1757" s="495" t="s">
        <v>865</v>
      </c>
      <c r="E1757" s="496"/>
      <c r="F1757" s="497" t="s">
        <v>272</v>
      </c>
      <c r="G1757" s="572">
        <f t="shared" si="32"/>
        <v>0.125</v>
      </c>
      <c r="H1757" s="465">
        <f>50000/7</f>
        <v>7142.8571428571431</v>
      </c>
      <c r="I1757" s="466">
        <f t="shared" si="31"/>
        <v>892.85714285714289</v>
      </c>
      <c r="K1757" s="544"/>
      <c r="L1757" s="493" t="s">
        <v>879</v>
      </c>
      <c r="M1757" s="567" t="s">
        <v>378</v>
      </c>
      <c r="O1757" s="493">
        <v>1</v>
      </c>
      <c r="P1757" s="494" t="s">
        <v>606</v>
      </c>
    </row>
    <row r="1758" spans="1:21" ht="15" customHeight="1">
      <c r="A1758" s="458"/>
      <c r="B1758" s="459"/>
      <c r="C1758" s="460" t="s">
        <v>621</v>
      </c>
      <c r="D1758" s="495" t="s">
        <v>866</v>
      </c>
      <c r="E1758" s="496"/>
      <c r="F1758" s="497" t="s">
        <v>272</v>
      </c>
      <c r="G1758" s="572">
        <f t="shared" si="32"/>
        <v>0.125</v>
      </c>
      <c r="H1758" s="465">
        <f>100000/7</f>
        <v>14285.714285714286</v>
      </c>
      <c r="I1758" s="466">
        <f t="shared" si="31"/>
        <v>1785.7142857142858</v>
      </c>
      <c r="K1758" s="544"/>
    </row>
    <row r="1759" spans="1:21" ht="15" customHeight="1">
      <c r="A1759" s="1026" t="s">
        <v>856</v>
      </c>
      <c r="B1759" s="1027"/>
      <c r="C1759" s="1027"/>
      <c r="D1759" s="1027"/>
      <c r="E1759" s="1027"/>
      <c r="F1759" s="1027"/>
      <c r="G1759" s="1027"/>
      <c r="H1759" s="1028"/>
      <c r="I1759" s="578">
        <f>SUM(I1751:I1758)</f>
        <v>62223.553571428565</v>
      </c>
      <c r="K1759" s="544"/>
    </row>
    <row r="1760" spans="1:21" ht="15" customHeight="1">
      <c r="A1760" s="458">
        <v>2</v>
      </c>
      <c r="B1760" s="459" t="s">
        <v>630</v>
      </c>
      <c r="D1760" s="495"/>
      <c r="E1760" s="496"/>
      <c r="F1760" s="497"/>
      <c r="G1760" s="572"/>
      <c r="H1760" s="465"/>
      <c r="I1760" s="466"/>
      <c r="K1760" s="544"/>
    </row>
    <row r="1761" spans="1:20" ht="15" customHeight="1">
      <c r="A1761" s="458"/>
      <c r="B1761" s="459"/>
      <c r="C1761" s="460" t="s">
        <v>621</v>
      </c>
      <c r="D1761" s="495" t="s">
        <v>867</v>
      </c>
      <c r="E1761" s="496"/>
      <c r="F1761" s="497" t="s">
        <v>272</v>
      </c>
      <c r="G1761" s="572">
        <f>(0.2*0.2*25)/25</f>
        <v>4.0000000000000008E-2</v>
      </c>
      <c r="H1761" s="465">
        <f>$H$1709</f>
        <v>917000</v>
      </c>
      <c r="I1761" s="466">
        <f t="shared" ref="I1761:I1764" si="33">G1761*H1761</f>
        <v>36680.000000000007</v>
      </c>
      <c r="K1761" s="544"/>
    </row>
    <row r="1762" spans="1:20" ht="15" customHeight="1">
      <c r="A1762" s="458"/>
      <c r="B1762" s="459"/>
      <c r="C1762" s="460" t="s">
        <v>621</v>
      </c>
      <c r="D1762" s="495" t="s">
        <v>869</v>
      </c>
      <c r="E1762" s="496"/>
      <c r="F1762" s="497" t="s">
        <v>96</v>
      </c>
      <c r="G1762" s="572">
        <f>U1750+R1756</f>
        <v>7.4226666666666672</v>
      </c>
      <c r="H1762" s="465">
        <v>19700</v>
      </c>
      <c r="I1762" s="466">
        <f t="shared" si="33"/>
        <v>146226.53333333335</v>
      </c>
      <c r="K1762" s="544"/>
    </row>
    <row r="1763" spans="1:20" ht="15" customHeight="1">
      <c r="A1763" s="458"/>
      <c r="B1763" s="459"/>
      <c r="C1763" s="460" t="s">
        <v>621</v>
      </c>
      <c r="D1763" s="495" t="s">
        <v>870</v>
      </c>
      <c r="E1763" s="496"/>
      <c r="F1763" s="497" t="s">
        <v>606</v>
      </c>
      <c r="G1763" s="572">
        <v>1</v>
      </c>
      <c r="H1763" s="465">
        <f>(280000+57000+40000+24000)/12</f>
        <v>33416.666666666664</v>
      </c>
      <c r="I1763" s="466">
        <f t="shared" si="33"/>
        <v>33416.666666666664</v>
      </c>
      <c r="K1763" s="544"/>
    </row>
    <row r="1764" spans="1:20" ht="15" customHeight="1">
      <c r="A1764" s="458"/>
      <c r="B1764" s="459"/>
      <c r="C1764" s="460" t="s">
        <v>621</v>
      </c>
      <c r="D1764" s="495" t="s">
        <v>871</v>
      </c>
      <c r="E1764" s="496"/>
      <c r="F1764" s="497" t="s">
        <v>272</v>
      </c>
      <c r="G1764" s="572">
        <v>1</v>
      </c>
      <c r="H1764" s="465">
        <f>(5000000/40)/8</f>
        <v>15625</v>
      </c>
      <c r="I1764" s="466">
        <f t="shared" si="33"/>
        <v>15625</v>
      </c>
      <c r="K1764" s="544"/>
    </row>
    <row r="1765" spans="1:20" ht="15" customHeight="1">
      <c r="A1765" s="1026" t="s">
        <v>872</v>
      </c>
      <c r="B1765" s="1027"/>
      <c r="C1765" s="1027"/>
      <c r="D1765" s="1027"/>
      <c r="E1765" s="1027"/>
      <c r="F1765" s="1027"/>
      <c r="G1765" s="1027"/>
      <c r="H1765" s="1028"/>
      <c r="I1765" s="578">
        <f>SUM(I1761:I1764)</f>
        <v>231948.2</v>
      </c>
      <c r="K1765" s="544"/>
    </row>
    <row r="1766" spans="1:20" ht="15" customHeight="1">
      <c r="A1766" s="575"/>
      <c r="B1766" s="576"/>
      <c r="C1766" s="576"/>
      <c r="D1766" s="576"/>
      <c r="E1766" s="576"/>
      <c r="F1766" s="576"/>
      <c r="G1766" s="576"/>
      <c r="H1766" s="577"/>
      <c r="I1766" s="578"/>
      <c r="K1766" s="544"/>
    </row>
    <row r="1767" spans="1:20" ht="15" customHeight="1">
      <c r="A1767" s="473"/>
      <c r="B1767" s="474" t="s">
        <v>643</v>
      </c>
      <c r="C1767" s="475"/>
      <c r="D1767" s="498"/>
      <c r="E1767" s="499"/>
      <c r="F1767" s="500"/>
      <c r="G1767" s="479"/>
      <c r="H1767" s="480"/>
      <c r="I1767" s="480">
        <f>I1759+I1765</f>
        <v>294171.75357142859</v>
      </c>
      <c r="K1767" s="544"/>
    </row>
    <row r="1768" spans="1:20" ht="15" customHeight="1">
      <c r="A1768" s="481"/>
      <c r="B1768" s="482" t="s">
        <v>644</v>
      </c>
      <c r="C1768" s="483"/>
      <c r="D1768" s="501"/>
      <c r="E1768" s="483"/>
      <c r="F1768" s="486">
        <v>0</v>
      </c>
      <c r="G1768" s="487"/>
      <c r="H1768" s="488"/>
      <c r="I1768" s="480">
        <f>I1767*F1768</f>
        <v>0</v>
      </c>
      <c r="K1768" s="544"/>
    </row>
    <row r="1769" spans="1:20" ht="15" customHeight="1">
      <c r="A1769" s="481"/>
      <c r="B1769" s="482" t="s">
        <v>645</v>
      </c>
      <c r="C1769" s="483"/>
      <c r="D1769" s="501"/>
      <c r="E1769" s="483"/>
      <c r="F1769" s="483"/>
      <c r="G1769" s="487"/>
      <c r="H1769" s="488"/>
      <c r="I1769" s="480">
        <f>I1767+I1768</f>
        <v>294171.75357142859</v>
      </c>
      <c r="K1769" s="544"/>
    </row>
    <row r="1770" spans="1:20" ht="15" customHeight="1">
      <c r="A1770" s="433"/>
      <c r="B1770" s="434"/>
      <c r="C1770" s="419"/>
      <c r="D1770" s="434"/>
      <c r="E1770" s="419"/>
      <c r="F1770" s="435"/>
      <c r="G1770" s="436"/>
      <c r="H1770" s="437"/>
      <c r="I1770" s="437"/>
    </row>
    <row r="1771" spans="1:20" ht="15" customHeight="1">
      <c r="A1771" s="433"/>
      <c r="B1771" s="434"/>
      <c r="C1771" s="419"/>
      <c r="D1771" s="434"/>
      <c r="E1771" s="419"/>
      <c r="F1771" s="435"/>
      <c r="G1771" s="436"/>
      <c r="H1771" s="437"/>
      <c r="I1771" s="437"/>
    </row>
    <row r="1772" spans="1:20" ht="15" customHeight="1">
      <c r="A1772" s="433" t="s">
        <v>611</v>
      </c>
      <c r="B1772" s="434"/>
      <c r="C1772" s="419" t="s">
        <v>589</v>
      </c>
      <c r="D1772" s="434" t="s">
        <v>888</v>
      </c>
      <c r="E1772" s="419"/>
      <c r="F1772" s="435"/>
      <c r="G1772" s="436"/>
      <c r="H1772" s="437"/>
      <c r="I1772" s="437"/>
      <c r="K1772" s="544"/>
    </row>
    <row r="1773" spans="1:20" ht="15" customHeight="1">
      <c r="A1773" s="433" t="s">
        <v>613</v>
      </c>
      <c r="B1773" s="434"/>
      <c r="C1773" s="419" t="s">
        <v>589</v>
      </c>
      <c r="D1773" s="434" t="s">
        <v>606</v>
      </c>
      <c r="E1773" s="419"/>
      <c r="F1773" s="435"/>
      <c r="G1773" s="436"/>
      <c r="H1773" s="437"/>
      <c r="I1773" s="437"/>
      <c r="K1773" s="544"/>
    </row>
    <row r="1774" spans="1:20" ht="15" customHeight="1">
      <c r="A1774" s="1012" t="s">
        <v>70</v>
      </c>
      <c r="B1774" s="1012" t="s">
        <v>350</v>
      </c>
      <c r="C1774" s="1014"/>
      <c r="D1774" s="1015"/>
      <c r="E1774" s="1018" t="s">
        <v>614</v>
      </c>
      <c r="F1774" s="1018" t="s">
        <v>615</v>
      </c>
      <c r="G1774" s="1020" t="s">
        <v>616</v>
      </c>
      <c r="H1774" s="443" t="s">
        <v>617</v>
      </c>
      <c r="I1774" s="443" t="s">
        <v>618</v>
      </c>
      <c r="K1774" s="544"/>
    </row>
    <row r="1775" spans="1:20" ht="15" customHeight="1">
      <c r="A1775" s="1013"/>
      <c r="B1775" s="1013"/>
      <c r="C1775" s="1016"/>
      <c r="D1775" s="1017"/>
      <c r="E1775" s="1019"/>
      <c r="F1775" s="1019"/>
      <c r="G1775" s="1021"/>
      <c r="H1775" s="449" t="s">
        <v>619</v>
      </c>
      <c r="I1775" s="449" t="s">
        <v>619</v>
      </c>
      <c r="K1775" s="544"/>
    </row>
    <row r="1776" spans="1:20" ht="15" customHeight="1">
      <c r="A1776" s="450"/>
      <c r="B1776" s="451"/>
      <c r="C1776" s="452"/>
      <c r="D1776" s="490"/>
      <c r="E1776" s="491"/>
      <c r="F1776" s="492"/>
      <c r="G1776" s="456"/>
      <c r="H1776" s="457"/>
      <c r="I1776" s="457"/>
      <c r="K1776" s="544"/>
      <c r="T1776" s="493" t="s">
        <v>874</v>
      </c>
    </row>
    <row r="1777" spans="1:21" ht="15" customHeight="1">
      <c r="A1777" s="458">
        <v>1</v>
      </c>
      <c r="B1777" s="459" t="s">
        <v>620</v>
      </c>
      <c r="D1777" s="495"/>
      <c r="E1777" s="496"/>
      <c r="F1777" s="497"/>
      <c r="G1777" s="464"/>
      <c r="H1777" s="465"/>
      <c r="I1777" s="466"/>
      <c r="K1777" s="544"/>
      <c r="L1777" s="493" t="s">
        <v>875</v>
      </c>
      <c r="M1777" s="493" t="s">
        <v>876</v>
      </c>
      <c r="O1777" s="567" t="s">
        <v>378</v>
      </c>
      <c r="P1777" s="568">
        <f>M1778+L1780+P1780+M1781+O1782</f>
        <v>1.2280000000000002</v>
      </c>
      <c r="Q1777" s="494" t="s">
        <v>606</v>
      </c>
      <c r="R1777" s="493">
        <f>(1/0.1)*P1777</f>
        <v>12.280000000000001</v>
      </c>
      <c r="S1777" s="493" t="s">
        <v>606</v>
      </c>
      <c r="T1777" s="493">
        <f>7.4/12</f>
        <v>0.6166666666666667</v>
      </c>
      <c r="U1777" s="493">
        <f>R1777*T1777</f>
        <v>7.5726666666666675</v>
      </c>
    </row>
    <row r="1778" spans="1:21" ht="15" customHeight="1" thickBot="1">
      <c r="A1778" s="458"/>
      <c r="B1778" s="459"/>
      <c r="C1778" s="460" t="s">
        <v>621</v>
      </c>
      <c r="D1778" s="495" t="s">
        <v>622</v>
      </c>
      <c r="E1778" s="496" t="s">
        <v>623</v>
      </c>
      <c r="F1778" s="497" t="s">
        <v>624</v>
      </c>
      <c r="G1778" s="572">
        <f>1.65</f>
        <v>1.65</v>
      </c>
      <c r="H1778" s="465">
        <v>135000</v>
      </c>
      <c r="I1778" s="466">
        <f t="shared" ref="I1778:I1785" si="34">G1778*H1778</f>
        <v>222750</v>
      </c>
      <c r="K1778" s="544"/>
      <c r="M1778" s="1029">
        <f>0.45-0.05</f>
        <v>0.4</v>
      </c>
      <c r="N1778" s="1029"/>
      <c r="O1778" s="1029"/>
    </row>
    <row r="1779" spans="1:21" ht="15" customHeight="1" thickTop="1">
      <c r="A1779" s="458"/>
      <c r="B1779" s="459"/>
      <c r="C1779" s="460" t="s">
        <v>621</v>
      </c>
      <c r="D1779" s="495" t="s">
        <v>659</v>
      </c>
      <c r="E1779" s="496" t="s">
        <v>626</v>
      </c>
      <c r="F1779" s="497" t="s">
        <v>624</v>
      </c>
      <c r="G1779" s="572">
        <f>0.275</f>
        <v>0.27500000000000002</v>
      </c>
      <c r="H1779" s="465">
        <v>170000</v>
      </c>
      <c r="I1779" s="466">
        <f t="shared" si="34"/>
        <v>46750.000000000007</v>
      </c>
      <c r="K1779" s="544"/>
      <c r="M1779" s="579"/>
      <c r="N1779" s="580"/>
      <c r="O1779" s="581"/>
    </row>
    <row r="1780" spans="1:21" ht="15" customHeight="1" thickBot="1">
      <c r="A1780" s="458"/>
      <c r="B1780" s="459"/>
      <c r="C1780" s="460" t="s">
        <v>621</v>
      </c>
      <c r="D1780" s="495" t="s">
        <v>660</v>
      </c>
      <c r="E1780" s="496" t="s">
        <v>627</v>
      </c>
      <c r="F1780" s="497" t="s">
        <v>624</v>
      </c>
      <c r="G1780" s="572">
        <f>0.028</f>
        <v>2.8000000000000001E-2</v>
      </c>
      <c r="H1780" s="465">
        <v>190000</v>
      </c>
      <c r="I1780" s="466">
        <f t="shared" si="34"/>
        <v>5320</v>
      </c>
      <c r="K1780" s="544"/>
      <c r="L1780" s="493">
        <f>0.2-0.05</f>
        <v>0.15000000000000002</v>
      </c>
      <c r="M1780" s="582"/>
      <c r="N1780" s="583"/>
      <c r="O1780" s="584"/>
      <c r="P1780" s="568">
        <f>L1780</f>
        <v>0.15000000000000002</v>
      </c>
    </row>
    <row r="1781" spans="1:21" ht="15" customHeight="1" thickTop="1">
      <c r="A1781" s="458"/>
      <c r="B1781" s="459"/>
      <c r="C1781" s="460" t="s">
        <v>621</v>
      </c>
      <c r="D1781" s="495" t="s">
        <v>628</v>
      </c>
      <c r="E1781" s="496" t="s">
        <v>629</v>
      </c>
      <c r="F1781" s="497" t="s">
        <v>624</v>
      </c>
      <c r="G1781" s="572">
        <f>0.083/8</f>
        <v>1.0375000000000001E-2</v>
      </c>
      <c r="H1781" s="465">
        <v>235000</v>
      </c>
      <c r="I1781" s="466">
        <f t="shared" si="34"/>
        <v>2438.125</v>
      </c>
      <c r="K1781" s="544"/>
      <c r="M1781" s="1029">
        <f>M1778</f>
        <v>0.4</v>
      </c>
      <c r="N1781" s="1029"/>
      <c r="O1781" s="1029"/>
    </row>
    <row r="1782" spans="1:21" ht="15" customHeight="1">
      <c r="A1782" s="458"/>
      <c r="B1782" s="459"/>
      <c r="C1782" s="460" t="s">
        <v>621</v>
      </c>
      <c r="D1782" s="495" t="s">
        <v>863</v>
      </c>
      <c r="E1782" s="496"/>
      <c r="F1782" s="497" t="s">
        <v>272</v>
      </c>
      <c r="G1782" s="572">
        <f t="shared" ref="G1782:G1785" si="35">1/8</f>
        <v>0.125</v>
      </c>
      <c r="H1782" s="465">
        <f>70000/7</f>
        <v>10000</v>
      </c>
      <c r="I1782" s="466">
        <f t="shared" si="34"/>
        <v>1250</v>
      </c>
      <c r="K1782" s="544"/>
      <c r="L1782" s="460" t="s">
        <v>868</v>
      </c>
      <c r="M1782" s="567" t="s">
        <v>378</v>
      </c>
      <c r="O1782" s="493">
        <f>4*0.016*2</f>
        <v>0.128</v>
      </c>
      <c r="P1782" s="494" t="s">
        <v>606</v>
      </c>
    </row>
    <row r="1783" spans="1:21" ht="15" customHeight="1">
      <c r="A1783" s="458"/>
      <c r="B1783" s="459"/>
      <c r="C1783" s="460" t="s">
        <v>621</v>
      </c>
      <c r="D1783" s="495" t="s">
        <v>864</v>
      </c>
      <c r="E1783" s="496"/>
      <c r="F1783" s="497" t="s">
        <v>272</v>
      </c>
      <c r="G1783" s="572">
        <f t="shared" si="35"/>
        <v>0.125</v>
      </c>
      <c r="H1783" s="465">
        <f>50000/7</f>
        <v>7142.8571428571431</v>
      </c>
      <c r="I1783" s="466">
        <f t="shared" si="34"/>
        <v>892.85714285714289</v>
      </c>
      <c r="K1783" s="544"/>
      <c r="L1783" s="493" t="s">
        <v>881</v>
      </c>
      <c r="M1783" s="567" t="s">
        <v>378</v>
      </c>
      <c r="O1783" s="493">
        <f>O1784*8</f>
        <v>8</v>
      </c>
      <c r="P1783" s="494" t="s">
        <v>606</v>
      </c>
      <c r="R1783" s="493">
        <f>O1783*1.58</f>
        <v>12.64</v>
      </c>
      <c r="S1783" s="493" t="s">
        <v>96</v>
      </c>
    </row>
    <row r="1784" spans="1:21" ht="15" customHeight="1">
      <c r="A1784" s="458"/>
      <c r="B1784" s="459"/>
      <c r="C1784" s="460" t="s">
        <v>621</v>
      </c>
      <c r="D1784" s="495" t="s">
        <v>865</v>
      </c>
      <c r="E1784" s="496"/>
      <c r="F1784" s="497" t="s">
        <v>272</v>
      </c>
      <c r="G1784" s="572">
        <f t="shared" si="35"/>
        <v>0.125</v>
      </c>
      <c r="H1784" s="465">
        <f>50000/7</f>
        <v>7142.8571428571431</v>
      </c>
      <c r="I1784" s="466">
        <f t="shared" si="34"/>
        <v>892.85714285714289</v>
      </c>
      <c r="K1784" s="544"/>
      <c r="L1784" s="493" t="s">
        <v>879</v>
      </c>
      <c r="M1784" s="567" t="s">
        <v>378</v>
      </c>
      <c r="O1784" s="493">
        <v>1</v>
      </c>
      <c r="P1784" s="494" t="s">
        <v>606</v>
      </c>
    </row>
    <row r="1785" spans="1:21" ht="15" customHeight="1">
      <c r="A1785" s="458"/>
      <c r="B1785" s="459"/>
      <c r="C1785" s="460" t="s">
        <v>621</v>
      </c>
      <c r="D1785" s="495" t="s">
        <v>866</v>
      </c>
      <c r="E1785" s="496"/>
      <c r="F1785" s="497" t="s">
        <v>272</v>
      </c>
      <c r="G1785" s="572">
        <f t="shared" si="35"/>
        <v>0.125</v>
      </c>
      <c r="H1785" s="465">
        <f>100000/7</f>
        <v>14285.714285714286</v>
      </c>
      <c r="I1785" s="466">
        <f t="shared" si="34"/>
        <v>1785.7142857142858</v>
      </c>
      <c r="K1785" s="544"/>
    </row>
    <row r="1786" spans="1:21" ht="15" customHeight="1">
      <c r="A1786" s="1026" t="s">
        <v>856</v>
      </c>
      <c r="B1786" s="1027"/>
      <c r="C1786" s="1027"/>
      <c r="D1786" s="1027"/>
      <c r="E1786" s="1027"/>
      <c r="F1786" s="1027"/>
      <c r="G1786" s="1027"/>
      <c r="H1786" s="1028"/>
      <c r="I1786" s="578">
        <f>SUM(I1778:I1785)</f>
        <v>282079.55357142858</v>
      </c>
      <c r="K1786" s="544"/>
    </row>
    <row r="1787" spans="1:21" ht="15" customHeight="1">
      <c r="A1787" s="458">
        <v>2</v>
      </c>
      <c r="B1787" s="459" t="s">
        <v>630</v>
      </c>
      <c r="D1787" s="495"/>
      <c r="E1787" s="496"/>
      <c r="F1787" s="497"/>
      <c r="G1787" s="572"/>
      <c r="H1787" s="465"/>
      <c r="I1787" s="466"/>
      <c r="K1787" s="544"/>
    </row>
    <row r="1788" spans="1:21" ht="15" customHeight="1">
      <c r="A1788" s="458"/>
      <c r="B1788" s="459"/>
      <c r="C1788" s="460" t="s">
        <v>621</v>
      </c>
      <c r="D1788" s="495" t="s">
        <v>867</v>
      </c>
      <c r="E1788" s="496"/>
      <c r="F1788" s="497" t="s">
        <v>272</v>
      </c>
      <c r="G1788" s="572">
        <f>(0.4*0.2*13)/13</f>
        <v>8.0000000000000016E-2</v>
      </c>
      <c r="H1788" s="465">
        <f>$H$1709</f>
        <v>917000</v>
      </c>
      <c r="I1788" s="466">
        <f t="shared" ref="I1788:I1791" si="36">G1788*H1788</f>
        <v>73360.000000000015</v>
      </c>
      <c r="K1788" s="544"/>
    </row>
    <row r="1789" spans="1:21" ht="15" customHeight="1">
      <c r="A1789" s="458"/>
      <c r="B1789" s="459"/>
      <c r="C1789" s="460" t="s">
        <v>621</v>
      </c>
      <c r="D1789" s="495" t="s">
        <v>869</v>
      </c>
      <c r="E1789" s="496"/>
      <c r="F1789" s="497" t="s">
        <v>96</v>
      </c>
      <c r="G1789" s="572">
        <f>U1777+R1783</f>
        <v>20.212666666666667</v>
      </c>
      <c r="H1789" s="465">
        <v>19700</v>
      </c>
      <c r="I1789" s="466">
        <f t="shared" si="36"/>
        <v>398189.53333333333</v>
      </c>
      <c r="K1789" s="544"/>
    </row>
    <row r="1790" spans="1:21" ht="15" customHeight="1">
      <c r="A1790" s="458"/>
      <c r="B1790" s="459"/>
      <c r="C1790" s="460" t="s">
        <v>621</v>
      </c>
      <c r="D1790" s="495" t="s">
        <v>870</v>
      </c>
      <c r="E1790" s="496"/>
      <c r="F1790" s="497" t="s">
        <v>606</v>
      </c>
      <c r="G1790" s="572">
        <v>1</v>
      </c>
      <c r="H1790" s="465">
        <f>(280000+57000+40000+24000)/8</f>
        <v>50125</v>
      </c>
      <c r="I1790" s="466">
        <f t="shared" si="36"/>
        <v>50125</v>
      </c>
      <c r="K1790" s="544"/>
    </row>
    <row r="1791" spans="1:21" ht="15" customHeight="1">
      <c r="A1791" s="458"/>
      <c r="B1791" s="459"/>
      <c r="C1791" s="460" t="s">
        <v>621</v>
      </c>
      <c r="D1791" s="495" t="s">
        <v>871</v>
      </c>
      <c r="E1791" s="496"/>
      <c r="F1791" s="497" t="s">
        <v>272</v>
      </c>
      <c r="G1791" s="572">
        <v>1</v>
      </c>
      <c r="H1791" s="465">
        <f>(5000000/40)/8</f>
        <v>15625</v>
      </c>
      <c r="I1791" s="466">
        <f t="shared" si="36"/>
        <v>15625</v>
      </c>
      <c r="K1791" s="544"/>
    </row>
    <row r="1792" spans="1:21" ht="15" customHeight="1">
      <c r="A1792" s="1026" t="s">
        <v>872</v>
      </c>
      <c r="B1792" s="1027"/>
      <c r="C1792" s="1027"/>
      <c r="D1792" s="1027"/>
      <c r="E1792" s="1027"/>
      <c r="F1792" s="1027"/>
      <c r="G1792" s="1027"/>
      <c r="H1792" s="1028"/>
      <c r="I1792" s="578">
        <f>SUM(I1788:I1791)</f>
        <v>537299.53333333333</v>
      </c>
      <c r="K1792" s="544"/>
    </row>
    <row r="1793" spans="1:21" ht="15" customHeight="1">
      <c r="A1793" s="575"/>
      <c r="B1793" s="576"/>
      <c r="C1793" s="576"/>
      <c r="D1793" s="576"/>
      <c r="E1793" s="576"/>
      <c r="F1793" s="576"/>
      <c r="G1793" s="576"/>
      <c r="H1793" s="577"/>
      <c r="I1793" s="578"/>
      <c r="K1793" s="544"/>
    </row>
    <row r="1794" spans="1:21" ht="15" customHeight="1">
      <c r="A1794" s="473"/>
      <c r="B1794" s="474" t="s">
        <v>643</v>
      </c>
      <c r="C1794" s="475"/>
      <c r="D1794" s="498"/>
      <c r="E1794" s="499"/>
      <c r="F1794" s="500"/>
      <c r="G1794" s="479"/>
      <c r="H1794" s="480"/>
      <c r="I1794" s="480">
        <f>I1786+I1792</f>
        <v>819379.08690476185</v>
      </c>
      <c r="K1794" s="544"/>
    </row>
    <row r="1795" spans="1:21" ht="15" customHeight="1">
      <c r="A1795" s="481"/>
      <c r="B1795" s="482" t="s">
        <v>644</v>
      </c>
      <c r="C1795" s="483"/>
      <c r="D1795" s="501"/>
      <c r="E1795" s="483"/>
      <c r="F1795" s="486">
        <v>0</v>
      </c>
      <c r="G1795" s="487"/>
      <c r="H1795" s="488"/>
      <c r="I1795" s="480">
        <f>I1794*F1795</f>
        <v>0</v>
      </c>
      <c r="K1795" s="544"/>
    </row>
    <row r="1796" spans="1:21" ht="15" customHeight="1">
      <c r="A1796" s="481"/>
      <c r="B1796" s="482" t="s">
        <v>645</v>
      </c>
      <c r="C1796" s="483"/>
      <c r="D1796" s="501"/>
      <c r="E1796" s="483"/>
      <c r="F1796" s="483"/>
      <c r="G1796" s="487"/>
      <c r="H1796" s="488"/>
      <c r="I1796" s="480">
        <f>I1794+I1795</f>
        <v>819379.08690476185</v>
      </c>
      <c r="K1796" s="544"/>
    </row>
    <row r="1797" spans="1:21" ht="15" customHeight="1">
      <c r="A1797" s="433"/>
      <c r="B1797" s="434"/>
      <c r="C1797" s="419"/>
      <c r="D1797" s="434"/>
      <c r="E1797" s="419"/>
      <c r="F1797" s="435"/>
      <c r="G1797" s="436"/>
      <c r="H1797" s="437"/>
      <c r="I1797" s="437"/>
    </row>
    <row r="1798" spans="1:21" ht="15" customHeight="1">
      <c r="A1798" s="433" t="s">
        <v>611</v>
      </c>
      <c r="B1798" s="434"/>
      <c r="C1798" s="419" t="s">
        <v>589</v>
      </c>
      <c r="D1798" s="434" t="s">
        <v>889</v>
      </c>
      <c r="E1798" s="419"/>
      <c r="F1798" s="435"/>
      <c r="G1798" s="436"/>
      <c r="H1798" s="437"/>
      <c r="I1798" s="437"/>
      <c r="K1798" s="544"/>
    </row>
    <row r="1799" spans="1:21" ht="15" customHeight="1">
      <c r="A1799" s="433" t="s">
        <v>613</v>
      </c>
      <c r="B1799" s="434"/>
      <c r="C1799" s="419" t="s">
        <v>589</v>
      </c>
      <c r="D1799" s="434" t="s">
        <v>606</v>
      </c>
      <c r="E1799" s="419"/>
      <c r="F1799" s="435"/>
      <c r="G1799" s="436"/>
      <c r="H1799" s="437"/>
      <c r="I1799" s="437"/>
      <c r="K1799" s="544"/>
    </row>
    <row r="1800" spans="1:21" ht="15" customHeight="1">
      <c r="A1800" s="1012" t="s">
        <v>70</v>
      </c>
      <c r="B1800" s="1012" t="s">
        <v>350</v>
      </c>
      <c r="C1800" s="1014"/>
      <c r="D1800" s="1015"/>
      <c r="E1800" s="1018" t="s">
        <v>614</v>
      </c>
      <c r="F1800" s="1018" t="s">
        <v>615</v>
      </c>
      <c r="G1800" s="1020" t="s">
        <v>616</v>
      </c>
      <c r="H1800" s="443" t="s">
        <v>617</v>
      </c>
      <c r="I1800" s="443" t="s">
        <v>618</v>
      </c>
      <c r="K1800" s="544"/>
    </row>
    <row r="1801" spans="1:21" ht="15" customHeight="1">
      <c r="A1801" s="1013"/>
      <c r="B1801" s="1013"/>
      <c r="C1801" s="1016"/>
      <c r="D1801" s="1017"/>
      <c r="E1801" s="1019"/>
      <c r="F1801" s="1019"/>
      <c r="G1801" s="1021"/>
      <c r="H1801" s="449" t="s">
        <v>619</v>
      </c>
      <c r="I1801" s="449" t="s">
        <v>619</v>
      </c>
      <c r="K1801" s="544"/>
    </row>
    <row r="1802" spans="1:21" ht="15" customHeight="1">
      <c r="A1802" s="450"/>
      <c r="B1802" s="451"/>
      <c r="C1802" s="452"/>
      <c r="D1802" s="490"/>
      <c r="E1802" s="491"/>
      <c r="F1802" s="492"/>
      <c r="G1802" s="456"/>
      <c r="H1802" s="457"/>
      <c r="I1802" s="457"/>
      <c r="K1802" s="544"/>
      <c r="T1802" s="493" t="s">
        <v>874</v>
      </c>
    </row>
    <row r="1803" spans="1:21" ht="15" customHeight="1">
      <c r="A1803" s="458">
        <v>1</v>
      </c>
      <c r="B1803" s="459" t="s">
        <v>620</v>
      </c>
      <c r="D1803" s="495"/>
      <c r="E1803" s="496"/>
      <c r="F1803" s="497"/>
      <c r="G1803" s="464"/>
      <c r="H1803" s="465"/>
      <c r="I1803" s="466"/>
      <c r="K1803" s="544"/>
      <c r="L1803" s="493" t="s">
        <v>875</v>
      </c>
      <c r="M1803" s="493" t="s">
        <v>876</v>
      </c>
      <c r="O1803" s="567" t="s">
        <v>378</v>
      </c>
      <c r="P1803" s="568">
        <f>M1804+L1806+P1806+M1807+O1808</f>
        <v>1.1280000000000001</v>
      </c>
      <c r="Q1803" s="494" t="s">
        <v>606</v>
      </c>
      <c r="R1803" s="493">
        <f>(1/0.1)*P1803</f>
        <v>11.280000000000001</v>
      </c>
      <c r="S1803" s="493" t="s">
        <v>606</v>
      </c>
      <c r="T1803" s="493">
        <f>7.4/12</f>
        <v>0.6166666666666667</v>
      </c>
      <c r="U1803" s="493">
        <f>R1803*T1803</f>
        <v>6.9560000000000013</v>
      </c>
    </row>
    <row r="1804" spans="1:21" ht="15" customHeight="1" thickBot="1">
      <c r="A1804" s="458"/>
      <c r="B1804" s="459"/>
      <c r="C1804" s="460" t="s">
        <v>621</v>
      </c>
      <c r="D1804" s="495" t="s">
        <v>622</v>
      </c>
      <c r="E1804" s="496" t="s">
        <v>623</v>
      </c>
      <c r="F1804" s="497" t="s">
        <v>624</v>
      </c>
      <c r="G1804" s="572">
        <f>1.65</f>
        <v>1.65</v>
      </c>
      <c r="H1804" s="465">
        <v>135000</v>
      </c>
      <c r="I1804" s="466">
        <f t="shared" ref="I1804:I1811" si="37">G1804*H1804</f>
        <v>222750</v>
      </c>
      <c r="K1804" s="544"/>
      <c r="M1804" s="1029">
        <f>0.4-0.05</f>
        <v>0.35000000000000003</v>
      </c>
      <c r="N1804" s="1029"/>
      <c r="O1804" s="1029"/>
    </row>
    <row r="1805" spans="1:21" ht="15" customHeight="1" thickTop="1">
      <c r="A1805" s="458"/>
      <c r="B1805" s="459"/>
      <c r="C1805" s="460" t="s">
        <v>621</v>
      </c>
      <c r="D1805" s="495" t="s">
        <v>659</v>
      </c>
      <c r="E1805" s="496" t="s">
        <v>626</v>
      </c>
      <c r="F1805" s="497" t="s">
        <v>624</v>
      </c>
      <c r="G1805" s="572">
        <f>0.275</f>
        <v>0.27500000000000002</v>
      </c>
      <c r="H1805" s="465">
        <v>170000</v>
      </c>
      <c r="I1805" s="466">
        <f t="shared" si="37"/>
        <v>46750.000000000007</v>
      </c>
      <c r="K1805" s="544"/>
      <c r="M1805" s="579"/>
      <c r="N1805" s="580"/>
      <c r="O1805" s="581"/>
    </row>
    <row r="1806" spans="1:21" ht="15" customHeight="1" thickBot="1">
      <c r="A1806" s="458"/>
      <c r="B1806" s="459"/>
      <c r="C1806" s="460" t="s">
        <v>621</v>
      </c>
      <c r="D1806" s="495" t="s">
        <v>660</v>
      </c>
      <c r="E1806" s="496" t="s">
        <v>627</v>
      </c>
      <c r="F1806" s="497" t="s">
        <v>624</v>
      </c>
      <c r="G1806" s="572">
        <f>0.028</f>
        <v>2.8000000000000001E-2</v>
      </c>
      <c r="H1806" s="465">
        <v>190000</v>
      </c>
      <c r="I1806" s="466">
        <f t="shared" si="37"/>
        <v>5320</v>
      </c>
      <c r="K1806" s="544"/>
      <c r="L1806" s="493">
        <f>0.2-0.05</f>
        <v>0.15000000000000002</v>
      </c>
      <c r="M1806" s="582"/>
      <c r="N1806" s="583"/>
      <c r="O1806" s="584"/>
      <c r="P1806" s="568">
        <f>L1806</f>
        <v>0.15000000000000002</v>
      </c>
    </row>
    <row r="1807" spans="1:21" ht="15" customHeight="1" thickTop="1">
      <c r="A1807" s="458"/>
      <c r="B1807" s="459"/>
      <c r="C1807" s="460" t="s">
        <v>621</v>
      </c>
      <c r="D1807" s="495" t="s">
        <v>628</v>
      </c>
      <c r="E1807" s="496" t="s">
        <v>629</v>
      </c>
      <c r="F1807" s="497" t="s">
        <v>624</v>
      </c>
      <c r="G1807" s="572">
        <f>0.083/8</f>
        <v>1.0375000000000001E-2</v>
      </c>
      <c r="H1807" s="465">
        <v>235000</v>
      </c>
      <c r="I1807" s="466">
        <f t="shared" si="37"/>
        <v>2438.125</v>
      </c>
      <c r="K1807" s="544"/>
      <c r="M1807" s="1029">
        <f>M1804</f>
        <v>0.35000000000000003</v>
      </c>
      <c r="N1807" s="1029"/>
      <c r="O1807" s="1029"/>
    </row>
    <row r="1808" spans="1:21" ht="15" customHeight="1">
      <c r="A1808" s="458"/>
      <c r="B1808" s="459"/>
      <c r="C1808" s="460" t="s">
        <v>621</v>
      </c>
      <c r="D1808" s="495" t="s">
        <v>863</v>
      </c>
      <c r="E1808" s="496"/>
      <c r="F1808" s="497" t="s">
        <v>272</v>
      </c>
      <c r="G1808" s="572">
        <f t="shared" ref="G1808:G1811" si="38">1/8</f>
        <v>0.125</v>
      </c>
      <c r="H1808" s="465">
        <f>70000/7</f>
        <v>10000</v>
      </c>
      <c r="I1808" s="466">
        <f t="shared" si="37"/>
        <v>1250</v>
      </c>
      <c r="K1808" s="544"/>
      <c r="L1808" s="460" t="s">
        <v>868</v>
      </c>
      <c r="M1808" s="567" t="s">
        <v>378</v>
      </c>
      <c r="O1808" s="493">
        <f>4*0.016*2</f>
        <v>0.128</v>
      </c>
      <c r="P1808" s="494" t="s">
        <v>606</v>
      </c>
    </row>
    <row r="1809" spans="1:19" ht="15" customHeight="1">
      <c r="A1809" s="458"/>
      <c r="B1809" s="459"/>
      <c r="C1809" s="460" t="s">
        <v>621</v>
      </c>
      <c r="D1809" s="495" t="s">
        <v>864</v>
      </c>
      <c r="E1809" s="496"/>
      <c r="F1809" s="497" t="s">
        <v>272</v>
      </c>
      <c r="G1809" s="572">
        <f t="shared" si="38"/>
        <v>0.125</v>
      </c>
      <c r="H1809" s="465">
        <f>50000/7</f>
        <v>7142.8571428571431</v>
      </c>
      <c r="I1809" s="466">
        <f t="shared" si="37"/>
        <v>892.85714285714289</v>
      </c>
      <c r="K1809" s="544"/>
      <c r="L1809" s="493" t="s">
        <v>881</v>
      </c>
      <c r="M1809" s="567" t="s">
        <v>378</v>
      </c>
      <c r="O1809" s="493">
        <f>O1810*8</f>
        <v>8</v>
      </c>
      <c r="P1809" s="494" t="s">
        <v>606</v>
      </c>
      <c r="R1809" s="493">
        <f>O1809*1.58</f>
        <v>12.64</v>
      </c>
      <c r="S1809" s="493" t="s">
        <v>96</v>
      </c>
    </row>
    <row r="1810" spans="1:19" ht="15" customHeight="1">
      <c r="A1810" s="458"/>
      <c r="B1810" s="459"/>
      <c r="C1810" s="460" t="s">
        <v>621</v>
      </c>
      <c r="D1810" s="495" t="s">
        <v>865</v>
      </c>
      <c r="E1810" s="496"/>
      <c r="F1810" s="497" t="s">
        <v>272</v>
      </c>
      <c r="G1810" s="572">
        <f t="shared" si="38"/>
        <v>0.125</v>
      </c>
      <c r="H1810" s="465">
        <f>50000/7</f>
        <v>7142.8571428571431</v>
      </c>
      <c r="I1810" s="466">
        <f t="shared" si="37"/>
        <v>892.85714285714289</v>
      </c>
      <c r="K1810" s="544"/>
      <c r="L1810" s="493" t="s">
        <v>879</v>
      </c>
      <c r="M1810" s="567" t="s">
        <v>378</v>
      </c>
      <c r="O1810" s="493">
        <v>1</v>
      </c>
      <c r="P1810" s="494" t="s">
        <v>606</v>
      </c>
    </row>
    <row r="1811" spans="1:19" ht="15" customHeight="1">
      <c r="A1811" s="458"/>
      <c r="B1811" s="459"/>
      <c r="C1811" s="460" t="s">
        <v>621</v>
      </c>
      <c r="D1811" s="495" t="s">
        <v>866</v>
      </c>
      <c r="E1811" s="496"/>
      <c r="F1811" s="497" t="s">
        <v>272</v>
      </c>
      <c r="G1811" s="572">
        <f t="shared" si="38"/>
        <v>0.125</v>
      </c>
      <c r="H1811" s="465">
        <f>100000/7</f>
        <v>14285.714285714286</v>
      </c>
      <c r="I1811" s="466">
        <f t="shared" si="37"/>
        <v>1785.7142857142858</v>
      </c>
      <c r="K1811" s="544"/>
    </row>
    <row r="1812" spans="1:19" ht="15" customHeight="1">
      <c r="A1812" s="1026" t="s">
        <v>856</v>
      </c>
      <c r="B1812" s="1027"/>
      <c r="C1812" s="1027"/>
      <c r="D1812" s="1027"/>
      <c r="E1812" s="1027"/>
      <c r="F1812" s="1027"/>
      <c r="G1812" s="1027"/>
      <c r="H1812" s="1028"/>
      <c r="I1812" s="578">
        <f>SUM(I1804:I1811)</f>
        <v>282079.55357142858</v>
      </c>
      <c r="K1812" s="544"/>
    </row>
    <row r="1813" spans="1:19" ht="15" customHeight="1">
      <c r="A1813" s="458">
        <v>2</v>
      </c>
      <c r="B1813" s="459" t="s">
        <v>630</v>
      </c>
      <c r="D1813" s="495"/>
      <c r="E1813" s="496"/>
      <c r="F1813" s="497"/>
      <c r="G1813" s="572"/>
      <c r="H1813" s="465"/>
      <c r="I1813" s="466"/>
      <c r="K1813" s="544"/>
    </row>
    <row r="1814" spans="1:19" ht="15" customHeight="1">
      <c r="A1814" s="458"/>
      <c r="B1814" s="459"/>
      <c r="C1814" s="460" t="s">
        <v>621</v>
      </c>
      <c r="D1814" s="495" t="s">
        <v>867</v>
      </c>
      <c r="E1814" s="496"/>
      <c r="F1814" s="497" t="s">
        <v>272</v>
      </c>
      <c r="G1814" s="572">
        <f>(0.4*0.2*13)/13</f>
        <v>8.0000000000000016E-2</v>
      </c>
      <c r="H1814" s="465">
        <f>$H$1709</f>
        <v>917000</v>
      </c>
      <c r="I1814" s="466">
        <f t="shared" ref="I1814:I1817" si="39">G1814*H1814</f>
        <v>73360.000000000015</v>
      </c>
      <c r="K1814" s="544"/>
    </row>
    <row r="1815" spans="1:19" ht="15" customHeight="1">
      <c r="A1815" s="458"/>
      <c r="B1815" s="459"/>
      <c r="C1815" s="460" t="s">
        <v>621</v>
      </c>
      <c r="D1815" s="495" t="s">
        <v>869</v>
      </c>
      <c r="E1815" s="496"/>
      <c r="F1815" s="497" t="s">
        <v>96</v>
      </c>
      <c r="G1815" s="572">
        <f>U1803+R1809</f>
        <v>19.596000000000004</v>
      </c>
      <c r="H1815" s="465">
        <v>19700</v>
      </c>
      <c r="I1815" s="466">
        <f t="shared" si="39"/>
        <v>386041.20000000007</v>
      </c>
      <c r="K1815" s="544"/>
    </row>
    <row r="1816" spans="1:19" ht="15" customHeight="1">
      <c r="A1816" s="458"/>
      <c r="B1816" s="459"/>
      <c r="C1816" s="460" t="s">
        <v>621</v>
      </c>
      <c r="D1816" s="495" t="s">
        <v>870</v>
      </c>
      <c r="E1816" s="496"/>
      <c r="F1816" s="497" t="s">
        <v>606</v>
      </c>
      <c r="G1816" s="572">
        <v>1</v>
      </c>
      <c r="H1816" s="465">
        <f>(280000+57000+40000+24000)/8</f>
        <v>50125</v>
      </c>
      <c r="I1816" s="466">
        <f t="shared" si="39"/>
        <v>50125</v>
      </c>
      <c r="K1816" s="544"/>
    </row>
    <row r="1817" spans="1:19" ht="15" customHeight="1">
      <c r="A1817" s="458"/>
      <c r="B1817" s="459"/>
      <c r="C1817" s="460" t="s">
        <v>621</v>
      </c>
      <c r="D1817" s="495" t="s">
        <v>871</v>
      </c>
      <c r="E1817" s="496"/>
      <c r="F1817" s="497" t="s">
        <v>272</v>
      </c>
      <c r="G1817" s="572">
        <v>1</v>
      </c>
      <c r="H1817" s="465">
        <f>(5000000/40)/8</f>
        <v>15625</v>
      </c>
      <c r="I1817" s="466">
        <f t="shared" si="39"/>
        <v>15625</v>
      </c>
      <c r="K1817" s="544"/>
    </row>
    <row r="1818" spans="1:19" ht="15" customHeight="1">
      <c r="A1818" s="1026" t="s">
        <v>872</v>
      </c>
      <c r="B1818" s="1027"/>
      <c r="C1818" s="1027"/>
      <c r="D1818" s="1027"/>
      <c r="E1818" s="1027"/>
      <c r="F1818" s="1027"/>
      <c r="G1818" s="1027"/>
      <c r="H1818" s="1028"/>
      <c r="I1818" s="578">
        <f>SUM(I1814:I1817)</f>
        <v>525151.20000000007</v>
      </c>
      <c r="K1818" s="544"/>
    </row>
    <row r="1819" spans="1:19" ht="15" customHeight="1">
      <c r="A1819" s="575"/>
      <c r="B1819" s="576"/>
      <c r="C1819" s="576"/>
      <c r="D1819" s="576"/>
      <c r="E1819" s="576"/>
      <c r="F1819" s="576"/>
      <c r="G1819" s="576"/>
      <c r="H1819" s="577"/>
      <c r="I1819" s="578"/>
      <c r="K1819" s="544"/>
    </row>
    <row r="1820" spans="1:19" ht="15" customHeight="1">
      <c r="A1820" s="473"/>
      <c r="B1820" s="474" t="s">
        <v>643</v>
      </c>
      <c r="C1820" s="475"/>
      <c r="D1820" s="498"/>
      <c r="E1820" s="499"/>
      <c r="F1820" s="500"/>
      <c r="G1820" s="479"/>
      <c r="H1820" s="480"/>
      <c r="I1820" s="480">
        <f>I1812+I1818</f>
        <v>807230.75357142859</v>
      </c>
      <c r="K1820" s="544"/>
    </row>
    <row r="1821" spans="1:19" ht="15" customHeight="1">
      <c r="A1821" s="481"/>
      <c r="B1821" s="482" t="s">
        <v>644</v>
      </c>
      <c r="C1821" s="483"/>
      <c r="D1821" s="501"/>
      <c r="E1821" s="483"/>
      <c r="F1821" s="486">
        <v>0</v>
      </c>
      <c r="G1821" s="487"/>
      <c r="H1821" s="488"/>
      <c r="I1821" s="480">
        <f>I1820*F1821</f>
        <v>0</v>
      </c>
      <c r="K1821" s="544"/>
    </row>
    <row r="1822" spans="1:19" ht="15" customHeight="1">
      <c r="A1822" s="481"/>
      <c r="B1822" s="482" t="s">
        <v>645</v>
      </c>
      <c r="C1822" s="483"/>
      <c r="D1822" s="501"/>
      <c r="E1822" s="483"/>
      <c r="F1822" s="483"/>
      <c r="G1822" s="487"/>
      <c r="H1822" s="488"/>
      <c r="I1822" s="480">
        <f>I1820+I1821</f>
        <v>807230.75357142859</v>
      </c>
      <c r="K1822" s="544"/>
    </row>
    <row r="1823" spans="1:19" ht="15" customHeight="1">
      <c r="A1823" s="433"/>
      <c r="B1823" s="434"/>
      <c r="C1823" s="419"/>
      <c r="D1823" s="434"/>
      <c r="E1823" s="419"/>
      <c r="F1823" s="435"/>
      <c r="G1823" s="436"/>
      <c r="H1823" s="437"/>
      <c r="I1823" s="437"/>
    </row>
    <row r="1824" spans="1:19" ht="15" customHeight="1">
      <c r="A1824" s="433" t="s">
        <v>611</v>
      </c>
      <c r="B1824" s="434"/>
      <c r="C1824" s="419" t="s">
        <v>589</v>
      </c>
      <c r="D1824" s="434" t="s">
        <v>890</v>
      </c>
      <c r="E1824" s="419"/>
      <c r="F1824" s="435"/>
      <c r="G1824" s="436"/>
      <c r="H1824" s="437"/>
      <c r="I1824" s="437"/>
      <c r="K1824" s="544"/>
    </row>
    <row r="1825" spans="1:21" ht="15" customHeight="1">
      <c r="A1825" s="433" t="s">
        <v>613</v>
      </c>
      <c r="B1825" s="434"/>
      <c r="C1825" s="419" t="s">
        <v>589</v>
      </c>
      <c r="D1825" s="434" t="s">
        <v>606</v>
      </c>
      <c r="E1825" s="419"/>
      <c r="F1825" s="435"/>
      <c r="G1825" s="436"/>
      <c r="H1825" s="437"/>
      <c r="I1825" s="437"/>
      <c r="K1825" s="544"/>
    </row>
    <row r="1826" spans="1:21" ht="15" customHeight="1">
      <c r="A1826" s="1012" t="s">
        <v>70</v>
      </c>
      <c r="B1826" s="1012" t="s">
        <v>350</v>
      </c>
      <c r="C1826" s="1014"/>
      <c r="D1826" s="1015"/>
      <c r="E1826" s="1018" t="s">
        <v>614</v>
      </c>
      <c r="F1826" s="1018" t="s">
        <v>615</v>
      </c>
      <c r="G1826" s="1020" t="s">
        <v>616</v>
      </c>
      <c r="H1826" s="443" t="s">
        <v>617</v>
      </c>
      <c r="I1826" s="443" t="s">
        <v>618</v>
      </c>
      <c r="K1826" s="544"/>
    </row>
    <row r="1827" spans="1:21" ht="15" customHeight="1">
      <c r="A1827" s="1013"/>
      <c r="B1827" s="1013"/>
      <c r="C1827" s="1016"/>
      <c r="D1827" s="1017"/>
      <c r="E1827" s="1019"/>
      <c r="F1827" s="1019"/>
      <c r="G1827" s="1021"/>
      <c r="H1827" s="449" t="s">
        <v>619</v>
      </c>
      <c r="I1827" s="449" t="s">
        <v>619</v>
      </c>
      <c r="K1827" s="544"/>
    </row>
    <row r="1828" spans="1:21" ht="15" customHeight="1">
      <c r="A1828" s="450"/>
      <c r="B1828" s="451"/>
      <c r="C1828" s="452"/>
      <c r="D1828" s="490"/>
      <c r="E1828" s="491"/>
      <c r="F1828" s="492"/>
      <c r="G1828" s="456"/>
      <c r="H1828" s="457"/>
      <c r="I1828" s="457"/>
      <c r="K1828" s="544"/>
      <c r="T1828" s="493" t="s">
        <v>874</v>
      </c>
    </row>
    <row r="1829" spans="1:21" ht="15" customHeight="1">
      <c r="A1829" s="458">
        <v>1</v>
      </c>
      <c r="B1829" s="459" t="s">
        <v>620</v>
      </c>
      <c r="D1829" s="495"/>
      <c r="E1829" s="496"/>
      <c r="F1829" s="497"/>
      <c r="G1829" s="464"/>
      <c r="H1829" s="465"/>
      <c r="I1829" s="466"/>
      <c r="K1829" s="544"/>
      <c r="L1829" s="493" t="s">
        <v>875</v>
      </c>
      <c r="M1829" s="493" t="s">
        <v>876</v>
      </c>
      <c r="O1829" s="567" t="s">
        <v>378</v>
      </c>
      <c r="P1829" s="568">
        <f>M1830+L1832+P1832+M1833+O1834</f>
        <v>1.028</v>
      </c>
      <c r="Q1829" s="494" t="s">
        <v>606</v>
      </c>
      <c r="R1829" s="493">
        <f>(1/0.1)*P1829</f>
        <v>10.280000000000001</v>
      </c>
      <c r="S1829" s="493" t="s">
        <v>606</v>
      </c>
      <c r="T1829" s="493">
        <f>7.4/12</f>
        <v>0.6166666666666667</v>
      </c>
      <c r="U1829" s="493">
        <f>R1829*T1829</f>
        <v>6.3393333333333342</v>
      </c>
    </row>
    <row r="1830" spans="1:21" ht="15" customHeight="1" thickBot="1">
      <c r="A1830" s="458"/>
      <c r="B1830" s="459"/>
      <c r="C1830" s="460" t="s">
        <v>621</v>
      </c>
      <c r="D1830" s="495" t="s">
        <v>622</v>
      </c>
      <c r="E1830" s="496" t="s">
        <v>623</v>
      </c>
      <c r="F1830" s="497" t="s">
        <v>624</v>
      </c>
      <c r="G1830" s="572">
        <f>1.65</f>
        <v>1.65</v>
      </c>
      <c r="H1830" s="465">
        <v>135000</v>
      </c>
      <c r="I1830" s="466">
        <f t="shared" ref="I1830:I1837" si="40">G1830*H1830</f>
        <v>222750</v>
      </c>
      <c r="K1830" s="544"/>
      <c r="M1830" s="1029">
        <f>0.35-0.05</f>
        <v>0.3</v>
      </c>
      <c r="N1830" s="1029"/>
      <c r="O1830" s="1029"/>
    </row>
    <row r="1831" spans="1:21" ht="15" customHeight="1" thickTop="1">
      <c r="A1831" s="458"/>
      <c r="B1831" s="459"/>
      <c r="C1831" s="460" t="s">
        <v>621</v>
      </c>
      <c r="D1831" s="495" t="s">
        <v>659</v>
      </c>
      <c r="E1831" s="496" t="s">
        <v>626</v>
      </c>
      <c r="F1831" s="497" t="s">
        <v>624</v>
      </c>
      <c r="G1831" s="572">
        <f>0.275</f>
        <v>0.27500000000000002</v>
      </c>
      <c r="H1831" s="465">
        <v>170000</v>
      </c>
      <c r="I1831" s="466">
        <f t="shared" si="40"/>
        <v>46750.000000000007</v>
      </c>
      <c r="K1831" s="544"/>
      <c r="M1831" s="579"/>
      <c r="N1831" s="580"/>
      <c r="O1831" s="581"/>
    </row>
    <row r="1832" spans="1:21" ht="15" customHeight="1" thickBot="1">
      <c r="A1832" s="458"/>
      <c r="B1832" s="459"/>
      <c r="C1832" s="460" t="s">
        <v>621</v>
      </c>
      <c r="D1832" s="495" t="s">
        <v>660</v>
      </c>
      <c r="E1832" s="496" t="s">
        <v>627</v>
      </c>
      <c r="F1832" s="497" t="s">
        <v>624</v>
      </c>
      <c r="G1832" s="572">
        <f>0.028</f>
        <v>2.8000000000000001E-2</v>
      </c>
      <c r="H1832" s="465">
        <v>190000</v>
      </c>
      <c r="I1832" s="466">
        <f t="shared" si="40"/>
        <v>5320</v>
      </c>
      <c r="K1832" s="544"/>
      <c r="L1832" s="493">
        <f>0.2-0.05</f>
        <v>0.15000000000000002</v>
      </c>
      <c r="M1832" s="582"/>
      <c r="N1832" s="583"/>
      <c r="O1832" s="584"/>
      <c r="P1832" s="568">
        <f>L1832</f>
        <v>0.15000000000000002</v>
      </c>
    </row>
    <row r="1833" spans="1:21" ht="15" customHeight="1" thickTop="1">
      <c r="A1833" s="458"/>
      <c r="B1833" s="459"/>
      <c r="C1833" s="460" t="s">
        <v>621</v>
      </c>
      <c r="D1833" s="495" t="s">
        <v>628</v>
      </c>
      <c r="E1833" s="496" t="s">
        <v>629</v>
      </c>
      <c r="F1833" s="497" t="s">
        <v>624</v>
      </c>
      <c r="G1833" s="572">
        <f>0.083/8</f>
        <v>1.0375000000000001E-2</v>
      </c>
      <c r="H1833" s="465">
        <v>235000</v>
      </c>
      <c r="I1833" s="466">
        <f t="shared" si="40"/>
        <v>2438.125</v>
      </c>
      <c r="K1833" s="544"/>
      <c r="M1833" s="1029">
        <f>M1830</f>
        <v>0.3</v>
      </c>
      <c r="N1833" s="1029"/>
      <c r="O1833" s="1029"/>
    </row>
    <row r="1834" spans="1:21" ht="15" customHeight="1">
      <c r="A1834" s="458"/>
      <c r="B1834" s="459"/>
      <c r="C1834" s="460" t="s">
        <v>621</v>
      </c>
      <c r="D1834" s="495" t="s">
        <v>863</v>
      </c>
      <c r="E1834" s="496"/>
      <c r="F1834" s="497" t="s">
        <v>272</v>
      </c>
      <c r="G1834" s="572">
        <f t="shared" ref="G1834:G1837" si="41">1/8</f>
        <v>0.125</v>
      </c>
      <c r="H1834" s="465">
        <f>70000/7</f>
        <v>10000</v>
      </c>
      <c r="I1834" s="466">
        <f t="shared" si="40"/>
        <v>1250</v>
      </c>
      <c r="K1834" s="544"/>
      <c r="L1834" s="460" t="s">
        <v>868</v>
      </c>
      <c r="M1834" s="567" t="s">
        <v>378</v>
      </c>
      <c r="O1834" s="493">
        <f>4*0.016*2</f>
        <v>0.128</v>
      </c>
      <c r="P1834" s="494" t="s">
        <v>606</v>
      </c>
    </row>
    <row r="1835" spans="1:21" ht="15" customHeight="1">
      <c r="A1835" s="458"/>
      <c r="B1835" s="459"/>
      <c r="C1835" s="460" t="s">
        <v>621</v>
      </c>
      <c r="D1835" s="495" t="s">
        <v>864</v>
      </c>
      <c r="E1835" s="496"/>
      <c r="F1835" s="497" t="s">
        <v>272</v>
      </c>
      <c r="G1835" s="572">
        <f t="shared" si="41"/>
        <v>0.125</v>
      </c>
      <c r="H1835" s="465">
        <f>50000/7</f>
        <v>7142.8571428571431</v>
      </c>
      <c r="I1835" s="466">
        <f t="shared" si="40"/>
        <v>892.85714285714289</v>
      </c>
      <c r="K1835" s="544"/>
      <c r="L1835" s="493" t="s">
        <v>884</v>
      </c>
      <c r="M1835" s="567" t="s">
        <v>378</v>
      </c>
      <c r="O1835" s="493">
        <f>O1836*4</f>
        <v>4</v>
      </c>
      <c r="P1835" s="494" t="s">
        <v>606</v>
      </c>
      <c r="R1835" s="493">
        <f>O1835*1.58</f>
        <v>6.32</v>
      </c>
      <c r="S1835" s="493" t="s">
        <v>96</v>
      </c>
    </row>
    <row r="1836" spans="1:21" ht="15" customHeight="1">
      <c r="A1836" s="458"/>
      <c r="B1836" s="459"/>
      <c r="C1836" s="460" t="s">
        <v>621</v>
      </c>
      <c r="D1836" s="495" t="s">
        <v>865</v>
      </c>
      <c r="E1836" s="496"/>
      <c r="F1836" s="497" t="s">
        <v>272</v>
      </c>
      <c r="G1836" s="572">
        <f t="shared" si="41"/>
        <v>0.125</v>
      </c>
      <c r="H1836" s="465">
        <f>50000/7</f>
        <v>7142.8571428571431</v>
      </c>
      <c r="I1836" s="466">
        <f t="shared" si="40"/>
        <v>892.85714285714289</v>
      </c>
      <c r="K1836" s="544"/>
      <c r="L1836" s="493" t="s">
        <v>879</v>
      </c>
      <c r="M1836" s="567" t="s">
        <v>378</v>
      </c>
      <c r="O1836" s="493">
        <v>1</v>
      </c>
      <c r="P1836" s="494" t="s">
        <v>606</v>
      </c>
    </row>
    <row r="1837" spans="1:21" ht="15" customHeight="1">
      <c r="A1837" s="458"/>
      <c r="B1837" s="459"/>
      <c r="C1837" s="460" t="s">
        <v>621</v>
      </c>
      <c r="D1837" s="495" t="s">
        <v>866</v>
      </c>
      <c r="E1837" s="496"/>
      <c r="F1837" s="497" t="s">
        <v>272</v>
      </c>
      <c r="G1837" s="572">
        <f t="shared" si="41"/>
        <v>0.125</v>
      </c>
      <c r="H1837" s="465">
        <f>100000/7</f>
        <v>14285.714285714286</v>
      </c>
      <c r="I1837" s="466">
        <f t="shared" si="40"/>
        <v>1785.7142857142858</v>
      </c>
      <c r="K1837" s="544"/>
    </row>
    <row r="1838" spans="1:21" ht="15" customHeight="1">
      <c r="A1838" s="1026" t="s">
        <v>856</v>
      </c>
      <c r="B1838" s="1027"/>
      <c r="C1838" s="1027"/>
      <c r="D1838" s="1027"/>
      <c r="E1838" s="1027"/>
      <c r="F1838" s="1027"/>
      <c r="G1838" s="1027"/>
      <c r="H1838" s="1028"/>
      <c r="I1838" s="578">
        <f>SUM(I1830:I1837)</f>
        <v>282079.55357142858</v>
      </c>
      <c r="K1838" s="544"/>
    </row>
    <row r="1839" spans="1:21" ht="15" customHeight="1">
      <c r="A1839" s="458">
        <v>2</v>
      </c>
      <c r="B1839" s="459" t="s">
        <v>630</v>
      </c>
      <c r="D1839" s="495"/>
      <c r="E1839" s="496"/>
      <c r="F1839" s="497"/>
      <c r="G1839" s="572"/>
      <c r="H1839" s="465"/>
      <c r="I1839" s="466"/>
      <c r="K1839" s="544"/>
    </row>
    <row r="1840" spans="1:21" ht="15" customHeight="1">
      <c r="A1840" s="458"/>
      <c r="B1840" s="459"/>
      <c r="C1840" s="460" t="s">
        <v>621</v>
      </c>
      <c r="D1840" s="495" t="s">
        <v>867</v>
      </c>
      <c r="E1840" s="496"/>
      <c r="F1840" s="497" t="s">
        <v>272</v>
      </c>
      <c r="G1840" s="572">
        <f>(0.4*0.2*13)/13</f>
        <v>8.0000000000000016E-2</v>
      </c>
      <c r="H1840" s="465">
        <f>$H$1709</f>
        <v>917000</v>
      </c>
      <c r="I1840" s="466">
        <f t="shared" ref="I1840:I1843" si="42">G1840*H1840</f>
        <v>73360.000000000015</v>
      </c>
      <c r="K1840" s="544"/>
    </row>
    <row r="1841" spans="1:21" ht="15" customHeight="1">
      <c r="A1841" s="458"/>
      <c r="B1841" s="459"/>
      <c r="C1841" s="460" t="s">
        <v>621</v>
      </c>
      <c r="D1841" s="495" t="s">
        <v>869</v>
      </c>
      <c r="E1841" s="496"/>
      <c r="F1841" s="497" t="s">
        <v>96</v>
      </c>
      <c r="G1841" s="572">
        <f>U1829+R1835</f>
        <v>12.659333333333334</v>
      </c>
      <c r="H1841" s="465">
        <v>19700</v>
      </c>
      <c r="I1841" s="466">
        <f t="shared" si="42"/>
        <v>249388.8666666667</v>
      </c>
      <c r="K1841" s="544"/>
    </row>
    <row r="1842" spans="1:21" ht="15" customHeight="1">
      <c r="A1842" s="458"/>
      <c r="B1842" s="459"/>
      <c r="C1842" s="460" t="s">
        <v>621</v>
      </c>
      <c r="D1842" s="495" t="s">
        <v>870</v>
      </c>
      <c r="E1842" s="496"/>
      <c r="F1842" s="497" t="s">
        <v>606</v>
      </c>
      <c r="G1842" s="572">
        <v>1</v>
      </c>
      <c r="H1842" s="465">
        <f>(280000+57000+40000+24000)/8</f>
        <v>50125</v>
      </c>
      <c r="I1842" s="466">
        <f t="shared" si="42"/>
        <v>50125</v>
      </c>
      <c r="K1842" s="544"/>
    </row>
    <row r="1843" spans="1:21" ht="15" customHeight="1">
      <c r="A1843" s="458"/>
      <c r="B1843" s="459"/>
      <c r="C1843" s="460" t="s">
        <v>621</v>
      </c>
      <c r="D1843" s="495" t="s">
        <v>871</v>
      </c>
      <c r="E1843" s="496"/>
      <c r="F1843" s="497" t="s">
        <v>272</v>
      </c>
      <c r="G1843" s="572">
        <v>1</v>
      </c>
      <c r="H1843" s="465">
        <f>(5000000/40)/8</f>
        <v>15625</v>
      </c>
      <c r="I1843" s="466">
        <f t="shared" si="42"/>
        <v>15625</v>
      </c>
      <c r="K1843" s="544"/>
    </row>
    <row r="1844" spans="1:21" ht="15" customHeight="1">
      <c r="A1844" s="1026" t="s">
        <v>872</v>
      </c>
      <c r="B1844" s="1027"/>
      <c r="C1844" s="1027"/>
      <c r="D1844" s="1027"/>
      <c r="E1844" s="1027"/>
      <c r="F1844" s="1027"/>
      <c r="G1844" s="1027"/>
      <c r="H1844" s="1028"/>
      <c r="I1844" s="578">
        <f>SUM(I1840:I1843)</f>
        <v>388498.8666666667</v>
      </c>
      <c r="K1844" s="544"/>
    </row>
    <row r="1845" spans="1:21" ht="15" customHeight="1">
      <c r="A1845" s="575"/>
      <c r="B1845" s="576"/>
      <c r="C1845" s="576"/>
      <c r="D1845" s="576"/>
      <c r="E1845" s="576"/>
      <c r="F1845" s="576"/>
      <c r="G1845" s="576"/>
      <c r="H1845" s="577"/>
      <c r="I1845" s="578"/>
      <c r="K1845" s="544"/>
    </row>
    <row r="1846" spans="1:21" ht="15" customHeight="1">
      <c r="A1846" s="473"/>
      <c r="B1846" s="474" t="s">
        <v>643</v>
      </c>
      <c r="C1846" s="475"/>
      <c r="D1846" s="498"/>
      <c r="E1846" s="499"/>
      <c r="F1846" s="500"/>
      <c r="G1846" s="479"/>
      <c r="H1846" s="480"/>
      <c r="I1846" s="480">
        <f>I1838+I1844</f>
        <v>670578.42023809534</v>
      </c>
      <c r="K1846" s="544"/>
    </row>
    <row r="1847" spans="1:21" ht="15" customHeight="1">
      <c r="A1847" s="481"/>
      <c r="B1847" s="482" t="s">
        <v>644</v>
      </c>
      <c r="C1847" s="483"/>
      <c r="D1847" s="501"/>
      <c r="E1847" s="483"/>
      <c r="F1847" s="486">
        <v>0</v>
      </c>
      <c r="G1847" s="487"/>
      <c r="H1847" s="488"/>
      <c r="I1847" s="480">
        <f>I1846*F1847</f>
        <v>0</v>
      </c>
      <c r="K1847" s="544"/>
    </row>
    <row r="1848" spans="1:21" ht="15" customHeight="1">
      <c r="A1848" s="481"/>
      <c r="B1848" s="482" t="s">
        <v>645</v>
      </c>
      <c r="C1848" s="483"/>
      <c r="D1848" s="501"/>
      <c r="E1848" s="483"/>
      <c r="F1848" s="483"/>
      <c r="G1848" s="487"/>
      <c r="H1848" s="488"/>
      <c r="I1848" s="480">
        <f>I1846+I1847</f>
        <v>670578.42023809534</v>
      </c>
      <c r="K1848" s="544"/>
    </row>
    <row r="1849" spans="1:21" ht="15" customHeight="1">
      <c r="A1849" s="433"/>
      <c r="B1849" s="434"/>
      <c r="C1849" s="419"/>
      <c r="D1849" s="434"/>
      <c r="E1849" s="419"/>
      <c r="F1849" s="435"/>
      <c r="G1849" s="436"/>
      <c r="H1849" s="437"/>
      <c r="I1849" s="437"/>
    </row>
    <row r="1850" spans="1:21" ht="15" customHeight="1">
      <c r="A1850" s="433" t="s">
        <v>611</v>
      </c>
      <c r="B1850" s="434"/>
      <c r="C1850" s="419" t="s">
        <v>589</v>
      </c>
      <c r="D1850" s="434" t="s">
        <v>891</v>
      </c>
      <c r="E1850" s="419"/>
      <c r="F1850" s="435"/>
      <c r="G1850" s="436"/>
      <c r="H1850" s="437"/>
      <c r="I1850" s="437"/>
      <c r="K1850" s="544"/>
    </row>
    <row r="1851" spans="1:21" ht="15" customHeight="1">
      <c r="A1851" s="433" t="s">
        <v>613</v>
      </c>
      <c r="B1851" s="434"/>
      <c r="C1851" s="419" t="s">
        <v>589</v>
      </c>
      <c r="D1851" s="434" t="s">
        <v>606</v>
      </c>
      <c r="E1851" s="419"/>
      <c r="F1851" s="435"/>
      <c r="G1851" s="436"/>
      <c r="H1851" s="437"/>
      <c r="I1851" s="437"/>
      <c r="K1851" s="544"/>
    </row>
    <row r="1852" spans="1:21" ht="15" customHeight="1">
      <c r="A1852" s="1012" t="s">
        <v>70</v>
      </c>
      <c r="B1852" s="1012" t="s">
        <v>350</v>
      </c>
      <c r="C1852" s="1014"/>
      <c r="D1852" s="1015"/>
      <c r="E1852" s="1018" t="s">
        <v>614</v>
      </c>
      <c r="F1852" s="1018" t="s">
        <v>615</v>
      </c>
      <c r="G1852" s="1020" t="s">
        <v>616</v>
      </c>
      <c r="H1852" s="443" t="s">
        <v>617</v>
      </c>
      <c r="I1852" s="443" t="s">
        <v>618</v>
      </c>
      <c r="K1852" s="544"/>
    </row>
    <row r="1853" spans="1:21" ht="15" customHeight="1">
      <c r="A1853" s="1013"/>
      <c r="B1853" s="1013"/>
      <c r="C1853" s="1016"/>
      <c r="D1853" s="1017"/>
      <c r="E1853" s="1019"/>
      <c r="F1853" s="1019"/>
      <c r="G1853" s="1021"/>
      <c r="H1853" s="449" t="s">
        <v>619</v>
      </c>
      <c r="I1853" s="449" t="s">
        <v>619</v>
      </c>
      <c r="K1853" s="544"/>
    </row>
    <row r="1854" spans="1:21" ht="15" customHeight="1">
      <c r="A1854" s="450"/>
      <c r="B1854" s="451"/>
      <c r="C1854" s="452"/>
      <c r="D1854" s="490"/>
      <c r="E1854" s="491"/>
      <c r="F1854" s="492"/>
      <c r="G1854" s="456"/>
      <c r="H1854" s="457"/>
      <c r="I1854" s="457"/>
      <c r="K1854" s="544"/>
      <c r="T1854" s="493" t="s">
        <v>874</v>
      </c>
    </row>
    <row r="1855" spans="1:21" ht="15" customHeight="1">
      <c r="A1855" s="458">
        <v>1</v>
      </c>
      <c r="B1855" s="459" t="s">
        <v>620</v>
      </c>
      <c r="D1855" s="495"/>
      <c r="E1855" s="496"/>
      <c r="F1855" s="497"/>
      <c r="G1855" s="464"/>
      <c r="H1855" s="465"/>
      <c r="I1855" s="466"/>
      <c r="K1855" s="544"/>
      <c r="L1855" s="493" t="s">
        <v>875</v>
      </c>
      <c r="M1855" s="493" t="s">
        <v>876</v>
      </c>
      <c r="O1855" s="567" t="s">
        <v>378</v>
      </c>
      <c r="P1855" s="568">
        <f>M1856+L1858+P1858+M1859+O1860</f>
        <v>0.72800000000000009</v>
      </c>
      <c r="Q1855" s="494" t="s">
        <v>606</v>
      </c>
      <c r="R1855" s="493">
        <f>(1/0.1)*P1855</f>
        <v>7.2800000000000011</v>
      </c>
      <c r="S1855" s="493" t="s">
        <v>606</v>
      </c>
      <c r="T1855" s="493">
        <f>7.4/12</f>
        <v>0.6166666666666667</v>
      </c>
      <c r="U1855" s="493">
        <f>R1855*T1855</f>
        <v>4.4893333333333345</v>
      </c>
    </row>
    <row r="1856" spans="1:21" ht="15" customHeight="1" thickBot="1">
      <c r="A1856" s="458"/>
      <c r="B1856" s="459"/>
      <c r="C1856" s="460" t="s">
        <v>621</v>
      </c>
      <c r="D1856" s="495" t="s">
        <v>622</v>
      </c>
      <c r="E1856" s="496" t="s">
        <v>623</v>
      </c>
      <c r="F1856" s="497" t="s">
        <v>624</v>
      </c>
      <c r="G1856" s="572">
        <f>1.65</f>
        <v>1.65</v>
      </c>
      <c r="H1856" s="465">
        <v>135000</v>
      </c>
      <c r="I1856" s="466">
        <f t="shared" ref="I1856:I1863" si="43">G1856*H1856</f>
        <v>222750</v>
      </c>
      <c r="K1856" s="544"/>
      <c r="M1856" s="1029">
        <f>0.2-0.05</f>
        <v>0.15000000000000002</v>
      </c>
      <c r="N1856" s="1029"/>
      <c r="O1856" s="1029"/>
    </row>
    <row r="1857" spans="1:19" ht="15" customHeight="1" thickTop="1">
      <c r="A1857" s="458"/>
      <c r="B1857" s="459"/>
      <c r="C1857" s="460" t="s">
        <v>621</v>
      </c>
      <c r="D1857" s="495" t="s">
        <v>659</v>
      </c>
      <c r="E1857" s="496" t="s">
        <v>626</v>
      </c>
      <c r="F1857" s="497" t="s">
        <v>624</v>
      </c>
      <c r="G1857" s="572">
        <f>0.275</f>
        <v>0.27500000000000002</v>
      </c>
      <c r="H1857" s="465">
        <v>170000</v>
      </c>
      <c r="I1857" s="466">
        <f t="shared" si="43"/>
        <v>46750.000000000007</v>
      </c>
      <c r="K1857" s="544"/>
      <c r="M1857" s="579"/>
      <c r="N1857" s="580"/>
      <c r="O1857" s="581"/>
    </row>
    <row r="1858" spans="1:19" ht="15" customHeight="1" thickBot="1">
      <c r="A1858" s="458"/>
      <c r="B1858" s="459"/>
      <c r="C1858" s="460" t="s">
        <v>621</v>
      </c>
      <c r="D1858" s="495" t="s">
        <v>660</v>
      </c>
      <c r="E1858" s="496" t="s">
        <v>627</v>
      </c>
      <c r="F1858" s="497" t="s">
        <v>624</v>
      </c>
      <c r="G1858" s="572">
        <f>0.028</f>
        <v>2.8000000000000001E-2</v>
      </c>
      <c r="H1858" s="465">
        <v>190000</v>
      </c>
      <c r="I1858" s="466">
        <f t="shared" si="43"/>
        <v>5320</v>
      </c>
      <c r="K1858" s="544"/>
      <c r="L1858" s="493">
        <f>0.2-0.05</f>
        <v>0.15000000000000002</v>
      </c>
      <c r="M1858" s="582"/>
      <c r="N1858" s="583"/>
      <c r="O1858" s="584"/>
      <c r="P1858" s="568">
        <f>L1858</f>
        <v>0.15000000000000002</v>
      </c>
    </row>
    <row r="1859" spans="1:19" ht="15" customHeight="1" thickTop="1">
      <c r="A1859" s="458"/>
      <c r="B1859" s="459"/>
      <c r="C1859" s="460" t="s">
        <v>621</v>
      </c>
      <c r="D1859" s="495" t="s">
        <v>628</v>
      </c>
      <c r="E1859" s="496" t="s">
        <v>629</v>
      </c>
      <c r="F1859" s="497" t="s">
        <v>624</v>
      </c>
      <c r="G1859" s="572">
        <f>0.083/8</f>
        <v>1.0375000000000001E-2</v>
      </c>
      <c r="H1859" s="465">
        <v>235000</v>
      </c>
      <c r="I1859" s="466">
        <f t="shared" si="43"/>
        <v>2438.125</v>
      </c>
      <c r="K1859" s="544"/>
      <c r="M1859" s="1029">
        <f>M1856</f>
        <v>0.15000000000000002</v>
      </c>
      <c r="N1859" s="1029"/>
      <c r="O1859" s="1029"/>
    </row>
    <row r="1860" spans="1:19" ht="15" customHeight="1">
      <c r="A1860" s="458"/>
      <c r="B1860" s="459"/>
      <c r="C1860" s="460" t="s">
        <v>621</v>
      </c>
      <c r="D1860" s="495" t="s">
        <v>863</v>
      </c>
      <c r="E1860" s="496"/>
      <c r="F1860" s="497" t="s">
        <v>272</v>
      </c>
      <c r="G1860" s="572">
        <f t="shared" ref="G1860:G1863" si="44">1/8</f>
        <v>0.125</v>
      </c>
      <c r="H1860" s="465">
        <f>70000/7</f>
        <v>10000</v>
      </c>
      <c r="I1860" s="466">
        <f t="shared" si="43"/>
        <v>1250</v>
      </c>
      <c r="K1860" s="544"/>
      <c r="L1860" s="460" t="s">
        <v>868</v>
      </c>
      <c r="M1860" s="567" t="s">
        <v>378</v>
      </c>
      <c r="O1860" s="493">
        <f>4*0.016*2</f>
        <v>0.128</v>
      </c>
      <c r="P1860" s="494" t="s">
        <v>606</v>
      </c>
    </row>
    <row r="1861" spans="1:19" ht="15" customHeight="1">
      <c r="A1861" s="458"/>
      <c r="B1861" s="459"/>
      <c r="C1861" s="460" t="s">
        <v>621</v>
      </c>
      <c r="D1861" s="495" t="s">
        <v>864</v>
      </c>
      <c r="E1861" s="496"/>
      <c r="F1861" s="497" t="s">
        <v>272</v>
      </c>
      <c r="G1861" s="572">
        <f t="shared" si="44"/>
        <v>0.125</v>
      </c>
      <c r="H1861" s="465">
        <f>50000/7</f>
        <v>7142.8571428571431</v>
      </c>
      <c r="I1861" s="466">
        <f t="shared" si="43"/>
        <v>892.85714285714289</v>
      </c>
      <c r="K1861" s="544"/>
      <c r="L1861" s="493" t="s">
        <v>884</v>
      </c>
      <c r="M1861" s="567" t="s">
        <v>378</v>
      </c>
      <c r="O1861" s="493">
        <f>O1862*4</f>
        <v>4</v>
      </c>
      <c r="P1861" s="494" t="s">
        <v>606</v>
      </c>
      <c r="R1861" s="493">
        <f>O1861*1.58</f>
        <v>6.32</v>
      </c>
      <c r="S1861" s="493" t="s">
        <v>96</v>
      </c>
    </row>
    <row r="1862" spans="1:19" ht="15" customHeight="1">
      <c r="A1862" s="458"/>
      <c r="B1862" s="459"/>
      <c r="C1862" s="460" t="s">
        <v>621</v>
      </c>
      <c r="D1862" s="495" t="s">
        <v>865</v>
      </c>
      <c r="E1862" s="496"/>
      <c r="F1862" s="497" t="s">
        <v>272</v>
      </c>
      <c r="G1862" s="572">
        <f t="shared" si="44"/>
        <v>0.125</v>
      </c>
      <c r="H1862" s="465">
        <f>50000/7</f>
        <v>7142.8571428571431</v>
      </c>
      <c r="I1862" s="466">
        <f t="shared" si="43"/>
        <v>892.85714285714289</v>
      </c>
      <c r="K1862" s="544"/>
      <c r="L1862" s="493" t="s">
        <v>879</v>
      </c>
      <c r="M1862" s="567" t="s">
        <v>378</v>
      </c>
      <c r="O1862" s="493">
        <v>1</v>
      </c>
      <c r="P1862" s="494" t="s">
        <v>606</v>
      </c>
    </row>
    <row r="1863" spans="1:19" ht="15" customHeight="1">
      <c r="A1863" s="458"/>
      <c r="B1863" s="459"/>
      <c r="C1863" s="460" t="s">
        <v>621</v>
      </c>
      <c r="D1863" s="495" t="s">
        <v>866</v>
      </c>
      <c r="E1863" s="496"/>
      <c r="F1863" s="497" t="s">
        <v>272</v>
      </c>
      <c r="G1863" s="572">
        <f t="shared" si="44"/>
        <v>0.125</v>
      </c>
      <c r="H1863" s="465">
        <f>100000/7</f>
        <v>14285.714285714286</v>
      </c>
      <c r="I1863" s="466">
        <f t="shared" si="43"/>
        <v>1785.7142857142858</v>
      </c>
      <c r="K1863" s="544"/>
    </row>
    <row r="1864" spans="1:19" ht="15" customHeight="1">
      <c r="A1864" s="1026" t="s">
        <v>856</v>
      </c>
      <c r="B1864" s="1027"/>
      <c r="C1864" s="1027"/>
      <c r="D1864" s="1027"/>
      <c r="E1864" s="1027"/>
      <c r="F1864" s="1027"/>
      <c r="G1864" s="1027"/>
      <c r="H1864" s="1028"/>
      <c r="I1864" s="578">
        <f>SUM(I1856:I1863)</f>
        <v>282079.55357142858</v>
      </c>
      <c r="K1864" s="544"/>
    </row>
    <row r="1865" spans="1:19" ht="15" customHeight="1">
      <c r="A1865" s="458">
        <v>2</v>
      </c>
      <c r="B1865" s="459" t="s">
        <v>630</v>
      </c>
      <c r="D1865" s="495"/>
      <c r="E1865" s="496"/>
      <c r="F1865" s="497"/>
      <c r="G1865" s="572"/>
      <c r="H1865" s="465"/>
      <c r="I1865" s="466"/>
      <c r="K1865" s="544"/>
    </row>
    <row r="1866" spans="1:19" ht="15" customHeight="1">
      <c r="A1866" s="458"/>
      <c r="B1866" s="459"/>
      <c r="C1866" s="460" t="s">
        <v>621</v>
      </c>
      <c r="D1866" s="495" t="s">
        <v>867</v>
      </c>
      <c r="E1866" s="496"/>
      <c r="F1866" s="497" t="s">
        <v>272</v>
      </c>
      <c r="G1866" s="572">
        <f>(0.2*0.2*25)/25</f>
        <v>4.0000000000000008E-2</v>
      </c>
      <c r="H1866" s="465">
        <f>$H$1709</f>
        <v>917000</v>
      </c>
      <c r="I1866" s="466">
        <f t="shared" ref="I1866:I1869" si="45">G1866*H1866</f>
        <v>36680.000000000007</v>
      </c>
      <c r="K1866" s="544"/>
    </row>
    <row r="1867" spans="1:19" ht="15" customHeight="1">
      <c r="A1867" s="458"/>
      <c r="B1867" s="459"/>
      <c r="C1867" s="460" t="s">
        <v>621</v>
      </c>
      <c r="D1867" s="495" t="s">
        <v>869</v>
      </c>
      <c r="E1867" s="496"/>
      <c r="F1867" s="497" t="s">
        <v>96</v>
      </c>
      <c r="G1867" s="572">
        <f>U1855+R1861</f>
        <v>10.809333333333335</v>
      </c>
      <c r="H1867" s="465">
        <v>19700</v>
      </c>
      <c r="I1867" s="466">
        <f t="shared" si="45"/>
        <v>212943.8666666667</v>
      </c>
      <c r="K1867" s="544"/>
    </row>
    <row r="1868" spans="1:19" ht="15" customHeight="1">
      <c r="A1868" s="458"/>
      <c r="B1868" s="459"/>
      <c r="C1868" s="460" t="s">
        <v>621</v>
      </c>
      <c r="D1868" s="495" t="s">
        <v>870</v>
      </c>
      <c r="E1868" s="496"/>
      <c r="F1868" s="497" t="s">
        <v>606</v>
      </c>
      <c r="G1868" s="572">
        <v>1</v>
      </c>
      <c r="H1868" s="465">
        <f>(280000+57000+40000+24000)/8</f>
        <v>50125</v>
      </c>
      <c r="I1868" s="466">
        <f t="shared" si="45"/>
        <v>50125</v>
      </c>
      <c r="K1868" s="544"/>
    </row>
    <row r="1869" spans="1:19" ht="15" customHeight="1">
      <c r="A1869" s="458"/>
      <c r="B1869" s="459"/>
      <c r="C1869" s="460" t="s">
        <v>621</v>
      </c>
      <c r="D1869" s="495" t="s">
        <v>871</v>
      </c>
      <c r="E1869" s="496"/>
      <c r="F1869" s="497" t="s">
        <v>272</v>
      </c>
      <c r="G1869" s="572">
        <v>1</v>
      </c>
      <c r="H1869" s="465">
        <f>(5000000/40)/8</f>
        <v>15625</v>
      </c>
      <c r="I1869" s="466">
        <f t="shared" si="45"/>
        <v>15625</v>
      </c>
      <c r="K1869" s="544"/>
    </row>
    <row r="1870" spans="1:19" ht="15" customHeight="1">
      <c r="A1870" s="1026" t="s">
        <v>872</v>
      </c>
      <c r="B1870" s="1027"/>
      <c r="C1870" s="1027"/>
      <c r="D1870" s="1027"/>
      <c r="E1870" s="1027"/>
      <c r="F1870" s="1027"/>
      <c r="G1870" s="1027"/>
      <c r="H1870" s="1028"/>
      <c r="I1870" s="578">
        <f>SUM(I1866:I1869)</f>
        <v>315373.8666666667</v>
      </c>
      <c r="K1870" s="544"/>
    </row>
    <row r="1871" spans="1:19" ht="15" customHeight="1">
      <c r="A1871" s="575"/>
      <c r="B1871" s="576"/>
      <c r="C1871" s="576"/>
      <c r="D1871" s="576"/>
      <c r="E1871" s="576"/>
      <c r="F1871" s="576"/>
      <c r="G1871" s="576"/>
      <c r="H1871" s="577"/>
      <c r="I1871" s="578"/>
      <c r="K1871" s="544"/>
    </row>
    <row r="1872" spans="1:19" ht="15" customHeight="1">
      <c r="A1872" s="473"/>
      <c r="B1872" s="474" t="s">
        <v>643</v>
      </c>
      <c r="C1872" s="475"/>
      <c r="D1872" s="498"/>
      <c r="E1872" s="499"/>
      <c r="F1872" s="500"/>
      <c r="G1872" s="479"/>
      <c r="H1872" s="480"/>
      <c r="I1872" s="480">
        <f>I1864+I1870</f>
        <v>597453.42023809534</v>
      </c>
      <c r="K1872" s="544"/>
    </row>
    <row r="1873" spans="1:21" ht="15" customHeight="1">
      <c r="A1873" s="481"/>
      <c r="B1873" s="482" t="s">
        <v>644</v>
      </c>
      <c r="C1873" s="483"/>
      <c r="D1873" s="501"/>
      <c r="E1873" s="483"/>
      <c r="F1873" s="486">
        <v>0</v>
      </c>
      <c r="G1873" s="487"/>
      <c r="H1873" s="488"/>
      <c r="I1873" s="480">
        <f>I1872*F1873</f>
        <v>0</v>
      </c>
      <c r="K1873" s="544"/>
    </row>
    <row r="1874" spans="1:21" ht="15" customHeight="1">
      <c r="A1874" s="481"/>
      <c r="B1874" s="482" t="s">
        <v>645</v>
      </c>
      <c r="C1874" s="483"/>
      <c r="D1874" s="501"/>
      <c r="E1874" s="483"/>
      <c r="F1874" s="483"/>
      <c r="G1874" s="487"/>
      <c r="H1874" s="488"/>
      <c r="I1874" s="480">
        <f>I1872+I1873</f>
        <v>597453.42023809534</v>
      </c>
      <c r="K1874" s="544"/>
    </row>
    <row r="1875" spans="1:21" ht="15" customHeight="1">
      <c r="A1875" s="433"/>
      <c r="B1875" s="434"/>
      <c r="C1875" s="419"/>
      <c r="D1875" s="434"/>
      <c r="E1875" s="419"/>
      <c r="F1875" s="435"/>
      <c r="G1875" s="436"/>
      <c r="H1875" s="437"/>
      <c r="I1875" s="437"/>
    </row>
    <row r="1876" spans="1:21" ht="15" customHeight="1">
      <c r="A1876" s="433" t="s">
        <v>611</v>
      </c>
      <c r="B1876" s="434"/>
      <c r="C1876" s="419" t="s">
        <v>589</v>
      </c>
      <c r="D1876" s="434" t="s">
        <v>892</v>
      </c>
      <c r="E1876" s="419"/>
      <c r="F1876" s="435"/>
      <c r="G1876" s="436"/>
      <c r="H1876" s="437"/>
      <c r="I1876" s="437"/>
      <c r="K1876" s="544"/>
    </row>
    <row r="1877" spans="1:21" ht="15" customHeight="1">
      <c r="A1877" s="433" t="s">
        <v>613</v>
      </c>
      <c r="B1877" s="434"/>
      <c r="C1877" s="419" t="s">
        <v>589</v>
      </c>
      <c r="D1877" s="434" t="s">
        <v>606</v>
      </c>
      <c r="E1877" s="419"/>
      <c r="F1877" s="435"/>
      <c r="G1877" s="436"/>
      <c r="H1877" s="437"/>
      <c r="I1877" s="437"/>
      <c r="K1877" s="544"/>
    </row>
    <row r="1878" spans="1:21" ht="15" customHeight="1">
      <c r="A1878" s="1012" t="s">
        <v>70</v>
      </c>
      <c r="B1878" s="1012" t="s">
        <v>350</v>
      </c>
      <c r="C1878" s="1014"/>
      <c r="D1878" s="1015"/>
      <c r="E1878" s="1018" t="s">
        <v>614</v>
      </c>
      <c r="F1878" s="1018" t="s">
        <v>615</v>
      </c>
      <c r="G1878" s="1020" t="s">
        <v>616</v>
      </c>
      <c r="H1878" s="443" t="s">
        <v>617</v>
      </c>
      <c r="I1878" s="443" t="s">
        <v>618</v>
      </c>
      <c r="K1878" s="544"/>
    </row>
    <row r="1879" spans="1:21" ht="15" customHeight="1">
      <c r="A1879" s="1013"/>
      <c r="B1879" s="1013"/>
      <c r="C1879" s="1016"/>
      <c r="D1879" s="1017"/>
      <c r="E1879" s="1019"/>
      <c r="F1879" s="1019"/>
      <c r="G1879" s="1021"/>
      <c r="H1879" s="449" t="s">
        <v>619</v>
      </c>
      <c r="I1879" s="449" t="s">
        <v>619</v>
      </c>
      <c r="K1879" s="544"/>
    </row>
    <row r="1880" spans="1:21" ht="15" customHeight="1">
      <c r="A1880" s="450"/>
      <c r="B1880" s="451"/>
      <c r="C1880" s="452"/>
      <c r="D1880" s="490"/>
      <c r="E1880" s="491"/>
      <c r="F1880" s="492"/>
      <c r="G1880" s="456"/>
      <c r="H1880" s="457"/>
      <c r="I1880" s="457"/>
      <c r="K1880" s="544"/>
      <c r="T1880" s="493" t="s">
        <v>874</v>
      </c>
    </row>
    <row r="1881" spans="1:21" ht="15" customHeight="1">
      <c r="A1881" s="458">
        <v>1</v>
      </c>
      <c r="B1881" s="459" t="s">
        <v>620</v>
      </c>
      <c r="D1881" s="495"/>
      <c r="E1881" s="496"/>
      <c r="F1881" s="497"/>
      <c r="G1881" s="464"/>
      <c r="H1881" s="465"/>
      <c r="I1881" s="466"/>
      <c r="K1881" s="544"/>
      <c r="L1881" s="493" t="s">
        <v>875</v>
      </c>
      <c r="M1881" s="493" t="s">
        <v>876</v>
      </c>
      <c r="O1881" s="567" t="s">
        <v>378</v>
      </c>
      <c r="P1881" s="568">
        <f>M1882+L1884+P1884+M1885+O1886</f>
        <v>0.52800000000000002</v>
      </c>
      <c r="Q1881" s="494" t="s">
        <v>606</v>
      </c>
      <c r="R1881" s="493">
        <f>(1/0.1)*P1881</f>
        <v>5.28</v>
      </c>
      <c r="S1881" s="493" t="s">
        <v>606</v>
      </c>
      <c r="T1881" s="493">
        <f>7.4/12</f>
        <v>0.6166666666666667</v>
      </c>
      <c r="U1881" s="493">
        <f>R1881*T1881</f>
        <v>3.2560000000000002</v>
      </c>
    </row>
    <row r="1882" spans="1:21" ht="15" customHeight="1" thickBot="1">
      <c r="A1882" s="458"/>
      <c r="B1882" s="459"/>
      <c r="C1882" s="460" t="s">
        <v>621</v>
      </c>
      <c r="D1882" s="495" t="s">
        <v>622</v>
      </c>
      <c r="E1882" s="496" t="s">
        <v>623</v>
      </c>
      <c r="F1882" s="497" t="s">
        <v>624</v>
      </c>
      <c r="G1882" s="572">
        <f>1.65/5</f>
        <v>0.32999999999999996</v>
      </c>
      <c r="H1882" s="465">
        <v>135000</v>
      </c>
      <c r="I1882" s="466">
        <f t="shared" ref="I1882:I1889" si="46">G1882*H1882</f>
        <v>44549.999999999993</v>
      </c>
      <c r="K1882" s="544"/>
      <c r="M1882" s="1029">
        <f>0.15-0.05</f>
        <v>9.9999999999999992E-2</v>
      </c>
      <c r="N1882" s="1029"/>
      <c r="O1882" s="1029"/>
    </row>
    <row r="1883" spans="1:21" ht="15" customHeight="1" thickTop="1">
      <c r="A1883" s="458"/>
      <c r="B1883" s="459"/>
      <c r="C1883" s="460" t="s">
        <v>621</v>
      </c>
      <c r="D1883" s="495" t="s">
        <v>659</v>
      </c>
      <c r="E1883" s="496" t="s">
        <v>626</v>
      </c>
      <c r="F1883" s="497" t="s">
        <v>624</v>
      </c>
      <c r="G1883" s="572">
        <f>0.275/5</f>
        <v>5.5000000000000007E-2</v>
      </c>
      <c r="H1883" s="465">
        <v>170000</v>
      </c>
      <c r="I1883" s="466">
        <f t="shared" si="46"/>
        <v>9350.0000000000018</v>
      </c>
      <c r="K1883" s="544"/>
      <c r="M1883" s="579"/>
      <c r="N1883" s="580"/>
      <c r="O1883" s="581"/>
    </row>
    <row r="1884" spans="1:21" ht="15" customHeight="1" thickBot="1">
      <c r="A1884" s="458"/>
      <c r="B1884" s="459"/>
      <c r="C1884" s="460" t="s">
        <v>621</v>
      </c>
      <c r="D1884" s="495" t="s">
        <v>660</v>
      </c>
      <c r="E1884" s="496" t="s">
        <v>627</v>
      </c>
      <c r="F1884" s="497" t="s">
        <v>624</v>
      </c>
      <c r="G1884" s="572">
        <f>0.028/5</f>
        <v>5.5999999999999999E-3</v>
      </c>
      <c r="H1884" s="465">
        <v>190000</v>
      </c>
      <c r="I1884" s="466">
        <f t="shared" si="46"/>
        <v>1064</v>
      </c>
      <c r="K1884" s="544"/>
      <c r="L1884" s="493">
        <f>0.15-0.05</f>
        <v>9.9999999999999992E-2</v>
      </c>
      <c r="M1884" s="582"/>
      <c r="N1884" s="583"/>
      <c r="O1884" s="584"/>
      <c r="P1884" s="568">
        <f>L1884</f>
        <v>9.9999999999999992E-2</v>
      </c>
    </row>
    <row r="1885" spans="1:21" ht="15" customHeight="1" thickTop="1">
      <c r="A1885" s="458"/>
      <c r="B1885" s="459"/>
      <c r="C1885" s="460" t="s">
        <v>621</v>
      </c>
      <c r="D1885" s="495" t="s">
        <v>628</v>
      </c>
      <c r="E1885" s="496" t="s">
        <v>629</v>
      </c>
      <c r="F1885" s="497" t="s">
        <v>624</v>
      </c>
      <c r="G1885" s="572">
        <f>0.083/8</f>
        <v>1.0375000000000001E-2</v>
      </c>
      <c r="H1885" s="465">
        <v>235000</v>
      </c>
      <c r="I1885" s="466">
        <f t="shared" si="46"/>
        <v>2438.125</v>
      </c>
      <c r="K1885" s="544"/>
      <c r="M1885" s="1029">
        <f>M1882</f>
        <v>9.9999999999999992E-2</v>
      </c>
      <c r="N1885" s="1029"/>
      <c r="O1885" s="1029"/>
    </row>
    <row r="1886" spans="1:21" ht="15" customHeight="1">
      <c r="A1886" s="458"/>
      <c r="B1886" s="459"/>
      <c r="C1886" s="460" t="s">
        <v>621</v>
      </c>
      <c r="D1886" s="495" t="s">
        <v>863</v>
      </c>
      <c r="E1886" s="496"/>
      <c r="F1886" s="497" t="s">
        <v>272</v>
      </c>
      <c r="G1886" s="572">
        <f t="shared" ref="G1886:G1889" si="47">1/8</f>
        <v>0.125</v>
      </c>
      <c r="H1886" s="465">
        <f>70000/7</f>
        <v>10000</v>
      </c>
      <c r="I1886" s="466">
        <f t="shared" si="46"/>
        <v>1250</v>
      </c>
      <c r="K1886" s="544"/>
      <c r="L1886" s="460" t="s">
        <v>868</v>
      </c>
      <c r="M1886" s="567" t="s">
        <v>378</v>
      </c>
      <c r="O1886" s="493">
        <f>4*0.016*2</f>
        <v>0.128</v>
      </c>
      <c r="P1886" s="494" t="s">
        <v>606</v>
      </c>
    </row>
    <row r="1887" spans="1:21" ht="15" customHeight="1">
      <c r="A1887" s="458"/>
      <c r="B1887" s="459"/>
      <c r="C1887" s="460" t="s">
        <v>621</v>
      </c>
      <c r="D1887" s="495" t="s">
        <v>864</v>
      </c>
      <c r="E1887" s="496"/>
      <c r="F1887" s="497" t="s">
        <v>272</v>
      </c>
      <c r="G1887" s="572">
        <f t="shared" si="47"/>
        <v>0.125</v>
      </c>
      <c r="H1887" s="465">
        <f>50000/7</f>
        <v>7142.8571428571431</v>
      </c>
      <c r="I1887" s="466">
        <f t="shared" si="46"/>
        <v>892.85714285714289</v>
      </c>
      <c r="K1887" s="544"/>
      <c r="L1887" s="493" t="s">
        <v>887</v>
      </c>
      <c r="M1887" s="567" t="s">
        <v>378</v>
      </c>
      <c r="O1887" s="493">
        <f>O1888*4</f>
        <v>4</v>
      </c>
      <c r="P1887" s="494" t="s">
        <v>606</v>
      </c>
      <c r="R1887" s="493">
        <f>O1887*(12.5/12)</f>
        <v>4.166666666666667</v>
      </c>
      <c r="S1887" s="493" t="s">
        <v>96</v>
      </c>
    </row>
    <row r="1888" spans="1:21" ht="15" customHeight="1">
      <c r="A1888" s="458"/>
      <c r="B1888" s="459"/>
      <c r="C1888" s="460" t="s">
        <v>621</v>
      </c>
      <c r="D1888" s="495" t="s">
        <v>865</v>
      </c>
      <c r="E1888" s="496"/>
      <c r="F1888" s="497" t="s">
        <v>272</v>
      </c>
      <c r="G1888" s="572">
        <f t="shared" si="47"/>
        <v>0.125</v>
      </c>
      <c r="H1888" s="465">
        <f>50000/7</f>
        <v>7142.8571428571431</v>
      </c>
      <c r="I1888" s="466">
        <f t="shared" si="46"/>
        <v>892.85714285714289</v>
      </c>
      <c r="K1888" s="544"/>
      <c r="L1888" s="493" t="s">
        <v>879</v>
      </c>
      <c r="M1888" s="567" t="s">
        <v>378</v>
      </c>
      <c r="O1888" s="493">
        <v>1</v>
      </c>
      <c r="P1888" s="494" t="s">
        <v>606</v>
      </c>
    </row>
    <row r="1889" spans="1:11" ht="15" customHeight="1">
      <c r="A1889" s="458"/>
      <c r="B1889" s="459"/>
      <c r="C1889" s="460" t="s">
        <v>621</v>
      </c>
      <c r="D1889" s="495" t="s">
        <v>866</v>
      </c>
      <c r="E1889" s="496"/>
      <c r="F1889" s="497" t="s">
        <v>272</v>
      </c>
      <c r="G1889" s="572">
        <f t="shared" si="47"/>
        <v>0.125</v>
      </c>
      <c r="H1889" s="465">
        <f>100000/7</f>
        <v>14285.714285714286</v>
      </c>
      <c r="I1889" s="466">
        <f t="shared" si="46"/>
        <v>1785.7142857142858</v>
      </c>
      <c r="K1889" s="544"/>
    </row>
    <row r="1890" spans="1:11" ht="15" customHeight="1">
      <c r="A1890" s="1026" t="s">
        <v>856</v>
      </c>
      <c r="B1890" s="1027"/>
      <c r="C1890" s="1027"/>
      <c r="D1890" s="1027"/>
      <c r="E1890" s="1027"/>
      <c r="F1890" s="1027"/>
      <c r="G1890" s="1027"/>
      <c r="H1890" s="1028"/>
      <c r="I1890" s="578">
        <f>SUM(I1882:I1889)</f>
        <v>62223.553571428565</v>
      </c>
      <c r="K1890" s="544"/>
    </row>
    <row r="1891" spans="1:11" ht="15" customHeight="1">
      <c r="A1891" s="458">
        <v>2</v>
      </c>
      <c r="B1891" s="459" t="s">
        <v>630</v>
      </c>
      <c r="D1891" s="495"/>
      <c r="E1891" s="496"/>
      <c r="F1891" s="497"/>
      <c r="G1891" s="572"/>
      <c r="H1891" s="465"/>
      <c r="I1891" s="466"/>
      <c r="K1891" s="544"/>
    </row>
    <row r="1892" spans="1:11" ht="15" customHeight="1">
      <c r="A1892" s="458"/>
      <c r="B1892" s="459"/>
      <c r="C1892" s="460" t="s">
        <v>621</v>
      </c>
      <c r="D1892" s="495" t="s">
        <v>867</v>
      </c>
      <c r="E1892" s="496"/>
      <c r="F1892" s="497" t="s">
        <v>272</v>
      </c>
      <c r="G1892" s="572">
        <f>(0.2*0.2*25)/25</f>
        <v>4.0000000000000008E-2</v>
      </c>
      <c r="H1892" s="465">
        <f>$H$1709</f>
        <v>917000</v>
      </c>
      <c r="I1892" s="466">
        <f t="shared" ref="I1892:I1895" si="48">G1892*H1892</f>
        <v>36680.000000000007</v>
      </c>
      <c r="K1892" s="544"/>
    </row>
    <row r="1893" spans="1:11" ht="15" customHeight="1">
      <c r="A1893" s="458"/>
      <c r="B1893" s="459"/>
      <c r="C1893" s="460" t="s">
        <v>621</v>
      </c>
      <c r="D1893" s="495" t="s">
        <v>869</v>
      </c>
      <c r="E1893" s="496"/>
      <c r="F1893" s="497" t="s">
        <v>96</v>
      </c>
      <c r="G1893" s="572">
        <f>U1881+R1887</f>
        <v>7.4226666666666672</v>
      </c>
      <c r="H1893" s="465">
        <v>18700</v>
      </c>
      <c r="I1893" s="466">
        <f t="shared" si="48"/>
        <v>138803.86666666667</v>
      </c>
      <c r="K1893" s="544"/>
    </row>
    <row r="1894" spans="1:11" ht="15" customHeight="1">
      <c r="A1894" s="458"/>
      <c r="B1894" s="459"/>
      <c r="C1894" s="460" t="s">
        <v>621</v>
      </c>
      <c r="D1894" s="495" t="s">
        <v>870</v>
      </c>
      <c r="E1894" s="496"/>
      <c r="F1894" s="497" t="s">
        <v>606</v>
      </c>
      <c r="G1894" s="572">
        <v>1</v>
      </c>
      <c r="H1894" s="465">
        <f>(280000+57000+40000+24000)/12</f>
        <v>33416.666666666664</v>
      </c>
      <c r="I1894" s="466">
        <f t="shared" si="48"/>
        <v>33416.666666666664</v>
      </c>
      <c r="K1894" s="544"/>
    </row>
    <row r="1895" spans="1:11" ht="15" customHeight="1">
      <c r="A1895" s="458"/>
      <c r="B1895" s="459"/>
      <c r="C1895" s="460" t="s">
        <v>621</v>
      </c>
      <c r="D1895" s="495" t="s">
        <v>871</v>
      </c>
      <c r="E1895" s="496"/>
      <c r="F1895" s="497" t="s">
        <v>272</v>
      </c>
      <c r="G1895" s="572">
        <v>1</v>
      </c>
      <c r="H1895" s="465">
        <f>(5000000/40)/8</f>
        <v>15625</v>
      </c>
      <c r="I1895" s="466">
        <f t="shared" si="48"/>
        <v>15625</v>
      </c>
      <c r="K1895" s="544"/>
    </row>
    <row r="1896" spans="1:11" ht="15" customHeight="1">
      <c r="A1896" s="1026" t="s">
        <v>872</v>
      </c>
      <c r="B1896" s="1027"/>
      <c r="C1896" s="1027"/>
      <c r="D1896" s="1027"/>
      <c r="E1896" s="1027"/>
      <c r="F1896" s="1027"/>
      <c r="G1896" s="1027"/>
      <c r="H1896" s="1028"/>
      <c r="I1896" s="578">
        <f>SUM(I1892:I1895)</f>
        <v>224525.53333333333</v>
      </c>
      <c r="K1896" s="544"/>
    </row>
    <row r="1897" spans="1:11" ht="15" customHeight="1">
      <c r="A1897" s="575"/>
      <c r="B1897" s="576"/>
      <c r="C1897" s="576"/>
      <c r="D1897" s="576"/>
      <c r="E1897" s="576"/>
      <c r="F1897" s="576"/>
      <c r="G1897" s="576"/>
      <c r="H1897" s="577"/>
      <c r="I1897" s="578"/>
      <c r="K1897" s="544"/>
    </row>
    <row r="1898" spans="1:11" ht="15" customHeight="1">
      <c r="A1898" s="473"/>
      <c r="B1898" s="474" t="s">
        <v>643</v>
      </c>
      <c r="C1898" s="475"/>
      <c r="D1898" s="498"/>
      <c r="E1898" s="499"/>
      <c r="F1898" s="500"/>
      <c r="G1898" s="479"/>
      <c r="H1898" s="480"/>
      <c r="I1898" s="480">
        <f>I1890+I1896</f>
        <v>286749.08690476191</v>
      </c>
      <c r="K1898" s="544"/>
    </row>
    <row r="1899" spans="1:11" ht="15" customHeight="1">
      <c r="A1899" s="481"/>
      <c r="B1899" s="482" t="s">
        <v>644</v>
      </c>
      <c r="C1899" s="483"/>
      <c r="D1899" s="501"/>
      <c r="E1899" s="483"/>
      <c r="F1899" s="486">
        <v>0</v>
      </c>
      <c r="G1899" s="487"/>
      <c r="H1899" s="488"/>
      <c r="I1899" s="480">
        <f>I1898*F1899</f>
        <v>0</v>
      </c>
      <c r="K1899" s="544"/>
    </row>
    <row r="1900" spans="1:11" ht="15" customHeight="1">
      <c r="A1900" s="481"/>
      <c r="B1900" s="482" t="s">
        <v>645</v>
      </c>
      <c r="C1900" s="483"/>
      <c r="D1900" s="501"/>
      <c r="E1900" s="483"/>
      <c r="F1900" s="483"/>
      <c r="G1900" s="487"/>
      <c r="H1900" s="488"/>
      <c r="I1900" s="480">
        <f>I1898+I1899</f>
        <v>286749.08690476191</v>
      </c>
      <c r="K1900" s="544"/>
    </row>
    <row r="1901" spans="1:11" ht="15" customHeight="1">
      <c r="A1901" s="433"/>
      <c r="B1901" s="434"/>
      <c r="C1901" s="419"/>
      <c r="D1901" s="434"/>
      <c r="E1901" s="419"/>
      <c r="F1901" s="435"/>
      <c r="G1901" s="436"/>
      <c r="H1901" s="437"/>
      <c r="I1901" s="437"/>
    </row>
    <row r="1902" spans="1:11" ht="15" customHeight="1">
      <c r="A1902" s="433"/>
      <c r="B1902" s="434"/>
      <c r="C1902" s="419"/>
      <c r="D1902" s="434"/>
      <c r="E1902" s="419"/>
      <c r="F1902" s="435"/>
      <c r="G1902" s="436"/>
      <c r="H1902" s="437"/>
      <c r="I1902" s="437"/>
    </row>
    <row r="1903" spans="1:11" ht="15" customHeight="1">
      <c r="A1903" s="433"/>
      <c r="B1903" s="434"/>
      <c r="C1903" s="419"/>
      <c r="D1903" s="434"/>
      <c r="E1903" s="419"/>
      <c r="F1903" s="435"/>
      <c r="G1903" s="436"/>
      <c r="H1903" s="437"/>
      <c r="I1903" s="437"/>
    </row>
    <row r="1904" spans="1:11" ht="15" customHeight="1">
      <c r="A1904" s="433"/>
      <c r="B1904" s="434"/>
      <c r="C1904" s="419"/>
      <c r="D1904" s="434"/>
      <c r="E1904" s="419"/>
      <c r="F1904" s="435"/>
      <c r="G1904" s="436"/>
      <c r="H1904" s="437"/>
      <c r="I1904" s="437"/>
    </row>
    <row r="1905" spans="1:9" ht="15" customHeight="1">
      <c r="A1905" s="433"/>
      <c r="B1905" s="434"/>
      <c r="C1905" s="419"/>
      <c r="D1905" s="434"/>
      <c r="E1905" s="419"/>
      <c r="F1905" s="435"/>
      <c r="G1905" s="436"/>
      <c r="H1905" s="437"/>
      <c r="I1905" s="437"/>
    </row>
    <row r="1906" spans="1:9" ht="15" customHeight="1">
      <c r="A1906" s="433"/>
      <c r="B1906" s="434"/>
      <c r="C1906" s="419"/>
      <c r="D1906" s="434"/>
      <c r="E1906" s="419"/>
      <c r="F1906" s="435"/>
      <c r="G1906" s="436"/>
      <c r="H1906" s="437"/>
      <c r="I1906" s="437"/>
    </row>
    <row r="1907" spans="1:9" ht="15" customHeight="1">
      <c r="A1907" s="433"/>
      <c r="B1907" s="434"/>
      <c r="C1907" s="419"/>
      <c r="D1907" s="434"/>
      <c r="E1907" s="419"/>
      <c r="F1907" s="435"/>
      <c r="G1907" s="436"/>
      <c r="H1907" s="437"/>
      <c r="I1907" s="437"/>
    </row>
    <row r="1908" spans="1:9" ht="15" customHeight="1">
      <c r="A1908" s="433"/>
      <c r="B1908" s="434"/>
      <c r="C1908" s="419"/>
      <c r="D1908" s="434"/>
      <c r="E1908" s="419"/>
      <c r="F1908" s="435"/>
      <c r="G1908" s="436"/>
      <c r="H1908" s="437"/>
      <c r="I1908" s="437"/>
    </row>
    <row r="1909" spans="1:9" ht="15" customHeight="1">
      <c r="A1909" s="433"/>
      <c r="B1909" s="434"/>
      <c r="C1909" s="419"/>
      <c r="D1909" s="434"/>
      <c r="E1909" s="419"/>
      <c r="F1909" s="435"/>
      <c r="G1909" s="436"/>
      <c r="H1909" s="437"/>
      <c r="I1909" s="437"/>
    </row>
    <row r="1910" spans="1:9" ht="15" customHeight="1">
      <c r="A1910" s="433"/>
      <c r="B1910" s="434"/>
      <c r="C1910" s="419"/>
      <c r="D1910" s="434"/>
      <c r="E1910" s="419"/>
      <c r="F1910" s="435"/>
      <c r="G1910" s="436"/>
      <c r="H1910" s="437"/>
      <c r="I1910" s="437"/>
    </row>
    <row r="1911" spans="1:9" ht="15" customHeight="1">
      <c r="A1911" s="433"/>
      <c r="B1911" s="434"/>
      <c r="C1911" s="419"/>
      <c r="D1911" s="434"/>
      <c r="E1911" s="419"/>
      <c r="F1911" s="435"/>
      <c r="G1911" s="436"/>
      <c r="H1911" s="437"/>
      <c r="I1911" s="437"/>
    </row>
    <row r="1912" spans="1:9" ht="15" customHeight="1">
      <c r="A1912" s="433"/>
      <c r="B1912" s="434"/>
      <c r="C1912" s="419"/>
      <c r="D1912" s="434"/>
      <c r="E1912" s="419"/>
      <c r="F1912" s="435"/>
      <c r="G1912" s="436"/>
      <c r="H1912" s="437"/>
      <c r="I1912" s="437"/>
    </row>
    <row r="1913" spans="1:9" ht="15" customHeight="1">
      <c r="A1913" s="433"/>
      <c r="B1913" s="434"/>
      <c r="C1913" s="419"/>
      <c r="D1913" s="434"/>
      <c r="E1913" s="419"/>
      <c r="F1913" s="435"/>
      <c r="G1913" s="436"/>
      <c r="H1913" s="437"/>
      <c r="I1913" s="437"/>
    </row>
    <row r="1914" spans="1:9" ht="15" customHeight="1">
      <c r="A1914" s="433"/>
      <c r="B1914" s="434"/>
      <c r="C1914" s="419"/>
      <c r="D1914" s="434"/>
      <c r="E1914" s="419"/>
      <c r="F1914" s="435"/>
      <c r="G1914" s="436"/>
      <c r="H1914" s="437"/>
      <c r="I1914" s="437"/>
    </row>
    <row r="1915" spans="1:9" ht="15" customHeight="1">
      <c r="A1915" s="433"/>
      <c r="B1915" s="434"/>
      <c r="C1915" s="419"/>
      <c r="D1915" s="434"/>
      <c r="E1915" s="419"/>
      <c r="F1915" s="435"/>
      <c r="G1915" s="436"/>
      <c r="H1915" s="437"/>
      <c r="I1915" s="437"/>
    </row>
    <row r="1916" spans="1:9" ht="15" customHeight="1">
      <c r="A1916" s="433"/>
      <c r="B1916" s="434"/>
      <c r="C1916" s="419"/>
      <c r="D1916" s="434"/>
      <c r="E1916" s="419"/>
      <c r="F1916" s="435"/>
      <c r="G1916" s="436"/>
      <c r="H1916" s="437"/>
      <c r="I1916" s="437"/>
    </row>
    <row r="1917" spans="1:9" ht="15" customHeight="1">
      <c r="A1917" s="433"/>
      <c r="B1917" s="434"/>
      <c r="C1917" s="419"/>
      <c r="D1917" s="434"/>
      <c r="E1917" s="419"/>
      <c r="F1917" s="435"/>
      <c r="G1917" s="436"/>
      <c r="H1917" s="437"/>
      <c r="I1917" s="437"/>
    </row>
    <row r="1918" spans="1:9" ht="15" customHeight="1">
      <c r="A1918" s="433"/>
      <c r="B1918" s="434"/>
      <c r="C1918" s="419"/>
      <c r="D1918" s="434"/>
      <c r="E1918" s="419"/>
      <c r="F1918" s="435"/>
      <c r="G1918" s="436"/>
      <c r="H1918" s="437"/>
      <c r="I1918" s="437"/>
    </row>
    <row r="1919" spans="1:9" ht="15" customHeight="1">
      <c r="A1919" s="433"/>
      <c r="B1919" s="434"/>
      <c r="C1919" s="419"/>
      <c r="D1919" s="434"/>
      <c r="E1919" s="419"/>
      <c r="F1919" s="435"/>
      <c r="G1919" s="436"/>
      <c r="H1919" s="437"/>
      <c r="I1919" s="437"/>
    </row>
    <row r="1920" spans="1:9" ht="15" customHeight="1">
      <c r="A1920" s="433"/>
      <c r="B1920" s="434"/>
      <c r="C1920" s="419"/>
      <c r="D1920" s="434"/>
      <c r="E1920" s="419"/>
      <c r="F1920" s="435"/>
      <c r="G1920" s="436"/>
      <c r="H1920" s="437"/>
      <c r="I1920" s="437"/>
    </row>
    <row r="1921" spans="1:9" ht="15" customHeight="1">
      <c r="A1921" s="433"/>
      <c r="B1921" s="434"/>
      <c r="C1921" s="419"/>
      <c r="D1921" s="434"/>
      <c r="E1921" s="419"/>
      <c r="F1921" s="435"/>
      <c r="G1921" s="436"/>
      <c r="H1921" s="437"/>
      <c r="I1921" s="437"/>
    </row>
    <row r="1922" spans="1:9" ht="15" customHeight="1">
      <c r="A1922" s="433"/>
      <c r="B1922" s="434"/>
      <c r="C1922" s="419"/>
      <c r="D1922" s="434"/>
      <c r="E1922" s="419"/>
      <c r="F1922" s="435"/>
      <c r="G1922" s="436"/>
      <c r="H1922" s="437"/>
      <c r="I1922" s="437"/>
    </row>
    <row r="1923" spans="1:9" ht="15" customHeight="1">
      <c r="A1923" s="433"/>
      <c r="B1923" s="434"/>
      <c r="C1923" s="419"/>
      <c r="D1923" s="434"/>
      <c r="E1923" s="419"/>
      <c r="F1923" s="435"/>
      <c r="G1923" s="436"/>
      <c r="H1923" s="437"/>
      <c r="I1923" s="437"/>
    </row>
    <row r="1924" spans="1:9" ht="15" customHeight="1">
      <c r="A1924" s="433"/>
      <c r="B1924" s="434"/>
      <c r="C1924" s="419"/>
      <c r="D1924" s="434"/>
      <c r="E1924" s="419"/>
      <c r="F1924" s="435"/>
      <c r="G1924" s="436"/>
      <c r="H1924" s="437"/>
      <c r="I1924" s="437"/>
    </row>
    <row r="1925" spans="1:9" ht="15" customHeight="1">
      <c r="A1925" s="433"/>
      <c r="B1925" s="434"/>
      <c r="C1925" s="419"/>
      <c r="D1925" s="434"/>
      <c r="E1925" s="419"/>
      <c r="F1925" s="435"/>
      <c r="G1925" s="436"/>
      <c r="H1925" s="437"/>
      <c r="I1925" s="437"/>
    </row>
    <row r="1926" spans="1:9" ht="15" customHeight="1">
      <c r="A1926" s="433"/>
      <c r="B1926" s="434"/>
      <c r="C1926" s="419"/>
      <c r="D1926" s="434"/>
      <c r="E1926" s="419"/>
      <c r="F1926" s="435"/>
      <c r="G1926" s="436"/>
      <c r="H1926" s="437"/>
      <c r="I1926" s="437"/>
    </row>
    <row r="1927" spans="1:9" ht="15" customHeight="1">
      <c r="A1927" s="433"/>
      <c r="B1927" s="434"/>
      <c r="C1927" s="419"/>
      <c r="D1927" s="434"/>
      <c r="E1927" s="419"/>
      <c r="F1927" s="435"/>
      <c r="G1927" s="436"/>
      <c r="H1927" s="437"/>
      <c r="I1927" s="437"/>
    </row>
    <row r="1928" spans="1:9" ht="15" customHeight="1">
      <c r="A1928" s="433"/>
      <c r="B1928" s="434"/>
      <c r="C1928" s="419"/>
      <c r="D1928" s="434"/>
      <c r="E1928" s="419"/>
      <c r="F1928" s="435"/>
      <c r="G1928" s="436"/>
      <c r="H1928" s="437"/>
      <c r="I1928" s="437"/>
    </row>
    <row r="1929" spans="1:9" ht="15" customHeight="1">
      <c r="A1929" s="433"/>
      <c r="B1929" s="434"/>
      <c r="C1929" s="419"/>
      <c r="D1929" s="434"/>
      <c r="E1929" s="419"/>
      <c r="F1929" s="435"/>
      <c r="G1929" s="436"/>
      <c r="H1929" s="437"/>
      <c r="I1929" s="437"/>
    </row>
    <row r="1930" spans="1:9" ht="15" customHeight="1">
      <c r="A1930" s="433"/>
      <c r="B1930" s="434"/>
      <c r="C1930" s="419"/>
      <c r="D1930" s="434"/>
      <c r="E1930" s="419"/>
      <c r="F1930" s="435"/>
      <c r="G1930" s="436"/>
      <c r="H1930" s="437"/>
      <c r="I1930" s="437"/>
    </row>
    <row r="1931" spans="1:9" ht="15" customHeight="1">
      <c r="A1931" s="433"/>
      <c r="B1931" s="434"/>
      <c r="C1931" s="419"/>
      <c r="D1931" s="434"/>
      <c r="E1931" s="419"/>
      <c r="F1931" s="435"/>
      <c r="G1931" s="436"/>
      <c r="H1931" s="437"/>
      <c r="I1931" s="437"/>
    </row>
    <row r="1932" spans="1:9" ht="15" customHeight="1">
      <c r="A1932" s="433"/>
      <c r="B1932" s="434"/>
      <c r="C1932" s="419"/>
      <c r="D1932" s="434"/>
      <c r="E1932" s="419"/>
      <c r="F1932" s="435"/>
      <c r="G1932" s="436"/>
      <c r="H1932" s="437"/>
      <c r="I1932" s="437"/>
    </row>
    <row r="1933" spans="1:9" ht="15" customHeight="1">
      <c r="A1933" s="433"/>
      <c r="B1933" s="434"/>
      <c r="C1933" s="419"/>
      <c r="D1933" s="434"/>
      <c r="E1933" s="419"/>
      <c r="F1933" s="435"/>
      <c r="G1933" s="436"/>
      <c r="H1933" s="437"/>
      <c r="I1933" s="437"/>
    </row>
    <row r="1934" spans="1:9" ht="15" customHeight="1">
      <c r="A1934" s="433"/>
      <c r="B1934" s="434"/>
      <c r="C1934" s="419"/>
      <c r="D1934" s="434"/>
      <c r="E1934" s="419"/>
      <c r="F1934" s="435"/>
      <c r="G1934" s="436"/>
      <c r="H1934" s="437"/>
      <c r="I1934" s="437"/>
    </row>
    <row r="1935" spans="1:9" ht="15" customHeight="1">
      <c r="A1935" s="433"/>
      <c r="B1935" s="434"/>
      <c r="C1935" s="419"/>
      <c r="D1935" s="434"/>
      <c r="E1935" s="419"/>
      <c r="F1935" s="435"/>
      <c r="G1935" s="436"/>
      <c r="H1935" s="437"/>
      <c r="I1935" s="437"/>
    </row>
    <row r="1936" spans="1:9" ht="15" customHeight="1">
      <c r="A1936" s="433"/>
      <c r="B1936" s="434"/>
      <c r="C1936" s="419"/>
      <c r="D1936" s="434"/>
      <c r="E1936" s="419"/>
      <c r="F1936" s="435"/>
      <c r="G1936" s="436"/>
      <c r="H1936" s="437"/>
      <c r="I1936" s="437"/>
    </row>
    <row r="1937" spans="1:9" ht="15" customHeight="1">
      <c r="A1937" s="433"/>
      <c r="B1937" s="434"/>
      <c r="C1937" s="419"/>
      <c r="D1937" s="434"/>
      <c r="E1937" s="419"/>
      <c r="F1937" s="435"/>
      <c r="G1937" s="436"/>
      <c r="H1937" s="437"/>
      <c r="I1937" s="437"/>
    </row>
    <row r="1938" spans="1:9" ht="15" customHeight="1">
      <c r="A1938" s="433"/>
      <c r="B1938" s="434"/>
      <c r="C1938" s="419"/>
      <c r="D1938" s="434"/>
      <c r="E1938" s="419"/>
      <c r="F1938" s="435"/>
      <c r="G1938" s="436"/>
      <c r="H1938" s="437"/>
      <c r="I1938" s="437"/>
    </row>
    <row r="1939" spans="1:9" ht="15" customHeight="1">
      <c r="A1939" s="433"/>
      <c r="B1939" s="434"/>
      <c r="C1939" s="419"/>
      <c r="D1939" s="434"/>
      <c r="E1939" s="419"/>
      <c r="F1939" s="435"/>
      <c r="G1939" s="436"/>
      <c r="H1939" s="437"/>
      <c r="I1939" s="437"/>
    </row>
    <row r="1940" spans="1:9" ht="15" customHeight="1">
      <c r="A1940" s="433"/>
      <c r="B1940" s="434"/>
      <c r="C1940" s="419"/>
      <c r="D1940" s="434"/>
      <c r="E1940" s="419"/>
      <c r="F1940" s="435"/>
      <c r="G1940" s="436"/>
      <c r="H1940" s="437"/>
      <c r="I1940" s="437"/>
    </row>
    <row r="1941" spans="1:9" ht="15" customHeight="1">
      <c r="A1941" s="433"/>
      <c r="B1941" s="434"/>
      <c r="C1941" s="419"/>
      <c r="D1941" s="434"/>
      <c r="E1941" s="419"/>
      <c r="F1941" s="435"/>
      <c r="G1941" s="436"/>
      <c r="H1941" s="437"/>
      <c r="I1941" s="437"/>
    </row>
    <row r="1942" spans="1:9" ht="15" customHeight="1">
      <c r="A1942" s="433"/>
      <c r="B1942" s="434"/>
      <c r="C1942" s="419"/>
      <c r="D1942" s="434"/>
      <c r="E1942" s="419"/>
      <c r="F1942" s="435"/>
      <c r="G1942" s="436"/>
      <c r="H1942" s="437"/>
      <c r="I1942" s="437"/>
    </row>
    <row r="1943" spans="1:9" ht="15" customHeight="1">
      <c r="A1943" s="433"/>
      <c r="B1943" s="434"/>
      <c r="C1943" s="419"/>
      <c r="D1943" s="434"/>
      <c r="E1943" s="419"/>
      <c r="F1943" s="435"/>
      <c r="G1943" s="436"/>
      <c r="H1943" s="437"/>
      <c r="I1943" s="437"/>
    </row>
    <row r="1944" spans="1:9" ht="15" customHeight="1">
      <c r="A1944" s="433"/>
      <c r="B1944" s="434"/>
      <c r="C1944" s="419"/>
      <c r="D1944" s="434"/>
      <c r="E1944" s="419"/>
      <c r="F1944" s="435"/>
      <c r="G1944" s="436"/>
      <c r="H1944" s="437"/>
      <c r="I1944" s="437"/>
    </row>
    <row r="1945" spans="1:9" ht="15" customHeight="1">
      <c r="A1945" s="433"/>
      <c r="B1945" s="434"/>
      <c r="C1945" s="419"/>
      <c r="D1945" s="434"/>
      <c r="E1945" s="419"/>
      <c r="F1945" s="435"/>
      <c r="G1945" s="436"/>
      <c r="H1945" s="437"/>
      <c r="I1945" s="437"/>
    </row>
    <row r="1946" spans="1:9" ht="15" customHeight="1">
      <c r="A1946" s="433"/>
      <c r="B1946" s="434"/>
      <c r="C1946" s="419"/>
      <c r="D1946" s="434"/>
      <c r="E1946" s="419"/>
      <c r="F1946" s="435"/>
      <c r="G1946" s="436"/>
      <c r="H1946" s="437"/>
      <c r="I1946" s="437"/>
    </row>
    <row r="1947" spans="1:9" ht="15" customHeight="1">
      <c r="A1947" s="433"/>
      <c r="B1947" s="434"/>
      <c r="C1947" s="419"/>
      <c r="D1947" s="434"/>
      <c r="E1947" s="419"/>
      <c r="F1947" s="435"/>
      <c r="G1947" s="436"/>
      <c r="H1947" s="437"/>
      <c r="I1947" s="437"/>
    </row>
    <row r="1948" spans="1:9" ht="15" customHeight="1">
      <c r="A1948" s="433"/>
      <c r="B1948" s="434"/>
      <c r="C1948" s="419"/>
      <c r="D1948" s="434"/>
      <c r="E1948" s="419"/>
      <c r="F1948" s="435"/>
      <c r="G1948" s="436"/>
      <c r="H1948" s="437"/>
      <c r="I1948" s="437"/>
    </row>
    <row r="1949" spans="1:9" ht="15" customHeight="1">
      <c r="A1949" s="433"/>
      <c r="B1949" s="434"/>
      <c r="C1949" s="419"/>
      <c r="D1949" s="434"/>
      <c r="E1949" s="419"/>
      <c r="F1949" s="435"/>
      <c r="G1949" s="436"/>
      <c r="H1949" s="437"/>
      <c r="I1949" s="437"/>
    </row>
    <row r="1950" spans="1:9" ht="15" customHeight="1">
      <c r="A1950" s="433"/>
      <c r="B1950" s="434"/>
      <c r="C1950" s="419"/>
      <c r="D1950" s="434"/>
      <c r="E1950" s="419"/>
      <c r="F1950" s="435"/>
      <c r="G1950" s="436"/>
      <c r="H1950" s="437"/>
      <c r="I1950" s="437"/>
    </row>
    <row r="1951" spans="1:9" ht="15" customHeight="1">
      <c r="A1951" s="433"/>
      <c r="B1951" s="434"/>
      <c r="C1951" s="419"/>
      <c r="D1951" s="434"/>
      <c r="E1951" s="419"/>
      <c r="F1951" s="435"/>
      <c r="G1951" s="436"/>
      <c r="H1951" s="437"/>
      <c r="I1951" s="437"/>
    </row>
    <row r="1952" spans="1:9" ht="15" customHeight="1">
      <c r="A1952" s="433"/>
      <c r="B1952" s="434"/>
      <c r="C1952" s="419"/>
      <c r="D1952" s="434"/>
      <c r="E1952" s="419"/>
      <c r="F1952" s="435"/>
      <c r="G1952" s="436"/>
      <c r="H1952" s="437"/>
      <c r="I1952" s="437"/>
    </row>
    <row r="1953" spans="1:9" ht="15" customHeight="1">
      <c r="A1953" s="433"/>
      <c r="B1953" s="434"/>
      <c r="C1953" s="419"/>
      <c r="D1953" s="434"/>
      <c r="E1953" s="419"/>
      <c r="F1953" s="435"/>
      <c r="G1953" s="436"/>
      <c r="H1953" s="437"/>
      <c r="I1953" s="437"/>
    </row>
    <row r="1954" spans="1:9" ht="15" customHeight="1">
      <c r="A1954" s="433"/>
      <c r="B1954" s="434"/>
      <c r="C1954" s="419"/>
      <c r="D1954" s="434"/>
      <c r="E1954" s="419"/>
      <c r="F1954" s="435"/>
      <c r="G1954" s="436"/>
      <c r="H1954" s="437"/>
      <c r="I1954" s="437"/>
    </row>
    <row r="1955" spans="1:9" ht="15" customHeight="1">
      <c r="A1955" s="433"/>
      <c r="B1955" s="434"/>
      <c r="C1955" s="419"/>
      <c r="D1955" s="434"/>
      <c r="E1955" s="419"/>
      <c r="F1955" s="435"/>
      <c r="G1955" s="436"/>
      <c r="H1955" s="437"/>
      <c r="I1955" s="437"/>
    </row>
    <row r="1956" spans="1:9" ht="15" customHeight="1">
      <c r="A1956" s="433"/>
      <c r="B1956" s="434"/>
      <c r="C1956" s="419"/>
      <c r="D1956" s="434"/>
      <c r="E1956" s="419"/>
      <c r="F1956" s="435"/>
      <c r="G1956" s="436"/>
      <c r="H1956" s="437"/>
      <c r="I1956" s="437"/>
    </row>
    <row r="1957" spans="1:9" ht="15" customHeight="1">
      <c r="A1957" s="433"/>
      <c r="B1957" s="434"/>
      <c r="C1957" s="419"/>
      <c r="D1957" s="434"/>
      <c r="E1957" s="419"/>
      <c r="F1957" s="435"/>
      <c r="G1957" s="436"/>
      <c r="H1957" s="437"/>
      <c r="I1957" s="437"/>
    </row>
    <row r="1958" spans="1:9" ht="15" customHeight="1">
      <c r="A1958" s="433"/>
      <c r="B1958" s="434"/>
      <c r="C1958" s="419"/>
      <c r="D1958" s="434"/>
      <c r="E1958" s="419"/>
      <c r="F1958" s="435"/>
      <c r="G1958" s="436"/>
      <c r="H1958" s="437"/>
      <c r="I1958" s="437"/>
    </row>
    <row r="1959" spans="1:9" ht="15" customHeight="1">
      <c r="A1959" s="433"/>
      <c r="B1959" s="434"/>
      <c r="C1959" s="419"/>
      <c r="D1959" s="434"/>
      <c r="E1959" s="419"/>
      <c r="F1959" s="435"/>
      <c r="G1959" s="436"/>
      <c r="H1959" s="437"/>
      <c r="I1959" s="437"/>
    </row>
    <row r="1960" spans="1:9" ht="15" customHeight="1">
      <c r="A1960" s="433"/>
      <c r="B1960" s="434"/>
      <c r="C1960" s="419"/>
      <c r="D1960" s="434"/>
      <c r="E1960" s="419"/>
      <c r="F1960" s="435"/>
      <c r="G1960" s="436"/>
      <c r="H1960" s="437"/>
      <c r="I1960" s="437"/>
    </row>
    <row r="1961" spans="1:9" ht="15" customHeight="1">
      <c r="A1961" s="433"/>
      <c r="B1961" s="434"/>
      <c r="C1961" s="419"/>
      <c r="D1961" s="434"/>
      <c r="E1961" s="419"/>
      <c r="F1961" s="435"/>
      <c r="G1961" s="436"/>
      <c r="H1961" s="437"/>
      <c r="I1961" s="437"/>
    </row>
    <row r="1962" spans="1:9" ht="15" customHeight="1">
      <c r="A1962" s="433"/>
      <c r="B1962" s="434"/>
      <c r="C1962" s="419"/>
      <c r="D1962" s="434"/>
      <c r="E1962" s="419"/>
      <c r="F1962" s="435"/>
      <c r="G1962" s="436"/>
      <c r="H1962" s="437"/>
      <c r="I1962" s="437"/>
    </row>
    <row r="1963" spans="1:9" ht="15" customHeight="1">
      <c r="A1963" s="433"/>
      <c r="B1963" s="434"/>
      <c r="C1963" s="419"/>
      <c r="D1963" s="434"/>
      <c r="E1963" s="419"/>
      <c r="F1963" s="435"/>
      <c r="G1963" s="436"/>
      <c r="H1963" s="437"/>
      <c r="I1963" s="437"/>
    </row>
    <row r="1964" spans="1:9" ht="15" customHeight="1">
      <c r="A1964" s="433"/>
      <c r="B1964" s="434"/>
      <c r="C1964" s="419"/>
      <c r="D1964" s="434"/>
      <c r="E1964" s="419"/>
      <c r="F1964" s="435"/>
      <c r="G1964" s="436"/>
      <c r="H1964" s="437"/>
      <c r="I1964" s="437"/>
    </row>
    <row r="1965" spans="1:9" ht="15" customHeight="1">
      <c r="A1965" s="433"/>
      <c r="B1965" s="434"/>
      <c r="C1965" s="419"/>
      <c r="D1965" s="434"/>
      <c r="E1965" s="419"/>
      <c r="F1965" s="435"/>
      <c r="G1965" s="436"/>
      <c r="H1965" s="437"/>
      <c r="I1965" s="437"/>
    </row>
    <row r="1966" spans="1:9" ht="15" customHeight="1">
      <c r="A1966" s="433"/>
      <c r="B1966" s="434"/>
      <c r="C1966" s="419"/>
      <c r="D1966" s="434"/>
      <c r="E1966" s="419"/>
      <c r="F1966" s="435"/>
      <c r="G1966" s="436"/>
      <c r="H1966" s="437"/>
      <c r="I1966" s="437"/>
    </row>
    <row r="1967" spans="1:9" ht="15" customHeight="1">
      <c r="A1967" s="433"/>
      <c r="B1967" s="434"/>
      <c r="C1967" s="419"/>
      <c r="D1967" s="434"/>
      <c r="E1967" s="419"/>
      <c r="F1967" s="435"/>
      <c r="G1967" s="436"/>
      <c r="H1967" s="437"/>
      <c r="I1967" s="437"/>
    </row>
    <row r="1968" spans="1:9" ht="15" customHeight="1">
      <c r="A1968" s="433"/>
      <c r="B1968" s="434"/>
      <c r="C1968" s="419"/>
      <c r="D1968" s="434"/>
      <c r="E1968" s="419"/>
      <c r="F1968" s="435"/>
      <c r="G1968" s="436"/>
      <c r="H1968" s="437"/>
      <c r="I1968" s="437"/>
    </row>
    <row r="1969" spans="1:9" ht="15" customHeight="1">
      <c r="A1969" s="433"/>
      <c r="B1969" s="434"/>
      <c r="C1969" s="419"/>
      <c r="D1969" s="434"/>
      <c r="E1969" s="419"/>
      <c r="F1969" s="435"/>
      <c r="G1969" s="436"/>
      <c r="H1969" s="437"/>
      <c r="I1969" s="437"/>
    </row>
    <row r="1970" spans="1:9" ht="15" customHeight="1">
      <c r="A1970" s="433"/>
      <c r="B1970" s="434"/>
      <c r="C1970" s="419"/>
      <c r="D1970" s="434"/>
      <c r="E1970" s="419"/>
      <c r="F1970" s="435"/>
      <c r="G1970" s="436"/>
      <c r="H1970" s="437"/>
      <c r="I1970" s="437"/>
    </row>
    <row r="1971" spans="1:9" ht="15" customHeight="1">
      <c r="A1971" s="433"/>
      <c r="B1971" s="434"/>
      <c r="C1971" s="419"/>
      <c r="D1971" s="434"/>
      <c r="E1971" s="419"/>
      <c r="F1971" s="435"/>
      <c r="G1971" s="436"/>
      <c r="H1971" s="437"/>
      <c r="I1971" s="437"/>
    </row>
    <row r="1972" spans="1:9" ht="15" customHeight="1">
      <c r="A1972" s="433"/>
      <c r="B1972" s="434"/>
      <c r="C1972" s="419"/>
      <c r="D1972" s="434"/>
      <c r="E1972" s="419"/>
      <c r="F1972" s="435"/>
      <c r="G1972" s="436"/>
      <c r="H1972" s="437"/>
      <c r="I1972" s="437"/>
    </row>
    <row r="1973" spans="1:9" ht="15" customHeight="1">
      <c r="A1973" s="433"/>
      <c r="B1973" s="434"/>
      <c r="C1973" s="419"/>
      <c r="D1973" s="434"/>
      <c r="E1973" s="419"/>
      <c r="F1973" s="435"/>
      <c r="G1973" s="436"/>
      <c r="H1973" s="437"/>
      <c r="I1973" s="437"/>
    </row>
    <row r="1974" spans="1:9" ht="15" customHeight="1">
      <c r="A1974" s="433"/>
      <c r="B1974" s="434"/>
      <c r="C1974" s="419"/>
      <c r="D1974" s="434"/>
      <c r="E1974" s="419"/>
      <c r="F1974" s="435"/>
      <c r="G1974" s="436"/>
      <c r="H1974" s="437"/>
      <c r="I1974" s="437"/>
    </row>
    <row r="1975" spans="1:9" ht="15" customHeight="1">
      <c r="A1975" s="433"/>
      <c r="B1975" s="434"/>
      <c r="C1975" s="419"/>
      <c r="D1975" s="434"/>
      <c r="E1975" s="419"/>
      <c r="F1975" s="435"/>
      <c r="G1975" s="436"/>
      <c r="H1975" s="437"/>
      <c r="I1975" s="437"/>
    </row>
    <row r="1976" spans="1:9" ht="15" customHeight="1">
      <c r="A1976" s="433"/>
      <c r="B1976" s="434"/>
      <c r="C1976" s="419"/>
      <c r="D1976" s="434"/>
      <c r="E1976" s="419"/>
      <c r="F1976" s="435"/>
      <c r="G1976" s="436"/>
      <c r="H1976" s="437"/>
      <c r="I1976" s="437"/>
    </row>
    <row r="1977" spans="1:9" ht="15" customHeight="1">
      <c r="A1977" s="433"/>
      <c r="B1977" s="434"/>
      <c r="C1977" s="419"/>
      <c r="D1977" s="434"/>
      <c r="E1977" s="419"/>
      <c r="F1977" s="435"/>
      <c r="G1977" s="436"/>
      <c r="H1977" s="437"/>
      <c r="I1977" s="437"/>
    </row>
    <row r="1978" spans="1:9" ht="15" customHeight="1">
      <c r="A1978" s="433"/>
      <c r="B1978" s="434"/>
      <c r="C1978" s="419"/>
      <c r="D1978" s="434"/>
      <c r="E1978" s="419"/>
      <c r="F1978" s="435"/>
      <c r="G1978" s="436"/>
      <c r="H1978" s="437"/>
      <c r="I1978" s="437"/>
    </row>
    <row r="1979" spans="1:9" ht="15" customHeight="1">
      <c r="A1979" s="433"/>
      <c r="B1979" s="434"/>
      <c r="C1979" s="419"/>
      <c r="D1979" s="434"/>
      <c r="E1979" s="419"/>
      <c r="F1979" s="435"/>
      <c r="G1979" s="436"/>
      <c r="H1979" s="437"/>
      <c r="I1979" s="437"/>
    </row>
    <row r="1980" spans="1:9" ht="15" customHeight="1">
      <c r="A1980" s="433"/>
      <c r="B1980" s="434"/>
      <c r="C1980" s="419"/>
      <c r="D1980" s="434"/>
      <c r="E1980" s="419"/>
      <c r="F1980" s="435"/>
      <c r="G1980" s="436"/>
      <c r="H1980" s="437"/>
      <c r="I1980" s="437"/>
    </row>
    <row r="1981" spans="1:9" ht="15" customHeight="1">
      <c r="A1981" s="433"/>
      <c r="B1981" s="434"/>
      <c r="C1981" s="419"/>
      <c r="D1981" s="434"/>
      <c r="E1981" s="419"/>
      <c r="F1981" s="435"/>
      <c r="G1981" s="436"/>
      <c r="H1981" s="437"/>
      <c r="I1981" s="437"/>
    </row>
    <row r="1982" spans="1:9" ht="15" customHeight="1">
      <c r="A1982" s="433"/>
      <c r="B1982" s="434"/>
      <c r="C1982" s="419"/>
      <c r="D1982" s="434"/>
      <c r="E1982" s="419"/>
      <c r="F1982" s="435"/>
      <c r="G1982" s="436"/>
      <c r="H1982" s="437"/>
      <c r="I1982" s="437"/>
    </row>
    <row r="1983" spans="1:9" ht="15" customHeight="1">
      <c r="A1983" s="433"/>
      <c r="B1983" s="434"/>
      <c r="C1983" s="419"/>
      <c r="D1983" s="434"/>
      <c r="E1983" s="419"/>
      <c r="F1983" s="435"/>
      <c r="G1983" s="436"/>
      <c r="H1983" s="437"/>
      <c r="I1983" s="437"/>
    </row>
    <row r="1984" spans="1:9" ht="15" customHeight="1">
      <c r="A1984" s="433"/>
      <c r="B1984" s="434"/>
      <c r="C1984" s="419"/>
      <c r="D1984" s="434"/>
      <c r="E1984" s="419"/>
      <c r="F1984" s="435"/>
      <c r="G1984" s="436"/>
      <c r="H1984" s="437"/>
      <c r="I1984" s="437"/>
    </row>
    <row r="1985" spans="1:9" ht="15" customHeight="1">
      <c r="A1985" s="433"/>
      <c r="B1985" s="434"/>
      <c r="C1985" s="419"/>
      <c r="D1985" s="434"/>
      <c r="E1985" s="419"/>
      <c r="F1985" s="435"/>
      <c r="G1985" s="436"/>
      <c r="H1985" s="437"/>
      <c r="I1985" s="437"/>
    </row>
    <row r="1986" spans="1:9" ht="15" customHeight="1">
      <c r="A1986" s="433"/>
      <c r="B1986" s="434"/>
      <c r="C1986" s="419"/>
      <c r="D1986" s="434"/>
      <c r="E1986" s="419"/>
      <c r="F1986" s="435"/>
      <c r="G1986" s="436"/>
      <c r="H1986" s="437"/>
      <c r="I1986" s="437"/>
    </row>
    <row r="1987" spans="1:9" ht="15" customHeight="1">
      <c r="A1987" s="433"/>
      <c r="B1987" s="434"/>
      <c r="C1987" s="419"/>
      <c r="D1987" s="434"/>
      <c r="E1987" s="419"/>
      <c r="F1987" s="435"/>
      <c r="G1987" s="436"/>
      <c r="H1987" s="437"/>
      <c r="I1987" s="437"/>
    </row>
    <row r="1988" spans="1:9" ht="15" customHeight="1">
      <c r="A1988" s="433"/>
      <c r="B1988" s="434"/>
      <c r="C1988" s="419"/>
      <c r="D1988" s="434"/>
      <c r="E1988" s="419"/>
      <c r="F1988" s="435"/>
      <c r="G1988" s="436"/>
      <c r="H1988" s="437"/>
      <c r="I1988" s="437"/>
    </row>
    <row r="1989" spans="1:9" ht="15" customHeight="1">
      <c r="A1989" s="433"/>
      <c r="B1989" s="434"/>
      <c r="C1989" s="419"/>
      <c r="D1989" s="434"/>
      <c r="E1989" s="419"/>
      <c r="F1989" s="435"/>
      <c r="G1989" s="436"/>
      <c r="H1989" s="437"/>
      <c r="I1989" s="437"/>
    </row>
    <row r="1990" spans="1:9" ht="15" customHeight="1">
      <c r="A1990" s="433"/>
      <c r="B1990" s="434"/>
      <c r="C1990" s="419"/>
      <c r="D1990" s="434"/>
      <c r="E1990" s="419"/>
      <c r="F1990" s="435"/>
      <c r="G1990" s="436"/>
      <c r="H1990" s="437"/>
      <c r="I1990" s="437"/>
    </row>
    <row r="1991" spans="1:9" ht="15" customHeight="1">
      <c r="A1991" s="433"/>
      <c r="B1991" s="434"/>
      <c r="C1991" s="419"/>
      <c r="D1991" s="434"/>
      <c r="E1991" s="419"/>
      <c r="F1991" s="435"/>
      <c r="G1991" s="436"/>
      <c r="H1991" s="437"/>
      <c r="I1991" s="437"/>
    </row>
    <row r="1992" spans="1:9" ht="15" customHeight="1">
      <c r="A1992" s="433"/>
      <c r="B1992" s="434"/>
      <c r="C1992" s="419"/>
      <c r="D1992" s="434"/>
      <c r="E1992" s="419"/>
      <c r="F1992" s="435"/>
      <c r="G1992" s="436"/>
      <c r="H1992" s="437"/>
      <c r="I1992" s="437"/>
    </row>
    <row r="1993" spans="1:9" ht="15" customHeight="1">
      <c r="A1993" s="433"/>
      <c r="B1993" s="434"/>
      <c r="C1993" s="419"/>
      <c r="D1993" s="434"/>
      <c r="E1993" s="419"/>
      <c r="F1993" s="435"/>
      <c r="G1993" s="436"/>
      <c r="H1993" s="437"/>
      <c r="I1993" s="437"/>
    </row>
    <row r="1994" spans="1:9" ht="15" customHeight="1">
      <c r="A1994" s="433"/>
      <c r="B1994" s="434"/>
      <c r="C1994" s="419"/>
      <c r="D1994" s="434"/>
      <c r="E1994" s="419"/>
      <c r="F1994" s="435"/>
      <c r="G1994" s="436"/>
      <c r="H1994" s="437"/>
      <c r="I1994" s="437"/>
    </row>
    <row r="1995" spans="1:9" ht="15" customHeight="1">
      <c r="A1995" s="433"/>
      <c r="B1995" s="434"/>
      <c r="C1995" s="419"/>
      <c r="D1995" s="434"/>
      <c r="E1995" s="419"/>
      <c r="F1995" s="435"/>
      <c r="G1995" s="436"/>
      <c r="H1995" s="437"/>
      <c r="I1995" s="437"/>
    </row>
    <row r="1996" spans="1:9" ht="15" customHeight="1">
      <c r="A1996" s="433"/>
      <c r="B1996" s="434"/>
      <c r="C1996" s="419"/>
      <c r="D1996" s="434"/>
      <c r="E1996" s="419"/>
      <c r="F1996" s="435"/>
      <c r="G1996" s="436"/>
      <c r="H1996" s="437"/>
      <c r="I1996" s="437"/>
    </row>
    <row r="1997" spans="1:9" ht="15" customHeight="1">
      <c r="A1997" s="433"/>
      <c r="B1997" s="434"/>
      <c r="C1997" s="419"/>
      <c r="D1997" s="434"/>
      <c r="E1997" s="419"/>
      <c r="F1997" s="435"/>
      <c r="G1997" s="436"/>
      <c r="H1997" s="437"/>
      <c r="I1997" s="437"/>
    </row>
    <row r="1998" spans="1:9" ht="15" customHeight="1">
      <c r="A1998" s="433"/>
      <c r="B1998" s="434"/>
      <c r="C1998" s="419"/>
      <c r="D1998" s="434"/>
      <c r="E1998" s="419"/>
      <c r="F1998" s="435"/>
      <c r="G1998" s="436"/>
      <c r="H1998" s="437"/>
      <c r="I1998" s="437"/>
    </row>
    <row r="1999" spans="1:9" ht="15" customHeight="1">
      <c r="A1999" s="433"/>
      <c r="B1999" s="434"/>
      <c r="C1999" s="419"/>
      <c r="D1999" s="434"/>
      <c r="E1999" s="419"/>
      <c r="F1999" s="435"/>
      <c r="G1999" s="436"/>
      <c r="H1999" s="437"/>
      <c r="I1999" s="437"/>
    </row>
    <row r="2000" spans="1:9" ht="15" customHeight="1">
      <c r="A2000" s="433"/>
      <c r="B2000" s="434"/>
      <c r="C2000" s="419"/>
      <c r="D2000" s="434"/>
      <c r="E2000" s="419"/>
      <c r="F2000" s="435"/>
      <c r="G2000" s="436"/>
      <c r="H2000" s="437"/>
      <c r="I2000" s="437"/>
    </row>
    <row r="2001" spans="1:9" ht="15" customHeight="1">
      <c r="A2001" s="433"/>
      <c r="B2001" s="434"/>
      <c r="C2001" s="419"/>
      <c r="D2001" s="434"/>
      <c r="E2001" s="419"/>
      <c r="F2001" s="435"/>
      <c r="G2001" s="436"/>
      <c r="H2001" s="437"/>
      <c r="I2001" s="437"/>
    </row>
    <row r="2002" spans="1:9" ht="15" customHeight="1">
      <c r="A2002" s="433"/>
      <c r="B2002" s="434"/>
      <c r="C2002" s="419"/>
      <c r="D2002" s="434"/>
      <c r="E2002" s="419"/>
      <c r="F2002" s="435"/>
      <c r="G2002" s="436"/>
      <c r="H2002" s="437"/>
      <c r="I2002" s="437"/>
    </row>
    <row r="2003" spans="1:9" ht="15" customHeight="1">
      <c r="A2003" s="433"/>
      <c r="B2003" s="434"/>
      <c r="C2003" s="419"/>
      <c r="D2003" s="434"/>
      <c r="E2003" s="419"/>
      <c r="F2003" s="435"/>
      <c r="G2003" s="436"/>
      <c r="H2003" s="437"/>
      <c r="I2003" s="437"/>
    </row>
    <row r="2004" spans="1:9" ht="15" customHeight="1">
      <c r="A2004" s="433"/>
      <c r="B2004" s="434"/>
      <c r="C2004" s="419"/>
      <c r="D2004" s="434"/>
      <c r="E2004" s="419"/>
      <c r="F2004" s="435"/>
      <c r="G2004" s="436"/>
      <c r="H2004" s="437"/>
      <c r="I2004" s="437"/>
    </row>
    <row r="2005" spans="1:9" ht="15" customHeight="1">
      <c r="A2005" s="433"/>
      <c r="B2005" s="434"/>
      <c r="C2005" s="419"/>
      <c r="D2005" s="434"/>
      <c r="E2005" s="419"/>
      <c r="F2005" s="435"/>
      <c r="G2005" s="436"/>
      <c r="H2005" s="437"/>
      <c r="I2005" s="437"/>
    </row>
    <row r="2006" spans="1:9" ht="15" customHeight="1">
      <c r="A2006" s="433"/>
      <c r="B2006" s="434"/>
      <c r="C2006" s="419"/>
      <c r="D2006" s="434"/>
      <c r="E2006" s="419"/>
      <c r="F2006" s="435"/>
      <c r="G2006" s="436"/>
      <c r="H2006" s="437"/>
      <c r="I2006" s="437"/>
    </row>
    <row r="2007" spans="1:9" ht="15" customHeight="1">
      <c r="A2007" s="433"/>
      <c r="B2007" s="434"/>
      <c r="C2007" s="419"/>
      <c r="D2007" s="434"/>
      <c r="E2007" s="419"/>
      <c r="F2007" s="435"/>
      <c r="G2007" s="436"/>
      <c r="H2007" s="437"/>
      <c r="I2007" s="437"/>
    </row>
    <row r="2008" spans="1:9" ht="15" customHeight="1">
      <c r="A2008" s="433"/>
      <c r="B2008" s="434"/>
      <c r="C2008" s="419"/>
      <c r="D2008" s="434"/>
      <c r="E2008" s="419"/>
      <c r="F2008" s="435"/>
      <c r="G2008" s="436"/>
      <c r="H2008" s="437"/>
      <c r="I2008" s="437"/>
    </row>
    <row r="2009" spans="1:9" ht="15" customHeight="1">
      <c r="A2009" s="433"/>
      <c r="B2009" s="434"/>
      <c r="C2009" s="419"/>
      <c r="D2009" s="434"/>
      <c r="E2009" s="419"/>
      <c r="F2009" s="435"/>
      <c r="G2009" s="436"/>
      <c r="H2009" s="437"/>
      <c r="I2009" s="437"/>
    </row>
    <row r="2010" spans="1:9" ht="15" customHeight="1">
      <c r="A2010" s="433"/>
      <c r="B2010" s="434"/>
      <c r="C2010" s="419"/>
      <c r="D2010" s="434"/>
      <c r="E2010" s="419"/>
      <c r="F2010" s="435"/>
      <c r="G2010" s="436"/>
      <c r="H2010" s="437"/>
      <c r="I2010" s="437"/>
    </row>
    <row r="2011" spans="1:9" ht="15" customHeight="1">
      <c r="A2011" s="433"/>
      <c r="B2011" s="434"/>
      <c r="C2011" s="419"/>
      <c r="D2011" s="434"/>
      <c r="E2011" s="419"/>
      <c r="F2011" s="435"/>
      <c r="G2011" s="436"/>
      <c r="H2011" s="437"/>
      <c r="I2011" s="437"/>
    </row>
    <row r="2012" spans="1:9" ht="15" customHeight="1">
      <c r="A2012" s="433"/>
      <c r="B2012" s="434"/>
      <c r="C2012" s="419"/>
      <c r="D2012" s="434"/>
      <c r="E2012" s="419"/>
      <c r="F2012" s="435"/>
      <c r="G2012" s="436"/>
      <c r="H2012" s="437"/>
      <c r="I2012" s="437"/>
    </row>
    <row r="2013" spans="1:9" ht="15" customHeight="1">
      <c r="A2013" s="433"/>
      <c r="B2013" s="434"/>
      <c r="C2013" s="419"/>
      <c r="D2013" s="434"/>
      <c r="E2013" s="419"/>
      <c r="F2013" s="435"/>
      <c r="G2013" s="436"/>
      <c r="H2013" s="437"/>
      <c r="I2013" s="437"/>
    </row>
    <row r="2014" spans="1:9" ht="15" customHeight="1">
      <c r="A2014" s="433"/>
      <c r="B2014" s="434"/>
      <c r="C2014" s="419"/>
      <c r="D2014" s="434"/>
      <c r="E2014" s="419"/>
      <c r="F2014" s="435"/>
      <c r="G2014" s="436"/>
      <c r="H2014" s="437"/>
      <c r="I2014" s="437"/>
    </row>
    <row r="2015" spans="1:9" ht="15" customHeight="1">
      <c r="A2015" s="433"/>
      <c r="B2015" s="434"/>
      <c r="C2015" s="419"/>
      <c r="D2015" s="434"/>
      <c r="E2015" s="419"/>
      <c r="F2015" s="435"/>
      <c r="G2015" s="436"/>
      <c r="H2015" s="437"/>
      <c r="I2015" s="437"/>
    </row>
    <row r="2016" spans="1:9" ht="15" customHeight="1">
      <c r="A2016" s="433"/>
      <c r="B2016" s="434"/>
      <c r="C2016" s="419"/>
      <c r="D2016" s="434"/>
      <c r="E2016" s="419"/>
      <c r="F2016" s="435"/>
      <c r="G2016" s="436"/>
      <c r="H2016" s="437"/>
      <c r="I2016" s="437"/>
    </row>
    <row r="2017" spans="1:9" ht="15" customHeight="1">
      <c r="A2017" s="433"/>
      <c r="B2017" s="434"/>
      <c r="C2017" s="419"/>
      <c r="D2017" s="434"/>
      <c r="E2017" s="419"/>
      <c r="F2017" s="435"/>
      <c r="G2017" s="436"/>
      <c r="H2017" s="437"/>
      <c r="I2017" s="437"/>
    </row>
    <row r="2018" spans="1:9" ht="15" customHeight="1">
      <c r="A2018" s="433"/>
      <c r="B2018" s="434"/>
      <c r="C2018" s="419"/>
      <c r="D2018" s="434"/>
      <c r="E2018" s="419"/>
      <c r="F2018" s="435"/>
      <c r="G2018" s="436"/>
      <c r="H2018" s="437"/>
      <c r="I2018" s="437"/>
    </row>
    <row r="2019" spans="1:9" ht="15" customHeight="1">
      <c r="A2019" s="433" t="s">
        <v>611</v>
      </c>
      <c r="B2019" s="434"/>
      <c r="C2019" s="419" t="s">
        <v>589</v>
      </c>
      <c r="D2019" s="434" t="s">
        <v>893</v>
      </c>
      <c r="E2019" s="419"/>
      <c r="F2019" s="435"/>
      <c r="G2019" s="436"/>
      <c r="H2019" s="437"/>
      <c r="I2019" s="437"/>
    </row>
    <row r="2020" spans="1:9" ht="15" customHeight="1">
      <c r="A2020" s="433" t="s">
        <v>613</v>
      </c>
      <c r="B2020" s="434"/>
      <c r="C2020" s="419" t="s">
        <v>589</v>
      </c>
      <c r="D2020" s="434" t="s">
        <v>96</v>
      </c>
      <c r="E2020" s="419"/>
      <c r="F2020" s="435"/>
      <c r="G2020" s="436"/>
      <c r="H2020" s="437"/>
      <c r="I2020" s="437"/>
    </row>
    <row r="2021" spans="1:9" ht="15" customHeight="1">
      <c r="A2021" s="1012" t="s">
        <v>70</v>
      </c>
      <c r="B2021" s="1012" t="s">
        <v>350</v>
      </c>
      <c r="C2021" s="1014"/>
      <c r="D2021" s="1015"/>
      <c r="E2021" s="1018" t="s">
        <v>614</v>
      </c>
      <c r="F2021" s="1018" t="s">
        <v>615</v>
      </c>
      <c r="G2021" s="1020" t="s">
        <v>616</v>
      </c>
      <c r="H2021" s="443" t="s">
        <v>617</v>
      </c>
      <c r="I2021" s="443" t="s">
        <v>618</v>
      </c>
    </row>
    <row r="2022" spans="1:9" ht="15" customHeight="1">
      <c r="A2022" s="1013"/>
      <c r="B2022" s="1013"/>
      <c r="C2022" s="1016"/>
      <c r="D2022" s="1017"/>
      <c r="E2022" s="1019"/>
      <c r="F2022" s="1019"/>
      <c r="G2022" s="1021"/>
      <c r="H2022" s="449" t="s">
        <v>619</v>
      </c>
      <c r="I2022" s="449" t="s">
        <v>619</v>
      </c>
    </row>
    <row r="2023" spans="1:9" ht="15" customHeight="1">
      <c r="A2023" s="450"/>
      <c r="B2023" s="585" t="s">
        <v>894</v>
      </c>
      <c r="C2023" s="452"/>
      <c r="D2023" s="490"/>
      <c r="E2023" s="491"/>
      <c r="F2023" s="492"/>
      <c r="G2023" s="456"/>
      <c r="H2023" s="457"/>
      <c r="I2023" s="457"/>
    </row>
    <row r="2024" spans="1:9" ht="15" customHeight="1">
      <c r="A2024" s="458">
        <v>1</v>
      </c>
      <c r="B2024" s="459" t="s">
        <v>620</v>
      </c>
      <c r="D2024" s="495"/>
      <c r="E2024" s="496"/>
      <c r="F2024" s="497"/>
      <c r="G2024" s="464"/>
      <c r="H2024" s="465"/>
      <c r="I2024" s="466"/>
    </row>
    <row r="2025" spans="1:9" ht="15" customHeight="1">
      <c r="A2025" s="458"/>
      <c r="B2025" s="459"/>
      <c r="C2025" s="460" t="s">
        <v>621</v>
      </c>
      <c r="D2025" s="495" t="s">
        <v>622</v>
      </c>
      <c r="E2025" s="496" t="s">
        <v>623</v>
      </c>
      <c r="F2025" s="497" t="s">
        <v>624</v>
      </c>
      <c r="G2025" s="464">
        <v>7.0000000000000007E-2</v>
      </c>
      <c r="H2025" s="465">
        <v>133600</v>
      </c>
      <c r="I2025" s="466">
        <f>G2025*H2025</f>
        <v>9352</v>
      </c>
    </row>
    <row r="2026" spans="1:9" ht="15" customHeight="1">
      <c r="A2026" s="458"/>
      <c r="B2026" s="459"/>
      <c r="C2026" s="460" t="s">
        <v>621</v>
      </c>
      <c r="D2026" s="495" t="s">
        <v>687</v>
      </c>
      <c r="E2026" s="496" t="s">
        <v>626</v>
      </c>
      <c r="F2026" s="497" t="s">
        <v>624</v>
      </c>
      <c r="G2026" s="464">
        <v>7.0000000000000007E-2</v>
      </c>
      <c r="H2026" s="465">
        <v>167000</v>
      </c>
      <c r="I2026" s="466">
        <f>G2026*H2026</f>
        <v>11690.000000000002</v>
      </c>
    </row>
    <row r="2027" spans="1:9" ht="15" customHeight="1">
      <c r="A2027" s="458"/>
      <c r="B2027" s="459"/>
      <c r="C2027" s="460" t="s">
        <v>621</v>
      </c>
      <c r="D2027" s="495" t="s">
        <v>895</v>
      </c>
      <c r="E2027" s="496" t="s">
        <v>627</v>
      </c>
      <c r="F2027" s="497" t="s">
        <v>624</v>
      </c>
      <c r="G2027" s="464">
        <v>7.0000000000000001E-3</v>
      </c>
      <c r="H2027" s="465">
        <v>200300</v>
      </c>
      <c r="I2027" s="466">
        <f>G2027*H2027</f>
        <v>1402.1000000000001</v>
      </c>
    </row>
    <row r="2028" spans="1:9" ht="15" customHeight="1">
      <c r="A2028" s="458"/>
      <c r="B2028" s="459"/>
      <c r="C2028" s="460" t="s">
        <v>621</v>
      </c>
      <c r="D2028" s="495" t="s">
        <v>628</v>
      </c>
      <c r="E2028" s="496" t="s">
        <v>629</v>
      </c>
      <c r="F2028" s="497" t="s">
        <v>624</v>
      </c>
      <c r="G2028" s="464">
        <v>4.0000000000000001E-3</v>
      </c>
      <c r="H2028" s="465">
        <v>234000</v>
      </c>
      <c r="I2028" s="466">
        <f>G2028*H2028</f>
        <v>936</v>
      </c>
    </row>
    <row r="2029" spans="1:9" ht="15" customHeight="1">
      <c r="A2029" s="458"/>
      <c r="B2029" s="459"/>
      <c r="D2029" s="495"/>
      <c r="E2029" s="496"/>
      <c r="F2029" s="497"/>
      <c r="G2029" s="464"/>
      <c r="H2029" s="465"/>
      <c r="I2029" s="466"/>
    </row>
    <row r="2030" spans="1:9" ht="15" customHeight="1">
      <c r="A2030" s="458">
        <v>2</v>
      </c>
      <c r="B2030" s="459" t="s">
        <v>630</v>
      </c>
      <c r="D2030" s="495"/>
      <c r="E2030" s="496"/>
      <c r="F2030" s="497"/>
      <c r="G2030" s="464"/>
      <c r="H2030" s="465"/>
      <c r="I2030" s="466"/>
    </row>
    <row r="2031" spans="1:9" ht="15" customHeight="1">
      <c r="A2031" s="458"/>
      <c r="B2031" s="459"/>
      <c r="C2031" s="460" t="s">
        <v>621</v>
      </c>
      <c r="D2031" s="495" t="s">
        <v>805</v>
      </c>
      <c r="E2031" s="496"/>
      <c r="F2031" s="497" t="s">
        <v>96</v>
      </c>
      <c r="G2031" s="464">
        <f>10.5</f>
        <v>10.5</v>
      </c>
      <c r="H2031" s="465">
        <v>13000</v>
      </c>
      <c r="I2031" s="466">
        <f>G2031*H2031</f>
        <v>136500</v>
      </c>
    </row>
    <row r="2032" spans="1:9" ht="15" customHeight="1">
      <c r="A2032" s="458"/>
      <c r="B2032" s="459"/>
      <c r="C2032" s="460" t="s">
        <v>621</v>
      </c>
      <c r="D2032" s="495" t="s">
        <v>806</v>
      </c>
      <c r="E2032" s="496"/>
      <c r="F2032" s="497" t="s">
        <v>96</v>
      </c>
      <c r="G2032" s="464">
        <f>0.15</f>
        <v>0.15</v>
      </c>
      <c r="H2032" s="465">
        <v>20000</v>
      </c>
      <c r="I2032" s="466">
        <f>G2032*H2032</f>
        <v>3000</v>
      </c>
    </row>
    <row r="2033" spans="1:9" ht="15" customHeight="1">
      <c r="A2033" s="511"/>
      <c r="B2033" s="512"/>
      <c r="C2033" s="513"/>
      <c r="D2033" s="514"/>
      <c r="E2033" s="515"/>
      <c r="F2033" s="516"/>
      <c r="G2033" s="517"/>
      <c r="H2033" s="518"/>
      <c r="I2033" s="518"/>
    </row>
    <row r="2034" spans="1:9" ht="15" customHeight="1">
      <c r="A2034" s="473"/>
      <c r="B2034" s="474" t="s">
        <v>643</v>
      </c>
      <c r="C2034" s="475"/>
      <c r="D2034" s="498"/>
      <c r="E2034" s="499"/>
      <c r="F2034" s="500"/>
      <c r="G2034" s="479"/>
      <c r="H2034" s="480"/>
      <c r="I2034" s="480">
        <f>SUM(I2023:I2033)</f>
        <v>162880.1</v>
      </c>
    </row>
    <row r="2035" spans="1:9" ht="15" customHeight="1">
      <c r="A2035" s="481"/>
      <c r="B2035" s="482" t="s">
        <v>644</v>
      </c>
      <c r="C2035" s="483"/>
      <c r="D2035" s="501"/>
      <c r="E2035" s="483"/>
      <c r="F2035" s="486"/>
      <c r="G2035" s="487"/>
      <c r="H2035" s="488"/>
      <c r="I2035" s="480">
        <f>I2034*F2035</f>
        <v>0</v>
      </c>
    </row>
    <row r="2036" spans="1:9" ht="15" customHeight="1">
      <c r="A2036" s="481"/>
      <c r="B2036" s="482" t="s">
        <v>645</v>
      </c>
      <c r="C2036" s="483"/>
      <c r="D2036" s="501"/>
      <c r="E2036" s="483"/>
      <c r="F2036" s="483"/>
      <c r="G2036" s="487"/>
      <c r="H2036" s="488"/>
      <c r="I2036" s="480">
        <f>I2034+I2035</f>
        <v>162880.1</v>
      </c>
    </row>
    <row r="2037" spans="1:9" ht="15" customHeight="1">
      <c r="A2037" s="502" t="s">
        <v>657</v>
      </c>
      <c r="B2037" s="503"/>
      <c r="C2037" s="504"/>
      <c r="D2037" s="503"/>
      <c r="E2037" s="504"/>
      <c r="F2037" s="504"/>
      <c r="G2037" s="505"/>
      <c r="H2037" s="506"/>
      <c r="I2037" s="507"/>
    </row>
    <row r="2038" spans="1:9" ht="15" customHeight="1">
      <c r="A2038" s="502"/>
      <c r="B2038" s="503"/>
      <c r="C2038" s="504"/>
      <c r="D2038" s="503"/>
      <c r="E2038" s="504"/>
      <c r="F2038" s="504"/>
      <c r="G2038" s="505"/>
      <c r="H2038" s="506" t="s">
        <v>896</v>
      </c>
      <c r="I2038" s="507">
        <f>ROUND(I2036/10,-2)</f>
        <v>16300</v>
      </c>
    </row>
    <row r="2039" spans="1:9" ht="15" customHeight="1">
      <c r="A2039" s="502"/>
      <c r="B2039" s="503"/>
      <c r="C2039" s="504"/>
      <c r="D2039" s="503"/>
      <c r="E2039" s="504"/>
      <c r="F2039" s="504"/>
      <c r="G2039" s="505"/>
      <c r="H2039" s="506"/>
      <c r="I2039" s="507"/>
    </row>
    <row r="2040" spans="1:9" ht="15" customHeight="1">
      <c r="A2040" s="433" t="s">
        <v>611</v>
      </c>
      <c r="B2040" s="434"/>
      <c r="C2040" s="419" t="s">
        <v>589</v>
      </c>
      <c r="D2040" s="434" t="s">
        <v>897</v>
      </c>
      <c r="E2040" s="419"/>
      <c r="F2040" s="435"/>
      <c r="G2040" s="436"/>
      <c r="H2040" s="437"/>
      <c r="I2040" s="437"/>
    </row>
    <row r="2041" spans="1:9" ht="15" customHeight="1">
      <c r="A2041" s="433" t="s">
        <v>613</v>
      </c>
      <c r="B2041" s="434"/>
      <c r="C2041" s="419" t="s">
        <v>589</v>
      </c>
      <c r="D2041" s="434" t="s">
        <v>96</v>
      </c>
      <c r="E2041" s="419"/>
      <c r="F2041" s="435"/>
      <c r="G2041" s="436"/>
      <c r="H2041" s="437"/>
      <c r="I2041" s="437"/>
    </row>
    <row r="2042" spans="1:9" ht="15" customHeight="1">
      <c r="A2042" s="1012" t="s">
        <v>70</v>
      </c>
      <c r="B2042" s="1012" t="s">
        <v>350</v>
      </c>
      <c r="C2042" s="1014"/>
      <c r="D2042" s="1015"/>
      <c r="E2042" s="1018" t="s">
        <v>614</v>
      </c>
      <c r="F2042" s="1018" t="s">
        <v>615</v>
      </c>
      <c r="G2042" s="1020" t="s">
        <v>616</v>
      </c>
      <c r="H2042" s="443" t="s">
        <v>617</v>
      </c>
      <c r="I2042" s="443" t="s">
        <v>618</v>
      </c>
    </row>
    <row r="2043" spans="1:9" ht="15" customHeight="1">
      <c r="A2043" s="1013"/>
      <c r="B2043" s="1013"/>
      <c r="C2043" s="1016"/>
      <c r="D2043" s="1017"/>
      <c r="E2043" s="1019"/>
      <c r="F2043" s="1019"/>
      <c r="G2043" s="1021"/>
      <c r="H2043" s="449" t="s">
        <v>619</v>
      </c>
      <c r="I2043" s="449" t="s">
        <v>619</v>
      </c>
    </row>
    <row r="2044" spans="1:9" ht="15" customHeight="1">
      <c r="A2044" s="450"/>
      <c r="B2044" s="451"/>
      <c r="C2044" s="452"/>
      <c r="D2044" s="490"/>
      <c r="E2044" s="491"/>
      <c r="F2044" s="492"/>
      <c r="G2044" s="456"/>
      <c r="H2044" s="457"/>
      <c r="I2044" s="457"/>
    </row>
    <row r="2045" spans="1:9" ht="15" customHeight="1">
      <c r="A2045" s="458">
        <v>1</v>
      </c>
      <c r="B2045" s="459" t="s">
        <v>620</v>
      </c>
      <c r="D2045" s="495"/>
      <c r="E2045" s="496"/>
      <c r="F2045" s="497"/>
      <c r="G2045" s="464"/>
      <c r="H2045" s="465"/>
      <c r="I2045" s="466"/>
    </row>
    <row r="2046" spans="1:9" ht="15" customHeight="1">
      <c r="A2046" s="458"/>
      <c r="B2046" s="459"/>
      <c r="C2046" s="460" t="s">
        <v>621</v>
      </c>
      <c r="D2046" s="495" t="s">
        <v>622</v>
      </c>
      <c r="E2046" s="496" t="s">
        <v>623</v>
      </c>
      <c r="F2046" s="497" t="s">
        <v>624</v>
      </c>
      <c r="G2046" s="464">
        <v>2.5000000000000001E-3</v>
      </c>
      <c r="H2046" s="465">
        <f>H2025</f>
        <v>133600</v>
      </c>
      <c r="I2046" s="466">
        <f>G2046*H2046</f>
        <v>334</v>
      </c>
    </row>
    <row r="2047" spans="1:9" ht="15" customHeight="1">
      <c r="A2047" s="458"/>
      <c r="B2047" s="459"/>
      <c r="C2047" s="460" t="s">
        <v>621</v>
      </c>
      <c r="D2047" s="495" t="s">
        <v>687</v>
      </c>
      <c r="E2047" s="496" t="s">
        <v>626</v>
      </c>
      <c r="F2047" s="497" t="s">
        <v>624</v>
      </c>
      <c r="G2047" s="464">
        <v>2.5000000000000001E-3</v>
      </c>
      <c r="H2047" s="465">
        <f>H2026</f>
        <v>167000</v>
      </c>
      <c r="I2047" s="466">
        <f>G2047*H2047</f>
        <v>417.5</v>
      </c>
    </row>
    <row r="2048" spans="1:9" ht="15" customHeight="1">
      <c r="A2048" s="458"/>
      <c r="B2048" s="459"/>
      <c r="C2048" s="460" t="s">
        <v>621</v>
      </c>
      <c r="D2048" s="495" t="s">
        <v>895</v>
      </c>
      <c r="E2048" s="496" t="s">
        <v>627</v>
      </c>
      <c r="F2048" s="497" t="s">
        <v>624</v>
      </c>
      <c r="G2048" s="464">
        <v>2.5000000000000001E-4</v>
      </c>
      <c r="H2048" s="465">
        <f>H2027</f>
        <v>200300</v>
      </c>
      <c r="I2048" s="466">
        <f>G2048*H2048</f>
        <v>50.075000000000003</v>
      </c>
    </row>
    <row r="2049" spans="1:11" ht="15" customHeight="1">
      <c r="A2049" s="458"/>
      <c r="B2049" s="459"/>
      <c r="C2049" s="460" t="s">
        <v>621</v>
      </c>
      <c r="D2049" s="495" t="s">
        <v>628</v>
      </c>
      <c r="E2049" s="496" t="s">
        <v>629</v>
      </c>
      <c r="F2049" s="497" t="s">
        <v>624</v>
      </c>
      <c r="G2049" s="464">
        <v>2.5000000000000001E-4</v>
      </c>
      <c r="H2049" s="465">
        <f>H2028</f>
        <v>234000</v>
      </c>
      <c r="I2049" s="466">
        <f>G2049*H2049</f>
        <v>58.5</v>
      </c>
    </row>
    <row r="2050" spans="1:11" ht="15" customHeight="1">
      <c r="A2050" s="458"/>
      <c r="B2050" s="459"/>
      <c r="D2050" s="495"/>
      <c r="E2050" s="496"/>
      <c r="F2050" s="497"/>
      <c r="G2050" s="464"/>
      <c r="H2050" s="465"/>
      <c r="I2050" s="466"/>
    </row>
    <row r="2051" spans="1:11" ht="15" customHeight="1">
      <c r="A2051" s="458">
        <v>2</v>
      </c>
      <c r="B2051" s="459" t="s">
        <v>630</v>
      </c>
      <c r="D2051" s="495"/>
      <c r="E2051" s="496"/>
      <c r="F2051" s="497"/>
      <c r="G2051" s="464"/>
      <c r="H2051" s="465"/>
      <c r="I2051" s="466"/>
    </row>
    <row r="2052" spans="1:11" ht="15" customHeight="1">
      <c r="A2052" s="458"/>
      <c r="B2052" s="459"/>
      <c r="C2052" s="460" t="s">
        <v>621</v>
      </c>
      <c r="D2052" s="495" t="s">
        <v>898</v>
      </c>
      <c r="E2052" s="496"/>
      <c r="F2052" s="497" t="s">
        <v>96</v>
      </c>
      <c r="G2052" s="464">
        <f>10.2/10</f>
        <v>1.02</v>
      </c>
      <c r="H2052" s="465">
        <v>14500</v>
      </c>
      <c r="I2052" s="466">
        <f>G2052*H2052</f>
        <v>14790</v>
      </c>
    </row>
    <row r="2053" spans="1:11" ht="15" customHeight="1">
      <c r="A2053" s="458"/>
      <c r="B2053" s="459"/>
      <c r="C2053" s="460" t="s">
        <v>621</v>
      </c>
      <c r="D2053" s="495" t="s">
        <v>806</v>
      </c>
      <c r="E2053" s="496"/>
      <c r="F2053" s="497" t="s">
        <v>96</v>
      </c>
      <c r="G2053" s="464">
        <f>0.5/10</f>
        <v>0.05</v>
      </c>
      <c r="H2053" s="465">
        <f>H2032</f>
        <v>20000</v>
      </c>
      <c r="I2053" s="466">
        <f>G2053*H2053</f>
        <v>1000</v>
      </c>
    </row>
    <row r="2054" spans="1:11" ht="15" customHeight="1">
      <c r="A2054" s="511"/>
      <c r="B2054" s="512"/>
      <c r="C2054" s="513"/>
      <c r="D2054" s="514"/>
      <c r="E2054" s="515"/>
      <c r="F2054" s="516"/>
      <c r="G2054" s="517"/>
      <c r="H2054" s="518"/>
      <c r="I2054" s="518"/>
    </row>
    <row r="2055" spans="1:11" ht="15" customHeight="1">
      <c r="A2055" s="473"/>
      <c r="B2055" s="474" t="s">
        <v>643</v>
      </c>
      <c r="C2055" s="475"/>
      <c r="D2055" s="498"/>
      <c r="E2055" s="499"/>
      <c r="F2055" s="500"/>
      <c r="G2055" s="479"/>
      <c r="H2055" s="480"/>
      <c r="I2055" s="480">
        <f>SUM(I2044:I2054)</f>
        <v>16650.075000000001</v>
      </c>
    </row>
    <row r="2056" spans="1:11" ht="15" customHeight="1">
      <c r="A2056" s="481"/>
      <c r="B2056" s="482" t="s">
        <v>644</v>
      </c>
      <c r="C2056" s="483"/>
      <c r="D2056" s="501"/>
      <c r="E2056" s="483"/>
      <c r="F2056" s="486">
        <v>0.15</v>
      </c>
      <c r="G2056" s="487"/>
      <c r="H2056" s="488"/>
      <c r="I2056" s="480">
        <f>I2055*F2056</f>
        <v>2497.51125</v>
      </c>
    </row>
    <row r="2057" spans="1:11" ht="15" customHeight="1">
      <c r="A2057" s="481"/>
      <c r="B2057" s="482" t="s">
        <v>645</v>
      </c>
      <c r="C2057" s="483"/>
      <c r="D2057" s="501"/>
      <c r="E2057" s="483"/>
      <c r="F2057" s="483"/>
      <c r="G2057" s="487"/>
      <c r="H2057" s="488"/>
      <c r="I2057" s="480">
        <f>I2055+I2056</f>
        <v>19147.58625</v>
      </c>
    </row>
    <row r="2058" spans="1:11" ht="15" customHeight="1">
      <c r="A2058" s="502" t="s">
        <v>657</v>
      </c>
      <c r="B2058" s="503"/>
      <c r="C2058" s="504"/>
      <c r="D2058" s="503"/>
      <c r="E2058" s="504"/>
      <c r="F2058" s="504"/>
      <c r="G2058" s="505"/>
      <c r="H2058" s="506"/>
      <c r="I2058" s="507"/>
    </row>
    <row r="2059" spans="1:11" ht="15" customHeight="1">
      <c r="A2059" s="502"/>
      <c r="B2059" s="503"/>
      <c r="C2059" s="504"/>
      <c r="D2059" s="503"/>
      <c r="E2059" s="504"/>
      <c r="F2059" s="504"/>
      <c r="G2059" s="505"/>
      <c r="H2059" s="506"/>
      <c r="I2059" s="507"/>
    </row>
    <row r="2060" spans="1:11" ht="15" customHeight="1">
      <c r="A2060" s="433" t="s">
        <v>611</v>
      </c>
      <c r="B2060" s="434"/>
      <c r="C2060" s="419" t="s">
        <v>589</v>
      </c>
      <c r="D2060" s="434" t="s">
        <v>899</v>
      </c>
      <c r="E2060" s="419"/>
      <c r="F2060" s="435"/>
      <c r="G2060" s="436"/>
      <c r="H2060" s="437"/>
      <c r="I2060" s="437"/>
      <c r="K2060" s="544"/>
    </row>
    <row r="2061" spans="1:11" ht="15" customHeight="1">
      <c r="A2061" s="433" t="s">
        <v>613</v>
      </c>
      <c r="B2061" s="434"/>
      <c r="C2061" s="419" t="s">
        <v>589</v>
      </c>
      <c r="D2061" s="434" t="s">
        <v>601</v>
      </c>
      <c r="E2061" s="419"/>
      <c r="F2061" s="435"/>
      <c r="G2061" s="436"/>
      <c r="H2061" s="437"/>
      <c r="I2061" s="437"/>
      <c r="K2061" s="544"/>
    </row>
    <row r="2062" spans="1:11" ht="15" customHeight="1">
      <c r="A2062" s="1012" t="s">
        <v>70</v>
      </c>
      <c r="B2062" s="1012" t="s">
        <v>350</v>
      </c>
      <c r="C2062" s="1014"/>
      <c r="D2062" s="1015"/>
      <c r="E2062" s="1018" t="s">
        <v>614</v>
      </c>
      <c r="F2062" s="1018" t="s">
        <v>615</v>
      </c>
      <c r="G2062" s="1020" t="s">
        <v>616</v>
      </c>
      <c r="H2062" s="443" t="s">
        <v>617</v>
      </c>
      <c r="I2062" s="443" t="s">
        <v>618</v>
      </c>
      <c r="K2062" s="544"/>
    </row>
    <row r="2063" spans="1:11" ht="15" customHeight="1">
      <c r="A2063" s="1013"/>
      <c r="B2063" s="1013"/>
      <c r="C2063" s="1016"/>
      <c r="D2063" s="1017"/>
      <c r="E2063" s="1019"/>
      <c r="F2063" s="1019"/>
      <c r="G2063" s="1021"/>
      <c r="H2063" s="449" t="s">
        <v>619</v>
      </c>
      <c r="I2063" s="449" t="s">
        <v>619</v>
      </c>
      <c r="K2063" s="544"/>
    </row>
    <row r="2064" spans="1:11" ht="15" customHeight="1">
      <c r="A2064" s="450"/>
      <c r="B2064" s="451"/>
      <c r="C2064" s="452"/>
      <c r="D2064" s="490"/>
      <c r="E2064" s="491"/>
      <c r="F2064" s="492"/>
      <c r="G2064" s="456"/>
      <c r="H2064" s="457"/>
      <c r="I2064" s="457"/>
      <c r="K2064" s="544"/>
    </row>
    <row r="2065" spans="1:11" ht="15" customHeight="1">
      <c r="A2065" s="458">
        <v>1</v>
      </c>
      <c r="B2065" s="459" t="s">
        <v>620</v>
      </c>
      <c r="D2065" s="495"/>
      <c r="E2065" s="496"/>
      <c r="F2065" s="497"/>
      <c r="G2065" s="464"/>
      <c r="H2065" s="465"/>
      <c r="I2065" s="466"/>
      <c r="K2065" s="544"/>
    </row>
    <row r="2066" spans="1:11" ht="15" customHeight="1">
      <c r="A2066" s="458"/>
      <c r="B2066" s="459"/>
      <c r="C2066" s="460" t="s">
        <v>621</v>
      </c>
      <c r="D2066" s="495" t="s">
        <v>622</v>
      </c>
      <c r="E2066" s="496" t="s">
        <v>623</v>
      </c>
      <c r="F2066" s="497" t="s">
        <v>624</v>
      </c>
      <c r="G2066" s="464">
        <v>0.52</v>
      </c>
      <c r="H2066" s="465">
        <v>133600</v>
      </c>
      <c r="I2066" s="466">
        <f>G2066*H2066</f>
        <v>69472</v>
      </c>
      <c r="K2066" s="544"/>
    </row>
    <row r="2067" spans="1:11" ht="15" customHeight="1">
      <c r="A2067" s="458"/>
      <c r="B2067" s="459"/>
      <c r="C2067" s="460" t="s">
        <v>621</v>
      </c>
      <c r="D2067" s="495" t="s">
        <v>625</v>
      </c>
      <c r="E2067" s="496" t="s">
        <v>626</v>
      </c>
      <c r="F2067" s="497" t="s">
        <v>624</v>
      </c>
      <c r="G2067" s="464">
        <v>0.26</v>
      </c>
      <c r="H2067" s="465">
        <v>167000</v>
      </c>
      <c r="I2067" s="466">
        <f>G2067*H2067</f>
        <v>43420</v>
      </c>
      <c r="K2067" s="544"/>
    </row>
    <row r="2068" spans="1:11" ht="15" customHeight="1">
      <c r="A2068" s="458"/>
      <c r="B2068" s="459"/>
      <c r="C2068" s="460" t="s">
        <v>621</v>
      </c>
      <c r="D2068" s="495" t="s">
        <v>679</v>
      </c>
      <c r="E2068" s="496" t="s">
        <v>627</v>
      </c>
      <c r="F2068" s="497" t="s">
        <v>624</v>
      </c>
      <c r="G2068" s="464">
        <v>2.5999999999999999E-2</v>
      </c>
      <c r="H2068" s="465">
        <v>200300</v>
      </c>
      <c r="I2068" s="466">
        <f>G2068*H2068</f>
        <v>5207.8</v>
      </c>
      <c r="K2068" s="544"/>
    </row>
    <row r="2069" spans="1:11" ht="15" customHeight="1">
      <c r="A2069" s="458"/>
      <c r="B2069" s="459"/>
      <c r="C2069" s="460" t="s">
        <v>621</v>
      </c>
      <c r="D2069" s="495" t="s">
        <v>628</v>
      </c>
      <c r="E2069" s="496" t="s">
        <v>629</v>
      </c>
      <c r="F2069" s="497" t="s">
        <v>624</v>
      </c>
      <c r="G2069" s="464">
        <v>2.5999999999999999E-2</v>
      </c>
      <c r="H2069" s="465">
        <v>234000</v>
      </c>
      <c r="I2069" s="466">
        <f>G2069*H2069</f>
        <v>6084</v>
      </c>
      <c r="K2069" s="544"/>
    </row>
    <row r="2070" spans="1:11" ht="15" customHeight="1">
      <c r="A2070" s="458">
        <v>2</v>
      </c>
      <c r="B2070" s="459" t="s">
        <v>630</v>
      </c>
      <c r="D2070" s="495"/>
      <c r="E2070" s="496"/>
      <c r="F2070" s="497"/>
      <c r="G2070" s="464"/>
      <c r="H2070" s="465"/>
      <c r="I2070" s="466"/>
      <c r="K2070" s="544"/>
    </row>
    <row r="2071" spans="1:11" ht="15" customHeight="1">
      <c r="A2071" s="458"/>
      <c r="B2071" s="459"/>
      <c r="C2071" s="460" t="s">
        <v>621</v>
      </c>
      <c r="D2071" s="495" t="s">
        <v>900</v>
      </c>
      <c r="E2071" s="496"/>
      <c r="F2071" s="497" t="s">
        <v>652</v>
      </c>
      <c r="G2071" s="464">
        <v>0.04</v>
      </c>
      <c r="H2071" s="465">
        <v>3250000</v>
      </c>
      <c r="I2071" s="466">
        <f>G2071*H2071</f>
        <v>130000</v>
      </c>
      <c r="K2071" s="544"/>
    </row>
    <row r="2072" spans="1:11" ht="15" customHeight="1">
      <c r="A2072" s="458" t="s">
        <v>901</v>
      </c>
      <c r="B2072" s="459"/>
      <c r="C2072" s="460" t="s">
        <v>621</v>
      </c>
      <c r="D2072" s="495" t="s">
        <v>902</v>
      </c>
      <c r="E2072" s="496"/>
      <c r="F2072" s="497" t="s">
        <v>601</v>
      </c>
      <c r="G2072" s="464">
        <v>1</v>
      </c>
      <c r="H2072" s="465">
        <f>340000/(1.2*2.44)</f>
        <v>116120.21857923498</v>
      </c>
      <c r="I2072" s="466">
        <f>G2072*H2072</f>
        <v>116120.21857923498</v>
      </c>
      <c r="K2072" s="544"/>
    </row>
    <row r="2073" spans="1:11" ht="15" customHeight="1">
      <c r="A2073" s="458" t="s">
        <v>901</v>
      </c>
      <c r="B2073" s="459"/>
      <c r="C2073" s="460" t="s">
        <v>621</v>
      </c>
      <c r="D2073" s="495" t="s">
        <v>903</v>
      </c>
      <c r="E2073" s="496"/>
      <c r="F2073" s="497" t="s">
        <v>652</v>
      </c>
      <c r="G2073" s="464">
        <v>0.04</v>
      </c>
      <c r="H2073" s="465">
        <v>3000000</v>
      </c>
      <c r="I2073" s="466">
        <f>G2073*H2073</f>
        <v>120000</v>
      </c>
      <c r="K2073" s="544"/>
    </row>
    <row r="2074" spans="1:11" ht="15" customHeight="1">
      <c r="A2074" s="458"/>
      <c r="B2074" s="459"/>
      <c r="C2074" s="460" t="s">
        <v>621</v>
      </c>
      <c r="D2074" s="495" t="s">
        <v>904</v>
      </c>
      <c r="E2074" s="496"/>
      <c r="F2074" s="497" t="s">
        <v>96</v>
      </c>
      <c r="G2074" s="464">
        <v>0.3</v>
      </c>
      <c r="H2074" s="465">
        <v>30000</v>
      </c>
      <c r="I2074" s="466">
        <f>G2074*H2074</f>
        <v>9000</v>
      </c>
      <c r="K2074" s="544"/>
    </row>
    <row r="2075" spans="1:11" ht="15" customHeight="1">
      <c r="A2075" s="458"/>
      <c r="B2075" s="459"/>
      <c r="C2075" s="460" t="s">
        <v>621</v>
      </c>
      <c r="D2075" s="495" t="s">
        <v>905</v>
      </c>
      <c r="E2075" s="496"/>
      <c r="F2075" s="497" t="s">
        <v>707</v>
      </c>
      <c r="G2075" s="464">
        <v>0.1</v>
      </c>
      <c r="H2075" s="465">
        <v>6500</v>
      </c>
      <c r="I2075" s="466">
        <f>G2075*H2075</f>
        <v>650</v>
      </c>
      <c r="K2075" s="544"/>
    </row>
    <row r="2076" spans="1:11" ht="15" customHeight="1">
      <c r="A2076" s="473"/>
      <c r="B2076" s="474" t="s">
        <v>643</v>
      </c>
      <c r="C2076" s="475"/>
      <c r="D2076" s="498"/>
      <c r="E2076" s="499"/>
      <c r="F2076" s="500"/>
      <c r="G2076" s="479"/>
      <c r="H2076" s="480"/>
      <c r="I2076" s="480">
        <f>SUM(I2064:I2075)</f>
        <v>499954.01857923495</v>
      </c>
      <c r="K2076" s="544"/>
    </row>
    <row r="2077" spans="1:11" ht="15" customHeight="1">
      <c r="A2077" s="481"/>
      <c r="B2077" s="482" t="s">
        <v>644</v>
      </c>
      <c r="C2077" s="483"/>
      <c r="D2077" s="501"/>
      <c r="E2077" s="483"/>
      <c r="F2077" s="486"/>
      <c r="G2077" s="487"/>
      <c r="H2077" s="488"/>
      <c r="I2077" s="480">
        <f>I2076*F2077</f>
        <v>0</v>
      </c>
      <c r="K2077" s="544"/>
    </row>
    <row r="2078" spans="1:11" ht="15" customHeight="1">
      <c r="A2078" s="586"/>
      <c r="B2078" s="482" t="s">
        <v>645</v>
      </c>
      <c r="C2078" s="483"/>
      <c r="D2078" s="501"/>
      <c r="E2078" s="483"/>
      <c r="F2078" s="483"/>
      <c r="G2078" s="487"/>
      <c r="H2078" s="488"/>
      <c r="I2078" s="480">
        <f>I2076+I2077</f>
        <v>499954.01857923495</v>
      </c>
      <c r="K2078" s="544"/>
    </row>
    <row r="2079" spans="1:11" ht="15" customHeight="1">
      <c r="A2079" s="502" t="s">
        <v>657</v>
      </c>
      <c r="B2079" s="503"/>
      <c r="C2079" s="504"/>
      <c r="D2079" s="503"/>
      <c r="E2079" s="504"/>
      <c r="F2079" s="504"/>
      <c r="G2079" s="505"/>
      <c r="H2079" s="506"/>
      <c r="I2079" s="507"/>
      <c r="K2079" s="544"/>
    </row>
    <row r="2080" spans="1:11" ht="15" customHeight="1">
      <c r="A2080" s="493"/>
      <c r="B2080" s="493"/>
      <c r="C2080" s="493"/>
      <c r="D2080" s="493"/>
      <c r="F2080" s="493"/>
      <c r="H2080" s="493"/>
      <c r="I2080" s="493"/>
      <c r="K2080" s="544"/>
    </row>
    <row r="2081" spans="1:11" ht="15" customHeight="1">
      <c r="A2081" s="433" t="s">
        <v>611</v>
      </c>
      <c r="B2081" s="434"/>
      <c r="C2081" s="419" t="s">
        <v>589</v>
      </c>
      <c r="D2081" s="434" t="s">
        <v>906</v>
      </c>
      <c r="E2081" s="419"/>
      <c r="F2081" s="435"/>
      <c r="G2081" s="436"/>
      <c r="H2081" s="437" t="s">
        <v>907</v>
      </c>
      <c r="I2081" s="437"/>
      <c r="K2081" s="544"/>
    </row>
    <row r="2082" spans="1:11" ht="15" customHeight="1">
      <c r="A2082" s="433" t="s">
        <v>613</v>
      </c>
      <c r="B2082" s="434"/>
      <c r="C2082" s="419" t="s">
        <v>589</v>
      </c>
      <c r="D2082" s="434" t="s">
        <v>601</v>
      </c>
      <c r="E2082" s="419"/>
      <c r="F2082" s="435"/>
      <c r="G2082" s="436"/>
      <c r="H2082" s="437"/>
      <c r="I2082" s="437"/>
      <c r="K2082" s="544"/>
    </row>
    <row r="2083" spans="1:11" ht="15" customHeight="1">
      <c r="A2083" s="438" t="s">
        <v>70</v>
      </c>
      <c r="B2083" s="438" t="s">
        <v>350</v>
      </c>
      <c r="C2083" s="439"/>
      <c r="D2083" s="440"/>
      <c r="E2083" s="441" t="s">
        <v>614</v>
      </c>
      <c r="F2083" s="441" t="s">
        <v>615</v>
      </c>
      <c r="G2083" s="442" t="s">
        <v>616</v>
      </c>
      <c r="H2083" s="443" t="s">
        <v>617</v>
      </c>
      <c r="I2083" s="443" t="s">
        <v>618</v>
      </c>
      <c r="K2083" s="544"/>
    </row>
    <row r="2084" spans="1:11" ht="15" customHeight="1">
      <c r="A2084" s="444"/>
      <c r="B2084" s="444"/>
      <c r="C2084" s="445"/>
      <c r="D2084" s="446"/>
      <c r="E2084" s="447"/>
      <c r="F2084" s="447"/>
      <c r="G2084" s="448"/>
      <c r="H2084" s="449" t="s">
        <v>619</v>
      </c>
      <c r="I2084" s="449" t="s">
        <v>619</v>
      </c>
      <c r="K2084" s="544"/>
    </row>
    <row r="2085" spans="1:11" ht="15" customHeight="1">
      <c r="A2085" s="450"/>
      <c r="B2085" s="451"/>
      <c r="C2085" s="452"/>
      <c r="D2085" s="490"/>
      <c r="E2085" s="491"/>
      <c r="F2085" s="492"/>
      <c r="G2085" s="456"/>
      <c r="H2085" s="457"/>
      <c r="I2085" s="457"/>
      <c r="K2085" s="544"/>
    </row>
    <row r="2086" spans="1:11" ht="15" customHeight="1">
      <c r="A2086" s="458">
        <v>1</v>
      </c>
      <c r="B2086" s="459" t="s">
        <v>620</v>
      </c>
      <c r="D2086" s="495"/>
      <c r="E2086" s="496"/>
      <c r="F2086" s="497"/>
      <c r="G2086" s="464"/>
      <c r="H2086" s="465"/>
      <c r="I2086" s="466"/>
      <c r="K2086" s="544"/>
    </row>
    <row r="2087" spans="1:11" ht="15" customHeight="1">
      <c r="A2087" s="458"/>
      <c r="B2087" s="459"/>
      <c r="C2087" s="460" t="s">
        <v>621</v>
      </c>
      <c r="D2087" s="495" t="s">
        <v>622</v>
      </c>
      <c r="E2087" s="496" t="s">
        <v>623</v>
      </c>
      <c r="F2087" s="497" t="s">
        <v>624</v>
      </c>
      <c r="G2087" s="464">
        <v>0.2</v>
      </c>
      <c r="H2087" s="465">
        <v>133600</v>
      </c>
      <c r="I2087" s="466">
        <f>G2087*H2087</f>
        <v>26720</v>
      </c>
      <c r="K2087" s="544"/>
    </row>
    <row r="2088" spans="1:11" ht="15" customHeight="1">
      <c r="A2088" s="458"/>
      <c r="B2088" s="459"/>
      <c r="C2088" s="460" t="s">
        <v>621</v>
      </c>
      <c r="D2088" s="495" t="s">
        <v>625</v>
      </c>
      <c r="E2088" s="496" t="s">
        <v>626</v>
      </c>
      <c r="F2088" s="497" t="s">
        <v>624</v>
      </c>
      <c r="G2088" s="464">
        <v>0.1</v>
      </c>
      <c r="H2088" s="465">
        <v>167000</v>
      </c>
      <c r="I2088" s="466">
        <f>G2088*H2088</f>
        <v>16700</v>
      </c>
      <c r="K2088" s="544"/>
    </row>
    <row r="2089" spans="1:11" ht="15" customHeight="1">
      <c r="A2089" s="458"/>
      <c r="B2089" s="459"/>
      <c r="C2089" s="460" t="s">
        <v>621</v>
      </c>
      <c r="D2089" s="495" t="s">
        <v>679</v>
      </c>
      <c r="E2089" s="496" t="s">
        <v>627</v>
      </c>
      <c r="F2089" s="497" t="s">
        <v>624</v>
      </c>
      <c r="G2089" s="464">
        <v>0.01</v>
      </c>
      <c r="H2089" s="465">
        <v>200300</v>
      </c>
      <c r="I2089" s="466">
        <f>G2089*H2089</f>
        <v>2003</v>
      </c>
      <c r="K2089" s="544"/>
    </row>
    <row r="2090" spans="1:11" ht="15" customHeight="1">
      <c r="A2090" s="458"/>
      <c r="B2090" s="459"/>
      <c r="C2090" s="460" t="s">
        <v>621</v>
      </c>
      <c r="D2090" s="495" t="s">
        <v>628</v>
      </c>
      <c r="E2090" s="496" t="s">
        <v>629</v>
      </c>
      <c r="F2090" s="497" t="s">
        <v>624</v>
      </c>
      <c r="G2090" s="464">
        <v>0.02</v>
      </c>
      <c r="H2090" s="465">
        <v>234000</v>
      </c>
      <c r="I2090" s="466">
        <f>G2090*H2090</f>
        <v>4680</v>
      </c>
      <c r="K2090" s="544"/>
    </row>
    <row r="2091" spans="1:11" ht="15" customHeight="1">
      <c r="A2091" s="458">
        <v>2</v>
      </c>
      <c r="B2091" s="459" t="s">
        <v>630</v>
      </c>
      <c r="D2091" s="495"/>
      <c r="E2091" s="496"/>
      <c r="F2091" s="497"/>
      <c r="G2091" s="464"/>
      <c r="H2091" s="465"/>
      <c r="I2091" s="466"/>
      <c r="K2091" s="544"/>
    </row>
    <row r="2092" spans="1:11" ht="15" customHeight="1">
      <c r="A2092" s="458"/>
      <c r="B2092" s="459"/>
      <c r="C2092" s="460" t="s">
        <v>621</v>
      </c>
      <c r="D2092" s="495" t="s">
        <v>908</v>
      </c>
      <c r="E2092" s="496"/>
      <c r="F2092" s="497" t="s">
        <v>641</v>
      </c>
      <c r="G2092" s="464">
        <v>0.128</v>
      </c>
      <c r="H2092" s="465">
        <v>135000</v>
      </c>
      <c r="I2092" s="466">
        <f>G2092*H2092</f>
        <v>17280</v>
      </c>
      <c r="K2092" s="544"/>
    </row>
    <row r="2093" spans="1:11" ht="15" customHeight="1">
      <c r="A2093" s="458"/>
      <c r="B2093" s="459"/>
      <c r="C2093" s="460" t="s">
        <v>621</v>
      </c>
      <c r="D2093" s="495" t="s">
        <v>900</v>
      </c>
      <c r="E2093" s="496"/>
      <c r="F2093" s="497" t="s">
        <v>652</v>
      </c>
      <c r="G2093" s="464">
        <v>8.9999999999999993E-3</v>
      </c>
      <c r="H2093" s="465">
        <f>+H2071</f>
        <v>3250000</v>
      </c>
      <c r="I2093" s="466">
        <f>G2093*H2093</f>
        <v>29249.999999999996</v>
      </c>
      <c r="K2093" s="544"/>
    </row>
    <row r="2094" spans="1:11" ht="15" customHeight="1">
      <c r="A2094" s="458"/>
      <c r="B2094" s="459"/>
      <c r="C2094" s="460" t="s">
        <v>621</v>
      </c>
      <c r="D2094" s="495" t="s">
        <v>904</v>
      </c>
      <c r="E2094" s="496"/>
      <c r="F2094" s="497" t="s">
        <v>96</v>
      </c>
      <c r="G2094" s="464">
        <v>0.25</v>
      </c>
      <c r="H2094" s="465">
        <f>+H2074</f>
        <v>30000</v>
      </c>
      <c r="I2094" s="466">
        <f>G2094*H2094</f>
        <v>7500</v>
      </c>
      <c r="K2094" s="544"/>
    </row>
    <row r="2095" spans="1:11" ht="15" customHeight="1">
      <c r="A2095" s="458"/>
      <c r="B2095" s="459"/>
      <c r="C2095" s="460" t="s">
        <v>621</v>
      </c>
      <c r="D2095" s="495" t="s">
        <v>905</v>
      </c>
      <c r="E2095" s="496"/>
      <c r="F2095" s="497" t="s">
        <v>707</v>
      </c>
      <c r="G2095" s="464">
        <v>0.2</v>
      </c>
      <c r="H2095" s="465">
        <f>+H2075</f>
        <v>6500</v>
      </c>
      <c r="I2095" s="466">
        <f>G2095*H2095</f>
        <v>1300</v>
      </c>
      <c r="K2095" s="544"/>
    </row>
    <row r="2096" spans="1:11" ht="15" customHeight="1">
      <c r="A2096" s="473"/>
      <c r="B2096" s="474" t="s">
        <v>643</v>
      </c>
      <c r="C2096" s="475"/>
      <c r="D2096" s="498"/>
      <c r="E2096" s="499"/>
      <c r="F2096" s="500"/>
      <c r="G2096" s="479"/>
      <c r="H2096" s="480"/>
      <c r="I2096" s="480">
        <f>SUM(I2085:I2095)</f>
        <v>105433</v>
      </c>
      <c r="K2096" s="544"/>
    </row>
    <row r="2097" spans="1:11" ht="15" customHeight="1">
      <c r="A2097" s="481"/>
      <c r="B2097" s="482" t="s">
        <v>644</v>
      </c>
      <c r="C2097" s="483"/>
      <c r="D2097" s="501"/>
      <c r="E2097" s="483"/>
      <c r="F2097" s="486">
        <v>0.15</v>
      </c>
      <c r="G2097" s="487"/>
      <c r="H2097" s="488"/>
      <c r="I2097" s="480">
        <f>I2096*F2097</f>
        <v>15814.949999999999</v>
      </c>
      <c r="K2097" s="544"/>
    </row>
    <row r="2098" spans="1:11" ht="15" customHeight="1">
      <c r="A2098" s="481"/>
      <c r="B2098" s="482" t="s">
        <v>645</v>
      </c>
      <c r="C2098" s="483"/>
      <c r="D2098" s="501"/>
      <c r="E2098" s="483"/>
      <c r="F2098" s="483"/>
      <c r="G2098" s="487"/>
      <c r="H2098" s="488"/>
      <c r="I2098" s="480">
        <f>ROUNDUP(I2096+I2097,-2)</f>
        <v>121300</v>
      </c>
      <c r="K2098" s="544"/>
    </row>
    <row r="2099" spans="1:11" ht="15" customHeight="1">
      <c r="A2099" s="502" t="s">
        <v>657</v>
      </c>
      <c r="B2099" s="503"/>
      <c r="C2099" s="504"/>
      <c r="D2099" s="503"/>
      <c r="E2099" s="504"/>
      <c r="F2099" s="504"/>
      <c r="G2099" s="505"/>
      <c r="H2099" s="506"/>
      <c r="I2099" s="507"/>
      <c r="K2099" s="544"/>
    </row>
    <row r="2100" spans="1:11" ht="15" customHeight="1">
      <c r="A2100" s="493"/>
      <c r="B2100" s="493"/>
      <c r="C2100" s="493"/>
      <c r="D2100" s="493"/>
      <c r="F2100" s="493"/>
      <c r="H2100" s="493"/>
      <c r="I2100" s="493"/>
      <c r="K2100" s="544"/>
    </row>
    <row r="2101" spans="1:11" ht="15" customHeight="1">
      <c r="A2101" s="433" t="s">
        <v>611</v>
      </c>
      <c r="B2101" s="434"/>
      <c r="C2101" s="419" t="s">
        <v>589</v>
      </c>
      <c r="D2101" s="434" t="s">
        <v>909</v>
      </c>
      <c r="E2101" s="419"/>
      <c r="F2101" s="435"/>
      <c r="G2101" s="436"/>
      <c r="H2101" s="437"/>
      <c r="I2101" s="437"/>
      <c r="K2101" s="544"/>
    </row>
    <row r="2102" spans="1:11" ht="15" customHeight="1">
      <c r="A2102" s="433" t="s">
        <v>613</v>
      </c>
      <c r="B2102" s="434"/>
      <c r="C2102" s="419" t="s">
        <v>589</v>
      </c>
      <c r="D2102" s="434" t="s">
        <v>601</v>
      </c>
      <c r="E2102" s="419"/>
      <c r="F2102" s="435"/>
      <c r="G2102" s="436"/>
      <c r="H2102" s="437"/>
      <c r="I2102" s="437"/>
      <c r="K2102" s="544"/>
    </row>
    <row r="2103" spans="1:11" ht="15" customHeight="1">
      <c r="A2103" s="438" t="s">
        <v>70</v>
      </c>
      <c r="B2103" s="438" t="s">
        <v>350</v>
      </c>
      <c r="C2103" s="439"/>
      <c r="D2103" s="440"/>
      <c r="E2103" s="441" t="s">
        <v>614</v>
      </c>
      <c r="F2103" s="441" t="s">
        <v>615</v>
      </c>
      <c r="G2103" s="442" t="s">
        <v>616</v>
      </c>
      <c r="H2103" s="443" t="s">
        <v>617</v>
      </c>
      <c r="I2103" s="443" t="s">
        <v>618</v>
      </c>
      <c r="K2103" s="544"/>
    </row>
    <row r="2104" spans="1:11" ht="15" customHeight="1">
      <c r="A2104" s="444"/>
      <c r="B2104" s="444"/>
      <c r="C2104" s="445"/>
      <c r="D2104" s="446"/>
      <c r="E2104" s="447"/>
      <c r="F2104" s="447"/>
      <c r="G2104" s="448"/>
      <c r="H2104" s="449" t="s">
        <v>619</v>
      </c>
      <c r="I2104" s="449" t="s">
        <v>619</v>
      </c>
      <c r="K2104" s="544"/>
    </row>
    <row r="2105" spans="1:11" ht="15" customHeight="1">
      <c r="A2105" s="450"/>
      <c r="B2105" s="451"/>
      <c r="C2105" s="452"/>
      <c r="D2105" s="490"/>
      <c r="E2105" s="491"/>
      <c r="F2105" s="492"/>
      <c r="G2105" s="456"/>
      <c r="H2105" s="457"/>
      <c r="I2105" s="457"/>
      <c r="K2105" s="544"/>
    </row>
    <row r="2106" spans="1:11" ht="15" customHeight="1">
      <c r="A2106" s="458">
        <v>1</v>
      </c>
      <c r="B2106" s="459" t="s">
        <v>620</v>
      </c>
      <c r="D2106" s="495"/>
      <c r="E2106" s="496"/>
      <c r="F2106" s="497"/>
      <c r="G2106" s="464"/>
      <c r="H2106" s="465"/>
      <c r="I2106" s="466"/>
      <c r="K2106" s="544"/>
    </row>
    <row r="2107" spans="1:11" ht="15" customHeight="1">
      <c r="A2107" s="458"/>
      <c r="B2107" s="459"/>
      <c r="C2107" s="460" t="s">
        <v>621</v>
      </c>
      <c r="D2107" s="495" t="s">
        <v>622</v>
      </c>
      <c r="E2107" s="496" t="s">
        <v>623</v>
      </c>
      <c r="F2107" s="497" t="s">
        <v>624</v>
      </c>
      <c r="G2107" s="464">
        <v>0.66</v>
      </c>
      <c r="H2107" s="465">
        <v>133600</v>
      </c>
      <c r="I2107" s="466">
        <f>G2107*H2107</f>
        <v>88176</v>
      </c>
      <c r="K2107" s="544"/>
    </row>
    <row r="2108" spans="1:11" ht="15" customHeight="1">
      <c r="A2108" s="458"/>
      <c r="B2108" s="459"/>
      <c r="C2108" s="460" t="s">
        <v>621</v>
      </c>
      <c r="D2108" s="495" t="s">
        <v>625</v>
      </c>
      <c r="E2108" s="496" t="s">
        <v>626</v>
      </c>
      <c r="F2108" s="497" t="s">
        <v>624</v>
      </c>
      <c r="G2108" s="464">
        <v>0.33</v>
      </c>
      <c r="H2108" s="465">
        <v>167000</v>
      </c>
      <c r="I2108" s="466">
        <f>G2108*H2108</f>
        <v>55110</v>
      </c>
      <c r="K2108" s="544"/>
    </row>
    <row r="2109" spans="1:11" ht="15" customHeight="1">
      <c r="A2109" s="458"/>
      <c r="B2109" s="459"/>
      <c r="C2109" s="460" t="s">
        <v>621</v>
      </c>
      <c r="D2109" s="495" t="s">
        <v>679</v>
      </c>
      <c r="E2109" s="496" t="s">
        <v>627</v>
      </c>
      <c r="F2109" s="497" t="s">
        <v>624</v>
      </c>
      <c r="G2109" s="464">
        <v>3.3000000000000002E-2</v>
      </c>
      <c r="H2109" s="465">
        <v>200300</v>
      </c>
      <c r="I2109" s="466">
        <f>G2109*H2109</f>
        <v>6609.9000000000005</v>
      </c>
      <c r="K2109" s="544"/>
    </row>
    <row r="2110" spans="1:11" ht="15" customHeight="1">
      <c r="A2110" s="458"/>
      <c r="B2110" s="459"/>
      <c r="C2110" s="460" t="s">
        <v>621</v>
      </c>
      <c r="D2110" s="495" t="s">
        <v>628</v>
      </c>
      <c r="E2110" s="496" t="s">
        <v>629</v>
      </c>
      <c r="F2110" s="497" t="s">
        <v>624</v>
      </c>
      <c r="G2110" s="464">
        <v>3.3000000000000002E-2</v>
      </c>
      <c r="H2110" s="465">
        <v>234000</v>
      </c>
      <c r="I2110" s="466">
        <f>G2110*H2110</f>
        <v>7722</v>
      </c>
      <c r="K2110" s="544"/>
    </row>
    <row r="2111" spans="1:11" ht="15" customHeight="1">
      <c r="A2111" s="458">
        <v>2</v>
      </c>
      <c r="B2111" s="459" t="s">
        <v>630</v>
      </c>
      <c r="D2111" s="495"/>
      <c r="E2111" s="496"/>
      <c r="F2111" s="497"/>
      <c r="G2111" s="464"/>
      <c r="H2111" s="465"/>
      <c r="I2111" s="466"/>
      <c r="K2111" s="544"/>
    </row>
    <row r="2112" spans="1:11" ht="15" customHeight="1">
      <c r="A2112" s="458"/>
      <c r="B2112" s="459"/>
      <c r="C2112" s="460" t="s">
        <v>621</v>
      </c>
      <c r="D2112" s="495" t="s">
        <v>900</v>
      </c>
      <c r="E2112" s="496"/>
      <c r="F2112" s="497" t="s">
        <v>652</v>
      </c>
      <c r="G2112" s="464">
        <v>0.04</v>
      </c>
      <c r="H2112" s="465">
        <f>+H2093</f>
        <v>3250000</v>
      </c>
      <c r="I2112" s="466">
        <f t="shared" ref="I2112:I2117" si="49">G2112*H2112</f>
        <v>130000</v>
      </c>
      <c r="K2112" s="544"/>
    </row>
    <row r="2113" spans="1:11" ht="15" customHeight="1">
      <c r="A2113" s="458"/>
      <c r="B2113" s="459"/>
      <c r="C2113" s="460" t="s">
        <v>621</v>
      </c>
      <c r="D2113" s="495" t="s">
        <v>904</v>
      </c>
      <c r="E2113" s="496"/>
      <c r="F2113" s="497" t="s">
        <v>96</v>
      </c>
      <c r="G2113" s="464">
        <v>0.4</v>
      </c>
      <c r="H2113" s="465">
        <f>+H2094</f>
        <v>30000</v>
      </c>
      <c r="I2113" s="466">
        <f t="shared" si="49"/>
        <v>12000</v>
      </c>
      <c r="K2113" s="544"/>
    </row>
    <row r="2114" spans="1:11" ht="15" customHeight="1">
      <c r="A2114" s="458"/>
      <c r="B2114" s="459"/>
      <c r="C2114" s="460" t="s">
        <v>621</v>
      </c>
      <c r="D2114" s="495" t="s">
        <v>905</v>
      </c>
      <c r="E2114" s="496"/>
      <c r="F2114" s="497" t="s">
        <v>707</v>
      </c>
      <c r="G2114" s="464">
        <v>0.2</v>
      </c>
      <c r="H2114" s="465">
        <f>+H2095</f>
        <v>6500</v>
      </c>
      <c r="I2114" s="466">
        <f t="shared" si="49"/>
        <v>1300</v>
      </c>
      <c r="K2114" s="544"/>
    </row>
    <row r="2115" spans="1:11" ht="15" customHeight="1">
      <c r="A2115" s="458"/>
      <c r="B2115" s="459"/>
      <c r="C2115" s="460" t="s">
        <v>621</v>
      </c>
      <c r="D2115" s="495" t="s">
        <v>910</v>
      </c>
      <c r="E2115" s="496"/>
      <c r="F2115" s="497" t="s">
        <v>652</v>
      </c>
      <c r="G2115" s="464">
        <v>1.4999999999999999E-2</v>
      </c>
      <c r="H2115" s="465">
        <v>4250000</v>
      </c>
      <c r="I2115" s="466">
        <f t="shared" si="49"/>
        <v>63750</v>
      </c>
      <c r="K2115" s="544"/>
    </row>
    <row r="2116" spans="1:11" ht="15" customHeight="1">
      <c r="A2116" s="458"/>
      <c r="B2116" s="459"/>
      <c r="C2116" s="460" t="s">
        <v>621</v>
      </c>
      <c r="D2116" s="495" t="s">
        <v>911</v>
      </c>
      <c r="E2116" s="496"/>
      <c r="F2116" s="497" t="s">
        <v>641</v>
      </c>
      <c r="G2116" s="464">
        <v>0.35</v>
      </c>
      <c r="H2116" s="465">
        <v>84500</v>
      </c>
      <c r="I2116" s="466">
        <f t="shared" si="49"/>
        <v>29574.999999999996</v>
      </c>
      <c r="K2116" s="544"/>
    </row>
    <row r="2117" spans="1:11" ht="15" customHeight="1">
      <c r="A2117" s="458"/>
      <c r="B2117" s="459"/>
      <c r="C2117" s="460" t="s">
        <v>621</v>
      </c>
      <c r="D2117" s="495" t="s">
        <v>912</v>
      </c>
      <c r="E2117" s="496"/>
      <c r="F2117" s="497" t="s">
        <v>913</v>
      </c>
      <c r="G2117" s="464">
        <v>2</v>
      </c>
      <c r="H2117" s="465">
        <v>27500</v>
      </c>
      <c r="I2117" s="466">
        <f t="shared" si="49"/>
        <v>55000</v>
      </c>
      <c r="K2117" s="544"/>
    </row>
    <row r="2118" spans="1:11" ht="15" customHeight="1">
      <c r="A2118" s="511"/>
      <c r="B2118" s="512"/>
      <c r="C2118" s="513"/>
      <c r="D2118" s="514"/>
      <c r="E2118" s="515"/>
      <c r="F2118" s="516"/>
      <c r="G2118" s="517"/>
      <c r="H2118" s="518"/>
      <c r="I2118" s="518"/>
      <c r="K2118" s="544"/>
    </row>
    <row r="2119" spans="1:11" ht="15" customHeight="1">
      <c r="A2119" s="473"/>
      <c r="B2119" s="474" t="s">
        <v>643</v>
      </c>
      <c r="C2119" s="475"/>
      <c r="D2119" s="498"/>
      <c r="E2119" s="499"/>
      <c r="F2119" s="500"/>
      <c r="G2119" s="479"/>
      <c r="H2119" s="480"/>
      <c r="I2119" s="480">
        <f>SUM(I2105:I2118)</f>
        <v>449242.9</v>
      </c>
      <c r="K2119" s="544"/>
    </row>
    <row r="2120" spans="1:11" ht="15" customHeight="1">
      <c r="A2120" s="481"/>
      <c r="B2120" s="482" t="s">
        <v>644</v>
      </c>
      <c r="C2120" s="483"/>
      <c r="D2120" s="501"/>
      <c r="E2120" s="483"/>
      <c r="F2120" s="486">
        <v>0.15</v>
      </c>
      <c r="G2120" s="487"/>
      <c r="H2120" s="488"/>
      <c r="I2120" s="480">
        <f>I2119*F2120</f>
        <v>67386.434999999998</v>
      </c>
      <c r="K2120" s="544"/>
    </row>
    <row r="2121" spans="1:11" ht="15" customHeight="1">
      <c r="A2121" s="481"/>
      <c r="B2121" s="482" t="s">
        <v>645</v>
      </c>
      <c r="C2121" s="483"/>
      <c r="D2121" s="501"/>
      <c r="E2121" s="483"/>
      <c r="F2121" s="483"/>
      <c r="G2121" s="487"/>
      <c r="H2121" s="488"/>
      <c r="I2121" s="480">
        <f>I2119+I2120</f>
        <v>516629.33500000002</v>
      </c>
      <c r="K2121" s="544"/>
    </row>
    <row r="2122" spans="1:11" ht="15" customHeight="1">
      <c r="A2122" s="502" t="s">
        <v>657</v>
      </c>
      <c r="B2122" s="503"/>
      <c r="C2122" s="504"/>
      <c r="D2122" s="503"/>
      <c r="E2122" s="504"/>
      <c r="F2122" s="504"/>
      <c r="G2122" s="505"/>
      <c r="H2122" s="506"/>
      <c r="I2122" s="507"/>
      <c r="K2122" s="544"/>
    </row>
    <row r="2123" spans="1:11" ht="15" customHeight="1">
      <c r="A2123" s="493"/>
      <c r="B2123" s="493"/>
      <c r="C2123" s="493"/>
      <c r="D2123" s="493"/>
      <c r="F2123" s="493"/>
      <c r="H2123" s="493"/>
      <c r="I2123" s="493"/>
      <c r="K2123" s="544"/>
    </row>
    <row r="2124" spans="1:11" ht="15" customHeight="1">
      <c r="A2124" s="433" t="s">
        <v>611</v>
      </c>
      <c r="B2124" s="434"/>
      <c r="C2124" s="419" t="s">
        <v>589</v>
      </c>
      <c r="D2124" s="434" t="s">
        <v>914</v>
      </c>
      <c r="E2124" s="419"/>
      <c r="F2124" s="435"/>
      <c r="G2124" s="436"/>
      <c r="H2124" s="437"/>
      <c r="I2124" s="437"/>
      <c r="K2124" s="544"/>
    </row>
    <row r="2125" spans="1:11" ht="15" customHeight="1">
      <c r="A2125" s="433" t="s">
        <v>613</v>
      </c>
      <c r="B2125" s="434"/>
      <c r="C2125" s="419" t="s">
        <v>589</v>
      </c>
      <c r="D2125" s="434" t="s">
        <v>601</v>
      </c>
      <c r="E2125" s="419"/>
      <c r="F2125" s="435"/>
      <c r="G2125" s="436"/>
      <c r="H2125" s="437"/>
      <c r="I2125" s="437"/>
      <c r="K2125" s="544"/>
    </row>
    <row r="2126" spans="1:11" ht="15" customHeight="1">
      <c r="A2126" s="438" t="s">
        <v>70</v>
      </c>
      <c r="B2126" s="438" t="s">
        <v>350</v>
      </c>
      <c r="C2126" s="439"/>
      <c r="D2126" s="440"/>
      <c r="E2126" s="441" t="s">
        <v>614</v>
      </c>
      <c r="F2126" s="441" t="s">
        <v>615</v>
      </c>
      <c r="G2126" s="442" t="s">
        <v>616</v>
      </c>
      <c r="H2126" s="443" t="s">
        <v>617</v>
      </c>
      <c r="I2126" s="443" t="s">
        <v>618</v>
      </c>
      <c r="K2126" s="544"/>
    </row>
    <row r="2127" spans="1:11" ht="15" customHeight="1">
      <c r="A2127" s="444"/>
      <c r="B2127" s="444"/>
      <c r="C2127" s="445"/>
      <c r="D2127" s="446"/>
      <c r="E2127" s="447"/>
      <c r="F2127" s="447"/>
      <c r="G2127" s="448"/>
      <c r="H2127" s="449" t="s">
        <v>619</v>
      </c>
      <c r="I2127" s="449" t="s">
        <v>619</v>
      </c>
      <c r="K2127" s="544"/>
    </row>
    <row r="2128" spans="1:11" ht="15" customHeight="1">
      <c r="A2128" s="450"/>
      <c r="B2128" s="451"/>
      <c r="C2128" s="452"/>
      <c r="D2128" s="490"/>
      <c r="E2128" s="491"/>
      <c r="F2128" s="492"/>
      <c r="G2128" s="456"/>
      <c r="H2128" s="457"/>
      <c r="I2128" s="457"/>
      <c r="K2128" s="544"/>
    </row>
    <row r="2129" spans="1:11" ht="15" customHeight="1">
      <c r="A2129" s="458">
        <v>1</v>
      </c>
      <c r="B2129" s="459" t="s">
        <v>620</v>
      </c>
      <c r="D2129" s="495"/>
      <c r="E2129" s="496"/>
      <c r="F2129" s="497"/>
      <c r="G2129" s="464"/>
      <c r="H2129" s="465"/>
      <c r="I2129" s="466"/>
      <c r="K2129" s="544"/>
    </row>
    <row r="2130" spans="1:11" ht="15" customHeight="1">
      <c r="A2130" s="458"/>
      <c r="B2130" s="459"/>
      <c r="C2130" s="460" t="s">
        <v>621</v>
      </c>
      <c r="D2130" s="495" t="s">
        <v>622</v>
      </c>
      <c r="E2130" s="496" t="s">
        <v>623</v>
      </c>
      <c r="F2130" s="497" t="s">
        <v>624</v>
      </c>
      <c r="G2130" s="464">
        <v>0.66</v>
      </c>
      <c r="H2130" s="465">
        <v>133600</v>
      </c>
      <c r="I2130" s="466">
        <f>G2130*H2130</f>
        <v>88176</v>
      </c>
      <c r="K2130" s="544"/>
    </row>
    <row r="2131" spans="1:11" ht="15" customHeight="1">
      <c r="A2131" s="458"/>
      <c r="B2131" s="459"/>
      <c r="C2131" s="460" t="s">
        <v>621</v>
      </c>
      <c r="D2131" s="495" t="s">
        <v>625</v>
      </c>
      <c r="E2131" s="496" t="s">
        <v>626</v>
      </c>
      <c r="F2131" s="497" t="s">
        <v>624</v>
      </c>
      <c r="G2131" s="464">
        <v>0.33</v>
      </c>
      <c r="H2131" s="465">
        <v>167000</v>
      </c>
      <c r="I2131" s="466">
        <f>G2131*H2131</f>
        <v>55110</v>
      </c>
      <c r="K2131" s="544"/>
    </row>
    <row r="2132" spans="1:11" ht="15" customHeight="1">
      <c r="A2132" s="458"/>
      <c r="B2132" s="459"/>
      <c r="C2132" s="460" t="s">
        <v>621</v>
      </c>
      <c r="D2132" s="495" t="s">
        <v>679</v>
      </c>
      <c r="E2132" s="496" t="s">
        <v>627</v>
      </c>
      <c r="F2132" s="497" t="s">
        <v>624</v>
      </c>
      <c r="G2132" s="464">
        <v>3.3000000000000002E-2</v>
      </c>
      <c r="H2132" s="465">
        <v>200300</v>
      </c>
      <c r="I2132" s="466">
        <f>G2132*H2132</f>
        <v>6609.9000000000005</v>
      </c>
      <c r="K2132" s="544"/>
    </row>
    <row r="2133" spans="1:11" ht="15" customHeight="1">
      <c r="A2133" s="458"/>
      <c r="B2133" s="459"/>
      <c r="C2133" s="460" t="s">
        <v>621</v>
      </c>
      <c r="D2133" s="495" t="s">
        <v>628</v>
      </c>
      <c r="E2133" s="496" t="s">
        <v>629</v>
      </c>
      <c r="F2133" s="497" t="s">
        <v>624</v>
      </c>
      <c r="G2133" s="464">
        <v>3.3000000000000002E-2</v>
      </c>
      <c r="H2133" s="465">
        <v>234000</v>
      </c>
      <c r="I2133" s="466">
        <f>G2133*H2133</f>
        <v>7722</v>
      </c>
      <c r="K2133" s="544"/>
    </row>
    <row r="2134" spans="1:11" ht="15" customHeight="1">
      <c r="A2134" s="458"/>
      <c r="B2134" s="459"/>
      <c r="D2134" s="495"/>
      <c r="E2134" s="496"/>
      <c r="F2134" s="497"/>
      <c r="G2134" s="464"/>
      <c r="H2134" s="465"/>
      <c r="I2134" s="466"/>
      <c r="K2134" s="544"/>
    </row>
    <row r="2135" spans="1:11" ht="15" customHeight="1">
      <c r="A2135" s="458">
        <v>2</v>
      </c>
      <c r="B2135" s="459" t="s">
        <v>630</v>
      </c>
      <c r="D2135" s="495"/>
      <c r="E2135" s="496"/>
      <c r="F2135" s="497"/>
      <c r="G2135" s="464"/>
      <c r="H2135" s="465"/>
      <c r="I2135" s="466"/>
      <c r="K2135" s="544"/>
    </row>
    <row r="2136" spans="1:11" ht="15" customHeight="1">
      <c r="A2136" s="458"/>
      <c r="B2136" s="459"/>
      <c r="C2136" s="460" t="s">
        <v>621</v>
      </c>
      <c r="D2136" s="495" t="s">
        <v>900</v>
      </c>
      <c r="E2136" s="496"/>
      <c r="F2136" s="497" t="s">
        <v>652</v>
      </c>
      <c r="G2136" s="464">
        <v>0.04</v>
      </c>
      <c r="H2136" s="465">
        <f t="shared" ref="H2136:H2141" si="50">+H2112</f>
        <v>3250000</v>
      </c>
      <c r="I2136" s="466">
        <f t="shared" ref="I2136:I2141" si="51">G2136*H2136</f>
        <v>130000</v>
      </c>
      <c r="K2136" s="544"/>
    </row>
    <row r="2137" spans="1:11" ht="15" customHeight="1">
      <c r="A2137" s="458"/>
      <c r="B2137" s="459"/>
      <c r="C2137" s="460" t="s">
        <v>621</v>
      </c>
      <c r="D2137" s="495" t="s">
        <v>904</v>
      </c>
      <c r="E2137" s="496"/>
      <c r="F2137" s="497" t="s">
        <v>96</v>
      </c>
      <c r="G2137" s="464">
        <v>0.4</v>
      </c>
      <c r="H2137" s="465">
        <f t="shared" si="50"/>
        <v>30000</v>
      </c>
      <c r="I2137" s="466">
        <f t="shared" si="51"/>
        <v>12000</v>
      </c>
      <c r="K2137" s="544"/>
    </row>
    <row r="2138" spans="1:11" ht="15" customHeight="1">
      <c r="A2138" s="458"/>
      <c r="B2138" s="459"/>
      <c r="C2138" s="460" t="s">
        <v>621</v>
      </c>
      <c r="D2138" s="495" t="s">
        <v>905</v>
      </c>
      <c r="E2138" s="496"/>
      <c r="F2138" s="497" t="s">
        <v>707</v>
      </c>
      <c r="G2138" s="464">
        <v>0.2</v>
      </c>
      <c r="H2138" s="465">
        <f t="shared" si="50"/>
        <v>6500</v>
      </c>
      <c r="I2138" s="466">
        <f t="shared" si="51"/>
        <v>1300</v>
      </c>
      <c r="K2138" s="544"/>
    </row>
    <row r="2139" spans="1:11" ht="15" customHeight="1">
      <c r="A2139" s="458"/>
      <c r="B2139" s="459"/>
      <c r="C2139" s="460" t="s">
        <v>621</v>
      </c>
      <c r="D2139" s="495" t="s">
        <v>910</v>
      </c>
      <c r="E2139" s="496"/>
      <c r="F2139" s="497" t="s">
        <v>652</v>
      </c>
      <c r="G2139" s="464">
        <v>1.7999999999999999E-2</v>
      </c>
      <c r="H2139" s="465">
        <f t="shared" si="50"/>
        <v>4250000</v>
      </c>
      <c r="I2139" s="466">
        <f t="shared" si="51"/>
        <v>76500</v>
      </c>
      <c r="K2139" s="544"/>
    </row>
    <row r="2140" spans="1:11" ht="15" customHeight="1">
      <c r="A2140" s="458"/>
      <c r="B2140" s="459"/>
      <c r="C2140" s="460" t="s">
        <v>621</v>
      </c>
      <c r="D2140" s="495" t="s">
        <v>911</v>
      </c>
      <c r="E2140" s="496"/>
      <c r="F2140" s="497" t="s">
        <v>641</v>
      </c>
      <c r="G2140" s="464">
        <v>0.35</v>
      </c>
      <c r="H2140" s="465">
        <f t="shared" si="50"/>
        <v>84500</v>
      </c>
      <c r="I2140" s="466">
        <f t="shared" si="51"/>
        <v>29574.999999999996</v>
      </c>
      <c r="K2140" s="544"/>
    </row>
    <row r="2141" spans="1:11" ht="15" customHeight="1">
      <c r="A2141" s="458"/>
      <c r="B2141" s="459"/>
      <c r="C2141" s="460" t="s">
        <v>621</v>
      </c>
      <c r="D2141" s="495" t="str">
        <f>D2117</f>
        <v>Kayu dolken</v>
      </c>
      <c r="E2141" s="496"/>
      <c r="F2141" s="497" t="s">
        <v>913</v>
      </c>
      <c r="G2141" s="464">
        <v>2</v>
      </c>
      <c r="H2141" s="465">
        <f t="shared" si="50"/>
        <v>27500</v>
      </c>
      <c r="I2141" s="466">
        <f t="shared" si="51"/>
        <v>55000</v>
      </c>
      <c r="K2141" s="544"/>
    </row>
    <row r="2142" spans="1:11" ht="15" customHeight="1">
      <c r="A2142" s="511"/>
      <c r="B2142" s="512"/>
      <c r="C2142" s="513"/>
      <c r="D2142" s="514"/>
      <c r="E2142" s="515"/>
      <c r="F2142" s="516"/>
      <c r="G2142" s="517"/>
      <c r="H2142" s="518"/>
      <c r="I2142" s="518"/>
      <c r="K2142" s="544"/>
    </row>
    <row r="2143" spans="1:11" ht="15" customHeight="1">
      <c r="A2143" s="473"/>
      <c r="B2143" s="474" t="s">
        <v>643</v>
      </c>
      <c r="C2143" s="475"/>
      <c r="D2143" s="498"/>
      <c r="E2143" s="499"/>
      <c r="F2143" s="500"/>
      <c r="G2143" s="479"/>
      <c r="H2143" s="480"/>
      <c r="I2143" s="480">
        <f>SUM(I2128:I2142)</f>
        <v>461992.9</v>
      </c>
      <c r="K2143" s="544"/>
    </row>
    <row r="2144" spans="1:11" ht="15" customHeight="1">
      <c r="A2144" s="481"/>
      <c r="B2144" s="482" t="s">
        <v>644</v>
      </c>
      <c r="C2144" s="483"/>
      <c r="D2144" s="501"/>
      <c r="E2144" s="483"/>
      <c r="F2144" s="486">
        <v>0.15</v>
      </c>
      <c r="G2144" s="487"/>
      <c r="H2144" s="488"/>
      <c r="I2144" s="480">
        <f>I2143*F2144</f>
        <v>69298.934999999998</v>
      </c>
      <c r="K2144" s="544"/>
    </row>
    <row r="2145" spans="1:11" ht="15" customHeight="1">
      <c r="A2145" s="481"/>
      <c r="B2145" s="482" t="s">
        <v>645</v>
      </c>
      <c r="C2145" s="483"/>
      <c r="D2145" s="501"/>
      <c r="E2145" s="483"/>
      <c r="F2145" s="483"/>
      <c r="G2145" s="487"/>
      <c r="H2145" s="488"/>
      <c r="I2145" s="480">
        <f>I2143+I2144</f>
        <v>531291.83499999996</v>
      </c>
      <c r="K2145" s="544"/>
    </row>
    <row r="2146" spans="1:11" ht="15" customHeight="1">
      <c r="A2146" s="502" t="s">
        <v>657</v>
      </c>
      <c r="B2146" s="503"/>
      <c r="C2146" s="504"/>
      <c r="D2146" s="503"/>
      <c r="E2146" s="504"/>
      <c r="F2146" s="504"/>
      <c r="G2146" s="505"/>
      <c r="H2146" s="506"/>
      <c r="I2146" s="507"/>
      <c r="K2146" s="544"/>
    </row>
    <row r="2147" spans="1:11" ht="15" customHeight="1">
      <c r="A2147" s="493"/>
      <c r="B2147" s="493"/>
      <c r="C2147" s="493"/>
      <c r="D2147" s="493"/>
      <c r="F2147" s="493"/>
      <c r="H2147" s="493"/>
      <c r="I2147" s="493"/>
      <c r="K2147" s="544"/>
    </row>
    <row r="2148" spans="1:11" ht="15" customHeight="1">
      <c r="A2148" s="433" t="s">
        <v>611</v>
      </c>
      <c r="B2148" s="434"/>
      <c r="C2148" s="419" t="s">
        <v>589</v>
      </c>
      <c r="D2148" s="434" t="s">
        <v>915</v>
      </c>
      <c r="E2148" s="419"/>
      <c r="F2148" s="435"/>
      <c r="G2148" s="436"/>
      <c r="H2148" s="437"/>
      <c r="I2148" s="437"/>
      <c r="K2148" s="544"/>
    </row>
    <row r="2149" spans="1:11" ht="15" customHeight="1">
      <c r="A2149" s="433" t="s">
        <v>613</v>
      </c>
      <c r="B2149" s="434"/>
      <c r="C2149" s="419" t="s">
        <v>589</v>
      </c>
      <c r="D2149" s="434" t="s">
        <v>601</v>
      </c>
      <c r="E2149" s="419"/>
      <c r="F2149" s="435"/>
      <c r="G2149" s="436"/>
      <c r="H2149" s="437"/>
      <c r="I2149" s="437"/>
      <c r="K2149" s="544"/>
    </row>
    <row r="2150" spans="1:11" ht="15" customHeight="1">
      <c r="A2150" s="438" t="s">
        <v>70</v>
      </c>
      <c r="B2150" s="438" t="s">
        <v>350</v>
      </c>
      <c r="C2150" s="439"/>
      <c r="D2150" s="440"/>
      <c r="E2150" s="441" t="s">
        <v>614</v>
      </c>
      <c r="F2150" s="441" t="s">
        <v>615</v>
      </c>
      <c r="G2150" s="442" t="s">
        <v>616</v>
      </c>
      <c r="H2150" s="443" t="s">
        <v>617</v>
      </c>
      <c r="I2150" s="443" t="s">
        <v>618</v>
      </c>
      <c r="K2150" s="544"/>
    </row>
    <row r="2151" spans="1:11" ht="15" customHeight="1">
      <c r="A2151" s="444"/>
      <c r="B2151" s="444"/>
      <c r="C2151" s="445"/>
      <c r="D2151" s="446"/>
      <c r="E2151" s="447"/>
      <c r="F2151" s="447"/>
      <c r="G2151" s="448"/>
      <c r="H2151" s="449" t="s">
        <v>619</v>
      </c>
      <c r="I2151" s="449" t="s">
        <v>619</v>
      </c>
      <c r="K2151" s="544"/>
    </row>
    <row r="2152" spans="1:11" ht="15" customHeight="1">
      <c r="A2152" s="450"/>
      <c r="B2152" s="451"/>
      <c r="C2152" s="452"/>
      <c r="D2152" s="490"/>
      <c r="E2152" s="491"/>
      <c r="F2152" s="492"/>
      <c r="G2152" s="456"/>
      <c r="H2152" s="457"/>
      <c r="I2152" s="457"/>
      <c r="K2152" s="544"/>
    </row>
    <row r="2153" spans="1:11" ht="15" customHeight="1">
      <c r="A2153" s="458">
        <v>1</v>
      </c>
      <c r="B2153" s="459" t="s">
        <v>620</v>
      </c>
      <c r="D2153" s="495"/>
      <c r="E2153" s="496"/>
      <c r="F2153" s="497"/>
      <c r="G2153" s="464"/>
      <c r="H2153" s="465"/>
      <c r="I2153" s="466"/>
      <c r="K2153" s="544"/>
    </row>
    <row r="2154" spans="1:11" ht="15" customHeight="1">
      <c r="A2154" s="458"/>
      <c r="B2154" s="459"/>
      <c r="C2154" s="460" t="s">
        <v>621</v>
      </c>
      <c r="D2154" s="495" t="s">
        <v>622</v>
      </c>
      <c r="E2154" s="496" t="s">
        <v>623</v>
      </c>
      <c r="F2154" s="497" t="s">
        <v>624</v>
      </c>
      <c r="G2154" s="464">
        <v>0.66</v>
      </c>
      <c r="H2154" s="465">
        <v>133600</v>
      </c>
      <c r="I2154" s="466">
        <f>G2154*H2154</f>
        <v>88176</v>
      </c>
      <c r="K2154" s="544"/>
    </row>
    <row r="2155" spans="1:11" ht="15" customHeight="1">
      <c r="A2155" s="458"/>
      <c r="B2155" s="459"/>
      <c r="C2155" s="460" t="s">
        <v>621</v>
      </c>
      <c r="D2155" s="495" t="s">
        <v>625</v>
      </c>
      <c r="E2155" s="496" t="s">
        <v>626</v>
      </c>
      <c r="F2155" s="497" t="s">
        <v>624</v>
      </c>
      <c r="G2155" s="464">
        <v>0.33</v>
      </c>
      <c r="H2155" s="465">
        <v>167000</v>
      </c>
      <c r="I2155" s="466">
        <f>G2155*H2155</f>
        <v>55110</v>
      </c>
      <c r="K2155" s="544"/>
    </row>
    <row r="2156" spans="1:11" ht="15" customHeight="1">
      <c r="A2156" s="458"/>
      <c r="B2156" s="459"/>
      <c r="C2156" s="460" t="s">
        <v>621</v>
      </c>
      <c r="D2156" s="495" t="s">
        <v>679</v>
      </c>
      <c r="E2156" s="496" t="s">
        <v>627</v>
      </c>
      <c r="F2156" s="497" t="s">
        <v>624</v>
      </c>
      <c r="G2156" s="464">
        <v>3.3000000000000002E-2</v>
      </c>
      <c r="H2156" s="465">
        <v>200300</v>
      </c>
      <c r="I2156" s="466">
        <f>G2156*H2156</f>
        <v>6609.9000000000005</v>
      </c>
      <c r="K2156" s="544"/>
    </row>
    <row r="2157" spans="1:11" ht="15" customHeight="1">
      <c r="A2157" s="458"/>
      <c r="B2157" s="459"/>
      <c r="C2157" s="460" t="s">
        <v>621</v>
      </c>
      <c r="D2157" s="495" t="s">
        <v>628</v>
      </c>
      <c r="E2157" s="496" t="s">
        <v>629</v>
      </c>
      <c r="F2157" s="497" t="s">
        <v>624</v>
      </c>
      <c r="G2157" s="464">
        <v>3.3000000000000002E-2</v>
      </c>
      <c r="H2157" s="465">
        <v>234000</v>
      </c>
      <c r="I2157" s="466">
        <f>G2157*H2157</f>
        <v>7722</v>
      </c>
      <c r="K2157" s="544"/>
    </row>
    <row r="2158" spans="1:11" ht="15" customHeight="1">
      <c r="A2158" s="458"/>
      <c r="B2158" s="459"/>
      <c r="D2158" s="495"/>
      <c r="E2158" s="496"/>
      <c r="F2158" s="497"/>
      <c r="G2158" s="464"/>
      <c r="H2158" s="465"/>
      <c r="I2158" s="466"/>
      <c r="K2158" s="544"/>
    </row>
    <row r="2159" spans="1:11" ht="15" customHeight="1">
      <c r="A2159" s="458">
        <v>2</v>
      </c>
      <c r="B2159" s="459" t="s">
        <v>630</v>
      </c>
      <c r="D2159" s="495"/>
      <c r="E2159" s="496"/>
      <c r="F2159" s="497"/>
      <c r="G2159" s="464"/>
      <c r="H2159" s="465"/>
      <c r="I2159" s="466"/>
      <c r="K2159" s="544"/>
    </row>
    <row r="2160" spans="1:11" ht="15" customHeight="1">
      <c r="A2160" s="458"/>
      <c r="B2160" s="459"/>
      <c r="C2160" s="460" t="s">
        <v>621</v>
      </c>
      <c r="D2160" s="495" t="s">
        <v>900</v>
      </c>
      <c r="E2160" s="496"/>
      <c r="F2160" s="497" t="s">
        <v>652</v>
      </c>
      <c r="G2160" s="464">
        <v>0.04</v>
      </c>
      <c r="H2160" s="465">
        <f t="shared" ref="H2160:H2165" si="52">+H2136</f>
        <v>3250000</v>
      </c>
      <c r="I2160" s="466">
        <f t="shared" ref="I2160:I2165" si="53">G2160*H2160</f>
        <v>130000</v>
      </c>
      <c r="K2160" s="544"/>
    </row>
    <row r="2161" spans="1:11" ht="15" customHeight="1">
      <c r="A2161" s="458"/>
      <c r="B2161" s="459"/>
      <c r="C2161" s="460" t="s">
        <v>621</v>
      </c>
      <c r="D2161" s="495" t="s">
        <v>904</v>
      </c>
      <c r="E2161" s="496"/>
      <c r="F2161" s="497" t="s">
        <v>96</v>
      </c>
      <c r="G2161" s="464">
        <v>0.4</v>
      </c>
      <c r="H2161" s="465">
        <f t="shared" si="52"/>
        <v>30000</v>
      </c>
      <c r="I2161" s="466">
        <f t="shared" si="53"/>
        <v>12000</v>
      </c>
      <c r="K2161" s="544"/>
    </row>
    <row r="2162" spans="1:11" ht="15" customHeight="1">
      <c r="A2162" s="458"/>
      <c r="B2162" s="459"/>
      <c r="C2162" s="460" t="s">
        <v>621</v>
      </c>
      <c r="D2162" s="495" t="s">
        <v>905</v>
      </c>
      <c r="E2162" s="496"/>
      <c r="F2162" s="497" t="s">
        <v>707</v>
      </c>
      <c r="G2162" s="464">
        <v>0.2</v>
      </c>
      <c r="H2162" s="465">
        <f t="shared" si="52"/>
        <v>6500</v>
      </c>
      <c r="I2162" s="466">
        <f t="shared" si="53"/>
        <v>1300</v>
      </c>
      <c r="K2162" s="544"/>
    </row>
    <row r="2163" spans="1:11" ht="15" customHeight="1">
      <c r="A2163" s="458"/>
      <c r="B2163" s="459"/>
      <c r="C2163" s="460" t="s">
        <v>621</v>
      </c>
      <c r="D2163" s="495" t="s">
        <v>910</v>
      </c>
      <c r="E2163" s="496"/>
      <c r="F2163" s="497" t="s">
        <v>652</v>
      </c>
      <c r="G2163" s="464">
        <v>1.4999999999999999E-2</v>
      </c>
      <c r="H2163" s="465">
        <f t="shared" si="52"/>
        <v>4250000</v>
      </c>
      <c r="I2163" s="466">
        <f t="shared" si="53"/>
        <v>63750</v>
      </c>
      <c r="K2163" s="544"/>
    </row>
    <row r="2164" spans="1:11" ht="15" customHeight="1">
      <c r="A2164" s="458"/>
      <c r="B2164" s="459"/>
      <c r="C2164" s="460" t="s">
        <v>621</v>
      </c>
      <c r="D2164" s="495" t="s">
        <v>911</v>
      </c>
      <c r="E2164" s="496"/>
      <c r="F2164" s="497" t="s">
        <v>641</v>
      </c>
      <c r="G2164" s="464">
        <v>0.35</v>
      </c>
      <c r="H2164" s="465">
        <f t="shared" si="52"/>
        <v>84500</v>
      </c>
      <c r="I2164" s="466">
        <f t="shared" si="53"/>
        <v>29574.999999999996</v>
      </c>
      <c r="K2164" s="544"/>
    </row>
    <row r="2165" spans="1:11" ht="15" customHeight="1">
      <c r="A2165" s="458"/>
      <c r="B2165" s="459"/>
      <c r="C2165" s="460" t="s">
        <v>621</v>
      </c>
      <c r="D2165" s="495" t="str">
        <f>D2141</f>
        <v>Kayu dolken</v>
      </c>
      <c r="E2165" s="496"/>
      <c r="F2165" s="497" t="s">
        <v>913</v>
      </c>
      <c r="G2165" s="464">
        <v>6</v>
      </c>
      <c r="H2165" s="465">
        <f t="shared" si="52"/>
        <v>27500</v>
      </c>
      <c r="I2165" s="466">
        <f t="shared" si="53"/>
        <v>165000</v>
      </c>
      <c r="K2165" s="544"/>
    </row>
    <row r="2166" spans="1:11" ht="15" customHeight="1">
      <c r="A2166" s="511"/>
      <c r="B2166" s="512"/>
      <c r="C2166" s="513"/>
      <c r="D2166" s="514"/>
      <c r="E2166" s="515"/>
      <c r="F2166" s="516"/>
      <c r="G2166" s="517"/>
      <c r="H2166" s="518"/>
      <c r="I2166" s="518"/>
      <c r="K2166" s="544"/>
    </row>
    <row r="2167" spans="1:11" ht="15" customHeight="1">
      <c r="A2167" s="473"/>
      <c r="B2167" s="474" t="s">
        <v>643</v>
      </c>
      <c r="C2167" s="475"/>
      <c r="D2167" s="498"/>
      <c r="E2167" s="499"/>
      <c r="F2167" s="500"/>
      <c r="G2167" s="479"/>
      <c r="H2167" s="480"/>
      <c r="I2167" s="480">
        <f>SUM(I2152:I2166)</f>
        <v>559242.9</v>
      </c>
      <c r="K2167" s="544"/>
    </row>
    <row r="2168" spans="1:11" ht="15" customHeight="1">
      <c r="A2168" s="481"/>
      <c r="B2168" s="482" t="s">
        <v>644</v>
      </c>
      <c r="C2168" s="483"/>
      <c r="D2168" s="501"/>
      <c r="E2168" s="483"/>
      <c r="F2168" s="486">
        <v>0.15</v>
      </c>
      <c r="G2168" s="487"/>
      <c r="H2168" s="488"/>
      <c r="I2168" s="480">
        <f>I2167*F2168</f>
        <v>83886.434999999998</v>
      </c>
      <c r="K2168" s="544"/>
    </row>
    <row r="2169" spans="1:11" ht="15" customHeight="1">
      <c r="A2169" s="481"/>
      <c r="B2169" s="482" t="s">
        <v>645</v>
      </c>
      <c r="C2169" s="483"/>
      <c r="D2169" s="501"/>
      <c r="E2169" s="483"/>
      <c r="F2169" s="483"/>
      <c r="G2169" s="487"/>
      <c r="H2169" s="488"/>
      <c r="I2169" s="480">
        <f>I2167+I2168</f>
        <v>643129.33499999996</v>
      </c>
      <c r="K2169" s="544"/>
    </row>
    <row r="2170" spans="1:11" ht="15" customHeight="1">
      <c r="A2170" s="502" t="s">
        <v>657</v>
      </c>
      <c r="B2170" s="503"/>
      <c r="C2170" s="504"/>
      <c r="D2170" s="503"/>
      <c r="E2170" s="504"/>
      <c r="F2170" s="504"/>
      <c r="G2170" s="505"/>
      <c r="H2170" s="506"/>
      <c r="I2170" s="507"/>
      <c r="K2170" s="544"/>
    </row>
    <row r="2171" spans="1:11" ht="15" customHeight="1">
      <c r="A2171" s="493"/>
      <c r="B2171" s="493"/>
      <c r="C2171" s="493"/>
      <c r="D2171" s="493"/>
      <c r="F2171" s="493"/>
      <c r="H2171" s="493"/>
      <c r="I2171" s="493"/>
      <c r="K2171" s="544"/>
    </row>
    <row r="2172" spans="1:11" ht="15" customHeight="1">
      <c r="A2172" s="433" t="s">
        <v>611</v>
      </c>
      <c r="B2172" s="434"/>
      <c r="C2172" s="419" t="s">
        <v>589</v>
      </c>
      <c r="D2172" s="434" t="s">
        <v>916</v>
      </c>
      <c r="E2172" s="419"/>
      <c r="F2172" s="435"/>
      <c r="G2172" s="436"/>
      <c r="H2172" s="437"/>
      <c r="I2172" s="437"/>
      <c r="K2172" s="544"/>
    </row>
    <row r="2173" spans="1:11" ht="15" customHeight="1">
      <c r="A2173" s="433" t="s">
        <v>613</v>
      </c>
      <c r="B2173" s="434"/>
      <c r="C2173" s="419" t="s">
        <v>589</v>
      </c>
      <c r="D2173" s="434" t="s">
        <v>601</v>
      </c>
      <c r="E2173" s="419"/>
      <c r="F2173" s="435"/>
      <c r="G2173" s="436"/>
      <c r="H2173" s="437"/>
      <c r="I2173" s="437"/>
      <c r="K2173" s="544"/>
    </row>
    <row r="2174" spans="1:11" ht="15" customHeight="1">
      <c r="A2174" s="438" t="s">
        <v>70</v>
      </c>
      <c r="B2174" s="438" t="s">
        <v>350</v>
      </c>
      <c r="C2174" s="439"/>
      <c r="D2174" s="440"/>
      <c r="E2174" s="441" t="s">
        <v>614</v>
      </c>
      <c r="F2174" s="441" t="s">
        <v>615</v>
      </c>
      <c r="G2174" s="442" t="s">
        <v>616</v>
      </c>
      <c r="H2174" s="443" t="s">
        <v>617</v>
      </c>
      <c r="I2174" s="443" t="s">
        <v>618</v>
      </c>
      <c r="K2174" s="544"/>
    </row>
    <row r="2175" spans="1:11" ht="15" customHeight="1">
      <c r="A2175" s="444"/>
      <c r="B2175" s="444"/>
      <c r="C2175" s="445"/>
      <c r="D2175" s="446"/>
      <c r="E2175" s="447"/>
      <c r="F2175" s="447"/>
      <c r="G2175" s="448"/>
      <c r="H2175" s="449" t="s">
        <v>619</v>
      </c>
      <c r="I2175" s="449" t="s">
        <v>619</v>
      </c>
      <c r="K2175" s="544"/>
    </row>
    <row r="2176" spans="1:11" ht="15" customHeight="1">
      <c r="A2176" s="450"/>
      <c r="B2176" s="451"/>
      <c r="C2176" s="452"/>
      <c r="D2176" s="490"/>
      <c r="E2176" s="491"/>
      <c r="F2176" s="492"/>
      <c r="G2176" s="456"/>
      <c r="H2176" s="457"/>
      <c r="I2176" s="457"/>
      <c r="K2176" s="544"/>
    </row>
    <row r="2177" spans="1:11" ht="15" customHeight="1">
      <c r="A2177" s="458">
        <v>1</v>
      </c>
      <c r="B2177" s="459" t="s">
        <v>620</v>
      </c>
      <c r="D2177" s="495"/>
      <c r="E2177" s="496"/>
      <c r="F2177" s="497"/>
      <c r="G2177" s="464"/>
      <c r="H2177" s="465"/>
      <c r="I2177" s="466"/>
      <c r="K2177" s="544"/>
    </row>
    <row r="2178" spans="1:11" ht="15" customHeight="1">
      <c r="A2178" s="458"/>
      <c r="B2178" s="459"/>
      <c r="C2178" s="460" t="s">
        <v>621</v>
      </c>
      <c r="D2178" s="495" t="s">
        <v>622</v>
      </c>
      <c r="E2178" s="496" t="s">
        <v>623</v>
      </c>
      <c r="F2178" s="497" t="s">
        <v>624</v>
      </c>
      <c r="G2178" s="464">
        <v>0.66</v>
      </c>
      <c r="H2178" s="465">
        <v>133600</v>
      </c>
      <c r="I2178" s="466">
        <f>G2178*H2178</f>
        <v>88176</v>
      </c>
      <c r="K2178" s="544"/>
    </row>
    <row r="2179" spans="1:11" ht="15" customHeight="1">
      <c r="A2179" s="458"/>
      <c r="B2179" s="459"/>
      <c r="C2179" s="460" t="s">
        <v>621</v>
      </c>
      <c r="D2179" s="495" t="s">
        <v>625</v>
      </c>
      <c r="E2179" s="496" t="s">
        <v>626</v>
      </c>
      <c r="F2179" s="497" t="s">
        <v>624</v>
      </c>
      <c r="G2179" s="464">
        <v>0.33</v>
      </c>
      <c r="H2179" s="465">
        <v>167000</v>
      </c>
      <c r="I2179" s="466">
        <f>G2179*H2179</f>
        <v>55110</v>
      </c>
      <c r="K2179" s="544"/>
    </row>
    <row r="2180" spans="1:11" ht="15" customHeight="1">
      <c r="A2180" s="458"/>
      <c r="B2180" s="459"/>
      <c r="C2180" s="460" t="s">
        <v>621</v>
      </c>
      <c r="D2180" s="495" t="s">
        <v>679</v>
      </c>
      <c r="E2180" s="496" t="s">
        <v>627</v>
      </c>
      <c r="F2180" s="497" t="s">
        <v>624</v>
      </c>
      <c r="G2180" s="464">
        <v>3.3000000000000002E-2</v>
      </c>
      <c r="H2180" s="465">
        <v>200300</v>
      </c>
      <c r="I2180" s="466">
        <f>G2180*H2180</f>
        <v>6609.9000000000005</v>
      </c>
      <c r="K2180" s="544"/>
    </row>
    <row r="2181" spans="1:11" ht="15" customHeight="1">
      <c r="A2181" s="458"/>
      <c r="B2181" s="459"/>
      <c r="C2181" s="460" t="s">
        <v>621</v>
      </c>
      <c r="D2181" s="495" t="s">
        <v>628</v>
      </c>
      <c r="E2181" s="496" t="s">
        <v>629</v>
      </c>
      <c r="F2181" s="497" t="s">
        <v>624</v>
      </c>
      <c r="G2181" s="464">
        <v>3.3000000000000002E-2</v>
      </c>
      <c r="H2181" s="465">
        <v>234000</v>
      </c>
      <c r="I2181" s="466">
        <f>G2181*H2181</f>
        <v>7722</v>
      </c>
      <c r="K2181" s="544"/>
    </row>
    <row r="2182" spans="1:11" ht="15" customHeight="1">
      <c r="A2182" s="458"/>
      <c r="B2182" s="459"/>
      <c r="D2182" s="495"/>
      <c r="E2182" s="496"/>
      <c r="F2182" s="497"/>
      <c r="G2182" s="464"/>
      <c r="H2182" s="465"/>
      <c r="I2182" s="466"/>
      <c r="K2182" s="544"/>
    </row>
    <row r="2183" spans="1:11" ht="15" customHeight="1">
      <c r="A2183" s="458">
        <v>2</v>
      </c>
      <c r="B2183" s="459" t="s">
        <v>630</v>
      </c>
      <c r="D2183" s="495"/>
      <c r="E2183" s="496"/>
      <c r="F2183" s="497"/>
      <c r="G2183" s="464"/>
      <c r="H2183" s="465"/>
      <c r="I2183" s="466"/>
      <c r="K2183" s="544"/>
    </row>
    <row r="2184" spans="1:11" ht="15" customHeight="1">
      <c r="A2184" s="458"/>
      <c r="B2184" s="459"/>
      <c r="C2184" s="460" t="s">
        <v>621</v>
      </c>
      <c r="D2184" s="495" t="s">
        <v>900</v>
      </c>
      <c r="E2184" s="496"/>
      <c r="F2184" s="497" t="s">
        <v>652</v>
      </c>
      <c r="G2184" s="464">
        <v>0.04</v>
      </c>
      <c r="H2184" s="465">
        <f t="shared" ref="H2184:H2189" si="54">+H2160</f>
        <v>3250000</v>
      </c>
      <c r="I2184" s="466">
        <f t="shared" ref="I2184:I2190" si="55">G2184*H2184</f>
        <v>130000</v>
      </c>
      <c r="K2184" s="544"/>
    </row>
    <row r="2185" spans="1:11" ht="15" customHeight="1">
      <c r="A2185" s="458"/>
      <c r="B2185" s="459"/>
      <c r="C2185" s="460" t="s">
        <v>621</v>
      </c>
      <c r="D2185" s="495" t="s">
        <v>904</v>
      </c>
      <c r="E2185" s="496"/>
      <c r="F2185" s="497" t="s">
        <v>96</v>
      </c>
      <c r="G2185" s="464">
        <v>0.4</v>
      </c>
      <c r="H2185" s="465">
        <f t="shared" si="54"/>
        <v>30000</v>
      </c>
      <c r="I2185" s="466">
        <f t="shared" si="55"/>
        <v>12000</v>
      </c>
      <c r="K2185" s="544"/>
    </row>
    <row r="2186" spans="1:11" ht="15" customHeight="1">
      <c r="A2186" s="458"/>
      <c r="B2186" s="459"/>
      <c r="C2186" s="460" t="s">
        <v>621</v>
      </c>
      <c r="D2186" s="495" t="s">
        <v>905</v>
      </c>
      <c r="E2186" s="496"/>
      <c r="F2186" s="497" t="s">
        <v>707</v>
      </c>
      <c r="G2186" s="464">
        <v>0.2</v>
      </c>
      <c r="H2186" s="465">
        <f t="shared" si="54"/>
        <v>6500</v>
      </c>
      <c r="I2186" s="466">
        <f t="shared" si="55"/>
        <v>1300</v>
      </c>
      <c r="K2186" s="544"/>
    </row>
    <row r="2187" spans="1:11" ht="15" customHeight="1">
      <c r="A2187" s="458"/>
      <c r="B2187" s="459"/>
      <c r="C2187" s="460" t="s">
        <v>621</v>
      </c>
      <c r="D2187" s="495" t="s">
        <v>910</v>
      </c>
      <c r="E2187" s="496"/>
      <c r="F2187" s="497" t="s">
        <v>652</v>
      </c>
      <c r="G2187" s="464">
        <v>0.02</v>
      </c>
      <c r="H2187" s="465">
        <f t="shared" si="54"/>
        <v>4250000</v>
      </c>
      <c r="I2187" s="466">
        <f t="shared" si="55"/>
        <v>85000</v>
      </c>
      <c r="K2187" s="544"/>
    </row>
    <row r="2188" spans="1:11" ht="15" customHeight="1">
      <c r="A2188" s="458"/>
      <c r="B2188" s="459"/>
      <c r="C2188" s="460" t="s">
        <v>621</v>
      </c>
      <c r="D2188" s="495" t="s">
        <v>911</v>
      </c>
      <c r="E2188" s="496"/>
      <c r="F2188" s="497" t="s">
        <v>641</v>
      </c>
      <c r="G2188" s="464">
        <v>0.35</v>
      </c>
      <c r="H2188" s="465">
        <f t="shared" si="54"/>
        <v>84500</v>
      </c>
      <c r="I2188" s="466">
        <f t="shared" si="55"/>
        <v>29574.999999999996</v>
      </c>
      <c r="K2188" s="544"/>
    </row>
    <row r="2189" spans="1:11" ht="15" customHeight="1">
      <c r="A2189" s="458"/>
      <c r="B2189" s="459"/>
      <c r="C2189" s="460" t="s">
        <v>621</v>
      </c>
      <c r="D2189" s="495" t="str">
        <f>+D2165</f>
        <v>Kayu dolken</v>
      </c>
      <c r="E2189" s="496"/>
      <c r="F2189" s="497" t="s">
        <v>913</v>
      </c>
      <c r="G2189" s="464">
        <v>3</v>
      </c>
      <c r="H2189" s="465">
        <f t="shared" si="54"/>
        <v>27500</v>
      </c>
      <c r="I2189" s="466">
        <f t="shared" si="55"/>
        <v>82500</v>
      </c>
      <c r="K2189" s="544"/>
    </row>
    <row r="2190" spans="1:11" ht="15" customHeight="1">
      <c r="A2190" s="458"/>
      <c r="B2190" s="459"/>
      <c r="C2190" s="460" t="s">
        <v>621</v>
      </c>
      <c r="D2190" s="495" t="s">
        <v>917</v>
      </c>
      <c r="E2190" s="496"/>
      <c r="F2190" s="497" t="s">
        <v>774</v>
      </c>
      <c r="G2190" s="464">
        <v>4</v>
      </c>
      <c r="H2190" s="465">
        <v>82500</v>
      </c>
      <c r="I2190" s="466">
        <f t="shared" si="55"/>
        <v>330000</v>
      </c>
      <c r="K2190" s="544"/>
    </row>
    <row r="2191" spans="1:11" ht="15" customHeight="1">
      <c r="A2191" s="511"/>
      <c r="B2191" s="512"/>
      <c r="C2191" s="513"/>
      <c r="D2191" s="514"/>
      <c r="E2191" s="515"/>
      <c r="F2191" s="516"/>
      <c r="G2191" s="517"/>
      <c r="H2191" s="518"/>
      <c r="I2191" s="518"/>
      <c r="K2191" s="544"/>
    </row>
    <row r="2192" spans="1:11" ht="15" customHeight="1">
      <c r="A2192" s="473"/>
      <c r="B2192" s="474" t="s">
        <v>643</v>
      </c>
      <c r="C2192" s="475"/>
      <c r="D2192" s="498"/>
      <c r="E2192" s="499"/>
      <c r="F2192" s="500"/>
      <c r="G2192" s="479"/>
      <c r="H2192" s="480"/>
      <c r="I2192" s="480">
        <f>SUM(I2176:I2191)</f>
        <v>827992.9</v>
      </c>
      <c r="K2192" s="544"/>
    </row>
    <row r="2193" spans="1:11" ht="15" customHeight="1">
      <c r="A2193" s="481"/>
      <c r="B2193" s="482" t="s">
        <v>644</v>
      </c>
      <c r="C2193" s="483"/>
      <c r="D2193" s="501"/>
      <c r="E2193" s="483"/>
      <c r="F2193" s="486">
        <v>0.15</v>
      </c>
      <c r="G2193" s="487"/>
      <c r="H2193" s="488"/>
      <c r="I2193" s="480">
        <f>I2192*F2193</f>
        <v>124198.935</v>
      </c>
      <c r="K2193" s="544"/>
    </row>
    <row r="2194" spans="1:11" ht="15" customHeight="1">
      <c r="A2194" s="481"/>
      <c r="B2194" s="482" t="s">
        <v>645</v>
      </c>
      <c r="C2194" s="483"/>
      <c r="D2194" s="501"/>
      <c r="E2194" s="483"/>
      <c r="F2194" s="483"/>
      <c r="G2194" s="487"/>
      <c r="H2194" s="488"/>
      <c r="I2194" s="480">
        <f>I2192+I2193</f>
        <v>952191.83499999996</v>
      </c>
      <c r="K2194" s="544"/>
    </row>
    <row r="2195" spans="1:11" ht="15" customHeight="1">
      <c r="A2195" s="502" t="s">
        <v>657</v>
      </c>
      <c r="B2195" s="503"/>
      <c r="C2195" s="504"/>
      <c r="D2195" s="503"/>
      <c r="E2195" s="504"/>
      <c r="F2195" s="504"/>
      <c r="G2195" s="505"/>
      <c r="H2195" s="506"/>
      <c r="I2195" s="507"/>
      <c r="K2195" s="544"/>
    </row>
    <row r="2196" spans="1:11" ht="15" customHeight="1">
      <c r="A2196" s="493"/>
      <c r="B2196" s="493"/>
      <c r="C2196" s="493"/>
      <c r="D2196" s="493"/>
      <c r="F2196" s="493"/>
      <c r="H2196" s="493"/>
      <c r="I2196" s="493"/>
      <c r="K2196" s="544"/>
    </row>
    <row r="2197" spans="1:11" ht="15" customHeight="1">
      <c r="A2197" s="433" t="s">
        <v>611</v>
      </c>
      <c r="B2197" s="434"/>
      <c r="C2197" s="419" t="s">
        <v>589</v>
      </c>
      <c r="D2197" s="434" t="s">
        <v>918</v>
      </c>
      <c r="E2197" s="419"/>
      <c r="F2197" s="435"/>
      <c r="G2197" s="436"/>
      <c r="H2197" s="437"/>
      <c r="I2197" s="437"/>
      <c r="K2197" s="544"/>
    </row>
    <row r="2198" spans="1:11" ht="15" customHeight="1">
      <c r="A2198" s="433" t="s">
        <v>613</v>
      </c>
      <c r="B2198" s="434"/>
      <c r="C2198" s="419" t="s">
        <v>589</v>
      </c>
      <c r="D2198" s="434" t="s">
        <v>601</v>
      </c>
      <c r="E2198" s="419"/>
      <c r="F2198" s="435"/>
      <c r="G2198" s="436"/>
      <c r="H2198" s="437"/>
      <c r="I2198" s="437"/>
      <c r="K2198" s="544"/>
    </row>
    <row r="2199" spans="1:11" ht="15" customHeight="1">
      <c r="A2199" s="438" t="s">
        <v>70</v>
      </c>
      <c r="B2199" s="438" t="s">
        <v>350</v>
      </c>
      <c r="C2199" s="439"/>
      <c r="D2199" s="440"/>
      <c r="E2199" s="441" t="s">
        <v>614</v>
      </c>
      <c r="F2199" s="441" t="s">
        <v>615</v>
      </c>
      <c r="G2199" s="442" t="s">
        <v>616</v>
      </c>
      <c r="H2199" s="443" t="s">
        <v>617</v>
      </c>
      <c r="I2199" s="443" t="s">
        <v>618</v>
      </c>
      <c r="K2199" s="544"/>
    </row>
    <row r="2200" spans="1:11" ht="15" customHeight="1">
      <c r="A2200" s="444"/>
      <c r="B2200" s="444"/>
      <c r="C2200" s="445"/>
      <c r="D2200" s="446"/>
      <c r="E2200" s="447"/>
      <c r="F2200" s="447"/>
      <c r="G2200" s="448"/>
      <c r="H2200" s="449" t="s">
        <v>619</v>
      </c>
      <c r="I2200" s="449" t="s">
        <v>619</v>
      </c>
      <c r="K2200" s="544"/>
    </row>
    <row r="2201" spans="1:11" ht="15" customHeight="1">
      <c r="A2201" s="450"/>
      <c r="B2201" s="451"/>
      <c r="C2201" s="452"/>
      <c r="D2201" s="490"/>
      <c r="E2201" s="491"/>
      <c r="F2201" s="492"/>
      <c r="G2201" s="456"/>
      <c r="H2201" s="457"/>
      <c r="I2201" s="457"/>
      <c r="K2201" s="544"/>
    </row>
    <row r="2202" spans="1:11" ht="15" customHeight="1">
      <c r="A2202" s="458">
        <v>1</v>
      </c>
      <c r="B2202" s="459" t="s">
        <v>620</v>
      </c>
      <c r="D2202" s="495"/>
      <c r="E2202" s="496"/>
      <c r="F2202" s="497"/>
      <c r="G2202" s="464"/>
      <c r="H2202" s="465"/>
      <c r="I2202" s="466"/>
      <c r="K2202" s="544"/>
    </row>
    <row r="2203" spans="1:11" ht="15" customHeight="1">
      <c r="A2203" s="458"/>
      <c r="B2203" s="459"/>
      <c r="C2203" s="460" t="s">
        <v>621</v>
      </c>
      <c r="D2203" s="495" t="s">
        <v>622</v>
      </c>
      <c r="E2203" s="496" t="s">
        <v>623</v>
      </c>
      <c r="F2203" s="497" t="s">
        <v>624</v>
      </c>
      <c r="G2203" s="464">
        <v>0.66</v>
      </c>
      <c r="H2203" s="465">
        <v>133600</v>
      </c>
      <c r="I2203" s="466">
        <f>G2203*H2203</f>
        <v>88176</v>
      </c>
      <c r="K2203" s="544"/>
    </row>
    <row r="2204" spans="1:11" ht="15" customHeight="1">
      <c r="A2204" s="458"/>
      <c r="B2204" s="459"/>
      <c r="C2204" s="460" t="s">
        <v>621</v>
      </c>
      <c r="D2204" s="495" t="s">
        <v>625</v>
      </c>
      <c r="E2204" s="496" t="s">
        <v>626</v>
      </c>
      <c r="F2204" s="497" t="s">
        <v>624</v>
      </c>
      <c r="G2204" s="464">
        <v>0.33</v>
      </c>
      <c r="H2204" s="465">
        <v>167000</v>
      </c>
      <c r="I2204" s="466">
        <f>G2204*H2204</f>
        <v>55110</v>
      </c>
      <c r="K2204" s="544"/>
    </row>
    <row r="2205" spans="1:11" ht="15" customHeight="1">
      <c r="A2205" s="458"/>
      <c r="B2205" s="459"/>
      <c r="C2205" s="460" t="s">
        <v>621</v>
      </c>
      <c r="D2205" s="495" t="s">
        <v>679</v>
      </c>
      <c r="E2205" s="496" t="s">
        <v>627</v>
      </c>
      <c r="F2205" s="497" t="s">
        <v>624</v>
      </c>
      <c r="G2205" s="464">
        <v>3.3000000000000002E-2</v>
      </c>
      <c r="H2205" s="465">
        <v>200300</v>
      </c>
      <c r="I2205" s="466">
        <f>G2205*H2205</f>
        <v>6609.9000000000005</v>
      </c>
      <c r="K2205" s="544"/>
    </row>
    <row r="2206" spans="1:11" ht="15" customHeight="1">
      <c r="A2206" s="458"/>
      <c r="B2206" s="459"/>
      <c r="C2206" s="460" t="s">
        <v>621</v>
      </c>
      <c r="D2206" s="495" t="s">
        <v>628</v>
      </c>
      <c r="E2206" s="496" t="s">
        <v>629</v>
      </c>
      <c r="F2206" s="497" t="s">
        <v>624</v>
      </c>
      <c r="G2206" s="464">
        <v>3.3000000000000002E-2</v>
      </c>
      <c r="H2206" s="465">
        <v>234000</v>
      </c>
      <c r="I2206" s="466">
        <f>G2206*H2206</f>
        <v>7722</v>
      </c>
      <c r="K2206" s="544"/>
    </row>
    <row r="2207" spans="1:11" ht="15" customHeight="1">
      <c r="A2207" s="458"/>
      <c r="B2207" s="459"/>
      <c r="D2207" s="495"/>
      <c r="E2207" s="496"/>
      <c r="F2207" s="497"/>
      <c r="G2207" s="464"/>
      <c r="H2207" s="465"/>
      <c r="I2207" s="466"/>
      <c r="K2207" s="544"/>
    </row>
    <row r="2208" spans="1:11" ht="15" customHeight="1">
      <c r="A2208" s="458">
        <v>2</v>
      </c>
      <c r="B2208" s="459" t="s">
        <v>630</v>
      </c>
      <c r="D2208" s="495"/>
      <c r="E2208" s="496"/>
      <c r="F2208" s="497"/>
      <c r="G2208" s="464"/>
      <c r="H2208" s="465"/>
      <c r="I2208" s="466"/>
      <c r="K2208" s="544"/>
    </row>
    <row r="2209" spans="1:11" ht="15" customHeight="1">
      <c r="A2209" s="458"/>
      <c r="B2209" s="459"/>
      <c r="C2209" s="460" t="s">
        <v>621</v>
      </c>
      <c r="D2209" s="495" t="s">
        <v>900</v>
      </c>
      <c r="E2209" s="496"/>
      <c r="F2209" s="497" t="s">
        <v>652</v>
      </c>
      <c r="G2209" s="464">
        <v>0.04</v>
      </c>
      <c r="H2209" s="465">
        <f t="shared" ref="H2209:H2214" si="56">+H2184</f>
        <v>3250000</v>
      </c>
      <c r="I2209" s="466">
        <f t="shared" ref="I2209:I2214" si="57">G2209*H2209</f>
        <v>130000</v>
      </c>
      <c r="K2209" s="544"/>
    </row>
    <row r="2210" spans="1:11" ht="15" customHeight="1">
      <c r="A2210" s="458"/>
      <c r="B2210" s="459"/>
      <c r="C2210" s="460" t="s">
        <v>621</v>
      </c>
      <c r="D2210" s="495" t="s">
        <v>904</v>
      </c>
      <c r="E2210" s="496"/>
      <c r="F2210" s="497" t="s">
        <v>96</v>
      </c>
      <c r="G2210" s="464">
        <v>0.4</v>
      </c>
      <c r="H2210" s="465">
        <f t="shared" si="56"/>
        <v>30000</v>
      </c>
      <c r="I2210" s="466">
        <f t="shared" si="57"/>
        <v>12000</v>
      </c>
      <c r="K2210" s="544"/>
    </row>
    <row r="2211" spans="1:11" ht="15" customHeight="1">
      <c r="A2211" s="458"/>
      <c r="B2211" s="459"/>
      <c r="C2211" s="460" t="s">
        <v>621</v>
      </c>
      <c r="D2211" s="495" t="s">
        <v>905</v>
      </c>
      <c r="E2211" s="496"/>
      <c r="F2211" s="497" t="s">
        <v>652</v>
      </c>
      <c r="G2211" s="464">
        <v>0.15</v>
      </c>
      <c r="H2211" s="465">
        <f t="shared" si="56"/>
        <v>6500</v>
      </c>
      <c r="I2211" s="466">
        <f t="shared" si="57"/>
        <v>975</v>
      </c>
      <c r="K2211" s="544"/>
    </row>
    <row r="2212" spans="1:11" ht="15" customHeight="1">
      <c r="A2212" s="458"/>
      <c r="B2212" s="459"/>
      <c r="C2212" s="460" t="s">
        <v>621</v>
      </c>
      <c r="D2212" s="495" t="s">
        <v>910</v>
      </c>
      <c r="E2212" s="496"/>
      <c r="F2212" s="497" t="s">
        <v>652</v>
      </c>
      <c r="G2212" s="464">
        <v>1.4999999999999999E-2</v>
      </c>
      <c r="H2212" s="465">
        <f t="shared" si="56"/>
        <v>4250000</v>
      </c>
      <c r="I2212" s="466">
        <f t="shared" si="57"/>
        <v>63750</v>
      </c>
      <c r="K2212" s="544"/>
    </row>
    <row r="2213" spans="1:11" ht="15" customHeight="1">
      <c r="A2213" s="458"/>
      <c r="B2213" s="459"/>
      <c r="C2213" s="460" t="s">
        <v>621</v>
      </c>
      <c r="D2213" s="495" t="s">
        <v>911</v>
      </c>
      <c r="E2213" s="496"/>
      <c r="F2213" s="497" t="s">
        <v>641</v>
      </c>
      <c r="G2213" s="464">
        <v>0.35</v>
      </c>
      <c r="H2213" s="465">
        <f t="shared" si="56"/>
        <v>84500</v>
      </c>
      <c r="I2213" s="466">
        <f t="shared" si="57"/>
        <v>29574.999999999996</v>
      </c>
      <c r="K2213" s="544"/>
    </row>
    <row r="2214" spans="1:11" ht="15" customHeight="1">
      <c r="A2214" s="458"/>
      <c r="B2214" s="459"/>
      <c r="C2214" s="460" t="s">
        <v>621</v>
      </c>
      <c r="D2214" s="495" t="str">
        <f>+D2189</f>
        <v>Kayu dolken</v>
      </c>
      <c r="E2214" s="496"/>
      <c r="F2214" s="497" t="s">
        <v>913</v>
      </c>
      <c r="G2214" s="464">
        <v>2</v>
      </c>
      <c r="H2214" s="465">
        <f t="shared" si="56"/>
        <v>27500</v>
      </c>
      <c r="I2214" s="466">
        <f t="shared" si="57"/>
        <v>55000</v>
      </c>
      <c r="K2214" s="544"/>
    </row>
    <row r="2215" spans="1:11" ht="15" customHeight="1">
      <c r="A2215" s="511"/>
      <c r="B2215" s="512"/>
      <c r="C2215" s="513"/>
      <c r="D2215" s="514"/>
      <c r="E2215" s="515"/>
      <c r="F2215" s="516"/>
      <c r="G2215" s="517"/>
      <c r="H2215" s="518"/>
      <c r="I2215" s="518"/>
      <c r="K2215" s="544"/>
    </row>
    <row r="2216" spans="1:11" ht="15" customHeight="1">
      <c r="A2216" s="473"/>
      <c r="B2216" s="474" t="s">
        <v>643</v>
      </c>
      <c r="C2216" s="475"/>
      <c r="D2216" s="498"/>
      <c r="E2216" s="499"/>
      <c r="F2216" s="500"/>
      <c r="G2216" s="479"/>
      <c r="H2216" s="480"/>
      <c r="I2216" s="480">
        <f>SUM(I2201:I2215)</f>
        <v>448917.9</v>
      </c>
      <c r="K2216" s="544"/>
    </row>
    <row r="2217" spans="1:11" ht="15" customHeight="1">
      <c r="A2217" s="481"/>
      <c r="B2217" s="482" t="s">
        <v>644</v>
      </c>
      <c r="C2217" s="483"/>
      <c r="D2217" s="501"/>
      <c r="E2217" s="483"/>
      <c r="F2217" s="486">
        <v>0.15</v>
      </c>
      <c r="G2217" s="487"/>
      <c r="H2217" s="488"/>
      <c r="I2217" s="480">
        <f>I2216*F2217</f>
        <v>67337.684999999998</v>
      </c>
      <c r="K2217" s="544"/>
    </row>
    <row r="2218" spans="1:11" ht="15" customHeight="1">
      <c r="A2218" s="481"/>
      <c r="B2218" s="482" t="s">
        <v>645</v>
      </c>
      <c r="C2218" s="483"/>
      <c r="D2218" s="501"/>
      <c r="E2218" s="483"/>
      <c r="F2218" s="483"/>
      <c r="G2218" s="487"/>
      <c r="H2218" s="488"/>
      <c r="I2218" s="480">
        <f>I2216+I2217</f>
        <v>516255.58500000002</v>
      </c>
      <c r="K2218" s="544"/>
    </row>
    <row r="2219" spans="1:11" ht="15" customHeight="1">
      <c r="A2219" s="502" t="s">
        <v>657</v>
      </c>
      <c r="B2219" s="503"/>
      <c r="C2219" s="504"/>
      <c r="D2219" s="503"/>
      <c r="E2219" s="504"/>
      <c r="F2219" s="504"/>
      <c r="G2219" s="505"/>
      <c r="H2219" s="506"/>
      <c r="I2219" s="507"/>
      <c r="K2219" s="544"/>
    </row>
    <row r="2220" spans="1:11" ht="15" customHeight="1">
      <c r="A2220" s="493"/>
      <c r="B2220" s="493"/>
      <c r="C2220" s="493"/>
      <c r="D2220" s="493"/>
      <c r="F2220" s="493"/>
      <c r="H2220" s="493"/>
      <c r="I2220" s="493"/>
      <c r="K2220" s="544"/>
    </row>
    <row r="2221" spans="1:11" ht="15" customHeight="1">
      <c r="A2221" s="433" t="s">
        <v>611</v>
      </c>
      <c r="B2221" s="434"/>
      <c r="C2221" s="419" t="s">
        <v>589</v>
      </c>
      <c r="D2221" s="434" t="s">
        <v>919</v>
      </c>
      <c r="E2221" s="419"/>
      <c r="F2221" s="435"/>
      <c r="G2221" s="436"/>
      <c r="H2221" s="437"/>
      <c r="I2221" s="437"/>
      <c r="K2221" s="544"/>
    </row>
    <row r="2222" spans="1:11" ht="15" customHeight="1">
      <c r="A2222" s="433" t="s">
        <v>613</v>
      </c>
      <c r="B2222" s="434"/>
      <c r="C2222" s="419" t="s">
        <v>589</v>
      </c>
      <c r="D2222" s="434" t="s">
        <v>601</v>
      </c>
      <c r="E2222" s="419"/>
      <c r="F2222" s="435"/>
      <c r="G2222" s="436"/>
      <c r="H2222" s="437"/>
      <c r="I2222" s="437"/>
      <c r="K2222" s="544"/>
    </row>
    <row r="2223" spans="1:11" ht="15" customHeight="1">
      <c r="A2223" s="438" t="s">
        <v>70</v>
      </c>
      <c r="B2223" s="438" t="s">
        <v>350</v>
      </c>
      <c r="C2223" s="439"/>
      <c r="D2223" s="440"/>
      <c r="E2223" s="441" t="s">
        <v>614</v>
      </c>
      <c r="F2223" s="441" t="s">
        <v>615</v>
      </c>
      <c r="G2223" s="442" t="s">
        <v>616</v>
      </c>
      <c r="H2223" s="443" t="s">
        <v>617</v>
      </c>
      <c r="I2223" s="443" t="s">
        <v>618</v>
      </c>
      <c r="K2223" s="544"/>
    </row>
    <row r="2224" spans="1:11" ht="15" customHeight="1">
      <c r="A2224" s="444"/>
      <c r="B2224" s="444"/>
      <c r="C2224" s="445"/>
      <c r="D2224" s="446"/>
      <c r="E2224" s="447"/>
      <c r="F2224" s="447"/>
      <c r="G2224" s="448"/>
      <c r="H2224" s="449" t="s">
        <v>619</v>
      </c>
      <c r="I2224" s="449" t="s">
        <v>619</v>
      </c>
      <c r="K2224" s="544"/>
    </row>
    <row r="2225" spans="1:11" ht="15" customHeight="1">
      <c r="A2225" s="450"/>
      <c r="B2225" s="451"/>
      <c r="C2225" s="452"/>
      <c r="D2225" s="490"/>
      <c r="E2225" s="491"/>
      <c r="F2225" s="492"/>
      <c r="G2225" s="456"/>
      <c r="H2225" s="457"/>
      <c r="I2225" s="457"/>
      <c r="K2225" s="544"/>
    </row>
    <row r="2226" spans="1:11" ht="15" customHeight="1">
      <c r="A2226" s="458">
        <v>1</v>
      </c>
      <c r="B2226" s="459" t="s">
        <v>620</v>
      </c>
      <c r="D2226" s="495"/>
      <c r="E2226" s="496"/>
      <c r="F2226" s="497"/>
      <c r="G2226" s="464"/>
      <c r="H2226" s="465"/>
      <c r="I2226" s="466"/>
      <c r="K2226" s="544"/>
    </row>
    <row r="2227" spans="1:11" ht="15" customHeight="1">
      <c r="A2227" s="458"/>
      <c r="B2227" s="459"/>
      <c r="C2227" s="460" t="s">
        <v>621</v>
      </c>
      <c r="D2227" s="495" t="s">
        <v>622</v>
      </c>
      <c r="E2227" s="496" t="s">
        <v>623</v>
      </c>
      <c r="F2227" s="497" t="s">
        <v>624</v>
      </c>
      <c r="G2227" s="464">
        <v>0.15</v>
      </c>
      <c r="H2227" s="465">
        <v>133600</v>
      </c>
      <c r="I2227" s="466">
        <f>G2227*H2227</f>
        <v>20040</v>
      </c>
      <c r="K2227" s="544"/>
    </row>
    <row r="2228" spans="1:11" ht="15" customHeight="1">
      <c r="A2228" s="458"/>
      <c r="B2228" s="459"/>
      <c r="C2228" s="460" t="s">
        <v>621</v>
      </c>
      <c r="D2228" s="495" t="s">
        <v>625</v>
      </c>
      <c r="E2228" s="496" t="s">
        <v>626</v>
      </c>
      <c r="F2228" s="497" t="s">
        <v>624</v>
      </c>
      <c r="G2228" s="464">
        <v>0.05</v>
      </c>
      <c r="H2228" s="465">
        <v>167000</v>
      </c>
      <c r="I2228" s="466">
        <f>G2228*H2228</f>
        <v>8350</v>
      </c>
      <c r="K2228" s="544"/>
    </row>
    <row r="2229" spans="1:11" ht="15" customHeight="1">
      <c r="A2229" s="458"/>
      <c r="B2229" s="459"/>
      <c r="C2229" s="460" t="s">
        <v>621</v>
      </c>
      <c r="D2229" s="495" t="s">
        <v>679</v>
      </c>
      <c r="E2229" s="496" t="s">
        <v>627</v>
      </c>
      <c r="F2229" s="497" t="s">
        <v>624</v>
      </c>
      <c r="G2229" s="464">
        <v>5.0000000000000001E-3</v>
      </c>
      <c r="H2229" s="465">
        <v>200300</v>
      </c>
      <c r="I2229" s="466">
        <f>G2229*H2229</f>
        <v>1001.5</v>
      </c>
      <c r="K2229" s="544"/>
    </row>
    <row r="2230" spans="1:11" ht="15" customHeight="1">
      <c r="A2230" s="458"/>
      <c r="B2230" s="459"/>
      <c r="C2230" s="460" t="s">
        <v>621</v>
      </c>
      <c r="D2230" s="495" t="s">
        <v>628</v>
      </c>
      <c r="E2230" s="496" t="s">
        <v>629</v>
      </c>
      <c r="F2230" s="497" t="s">
        <v>624</v>
      </c>
      <c r="G2230" s="464">
        <v>8.0000000000000002E-3</v>
      </c>
      <c r="H2230" s="465">
        <v>234000</v>
      </c>
      <c r="I2230" s="466">
        <f>G2230*H2230</f>
        <v>1872</v>
      </c>
      <c r="K2230" s="544"/>
    </row>
    <row r="2231" spans="1:11" ht="15" customHeight="1">
      <c r="A2231" s="458"/>
      <c r="B2231" s="459"/>
      <c r="D2231" s="495"/>
      <c r="E2231" s="496"/>
      <c r="F2231" s="497"/>
      <c r="G2231" s="464"/>
      <c r="H2231" s="465"/>
      <c r="I2231" s="466"/>
      <c r="K2231" s="544"/>
    </row>
    <row r="2232" spans="1:11" ht="15" customHeight="1">
      <c r="A2232" s="458">
        <v>2</v>
      </c>
      <c r="B2232" s="459" t="s">
        <v>630</v>
      </c>
      <c r="D2232" s="495"/>
      <c r="E2232" s="496"/>
      <c r="F2232" s="497"/>
      <c r="G2232" s="464"/>
      <c r="H2232" s="465"/>
      <c r="I2232" s="466"/>
      <c r="K2232" s="544"/>
    </row>
    <row r="2233" spans="1:11" ht="15" customHeight="1">
      <c r="A2233" s="458"/>
      <c r="B2233" s="459"/>
      <c r="C2233" s="460" t="s">
        <v>621</v>
      </c>
      <c r="D2233" s="495" t="s">
        <v>920</v>
      </c>
      <c r="E2233" s="496"/>
      <c r="F2233" s="497" t="s">
        <v>652</v>
      </c>
      <c r="G2233" s="464">
        <v>2.64E-2</v>
      </c>
      <c r="H2233" s="465">
        <f>H2209</f>
        <v>3250000</v>
      </c>
      <c r="I2233" s="466">
        <f>G2233*H2233</f>
        <v>85800</v>
      </c>
      <c r="K2233" s="544"/>
    </row>
    <row r="2234" spans="1:11" ht="15" customHeight="1">
      <c r="A2234" s="458"/>
      <c r="B2234" s="459"/>
      <c r="C2234" s="460" t="s">
        <v>621</v>
      </c>
      <c r="D2234" s="495" t="s">
        <v>904</v>
      </c>
      <c r="E2234" s="496"/>
      <c r="F2234" s="497" t="s">
        <v>96</v>
      </c>
      <c r="G2234" s="464">
        <v>0.6</v>
      </c>
      <c r="H2234" s="465">
        <v>30000</v>
      </c>
      <c r="I2234" s="466">
        <f>G2234*H2234</f>
        <v>18000</v>
      </c>
      <c r="K2234" s="544"/>
    </row>
    <row r="2235" spans="1:11" ht="15" customHeight="1">
      <c r="A2235" s="458"/>
      <c r="B2235" s="459"/>
      <c r="C2235" s="460" t="s">
        <v>621</v>
      </c>
      <c r="D2235" s="495" t="str">
        <f>D2214</f>
        <v>Kayu dolken</v>
      </c>
      <c r="E2235" s="496"/>
      <c r="F2235" s="497" t="s">
        <v>913</v>
      </c>
      <c r="G2235" s="464">
        <v>0.5</v>
      </c>
      <c r="H2235" s="465">
        <f>+H2214</f>
        <v>27500</v>
      </c>
      <c r="I2235" s="466">
        <f>G2235*H2235</f>
        <v>13750</v>
      </c>
      <c r="K2235" s="544"/>
    </row>
    <row r="2236" spans="1:11" ht="15" customHeight="1">
      <c r="A2236" s="511"/>
      <c r="B2236" s="512"/>
      <c r="C2236" s="513"/>
      <c r="D2236" s="514"/>
      <c r="E2236" s="515"/>
      <c r="F2236" s="516"/>
      <c r="G2236" s="517"/>
      <c r="H2236" s="518"/>
      <c r="I2236" s="518"/>
      <c r="K2236" s="544"/>
    </row>
    <row r="2237" spans="1:11" ht="15" customHeight="1">
      <c r="A2237" s="473"/>
      <c r="B2237" s="474" t="s">
        <v>643</v>
      </c>
      <c r="C2237" s="475"/>
      <c r="D2237" s="498"/>
      <c r="E2237" s="499"/>
      <c r="F2237" s="500"/>
      <c r="G2237" s="479"/>
      <c r="H2237" s="480"/>
      <c r="I2237" s="480">
        <f>SUM(I2225:I2236)</f>
        <v>148813.5</v>
      </c>
      <c r="K2237" s="544"/>
    </row>
    <row r="2238" spans="1:11" ht="15" customHeight="1">
      <c r="A2238" s="481"/>
      <c r="B2238" s="482" t="s">
        <v>644</v>
      </c>
      <c r="C2238" s="483"/>
      <c r="D2238" s="501"/>
      <c r="E2238" s="483"/>
      <c r="F2238" s="486">
        <v>0.15</v>
      </c>
      <c r="G2238" s="487"/>
      <c r="H2238" s="488"/>
      <c r="I2238" s="480">
        <f>I2237*F2238</f>
        <v>22322.024999999998</v>
      </c>
      <c r="K2238" s="544"/>
    </row>
    <row r="2239" spans="1:11" ht="15" customHeight="1">
      <c r="A2239" s="481"/>
      <c r="B2239" s="482" t="s">
        <v>645</v>
      </c>
      <c r="C2239" s="483"/>
      <c r="D2239" s="501"/>
      <c r="E2239" s="483"/>
      <c r="F2239" s="483"/>
      <c r="G2239" s="487"/>
      <c r="H2239" s="488"/>
      <c r="I2239" s="480">
        <f>I2237+I2238</f>
        <v>171135.52499999999</v>
      </c>
      <c r="K2239" s="544"/>
    </row>
    <row r="2240" spans="1:11" ht="15" customHeight="1">
      <c r="A2240" s="502" t="s">
        <v>657</v>
      </c>
      <c r="B2240" s="503"/>
      <c r="C2240" s="504"/>
      <c r="D2240" s="503"/>
      <c r="E2240" s="504"/>
      <c r="F2240" s="504"/>
      <c r="G2240" s="505"/>
      <c r="H2240" s="506"/>
      <c r="I2240" s="507"/>
      <c r="K2240" s="544"/>
    </row>
    <row r="2241" spans="1:11" ht="15" customHeight="1">
      <c r="A2241" s="493"/>
      <c r="B2241" s="493"/>
      <c r="C2241" s="493"/>
      <c r="D2241" s="493"/>
      <c r="F2241" s="493"/>
      <c r="H2241" s="493"/>
      <c r="I2241" s="493"/>
      <c r="K2241" s="544"/>
    </row>
    <row r="2242" spans="1:11" ht="15" customHeight="1">
      <c r="A2242" s="433" t="s">
        <v>611</v>
      </c>
      <c r="B2242" s="434"/>
      <c r="C2242" s="419" t="s">
        <v>589</v>
      </c>
      <c r="D2242" s="434" t="s">
        <v>921</v>
      </c>
      <c r="E2242" s="419"/>
      <c r="F2242" s="435"/>
      <c r="G2242" s="436"/>
      <c r="H2242" s="437"/>
      <c r="I2242" s="437"/>
      <c r="K2242" s="544"/>
    </row>
    <row r="2243" spans="1:11" ht="15" customHeight="1">
      <c r="A2243" s="433" t="s">
        <v>613</v>
      </c>
      <c r="B2243" s="434"/>
      <c r="C2243" s="419" t="s">
        <v>589</v>
      </c>
      <c r="D2243" s="434" t="s">
        <v>652</v>
      </c>
      <c r="E2243" s="419"/>
      <c r="F2243" s="435"/>
      <c r="G2243" s="436"/>
      <c r="H2243" s="437"/>
      <c r="I2243" s="437"/>
      <c r="K2243" s="544"/>
    </row>
    <row r="2244" spans="1:11" ht="15" customHeight="1">
      <c r="A2244" s="438" t="s">
        <v>70</v>
      </c>
      <c r="B2244" s="438" t="s">
        <v>350</v>
      </c>
      <c r="C2244" s="439"/>
      <c r="D2244" s="440"/>
      <c r="E2244" s="441" t="s">
        <v>614</v>
      </c>
      <c r="F2244" s="441" t="s">
        <v>615</v>
      </c>
      <c r="G2244" s="442" t="s">
        <v>616</v>
      </c>
      <c r="H2244" s="443" t="s">
        <v>617</v>
      </c>
      <c r="I2244" s="443" t="s">
        <v>618</v>
      </c>
      <c r="K2244" s="544"/>
    </row>
    <row r="2245" spans="1:11" ht="15" customHeight="1">
      <c r="A2245" s="444"/>
      <c r="B2245" s="444"/>
      <c r="C2245" s="445"/>
      <c r="D2245" s="446"/>
      <c r="E2245" s="447"/>
      <c r="F2245" s="447"/>
      <c r="G2245" s="448"/>
      <c r="H2245" s="449" t="s">
        <v>619</v>
      </c>
      <c r="I2245" s="449" t="s">
        <v>619</v>
      </c>
      <c r="K2245" s="544"/>
    </row>
    <row r="2246" spans="1:11" ht="15" customHeight="1">
      <c r="A2246" s="450"/>
      <c r="B2246" s="451"/>
      <c r="C2246" s="452"/>
      <c r="D2246" s="490"/>
      <c r="E2246" s="491"/>
      <c r="F2246" s="492"/>
      <c r="G2246" s="456"/>
      <c r="H2246" s="457"/>
      <c r="I2246" s="457"/>
      <c r="K2246" s="544"/>
    </row>
    <row r="2247" spans="1:11" ht="15" customHeight="1">
      <c r="A2247" s="458">
        <v>1</v>
      </c>
      <c r="B2247" s="459" t="s">
        <v>620</v>
      </c>
      <c r="D2247" s="495"/>
      <c r="E2247" s="496"/>
      <c r="F2247" s="497"/>
      <c r="G2247" s="464"/>
      <c r="H2247" s="465"/>
      <c r="I2247" s="466"/>
      <c r="K2247" s="544"/>
    </row>
    <row r="2248" spans="1:11" ht="15" customHeight="1">
      <c r="A2248" s="458"/>
      <c r="B2248" s="459"/>
      <c r="C2248" s="460" t="s">
        <v>621</v>
      </c>
      <c r="D2248" s="495" t="s">
        <v>622</v>
      </c>
      <c r="E2248" s="496" t="s">
        <v>623</v>
      </c>
      <c r="F2248" s="497" t="s">
        <v>624</v>
      </c>
      <c r="G2248" s="464">
        <v>5.3</v>
      </c>
      <c r="H2248" s="465">
        <v>133600</v>
      </c>
      <c r="I2248" s="466">
        <f t="shared" ref="I2248:I2253" si="58">G2248*H2248</f>
        <v>708080</v>
      </c>
      <c r="K2248" s="544"/>
    </row>
    <row r="2249" spans="1:11" ht="15" customHeight="1">
      <c r="A2249" s="458"/>
      <c r="B2249" s="459"/>
      <c r="C2249" s="460" t="s">
        <v>621</v>
      </c>
      <c r="D2249" s="495" t="s">
        <v>659</v>
      </c>
      <c r="E2249" s="496" t="s">
        <v>626</v>
      </c>
      <c r="F2249" s="497" t="s">
        <v>624</v>
      </c>
      <c r="G2249" s="464">
        <v>0.27500000000000002</v>
      </c>
      <c r="H2249" s="465">
        <v>167000</v>
      </c>
      <c r="I2249" s="466">
        <f t="shared" si="58"/>
        <v>45925.000000000007</v>
      </c>
      <c r="K2249" s="544"/>
    </row>
    <row r="2250" spans="1:11" ht="15" customHeight="1">
      <c r="A2250" s="458"/>
      <c r="B2250" s="459"/>
      <c r="C2250" s="460" t="s">
        <v>621</v>
      </c>
      <c r="D2250" s="495" t="s">
        <v>625</v>
      </c>
      <c r="E2250" s="496" t="s">
        <v>626</v>
      </c>
      <c r="F2250" s="497" t="s">
        <v>624</v>
      </c>
      <c r="G2250" s="464">
        <v>1.3</v>
      </c>
      <c r="H2250" s="465">
        <v>167000</v>
      </c>
      <c r="I2250" s="466">
        <f t="shared" si="58"/>
        <v>217100</v>
      </c>
      <c r="K2250" s="544"/>
    </row>
    <row r="2251" spans="1:11" ht="15" customHeight="1">
      <c r="A2251" s="458"/>
      <c r="B2251" s="459"/>
      <c r="C2251" s="460" t="s">
        <v>621</v>
      </c>
      <c r="D2251" s="495" t="s">
        <v>687</v>
      </c>
      <c r="E2251" s="496" t="s">
        <v>626</v>
      </c>
      <c r="F2251" s="497" t="s">
        <v>624</v>
      </c>
      <c r="G2251" s="464">
        <v>1.05</v>
      </c>
      <c r="H2251" s="465">
        <v>167000</v>
      </c>
      <c r="I2251" s="466">
        <f t="shared" si="58"/>
        <v>175350</v>
      </c>
      <c r="K2251" s="544"/>
    </row>
    <row r="2252" spans="1:11" ht="15" customHeight="1">
      <c r="A2252" s="458"/>
      <c r="B2252" s="459"/>
      <c r="C2252" s="460" t="s">
        <v>621</v>
      </c>
      <c r="D2252" s="495" t="s">
        <v>679</v>
      </c>
      <c r="E2252" s="496" t="s">
        <v>627</v>
      </c>
      <c r="F2252" s="497" t="s">
        <v>624</v>
      </c>
      <c r="G2252" s="464">
        <v>0.26200000000000001</v>
      </c>
      <c r="H2252" s="465">
        <v>200300</v>
      </c>
      <c r="I2252" s="466">
        <f t="shared" si="58"/>
        <v>52478.6</v>
      </c>
      <c r="K2252" s="544"/>
    </row>
    <row r="2253" spans="1:11" ht="15" customHeight="1">
      <c r="A2253" s="458"/>
      <c r="B2253" s="459"/>
      <c r="C2253" s="460" t="s">
        <v>621</v>
      </c>
      <c r="D2253" s="495" t="s">
        <v>628</v>
      </c>
      <c r="E2253" s="496" t="s">
        <v>629</v>
      </c>
      <c r="F2253" s="497" t="s">
        <v>624</v>
      </c>
      <c r="G2253" s="464">
        <v>0.26500000000000001</v>
      </c>
      <c r="H2253" s="465">
        <v>234000</v>
      </c>
      <c r="I2253" s="466">
        <f t="shared" si="58"/>
        <v>62010</v>
      </c>
      <c r="K2253" s="544"/>
    </row>
    <row r="2254" spans="1:11" ht="15" customHeight="1">
      <c r="A2254" s="458"/>
      <c r="B2254" s="459"/>
      <c r="D2254" s="495"/>
      <c r="E2254" s="496"/>
      <c r="F2254" s="497"/>
      <c r="G2254" s="464"/>
      <c r="H2254" s="465"/>
      <c r="I2254" s="466"/>
      <c r="K2254" s="544"/>
    </row>
    <row r="2255" spans="1:11" ht="15" customHeight="1">
      <c r="A2255" s="458">
        <v>2</v>
      </c>
      <c r="B2255" s="459" t="s">
        <v>630</v>
      </c>
      <c r="D2255" s="495"/>
      <c r="E2255" s="496"/>
      <c r="F2255" s="497"/>
      <c r="G2255" s="464"/>
      <c r="H2255" s="465"/>
      <c r="I2255" s="466"/>
      <c r="K2255" s="544"/>
    </row>
    <row r="2256" spans="1:11" ht="15" customHeight="1">
      <c r="A2256" s="458"/>
      <c r="B2256" s="459"/>
      <c r="C2256" s="460" t="s">
        <v>621</v>
      </c>
      <c r="D2256" s="495" t="s">
        <v>920</v>
      </c>
      <c r="E2256" s="496"/>
      <c r="F2256" s="497" t="s">
        <v>652</v>
      </c>
      <c r="G2256" s="464">
        <v>0.2</v>
      </c>
      <c r="H2256" s="465">
        <f>H2233</f>
        <v>3250000</v>
      </c>
      <c r="I2256" s="466">
        <f t="shared" ref="I2256:I2263" si="59">G2256*H2256</f>
        <v>650000</v>
      </c>
      <c r="K2256" s="544"/>
    </row>
    <row r="2257" spans="1:11" ht="15" customHeight="1">
      <c r="A2257" s="458"/>
      <c r="B2257" s="459"/>
      <c r="C2257" s="460" t="s">
        <v>621</v>
      </c>
      <c r="D2257" s="495" t="s">
        <v>904</v>
      </c>
      <c r="E2257" s="496"/>
      <c r="F2257" s="497" t="s">
        <v>96</v>
      </c>
      <c r="G2257" s="464">
        <v>1.5</v>
      </c>
      <c r="H2257" s="465">
        <v>30000</v>
      </c>
      <c r="I2257" s="466">
        <f t="shared" si="59"/>
        <v>45000</v>
      </c>
      <c r="K2257" s="544"/>
    </row>
    <row r="2258" spans="1:11" ht="15" customHeight="1">
      <c r="A2258" s="458"/>
      <c r="B2258" s="459"/>
      <c r="C2258" s="460" t="s">
        <v>621</v>
      </c>
      <c r="D2258" s="495" t="s">
        <v>905</v>
      </c>
      <c r="E2258" s="496"/>
      <c r="F2258" s="497" t="s">
        <v>922</v>
      </c>
      <c r="G2258" s="464">
        <v>0.4</v>
      </c>
      <c r="H2258" s="465">
        <f>+H2211</f>
        <v>6500</v>
      </c>
      <c r="I2258" s="466">
        <f t="shared" si="59"/>
        <v>2600</v>
      </c>
      <c r="K2258" s="544"/>
    </row>
    <row r="2259" spans="1:11" ht="15" customHeight="1">
      <c r="A2259" s="458"/>
      <c r="B2259" s="459"/>
      <c r="C2259" s="460" t="s">
        <v>621</v>
      </c>
      <c r="D2259" s="495" t="s">
        <v>923</v>
      </c>
      <c r="E2259" s="496"/>
      <c r="F2259" s="497" t="s">
        <v>96</v>
      </c>
      <c r="G2259" s="464">
        <v>88</v>
      </c>
      <c r="H2259" s="465">
        <v>13000</v>
      </c>
      <c r="I2259" s="466">
        <f t="shared" si="59"/>
        <v>1144000</v>
      </c>
      <c r="K2259" s="544"/>
    </row>
    <row r="2260" spans="1:11" ht="15" customHeight="1">
      <c r="A2260" s="458"/>
      <c r="B2260" s="459"/>
      <c r="C2260" s="460" t="s">
        <v>621</v>
      </c>
      <c r="D2260" s="495" t="s">
        <v>806</v>
      </c>
      <c r="E2260" s="496"/>
      <c r="F2260" s="497" t="s">
        <v>96</v>
      </c>
      <c r="G2260" s="464">
        <v>2.25</v>
      </c>
      <c r="H2260" s="465">
        <v>20000</v>
      </c>
      <c r="I2260" s="466">
        <f t="shared" si="59"/>
        <v>45000</v>
      </c>
      <c r="K2260" s="544"/>
    </row>
    <row r="2261" spans="1:11" ht="15" customHeight="1">
      <c r="A2261" s="458"/>
      <c r="B2261" s="459"/>
      <c r="C2261" s="460" t="s">
        <v>621</v>
      </c>
      <c r="D2261" s="495" t="s">
        <v>649</v>
      </c>
      <c r="E2261" s="496" t="s">
        <v>115</v>
      </c>
      <c r="F2261" s="497" t="s">
        <v>96</v>
      </c>
      <c r="G2261" s="464">
        <v>371</v>
      </c>
      <c r="H2261" s="465">
        <v>1250</v>
      </c>
      <c r="I2261" s="466">
        <f t="shared" si="59"/>
        <v>463750</v>
      </c>
      <c r="K2261" s="544"/>
    </row>
    <row r="2262" spans="1:11" ht="15" customHeight="1">
      <c r="A2262" s="458"/>
      <c r="B2262" s="459"/>
      <c r="C2262" s="460" t="s">
        <v>621</v>
      </c>
      <c r="D2262" s="495" t="s">
        <v>651</v>
      </c>
      <c r="E2262" s="496"/>
      <c r="F2262" s="497" t="s">
        <v>652</v>
      </c>
      <c r="G2262" s="464">
        <v>0.436</v>
      </c>
      <c r="H2262" s="465">
        <v>336466</v>
      </c>
      <c r="I2262" s="466">
        <f t="shared" si="59"/>
        <v>146699.17600000001</v>
      </c>
      <c r="K2262" s="544"/>
    </row>
    <row r="2263" spans="1:11" ht="15" customHeight="1">
      <c r="A2263" s="458"/>
      <c r="B2263" s="459"/>
      <c r="C2263" s="460" t="s">
        <v>621</v>
      </c>
      <c r="D2263" s="495" t="s">
        <v>924</v>
      </c>
      <c r="E2263" s="496"/>
      <c r="F2263" s="497" t="s">
        <v>652</v>
      </c>
      <c r="G2263" s="464">
        <v>0.63500000000000001</v>
      </c>
      <c r="H2263" s="465">
        <v>184800</v>
      </c>
      <c r="I2263" s="466">
        <f t="shared" si="59"/>
        <v>117348</v>
      </c>
      <c r="K2263" s="544"/>
    </row>
    <row r="2264" spans="1:11" ht="15" customHeight="1">
      <c r="A2264" s="473"/>
      <c r="B2264" s="474" t="s">
        <v>643</v>
      </c>
      <c r="C2264" s="475"/>
      <c r="D2264" s="498"/>
      <c r="E2264" s="499"/>
      <c r="F2264" s="500"/>
      <c r="G2264" s="479"/>
      <c r="H2264" s="480"/>
      <c r="I2264" s="480">
        <f>SUM(I2246:I2263)</f>
        <v>3875340.7760000001</v>
      </c>
      <c r="K2264" s="544"/>
    </row>
    <row r="2265" spans="1:11" ht="15" customHeight="1">
      <c r="A2265" s="481"/>
      <c r="B2265" s="482" t="s">
        <v>644</v>
      </c>
      <c r="C2265" s="483"/>
      <c r="D2265" s="501"/>
      <c r="E2265" s="483"/>
      <c r="F2265" s="486">
        <v>0.15</v>
      </c>
      <c r="G2265" s="487"/>
      <c r="H2265" s="488"/>
      <c r="I2265" s="480">
        <f>I2264*F2265</f>
        <v>581301.11639999994</v>
      </c>
      <c r="K2265" s="544"/>
    </row>
    <row r="2266" spans="1:11" ht="15" customHeight="1">
      <c r="A2266" s="481"/>
      <c r="B2266" s="482" t="s">
        <v>645</v>
      </c>
      <c r="C2266" s="483"/>
      <c r="D2266" s="501"/>
      <c r="E2266" s="483"/>
      <c r="F2266" s="483"/>
      <c r="G2266" s="487"/>
      <c r="H2266" s="488"/>
      <c r="I2266" s="480">
        <f>I2264+I2265</f>
        <v>4456641.8924000002</v>
      </c>
      <c r="K2266" s="544"/>
    </row>
    <row r="2267" spans="1:11" ht="15" customHeight="1">
      <c r="A2267" s="502" t="s">
        <v>657</v>
      </c>
      <c r="B2267" s="503"/>
      <c r="C2267" s="504"/>
      <c r="D2267" s="503"/>
      <c r="E2267" s="504"/>
      <c r="F2267" s="504"/>
      <c r="G2267" s="505"/>
      <c r="H2267" s="506"/>
      <c r="I2267" s="507"/>
      <c r="K2267" s="544"/>
    </row>
    <row r="2268" spans="1:11" ht="15" customHeight="1">
      <c r="A2268" s="493"/>
      <c r="B2268" s="493"/>
      <c r="C2268" s="493"/>
      <c r="D2268" s="493"/>
      <c r="F2268" s="493"/>
      <c r="H2268" s="493"/>
      <c r="I2268" s="493"/>
      <c r="K2268" s="544"/>
    </row>
    <row r="2269" spans="1:11" ht="15" customHeight="1">
      <c r="A2269" s="433" t="s">
        <v>611</v>
      </c>
      <c r="B2269" s="434"/>
      <c r="C2269" s="419" t="s">
        <v>589</v>
      </c>
      <c r="D2269" s="434" t="s">
        <v>925</v>
      </c>
      <c r="E2269" s="419"/>
      <c r="F2269" s="435"/>
      <c r="G2269" s="436"/>
      <c r="H2269" s="437"/>
      <c r="I2269" s="437"/>
      <c r="K2269" s="544"/>
    </row>
    <row r="2270" spans="1:11" ht="15" customHeight="1">
      <c r="A2270" s="433" t="s">
        <v>613</v>
      </c>
      <c r="B2270" s="434"/>
      <c r="C2270" s="419" t="s">
        <v>589</v>
      </c>
      <c r="D2270" s="434" t="s">
        <v>652</v>
      </c>
      <c r="E2270" s="419"/>
      <c r="F2270" s="435"/>
      <c r="G2270" s="436"/>
      <c r="H2270" s="437"/>
      <c r="I2270" s="437"/>
      <c r="K2270" s="544"/>
    </row>
    <row r="2271" spans="1:11" ht="15" customHeight="1">
      <c r="A2271" s="438" t="s">
        <v>70</v>
      </c>
      <c r="B2271" s="438" t="s">
        <v>350</v>
      </c>
      <c r="C2271" s="439"/>
      <c r="D2271" s="440"/>
      <c r="E2271" s="441" t="s">
        <v>614</v>
      </c>
      <c r="F2271" s="441" t="s">
        <v>615</v>
      </c>
      <c r="G2271" s="442" t="s">
        <v>616</v>
      </c>
      <c r="H2271" s="443" t="s">
        <v>617</v>
      </c>
      <c r="I2271" s="443" t="s">
        <v>618</v>
      </c>
      <c r="K2271" s="544"/>
    </row>
    <row r="2272" spans="1:11" ht="15" customHeight="1">
      <c r="A2272" s="444"/>
      <c r="B2272" s="444"/>
      <c r="C2272" s="445"/>
      <c r="D2272" s="446"/>
      <c r="E2272" s="447"/>
      <c r="F2272" s="447"/>
      <c r="G2272" s="448"/>
      <c r="H2272" s="449" t="s">
        <v>619</v>
      </c>
      <c r="I2272" s="449" t="s">
        <v>619</v>
      </c>
      <c r="K2272" s="544"/>
    </row>
    <row r="2273" spans="1:11" ht="15" customHeight="1">
      <c r="A2273" s="450"/>
      <c r="B2273" s="451"/>
      <c r="C2273" s="452"/>
      <c r="D2273" s="490"/>
      <c r="E2273" s="491"/>
      <c r="F2273" s="492"/>
      <c r="G2273" s="456"/>
      <c r="H2273" s="457"/>
      <c r="I2273" s="457"/>
      <c r="K2273" s="544"/>
    </row>
    <row r="2274" spans="1:11" ht="15" customHeight="1">
      <c r="A2274" s="458">
        <v>1</v>
      </c>
      <c r="B2274" s="459" t="s">
        <v>620</v>
      </c>
      <c r="D2274" s="495"/>
      <c r="E2274" s="496"/>
      <c r="F2274" s="497"/>
      <c r="G2274" s="464"/>
      <c r="H2274" s="465"/>
      <c r="I2274" s="466"/>
      <c r="K2274" s="544"/>
    </row>
    <row r="2275" spans="1:11" ht="15" customHeight="1">
      <c r="A2275" s="458"/>
      <c r="B2275" s="459"/>
      <c r="C2275" s="460" t="s">
        <v>621</v>
      </c>
      <c r="D2275" s="495" t="s">
        <v>622</v>
      </c>
      <c r="E2275" s="496" t="s">
        <v>623</v>
      </c>
      <c r="F2275" s="497" t="s">
        <v>624</v>
      </c>
      <c r="G2275" s="464">
        <v>5.65</v>
      </c>
      <c r="H2275" s="465">
        <v>133600</v>
      </c>
      <c r="I2275" s="466">
        <f t="shared" ref="I2275:I2280" si="60">G2275*H2275</f>
        <v>754840</v>
      </c>
      <c r="K2275" s="544"/>
    </row>
    <row r="2276" spans="1:11" ht="15" customHeight="1">
      <c r="A2276" s="458"/>
      <c r="B2276" s="459"/>
      <c r="C2276" s="460" t="s">
        <v>621</v>
      </c>
      <c r="D2276" s="495" t="s">
        <v>659</v>
      </c>
      <c r="E2276" s="496" t="s">
        <v>626</v>
      </c>
      <c r="F2276" s="497" t="s">
        <v>624</v>
      </c>
      <c r="G2276" s="464">
        <v>0.27500000000000002</v>
      </c>
      <c r="H2276" s="465">
        <v>167000</v>
      </c>
      <c r="I2276" s="466">
        <f t="shared" si="60"/>
        <v>45925.000000000007</v>
      </c>
      <c r="K2276" s="544"/>
    </row>
    <row r="2277" spans="1:11" ht="15" customHeight="1">
      <c r="A2277" s="458"/>
      <c r="B2277" s="459"/>
      <c r="C2277" s="460" t="s">
        <v>621</v>
      </c>
      <c r="D2277" s="495" t="s">
        <v>625</v>
      </c>
      <c r="E2277" s="496" t="s">
        <v>626</v>
      </c>
      <c r="F2277" s="497" t="s">
        <v>624</v>
      </c>
      <c r="G2277" s="464">
        <v>1.56</v>
      </c>
      <c r="H2277" s="465">
        <v>167000</v>
      </c>
      <c r="I2277" s="466">
        <f t="shared" si="60"/>
        <v>260520</v>
      </c>
      <c r="K2277" s="544"/>
    </row>
    <row r="2278" spans="1:11" ht="15" customHeight="1">
      <c r="A2278" s="458"/>
      <c r="B2278" s="459"/>
      <c r="C2278" s="460" t="s">
        <v>621</v>
      </c>
      <c r="D2278" s="495" t="s">
        <v>687</v>
      </c>
      <c r="E2278" s="496" t="s">
        <v>626</v>
      </c>
      <c r="F2278" s="497" t="s">
        <v>624</v>
      </c>
      <c r="G2278" s="464">
        <v>1.4</v>
      </c>
      <c r="H2278" s="465">
        <v>167000</v>
      </c>
      <c r="I2278" s="466">
        <f t="shared" si="60"/>
        <v>233799.99999999997</v>
      </c>
      <c r="K2278" s="544"/>
    </row>
    <row r="2279" spans="1:11" ht="15" customHeight="1">
      <c r="A2279" s="458"/>
      <c r="B2279" s="459"/>
      <c r="C2279" s="460" t="s">
        <v>621</v>
      </c>
      <c r="D2279" s="495" t="s">
        <v>679</v>
      </c>
      <c r="E2279" s="496" t="s">
        <v>627</v>
      </c>
      <c r="F2279" s="497" t="s">
        <v>624</v>
      </c>
      <c r="G2279" s="464">
        <v>0.32300000000000001</v>
      </c>
      <c r="H2279" s="465">
        <v>200300</v>
      </c>
      <c r="I2279" s="466">
        <f t="shared" si="60"/>
        <v>64696.9</v>
      </c>
      <c r="K2279" s="544"/>
    </row>
    <row r="2280" spans="1:11" ht="15" customHeight="1">
      <c r="A2280" s="458"/>
      <c r="B2280" s="459"/>
      <c r="C2280" s="460" t="s">
        <v>621</v>
      </c>
      <c r="D2280" s="495" t="s">
        <v>628</v>
      </c>
      <c r="E2280" s="496" t="s">
        <v>629</v>
      </c>
      <c r="F2280" s="497" t="s">
        <v>624</v>
      </c>
      <c r="G2280" s="464">
        <v>0.28299999999999997</v>
      </c>
      <c r="H2280" s="465">
        <v>234000</v>
      </c>
      <c r="I2280" s="466">
        <f t="shared" si="60"/>
        <v>66222</v>
      </c>
      <c r="K2280" s="544"/>
    </row>
    <row r="2281" spans="1:11" ht="15" customHeight="1">
      <c r="A2281" s="458">
        <v>2</v>
      </c>
      <c r="B2281" s="459" t="s">
        <v>630</v>
      </c>
      <c r="D2281" s="495"/>
      <c r="E2281" s="496"/>
      <c r="F2281" s="497"/>
      <c r="G2281" s="464"/>
      <c r="H2281" s="465"/>
      <c r="I2281" s="466"/>
      <c r="K2281" s="544"/>
    </row>
    <row r="2282" spans="1:11" ht="15" customHeight="1">
      <c r="A2282" s="458"/>
      <c r="B2282" s="459"/>
      <c r="C2282" s="460" t="s">
        <v>621</v>
      </c>
      <c r="D2282" s="495" t="s">
        <v>920</v>
      </c>
      <c r="E2282" s="496"/>
      <c r="F2282" s="497" t="s">
        <v>652</v>
      </c>
      <c r="G2282" s="464">
        <v>0.27</v>
      </c>
      <c r="H2282" s="465">
        <f t="shared" ref="H2282:H2289" si="61">+H2256</f>
        <v>3250000</v>
      </c>
      <c r="I2282" s="466">
        <f t="shared" ref="I2282:I2289" si="62">G2282*H2282</f>
        <v>877500</v>
      </c>
      <c r="K2282" s="544"/>
    </row>
    <row r="2283" spans="1:11" ht="15" customHeight="1">
      <c r="A2283" s="458"/>
      <c r="B2283" s="459"/>
      <c r="C2283" s="460" t="s">
        <v>621</v>
      </c>
      <c r="D2283" s="495" t="s">
        <v>904</v>
      </c>
      <c r="E2283" s="496"/>
      <c r="F2283" s="497" t="s">
        <v>96</v>
      </c>
      <c r="G2283" s="464">
        <v>2</v>
      </c>
      <c r="H2283" s="465">
        <f t="shared" si="61"/>
        <v>30000</v>
      </c>
      <c r="I2283" s="466">
        <f t="shared" si="62"/>
        <v>60000</v>
      </c>
      <c r="K2283" s="544"/>
    </row>
    <row r="2284" spans="1:11" ht="15" customHeight="1">
      <c r="A2284" s="458"/>
      <c r="B2284" s="459"/>
      <c r="C2284" s="460" t="s">
        <v>621</v>
      </c>
      <c r="D2284" s="495" t="s">
        <v>905</v>
      </c>
      <c r="E2284" s="496"/>
      <c r="F2284" s="497" t="s">
        <v>922</v>
      </c>
      <c r="G2284" s="464">
        <v>0.6</v>
      </c>
      <c r="H2284" s="465">
        <f t="shared" si="61"/>
        <v>6500</v>
      </c>
      <c r="I2284" s="466">
        <f t="shared" si="62"/>
        <v>3900</v>
      </c>
      <c r="K2284" s="544"/>
    </row>
    <row r="2285" spans="1:11" ht="15" customHeight="1">
      <c r="A2285" s="458"/>
      <c r="B2285" s="459"/>
      <c r="C2285" s="460" t="s">
        <v>621</v>
      </c>
      <c r="D2285" s="495" t="s">
        <v>923</v>
      </c>
      <c r="E2285" s="496"/>
      <c r="F2285" s="497" t="s">
        <v>96</v>
      </c>
      <c r="G2285" s="464">
        <v>154</v>
      </c>
      <c r="H2285" s="465">
        <f t="shared" si="61"/>
        <v>13000</v>
      </c>
      <c r="I2285" s="466">
        <f t="shared" si="62"/>
        <v>2002000</v>
      </c>
      <c r="K2285" s="544"/>
    </row>
    <row r="2286" spans="1:11" ht="15" customHeight="1">
      <c r="A2286" s="458"/>
      <c r="B2286" s="459"/>
      <c r="C2286" s="460" t="s">
        <v>621</v>
      </c>
      <c r="D2286" s="495" t="s">
        <v>806</v>
      </c>
      <c r="E2286" s="496"/>
      <c r="F2286" s="497" t="s">
        <v>96</v>
      </c>
      <c r="G2286" s="464">
        <v>3</v>
      </c>
      <c r="H2286" s="465">
        <f t="shared" si="61"/>
        <v>20000</v>
      </c>
      <c r="I2286" s="466">
        <f t="shared" si="62"/>
        <v>60000</v>
      </c>
      <c r="K2286" s="544"/>
    </row>
    <row r="2287" spans="1:11" ht="15" customHeight="1">
      <c r="A2287" s="458"/>
      <c r="B2287" s="459"/>
      <c r="C2287" s="460" t="s">
        <v>621</v>
      </c>
      <c r="D2287" s="495" t="s">
        <v>649</v>
      </c>
      <c r="E2287" s="496"/>
      <c r="F2287" s="497" t="s">
        <v>96</v>
      </c>
      <c r="G2287" s="464">
        <v>371</v>
      </c>
      <c r="H2287" s="465">
        <f t="shared" si="61"/>
        <v>1250</v>
      </c>
      <c r="I2287" s="466">
        <f t="shared" si="62"/>
        <v>463750</v>
      </c>
      <c r="K2287" s="544"/>
    </row>
    <row r="2288" spans="1:11" ht="15" customHeight="1">
      <c r="A2288" s="458"/>
      <c r="B2288" s="459"/>
      <c r="C2288" s="460" t="s">
        <v>621</v>
      </c>
      <c r="D2288" s="495" t="s">
        <v>651</v>
      </c>
      <c r="E2288" s="496"/>
      <c r="F2288" s="497" t="s">
        <v>652</v>
      </c>
      <c r="G2288" s="464">
        <v>0.436</v>
      </c>
      <c r="H2288" s="465">
        <f t="shared" si="61"/>
        <v>336466</v>
      </c>
      <c r="I2288" s="466">
        <f t="shared" si="62"/>
        <v>146699.17600000001</v>
      </c>
      <c r="K2288" s="544"/>
    </row>
    <row r="2289" spans="1:11" ht="15" customHeight="1">
      <c r="A2289" s="458"/>
      <c r="B2289" s="459"/>
      <c r="C2289" s="460" t="s">
        <v>621</v>
      </c>
      <c r="D2289" s="495" t="s">
        <v>924</v>
      </c>
      <c r="E2289" s="496"/>
      <c r="F2289" s="497" t="s">
        <v>652</v>
      </c>
      <c r="G2289" s="464">
        <v>0.63500000000000001</v>
      </c>
      <c r="H2289" s="465">
        <f t="shared" si="61"/>
        <v>184800</v>
      </c>
      <c r="I2289" s="466">
        <f t="shared" si="62"/>
        <v>117348</v>
      </c>
      <c r="K2289" s="544"/>
    </row>
    <row r="2290" spans="1:11" ht="15" customHeight="1">
      <c r="A2290" s="473"/>
      <c r="B2290" s="474" t="s">
        <v>643</v>
      </c>
      <c r="C2290" s="475"/>
      <c r="D2290" s="498"/>
      <c r="E2290" s="499"/>
      <c r="F2290" s="500"/>
      <c r="G2290" s="479"/>
      <c r="H2290" s="480"/>
      <c r="I2290" s="480">
        <f>SUM(I2273:I2289)</f>
        <v>5157201.0760000004</v>
      </c>
      <c r="K2290" s="544"/>
    </row>
    <row r="2291" spans="1:11" ht="15" customHeight="1">
      <c r="A2291" s="481"/>
      <c r="B2291" s="482" t="s">
        <v>644</v>
      </c>
      <c r="C2291" s="483"/>
      <c r="D2291" s="501"/>
      <c r="E2291" s="483"/>
      <c r="F2291" s="486">
        <v>0.15</v>
      </c>
      <c r="G2291" s="487"/>
      <c r="H2291" s="488"/>
      <c r="I2291" s="480">
        <f>I2290*F2291</f>
        <v>773580.16139999998</v>
      </c>
      <c r="K2291" s="544"/>
    </row>
    <row r="2292" spans="1:11" ht="15" customHeight="1">
      <c r="A2292" s="481"/>
      <c r="B2292" s="482" t="s">
        <v>645</v>
      </c>
      <c r="C2292" s="483"/>
      <c r="D2292" s="501"/>
      <c r="E2292" s="483"/>
      <c r="F2292" s="483"/>
      <c r="G2292" s="487"/>
      <c r="H2292" s="488"/>
      <c r="I2292" s="480">
        <f>I2290+I2291</f>
        <v>5930781.2374</v>
      </c>
      <c r="K2292" s="544"/>
    </row>
    <row r="2293" spans="1:11" ht="15" customHeight="1">
      <c r="A2293" s="502" t="s">
        <v>657</v>
      </c>
      <c r="B2293" s="503"/>
      <c r="C2293" s="504"/>
      <c r="D2293" s="503"/>
      <c r="E2293" s="504"/>
      <c r="F2293" s="504"/>
      <c r="G2293" s="505"/>
      <c r="H2293" s="506"/>
      <c r="I2293" s="507"/>
      <c r="K2293" s="544"/>
    </row>
    <row r="2294" spans="1:11" ht="15" customHeight="1">
      <c r="A2294" s="493"/>
      <c r="B2294" s="493"/>
      <c r="C2294" s="493"/>
      <c r="D2294" s="493"/>
      <c r="F2294" s="493"/>
      <c r="H2294" s="493"/>
      <c r="I2294" s="493"/>
      <c r="K2294" s="544"/>
    </row>
    <row r="2295" spans="1:11" ht="15" customHeight="1">
      <c r="A2295" s="433" t="s">
        <v>611</v>
      </c>
      <c r="B2295" s="434"/>
      <c r="C2295" s="419" t="s">
        <v>589</v>
      </c>
      <c r="D2295" s="434" t="s">
        <v>926</v>
      </c>
      <c r="E2295" s="419"/>
      <c r="F2295" s="435"/>
      <c r="G2295" s="436"/>
      <c r="H2295" s="437"/>
      <c r="I2295" s="437"/>
      <c r="K2295" s="544"/>
    </row>
    <row r="2296" spans="1:11" ht="15" customHeight="1">
      <c r="A2296" s="433" t="s">
        <v>613</v>
      </c>
      <c r="B2296" s="434"/>
      <c r="C2296" s="419" t="s">
        <v>589</v>
      </c>
      <c r="D2296" s="434" t="s">
        <v>652</v>
      </c>
      <c r="E2296" s="419"/>
      <c r="F2296" s="435"/>
      <c r="G2296" s="436"/>
      <c r="H2296" s="437"/>
      <c r="I2296" s="437"/>
      <c r="K2296" s="544"/>
    </row>
    <row r="2297" spans="1:11" ht="15" customHeight="1">
      <c r="A2297" s="438" t="s">
        <v>70</v>
      </c>
      <c r="B2297" s="438" t="s">
        <v>350</v>
      </c>
      <c r="C2297" s="439"/>
      <c r="D2297" s="440"/>
      <c r="E2297" s="441" t="s">
        <v>614</v>
      </c>
      <c r="F2297" s="441" t="s">
        <v>615</v>
      </c>
      <c r="G2297" s="442" t="s">
        <v>616</v>
      </c>
      <c r="H2297" s="443" t="s">
        <v>617</v>
      </c>
      <c r="I2297" s="443" t="s">
        <v>618</v>
      </c>
      <c r="K2297" s="544"/>
    </row>
    <row r="2298" spans="1:11" ht="15" customHeight="1">
      <c r="A2298" s="444"/>
      <c r="B2298" s="444"/>
      <c r="C2298" s="445"/>
      <c r="D2298" s="446"/>
      <c r="E2298" s="447"/>
      <c r="F2298" s="447"/>
      <c r="G2298" s="448"/>
      <c r="H2298" s="449" t="s">
        <v>619</v>
      </c>
      <c r="I2298" s="449" t="s">
        <v>619</v>
      </c>
      <c r="K2298" s="544"/>
    </row>
    <row r="2299" spans="1:11" ht="15" customHeight="1">
      <c r="A2299" s="450"/>
      <c r="B2299" s="451"/>
      <c r="C2299" s="452"/>
      <c r="D2299" s="490"/>
      <c r="E2299" s="491"/>
      <c r="F2299" s="492"/>
      <c r="G2299" s="456"/>
      <c r="H2299" s="457"/>
      <c r="I2299" s="457"/>
      <c r="K2299" s="544"/>
    </row>
    <row r="2300" spans="1:11" ht="15" customHeight="1">
      <c r="A2300" s="458">
        <v>1</v>
      </c>
      <c r="B2300" s="459" t="s">
        <v>620</v>
      </c>
      <c r="D2300" s="495"/>
      <c r="E2300" s="496"/>
      <c r="F2300" s="497"/>
      <c r="G2300" s="464"/>
      <c r="H2300" s="465"/>
      <c r="I2300" s="466"/>
      <c r="K2300" s="544"/>
    </row>
    <row r="2301" spans="1:11" ht="15" customHeight="1">
      <c r="A2301" s="458"/>
      <c r="B2301" s="459"/>
      <c r="C2301" s="460" t="s">
        <v>621</v>
      </c>
      <c r="D2301" s="495" t="s">
        <v>622</v>
      </c>
      <c r="E2301" s="496" t="s">
        <v>623</v>
      </c>
      <c r="F2301" s="497" t="s">
        <v>624</v>
      </c>
      <c r="G2301" s="464">
        <v>7.05</v>
      </c>
      <c r="H2301" s="465">
        <v>133600</v>
      </c>
      <c r="I2301" s="466">
        <f t="shared" ref="I2301:I2306" si="63">G2301*H2301</f>
        <v>941880</v>
      </c>
      <c r="K2301" s="544"/>
    </row>
    <row r="2302" spans="1:11" ht="15" customHeight="1">
      <c r="A2302" s="458"/>
      <c r="B2302" s="459"/>
      <c r="C2302" s="460" t="s">
        <v>621</v>
      </c>
      <c r="D2302" s="495" t="s">
        <v>659</v>
      </c>
      <c r="E2302" s="496" t="s">
        <v>626</v>
      </c>
      <c r="F2302" s="497" t="s">
        <v>624</v>
      </c>
      <c r="G2302" s="464">
        <v>0.27500000000000002</v>
      </c>
      <c r="H2302" s="465">
        <v>167000</v>
      </c>
      <c r="I2302" s="466">
        <f t="shared" si="63"/>
        <v>45925.000000000007</v>
      </c>
      <c r="K2302" s="544"/>
    </row>
    <row r="2303" spans="1:11" ht="15" customHeight="1">
      <c r="A2303" s="458"/>
      <c r="B2303" s="459"/>
      <c r="C2303" s="460" t="s">
        <v>621</v>
      </c>
      <c r="D2303" s="495" t="s">
        <v>625</v>
      </c>
      <c r="E2303" s="496" t="s">
        <v>626</v>
      </c>
      <c r="F2303" s="497" t="s">
        <v>624</v>
      </c>
      <c r="G2303" s="464">
        <v>1.65</v>
      </c>
      <c r="H2303" s="465">
        <v>167000</v>
      </c>
      <c r="I2303" s="466">
        <f t="shared" si="63"/>
        <v>275550</v>
      </c>
      <c r="K2303" s="544"/>
    </row>
    <row r="2304" spans="1:11" ht="15" customHeight="1">
      <c r="A2304" s="458"/>
      <c r="B2304" s="459"/>
      <c r="C2304" s="460" t="s">
        <v>621</v>
      </c>
      <c r="D2304" s="495" t="s">
        <v>687</v>
      </c>
      <c r="E2304" s="496" t="s">
        <v>626</v>
      </c>
      <c r="F2304" s="497" t="s">
        <v>624</v>
      </c>
      <c r="G2304" s="464">
        <v>2.1</v>
      </c>
      <c r="H2304" s="465">
        <v>167000</v>
      </c>
      <c r="I2304" s="466">
        <f t="shared" si="63"/>
        <v>350700</v>
      </c>
      <c r="K2304" s="544"/>
    </row>
    <row r="2305" spans="1:11" ht="15" customHeight="1">
      <c r="A2305" s="458"/>
      <c r="B2305" s="459"/>
      <c r="C2305" s="460" t="s">
        <v>621</v>
      </c>
      <c r="D2305" s="495" t="s">
        <v>679</v>
      </c>
      <c r="E2305" s="496" t="s">
        <v>627</v>
      </c>
      <c r="F2305" s="497" t="s">
        <v>624</v>
      </c>
      <c r="G2305" s="464">
        <v>0.40300000000000002</v>
      </c>
      <c r="H2305" s="465">
        <v>200300</v>
      </c>
      <c r="I2305" s="466">
        <f t="shared" si="63"/>
        <v>80720.900000000009</v>
      </c>
      <c r="K2305" s="544"/>
    </row>
    <row r="2306" spans="1:11" ht="15" customHeight="1">
      <c r="A2306" s="458"/>
      <c r="B2306" s="459"/>
      <c r="C2306" s="460" t="s">
        <v>621</v>
      </c>
      <c r="D2306" s="495" t="s">
        <v>628</v>
      </c>
      <c r="E2306" s="496" t="s">
        <v>629</v>
      </c>
      <c r="F2306" s="497" t="s">
        <v>624</v>
      </c>
      <c r="G2306" s="464">
        <v>0.35299999999999998</v>
      </c>
      <c r="H2306" s="465">
        <v>234000</v>
      </c>
      <c r="I2306" s="466">
        <f t="shared" si="63"/>
        <v>82602</v>
      </c>
      <c r="K2306" s="544"/>
    </row>
    <row r="2307" spans="1:11" ht="15" customHeight="1">
      <c r="A2307" s="458">
        <v>2</v>
      </c>
      <c r="B2307" s="459" t="s">
        <v>630</v>
      </c>
      <c r="D2307" s="495"/>
      <c r="E2307" s="496"/>
      <c r="F2307" s="497"/>
      <c r="G2307" s="464"/>
      <c r="H2307" s="465"/>
      <c r="I2307" s="466"/>
      <c r="K2307" s="544"/>
    </row>
    <row r="2308" spans="1:11" ht="15" customHeight="1">
      <c r="A2308" s="458"/>
      <c r="B2308" s="459"/>
      <c r="C2308" s="460" t="s">
        <v>621</v>
      </c>
      <c r="D2308" s="495" t="s">
        <v>920</v>
      </c>
      <c r="E2308" s="496"/>
      <c r="F2308" s="497" t="s">
        <v>652</v>
      </c>
      <c r="G2308" s="464">
        <v>0.4</v>
      </c>
      <c r="H2308" s="465">
        <f t="shared" ref="H2308:H2315" si="64">+H2282</f>
        <v>3250000</v>
      </c>
      <c r="I2308" s="466">
        <f t="shared" ref="I2308:I2318" si="65">G2308*H2308</f>
        <v>1300000</v>
      </c>
      <c r="K2308" s="544"/>
    </row>
    <row r="2309" spans="1:11" ht="15" customHeight="1">
      <c r="A2309" s="458"/>
      <c r="B2309" s="459"/>
      <c r="C2309" s="460" t="s">
        <v>621</v>
      </c>
      <c r="D2309" s="495" t="s">
        <v>904</v>
      </c>
      <c r="E2309" s="496"/>
      <c r="F2309" s="497" t="s">
        <v>96</v>
      </c>
      <c r="G2309" s="464">
        <v>4</v>
      </c>
      <c r="H2309" s="465">
        <f t="shared" si="64"/>
        <v>30000</v>
      </c>
      <c r="I2309" s="466">
        <f t="shared" si="65"/>
        <v>120000</v>
      </c>
      <c r="K2309" s="544"/>
    </row>
    <row r="2310" spans="1:11" ht="15" customHeight="1">
      <c r="A2310" s="458"/>
      <c r="B2310" s="459"/>
      <c r="C2310" s="460" t="s">
        <v>621</v>
      </c>
      <c r="D2310" s="495" t="s">
        <v>905</v>
      </c>
      <c r="E2310" s="496"/>
      <c r="F2310" s="497" t="s">
        <v>922</v>
      </c>
      <c r="G2310" s="464">
        <v>2</v>
      </c>
      <c r="H2310" s="465">
        <f t="shared" si="64"/>
        <v>6500</v>
      </c>
      <c r="I2310" s="466">
        <f t="shared" si="65"/>
        <v>13000</v>
      </c>
      <c r="K2310" s="544"/>
    </row>
    <row r="2311" spans="1:11" ht="15" customHeight="1">
      <c r="A2311" s="458"/>
      <c r="B2311" s="459"/>
      <c r="C2311" s="460" t="s">
        <v>621</v>
      </c>
      <c r="D2311" s="495" t="s">
        <v>923</v>
      </c>
      <c r="E2311" s="496"/>
      <c r="F2311" s="497" t="s">
        <v>96</v>
      </c>
      <c r="G2311" s="464">
        <f>150*1.1</f>
        <v>165</v>
      </c>
      <c r="H2311" s="465">
        <f t="shared" si="64"/>
        <v>13000</v>
      </c>
      <c r="I2311" s="466">
        <f t="shared" si="65"/>
        <v>2145000</v>
      </c>
      <c r="K2311" s="544"/>
    </row>
    <row r="2312" spans="1:11" ht="15" customHeight="1">
      <c r="A2312" s="458"/>
      <c r="B2312" s="459"/>
      <c r="C2312" s="460" t="s">
        <v>621</v>
      </c>
      <c r="D2312" s="495" t="s">
        <v>806</v>
      </c>
      <c r="E2312" s="496"/>
      <c r="F2312" s="497" t="s">
        <v>96</v>
      </c>
      <c r="G2312" s="464">
        <v>4.5</v>
      </c>
      <c r="H2312" s="465">
        <f t="shared" si="64"/>
        <v>20000</v>
      </c>
      <c r="I2312" s="466">
        <f t="shared" si="65"/>
        <v>90000</v>
      </c>
      <c r="K2312" s="544"/>
    </row>
    <row r="2313" spans="1:11" ht="15" customHeight="1">
      <c r="A2313" s="458"/>
      <c r="B2313" s="459"/>
      <c r="C2313" s="460" t="s">
        <v>621</v>
      </c>
      <c r="D2313" s="495" t="s">
        <v>649</v>
      </c>
      <c r="E2313" s="496"/>
      <c r="F2313" s="497" t="s">
        <v>96</v>
      </c>
      <c r="G2313" s="464">
        <v>371</v>
      </c>
      <c r="H2313" s="465">
        <f t="shared" si="64"/>
        <v>1250</v>
      </c>
      <c r="I2313" s="466">
        <f t="shared" si="65"/>
        <v>463750</v>
      </c>
      <c r="K2313" s="544"/>
    </row>
    <row r="2314" spans="1:11" ht="15" customHeight="1">
      <c r="A2314" s="458"/>
      <c r="B2314" s="459"/>
      <c r="C2314" s="460" t="s">
        <v>621</v>
      </c>
      <c r="D2314" s="495" t="s">
        <v>651</v>
      </c>
      <c r="E2314" s="496"/>
      <c r="F2314" s="497" t="s">
        <v>652</v>
      </c>
      <c r="G2314" s="464">
        <v>0.436</v>
      </c>
      <c r="H2314" s="465">
        <f t="shared" si="64"/>
        <v>336466</v>
      </c>
      <c r="I2314" s="466">
        <f t="shared" si="65"/>
        <v>146699.17600000001</v>
      </c>
      <c r="K2314" s="544"/>
    </row>
    <row r="2315" spans="1:11" ht="15" customHeight="1">
      <c r="A2315" s="458"/>
      <c r="B2315" s="459"/>
      <c r="C2315" s="460" t="s">
        <v>621</v>
      </c>
      <c r="D2315" s="495" t="s">
        <v>924</v>
      </c>
      <c r="E2315" s="496"/>
      <c r="F2315" s="497" t="s">
        <v>652</v>
      </c>
      <c r="G2315" s="464">
        <v>0.63500000000000001</v>
      </c>
      <c r="H2315" s="465">
        <f t="shared" si="64"/>
        <v>184800</v>
      </c>
      <c r="I2315" s="466">
        <f t="shared" si="65"/>
        <v>117348</v>
      </c>
      <c r="K2315" s="544"/>
    </row>
    <row r="2316" spans="1:11" ht="15" customHeight="1">
      <c r="A2316" s="458"/>
      <c r="B2316" s="459"/>
      <c r="C2316" s="460" t="s">
        <v>621</v>
      </c>
      <c r="D2316" s="495" t="s">
        <v>927</v>
      </c>
      <c r="E2316" s="496"/>
      <c r="F2316" s="497" t="s">
        <v>652</v>
      </c>
      <c r="G2316" s="464">
        <v>0.15</v>
      </c>
      <c r="H2316" s="465">
        <v>4250000</v>
      </c>
      <c r="I2316" s="466">
        <f t="shared" si="65"/>
        <v>637500</v>
      </c>
      <c r="K2316" s="544"/>
    </row>
    <row r="2317" spans="1:11" ht="15" customHeight="1">
      <c r="A2317" s="458"/>
      <c r="B2317" s="459"/>
      <c r="C2317" s="460" t="s">
        <v>621</v>
      </c>
      <c r="D2317" s="495" t="s">
        <v>928</v>
      </c>
      <c r="E2317" s="496"/>
      <c r="F2317" s="497" t="s">
        <v>641</v>
      </c>
      <c r="G2317" s="464">
        <v>3.5</v>
      </c>
      <c r="H2317" s="465">
        <v>84500</v>
      </c>
      <c r="I2317" s="466">
        <f t="shared" si="65"/>
        <v>295750</v>
      </c>
      <c r="K2317" s="544"/>
    </row>
    <row r="2318" spans="1:11" ht="15" customHeight="1">
      <c r="A2318" s="458"/>
      <c r="B2318" s="459"/>
      <c r="C2318" s="460" t="s">
        <v>621</v>
      </c>
      <c r="D2318" s="495" t="str">
        <f>D2235</f>
        <v>Kayu dolken</v>
      </c>
      <c r="E2318" s="496"/>
      <c r="F2318" s="497" t="s">
        <v>913</v>
      </c>
      <c r="G2318" s="464">
        <v>20</v>
      </c>
      <c r="H2318" s="465">
        <f>H2235</f>
        <v>27500</v>
      </c>
      <c r="I2318" s="466">
        <f t="shared" si="65"/>
        <v>550000</v>
      </c>
      <c r="K2318" s="544"/>
    </row>
    <row r="2319" spans="1:11" ht="15" customHeight="1">
      <c r="A2319" s="458"/>
      <c r="B2319" s="459"/>
      <c r="D2319" s="495"/>
      <c r="E2319" s="496"/>
      <c r="F2319" s="497"/>
      <c r="G2319" s="464"/>
      <c r="H2319" s="465"/>
      <c r="I2319" s="466"/>
      <c r="K2319" s="544"/>
    </row>
    <row r="2320" spans="1:11" ht="15" customHeight="1">
      <c r="A2320" s="473"/>
      <c r="B2320" s="474" t="s">
        <v>643</v>
      </c>
      <c r="C2320" s="475"/>
      <c r="D2320" s="498"/>
      <c r="E2320" s="499"/>
      <c r="F2320" s="500"/>
      <c r="G2320" s="479"/>
      <c r="H2320" s="480"/>
      <c r="I2320" s="480">
        <f>SUM(I2299:I2319)</f>
        <v>7656425.0760000004</v>
      </c>
      <c r="K2320" s="544"/>
    </row>
    <row r="2321" spans="1:11" ht="15" customHeight="1">
      <c r="A2321" s="481"/>
      <c r="B2321" s="482" t="s">
        <v>644</v>
      </c>
      <c r="C2321" s="483"/>
      <c r="D2321" s="501"/>
      <c r="E2321" s="483"/>
      <c r="F2321" s="486">
        <v>0.15</v>
      </c>
      <c r="G2321" s="487"/>
      <c r="H2321" s="488"/>
      <c r="I2321" s="480">
        <f>I2320*F2321</f>
        <v>1148463.7614</v>
      </c>
      <c r="K2321" s="544"/>
    </row>
    <row r="2322" spans="1:11" ht="15" customHeight="1">
      <c r="A2322" s="481"/>
      <c r="B2322" s="482" t="s">
        <v>645</v>
      </c>
      <c r="C2322" s="483"/>
      <c r="D2322" s="501"/>
      <c r="E2322" s="483"/>
      <c r="F2322" s="483"/>
      <c r="G2322" s="487"/>
      <c r="H2322" s="488"/>
      <c r="I2322" s="480">
        <f>I2320+I2321</f>
        <v>8804888.8374000005</v>
      </c>
      <c r="K2322" s="544"/>
    </row>
    <row r="2323" spans="1:11" ht="15" customHeight="1">
      <c r="A2323" s="502" t="s">
        <v>657</v>
      </c>
      <c r="B2323" s="503"/>
      <c r="C2323" s="504"/>
      <c r="D2323" s="503"/>
      <c r="E2323" s="504"/>
      <c r="F2323" s="504"/>
      <c r="G2323" s="505"/>
      <c r="H2323" s="506"/>
      <c r="I2323" s="507"/>
      <c r="K2323" s="544"/>
    </row>
    <row r="2324" spans="1:11" ht="15" customHeight="1">
      <c r="A2324" s="544"/>
      <c r="B2324" s="503"/>
      <c r="C2324" s="504"/>
      <c r="D2324" s="503"/>
      <c r="E2324" s="504"/>
      <c r="F2324" s="504"/>
      <c r="G2324" s="505"/>
      <c r="H2324" s="506"/>
      <c r="I2324" s="507"/>
      <c r="K2324" s="544"/>
    </row>
    <row r="2325" spans="1:11" ht="15" customHeight="1">
      <c r="A2325" s="433" t="s">
        <v>611</v>
      </c>
      <c r="B2325" s="434"/>
      <c r="C2325" s="419" t="s">
        <v>589</v>
      </c>
      <c r="D2325" s="434" t="s">
        <v>929</v>
      </c>
      <c r="E2325" s="419"/>
      <c r="F2325" s="435"/>
      <c r="G2325" s="436"/>
      <c r="H2325" s="437"/>
      <c r="I2325" s="437"/>
      <c r="K2325" s="544"/>
    </row>
    <row r="2326" spans="1:11" ht="15" customHeight="1">
      <c r="A2326" s="433" t="s">
        <v>613</v>
      </c>
      <c r="B2326" s="434"/>
      <c r="C2326" s="419" t="s">
        <v>589</v>
      </c>
      <c r="D2326" s="434" t="s">
        <v>652</v>
      </c>
      <c r="E2326" s="419"/>
      <c r="F2326" s="435"/>
      <c r="G2326" s="436"/>
      <c r="H2326" s="437"/>
      <c r="I2326" s="437"/>
      <c r="K2326" s="544"/>
    </row>
    <row r="2327" spans="1:11" ht="15" customHeight="1">
      <c r="A2327" s="438" t="s">
        <v>70</v>
      </c>
      <c r="B2327" s="438" t="s">
        <v>350</v>
      </c>
      <c r="C2327" s="439"/>
      <c r="D2327" s="440"/>
      <c r="E2327" s="441" t="s">
        <v>614</v>
      </c>
      <c r="F2327" s="441" t="s">
        <v>615</v>
      </c>
      <c r="G2327" s="442" t="s">
        <v>616</v>
      </c>
      <c r="H2327" s="443" t="s">
        <v>617</v>
      </c>
      <c r="I2327" s="443" t="s">
        <v>618</v>
      </c>
      <c r="K2327" s="544"/>
    </row>
    <row r="2328" spans="1:11" ht="15" customHeight="1">
      <c r="A2328" s="444"/>
      <c r="B2328" s="444"/>
      <c r="C2328" s="445"/>
      <c r="D2328" s="446"/>
      <c r="E2328" s="447"/>
      <c r="F2328" s="447"/>
      <c r="G2328" s="448"/>
      <c r="H2328" s="449" t="s">
        <v>619</v>
      </c>
      <c r="I2328" s="449" t="s">
        <v>619</v>
      </c>
      <c r="K2328" s="544"/>
    </row>
    <row r="2329" spans="1:11" ht="15" customHeight="1">
      <c r="A2329" s="450"/>
      <c r="B2329" s="451"/>
      <c r="C2329" s="452"/>
      <c r="D2329" s="490"/>
      <c r="E2329" s="491"/>
      <c r="F2329" s="492"/>
      <c r="G2329" s="456"/>
      <c r="H2329" s="457"/>
      <c r="I2329" s="457"/>
      <c r="K2329" s="544"/>
    </row>
    <row r="2330" spans="1:11" ht="15" customHeight="1">
      <c r="A2330" s="458">
        <v>1</v>
      </c>
      <c r="B2330" s="459" t="s">
        <v>620</v>
      </c>
      <c r="D2330" s="495"/>
      <c r="E2330" s="496"/>
      <c r="F2330" s="497"/>
      <c r="G2330" s="464"/>
      <c r="H2330" s="465"/>
      <c r="I2330" s="466"/>
      <c r="K2330" s="544"/>
    </row>
    <row r="2331" spans="1:11" ht="15" customHeight="1">
      <c r="A2331" s="458"/>
      <c r="B2331" s="459"/>
      <c r="C2331" s="460" t="s">
        <v>621</v>
      </c>
      <c r="D2331" s="495" t="s">
        <v>622</v>
      </c>
      <c r="E2331" s="496" t="s">
        <v>623</v>
      </c>
      <c r="F2331" s="497" t="s">
        <v>624</v>
      </c>
      <c r="G2331" s="464">
        <v>6.35</v>
      </c>
      <c r="H2331" s="465">
        <v>133600</v>
      </c>
      <c r="I2331" s="466">
        <f t="shared" ref="I2331:I2336" si="66">G2331*H2331</f>
        <v>848360</v>
      </c>
      <c r="K2331" s="544"/>
    </row>
    <row r="2332" spans="1:11" ht="15" customHeight="1">
      <c r="A2332" s="458"/>
      <c r="B2332" s="459"/>
      <c r="C2332" s="460" t="s">
        <v>621</v>
      </c>
      <c r="D2332" s="495" t="s">
        <v>659</v>
      </c>
      <c r="E2332" s="496" t="s">
        <v>626</v>
      </c>
      <c r="F2332" s="497" t="s">
        <v>624</v>
      </c>
      <c r="G2332" s="464">
        <v>0.27500000000000002</v>
      </c>
      <c r="H2332" s="465">
        <v>167000</v>
      </c>
      <c r="I2332" s="466">
        <f t="shared" si="66"/>
        <v>45925.000000000007</v>
      </c>
      <c r="K2332" s="544"/>
    </row>
    <row r="2333" spans="1:11" ht="15" customHeight="1">
      <c r="A2333" s="458"/>
      <c r="B2333" s="459"/>
      <c r="C2333" s="460" t="s">
        <v>621</v>
      </c>
      <c r="D2333" s="495" t="s">
        <v>625</v>
      </c>
      <c r="E2333" s="496" t="s">
        <v>626</v>
      </c>
      <c r="F2333" s="497" t="s">
        <v>624</v>
      </c>
      <c r="G2333" s="464">
        <v>1.65</v>
      </c>
      <c r="H2333" s="465">
        <v>167000</v>
      </c>
      <c r="I2333" s="466">
        <f t="shared" si="66"/>
        <v>275550</v>
      </c>
      <c r="K2333" s="544"/>
    </row>
    <row r="2334" spans="1:11" ht="15" customHeight="1">
      <c r="A2334" s="458"/>
      <c r="B2334" s="459"/>
      <c r="C2334" s="460" t="s">
        <v>621</v>
      </c>
      <c r="D2334" s="495" t="s">
        <v>687</v>
      </c>
      <c r="E2334" s="496" t="s">
        <v>626</v>
      </c>
      <c r="F2334" s="497" t="s">
        <v>624</v>
      </c>
      <c r="G2334" s="464">
        <v>1.4</v>
      </c>
      <c r="H2334" s="465">
        <v>167000</v>
      </c>
      <c r="I2334" s="466">
        <f t="shared" si="66"/>
        <v>233799.99999999997</v>
      </c>
      <c r="K2334" s="544"/>
    </row>
    <row r="2335" spans="1:11" ht="15" customHeight="1">
      <c r="A2335" s="458"/>
      <c r="B2335" s="459"/>
      <c r="C2335" s="460" t="s">
        <v>621</v>
      </c>
      <c r="D2335" s="495" t="s">
        <v>679</v>
      </c>
      <c r="E2335" s="496" t="s">
        <v>627</v>
      </c>
      <c r="F2335" s="497" t="s">
        <v>624</v>
      </c>
      <c r="G2335" s="464">
        <v>0.33300000000000002</v>
      </c>
      <c r="H2335" s="465">
        <v>200300</v>
      </c>
      <c r="I2335" s="466">
        <f t="shared" si="66"/>
        <v>66699.900000000009</v>
      </c>
      <c r="K2335" s="544"/>
    </row>
    <row r="2336" spans="1:11" ht="15" customHeight="1">
      <c r="A2336" s="458"/>
      <c r="B2336" s="459"/>
      <c r="C2336" s="460" t="s">
        <v>621</v>
      </c>
      <c r="D2336" s="495" t="s">
        <v>628</v>
      </c>
      <c r="E2336" s="496" t="s">
        <v>629</v>
      </c>
      <c r="F2336" s="497" t="s">
        <v>624</v>
      </c>
      <c r="G2336" s="464">
        <v>0.318</v>
      </c>
      <c r="H2336" s="465">
        <v>234000</v>
      </c>
      <c r="I2336" s="466">
        <f t="shared" si="66"/>
        <v>74412</v>
      </c>
      <c r="K2336" s="544"/>
    </row>
    <row r="2337" spans="1:11" ht="15" customHeight="1">
      <c r="A2337" s="458"/>
      <c r="B2337" s="459"/>
      <c r="D2337" s="495"/>
      <c r="E2337" s="496"/>
      <c r="F2337" s="497"/>
      <c r="G2337" s="464"/>
      <c r="H2337" s="465"/>
      <c r="I2337" s="466"/>
      <c r="K2337" s="544"/>
    </row>
    <row r="2338" spans="1:11" ht="15" customHeight="1">
      <c r="A2338" s="458">
        <v>2</v>
      </c>
      <c r="B2338" s="459" t="s">
        <v>630</v>
      </c>
      <c r="D2338" s="495"/>
      <c r="E2338" s="496"/>
      <c r="F2338" s="497"/>
      <c r="G2338" s="464"/>
      <c r="H2338" s="465"/>
      <c r="I2338" s="466"/>
      <c r="K2338" s="544"/>
    </row>
    <row r="2339" spans="1:11" ht="15" customHeight="1">
      <c r="A2339" s="458"/>
      <c r="B2339" s="459"/>
      <c r="C2339" s="460" t="s">
        <v>621</v>
      </c>
      <c r="D2339" s="495" t="s">
        <v>920</v>
      </c>
      <c r="E2339" s="496"/>
      <c r="F2339" s="497" t="s">
        <v>652</v>
      </c>
      <c r="G2339" s="464">
        <v>0.32</v>
      </c>
      <c r="H2339" s="465">
        <f t="shared" ref="H2339:H2349" si="67">+H2308</f>
        <v>3250000</v>
      </c>
      <c r="I2339" s="466">
        <f t="shared" ref="I2339:I2349" si="68">G2339*H2339</f>
        <v>1040000</v>
      </c>
      <c r="K2339" s="544"/>
    </row>
    <row r="2340" spans="1:11" ht="15" customHeight="1">
      <c r="A2340" s="458"/>
      <c r="B2340" s="459"/>
      <c r="C2340" s="460" t="s">
        <v>621</v>
      </c>
      <c r="D2340" s="495" t="s">
        <v>904</v>
      </c>
      <c r="E2340" s="496"/>
      <c r="F2340" s="497" t="s">
        <v>96</v>
      </c>
      <c r="G2340" s="464">
        <v>3.2</v>
      </c>
      <c r="H2340" s="465">
        <f t="shared" si="67"/>
        <v>30000</v>
      </c>
      <c r="I2340" s="466">
        <f t="shared" si="68"/>
        <v>96000</v>
      </c>
      <c r="K2340" s="544"/>
    </row>
    <row r="2341" spans="1:11" ht="15" customHeight="1">
      <c r="A2341" s="458"/>
      <c r="B2341" s="459"/>
      <c r="C2341" s="460" t="s">
        <v>621</v>
      </c>
      <c r="D2341" s="495" t="s">
        <v>905</v>
      </c>
      <c r="E2341" s="496"/>
      <c r="F2341" s="497" t="s">
        <v>922</v>
      </c>
      <c r="G2341" s="464">
        <v>1.6</v>
      </c>
      <c r="H2341" s="465">
        <f t="shared" si="67"/>
        <v>6500</v>
      </c>
      <c r="I2341" s="466">
        <f t="shared" si="68"/>
        <v>10400</v>
      </c>
      <c r="K2341" s="544"/>
    </row>
    <row r="2342" spans="1:11" ht="15" customHeight="1">
      <c r="A2342" s="458"/>
      <c r="B2342" s="459"/>
      <c r="C2342" s="460" t="s">
        <v>621</v>
      </c>
      <c r="D2342" s="495" t="s">
        <v>923</v>
      </c>
      <c r="E2342" s="496"/>
      <c r="F2342" s="497" t="s">
        <v>96</v>
      </c>
      <c r="G2342" s="464">
        <v>140</v>
      </c>
      <c r="H2342" s="465">
        <f t="shared" si="67"/>
        <v>13000</v>
      </c>
      <c r="I2342" s="466">
        <f t="shared" si="68"/>
        <v>1820000</v>
      </c>
      <c r="K2342" s="544"/>
    </row>
    <row r="2343" spans="1:11" ht="15" customHeight="1">
      <c r="A2343" s="458"/>
      <c r="B2343" s="459"/>
      <c r="C2343" s="460" t="s">
        <v>621</v>
      </c>
      <c r="D2343" s="495" t="s">
        <v>806</v>
      </c>
      <c r="E2343" s="496"/>
      <c r="F2343" s="497" t="s">
        <v>96</v>
      </c>
      <c r="G2343" s="464">
        <v>3</v>
      </c>
      <c r="H2343" s="465">
        <f t="shared" si="67"/>
        <v>20000</v>
      </c>
      <c r="I2343" s="466">
        <f t="shared" si="68"/>
        <v>60000</v>
      </c>
      <c r="K2343" s="544"/>
    </row>
    <row r="2344" spans="1:11" ht="15" customHeight="1">
      <c r="A2344" s="458"/>
      <c r="B2344" s="459"/>
      <c r="C2344" s="460" t="s">
        <v>621</v>
      </c>
      <c r="D2344" s="495" t="s">
        <v>649</v>
      </c>
      <c r="E2344" s="496"/>
      <c r="F2344" s="497" t="s">
        <v>96</v>
      </c>
      <c r="G2344" s="464">
        <v>371</v>
      </c>
      <c r="H2344" s="465">
        <f t="shared" si="67"/>
        <v>1250</v>
      </c>
      <c r="I2344" s="466">
        <f t="shared" si="68"/>
        <v>463750</v>
      </c>
      <c r="K2344" s="544"/>
    </row>
    <row r="2345" spans="1:11" ht="15" customHeight="1">
      <c r="A2345" s="458"/>
      <c r="B2345" s="459"/>
      <c r="C2345" s="460" t="s">
        <v>621</v>
      </c>
      <c r="D2345" s="495" t="s">
        <v>651</v>
      </c>
      <c r="E2345" s="496"/>
      <c r="F2345" s="497" t="s">
        <v>652</v>
      </c>
      <c r="G2345" s="464">
        <v>0.436</v>
      </c>
      <c r="H2345" s="465">
        <f t="shared" si="67"/>
        <v>336466</v>
      </c>
      <c r="I2345" s="466">
        <f t="shared" si="68"/>
        <v>146699.17600000001</v>
      </c>
      <c r="K2345" s="544"/>
    </row>
    <row r="2346" spans="1:11" ht="15" customHeight="1">
      <c r="A2346" s="458"/>
      <c r="B2346" s="459"/>
      <c r="C2346" s="460" t="s">
        <v>621</v>
      </c>
      <c r="D2346" s="495" t="s">
        <v>924</v>
      </c>
      <c r="E2346" s="496"/>
      <c r="F2346" s="497" t="s">
        <v>652</v>
      </c>
      <c r="G2346" s="464">
        <v>0.63500000000000001</v>
      </c>
      <c r="H2346" s="465">
        <f t="shared" si="67"/>
        <v>184800</v>
      </c>
      <c r="I2346" s="466">
        <f t="shared" si="68"/>
        <v>117348</v>
      </c>
      <c r="K2346" s="544"/>
    </row>
    <row r="2347" spans="1:11" ht="15" customHeight="1">
      <c r="A2347" s="458"/>
      <c r="B2347" s="459"/>
      <c r="C2347" s="460" t="s">
        <v>621</v>
      </c>
      <c r="D2347" s="495" t="s">
        <v>927</v>
      </c>
      <c r="E2347" s="496"/>
      <c r="F2347" s="497" t="s">
        <v>652</v>
      </c>
      <c r="G2347" s="464">
        <v>0.14000000000000001</v>
      </c>
      <c r="H2347" s="465">
        <f t="shared" si="67"/>
        <v>4250000</v>
      </c>
      <c r="I2347" s="466">
        <f t="shared" si="68"/>
        <v>595000</v>
      </c>
      <c r="K2347" s="544"/>
    </row>
    <row r="2348" spans="1:11" ht="15" customHeight="1">
      <c r="A2348" s="458"/>
      <c r="B2348" s="459"/>
      <c r="C2348" s="460" t="s">
        <v>621</v>
      </c>
      <c r="D2348" s="495" t="s">
        <v>928</v>
      </c>
      <c r="E2348" s="496"/>
      <c r="F2348" s="497" t="s">
        <v>641</v>
      </c>
      <c r="G2348" s="464">
        <v>2.8</v>
      </c>
      <c r="H2348" s="465">
        <f t="shared" si="67"/>
        <v>84500</v>
      </c>
      <c r="I2348" s="466">
        <f t="shared" si="68"/>
        <v>236599.99999999997</v>
      </c>
      <c r="K2348" s="544"/>
    </row>
    <row r="2349" spans="1:11" ht="15" customHeight="1">
      <c r="A2349" s="458"/>
      <c r="B2349" s="459"/>
      <c r="C2349" s="460" t="s">
        <v>621</v>
      </c>
      <c r="D2349" s="495" t="str">
        <f>+D2235</f>
        <v>Kayu dolken</v>
      </c>
      <c r="E2349" s="496"/>
      <c r="F2349" s="497" t="s">
        <v>913</v>
      </c>
      <c r="G2349" s="464">
        <v>16</v>
      </c>
      <c r="H2349" s="465">
        <f t="shared" si="67"/>
        <v>27500</v>
      </c>
      <c r="I2349" s="466">
        <f t="shared" si="68"/>
        <v>440000</v>
      </c>
      <c r="K2349" s="544"/>
    </row>
    <row r="2350" spans="1:11" ht="15" customHeight="1">
      <c r="A2350" s="458"/>
      <c r="B2350" s="459"/>
      <c r="D2350" s="495"/>
      <c r="E2350" s="496"/>
      <c r="F2350" s="497"/>
      <c r="G2350" s="464"/>
      <c r="H2350" s="465"/>
      <c r="I2350" s="466"/>
      <c r="K2350" s="544"/>
    </row>
    <row r="2351" spans="1:11" ht="15" customHeight="1">
      <c r="A2351" s="473"/>
      <c r="B2351" s="474" t="s">
        <v>643</v>
      </c>
      <c r="C2351" s="475"/>
      <c r="D2351" s="498"/>
      <c r="E2351" s="499"/>
      <c r="F2351" s="500"/>
      <c r="G2351" s="479"/>
      <c r="H2351" s="480"/>
      <c r="I2351" s="480">
        <f>SUM(I2329:I2350)</f>
        <v>6570544.0760000004</v>
      </c>
      <c r="K2351" s="544"/>
    </row>
    <row r="2352" spans="1:11" ht="15" customHeight="1">
      <c r="A2352" s="481"/>
      <c r="B2352" s="482" t="s">
        <v>644</v>
      </c>
      <c r="C2352" s="483"/>
      <c r="D2352" s="501"/>
      <c r="E2352" s="483"/>
      <c r="F2352" s="486">
        <v>0.15</v>
      </c>
      <c r="G2352" s="487"/>
      <c r="H2352" s="488"/>
      <c r="I2352" s="480">
        <f>I2351*F2352</f>
        <v>985581.61140000005</v>
      </c>
      <c r="K2352" s="544"/>
    </row>
    <row r="2353" spans="1:11" ht="15" customHeight="1">
      <c r="A2353" s="481"/>
      <c r="B2353" s="482" t="s">
        <v>645</v>
      </c>
      <c r="C2353" s="483"/>
      <c r="D2353" s="501"/>
      <c r="E2353" s="483"/>
      <c r="F2353" s="483"/>
      <c r="G2353" s="487"/>
      <c r="H2353" s="488"/>
      <c r="I2353" s="480">
        <f>I2351+I2352</f>
        <v>7556125.6874000002</v>
      </c>
      <c r="K2353" s="544"/>
    </row>
    <row r="2354" spans="1:11" ht="15" customHeight="1">
      <c r="A2354" s="502" t="s">
        <v>657</v>
      </c>
      <c r="B2354" s="503"/>
      <c r="C2354" s="504"/>
      <c r="D2354" s="503"/>
      <c r="E2354" s="504"/>
      <c r="F2354" s="504"/>
      <c r="G2354" s="505"/>
      <c r="H2354" s="506"/>
      <c r="I2354" s="507"/>
      <c r="K2354" s="544"/>
    </row>
    <row r="2355" spans="1:11" ht="15" customHeight="1">
      <c r="A2355" s="544"/>
      <c r="B2355" s="503"/>
      <c r="C2355" s="504"/>
      <c r="D2355" s="503"/>
      <c r="E2355" s="504"/>
      <c r="F2355" s="504"/>
      <c r="G2355" s="505"/>
      <c r="H2355" s="506"/>
      <c r="I2355" s="507"/>
      <c r="K2355" s="544"/>
    </row>
    <row r="2356" spans="1:11" ht="15" customHeight="1">
      <c r="A2356" s="433" t="s">
        <v>611</v>
      </c>
      <c r="B2356" s="434"/>
      <c r="C2356" s="419" t="s">
        <v>589</v>
      </c>
      <c r="D2356" s="434" t="s">
        <v>930</v>
      </c>
      <c r="E2356" s="419"/>
      <c r="F2356" s="435"/>
      <c r="G2356" s="436"/>
      <c r="H2356" s="437"/>
      <c r="I2356" s="437"/>
      <c r="K2356" s="544"/>
    </row>
    <row r="2357" spans="1:11" ht="15" customHeight="1">
      <c r="A2357" s="433" t="s">
        <v>613</v>
      </c>
      <c r="B2357" s="434"/>
      <c r="C2357" s="419" t="s">
        <v>589</v>
      </c>
      <c r="D2357" s="434" t="s">
        <v>652</v>
      </c>
      <c r="E2357" s="419"/>
      <c r="F2357" s="435"/>
      <c r="G2357" s="436"/>
      <c r="H2357" s="437"/>
      <c r="I2357" s="437"/>
      <c r="K2357" s="544"/>
    </row>
    <row r="2358" spans="1:11" ht="15" customHeight="1">
      <c r="A2358" s="438" t="s">
        <v>70</v>
      </c>
      <c r="B2358" s="438" t="s">
        <v>350</v>
      </c>
      <c r="C2358" s="439"/>
      <c r="D2358" s="440"/>
      <c r="E2358" s="441" t="s">
        <v>614</v>
      </c>
      <c r="F2358" s="441" t="s">
        <v>615</v>
      </c>
      <c r="G2358" s="442" t="s">
        <v>616</v>
      </c>
      <c r="H2358" s="443" t="s">
        <v>617</v>
      </c>
      <c r="I2358" s="443" t="s">
        <v>618</v>
      </c>
      <c r="K2358" s="544"/>
    </row>
    <row r="2359" spans="1:11" ht="15" customHeight="1">
      <c r="A2359" s="444"/>
      <c r="B2359" s="444"/>
      <c r="C2359" s="445"/>
      <c r="D2359" s="446"/>
      <c r="E2359" s="447"/>
      <c r="F2359" s="447"/>
      <c r="G2359" s="448"/>
      <c r="H2359" s="449" t="s">
        <v>619</v>
      </c>
      <c r="I2359" s="449" t="s">
        <v>619</v>
      </c>
      <c r="K2359" s="544"/>
    </row>
    <row r="2360" spans="1:11" ht="15" customHeight="1">
      <c r="A2360" s="450"/>
      <c r="B2360" s="451"/>
      <c r="C2360" s="452"/>
      <c r="D2360" s="490"/>
      <c r="E2360" s="491"/>
      <c r="F2360" s="492"/>
      <c r="G2360" s="456"/>
      <c r="H2360" s="457"/>
      <c r="I2360" s="457"/>
      <c r="K2360" s="544"/>
    </row>
    <row r="2361" spans="1:11" ht="15" customHeight="1">
      <c r="A2361" s="458">
        <v>1</v>
      </c>
      <c r="B2361" s="459" t="s">
        <v>620</v>
      </c>
      <c r="D2361" s="495"/>
      <c r="E2361" s="496"/>
      <c r="F2361" s="497"/>
      <c r="G2361" s="464"/>
      <c r="H2361" s="465"/>
      <c r="I2361" s="466"/>
      <c r="K2361" s="544"/>
    </row>
    <row r="2362" spans="1:11" ht="15" customHeight="1">
      <c r="A2362" s="458"/>
      <c r="B2362" s="459"/>
      <c r="C2362" s="460" t="s">
        <v>621</v>
      </c>
      <c r="D2362" s="495" t="s">
        <v>622</v>
      </c>
      <c r="E2362" s="496" t="s">
        <v>623</v>
      </c>
      <c r="F2362" s="497" t="s">
        <v>624</v>
      </c>
      <c r="G2362" s="464">
        <v>5.3</v>
      </c>
      <c r="H2362" s="465">
        <v>133600</v>
      </c>
      <c r="I2362" s="466">
        <f t="shared" ref="I2362:I2367" si="69">G2362*H2362</f>
        <v>708080</v>
      </c>
      <c r="K2362" s="544"/>
    </row>
    <row r="2363" spans="1:11" ht="15" customHeight="1">
      <c r="A2363" s="458"/>
      <c r="B2363" s="459"/>
      <c r="C2363" s="460" t="s">
        <v>621</v>
      </c>
      <c r="D2363" s="495" t="s">
        <v>659</v>
      </c>
      <c r="E2363" s="496" t="s">
        <v>626</v>
      </c>
      <c r="F2363" s="497" t="s">
        <v>624</v>
      </c>
      <c r="G2363" s="464">
        <v>0.27500000000000002</v>
      </c>
      <c r="H2363" s="465">
        <v>167000</v>
      </c>
      <c r="I2363" s="466">
        <f t="shared" si="69"/>
        <v>45925.000000000007</v>
      </c>
      <c r="K2363" s="544"/>
    </row>
    <row r="2364" spans="1:11" ht="15" customHeight="1">
      <c r="A2364" s="458"/>
      <c r="B2364" s="459"/>
      <c r="C2364" s="460" t="s">
        <v>621</v>
      </c>
      <c r="D2364" s="495" t="s">
        <v>625</v>
      </c>
      <c r="E2364" s="496" t="s">
        <v>626</v>
      </c>
      <c r="F2364" s="497" t="s">
        <v>624</v>
      </c>
      <c r="G2364" s="464">
        <v>1.3</v>
      </c>
      <c r="H2364" s="465">
        <v>167000</v>
      </c>
      <c r="I2364" s="466">
        <f t="shared" si="69"/>
        <v>217100</v>
      </c>
      <c r="K2364" s="544"/>
    </row>
    <row r="2365" spans="1:11" ht="15" customHeight="1">
      <c r="A2365" s="458"/>
      <c r="B2365" s="459"/>
      <c r="C2365" s="460" t="s">
        <v>621</v>
      </c>
      <c r="D2365" s="495" t="s">
        <v>687</v>
      </c>
      <c r="E2365" s="496" t="s">
        <v>626</v>
      </c>
      <c r="F2365" s="497" t="s">
        <v>624</v>
      </c>
      <c r="G2365" s="464">
        <v>1.05</v>
      </c>
      <c r="H2365" s="465">
        <v>167000</v>
      </c>
      <c r="I2365" s="466">
        <f t="shared" si="69"/>
        <v>175350</v>
      </c>
      <c r="K2365" s="544"/>
    </row>
    <row r="2366" spans="1:11" ht="15" customHeight="1">
      <c r="A2366" s="458"/>
      <c r="B2366" s="459"/>
      <c r="C2366" s="460" t="s">
        <v>621</v>
      </c>
      <c r="D2366" s="495" t="s">
        <v>679</v>
      </c>
      <c r="E2366" s="496" t="s">
        <v>627</v>
      </c>
      <c r="F2366" s="497" t="s">
        <v>624</v>
      </c>
      <c r="G2366" s="464">
        <v>0.26500000000000001</v>
      </c>
      <c r="H2366" s="465">
        <v>200300</v>
      </c>
      <c r="I2366" s="466">
        <f t="shared" si="69"/>
        <v>53079.5</v>
      </c>
      <c r="K2366" s="544"/>
    </row>
    <row r="2367" spans="1:11" ht="15" customHeight="1">
      <c r="A2367" s="458"/>
      <c r="B2367" s="459"/>
      <c r="C2367" s="460" t="s">
        <v>621</v>
      </c>
      <c r="D2367" s="495" t="s">
        <v>628</v>
      </c>
      <c r="E2367" s="496" t="s">
        <v>629</v>
      </c>
      <c r="F2367" s="497" t="s">
        <v>624</v>
      </c>
      <c r="G2367" s="464">
        <v>0.26500000000000001</v>
      </c>
      <c r="H2367" s="465">
        <v>234000</v>
      </c>
      <c r="I2367" s="466">
        <f t="shared" si="69"/>
        <v>62010</v>
      </c>
      <c r="K2367" s="544"/>
    </row>
    <row r="2368" spans="1:11" ht="15" customHeight="1">
      <c r="A2368" s="458"/>
      <c r="B2368" s="459"/>
      <c r="D2368" s="495"/>
      <c r="E2368" s="496"/>
      <c r="F2368" s="497"/>
      <c r="G2368" s="464"/>
      <c r="H2368" s="465"/>
      <c r="I2368" s="466"/>
      <c r="K2368" s="544"/>
    </row>
    <row r="2369" spans="1:11" ht="15" customHeight="1">
      <c r="A2369" s="458">
        <v>2</v>
      </c>
      <c r="B2369" s="459" t="s">
        <v>630</v>
      </c>
      <c r="D2369" s="495"/>
      <c r="E2369" s="496"/>
      <c r="F2369" s="497"/>
      <c r="G2369" s="464"/>
      <c r="H2369" s="465"/>
      <c r="I2369" s="466"/>
      <c r="K2369" s="544"/>
    </row>
    <row r="2370" spans="1:11" ht="15" customHeight="1">
      <c r="A2370" s="458"/>
      <c r="B2370" s="459"/>
      <c r="C2370" s="460" t="s">
        <v>621</v>
      </c>
      <c r="D2370" s="495" t="s">
        <v>920</v>
      </c>
      <c r="E2370" s="496"/>
      <c r="F2370" s="497" t="s">
        <v>652</v>
      </c>
      <c r="G2370" s="464">
        <v>0.32</v>
      </c>
      <c r="H2370" s="465">
        <f t="shared" ref="H2370:H2377" si="70">+H2339</f>
        <v>3250000</v>
      </c>
      <c r="I2370" s="466">
        <f t="shared" ref="I2370:I2380" si="71">G2370*H2370</f>
        <v>1040000</v>
      </c>
      <c r="K2370" s="544"/>
    </row>
    <row r="2371" spans="1:11" ht="15" customHeight="1">
      <c r="A2371" s="458"/>
      <c r="B2371" s="459"/>
      <c r="C2371" s="460" t="s">
        <v>621</v>
      </c>
      <c r="D2371" s="495" t="s">
        <v>904</v>
      </c>
      <c r="E2371" s="496"/>
      <c r="F2371" s="497" t="s">
        <v>96</v>
      </c>
      <c r="G2371" s="464">
        <v>3.2</v>
      </c>
      <c r="H2371" s="465">
        <f t="shared" si="70"/>
        <v>30000</v>
      </c>
      <c r="I2371" s="466">
        <f t="shared" si="71"/>
        <v>96000</v>
      </c>
      <c r="K2371" s="544"/>
    </row>
    <row r="2372" spans="1:11" ht="15" customHeight="1">
      <c r="A2372" s="458"/>
      <c r="B2372" s="459"/>
      <c r="C2372" s="460" t="s">
        <v>621</v>
      </c>
      <c r="D2372" s="495" t="s">
        <v>905</v>
      </c>
      <c r="E2372" s="496"/>
      <c r="F2372" s="497" t="s">
        <v>922</v>
      </c>
      <c r="G2372" s="464">
        <v>1.6</v>
      </c>
      <c r="H2372" s="465">
        <f t="shared" si="70"/>
        <v>6500</v>
      </c>
      <c r="I2372" s="466">
        <f t="shared" si="71"/>
        <v>10400</v>
      </c>
      <c r="K2372" s="544"/>
    </row>
    <row r="2373" spans="1:11" ht="15" customHeight="1">
      <c r="A2373" s="458"/>
      <c r="B2373" s="459"/>
      <c r="C2373" s="460" t="s">
        <v>621</v>
      </c>
      <c r="D2373" s="495" t="s">
        <v>923</v>
      </c>
      <c r="E2373" s="496"/>
      <c r="F2373" s="497" t="s">
        <v>96</v>
      </c>
      <c r="G2373" s="464">
        <v>154</v>
      </c>
      <c r="H2373" s="465">
        <f t="shared" si="70"/>
        <v>13000</v>
      </c>
      <c r="I2373" s="466">
        <f t="shared" si="71"/>
        <v>2002000</v>
      </c>
      <c r="K2373" s="544"/>
    </row>
    <row r="2374" spans="1:11" ht="15" customHeight="1">
      <c r="A2374" s="458"/>
      <c r="B2374" s="459"/>
      <c r="C2374" s="460" t="s">
        <v>621</v>
      </c>
      <c r="D2374" s="495" t="s">
        <v>806</v>
      </c>
      <c r="E2374" s="496"/>
      <c r="F2374" s="497" t="s">
        <v>96</v>
      </c>
      <c r="G2374" s="464">
        <v>2.25</v>
      </c>
      <c r="H2374" s="465">
        <f t="shared" si="70"/>
        <v>20000</v>
      </c>
      <c r="I2374" s="466">
        <f t="shared" si="71"/>
        <v>45000</v>
      </c>
      <c r="K2374" s="544"/>
    </row>
    <row r="2375" spans="1:11" ht="15" customHeight="1">
      <c r="A2375" s="458"/>
      <c r="B2375" s="459"/>
      <c r="C2375" s="460" t="s">
        <v>621</v>
      </c>
      <c r="D2375" s="495" t="s">
        <v>649</v>
      </c>
      <c r="E2375" s="496"/>
      <c r="F2375" s="497" t="s">
        <v>96</v>
      </c>
      <c r="G2375" s="464">
        <v>371</v>
      </c>
      <c r="H2375" s="465">
        <f t="shared" si="70"/>
        <v>1250</v>
      </c>
      <c r="I2375" s="466">
        <f t="shared" si="71"/>
        <v>463750</v>
      </c>
      <c r="K2375" s="544"/>
    </row>
    <row r="2376" spans="1:11" ht="15" customHeight="1">
      <c r="A2376" s="458"/>
      <c r="B2376" s="459"/>
      <c r="C2376" s="460" t="s">
        <v>621</v>
      </c>
      <c r="D2376" s="495" t="s">
        <v>651</v>
      </c>
      <c r="E2376" s="496"/>
      <c r="F2376" s="497" t="s">
        <v>652</v>
      </c>
      <c r="G2376" s="464">
        <v>0.436</v>
      </c>
      <c r="H2376" s="465">
        <f t="shared" si="70"/>
        <v>336466</v>
      </c>
      <c r="I2376" s="466">
        <f t="shared" si="71"/>
        <v>146699.17600000001</v>
      </c>
      <c r="K2376" s="544"/>
    </row>
    <row r="2377" spans="1:11" ht="15" customHeight="1">
      <c r="A2377" s="458"/>
      <c r="B2377" s="459"/>
      <c r="C2377" s="460" t="s">
        <v>621</v>
      </c>
      <c r="D2377" s="495" t="s">
        <v>924</v>
      </c>
      <c r="E2377" s="496"/>
      <c r="F2377" s="497" t="s">
        <v>652</v>
      </c>
      <c r="G2377" s="464">
        <v>0.63500000000000001</v>
      </c>
      <c r="H2377" s="465">
        <f t="shared" si="70"/>
        <v>184800</v>
      </c>
      <c r="I2377" s="466">
        <f t="shared" si="71"/>
        <v>117348</v>
      </c>
      <c r="K2377" s="544"/>
    </row>
    <row r="2378" spans="1:11" ht="15" customHeight="1">
      <c r="A2378" s="458"/>
      <c r="B2378" s="459"/>
      <c r="C2378" s="460" t="s">
        <v>621</v>
      </c>
      <c r="D2378" s="495" t="s">
        <v>927</v>
      </c>
      <c r="E2378" s="496"/>
      <c r="F2378" s="497" t="s">
        <v>652</v>
      </c>
      <c r="G2378" s="464">
        <v>0.12</v>
      </c>
      <c r="H2378" s="465">
        <v>4250000</v>
      </c>
      <c r="I2378" s="466">
        <f t="shared" si="71"/>
        <v>510000</v>
      </c>
      <c r="K2378" s="544"/>
    </row>
    <row r="2379" spans="1:11" ht="15" customHeight="1">
      <c r="A2379" s="458"/>
      <c r="B2379" s="459"/>
      <c r="C2379" s="460" t="s">
        <v>621</v>
      </c>
      <c r="D2379" s="495" t="s">
        <v>928</v>
      </c>
      <c r="E2379" s="496"/>
      <c r="F2379" s="497" t="s">
        <v>641</v>
      </c>
      <c r="G2379" s="464">
        <v>2.8</v>
      </c>
      <c r="H2379" s="465">
        <v>84500</v>
      </c>
      <c r="I2379" s="466">
        <f t="shared" si="71"/>
        <v>236599.99999999997</v>
      </c>
      <c r="K2379" s="544"/>
    </row>
    <row r="2380" spans="1:11" ht="15" customHeight="1">
      <c r="A2380" s="458"/>
      <c r="B2380" s="459"/>
      <c r="C2380" s="460" t="s">
        <v>621</v>
      </c>
      <c r="D2380" s="495" t="str">
        <f>+D2349</f>
        <v>Kayu dolken</v>
      </c>
      <c r="E2380" s="496"/>
      <c r="F2380" s="497" t="s">
        <v>913</v>
      </c>
      <c r="G2380" s="464">
        <v>32</v>
      </c>
      <c r="H2380" s="465">
        <f>+H2349</f>
        <v>27500</v>
      </c>
      <c r="I2380" s="466">
        <f t="shared" si="71"/>
        <v>880000</v>
      </c>
      <c r="K2380" s="544"/>
    </row>
    <row r="2381" spans="1:11" ht="15" customHeight="1">
      <c r="A2381" s="458"/>
      <c r="B2381" s="459"/>
      <c r="D2381" s="495"/>
      <c r="E2381" s="496"/>
      <c r="F2381" s="497"/>
      <c r="G2381" s="464"/>
      <c r="H2381" s="465"/>
      <c r="I2381" s="466"/>
      <c r="K2381" s="544"/>
    </row>
    <row r="2382" spans="1:11" ht="15" customHeight="1">
      <c r="A2382" s="473"/>
      <c r="B2382" s="474" t="s">
        <v>643</v>
      </c>
      <c r="C2382" s="475"/>
      <c r="D2382" s="498"/>
      <c r="E2382" s="499"/>
      <c r="F2382" s="500"/>
      <c r="G2382" s="479"/>
      <c r="H2382" s="480"/>
      <c r="I2382" s="480">
        <f>SUM(I2360:I2381)</f>
        <v>6809341.676</v>
      </c>
      <c r="K2382" s="544"/>
    </row>
    <row r="2383" spans="1:11" ht="15" customHeight="1">
      <c r="A2383" s="481"/>
      <c r="B2383" s="482" t="s">
        <v>644</v>
      </c>
      <c r="C2383" s="483"/>
      <c r="D2383" s="501"/>
      <c r="E2383" s="483"/>
      <c r="F2383" s="486">
        <v>0.15</v>
      </c>
      <c r="G2383" s="487"/>
      <c r="H2383" s="488"/>
      <c r="I2383" s="480">
        <f>I2382*F2383</f>
        <v>1021401.2514</v>
      </c>
      <c r="K2383" s="544"/>
    </row>
    <row r="2384" spans="1:11" ht="15" customHeight="1">
      <c r="A2384" s="481"/>
      <c r="B2384" s="482" t="s">
        <v>645</v>
      </c>
      <c r="C2384" s="483"/>
      <c r="D2384" s="501"/>
      <c r="E2384" s="483"/>
      <c r="F2384" s="483"/>
      <c r="G2384" s="487"/>
      <c r="H2384" s="488"/>
      <c r="I2384" s="480">
        <f>I2382+I2383</f>
        <v>7830742.9274000004</v>
      </c>
      <c r="K2384" s="544"/>
    </row>
    <row r="2385" spans="1:11" ht="15" customHeight="1">
      <c r="A2385" s="502" t="s">
        <v>657</v>
      </c>
      <c r="B2385" s="503"/>
      <c r="C2385" s="504"/>
      <c r="D2385" s="503"/>
      <c r="E2385" s="504"/>
      <c r="F2385" s="504"/>
      <c r="G2385" s="505"/>
      <c r="H2385" s="506"/>
      <c r="I2385" s="507"/>
      <c r="K2385" s="544"/>
    </row>
    <row r="2386" spans="1:11" ht="15" customHeight="1">
      <c r="A2386" s="544"/>
      <c r="B2386" s="503"/>
      <c r="C2386" s="504"/>
      <c r="D2386" s="503"/>
      <c r="E2386" s="504"/>
      <c r="F2386" s="504"/>
      <c r="G2386" s="505"/>
      <c r="H2386" s="506"/>
      <c r="I2386" s="507"/>
      <c r="K2386" s="544"/>
    </row>
    <row r="2387" spans="1:11" ht="15" customHeight="1">
      <c r="A2387" s="433" t="s">
        <v>611</v>
      </c>
      <c r="B2387" s="434"/>
      <c r="C2387" s="419" t="s">
        <v>589</v>
      </c>
      <c r="D2387" s="434" t="s">
        <v>931</v>
      </c>
      <c r="E2387" s="419"/>
      <c r="F2387" s="435"/>
      <c r="G2387" s="436"/>
      <c r="H2387" s="437"/>
      <c r="I2387" s="437"/>
      <c r="K2387" s="544"/>
    </row>
    <row r="2388" spans="1:11" ht="15" customHeight="1">
      <c r="A2388" s="433" t="s">
        <v>613</v>
      </c>
      <c r="B2388" s="434"/>
      <c r="C2388" s="419" t="s">
        <v>589</v>
      </c>
      <c r="D2388" s="434" t="s">
        <v>652</v>
      </c>
      <c r="E2388" s="419"/>
      <c r="F2388" s="435"/>
      <c r="G2388" s="436"/>
      <c r="H2388" s="437"/>
      <c r="I2388" s="437"/>
      <c r="K2388" s="544"/>
    </row>
    <row r="2389" spans="1:11" ht="15" customHeight="1">
      <c r="A2389" s="438" t="s">
        <v>70</v>
      </c>
      <c r="B2389" s="438" t="s">
        <v>350</v>
      </c>
      <c r="C2389" s="439"/>
      <c r="D2389" s="440"/>
      <c r="E2389" s="441" t="s">
        <v>614</v>
      </c>
      <c r="F2389" s="441" t="s">
        <v>615</v>
      </c>
      <c r="G2389" s="442" t="s">
        <v>616</v>
      </c>
      <c r="H2389" s="443" t="s">
        <v>617</v>
      </c>
      <c r="I2389" s="443" t="s">
        <v>618</v>
      </c>
      <c r="K2389" s="544"/>
    </row>
    <row r="2390" spans="1:11" ht="15" customHeight="1">
      <c r="A2390" s="444"/>
      <c r="B2390" s="444"/>
      <c r="C2390" s="445"/>
      <c r="D2390" s="446"/>
      <c r="E2390" s="447"/>
      <c r="F2390" s="447"/>
      <c r="G2390" s="448"/>
      <c r="H2390" s="449" t="s">
        <v>619</v>
      </c>
      <c r="I2390" s="449" t="s">
        <v>619</v>
      </c>
      <c r="K2390" s="544"/>
    </row>
    <row r="2391" spans="1:11" ht="15" customHeight="1">
      <c r="A2391" s="450"/>
      <c r="B2391" s="451"/>
      <c r="C2391" s="452"/>
      <c r="D2391" s="490"/>
      <c r="E2391" s="491"/>
      <c r="F2391" s="492"/>
      <c r="G2391" s="456"/>
      <c r="H2391" s="457"/>
      <c r="I2391" s="457"/>
      <c r="K2391" s="544"/>
    </row>
    <row r="2392" spans="1:11" ht="15" customHeight="1">
      <c r="A2392" s="458">
        <v>1</v>
      </c>
      <c r="B2392" s="459" t="s">
        <v>620</v>
      </c>
      <c r="D2392" s="495"/>
      <c r="E2392" s="496"/>
      <c r="F2392" s="497"/>
      <c r="G2392" s="464"/>
      <c r="H2392" s="465"/>
      <c r="I2392" s="466"/>
      <c r="K2392" s="544"/>
    </row>
    <row r="2393" spans="1:11" ht="15" customHeight="1">
      <c r="A2393" s="458"/>
      <c r="B2393" s="459"/>
      <c r="C2393" s="460" t="s">
        <v>621</v>
      </c>
      <c r="D2393" s="495" t="s">
        <v>622</v>
      </c>
      <c r="E2393" s="496" t="s">
        <v>623</v>
      </c>
      <c r="F2393" s="497" t="s">
        <v>624</v>
      </c>
      <c r="G2393" s="464">
        <v>5.3</v>
      </c>
      <c r="H2393" s="465">
        <v>133600</v>
      </c>
      <c r="I2393" s="466">
        <f t="shared" ref="I2393:I2398" si="72">G2393*H2393</f>
        <v>708080</v>
      </c>
      <c r="K2393" s="544"/>
    </row>
    <row r="2394" spans="1:11" ht="15" customHeight="1">
      <c r="A2394" s="458"/>
      <c r="B2394" s="459"/>
      <c r="C2394" s="460" t="s">
        <v>621</v>
      </c>
      <c r="D2394" s="495" t="s">
        <v>659</v>
      </c>
      <c r="E2394" s="496" t="s">
        <v>626</v>
      </c>
      <c r="F2394" s="497" t="s">
        <v>624</v>
      </c>
      <c r="G2394" s="464">
        <v>0.27500000000000002</v>
      </c>
      <c r="H2394" s="465">
        <v>167000</v>
      </c>
      <c r="I2394" s="466">
        <f t="shared" si="72"/>
        <v>45925.000000000007</v>
      </c>
      <c r="K2394" s="544"/>
    </row>
    <row r="2395" spans="1:11" ht="15" customHeight="1">
      <c r="A2395" s="458"/>
      <c r="B2395" s="459"/>
      <c r="C2395" s="460" t="s">
        <v>621</v>
      </c>
      <c r="D2395" s="495" t="s">
        <v>625</v>
      </c>
      <c r="E2395" s="496" t="s">
        <v>626</v>
      </c>
      <c r="F2395" s="497" t="s">
        <v>624</v>
      </c>
      <c r="G2395" s="464">
        <v>1.3</v>
      </c>
      <c r="H2395" s="465">
        <v>167000</v>
      </c>
      <c r="I2395" s="466">
        <f t="shared" si="72"/>
        <v>217100</v>
      </c>
      <c r="K2395" s="544"/>
    </row>
    <row r="2396" spans="1:11" ht="15" customHeight="1">
      <c r="A2396" s="458"/>
      <c r="B2396" s="459"/>
      <c r="C2396" s="460" t="s">
        <v>621</v>
      </c>
      <c r="D2396" s="495" t="s">
        <v>687</v>
      </c>
      <c r="E2396" s="496" t="s">
        <v>626</v>
      </c>
      <c r="F2396" s="497" t="s">
        <v>624</v>
      </c>
      <c r="G2396" s="464">
        <v>1.05</v>
      </c>
      <c r="H2396" s="465">
        <v>167000</v>
      </c>
      <c r="I2396" s="466">
        <f t="shared" si="72"/>
        <v>175350</v>
      </c>
      <c r="K2396" s="544"/>
    </row>
    <row r="2397" spans="1:11" ht="15" customHeight="1">
      <c r="A2397" s="458"/>
      <c r="B2397" s="459"/>
      <c r="C2397" s="460" t="s">
        <v>621</v>
      </c>
      <c r="D2397" s="495" t="s">
        <v>679</v>
      </c>
      <c r="E2397" s="496" t="s">
        <v>627</v>
      </c>
      <c r="F2397" s="497" t="s">
        <v>624</v>
      </c>
      <c r="G2397" s="464">
        <v>0.26200000000000001</v>
      </c>
      <c r="H2397" s="465">
        <v>200300</v>
      </c>
      <c r="I2397" s="466">
        <f t="shared" si="72"/>
        <v>52478.6</v>
      </c>
      <c r="K2397" s="544"/>
    </row>
    <row r="2398" spans="1:11" ht="15" customHeight="1">
      <c r="A2398" s="458"/>
      <c r="B2398" s="459"/>
      <c r="C2398" s="460" t="s">
        <v>621</v>
      </c>
      <c r="D2398" s="495" t="s">
        <v>628</v>
      </c>
      <c r="E2398" s="496" t="s">
        <v>629</v>
      </c>
      <c r="F2398" s="497" t="s">
        <v>624</v>
      </c>
      <c r="G2398" s="464">
        <v>0.26500000000000001</v>
      </c>
      <c r="H2398" s="465">
        <v>234000</v>
      </c>
      <c r="I2398" s="466">
        <f t="shared" si="72"/>
        <v>62010</v>
      </c>
      <c r="K2398" s="544"/>
    </row>
    <row r="2399" spans="1:11" ht="15" customHeight="1">
      <c r="A2399" s="458"/>
      <c r="B2399" s="459"/>
      <c r="D2399" s="495"/>
      <c r="E2399" s="496"/>
      <c r="F2399" s="497"/>
      <c r="G2399" s="464"/>
      <c r="H2399" s="465"/>
      <c r="I2399" s="466"/>
      <c r="K2399" s="544"/>
    </row>
    <row r="2400" spans="1:11" ht="15" customHeight="1">
      <c r="A2400" s="458">
        <v>2</v>
      </c>
      <c r="B2400" s="459" t="s">
        <v>630</v>
      </c>
      <c r="D2400" s="495"/>
      <c r="E2400" s="496"/>
      <c r="F2400" s="497"/>
      <c r="G2400" s="464"/>
      <c r="H2400" s="465"/>
      <c r="I2400" s="466"/>
      <c r="K2400" s="544"/>
    </row>
    <row r="2401" spans="1:11" ht="15" customHeight="1">
      <c r="A2401" s="458"/>
      <c r="B2401" s="459"/>
      <c r="C2401" s="460" t="s">
        <v>621</v>
      </c>
      <c r="D2401" s="495" t="s">
        <v>920</v>
      </c>
      <c r="E2401" s="496"/>
      <c r="F2401" s="497" t="s">
        <v>652</v>
      </c>
      <c r="G2401" s="464">
        <v>0.24</v>
      </c>
      <c r="H2401" s="465">
        <f>H2370</f>
        <v>3250000</v>
      </c>
      <c r="I2401" s="466">
        <f t="shared" ref="I2401:I2411" si="73">G2401*H2401</f>
        <v>780000</v>
      </c>
      <c r="K2401" s="544"/>
    </row>
    <row r="2402" spans="1:11" ht="15" customHeight="1">
      <c r="A2402" s="458"/>
      <c r="B2402" s="459"/>
      <c r="C2402" s="460" t="s">
        <v>621</v>
      </c>
      <c r="D2402" s="495" t="s">
        <v>904</v>
      </c>
      <c r="E2402" s="496"/>
      <c r="F2402" s="497" t="s">
        <v>96</v>
      </c>
      <c r="G2402" s="464">
        <v>3.2</v>
      </c>
      <c r="H2402" s="465">
        <f t="shared" ref="H2402:H2410" si="74">H2371</f>
        <v>30000</v>
      </c>
      <c r="I2402" s="466">
        <f t="shared" si="73"/>
        <v>96000</v>
      </c>
      <c r="K2402" s="544"/>
    </row>
    <row r="2403" spans="1:11" ht="15" customHeight="1">
      <c r="A2403" s="458"/>
      <c r="B2403" s="459"/>
      <c r="C2403" s="460" t="s">
        <v>621</v>
      </c>
      <c r="D2403" s="495" t="s">
        <v>905</v>
      </c>
      <c r="E2403" s="496"/>
      <c r="F2403" s="497" t="s">
        <v>922</v>
      </c>
      <c r="G2403" s="464">
        <v>1.6</v>
      </c>
      <c r="H2403" s="465">
        <f t="shared" si="74"/>
        <v>6500</v>
      </c>
      <c r="I2403" s="466">
        <f t="shared" si="73"/>
        <v>10400</v>
      </c>
      <c r="K2403" s="544"/>
    </row>
    <row r="2404" spans="1:11" ht="15" customHeight="1">
      <c r="A2404" s="458"/>
      <c r="B2404" s="459"/>
      <c r="C2404" s="460" t="s">
        <v>621</v>
      </c>
      <c r="D2404" s="495" t="s">
        <v>923</v>
      </c>
      <c r="E2404" s="496"/>
      <c r="F2404" s="497" t="s">
        <v>96</v>
      </c>
      <c r="G2404" s="464">
        <v>157.5</v>
      </c>
      <c r="H2404" s="465">
        <f t="shared" si="74"/>
        <v>13000</v>
      </c>
      <c r="I2404" s="466">
        <f t="shared" si="73"/>
        <v>2047500</v>
      </c>
      <c r="K2404" s="544"/>
    </row>
    <row r="2405" spans="1:11" ht="15" customHeight="1">
      <c r="A2405" s="458"/>
      <c r="B2405" s="459"/>
      <c r="C2405" s="460" t="s">
        <v>621</v>
      </c>
      <c r="D2405" s="495" t="s">
        <v>806</v>
      </c>
      <c r="E2405" s="496"/>
      <c r="F2405" s="497" t="s">
        <v>96</v>
      </c>
      <c r="G2405" s="464">
        <v>2.25</v>
      </c>
      <c r="H2405" s="465">
        <f t="shared" si="74"/>
        <v>20000</v>
      </c>
      <c r="I2405" s="466">
        <f t="shared" si="73"/>
        <v>45000</v>
      </c>
      <c r="K2405" s="544"/>
    </row>
    <row r="2406" spans="1:11" ht="15" customHeight="1">
      <c r="A2406" s="458"/>
      <c r="B2406" s="459"/>
      <c r="C2406" s="460" t="s">
        <v>621</v>
      </c>
      <c r="D2406" s="495" t="s">
        <v>649</v>
      </c>
      <c r="E2406" s="496"/>
      <c r="F2406" s="497" t="s">
        <v>96</v>
      </c>
      <c r="G2406" s="464">
        <v>371</v>
      </c>
      <c r="H2406" s="465">
        <f t="shared" si="74"/>
        <v>1250</v>
      </c>
      <c r="I2406" s="466">
        <f t="shared" si="73"/>
        <v>463750</v>
      </c>
      <c r="K2406" s="544"/>
    </row>
    <row r="2407" spans="1:11" ht="15" customHeight="1">
      <c r="A2407" s="458"/>
      <c r="B2407" s="459"/>
      <c r="C2407" s="460" t="s">
        <v>621</v>
      </c>
      <c r="D2407" s="495" t="s">
        <v>651</v>
      </c>
      <c r="E2407" s="496"/>
      <c r="F2407" s="497" t="s">
        <v>652</v>
      </c>
      <c r="G2407" s="464">
        <v>0.436</v>
      </c>
      <c r="H2407" s="465">
        <f t="shared" si="74"/>
        <v>336466</v>
      </c>
      <c r="I2407" s="466">
        <f t="shared" si="73"/>
        <v>146699.17600000001</v>
      </c>
      <c r="K2407" s="544"/>
    </row>
    <row r="2408" spans="1:11" ht="15" customHeight="1">
      <c r="A2408" s="458"/>
      <c r="B2408" s="459"/>
      <c r="C2408" s="460" t="s">
        <v>621</v>
      </c>
      <c r="D2408" s="495" t="s">
        <v>924</v>
      </c>
      <c r="E2408" s="496"/>
      <c r="F2408" s="497" t="s">
        <v>652</v>
      </c>
      <c r="G2408" s="464">
        <v>0.63500000000000001</v>
      </c>
      <c r="H2408" s="465">
        <f t="shared" si="74"/>
        <v>184800</v>
      </c>
      <c r="I2408" s="466">
        <f t="shared" si="73"/>
        <v>117348</v>
      </c>
      <c r="K2408" s="544"/>
    </row>
    <row r="2409" spans="1:11" ht="15" customHeight="1">
      <c r="A2409" s="458"/>
      <c r="B2409" s="459"/>
      <c r="C2409" s="460" t="s">
        <v>621</v>
      </c>
      <c r="D2409" s="495" t="s">
        <v>927</v>
      </c>
      <c r="E2409" s="496"/>
      <c r="F2409" s="497" t="s">
        <v>652</v>
      </c>
      <c r="G2409" s="464">
        <v>0.16</v>
      </c>
      <c r="H2409" s="465">
        <f t="shared" si="74"/>
        <v>4250000</v>
      </c>
      <c r="I2409" s="466">
        <f t="shared" si="73"/>
        <v>680000</v>
      </c>
      <c r="K2409" s="544"/>
    </row>
    <row r="2410" spans="1:11" ht="15" customHeight="1">
      <c r="A2410" s="458"/>
      <c r="B2410" s="459"/>
      <c r="C2410" s="460" t="s">
        <v>621</v>
      </c>
      <c r="D2410" s="495" t="s">
        <v>928</v>
      </c>
      <c r="E2410" s="496"/>
      <c r="F2410" s="497" t="s">
        <v>641</v>
      </c>
      <c r="G2410" s="464">
        <v>2.8</v>
      </c>
      <c r="H2410" s="465">
        <f t="shared" si="74"/>
        <v>84500</v>
      </c>
      <c r="I2410" s="466">
        <f t="shared" si="73"/>
        <v>236599.99999999997</v>
      </c>
      <c r="K2410" s="544"/>
    </row>
    <row r="2411" spans="1:11" ht="15" customHeight="1">
      <c r="A2411" s="458"/>
      <c r="B2411" s="459"/>
      <c r="C2411" s="460" t="s">
        <v>621</v>
      </c>
      <c r="D2411" s="495" t="s">
        <v>932</v>
      </c>
      <c r="E2411" s="496"/>
      <c r="F2411" s="497" t="s">
        <v>913</v>
      </c>
      <c r="G2411" s="464">
        <v>24</v>
      </c>
      <c r="H2411" s="465">
        <v>27500</v>
      </c>
      <c r="I2411" s="466">
        <f t="shared" si="73"/>
        <v>660000</v>
      </c>
      <c r="K2411" s="544"/>
    </row>
    <row r="2412" spans="1:11" ht="15" customHeight="1">
      <c r="A2412" s="458"/>
      <c r="B2412" s="459"/>
      <c r="D2412" s="495"/>
      <c r="E2412" s="496"/>
      <c r="F2412" s="497"/>
      <c r="G2412" s="464"/>
      <c r="H2412" s="465"/>
      <c r="I2412" s="466"/>
      <c r="K2412" s="544"/>
    </row>
    <row r="2413" spans="1:11" ht="15" customHeight="1">
      <c r="A2413" s="473"/>
      <c r="B2413" s="474" t="s">
        <v>643</v>
      </c>
      <c r="C2413" s="475"/>
      <c r="D2413" s="498"/>
      <c r="E2413" s="499"/>
      <c r="F2413" s="500"/>
      <c r="G2413" s="479"/>
      <c r="H2413" s="480"/>
      <c r="I2413" s="480">
        <f>SUM(I2391:I2412)</f>
        <v>6544240.7759999996</v>
      </c>
      <c r="K2413" s="544"/>
    </row>
    <row r="2414" spans="1:11" ht="15" customHeight="1">
      <c r="A2414" s="481"/>
      <c r="B2414" s="482" t="s">
        <v>644</v>
      </c>
      <c r="C2414" s="483"/>
      <c r="D2414" s="501"/>
      <c r="E2414" s="483"/>
      <c r="F2414" s="486">
        <v>0.15</v>
      </c>
      <c r="G2414" s="487"/>
      <c r="H2414" s="488"/>
      <c r="I2414" s="480">
        <f>I2413*F2414</f>
        <v>981636.11639999994</v>
      </c>
      <c r="K2414" s="544"/>
    </row>
    <row r="2415" spans="1:11" ht="15" customHeight="1">
      <c r="A2415" s="481"/>
      <c r="B2415" s="482" t="s">
        <v>645</v>
      </c>
      <c r="C2415" s="483"/>
      <c r="D2415" s="501"/>
      <c r="E2415" s="483"/>
      <c r="F2415" s="483"/>
      <c r="G2415" s="487"/>
      <c r="H2415" s="488"/>
      <c r="I2415" s="480">
        <f>I2413+I2414</f>
        <v>7525876.8923999993</v>
      </c>
      <c r="K2415" s="544"/>
    </row>
    <row r="2416" spans="1:11" ht="15" customHeight="1">
      <c r="A2416" s="502" t="s">
        <v>657</v>
      </c>
      <c r="B2416" s="503"/>
      <c r="C2416" s="504"/>
      <c r="D2416" s="503"/>
      <c r="E2416" s="504"/>
      <c r="F2416" s="504"/>
      <c r="G2416" s="505"/>
      <c r="H2416" s="506"/>
      <c r="I2416" s="507"/>
      <c r="K2416" s="544"/>
    </row>
    <row r="2417" spans="1:11" ht="15" customHeight="1">
      <c r="A2417" s="544"/>
      <c r="B2417" s="503"/>
      <c r="C2417" s="504"/>
      <c r="D2417" s="503"/>
      <c r="E2417" s="504"/>
      <c r="F2417" s="504"/>
      <c r="G2417" s="505"/>
      <c r="H2417" s="506"/>
      <c r="I2417" s="507"/>
      <c r="K2417" s="544"/>
    </row>
    <row r="2418" spans="1:11" ht="15" customHeight="1">
      <c r="A2418" s="433" t="s">
        <v>611</v>
      </c>
      <c r="B2418" s="434"/>
      <c r="C2418" s="419" t="s">
        <v>589</v>
      </c>
      <c r="D2418" s="434" t="s">
        <v>933</v>
      </c>
      <c r="E2418" s="419"/>
      <c r="F2418" s="435"/>
      <c r="G2418" s="436"/>
      <c r="H2418" s="437"/>
      <c r="I2418" s="437"/>
      <c r="K2418" s="544"/>
    </row>
    <row r="2419" spans="1:11" ht="15" customHeight="1">
      <c r="A2419" s="433" t="s">
        <v>613</v>
      </c>
      <c r="B2419" s="434"/>
      <c r="C2419" s="419" t="s">
        <v>589</v>
      </c>
      <c r="D2419" s="434" t="s">
        <v>652</v>
      </c>
      <c r="E2419" s="419"/>
      <c r="F2419" s="435"/>
      <c r="G2419" s="436"/>
      <c r="H2419" s="437"/>
      <c r="I2419" s="437"/>
      <c r="K2419" s="544"/>
    </row>
    <row r="2420" spans="1:11" ht="15" customHeight="1">
      <c r="A2420" s="438" t="s">
        <v>70</v>
      </c>
      <c r="B2420" s="438" t="s">
        <v>350</v>
      </c>
      <c r="C2420" s="439"/>
      <c r="D2420" s="440"/>
      <c r="E2420" s="441" t="s">
        <v>614</v>
      </c>
      <c r="F2420" s="441" t="s">
        <v>615</v>
      </c>
      <c r="G2420" s="442" t="s">
        <v>616</v>
      </c>
      <c r="H2420" s="443" t="s">
        <v>617</v>
      </c>
      <c r="I2420" s="443" t="s">
        <v>618</v>
      </c>
      <c r="K2420" s="544"/>
    </row>
    <row r="2421" spans="1:11" ht="15" customHeight="1">
      <c r="A2421" s="444"/>
      <c r="B2421" s="444"/>
      <c r="C2421" s="445"/>
      <c r="D2421" s="446"/>
      <c r="E2421" s="447"/>
      <c r="F2421" s="447"/>
      <c r="G2421" s="448"/>
      <c r="H2421" s="449" t="s">
        <v>619</v>
      </c>
      <c r="I2421" s="449" t="s">
        <v>619</v>
      </c>
      <c r="K2421" s="544"/>
    </row>
    <row r="2422" spans="1:11" ht="15" customHeight="1">
      <c r="A2422" s="450"/>
      <c r="B2422" s="451"/>
      <c r="C2422" s="452"/>
      <c r="D2422" s="490"/>
      <c r="E2422" s="491"/>
      <c r="F2422" s="492"/>
      <c r="G2422" s="456"/>
      <c r="H2422" s="457"/>
      <c r="I2422" s="457"/>
      <c r="K2422" s="544"/>
    </row>
    <row r="2423" spans="1:11" ht="15" customHeight="1">
      <c r="A2423" s="458">
        <v>1</v>
      </c>
      <c r="B2423" s="459" t="s">
        <v>620</v>
      </c>
      <c r="D2423" s="495"/>
      <c r="E2423" s="496"/>
      <c r="F2423" s="497"/>
      <c r="G2423" s="464"/>
      <c r="H2423" s="465"/>
      <c r="I2423" s="466"/>
      <c r="K2423" s="544"/>
    </row>
    <row r="2424" spans="1:11" ht="15" customHeight="1">
      <c r="A2424" s="458"/>
      <c r="B2424" s="459"/>
      <c r="C2424" s="460" t="s">
        <v>621</v>
      </c>
      <c r="D2424" s="495" t="s">
        <v>622</v>
      </c>
      <c r="E2424" s="496" t="s">
        <v>623</v>
      </c>
      <c r="F2424" s="497" t="s">
        <v>624</v>
      </c>
      <c r="G2424" s="464">
        <v>5.65</v>
      </c>
      <c r="H2424" s="465">
        <v>133600</v>
      </c>
      <c r="I2424" s="466">
        <f t="shared" ref="I2424:I2429" si="75">G2424*H2424</f>
        <v>754840</v>
      </c>
      <c r="K2424" s="544"/>
    </row>
    <row r="2425" spans="1:11" ht="15" customHeight="1">
      <c r="A2425" s="458"/>
      <c r="B2425" s="459"/>
      <c r="C2425" s="460" t="s">
        <v>621</v>
      </c>
      <c r="D2425" s="495" t="s">
        <v>659</v>
      </c>
      <c r="E2425" s="496" t="s">
        <v>626</v>
      </c>
      <c r="F2425" s="497" t="s">
        <v>624</v>
      </c>
      <c r="G2425" s="464">
        <v>0.27500000000000002</v>
      </c>
      <c r="H2425" s="465">
        <v>167000</v>
      </c>
      <c r="I2425" s="466">
        <f t="shared" si="75"/>
        <v>45925.000000000007</v>
      </c>
      <c r="K2425" s="544"/>
    </row>
    <row r="2426" spans="1:11" ht="15" customHeight="1">
      <c r="A2426" s="458"/>
      <c r="B2426" s="459"/>
      <c r="C2426" s="460" t="s">
        <v>621</v>
      </c>
      <c r="D2426" s="495" t="s">
        <v>625</v>
      </c>
      <c r="E2426" s="496" t="s">
        <v>626</v>
      </c>
      <c r="F2426" s="497" t="s">
        <v>624</v>
      </c>
      <c r="G2426" s="464">
        <v>1.56</v>
      </c>
      <c r="H2426" s="465">
        <v>167000</v>
      </c>
      <c r="I2426" s="466">
        <f t="shared" si="75"/>
        <v>260520</v>
      </c>
      <c r="K2426" s="544"/>
    </row>
    <row r="2427" spans="1:11" ht="15" customHeight="1">
      <c r="A2427" s="458"/>
      <c r="B2427" s="459"/>
      <c r="C2427" s="460" t="s">
        <v>621</v>
      </c>
      <c r="D2427" s="495" t="s">
        <v>687</v>
      </c>
      <c r="E2427" s="496" t="s">
        <v>626</v>
      </c>
      <c r="F2427" s="497" t="s">
        <v>624</v>
      </c>
      <c r="G2427" s="464">
        <v>1.4</v>
      </c>
      <c r="H2427" s="465">
        <v>167000</v>
      </c>
      <c r="I2427" s="466">
        <f t="shared" si="75"/>
        <v>233799.99999999997</v>
      </c>
      <c r="K2427" s="544"/>
    </row>
    <row r="2428" spans="1:11" ht="15" customHeight="1">
      <c r="A2428" s="458"/>
      <c r="B2428" s="459"/>
      <c r="C2428" s="460" t="s">
        <v>621</v>
      </c>
      <c r="D2428" s="495" t="s">
        <v>679</v>
      </c>
      <c r="E2428" s="496" t="s">
        <v>627</v>
      </c>
      <c r="F2428" s="497" t="s">
        <v>624</v>
      </c>
      <c r="G2428" s="464">
        <v>0.32300000000000001</v>
      </c>
      <c r="H2428" s="465">
        <v>200300</v>
      </c>
      <c r="I2428" s="466">
        <f t="shared" si="75"/>
        <v>64696.9</v>
      </c>
      <c r="K2428" s="544"/>
    </row>
    <row r="2429" spans="1:11" ht="15" customHeight="1">
      <c r="A2429" s="458"/>
      <c r="B2429" s="459"/>
      <c r="C2429" s="460" t="s">
        <v>621</v>
      </c>
      <c r="D2429" s="495" t="s">
        <v>628</v>
      </c>
      <c r="E2429" s="496" t="s">
        <v>629</v>
      </c>
      <c r="F2429" s="497" t="s">
        <v>624</v>
      </c>
      <c r="G2429" s="464">
        <v>0.28299999999999997</v>
      </c>
      <c r="H2429" s="465">
        <v>234000</v>
      </c>
      <c r="I2429" s="466">
        <f t="shared" si="75"/>
        <v>66222</v>
      </c>
      <c r="K2429" s="544"/>
    </row>
    <row r="2430" spans="1:11" ht="15" customHeight="1">
      <c r="A2430" s="458"/>
      <c r="B2430" s="459"/>
      <c r="D2430" s="495"/>
      <c r="E2430" s="496"/>
      <c r="F2430" s="497"/>
      <c r="G2430" s="464"/>
      <c r="H2430" s="465"/>
      <c r="I2430" s="466"/>
      <c r="K2430" s="544"/>
    </row>
    <row r="2431" spans="1:11" ht="15" customHeight="1">
      <c r="A2431" s="458">
        <v>2</v>
      </c>
      <c r="B2431" s="459" t="s">
        <v>630</v>
      </c>
      <c r="D2431" s="495"/>
      <c r="E2431" s="496"/>
      <c r="F2431" s="497"/>
      <c r="G2431" s="464"/>
      <c r="H2431" s="465"/>
      <c r="I2431" s="466"/>
      <c r="K2431" s="544"/>
    </row>
    <row r="2432" spans="1:11" ht="15" customHeight="1">
      <c r="A2432" s="458"/>
      <c r="B2432" s="459"/>
      <c r="C2432" s="460" t="s">
        <v>621</v>
      </c>
      <c r="D2432" s="495" t="s">
        <v>920</v>
      </c>
      <c r="E2432" s="496"/>
      <c r="F2432" s="497" t="s">
        <v>652</v>
      </c>
      <c r="G2432" s="464">
        <v>0.25</v>
      </c>
      <c r="H2432" s="465">
        <f>H2401</f>
        <v>3250000</v>
      </c>
      <c r="I2432" s="466">
        <f t="shared" ref="I2432:I2442" si="76">G2432*H2432</f>
        <v>812500</v>
      </c>
      <c r="K2432" s="544"/>
    </row>
    <row r="2433" spans="1:11" ht="15" customHeight="1">
      <c r="A2433" s="458"/>
      <c r="B2433" s="459"/>
      <c r="C2433" s="460" t="s">
        <v>621</v>
      </c>
      <c r="D2433" s="495" t="s">
        <v>904</v>
      </c>
      <c r="E2433" s="496"/>
      <c r="F2433" s="497" t="s">
        <v>96</v>
      </c>
      <c r="G2433" s="464">
        <v>3</v>
      </c>
      <c r="H2433" s="465">
        <f t="shared" ref="H2433:H2442" si="77">H2402</f>
        <v>30000</v>
      </c>
      <c r="I2433" s="466">
        <f t="shared" si="76"/>
        <v>90000</v>
      </c>
      <c r="K2433" s="544"/>
    </row>
    <row r="2434" spans="1:11" ht="15" customHeight="1">
      <c r="A2434" s="458"/>
      <c r="B2434" s="459"/>
      <c r="C2434" s="460" t="s">
        <v>621</v>
      </c>
      <c r="D2434" s="495" t="s">
        <v>905</v>
      </c>
      <c r="E2434" s="496"/>
      <c r="F2434" s="497" t="s">
        <v>922</v>
      </c>
      <c r="G2434" s="464">
        <v>1.2</v>
      </c>
      <c r="H2434" s="465">
        <f t="shared" si="77"/>
        <v>6500</v>
      </c>
      <c r="I2434" s="466">
        <f t="shared" si="76"/>
        <v>7800</v>
      </c>
      <c r="K2434" s="544"/>
    </row>
    <row r="2435" spans="1:11" ht="15" customHeight="1">
      <c r="A2435" s="458"/>
      <c r="B2435" s="459"/>
      <c r="C2435" s="460" t="s">
        <v>621</v>
      </c>
      <c r="D2435" s="495" t="s">
        <v>923</v>
      </c>
      <c r="E2435" s="496"/>
      <c r="F2435" s="497" t="s">
        <v>96</v>
      </c>
      <c r="G2435" s="464">
        <v>190</v>
      </c>
      <c r="H2435" s="465">
        <f t="shared" si="77"/>
        <v>13000</v>
      </c>
      <c r="I2435" s="466">
        <f t="shared" si="76"/>
        <v>2470000</v>
      </c>
      <c r="K2435" s="544"/>
    </row>
    <row r="2436" spans="1:11" ht="15" customHeight="1">
      <c r="A2436" s="458"/>
      <c r="B2436" s="459"/>
      <c r="C2436" s="460" t="s">
        <v>621</v>
      </c>
      <c r="D2436" s="495" t="s">
        <v>806</v>
      </c>
      <c r="E2436" s="496"/>
      <c r="F2436" s="497" t="s">
        <v>96</v>
      </c>
      <c r="G2436" s="464">
        <v>3</v>
      </c>
      <c r="H2436" s="465">
        <f t="shared" si="77"/>
        <v>20000</v>
      </c>
      <c r="I2436" s="466">
        <f t="shared" si="76"/>
        <v>60000</v>
      </c>
      <c r="K2436" s="544"/>
    </row>
    <row r="2437" spans="1:11" ht="15" customHeight="1">
      <c r="A2437" s="458"/>
      <c r="B2437" s="459"/>
      <c r="C2437" s="460" t="s">
        <v>621</v>
      </c>
      <c r="D2437" s="495" t="s">
        <v>649</v>
      </c>
      <c r="E2437" s="496"/>
      <c r="F2437" s="497" t="s">
        <v>96</v>
      </c>
      <c r="G2437" s="464">
        <v>371</v>
      </c>
      <c r="H2437" s="465">
        <f t="shared" si="77"/>
        <v>1250</v>
      </c>
      <c r="I2437" s="466">
        <f t="shared" si="76"/>
        <v>463750</v>
      </c>
      <c r="K2437" s="544"/>
    </row>
    <row r="2438" spans="1:11" ht="15" customHeight="1">
      <c r="A2438" s="458"/>
      <c r="B2438" s="459"/>
      <c r="C2438" s="460" t="s">
        <v>621</v>
      </c>
      <c r="D2438" s="495" t="s">
        <v>651</v>
      </c>
      <c r="E2438" s="496"/>
      <c r="F2438" s="497" t="s">
        <v>652</v>
      </c>
      <c r="G2438" s="464">
        <v>0.436</v>
      </c>
      <c r="H2438" s="465">
        <f t="shared" si="77"/>
        <v>336466</v>
      </c>
      <c r="I2438" s="466">
        <f t="shared" si="76"/>
        <v>146699.17600000001</v>
      </c>
      <c r="K2438" s="544"/>
    </row>
    <row r="2439" spans="1:11" ht="15" customHeight="1">
      <c r="A2439" s="458"/>
      <c r="B2439" s="459"/>
      <c r="C2439" s="460" t="s">
        <v>621</v>
      </c>
      <c r="D2439" s="495" t="s">
        <v>924</v>
      </c>
      <c r="E2439" s="496"/>
      <c r="F2439" s="497" t="s">
        <v>652</v>
      </c>
      <c r="G2439" s="464">
        <v>0.63500000000000001</v>
      </c>
      <c r="H2439" s="465">
        <f t="shared" si="77"/>
        <v>184800</v>
      </c>
      <c r="I2439" s="466">
        <f t="shared" si="76"/>
        <v>117348</v>
      </c>
      <c r="K2439" s="544"/>
    </row>
    <row r="2440" spans="1:11" ht="15" customHeight="1">
      <c r="A2440" s="458"/>
      <c r="B2440" s="459"/>
      <c r="C2440" s="460" t="s">
        <v>621</v>
      </c>
      <c r="D2440" s="495" t="s">
        <v>927</v>
      </c>
      <c r="E2440" s="496"/>
      <c r="F2440" s="497" t="s">
        <v>652</v>
      </c>
      <c r="G2440" s="464">
        <v>0.105</v>
      </c>
      <c r="H2440" s="465">
        <f t="shared" si="77"/>
        <v>4250000</v>
      </c>
      <c r="I2440" s="466">
        <f t="shared" si="76"/>
        <v>446250</v>
      </c>
      <c r="K2440" s="544"/>
    </row>
    <row r="2441" spans="1:11" ht="15" customHeight="1">
      <c r="A2441" s="458"/>
      <c r="B2441" s="459"/>
      <c r="C2441" s="460" t="s">
        <v>621</v>
      </c>
      <c r="D2441" s="495" t="s">
        <v>928</v>
      </c>
      <c r="E2441" s="496"/>
      <c r="F2441" s="497" t="s">
        <v>641</v>
      </c>
      <c r="G2441" s="464">
        <v>1.5</v>
      </c>
      <c r="H2441" s="465">
        <f t="shared" si="77"/>
        <v>84500</v>
      </c>
      <c r="I2441" s="466">
        <f t="shared" si="76"/>
        <v>126750</v>
      </c>
      <c r="K2441" s="544"/>
    </row>
    <row r="2442" spans="1:11" ht="15" customHeight="1">
      <c r="A2442" s="458"/>
      <c r="B2442" s="459"/>
      <c r="C2442" s="460" t="s">
        <v>621</v>
      </c>
      <c r="D2442" s="495" t="s">
        <v>932</v>
      </c>
      <c r="E2442" s="496"/>
      <c r="F2442" s="497" t="s">
        <v>913</v>
      </c>
      <c r="G2442" s="464">
        <v>14</v>
      </c>
      <c r="H2442" s="465">
        <f t="shared" si="77"/>
        <v>27500</v>
      </c>
      <c r="I2442" s="466">
        <f t="shared" si="76"/>
        <v>385000</v>
      </c>
      <c r="K2442" s="544"/>
    </row>
    <row r="2443" spans="1:11" ht="15" customHeight="1">
      <c r="A2443" s="458"/>
      <c r="B2443" s="459"/>
      <c r="D2443" s="495"/>
      <c r="E2443" s="496"/>
      <c r="F2443" s="497"/>
      <c r="G2443" s="464"/>
      <c r="H2443" s="465"/>
      <c r="I2443" s="466"/>
      <c r="K2443" s="544"/>
    </row>
    <row r="2444" spans="1:11" ht="15" customHeight="1">
      <c r="A2444" s="473"/>
      <c r="B2444" s="474" t="s">
        <v>643</v>
      </c>
      <c r="C2444" s="475"/>
      <c r="D2444" s="498"/>
      <c r="E2444" s="499"/>
      <c r="F2444" s="500"/>
      <c r="G2444" s="479"/>
      <c r="H2444" s="480"/>
      <c r="I2444" s="480">
        <f>SUM(I2422:I2443)</f>
        <v>6552101.0760000004</v>
      </c>
      <c r="K2444" s="544"/>
    </row>
    <row r="2445" spans="1:11" ht="15" customHeight="1">
      <c r="A2445" s="481"/>
      <c r="B2445" s="482" t="s">
        <v>644</v>
      </c>
      <c r="C2445" s="483"/>
      <c r="D2445" s="501"/>
      <c r="E2445" s="483"/>
      <c r="F2445" s="486">
        <v>0.15</v>
      </c>
      <c r="G2445" s="487"/>
      <c r="H2445" s="488"/>
      <c r="I2445" s="480">
        <f>I2444*F2445</f>
        <v>982815.16139999998</v>
      </c>
      <c r="K2445" s="544"/>
    </row>
    <row r="2446" spans="1:11" ht="15" customHeight="1">
      <c r="A2446" s="481"/>
      <c r="B2446" s="482" t="s">
        <v>645</v>
      </c>
      <c r="C2446" s="483"/>
      <c r="D2446" s="501"/>
      <c r="E2446" s="483"/>
      <c r="F2446" s="483"/>
      <c r="G2446" s="487"/>
      <c r="H2446" s="488"/>
      <c r="I2446" s="480">
        <f>I2444+I2445</f>
        <v>7534916.2374</v>
      </c>
      <c r="K2446" s="544"/>
    </row>
    <row r="2447" spans="1:11" ht="15" customHeight="1">
      <c r="A2447" s="502" t="s">
        <v>657</v>
      </c>
      <c r="B2447" s="503"/>
      <c r="C2447" s="504"/>
      <c r="D2447" s="503"/>
      <c r="E2447" s="504"/>
      <c r="F2447" s="504"/>
      <c r="G2447" s="505"/>
      <c r="H2447" s="506"/>
      <c r="I2447" s="507"/>
      <c r="K2447" s="544"/>
    </row>
    <row r="2448" spans="1:11" ht="15" customHeight="1">
      <c r="A2448" s="502"/>
      <c r="B2448" s="503"/>
      <c r="C2448" s="504"/>
      <c r="D2448" s="503"/>
      <c r="E2448" s="504"/>
      <c r="F2448" s="504"/>
      <c r="G2448" s="505"/>
      <c r="H2448" s="506"/>
      <c r="I2448" s="507"/>
      <c r="K2448" s="544"/>
    </row>
    <row r="2449" spans="1:11" ht="15" customHeight="1">
      <c r="A2449" s="433" t="s">
        <v>611</v>
      </c>
      <c r="B2449" s="434"/>
      <c r="C2449" s="419" t="s">
        <v>589</v>
      </c>
      <c r="D2449" s="434" t="s">
        <v>934</v>
      </c>
      <c r="E2449" s="419"/>
      <c r="F2449" s="435"/>
      <c r="G2449" s="436"/>
      <c r="H2449" s="437"/>
      <c r="I2449" s="437"/>
      <c r="K2449" s="544"/>
    </row>
    <row r="2450" spans="1:11" ht="15" customHeight="1">
      <c r="A2450" s="433" t="s">
        <v>613</v>
      </c>
      <c r="B2450" s="434"/>
      <c r="C2450" s="419" t="s">
        <v>589</v>
      </c>
      <c r="D2450" s="434" t="s">
        <v>652</v>
      </c>
      <c r="E2450" s="419"/>
      <c r="F2450" s="435"/>
      <c r="G2450" s="436"/>
      <c r="H2450" s="437"/>
      <c r="I2450" s="437"/>
      <c r="K2450" s="544"/>
    </row>
    <row r="2451" spans="1:11" ht="15" customHeight="1">
      <c r="A2451" s="438" t="s">
        <v>70</v>
      </c>
      <c r="B2451" s="438" t="s">
        <v>350</v>
      </c>
      <c r="C2451" s="439"/>
      <c r="D2451" s="440"/>
      <c r="E2451" s="441" t="s">
        <v>614</v>
      </c>
      <c r="F2451" s="441" t="s">
        <v>615</v>
      </c>
      <c r="G2451" s="442" t="s">
        <v>616</v>
      </c>
      <c r="H2451" s="443" t="s">
        <v>617</v>
      </c>
      <c r="I2451" s="443" t="s">
        <v>618</v>
      </c>
      <c r="K2451" s="544"/>
    </row>
    <row r="2452" spans="1:11" ht="15" customHeight="1">
      <c r="A2452" s="444"/>
      <c r="B2452" s="444"/>
      <c r="C2452" s="445"/>
      <c r="D2452" s="446"/>
      <c r="E2452" s="447"/>
      <c r="F2452" s="447"/>
      <c r="G2452" s="448"/>
      <c r="H2452" s="449" t="s">
        <v>619</v>
      </c>
      <c r="I2452" s="449" t="s">
        <v>619</v>
      </c>
      <c r="K2452" s="544"/>
    </row>
    <row r="2453" spans="1:11" ht="15" customHeight="1">
      <c r="A2453" s="450"/>
      <c r="B2453" s="451"/>
      <c r="C2453" s="452"/>
      <c r="D2453" s="490"/>
      <c r="E2453" s="491"/>
      <c r="F2453" s="492"/>
      <c r="G2453" s="456"/>
      <c r="H2453" s="457"/>
      <c r="I2453" s="457"/>
      <c r="K2453" s="544"/>
    </row>
    <row r="2454" spans="1:11" ht="15" customHeight="1">
      <c r="A2454" s="458">
        <v>1</v>
      </c>
      <c r="B2454" s="459" t="s">
        <v>620</v>
      </c>
      <c r="D2454" s="495"/>
      <c r="E2454" s="496"/>
      <c r="F2454" s="497"/>
      <c r="G2454" s="464"/>
      <c r="H2454" s="465"/>
      <c r="I2454" s="466"/>
      <c r="K2454" s="544"/>
    </row>
    <row r="2455" spans="1:11" ht="15" customHeight="1">
      <c r="A2455" s="458"/>
      <c r="B2455" s="459"/>
      <c r="C2455" s="460" t="s">
        <v>621</v>
      </c>
      <c r="D2455" s="495" t="s">
        <v>622</v>
      </c>
      <c r="E2455" s="496" t="s">
        <v>623</v>
      </c>
      <c r="F2455" s="497" t="s">
        <v>624</v>
      </c>
      <c r="G2455" s="464">
        <v>5.3</v>
      </c>
      <c r="H2455" s="465">
        <f t="shared" ref="H2455:H2460" si="78">H2424</f>
        <v>133600</v>
      </c>
      <c r="I2455" s="466">
        <f t="shared" ref="I2455:I2460" si="79">G2455*H2455</f>
        <v>708080</v>
      </c>
      <c r="K2455" s="544"/>
    </row>
    <row r="2456" spans="1:11" ht="15" customHeight="1">
      <c r="A2456" s="458"/>
      <c r="B2456" s="459"/>
      <c r="C2456" s="460" t="s">
        <v>621</v>
      </c>
      <c r="D2456" s="495" t="s">
        <v>659</v>
      </c>
      <c r="E2456" s="496" t="s">
        <v>626</v>
      </c>
      <c r="F2456" s="497" t="s">
        <v>624</v>
      </c>
      <c r="G2456" s="464">
        <v>0.27500000000000002</v>
      </c>
      <c r="H2456" s="465">
        <f t="shared" si="78"/>
        <v>167000</v>
      </c>
      <c r="I2456" s="466">
        <f t="shared" si="79"/>
        <v>45925.000000000007</v>
      </c>
      <c r="K2456" s="544"/>
    </row>
    <row r="2457" spans="1:11" ht="15" customHeight="1">
      <c r="A2457" s="458"/>
      <c r="B2457" s="459"/>
      <c r="C2457" s="460" t="s">
        <v>621</v>
      </c>
      <c r="D2457" s="495" t="s">
        <v>625</v>
      </c>
      <c r="E2457" s="496" t="s">
        <v>626</v>
      </c>
      <c r="F2457" s="497" t="s">
        <v>624</v>
      </c>
      <c r="G2457" s="464">
        <v>1.3</v>
      </c>
      <c r="H2457" s="465">
        <f t="shared" si="78"/>
        <v>167000</v>
      </c>
      <c r="I2457" s="466">
        <f t="shared" si="79"/>
        <v>217100</v>
      </c>
      <c r="K2457" s="544"/>
    </row>
    <row r="2458" spans="1:11" ht="15" customHeight="1">
      <c r="A2458" s="458"/>
      <c r="B2458" s="459"/>
      <c r="C2458" s="460" t="s">
        <v>621</v>
      </c>
      <c r="D2458" s="495" t="s">
        <v>687</v>
      </c>
      <c r="E2458" s="496" t="s">
        <v>626</v>
      </c>
      <c r="F2458" s="497" t="s">
        <v>624</v>
      </c>
      <c r="G2458" s="464">
        <v>1.05</v>
      </c>
      <c r="H2458" s="465">
        <f t="shared" si="78"/>
        <v>167000</v>
      </c>
      <c r="I2458" s="466">
        <f t="shared" si="79"/>
        <v>175350</v>
      </c>
      <c r="K2458" s="544"/>
    </row>
    <row r="2459" spans="1:11" ht="15" customHeight="1">
      <c r="A2459" s="458"/>
      <c r="B2459" s="459"/>
      <c r="C2459" s="460" t="s">
        <v>621</v>
      </c>
      <c r="D2459" s="495" t="s">
        <v>679</v>
      </c>
      <c r="E2459" s="496" t="s">
        <v>627</v>
      </c>
      <c r="F2459" s="497" t="s">
        <v>624</v>
      </c>
      <c r="G2459" s="464">
        <v>0.26200000000000001</v>
      </c>
      <c r="H2459" s="465">
        <f t="shared" si="78"/>
        <v>200300</v>
      </c>
      <c r="I2459" s="466">
        <f t="shared" si="79"/>
        <v>52478.6</v>
      </c>
      <c r="K2459" s="544"/>
    </row>
    <row r="2460" spans="1:11" ht="15" customHeight="1">
      <c r="A2460" s="458"/>
      <c r="B2460" s="459"/>
      <c r="C2460" s="460" t="s">
        <v>621</v>
      </c>
      <c r="D2460" s="495" t="s">
        <v>628</v>
      </c>
      <c r="E2460" s="496" t="s">
        <v>629</v>
      </c>
      <c r="F2460" s="497" t="s">
        <v>624</v>
      </c>
      <c r="G2460" s="464">
        <v>0.26500000000000001</v>
      </c>
      <c r="H2460" s="465">
        <f t="shared" si="78"/>
        <v>234000</v>
      </c>
      <c r="I2460" s="466">
        <f t="shared" si="79"/>
        <v>62010</v>
      </c>
      <c r="K2460" s="544"/>
    </row>
    <row r="2461" spans="1:11" ht="15" customHeight="1">
      <c r="A2461" s="458"/>
      <c r="B2461" s="459"/>
      <c r="D2461" s="495"/>
      <c r="E2461" s="496"/>
      <c r="F2461" s="497"/>
      <c r="G2461" s="464"/>
      <c r="H2461" s="465"/>
      <c r="I2461" s="466"/>
      <c r="K2461" s="544"/>
    </row>
    <row r="2462" spans="1:11" ht="15" customHeight="1">
      <c r="A2462" s="458">
        <v>2</v>
      </c>
      <c r="B2462" s="459" t="s">
        <v>630</v>
      </c>
      <c r="D2462" s="495"/>
      <c r="E2462" s="496"/>
      <c r="F2462" s="497"/>
      <c r="G2462" s="464"/>
      <c r="H2462" s="465"/>
      <c r="I2462" s="466"/>
      <c r="K2462" s="544"/>
    </row>
    <row r="2463" spans="1:11" ht="15" customHeight="1">
      <c r="A2463" s="458"/>
      <c r="B2463" s="459"/>
      <c r="C2463" s="460" t="s">
        <v>621</v>
      </c>
      <c r="D2463" s="495" t="s">
        <v>920</v>
      </c>
      <c r="E2463" s="496"/>
      <c r="F2463" s="497" t="s">
        <v>652</v>
      </c>
      <c r="G2463" s="464">
        <v>0.2</v>
      </c>
      <c r="H2463" s="465">
        <f>H2432</f>
        <v>3250000</v>
      </c>
      <c r="I2463" s="466">
        <f t="shared" ref="I2463:I2470" si="80">G2463*H2463</f>
        <v>650000</v>
      </c>
      <c r="K2463" s="544"/>
    </row>
    <row r="2464" spans="1:11" ht="15" customHeight="1">
      <c r="A2464" s="458"/>
      <c r="B2464" s="459"/>
      <c r="C2464" s="460" t="s">
        <v>621</v>
      </c>
      <c r="D2464" s="495" t="s">
        <v>904</v>
      </c>
      <c r="E2464" s="496"/>
      <c r="F2464" s="497" t="s">
        <v>96</v>
      </c>
      <c r="G2464" s="464">
        <v>1.5</v>
      </c>
      <c r="H2464" s="465">
        <f t="shared" ref="H2464:H2470" si="81">H2433</f>
        <v>30000</v>
      </c>
      <c r="I2464" s="466">
        <f t="shared" si="80"/>
        <v>45000</v>
      </c>
      <c r="K2464" s="544"/>
    </row>
    <row r="2465" spans="1:11" ht="15" customHeight="1">
      <c r="A2465" s="458"/>
      <c r="B2465" s="459"/>
      <c r="C2465" s="460" t="s">
        <v>621</v>
      </c>
      <c r="D2465" s="495" t="s">
        <v>905</v>
      </c>
      <c r="E2465" s="496"/>
      <c r="F2465" s="497" t="s">
        <v>922</v>
      </c>
      <c r="G2465" s="464">
        <v>0.4</v>
      </c>
      <c r="H2465" s="465">
        <f t="shared" si="81"/>
        <v>6500</v>
      </c>
      <c r="I2465" s="466">
        <f t="shared" si="80"/>
        <v>2600</v>
      </c>
      <c r="K2465" s="544"/>
    </row>
    <row r="2466" spans="1:11" ht="15" customHeight="1">
      <c r="A2466" s="458"/>
      <c r="B2466" s="459"/>
      <c r="C2466" s="460" t="s">
        <v>621</v>
      </c>
      <c r="D2466" s="495" t="s">
        <v>923</v>
      </c>
      <c r="E2466" s="496"/>
      <c r="F2466" s="497" t="s">
        <v>96</v>
      </c>
      <c r="G2466" s="464">
        <v>157.5</v>
      </c>
      <c r="H2466" s="465">
        <f t="shared" si="81"/>
        <v>13000</v>
      </c>
      <c r="I2466" s="466">
        <f t="shared" si="80"/>
        <v>2047500</v>
      </c>
      <c r="K2466" s="544"/>
    </row>
    <row r="2467" spans="1:11" ht="15" customHeight="1">
      <c r="A2467" s="458"/>
      <c r="B2467" s="459"/>
      <c r="C2467" s="460" t="s">
        <v>621</v>
      </c>
      <c r="D2467" s="495" t="s">
        <v>806</v>
      </c>
      <c r="E2467" s="496"/>
      <c r="F2467" s="497" t="s">
        <v>96</v>
      </c>
      <c r="G2467" s="464">
        <v>2.25</v>
      </c>
      <c r="H2467" s="465">
        <f t="shared" si="81"/>
        <v>20000</v>
      </c>
      <c r="I2467" s="466">
        <f t="shared" si="80"/>
        <v>45000</v>
      </c>
      <c r="K2467" s="544"/>
    </row>
    <row r="2468" spans="1:11" ht="15" customHeight="1">
      <c r="A2468" s="458"/>
      <c r="B2468" s="459"/>
      <c r="C2468" s="460" t="s">
        <v>621</v>
      </c>
      <c r="D2468" s="495" t="s">
        <v>649</v>
      </c>
      <c r="E2468" s="496" t="s">
        <v>115</v>
      </c>
      <c r="F2468" s="497" t="s">
        <v>96</v>
      </c>
      <c r="G2468" s="464">
        <v>413</v>
      </c>
      <c r="H2468" s="465">
        <f t="shared" si="81"/>
        <v>1250</v>
      </c>
      <c r="I2468" s="466">
        <f t="shared" si="80"/>
        <v>516250</v>
      </c>
      <c r="K2468" s="544"/>
    </row>
    <row r="2469" spans="1:11" ht="15" customHeight="1">
      <c r="A2469" s="458"/>
      <c r="B2469" s="459"/>
      <c r="C2469" s="460" t="s">
        <v>621</v>
      </c>
      <c r="D2469" s="495" t="s">
        <v>651</v>
      </c>
      <c r="E2469" s="496"/>
      <c r="F2469" s="497" t="s">
        <v>652</v>
      </c>
      <c r="G2469" s="464">
        <v>0.47599999999999998</v>
      </c>
      <c r="H2469" s="465">
        <f t="shared" si="81"/>
        <v>336466</v>
      </c>
      <c r="I2469" s="466">
        <f t="shared" si="80"/>
        <v>160157.81599999999</v>
      </c>
      <c r="K2469" s="544"/>
    </row>
    <row r="2470" spans="1:11" ht="15" customHeight="1">
      <c r="A2470" s="458"/>
      <c r="B2470" s="459"/>
      <c r="C2470" s="460" t="s">
        <v>621</v>
      </c>
      <c r="D2470" s="495" t="s">
        <v>924</v>
      </c>
      <c r="E2470" s="496"/>
      <c r="F2470" s="497" t="s">
        <v>652</v>
      </c>
      <c r="G2470" s="464">
        <v>0.61899999999999999</v>
      </c>
      <c r="H2470" s="465">
        <f t="shared" si="81"/>
        <v>184800</v>
      </c>
      <c r="I2470" s="466">
        <f t="shared" si="80"/>
        <v>114391.2</v>
      </c>
      <c r="K2470" s="544"/>
    </row>
    <row r="2471" spans="1:11" ht="15" customHeight="1">
      <c r="A2471" s="473"/>
      <c r="B2471" s="474" t="s">
        <v>643</v>
      </c>
      <c r="C2471" s="475"/>
      <c r="D2471" s="498"/>
      <c r="E2471" s="499"/>
      <c r="F2471" s="500"/>
      <c r="G2471" s="479"/>
      <c r="H2471" s="480"/>
      <c r="I2471" s="480">
        <f>SUM(I2453:I2470)</f>
        <v>4841842.6159999995</v>
      </c>
      <c r="K2471" s="544"/>
    </row>
    <row r="2472" spans="1:11" ht="15" customHeight="1">
      <c r="A2472" s="481"/>
      <c r="B2472" s="482" t="s">
        <v>644</v>
      </c>
      <c r="C2472" s="483"/>
      <c r="D2472" s="501"/>
      <c r="E2472" s="483"/>
      <c r="F2472" s="486">
        <v>0.15</v>
      </c>
      <c r="G2472" s="487"/>
      <c r="H2472" s="488"/>
      <c r="I2472" s="480">
        <f>I2471*F2472</f>
        <v>726276.3923999999</v>
      </c>
      <c r="K2472" s="544"/>
    </row>
    <row r="2473" spans="1:11" ht="15" customHeight="1">
      <c r="A2473" s="481"/>
      <c r="B2473" s="482" t="s">
        <v>645</v>
      </c>
      <c r="C2473" s="483"/>
      <c r="D2473" s="501"/>
      <c r="E2473" s="483"/>
      <c r="F2473" s="483"/>
      <c r="G2473" s="487"/>
      <c r="H2473" s="488"/>
      <c r="I2473" s="480">
        <f>I2471+I2472</f>
        <v>5568119.0083999997</v>
      </c>
      <c r="K2473" s="544"/>
    </row>
    <row r="2474" spans="1:11" ht="15" customHeight="1">
      <c r="A2474" s="502" t="s">
        <v>657</v>
      </c>
      <c r="B2474" s="503"/>
      <c r="C2474" s="504"/>
      <c r="D2474" s="503"/>
      <c r="E2474" s="504"/>
      <c r="F2474" s="504"/>
      <c r="G2474" s="505"/>
      <c r="H2474" s="506"/>
      <c r="I2474" s="507"/>
      <c r="K2474" s="544"/>
    </row>
    <row r="2475" spans="1:11" ht="15" customHeight="1">
      <c r="A2475" s="493"/>
      <c r="B2475" s="493"/>
      <c r="C2475" s="493"/>
      <c r="D2475" s="493"/>
      <c r="F2475" s="493"/>
      <c r="H2475" s="493"/>
      <c r="I2475" s="493"/>
      <c r="K2475" s="544"/>
    </row>
    <row r="2476" spans="1:11" ht="15" customHeight="1">
      <c r="A2476" s="433" t="s">
        <v>611</v>
      </c>
      <c r="B2476" s="434"/>
      <c r="C2476" s="419" t="s">
        <v>589</v>
      </c>
      <c r="D2476" s="434" t="s">
        <v>935</v>
      </c>
      <c r="E2476" s="419"/>
      <c r="F2476" s="435"/>
      <c r="G2476" s="436"/>
      <c r="H2476" s="437"/>
      <c r="I2476" s="437"/>
      <c r="K2476" s="544"/>
    </row>
    <row r="2477" spans="1:11" ht="15" customHeight="1">
      <c r="A2477" s="433" t="s">
        <v>613</v>
      </c>
      <c r="B2477" s="434"/>
      <c r="C2477" s="419" t="s">
        <v>589</v>
      </c>
      <c r="D2477" s="434" t="s">
        <v>652</v>
      </c>
      <c r="E2477" s="419"/>
      <c r="F2477" s="435"/>
      <c r="G2477" s="436"/>
      <c r="H2477" s="437"/>
      <c r="I2477" s="437"/>
      <c r="K2477" s="544"/>
    </row>
    <row r="2478" spans="1:11" ht="15" customHeight="1">
      <c r="A2478" s="438" t="s">
        <v>70</v>
      </c>
      <c r="B2478" s="438" t="s">
        <v>350</v>
      </c>
      <c r="C2478" s="439"/>
      <c r="D2478" s="440"/>
      <c r="E2478" s="441" t="s">
        <v>614</v>
      </c>
      <c r="F2478" s="441" t="s">
        <v>615</v>
      </c>
      <c r="G2478" s="442" t="s">
        <v>616</v>
      </c>
      <c r="H2478" s="443" t="s">
        <v>617</v>
      </c>
      <c r="I2478" s="443" t="s">
        <v>618</v>
      </c>
      <c r="K2478" s="544"/>
    </row>
    <row r="2479" spans="1:11" ht="15" customHeight="1">
      <c r="A2479" s="444"/>
      <c r="B2479" s="444"/>
      <c r="C2479" s="445"/>
      <c r="D2479" s="446"/>
      <c r="E2479" s="447"/>
      <c r="F2479" s="447"/>
      <c r="G2479" s="448"/>
      <c r="H2479" s="449" t="s">
        <v>619</v>
      </c>
      <c r="I2479" s="449" t="s">
        <v>619</v>
      </c>
      <c r="K2479" s="544"/>
    </row>
    <row r="2480" spans="1:11" ht="15" customHeight="1">
      <c r="A2480" s="450"/>
      <c r="B2480" s="451"/>
      <c r="C2480" s="452"/>
      <c r="D2480" s="490"/>
      <c r="E2480" s="491"/>
      <c r="F2480" s="492"/>
      <c r="G2480" s="456"/>
      <c r="H2480" s="457"/>
      <c r="I2480" s="457"/>
      <c r="K2480" s="544"/>
    </row>
    <row r="2481" spans="1:11" ht="15" customHeight="1">
      <c r="A2481" s="458">
        <v>1</v>
      </c>
      <c r="B2481" s="459" t="s">
        <v>620</v>
      </c>
      <c r="D2481" s="495"/>
      <c r="E2481" s="496"/>
      <c r="F2481" s="497"/>
      <c r="G2481" s="464"/>
      <c r="H2481" s="465"/>
      <c r="I2481" s="466"/>
      <c r="K2481" s="544"/>
    </row>
    <row r="2482" spans="1:11" ht="15" customHeight="1">
      <c r="A2482" s="458"/>
      <c r="B2482" s="459"/>
      <c r="C2482" s="460" t="s">
        <v>621</v>
      </c>
      <c r="D2482" s="495" t="s">
        <v>622</v>
      </c>
      <c r="E2482" s="496" t="s">
        <v>623</v>
      </c>
      <c r="F2482" s="497" t="s">
        <v>624</v>
      </c>
      <c r="G2482" s="464">
        <v>5.65</v>
      </c>
      <c r="H2482" s="465">
        <f t="shared" ref="H2482:H2487" si="82">H2455</f>
        <v>133600</v>
      </c>
      <c r="I2482" s="466">
        <f t="shared" ref="I2482:I2487" si="83">G2482*H2482</f>
        <v>754840</v>
      </c>
      <c r="K2482" s="544"/>
    </row>
    <row r="2483" spans="1:11" ht="15" customHeight="1">
      <c r="A2483" s="458"/>
      <c r="B2483" s="459"/>
      <c r="C2483" s="460" t="s">
        <v>621</v>
      </c>
      <c r="D2483" s="495" t="s">
        <v>659</v>
      </c>
      <c r="E2483" s="496" t="s">
        <v>626</v>
      </c>
      <c r="F2483" s="497" t="s">
        <v>624</v>
      </c>
      <c r="G2483" s="464">
        <v>0.27500000000000002</v>
      </c>
      <c r="H2483" s="465">
        <f t="shared" si="82"/>
        <v>167000</v>
      </c>
      <c r="I2483" s="466">
        <f t="shared" si="83"/>
        <v>45925.000000000007</v>
      </c>
      <c r="K2483" s="544"/>
    </row>
    <row r="2484" spans="1:11" ht="15" customHeight="1">
      <c r="A2484" s="458"/>
      <c r="B2484" s="459"/>
      <c r="C2484" s="460" t="s">
        <v>621</v>
      </c>
      <c r="D2484" s="495" t="s">
        <v>625</v>
      </c>
      <c r="E2484" s="496" t="s">
        <v>626</v>
      </c>
      <c r="F2484" s="497" t="s">
        <v>624</v>
      </c>
      <c r="G2484" s="464">
        <v>1.56</v>
      </c>
      <c r="H2484" s="465">
        <f t="shared" si="82"/>
        <v>167000</v>
      </c>
      <c r="I2484" s="466">
        <f t="shared" si="83"/>
        <v>260520</v>
      </c>
      <c r="K2484" s="544"/>
    </row>
    <row r="2485" spans="1:11" ht="15" customHeight="1">
      <c r="A2485" s="458"/>
      <c r="B2485" s="459"/>
      <c r="C2485" s="460" t="s">
        <v>621</v>
      </c>
      <c r="D2485" s="495" t="s">
        <v>687</v>
      </c>
      <c r="E2485" s="496" t="s">
        <v>626</v>
      </c>
      <c r="F2485" s="497" t="s">
        <v>624</v>
      </c>
      <c r="G2485" s="464">
        <v>1.4</v>
      </c>
      <c r="H2485" s="465">
        <f t="shared" si="82"/>
        <v>167000</v>
      </c>
      <c r="I2485" s="466">
        <f t="shared" si="83"/>
        <v>233799.99999999997</v>
      </c>
      <c r="K2485" s="544"/>
    </row>
    <row r="2486" spans="1:11" ht="15" customHeight="1">
      <c r="A2486" s="458"/>
      <c r="B2486" s="459"/>
      <c r="C2486" s="460" t="s">
        <v>621</v>
      </c>
      <c r="D2486" s="495" t="s">
        <v>679</v>
      </c>
      <c r="E2486" s="496" t="s">
        <v>627</v>
      </c>
      <c r="F2486" s="497" t="s">
        <v>624</v>
      </c>
      <c r="G2486" s="464">
        <v>0.32300000000000001</v>
      </c>
      <c r="H2486" s="465">
        <f t="shared" si="82"/>
        <v>200300</v>
      </c>
      <c r="I2486" s="466">
        <f t="shared" si="83"/>
        <v>64696.9</v>
      </c>
      <c r="K2486" s="544"/>
    </row>
    <row r="2487" spans="1:11" ht="15" customHeight="1">
      <c r="A2487" s="458"/>
      <c r="B2487" s="459"/>
      <c r="C2487" s="460" t="s">
        <v>621</v>
      </c>
      <c r="D2487" s="495" t="s">
        <v>628</v>
      </c>
      <c r="E2487" s="496" t="s">
        <v>629</v>
      </c>
      <c r="F2487" s="497" t="s">
        <v>624</v>
      </c>
      <c r="G2487" s="464">
        <v>0.28299999999999997</v>
      </c>
      <c r="H2487" s="465">
        <f t="shared" si="82"/>
        <v>234000</v>
      </c>
      <c r="I2487" s="466">
        <f t="shared" si="83"/>
        <v>66222</v>
      </c>
      <c r="K2487" s="544"/>
    </row>
    <row r="2488" spans="1:11" ht="15" customHeight="1">
      <c r="A2488" s="458">
        <v>2</v>
      </c>
      <c r="B2488" s="459" t="s">
        <v>630</v>
      </c>
      <c r="D2488" s="495"/>
      <c r="E2488" s="496"/>
      <c r="F2488" s="497"/>
      <c r="G2488" s="464"/>
      <c r="H2488" s="465"/>
      <c r="I2488" s="466"/>
      <c r="K2488" s="544"/>
    </row>
    <row r="2489" spans="1:11" ht="15" customHeight="1">
      <c r="A2489" s="458"/>
      <c r="B2489" s="459"/>
      <c r="C2489" s="460" t="s">
        <v>621</v>
      </c>
      <c r="D2489" s="495" t="s">
        <v>920</v>
      </c>
      <c r="E2489" s="496"/>
      <c r="F2489" s="497" t="s">
        <v>652</v>
      </c>
      <c r="G2489" s="464">
        <v>0.27</v>
      </c>
      <c r="H2489" s="465">
        <f>H2463</f>
        <v>3250000</v>
      </c>
      <c r="I2489" s="466">
        <f t="shared" ref="I2489:I2496" si="84">G2489*H2489</f>
        <v>877500</v>
      </c>
      <c r="K2489" s="544"/>
    </row>
    <row r="2490" spans="1:11" ht="15" customHeight="1">
      <c r="A2490" s="458"/>
      <c r="B2490" s="459"/>
      <c r="C2490" s="460" t="s">
        <v>621</v>
      </c>
      <c r="D2490" s="495" t="s">
        <v>904</v>
      </c>
      <c r="E2490" s="496"/>
      <c r="F2490" s="497" t="s">
        <v>96</v>
      </c>
      <c r="G2490" s="464">
        <v>2</v>
      </c>
      <c r="H2490" s="465">
        <f t="shared" ref="H2490:H2496" si="85">+H2464</f>
        <v>30000</v>
      </c>
      <c r="I2490" s="466">
        <f t="shared" si="84"/>
        <v>60000</v>
      </c>
      <c r="K2490" s="544"/>
    </row>
    <row r="2491" spans="1:11" ht="15" customHeight="1">
      <c r="A2491" s="458"/>
      <c r="B2491" s="459"/>
      <c r="C2491" s="460" t="s">
        <v>621</v>
      </c>
      <c r="D2491" s="495" t="s">
        <v>905</v>
      </c>
      <c r="E2491" s="496"/>
      <c r="F2491" s="497" t="s">
        <v>922</v>
      </c>
      <c r="G2491" s="464">
        <v>0.6</v>
      </c>
      <c r="H2491" s="465">
        <f t="shared" si="85"/>
        <v>6500</v>
      </c>
      <c r="I2491" s="466">
        <f t="shared" si="84"/>
        <v>3900</v>
      </c>
      <c r="K2491" s="544"/>
    </row>
    <row r="2492" spans="1:11" ht="15" customHeight="1">
      <c r="A2492" s="458"/>
      <c r="B2492" s="459"/>
      <c r="C2492" s="460" t="s">
        <v>621</v>
      </c>
      <c r="D2492" s="495" t="s">
        <v>923</v>
      </c>
      <c r="E2492" s="496"/>
      <c r="F2492" s="497" t="s">
        <v>96</v>
      </c>
      <c r="G2492" s="464">
        <v>210</v>
      </c>
      <c r="H2492" s="465">
        <f t="shared" si="85"/>
        <v>13000</v>
      </c>
      <c r="I2492" s="466">
        <f t="shared" si="84"/>
        <v>2730000</v>
      </c>
      <c r="K2492" s="544"/>
    </row>
    <row r="2493" spans="1:11" ht="15" customHeight="1">
      <c r="A2493" s="458"/>
      <c r="B2493" s="459"/>
      <c r="C2493" s="460" t="s">
        <v>621</v>
      </c>
      <c r="D2493" s="495" t="s">
        <v>806</v>
      </c>
      <c r="E2493" s="496"/>
      <c r="F2493" s="497" t="s">
        <v>96</v>
      </c>
      <c r="G2493" s="464">
        <v>3</v>
      </c>
      <c r="H2493" s="465">
        <f t="shared" si="85"/>
        <v>20000</v>
      </c>
      <c r="I2493" s="466">
        <f t="shared" si="84"/>
        <v>60000</v>
      </c>
      <c r="K2493" s="544"/>
    </row>
    <row r="2494" spans="1:11" ht="15" customHeight="1">
      <c r="A2494" s="458"/>
      <c r="B2494" s="459"/>
      <c r="C2494" s="460" t="s">
        <v>621</v>
      </c>
      <c r="D2494" s="495" t="s">
        <v>649</v>
      </c>
      <c r="E2494" s="496"/>
      <c r="F2494" s="497" t="s">
        <v>96</v>
      </c>
      <c r="G2494" s="464">
        <f>G2468</f>
        <v>413</v>
      </c>
      <c r="H2494" s="465">
        <f t="shared" si="85"/>
        <v>1250</v>
      </c>
      <c r="I2494" s="466">
        <f t="shared" si="84"/>
        <v>516250</v>
      </c>
      <c r="K2494" s="544"/>
    </row>
    <row r="2495" spans="1:11" ht="15" customHeight="1">
      <c r="A2495" s="458"/>
      <c r="B2495" s="459"/>
      <c r="C2495" s="460" t="s">
        <v>621</v>
      </c>
      <c r="D2495" s="495" t="s">
        <v>651</v>
      </c>
      <c r="E2495" s="496"/>
      <c r="F2495" s="497" t="s">
        <v>652</v>
      </c>
      <c r="G2495" s="464">
        <f>G2469</f>
        <v>0.47599999999999998</v>
      </c>
      <c r="H2495" s="465">
        <f t="shared" si="85"/>
        <v>336466</v>
      </c>
      <c r="I2495" s="466">
        <f t="shared" si="84"/>
        <v>160157.81599999999</v>
      </c>
      <c r="K2495" s="544"/>
    </row>
    <row r="2496" spans="1:11" ht="15" customHeight="1">
      <c r="A2496" s="458"/>
      <c r="B2496" s="459"/>
      <c r="C2496" s="460" t="s">
        <v>621</v>
      </c>
      <c r="D2496" s="495" t="s">
        <v>924</v>
      </c>
      <c r="E2496" s="496"/>
      <c r="F2496" s="497" t="s">
        <v>652</v>
      </c>
      <c r="G2496" s="464">
        <f>G2470</f>
        <v>0.61899999999999999</v>
      </c>
      <c r="H2496" s="465">
        <f t="shared" si="85"/>
        <v>184800</v>
      </c>
      <c r="I2496" s="466">
        <f t="shared" si="84"/>
        <v>114391.2</v>
      </c>
      <c r="K2496" s="544"/>
    </row>
    <row r="2497" spans="1:11" ht="15" customHeight="1">
      <c r="A2497" s="473"/>
      <c r="B2497" s="474" t="s">
        <v>643</v>
      </c>
      <c r="C2497" s="475"/>
      <c r="D2497" s="498"/>
      <c r="E2497" s="499"/>
      <c r="F2497" s="500"/>
      <c r="G2497" s="479"/>
      <c r="H2497" s="480"/>
      <c r="I2497" s="480">
        <f>SUM(I2480:I2496)</f>
        <v>5948202.9160000002</v>
      </c>
      <c r="K2497" s="544"/>
    </row>
    <row r="2498" spans="1:11" ht="15" customHeight="1">
      <c r="A2498" s="481"/>
      <c r="B2498" s="482" t="s">
        <v>644</v>
      </c>
      <c r="C2498" s="483"/>
      <c r="D2498" s="501"/>
      <c r="E2498" s="483"/>
      <c r="F2498" s="486">
        <v>0.15</v>
      </c>
      <c r="G2498" s="487"/>
      <c r="H2498" s="488"/>
      <c r="I2498" s="480">
        <f>I2497*F2498</f>
        <v>892230.43740000005</v>
      </c>
      <c r="K2498" s="544"/>
    </row>
    <row r="2499" spans="1:11" ht="15" customHeight="1">
      <c r="A2499" s="481"/>
      <c r="B2499" s="482" t="s">
        <v>645</v>
      </c>
      <c r="C2499" s="483"/>
      <c r="D2499" s="501"/>
      <c r="E2499" s="483"/>
      <c r="F2499" s="483"/>
      <c r="G2499" s="487"/>
      <c r="H2499" s="488"/>
      <c r="I2499" s="480">
        <f>I2497+I2498</f>
        <v>6840433.3534000004</v>
      </c>
      <c r="K2499" s="544"/>
    </row>
    <row r="2500" spans="1:11" ht="15" customHeight="1">
      <c r="A2500" s="502" t="s">
        <v>657</v>
      </c>
      <c r="B2500" s="503"/>
      <c r="C2500" s="504"/>
      <c r="D2500" s="503"/>
      <c r="E2500" s="504"/>
      <c r="F2500" s="504"/>
      <c r="G2500" s="505"/>
      <c r="H2500" s="506"/>
      <c r="I2500" s="507"/>
      <c r="K2500" s="544"/>
    </row>
    <row r="2501" spans="1:11" ht="15" customHeight="1">
      <c r="A2501" s="493"/>
      <c r="B2501" s="493"/>
      <c r="C2501" s="493"/>
      <c r="D2501" s="493"/>
      <c r="F2501" s="493"/>
      <c r="H2501" s="493"/>
      <c r="I2501" s="493"/>
      <c r="K2501" s="544"/>
    </row>
    <row r="2502" spans="1:11" ht="15" customHeight="1">
      <c r="A2502" s="433" t="s">
        <v>611</v>
      </c>
      <c r="B2502" s="434"/>
      <c r="C2502" s="419" t="s">
        <v>589</v>
      </c>
      <c r="D2502" s="434" t="s">
        <v>936</v>
      </c>
      <c r="E2502" s="419"/>
      <c r="F2502" s="435"/>
      <c r="G2502" s="436"/>
      <c r="H2502" s="437"/>
      <c r="I2502" s="437"/>
      <c r="K2502" s="544"/>
    </row>
    <row r="2503" spans="1:11" ht="15" customHeight="1">
      <c r="A2503" s="433" t="s">
        <v>613</v>
      </c>
      <c r="B2503" s="434"/>
      <c r="C2503" s="419" t="s">
        <v>589</v>
      </c>
      <c r="D2503" s="434" t="s">
        <v>652</v>
      </c>
      <c r="E2503" s="419"/>
      <c r="F2503" s="435"/>
      <c r="G2503" s="436"/>
      <c r="H2503" s="437"/>
      <c r="I2503" s="437"/>
      <c r="K2503" s="544"/>
    </row>
    <row r="2504" spans="1:11" ht="15" customHeight="1">
      <c r="A2504" s="438" t="s">
        <v>70</v>
      </c>
      <c r="B2504" s="438" t="s">
        <v>350</v>
      </c>
      <c r="C2504" s="439"/>
      <c r="D2504" s="440"/>
      <c r="E2504" s="441" t="s">
        <v>614</v>
      </c>
      <c r="F2504" s="441" t="s">
        <v>615</v>
      </c>
      <c r="G2504" s="442" t="s">
        <v>616</v>
      </c>
      <c r="H2504" s="443" t="s">
        <v>617</v>
      </c>
      <c r="I2504" s="443" t="s">
        <v>618</v>
      </c>
      <c r="K2504" s="544"/>
    </row>
    <row r="2505" spans="1:11" ht="15" customHeight="1">
      <c r="A2505" s="444"/>
      <c r="B2505" s="444"/>
      <c r="C2505" s="445"/>
      <c r="D2505" s="446"/>
      <c r="E2505" s="447"/>
      <c r="F2505" s="447"/>
      <c r="G2505" s="448"/>
      <c r="H2505" s="449" t="s">
        <v>619</v>
      </c>
      <c r="I2505" s="449" t="s">
        <v>619</v>
      </c>
      <c r="K2505" s="544"/>
    </row>
    <row r="2506" spans="1:11" ht="15" customHeight="1">
      <c r="A2506" s="450"/>
      <c r="B2506" s="451"/>
      <c r="C2506" s="452"/>
      <c r="D2506" s="490"/>
      <c r="E2506" s="491"/>
      <c r="F2506" s="492"/>
      <c r="G2506" s="456"/>
      <c r="H2506" s="457"/>
      <c r="I2506" s="457"/>
      <c r="K2506" s="544"/>
    </row>
    <row r="2507" spans="1:11" ht="15" customHeight="1">
      <c r="A2507" s="458">
        <v>1</v>
      </c>
      <c r="B2507" s="459" t="s">
        <v>620</v>
      </c>
      <c r="D2507" s="495"/>
      <c r="E2507" s="496"/>
      <c r="F2507" s="497"/>
      <c r="G2507" s="464"/>
      <c r="H2507" s="465"/>
      <c r="I2507" s="466"/>
      <c r="K2507" s="544"/>
    </row>
    <row r="2508" spans="1:11" ht="15" customHeight="1">
      <c r="A2508" s="458"/>
      <c r="B2508" s="459"/>
      <c r="C2508" s="460" t="s">
        <v>621</v>
      </c>
      <c r="D2508" s="495" t="s">
        <v>622</v>
      </c>
      <c r="E2508" s="496" t="s">
        <v>623</v>
      </c>
      <c r="F2508" s="497" t="s">
        <v>624</v>
      </c>
      <c r="G2508" s="464">
        <v>7.05</v>
      </c>
      <c r="H2508" s="465">
        <f t="shared" ref="H2508:H2513" si="86">H2482</f>
        <v>133600</v>
      </c>
      <c r="I2508" s="466">
        <f t="shared" ref="I2508:I2513" si="87">G2508*H2508</f>
        <v>941880</v>
      </c>
      <c r="K2508" s="544"/>
    </row>
    <row r="2509" spans="1:11" ht="15" customHeight="1">
      <c r="A2509" s="458"/>
      <c r="B2509" s="459"/>
      <c r="C2509" s="460" t="s">
        <v>621</v>
      </c>
      <c r="D2509" s="495" t="s">
        <v>659</v>
      </c>
      <c r="E2509" s="496" t="s">
        <v>626</v>
      </c>
      <c r="F2509" s="497" t="s">
        <v>624</v>
      </c>
      <c r="G2509" s="464">
        <v>0.27500000000000002</v>
      </c>
      <c r="H2509" s="465">
        <f t="shared" si="86"/>
        <v>167000</v>
      </c>
      <c r="I2509" s="466">
        <f t="shared" si="87"/>
        <v>45925.000000000007</v>
      </c>
      <c r="K2509" s="544"/>
    </row>
    <row r="2510" spans="1:11" ht="15" customHeight="1">
      <c r="A2510" s="458"/>
      <c r="B2510" s="459"/>
      <c r="C2510" s="460" t="s">
        <v>621</v>
      </c>
      <c r="D2510" s="495" t="s">
        <v>625</v>
      </c>
      <c r="E2510" s="496" t="s">
        <v>626</v>
      </c>
      <c r="F2510" s="497" t="s">
        <v>624</v>
      </c>
      <c r="G2510" s="464">
        <v>1.65</v>
      </c>
      <c r="H2510" s="465">
        <f t="shared" si="86"/>
        <v>167000</v>
      </c>
      <c r="I2510" s="466">
        <f t="shared" si="87"/>
        <v>275550</v>
      </c>
      <c r="K2510" s="544"/>
    </row>
    <row r="2511" spans="1:11" ht="15" customHeight="1">
      <c r="A2511" s="458"/>
      <c r="B2511" s="459"/>
      <c r="C2511" s="460" t="s">
        <v>621</v>
      </c>
      <c r="D2511" s="495" t="s">
        <v>687</v>
      </c>
      <c r="E2511" s="496" t="s">
        <v>626</v>
      </c>
      <c r="F2511" s="497" t="s">
        <v>624</v>
      </c>
      <c r="G2511" s="464">
        <v>2.1</v>
      </c>
      <c r="H2511" s="465">
        <f t="shared" si="86"/>
        <v>167000</v>
      </c>
      <c r="I2511" s="466">
        <f t="shared" si="87"/>
        <v>350700</v>
      </c>
      <c r="K2511" s="544"/>
    </row>
    <row r="2512" spans="1:11" ht="15" customHeight="1">
      <c r="A2512" s="458"/>
      <c r="B2512" s="459"/>
      <c r="C2512" s="460" t="s">
        <v>621</v>
      </c>
      <c r="D2512" s="495" t="s">
        <v>679</v>
      </c>
      <c r="E2512" s="496" t="s">
        <v>627</v>
      </c>
      <c r="F2512" s="497" t="s">
        <v>624</v>
      </c>
      <c r="G2512" s="464">
        <v>0.40300000000000002</v>
      </c>
      <c r="H2512" s="465">
        <f t="shared" si="86"/>
        <v>200300</v>
      </c>
      <c r="I2512" s="466">
        <f t="shared" si="87"/>
        <v>80720.900000000009</v>
      </c>
      <c r="K2512" s="544"/>
    </row>
    <row r="2513" spans="1:11" ht="15" customHeight="1">
      <c r="A2513" s="458"/>
      <c r="B2513" s="459"/>
      <c r="C2513" s="460" t="s">
        <v>621</v>
      </c>
      <c r="D2513" s="495" t="s">
        <v>628</v>
      </c>
      <c r="E2513" s="496" t="s">
        <v>629</v>
      </c>
      <c r="F2513" s="497" t="s">
        <v>624</v>
      </c>
      <c r="G2513" s="464">
        <v>0.35299999999999998</v>
      </c>
      <c r="H2513" s="465">
        <f t="shared" si="86"/>
        <v>234000</v>
      </c>
      <c r="I2513" s="466">
        <f t="shared" si="87"/>
        <v>82602</v>
      </c>
      <c r="K2513" s="544"/>
    </row>
    <row r="2514" spans="1:11" ht="15" customHeight="1">
      <c r="A2514" s="458">
        <v>2</v>
      </c>
      <c r="B2514" s="459" t="s">
        <v>630</v>
      </c>
      <c r="D2514" s="495"/>
      <c r="E2514" s="496"/>
      <c r="F2514" s="497"/>
      <c r="G2514" s="464"/>
      <c r="H2514" s="465"/>
      <c r="I2514" s="466"/>
      <c r="K2514" s="544"/>
    </row>
    <row r="2515" spans="1:11" ht="15" customHeight="1">
      <c r="A2515" s="458"/>
      <c r="B2515" s="459"/>
      <c r="C2515" s="460" t="s">
        <v>621</v>
      </c>
      <c r="D2515" s="495" t="s">
        <v>920</v>
      </c>
      <c r="E2515" s="496"/>
      <c r="F2515" s="497" t="s">
        <v>652</v>
      </c>
      <c r="G2515" s="464">
        <v>0.4</v>
      </c>
      <c r="H2515" s="465">
        <f t="shared" ref="H2515:H2522" si="88">+H2489</f>
        <v>3250000</v>
      </c>
      <c r="I2515" s="466">
        <f t="shared" ref="I2515:I2525" si="89">G2515*H2515</f>
        <v>1300000</v>
      </c>
      <c r="K2515" s="544"/>
    </row>
    <row r="2516" spans="1:11" ht="15" customHeight="1">
      <c r="A2516" s="458"/>
      <c r="B2516" s="459"/>
      <c r="C2516" s="460" t="s">
        <v>621</v>
      </c>
      <c r="D2516" s="495" t="s">
        <v>904</v>
      </c>
      <c r="E2516" s="496"/>
      <c r="F2516" s="497" t="s">
        <v>96</v>
      </c>
      <c r="G2516" s="464">
        <v>4</v>
      </c>
      <c r="H2516" s="465">
        <f t="shared" si="88"/>
        <v>30000</v>
      </c>
      <c r="I2516" s="466">
        <f t="shared" si="89"/>
        <v>120000</v>
      </c>
      <c r="K2516" s="544"/>
    </row>
    <row r="2517" spans="1:11" ht="15" customHeight="1">
      <c r="A2517" s="458"/>
      <c r="B2517" s="459"/>
      <c r="C2517" s="460" t="s">
        <v>621</v>
      </c>
      <c r="D2517" s="495" t="s">
        <v>905</v>
      </c>
      <c r="E2517" s="496"/>
      <c r="F2517" s="497" t="s">
        <v>922</v>
      </c>
      <c r="G2517" s="464">
        <v>2</v>
      </c>
      <c r="H2517" s="465">
        <f t="shared" si="88"/>
        <v>6500</v>
      </c>
      <c r="I2517" s="466">
        <f t="shared" si="89"/>
        <v>13000</v>
      </c>
      <c r="K2517" s="544"/>
    </row>
    <row r="2518" spans="1:11" ht="15" customHeight="1">
      <c r="A2518" s="458"/>
      <c r="B2518" s="459"/>
      <c r="C2518" s="460" t="s">
        <v>621</v>
      </c>
      <c r="D2518" s="495" t="s">
        <v>923</v>
      </c>
      <c r="E2518" s="496"/>
      <c r="F2518" s="497" t="s">
        <v>96</v>
      </c>
      <c r="G2518" s="464">
        <v>315</v>
      </c>
      <c r="H2518" s="465">
        <f t="shared" si="88"/>
        <v>13000</v>
      </c>
      <c r="I2518" s="466">
        <f t="shared" si="89"/>
        <v>4095000</v>
      </c>
      <c r="K2518" s="544"/>
    </row>
    <row r="2519" spans="1:11" ht="15" customHeight="1">
      <c r="A2519" s="458"/>
      <c r="B2519" s="459"/>
      <c r="C2519" s="460" t="s">
        <v>621</v>
      </c>
      <c r="D2519" s="495" t="s">
        <v>806</v>
      </c>
      <c r="E2519" s="496"/>
      <c r="F2519" s="497" t="s">
        <v>96</v>
      </c>
      <c r="G2519" s="464">
        <v>4.5</v>
      </c>
      <c r="H2519" s="465">
        <f t="shared" si="88"/>
        <v>20000</v>
      </c>
      <c r="I2519" s="466">
        <f t="shared" si="89"/>
        <v>90000</v>
      </c>
      <c r="K2519" s="544"/>
    </row>
    <row r="2520" spans="1:11" ht="15" customHeight="1">
      <c r="A2520" s="458"/>
      <c r="B2520" s="459"/>
      <c r="C2520" s="460" t="s">
        <v>621</v>
      </c>
      <c r="D2520" s="495" t="s">
        <v>649</v>
      </c>
      <c r="E2520" s="496"/>
      <c r="F2520" s="497" t="s">
        <v>96</v>
      </c>
      <c r="G2520" s="464">
        <f>G2494</f>
        <v>413</v>
      </c>
      <c r="H2520" s="465">
        <f t="shared" si="88"/>
        <v>1250</v>
      </c>
      <c r="I2520" s="466">
        <f t="shared" si="89"/>
        <v>516250</v>
      </c>
      <c r="K2520" s="544"/>
    </row>
    <row r="2521" spans="1:11" ht="15" customHeight="1">
      <c r="A2521" s="458"/>
      <c r="B2521" s="459"/>
      <c r="C2521" s="460" t="s">
        <v>621</v>
      </c>
      <c r="D2521" s="495" t="s">
        <v>651</v>
      </c>
      <c r="E2521" s="496"/>
      <c r="F2521" s="497" t="s">
        <v>652</v>
      </c>
      <c r="G2521" s="464">
        <f>G2495</f>
        <v>0.47599999999999998</v>
      </c>
      <c r="H2521" s="465">
        <f t="shared" si="88"/>
        <v>336466</v>
      </c>
      <c r="I2521" s="466">
        <f t="shared" si="89"/>
        <v>160157.81599999999</v>
      </c>
      <c r="K2521" s="544"/>
    </row>
    <row r="2522" spans="1:11" ht="15" customHeight="1">
      <c r="A2522" s="458"/>
      <c r="B2522" s="459"/>
      <c r="C2522" s="460" t="s">
        <v>621</v>
      </c>
      <c r="D2522" s="495" t="s">
        <v>924</v>
      </c>
      <c r="E2522" s="496"/>
      <c r="F2522" s="497" t="s">
        <v>652</v>
      </c>
      <c r="G2522" s="464">
        <f>G2496</f>
        <v>0.61899999999999999</v>
      </c>
      <c r="H2522" s="465">
        <f t="shared" si="88"/>
        <v>184800</v>
      </c>
      <c r="I2522" s="466">
        <f t="shared" si="89"/>
        <v>114391.2</v>
      </c>
      <c r="K2522" s="544"/>
    </row>
    <row r="2523" spans="1:11" ht="15" customHeight="1">
      <c r="A2523" s="458"/>
      <c r="B2523" s="459"/>
      <c r="C2523" s="460" t="s">
        <v>621</v>
      </c>
      <c r="D2523" s="495" t="s">
        <v>927</v>
      </c>
      <c r="E2523" s="496"/>
      <c r="F2523" s="497" t="s">
        <v>652</v>
      </c>
      <c r="G2523" s="464">
        <v>0.15</v>
      </c>
      <c r="H2523" s="465">
        <f>H2440</f>
        <v>4250000</v>
      </c>
      <c r="I2523" s="466">
        <f t="shared" si="89"/>
        <v>637500</v>
      </c>
      <c r="K2523" s="544"/>
    </row>
    <row r="2524" spans="1:11" ht="15" customHeight="1">
      <c r="A2524" s="458"/>
      <c r="B2524" s="459"/>
      <c r="C2524" s="460" t="s">
        <v>621</v>
      </c>
      <c r="D2524" s="495" t="s">
        <v>928</v>
      </c>
      <c r="E2524" s="496"/>
      <c r="F2524" s="497" t="s">
        <v>641</v>
      </c>
      <c r="G2524" s="464">
        <v>3.5</v>
      </c>
      <c r="H2524" s="465">
        <f>H2441</f>
        <v>84500</v>
      </c>
      <c r="I2524" s="466">
        <f t="shared" si="89"/>
        <v>295750</v>
      </c>
      <c r="K2524" s="544"/>
    </row>
    <row r="2525" spans="1:11" ht="15" customHeight="1">
      <c r="A2525" s="458"/>
      <c r="B2525" s="459"/>
      <c r="C2525" s="460" t="s">
        <v>621</v>
      </c>
      <c r="D2525" s="495" t="str">
        <f>+D2442</f>
        <v>Dolken Kayu 8-10 cm Panj-4m</v>
      </c>
      <c r="E2525" s="496"/>
      <c r="F2525" s="497" t="s">
        <v>913</v>
      </c>
      <c r="G2525" s="464">
        <v>20</v>
      </c>
      <c r="H2525" s="465">
        <f>H2442</f>
        <v>27500</v>
      </c>
      <c r="I2525" s="466">
        <f t="shared" si="89"/>
        <v>550000</v>
      </c>
      <c r="K2525" s="544"/>
    </row>
    <row r="2526" spans="1:11" ht="15" customHeight="1">
      <c r="A2526" s="458"/>
      <c r="B2526" s="459"/>
      <c r="D2526" s="495"/>
      <c r="E2526" s="496"/>
      <c r="F2526" s="497"/>
      <c r="G2526" s="464"/>
      <c r="H2526" s="465"/>
      <c r="I2526" s="466"/>
      <c r="K2526" s="544"/>
    </row>
    <row r="2527" spans="1:11" ht="15" customHeight="1">
      <c r="A2527" s="473"/>
      <c r="B2527" s="474" t="s">
        <v>643</v>
      </c>
      <c r="C2527" s="475"/>
      <c r="D2527" s="498"/>
      <c r="E2527" s="499"/>
      <c r="F2527" s="500"/>
      <c r="G2527" s="479"/>
      <c r="H2527" s="480"/>
      <c r="I2527" s="480">
        <f>SUM(I2506:I2526)</f>
        <v>9669426.9160000011</v>
      </c>
      <c r="K2527" s="544"/>
    </row>
    <row r="2528" spans="1:11" ht="15" customHeight="1">
      <c r="A2528" s="481"/>
      <c r="B2528" s="482" t="s">
        <v>644</v>
      </c>
      <c r="C2528" s="483"/>
      <c r="D2528" s="501"/>
      <c r="E2528" s="483"/>
      <c r="F2528" s="486">
        <v>0.15</v>
      </c>
      <c r="G2528" s="487"/>
      <c r="H2528" s="488"/>
      <c r="I2528" s="480">
        <f>I2527*F2528</f>
        <v>1450414.0374</v>
      </c>
      <c r="K2528" s="544"/>
    </row>
    <row r="2529" spans="1:11" ht="15" customHeight="1">
      <c r="A2529" s="481"/>
      <c r="B2529" s="482" t="s">
        <v>645</v>
      </c>
      <c r="C2529" s="483"/>
      <c r="D2529" s="501"/>
      <c r="E2529" s="483"/>
      <c r="F2529" s="483"/>
      <c r="G2529" s="487"/>
      <c r="H2529" s="488"/>
      <c r="I2529" s="480">
        <f>I2527+I2528</f>
        <v>11119840.953400001</v>
      </c>
      <c r="K2529" s="544"/>
    </row>
    <row r="2530" spans="1:11" ht="15" customHeight="1">
      <c r="A2530" s="502" t="s">
        <v>657</v>
      </c>
      <c r="B2530" s="503"/>
      <c r="C2530" s="504"/>
      <c r="D2530" s="503"/>
      <c r="E2530" s="504"/>
      <c r="F2530" s="504"/>
      <c r="G2530" s="505"/>
      <c r="H2530" s="506"/>
      <c r="I2530" s="507"/>
      <c r="K2530" s="544"/>
    </row>
    <row r="2531" spans="1:11" ht="15" customHeight="1">
      <c r="A2531" s="544"/>
      <c r="B2531" s="503"/>
      <c r="C2531" s="504"/>
      <c r="D2531" s="503"/>
      <c r="E2531" s="504"/>
      <c r="F2531" s="504"/>
      <c r="G2531" s="505"/>
      <c r="H2531" s="506"/>
      <c r="I2531" s="507"/>
      <c r="K2531" s="544"/>
    </row>
    <row r="2532" spans="1:11" ht="15" customHeight="1">
      <c r="A2532" s="433" t="s">
        <v>611</v>
      </c>
      <c r="B2532" s="434"/>
      <c r="C2532" s="419" t="s">
        <v>589</v>
      </c>
      <c r="D2532" s="434" t="s">
        <v>937</v>
      </c>
      <c r="E2532" s="419"/>
      <c r="F2532" s="435"/>
      <c r="G2532" s="436"/>
      <c r="H2532" s="437"/>
      <c r="I2532" s="437"/>
      <c r="K2532" s="544"/>
    </row>
    <row r="2533" spans="1:11" ht="15" customHeight="1">
      <c r="A2533" s="433" t="s">
        <v>613</v>
      </c>
      <c r="B2533" s="434"/>
      <c r="C2533" s="419" t="s">
        <v>589</v>
      </c>
      <c r="D2533" s="434" t="s">
        <v>652</v>
      </c>
      <c r="E2533" s="419"/>
      <c r="F2533" s="435"/>
      <c r="G2533" s="436"/>
      <c r="H2533" s="437"/>
      <c r="I2533" s="437"/>
      <c r="K2533" s="544"/>
    </row>
    <row r="2534" spans="1:11" ht="15" customHeight="1">
      <c r="A2534" s="438" t="s">
        <v>70</v>
      </c>
      <c r="B2534" s="438" t="s">
        <v>350</v>
      </c>
      <c r="C2534" s="439"/>
      <c r="D2534" s="440"/>
      <c r="E2534" s="441" t="s">
        <v>614</v>
      </c>
      <c r="F2534" s="441" t="s">
        <v>615</v>
      </c>
      <c r="G2534" s="442" t="s">
        <v>616</v>
      </c>
      <c r="H2534" s="443" t="s">
        <v>617</v>
      </c>
      <c r="I2534" s="443" t="s">
        <v>618</v>
      </c>
      <c r="K2534" s="544"/>
    </row>
    <row r="2535" spans="1:11" ht="15" customHeight="1">
      <c r="A2535" s="444"/>
      <c r="B2535" s="444"/>
      <c r="C2535" s="445"/>
      <c r="D2535" s="446"/>
      <c r="E2535" s="447"/>
      <c r="F2535" s="447"/>
      <c r="G2535" s="448"/>
      <c r="H2535" s="449" t="s">
        <v>619</v>
      </c>
      <c r="I2535" s="449" t="s">
        <v>619</v>
      </c>
      <c r="K2535" s="544"/>
    </row>
    <row r="2536" spans="1:11" ht="15" customHeight="1">
      <c r="A2536" s="450"/>
      <c r="B2536" s="451"/>
      <c r="C2536" s="452"/>
      <c r="D2536" s="490"/>
      <c r="E2536" s="491"/>
      <c r="F2536" s="492"/>
      <c r="G2536" s="456"/>
      <c r="H2536" s="457"/>
      <c r="I2536" s="457"/>
      <c r="K2536" s="544"/>
    </row>
    <row r="2537" spans="1:11" ht="15" customHeight="1">
      <c r="A2537" s="458">
        <v>1</v>
      </c>
      <c r="B2537" s="459" t="s">
        <v>620</v>
      </c>
      <c r="D2537" s="495"/>
      <c r="E2537" s="496"/>
      <c r="F2537" s="497"/>
      <c r="G2537" s="464"/>
      <c r="H2537" s="465"/>
      <c r="I2537" s="466"/>
      <c r="K2537" s="544"/>
    </row>
    <row r="2538" spans="1:11" ht="15" customHeight="1">
      <c r="A2538" s="458"/>
      <c r="B2538" s="459"/>
      <c r="C2538" s="460" t="s">
        <v>621</v>
      </c>
      <c r="D2538" s="495" t="s">
        <v>622</v>
      </c>
      <c r="E2538" s="496" t="s">
        <v>623</v>
      </c>
      <c r="F2538" s="497" t="s">
        <v>624</v>
      </c>
      <c r="G2538" s="464">
        <v>6.35</v>
      </c>
      <c r="H2538" s="465">
        <f t="shared" ref="H2538:H2543" si="90">H2508</f>
        <v>133600</v>
      </c>
      <c r="I2538" s="466">
        <f t="shared" ref="I2538:I2543" si="91">G2538*H2538</f>
        <v>848360</v>
      </c>
      <c r="K2538" s="544"/>
    </row>
    <row r="2539" spans="1:11" ht="15" customHeight="1">
      <c r="A2539" s="458"/>
      <c r="B2539" s="459"/>
      <c r="C2539" s="460" t="s">
        <v>621</v>
      </c>
      <c r="D2539" s="495" t="s">
        <v>659</v>
      </c>
      <c r="E2539" s="496" t="s">
        <v>626</v>
      </c>
      <c r="F2539" s="497" t="s">
        <v>624</v>
      </c>
      <c r="G2539" s="464">
        <v>0.27500000000000002</v>
      </c>
      <c r="H2539" s="465">
        <f t="shared" si="90"/>
        <v>167000</v>
      </c>
      <c r="I2539" s="466">
        <f t="shared" si="91"/>
        <v>45925.000000000007</v>
      </c>
      <c r="K2539" s="544"/>
    </row>
    <row r="2540" spans="1:11" ht="15" customHeight="1">
      <c r="A2540" s="458"/>
      <c r="B2540" s="459"/>
      <c r="C2540" s="460" t="s">
        <v>621</v>
      </c>
      <c r="D2540" s="495" t="s">
        <v>625</v>
      </c>
      <c r="E2540" s="496" t="s">
        <v>626</v>
      </c>
      <c r="F2540" s="497" t="s">
        <v>624</v>
      </c>
      <c r="G2540" s="464">
        <v>1.65</v>
      </c>
      <c r="H2540" s="465">
        <f t="shared" si="90"/>
        <v>167000</v>
      </c>
      <c r="I2540" s="466">
        <f t="shared" si="91"/>
        <v>275550</v>
      </c>
      <c r="K2540" s="544"/>
    </row>
    <row r="2541" spans="1:11" ht="15" customHeight="1">
      <c r="A2541" s="458"/>
      <c r="B2541" s="459"/>
      <c r="C2541" s="460" t="s">
        <v>621</v>
      </c>
      <c r="D2541" s="495" t="s">
        <v>687</v>
      </c>
      <c r="E2541" s="496" t="s">
        <v>626</v>
      </c>
      <c r="F2541" s="497" t="s">
        <v>624</v>
      </c>
      <c r="G2541" s="464">
        <v>1.4</v>
      </c>
      <c r="H2541" s="465">
        <f t="shared" si="90"/>
        <v>167000</v>
      </c>
      <c r="I2541" s="466">
        <f t="shared" si="91"/>
        <v>233799.99999999997</v>
      </c>
      <c r="K2541" s="544"/>
    </row>
    <row r="2542" spans="1:11" ht="15" customHeight="1">
      <c r="A2542" s="458"/>
      <c r="B2542" s="459"/>
      <c r="C2542" s="460" t="s">
        <v>621</v>
      </c>
      <c r="D2542" s="495" t="s">
        <v>679</v>
      </c>
      <c r="E2542" s="496" t="s">
        <v>627</v>
      </c>
      <c r="F2542" s="497" t="s">
        <v>624</v>
      </c>
      <c r="G2542" s="464">
        <v>0.33300000000000002</v>
      </c>
      <c r="H2542" s="465">
        <f t="shared" si="90"/>
        <v>200300</v>
      </c>
      <c r="I2542" s="466">
        <f t="shared" si="91"/>
        <v>66699.900000000009</v>
      </c>
      <c r="K2542" s="544"/>
    </row>
    <row r="2543" spans="1:11" ht="15" customHeight="1">
      <c r="A2543" s="458"/>
      <c r="B2543" s="459"/>
      <c r="C2543" s="460" t="s">
        <v>621</v>
      </c>
      <c r="D2543" s="495" t="s">
        <v>628</v>
      </c>
      <c r="E2543" s="496" t="s">
        <v>629</v>
      </c>
      <c r="F2543" s="497" t="s">
        <v>624</v>
      </c>
      <c r="G2543" s="464">
        <v>0.318</v>
      </c>
      <c r="H2543" s="465">
        <f t="shared" si="90"/>
        <v>234000</v>
      </c>
      <c r="I2543" s="466">
        <f t="shared" si="91"/>
        <v>74412</v>
      </c>
      <c r="K2543" s="544"/>
    </row>
    <row r="2544" spans="1:11" ht="15" customHeight="1">
      <c r="A2544" s="458"/>
      <c r="B2544" s="459"/>
      <c r="D2544" s="495"/>
      <c r="E2544" s="496"/>
      <c r="F2544" s="497"/>
      <c r="G2544" s="464"/>
      <c r="H2544" s="465"/>
      <c r="I2544" s="466"/>
      <c r="K2544" s="544"/>
    </row>
    <row r="2545" spans="1:11" ht="15" customHeight="1">
      <c r="A2545" s="458">
        <v>2</v>
      </c>
      <c r="B2545" s="459" t="s">
        <v>630</v>
      </c>
      <c r="D2545" s="495"/>
      <c r="E2545" s="496"/>
      <c r="F2545" s="497"/>
      <c r="G2545" s="464"/>
      <c r="H2545" s="465"/>
      <c r="I2545" s="466"/>
      <c r="K2545" s="544"/>
    </row>
    <row r="2546" spans="1:11" ht="15" customHeight="1">
      <c r="A2546" s="458"/>
      <c r="B2546" s="459"/>
      <c r="C2546" s="460" t="s">
        <v>621</v>
      </c>
      <c r="D2546" s="495" t="s">
        <v>920</v>
      </c>
      <c r="E2546" s="496"/>
      <c r="F2546" s="497" t="s">
        <v>652</v>
      </c>
      <c r="G2546" s="464">
        <v>0.32</v>
      </c>
      <c r="H2546" s="465">
        <f t="shared" ref="H2546:H2556" si="92">+H2515</f>
        <v>3250000</v>
      </c>
      <c r="I2546" s="466">
        <f t="shared" ref="I2546:I2556" si="93">G2546*H2546</f>
        <v>1040000</v>
      </c>
      <c r="K2546" s="544"/>
    </row>
    <row r="2547" spans="1:11" ht="15" customHeight="1">
      <c r="A2547" s="458"/>
      <c r="B2547" s="459"/>
      <c r="C2547" s="460" t="s">
        <v>621</v>
      </c>
      <c r="D2547" s="495" t="s">
        <v>904</v>
      </c>
      <c r="E2547" s="496"/>
      <c r="F2547" s="497" t="s">
        <v>96</v>
      </c>
      <c r="G2547" s="464">
        <v>3.2</v>
      </c>
      <c r="H2547" s="465">
        <f t="shared" si="92"/>
        <v>30000</v>
      </c>
      <c r="I2547" s="466">
        <f t="shared" si="93"/>
        <v>96000</v>
      </c>
      <c r="K2547" s="544"/>
    </row>
    <row r="2548" spans="1:11" ht="15" customHeight="1">
      <c r="A2548" s="458"/>
      <c r="B2548" s="459"/>
      <c r="C2548" s="460" t="s">
        <v>621</v>
      </c>
      <c r="D2548" s="495" t="s">
        <v>905</v>
      </c>
      <c r="E2548" s="496"/>
      <c r="F2548" s="497" t="s">
        <v>922</v>
      </c>
      <c r="G2548" s="464">
        <v>1.6</v>
      </c>
      <c r="H2548" s="465">
        <f t="shared" si="92"/>
        <v>6500</v>
      </c>
      <c r="I2548" s="466">
        <f t="shared" si="93"/>
        <v>10400</v>
      </c>
      <c r="K2548" s="544"/>
    </row>
    <row r="2549" spans="1:11" ht="15" customHeight="1">
      <c r="A2549" s="458"/>
      <c r="B2549" s="459"/>
      <c r="C2549" s="460" t="s">
        <v>621</v>
      </c>
      <c r="D2549" s="495" t="s">
        <v>923</v>
      </c>
      <c r="E2549" s="496"/>
      <c r="F2549" s="497" t="s">
        <v>96</v>
      </c>
      <c r="G2549" s="464">
        <v>210</v>
      </c>
      <c r="H2549" s="465">
        <f t="shared" si="92"/>
        <v>13000</v>
      </c>
      <c r="I2549" s="466">
        <f t="shared" si="93"/>
        <v>2730000</v>
      </c>
      <c r="K2549" s="544"/>
    </row>
    <row r="2550" spans="1:11" ht="15" customHeight="1">
      <c r="A2550" s="458"/>
      <c r="B2550" s="459"/>
      <c r="C2550" s="460" t="s">
        <v>621</v>
      </c>
      <c r="D2550" s="495" t="s">
        <v>806</v>
      </c>
      <c r="E2550" s="496"/>
      <c r="F2550" s="497" t="s">
        <v>96</v>
      </c>
      <c r="G2550" s="464">
        <v>3</v>
      </c>
      <c r="H2550" s="465">
        <f t="shared" si="92"/>
        <v>20000</v>
      </c>
      <c r="I2550" s="466">
        <f t="shared" si="93"/>
        <v>60000</v>
      </c>
      <c r="K2550" s="544"/>
    </row>
    <row r="2551" spans="1:11" ht="15" customHeight="1">
      <c r="A2551" s="458"/>
      <c r="B2551" s="459"/>
      <c r="C2551" s="460" t="s">
        <v>621</v>
      </c>
      <c r="D2551" s="495" t="s">
        <v>649</v>
      </c>
      <c r="E2551" s="496"/>
      <c r="F2551" s="497" t="s">
        <v>96</v>
      </c>
      <c r="G2551" s="464">
        <f>G2520</f>
        <v>413</v>
      </c>
      <c r="H2551" s="465">
        <f t="shared" si="92"/>
        <v>1250</v>
      </c>
      <c r="I2551" s="466">
        <f t="shared" si="93"/>
        <v>516250</v>
      </c>
      <c r="K2551" s="544"/>
    </row>
    <row r="2552" spans="1:11" ht="15" customHeight="1">
      <c r="A2552" s="458"/>
      <c r="B2552" s="459"/>
      <c r="C2552" s="460" t="s">
        <v>621</v>
      </c>
      <c r="D2552" s="495" t="s">
        <v>651</v>
      </c>
      <c r="E2552" s="496"/>
      <c r="F2552" s="497" t="s">
        <v>652</v>
      </c>
      <c r="G2552" s="464">
        <f>G2521</f>
        <v>0.47599999999999998</v>
      </c>
      <c r="H2552" s="465">
        <f t="shared" si="92"/>
        <v>336466</v>
      </c>
      <c r="I2552" s="466">
        <f t="shared" si="93"/>
        <v>160157.81599999999</v>
      </c>
      <c r="K2552" s="544"/>
    </row>
    <row r="2553" spans="1:11" ht="15" customHeight="1">
      <c r="A2553" s="458"/>
      <c r="B2553" s="459"/>
      <c r="C2553" s="460" t="s">
        <v>621</v>
      </c>
      <c r="D2553" s="495" t="s">
        <v>924</v>
      </c>
      <c r="E2553" s="496"/>
      <c r="F2553" s="497" t="s">
        <v>652</v>
      </c>
      <c r="G2553" s="464">
        <f>G2522</f>
        <v>0.61899999999999999</v>
      </c>
      <c r="H2553" s="465">
        <f t="shared" si="92"/>
        <v>184800</v>
      </c>
      <c r="I2553" s="466">
        <f t="shared" si="93"/>
        <v>114391.2</v>
      </c>
      <c r="K2553" s="544"/>
    </row>
    <row r="2554" spans="1:11" ht="15" customHeight="1">
      <c r="A2554" s="458"/>
      <c r="B2554" s="459"/>
      <c r="C2554" s="460" t="s">
        <v>621</v>
      </c>
      <c r="D2554" s="495" t="s">
        <v>927</v>
      </c>
      <c r="E2554" s="496"/>
      <c r="F2554" s="497" t="s">
        <v>652</v>
      </c>
      <c r="G2554" s="464">
        <v>0.14000000000000001</v>
      </c>
      <c r="H2554" s="465">
        <f t="shared" si="92"/>
        <v>4250000</v>
      </c>
      <c r="I2554" s="466">
        <f t="shared" si="93"/>
        <v>595000</v>
      </c>
      <c r="K2554" s="544"/>
    </row>
    <row r="2555" spans="1:11" ht="15" customHeight="1">
      <c r="A2555" s="458"/>
      <c r="B2555" s="459"/>
      <c r="C2555" s="460" t="s">
        <v>621</v>
      </c>
      <c r="D2555" s="495" t="s">
        <v>928</v>
      </c>
      <c r="E2555" s="496"/>
      <c r="F2555" s="497" t="s">
        <v>641</v>
      </c>
      <c r="G2555" s="464">
        <v>2.8</v>
      </c>
      <c r="H2555" s="465">
        <f t="shared" si="92"/>
        <v>84500</v>
      </c>
      <c r="I2555" s="466">
        <f t="shared" si="93"/>
        <v>236599.99999999997</v>
      </c>
      <c r="K2555" s="544"/>
    </row>
    <row r="2556" spans="1:11" ht="15" customHeight="1">
      <c r="A2556" s="458"/>
      <c r="B2556" s="459"/>
      <c r="C2556" s="460" t="s">
        <v>621</v>
      </c>
      <c r="D2556" s="495" t="str">
        <f>+D2442</f>
        <v>Dolken Kayu 8-10 cm Panj-4m</v>
      </c>
      <c r="E2556" s="496"/>
      <c r="F2556" s="497" t="s">
        <v>913</v>
      </c>
      <c r="G2556" s="464">
        <v>16</v>
      </c>
      <c r="H2556" s="465">
        <f t="shared" si="92"/>
        <v>27500</v>
      </c>
      <c r="I2556" s="466">
        <f t="shared" si="93"/>
        <v>440000</v>
      </c>
      <c r="K2556" s="544"/>
    </row>
    <row r="2557" spans="1:11" ht="15" customHeight="1">
      <c r="A2557" s="458"/>
      <c r="B2557" s="459"/>
      <c r="D2557" s="495"/>
      <c r="E2557" s="496"/>
      <c r="F2557" s="497"/>
      <c r="G2557" s="464"/>
      <c r="H2557" s="465"/>
      <c r="I2557" s="466"/>
      <c r="K2557" s="544"/>
    </row>
    <row r="2558" spans="1:11" ht="15" customHeight="1">
      <c r="A2558" s="473"/>
      <c r="B2558" s="474" t="s">
        <v>643</v>
      </c>
      <c r="C2558" s="475"/>
      <c r="D2558" s="498"/>
      <c r="E2558" s="499"/>
      <c r="F2558" s="500"/>
      <c r="G2558" s="479"/>
      <c r="H2558" s="480"/>
      <c r="I2558" s="480">
        <f>SUM(I2536:I2557)</f>
        <v>7543545.9160000002</v>
      </c>
      <c r="K2558" s="544"/>
    </row>
    <row r="2559" spans="1:11" ht="15" customHeight="1">
      <c r="A2559" s="481"/>
      <c r="B2559" s="482" t="s">
        <v>644</v>
      </c>
      <c r="C2559" s="483"/>
      <c r="D2559" s="501"/>
      <c r="E2559" s="483"/>
      <c r="F2559" s="486">
        <v>0.15</v>
      </c>
      <c r="G2559" s="487"/>
      <c r="H2559" s="488"/>
      <c r="I2559" s="480">
        <f>I2558*F2559</f>
        <v>1131531.8873999999</v>
      </c>
      <c r="K2559" s="544"/>
    </row>
    <row r="2560" spans="1:11" ht="15" customHeight="1">
      <c r="A2560" s="481"/>
      <c r="B2560" s="482" t="s">
        <v>645</v>
      </c>
      <c r="C2560" s="483"/>
      <c r="D2560" s="501"/>
      <c r="E2560" s="483"/>
      <c r="F2560" s="483"/>
      <c r="G2560" s="487"/>
      <c r="H2560" s="488"/>
      <c r="I2560" s="480">
        <f>I2558+I2559</f>
        <v>8675077.8034000006</v>
      </c>
      <c r="K2560" s="544"/>
    </row>
    <row r="2561" spans="1:11" ht="15" customHeight="1">
      <c r="A2561" s="502" t="s">
        <v>657</v>
      </c>
      <c r="B2561" s="503"/>
      <c r="C2561" s="504"/>
      <c r="D2561" s="503"/>
      <c r="E2561" s="504"/>
      <c r="F2561" s="504"/>
      <c r="G2561" s="505"/>
      <c r="H2561" s="506"/>
      <c r="I2561" s="507"/>
      <c r="K2561" s="544"/>
    </row>
    <row r="2562" spans="1:11" ht="15" customHeight="1">
      <c r="A2562" s="544"/>
      <c r="B2562" s="503"/>
      <c r="C2562" s="504"/>
      <c r="D2562" s="503"/>
      <c r="E2562" s="504"/>
      <c r="F2562" s="504"/>
      <c r="G2562" s="505"/>
      <c r="H2562" s="506"/>
      <c r="I2562" s="507"/>
      <c r="K2562" s="544"/>
    </row>
    <row r="2563" spans="1:11" ht="15" customHeight="1">
      <c r="A2563" s="433" t="s">
        <v>611</v>
      </c>
      <c r="B2563" s="434"/>
      <c r="C2563" s="419" t="s">
        <v>589</v>
      </c>
      <c r="D2563" s="434" t="s">
        <v>938</v>
      </c>
      <c r="E2563" s="419"/>
      <c r="F2563" s="435"/>
      <c r="G2563" s="436"/>
      <c r="H2563" s="437"/>
      <c r="I2563" s="437"/>
      <c r="K2563" s="544"/>
    </row>
    <row r="2564" spans="1:11" ht="15" customHeight="1">
      <c r="A2564" s="433" t="s">
        <v>613</v>
      </c>
      <c r="B2564" s="434"/>
      <c r="C2564" s="419" t="s">
        <v>589</v>
      </c>
      <c r="D2564" s="434" t="s">
        <v>652</v>
      </c>
      <c r="E2564" s="419"/>
      <c r="F2564" s="435"/>
      <c r="G2564" s="436"/>
      <c r="H2564" s="437"/>
      <c r="I2564" s="437"/>
      <c r="K2564" s="544"/>
    </row>
    <row r="2565" spans="1:11" ht="15" customHeight="1">
      <c r="A2565" s="438" t="s">
        <v>70</v>
      </c>
      <c r="B2565" s="438" t="s">
        <v>350</v>
      </c>
      <c r="C2565" s="439"/>
      <c r="D2565" s="440"/>
      <c r="E2565" s="441" t="s">
        <v>614</v>
      </c>
      <c r="F2565" s="441" t="s">
        <v>615</v>
      </c>
      <c r="G2565" s="442" t="s">
        <v>616</v>
      </c>
      <c r="H2565" s="443" t="s">
        <v>617</v>
      </c>
      <c r="I2565" s="443" t="s">
        <v>618</v>
      </c>
      <c r="K2565" s="544"/>
    </row>
    <row r="2566" spans="1:11" ht="15" customHeight="1">
      <c r="A2566" s="444"/>
      <c r="B2566" s="444"/>
      <c r="C2566" s="445"/>
      <c r="D2566" s="446"/>
      <c r="E2566" s="447"/>
      <c r="F2566" s="447"/>
      <c r="G2566" s="448"/>
      <c r="H2566" s="449" t="s">
        <v>619</v>
      </c>
      <c r="I2566" s="449" t="s">
        <v>619</v>
      </c>
      <c r="K2566" s="544"/>
    </row>
    <row r="2567" spans="1:11" ht="15" customHeight="1">
      <c r="A2567" s="450"/>
      <c r="B2567" s="451"/>
      <c r="C2567" s="452"/>
      <c r="D2567" s="490"/>
      <c r="E2567" s="491"/>
      <c r="F2567" s="492"/>
      <c r="G2567" s="456"/>
      <c r="H2567" s="457"/>
      <c r="I2567" s="457"/>
      <c r="K2567" s="544"/>
    </row>
    <row r="2568" spans="1:11" ht="15" customHeight="1">
      <c r="A2568" s="458">
        <v>1</v>
      </c>
      <c r="B2568" s="459" t="s">
        <v>620</v>
      </c>
      <c r="D2568" s="495"/>
      <c r="E2568" s="496"/>
      <c r="F2568" s="497"/>
      <c r="G2568" s="464"/>
      <c r="H2568" s="465"/>
      <c r="I2568" s="466"/>
      <c r="K2568" s="544"/>
    </row>
    <row r="2569" spans="1:11" ht="15" customHeight="1">
      <c r="A2569" s="458"/>
      <c r="B2569" s="459"/>
      <c r="C2569" s="460" t="s">
        <v>621</v>
      </c>
      <c r="D2569" s="495" t="s">
        <v>622</v>
      </c>
      <c r="E2569" s="496" t="s">
        <v>623</v>
      </c>
      <c r="F2569" s="497" t="s">
        <v>624</v>
      </c>
      <c r="G2569" s="464">
        <v>5.3</v>
      </c>
      <c r="H2569" s="465">
        <f t="shared" ref="H2569:H2574" si="94">H2538</f>
        <v>133600</v>
      </c>
      <c r="I2569" s="466">
        <f t="shared" ref="I2569:I2574" si="95">G2569*H2569</f>
        <v>708080</v>
      </c>
      <c r="K2569" s="544"/>
    </row>
    <row r="2570" spans="1:11" ht="15" customHeight="1">
      <c r="A2570" s="458"/>
      <c r="B2570" s="459"/>
      <c r="C2570" s="460" t="s">
        <v>621</v>
      </c>
      <c r="D2570" s="495" t="s">
        <v>659</v>
      </c>
      <c r="E2570" s="496" t="s">
        <v>626</v>
      </c>
      <c r="F2570" s="497" t="s">
        <v>624</v>
      </c>
      <c r="G2570" s="464">
        <v>0.27500000000000002</v>
      </c>
      <c r="H2570" s="465">
        <f t="shared" si="94"/>
        <v>167000</v>
      </c>
      <c r="I2570" s="466">
        <f t="shared" si="95"/>
        <v>45925.000000000007</v>
      </c>
      <c r="K2570" s="544"/>
    </row>
    <row r="2571" spans="1:11" ht="15" customHeight="1">
      <c r="A2571" s="458"/>
      <c r="B2571" s="459"/>
      <c r="C2571" s="460" t="s">
        <v>621</v>
      </c>
      <c r="D2571" s="495" t="s">
        <v>625</v>
      </c>
      <c r="E2571" s="496" t="s">
        <v>626</v>
      </c>
      <c r="F2571" s="497" t="s">
        <v>624</v>
      </c>
      <c r="G2571" s="464">
        <v>1.3</v>
      </c>
      <c r="H2571" s="465">
        <f t="shared" si="94"/>
        <v>167000</v>
      </c>
      <c r="I2571" s="466">
        <f t="shared" si="95"/>
        <v>217100</v>
      </c>
      <c r="K2571" s="544"/>
    </row>
    <row r="2572" spans="1:11" ht="15" customHeight="1">
      <c r="A2572" s="458"/>
      <c r="B2572" s="459"/>
      <c r="C2572" s="460" t="s">
        <v>621</v>
      </c>
      <c r="D2572" s="495" t="s">
        <v>687</v>
      </c>
      <c r="E2572" s="496" t="s">
        <v>626</v>
      </c>
      <c r="F2572" s="497" t="s">
        <v>624</v>
      </c>
      <c r="G2572" s="464">
        <v>1.05</v>
      </c>
      <c r="H2572" s="465">
        <f t="shared" si="94"/>
        <v>167000</v>
      </c>
      <c r="I2572" s="466">
        <f t="shared" si="95"/>
        <v>175350</v>
      </c>
      <c r="K2572" s="544"/>
    </row>
    <row r="2573" spans="1:11" ht="15" customHeight="1">
      <c r="A2573" s="458"/>
      <c r="B2573" s="459"/>
      <c r="C2573" s="460" t="s">
        <v>621</v>
      </c>
      <c r="D2573" s="495" t="s">
        <v>679</v>
      </c>
      <c r="E2573" s="496" t="s">
        <v>627</v>
      </c>
      <c r="F2573" s="497" t="s">
        <v>624</v>
      </c>
      <c r="G2573" s="464">
        <v>0.26500000000000001</v>
      </c>
      <c r="H2573" s="465">
        <f t="shared" si="94"/>
        <v>200300</v>
      </c>
      <c r="I2573" s="466">
        <f t="shared" si="95"/>
        <v>53079.5</v>
      </c>
      <c r="K2573" s="544"/>
    </row>
    <row r="2574" spans="1:11" ht="15" customHeight="1">
      <c r="A2574" s="458"/>
      <c r="B2574" s="459"/>
      <c r="C2574" s="460" t="s">
        <v>621</v>
      </c>
      <c r="D2574" s="495" t="s">
        <v>628</v>
      </c>
      <c r="E2574" s="496" t="s">
        <v>629</v>
      </c>
      <c r="F2574" s="497" t="s">
        <v>624</v>
      </c>
      <c r="G2574" s="464">
        <v>0.26500000000000001</v>
      </c>
      <c r="H2574" s="465">
        <f t="shared" si="94"/>
        <v>234000</v>
      </c>
      <c r="I2574" s="466">
        <f t="shared" si="95"/>
        <v>62010</v>
      </c>
      <c r="K2574" s="544"/>
    </row>
    <row r="2575" spans="1:11" ht="15" customHeight="1">
      <c r="A2575" s="458"/>
      <c r="B2575" s="459"/>
      <c r="D2575" s="495"/>
      <c r="E2575" s="496"/>
      <c r="F2575" s="497"/>
      <c r="G2575" s="464"/>
      <c r="H2575" s="465"/>
      <c r="I2575" s="466"/>
      <c r="K2575" s="544"/>
    </row>
    <row r="2576" spans="1:11" ht="15" customHeight="1">
      <c r="A2576" s="458">
        <v>2</v>
      </c>
      <c r="B2576" s="459" t="s">
        <v>630</v>
      </c>
      <c r="D2576" s="495"/>
      <c r="E2576" s="496"/>
      <c r="F2576" s="497"/>
      <c r="G2576" s="464"/>
      <c r="H2576" s="465"/>
      <c r="I2576" s="466"/>
      <c r="K2576" s="544"/>
    </row>
    <row r="2577" spans="1:11" ht="15" customHeight="1">
      <c r="A2577" s="458"/>
      <c r="B2577" s="459"/>
      <c r="C2577" s="460" t="s">
        <v>621</v>
      </c>
      <c r="D2577" s="495" t="s">
        <v>920</v>
      </c>
      <c r="E2577" s="496"/>
      <c r="F2577" s="497" t="s">
        <v>652</v>
      </c>
      <c r="G2577" s="464">
        <v>0.32</v>
      </c>
      <c r="H2577" s="465">
        <f t="shared" ref="H2577:H2584" si="96">+H2546</f>
        <v>3250000</v>
      </c>
      <c r="I2577" s="466">
        <f t="shared" ref="I2577:I2587" si="97">G2577*H2577</f>
        <v>1040000</v>
      </c>
      <c r="K2577" s="544"/>
    </row>
    <row r="2578" spans="1:11" ht="15" customHeight="1">
      <c r="A2578" s="458"/>
      <c r="B2578" s="459"/>
      <c r="C2578" s="460" t="s">
        <v>621</v>
      </c>
      <c r="D2578" s="495" t="s">
        <v>904</v>
      </c>
      <c r="E2578" s="496"/>
      <c r="F2578" s="497" t="s">
        <v>96</v>
      </c>
      <c r="G2578" s="464">
        <v>3.2</v>
      </c>
      <c r="H2578" s="465">
        <f t="shared" si="96"/>
        <v>30000</v>
      </c>
      <c r="I2578" s="466">
        <f t="shared" si="97"/>
        <v>96000</v>
      </c>
      <c r="K2578" s="544"/>
    </row>
    <row r="2579" spans="1:11" ht="15" customHeight="1">
      <c r="A2579" s="458"/>
      <c r="B2579" s="459"/>
      <c r="C2579" s="460" t="s">
        <v>621</v>
      </c>
      <c r="D2579" s="495" t="s">
        <v>905</v>
      </c>
      <c r="E2579" s="496"/>
      <c r="F2579" s="497" t="s">
        <v>922</v>
      </c>
      <c r="G2579" s="464">
        <v>1.6</v>
      </c>
      <c r="H2579" s="465">
        <f t="shared" si="96"/>
        <v>6500</v>
      </c>
      <c r="I2579" s="466">
        <f t="shared" si="97"/>
        <v>10400</v>
      </c>
      <c r="K2579" s="544"/>
    </row>
    <row r="2580" spans="1:11" ht="15" customHeight="1">
      <c r="A2580" s="458"/>
      <c r="B2580" s="459"/>
      <c r="C2580" s="460" t="s">
        <v>621</v>
      </c>
      <c r="D2580" s="495" t="s">
        <v>923</v>
      </c>
      <c r="E2580" s="496"/>
      <c r="F2580" s="497" t="s">
        <v>96</v>
      </c>
      <c r="G2580" s="464">
        <v>157.5</v>
      </c>
      <c r="H2580" s="465">
        <f t="shared" si="96"/>
        <v>13000</v>
      </c>
      <c r="I2580" s="466">
        <f t="shared" si="97"/>
        <v>2047500</v>
      </c>
      <c r="K2580" s="544"/>
    </row>
    <row r="2581" spans="1:11" ht="15" customHeight="1">
      <c r="A2581" s="458"/>
      <c r="B2581" s="459"/>
      <c r="C2581" s="460" t="s">
        <v>621</v>
      </c>
      <c r="D2581" s="495" t="s">
        <v>806</v>
      </c>
      <c r="E2581" s="496"/>
      <c r="F2581" s="497" t="s">
        <v>96</v>
      </c>
      <c r="G2581" s="464">
        <v>2.25</v>
      </c>
      <c r="H2581" s="465">
        <f t="shared" si="96"/>
        <v>20000</v>
      </c>
      <c r="I2581" s="466">
        <f t="shared" si="97"/>
        <v>45000</v>
      </c>
      <c r="K2581" s="544"/>
    </row>
    <row r="2582" spans="1:11" ht="15" customHeight="1">
      <c r="A2582" s="458"/>
      <c r="B2582" s="459"/>
      <c r="C2582" s="460" t="s">
        <v>621</v>
      </c>
      <c r="D2582" s="495" t="s">
        <v>649</v>
      </c>
      <c r="E2582" s="496"/>
      <c r="F2582" s="497" t="s">
        <v>96</v>
      </c>
      <c r="G2582" s="464">
        <f>G2551</f>
        <v>413</v>
      </c>
      <c r="H2582" s="465">
        <f t="shared" si="96"/>
        <v>1250</v>
      </c>
      <c r="I2582" s="466">
        <f t="shared" si="97"/>
        <v>516250</v>
      </c>
      <c r="K2582" s="544"/>
    </row>
    <row r="2583" spans="1:11" ht="15" customHeight="1">
      <c r="A2583" s="458"/>
      <c r="B2583" s="459"/>
      <c r="C2583" s="460" t="s">
        <v>621</v>
      </c>
      <c r="D2583" s="495" t="s">
        <v>651</v>
      </c>
      <c r="E2583" s="496"/>
      <c r="F2583" s="497" t="s">
        <v>652</v>
      </c>
      <c r="G2583" s="464">
        <f>G2552</f>
        <v>0.47599999999999998</v>
      </c>
      <c r="H2583" s="465">
        <f t="shared" si="96"/>
        <v>336466</v>
      </c>
      <c r="I2583" s="466">
        <f t="shared" si="97"/>
        <v>160157.81599999999</v>
      </c>
      <c r="K2583" s="544"/>
    </row>
    <row r="2584" spans="1:11" ht="15" customHeight="1">
      <c r="A2584" s="458"/>
      <c r="B2584" s="459"/>
      <c r="C2584" s="460" t="s">
        <v>621</v>
      </c>
      <c r="D2584" s="495" t="s">
        <v>924</v>
      </c>
      <c r="E2584" s="496"/>
      <c r="F2584" s="497" t="s">
        <v>652</v>
      </c>
      <c r="G2584" s="464">
        <f>G2553</f>
        <v>0.61899999999999999</v>
      </c>
      <c r="H2584" s="465">
        <f t="shared" si="96"/>
        <v>184800</v>
      </c>
      <c r="I2584" s="466">
        <f t="shared" si="97"/>
        <v>114391.2</v>
      </c>
      <c r="K2584" s="544"/>
    </row>
    <row r="2585" spans="1:11" ht="15" customHeight="1">
      <c r="A2585" s="458"/>
      <c r="B2585" s="459"/>
      <c r="C2585" s="460" t="s">
        <v>621</v>
      </c>
      <c r="D2585" s="495" t="s">
        <v>927</v>
      </c>
      <c r="E2585" s="496"/>
      <c r="F2585" s="497" t="s">
        <v>652</v>
      </c>
      <c r="G2585" s="464">
        <v>0.12</v>
      </c>
      <c r="H2585" s="465">
        <f>H2554</f>
        <v>4250000</v>
      </c>
      <c r="I2585" s="466">
        <f t="shared" si="97"/>
        <v>510000</v>
      </c>
      <c r="K2585" s="544"/>
    </row>
    <row r="2586" spans="1:11" ht="15" customHeight="1">
      <c r="A2586" s="458"/>
      <c r="B2586" s="459"/>
      <c r="C2586" s="460" t="s">
        <v>621</v>
      </c>
      <c r="D2586" s="495" t="s">
        <v>928</v>
      </c>
      <c r="E2586" s="496"/>
      <c r="F2586" s="497" t="s">
        <v>641</v>
      </c>
      <c r="G2586" s="464">
        <v>2.8</v>
      </c>
      <c r="H2586" s="465">
        <f>H2555</f>
        <v>84500</v>
      </c>
      <c r="I2586" s="466">
        <f t="shared" si="97"/>
        <v>236599.99999999997</v>
      </c>
      <c r="K2586" s="544"/>
    </row>
    <row r="2587" spans="1:11" ht="15" customHeight="1">
      <c r="A2587" s="458"/>
      <c r="B2587" s="459"/>
      <c r="C2587" s="460" t="s">
        <v>621</v>
      </c>
      <c r="D2587" s="495" t="str">
        <f>+D2556</f>
        <v>Dolken Kayu 8-10 cm Panj-4m</v>
      </c>
      <c r="E2587" s="496"/>
      <c r="F2587" s="497" t="s">
        <v>913</v>
      </c>
      <c r="G2587" s="464">
        <v>32</v>
      </c>
      <c r="H2587" s="465">
        <f>+H2556</f>
        <v>27500</v>
      </c>
      <c r="I2587" s="466">
        <f t="shared" si="97"/>
        <v>880000</v>
      </c>
      <c r="K2587" s="544"/>
    </row>
    <row r="2588" spans="1:11" ht="15" customHeight="1">
      <c r="A2588" s="458"/>
      <c r="B2588" s="459"/>
      <c r="D2588" s="495"/>
      <c r="E2588" s="496"/>
      <c r="F2588" s="497"/>
      <c r="G2588" s="464"/>
      <c r="H2588" s="465"/>
      <c r="I2588" s="466"/>
      <c r="K2588" s="544"/>
    </row>
    <row r="2589" spans="1:11" ht="15" customHeight="1">
      <c r="A2589" s="473"/>
      <c r="B2589" s="474" t="s">
        <v>643</v>
      </c>
      <c r="C2589" s="475"/>
      <c r="D2589" s="498"/>
      <c r="E2589" s="499"/>
      <c r="F2589" s="500"/>
      <c r="G2589" s="479"/>
      <c r="H2589" s="480"/>
      <c r="I2589" s="480">
        <f>SUM(I2567:I2588)</f>
        <v>6917843.5159999998</v>
      </c>
      <c r="K2589" s="544"/>
    </row>
    <row r="2590" spans="1:11" ht="15" customHeight="1">
      <c r="A2590" s="481"/>
      <c r="B2590" s="482" t="s">
        <v>644</v>
      </c>
      <c r="C2590" s="483"/>
      <c r="D2590" s="501"/>
      <c r="E2590" s="483"/>
      <c r="F2590" s="486">
        <v>0.15</v>
      </c>
      <c r="G2590" s="487"/>
      <c r="H2590" s="488"/>
      <c r="I2590" s="480">
        <f>I2589*F2590</f>
        <v>1037676.5273999999</v>
      </c>
      <c r="K2590" s="544"/>
    </row>
    <row r="2591" spans="1:11" ht="15" customHeight="1">
      <c r="A2591" s="481"/>
      <c r="B2591" s="482" t="s">
        <v>645</v>
      </c>
      <c r="C2591" s="483"/>
      <c r="D2591" s="501"/>
      <c r="E2591" s="483"/>
      <c r="F2591" s="483"/>
      <c r="G2591" s="487"/>
      <c r="H2591" s="488"/>
      <c r="I2591" s="480">
        <f>I2589+I2590</f>
        <v>7955520.0433999998</v>
      </c>
      <c r="K2591" s="544"/>
    </row>
    <row r="2592" spans="1:11" ht="15" customHeight="1">
      <c r="A2592" s="502" t="s">
        <v>657</v>
      </c>
      <c r="B2592" s="503"/>
      <c r="C2592" s="504"/>
      <c r="D2592" s="503"/>
      <c r="E2592" s="504"/>
      <c r="F2592" s="504"/>
      <c r="G2592" s="505"/>
      <c r="H2592" s="506"/>
      <c r="I2592" s="507"/>
      <c r="K2592" s="544"/>
    </row>
    <row r="2593" spans="1:11" ht="15" customHeight="1">
      <c r="A2593" s="544"/>
      <c r="B2593" s="503"/>
      <c r="C2593" s="504"/>
      <c r="D2593" s="503"/>
      <c r="E2593" s="504"/>
      <c r="F2593" s="504"/>
      <c r="G2593" s="505"/>
      <c r="H2593" s="506"/>
      <c r="I2593" s="507"/>
      <c r="K2593" s="544"/>
    </row>
    <row r="2594" spans="1:11" ht="15" customHeight="1">
      <c r="A2594" s="433" t="s">
        <v>611</v>
      </c>
      <c r="B2594" s="434"/>
      <c r="C2594" s="419" t="s">
        <v>589</v>
      </c>
      <c r="D2594" s="434" t="s">
        <v>939</v>
      </c>
      <c r="E2594" s="419"/>
      <c r="F2594" s="435"/>
      <c r="G2594" s="436"/>
      <c r="H2594" s="437"/>
      <c r="I2594" s="437"/>
      <c r="K2594" s="544"/>
    </row>
    <row r="2595" spans="1:11" ht="15" customHeight="1">
      <c r="A2595" s="433" t="s">
        <v>613</v>
      </c>
      <c r="B2595" s="434"/>
      <c r="C2595" s="419" t="s">
        <v>589</v>
      </c>
      <c r="D2595" s="434" t="s">
        <v>652</v>
      </c>
      <c r="E2595" s="419"/>
      <c r="F2595" s="435"/>
      <c r="G2595" s="436"/>
      <c r="H2595" s="437"/>
      <c r="I2595" s="437"/>
      <c r="K2595" s="544"/>
    </row>
    <row r="2596" spans="1:11" ht="15" customHeight="1">
      <c r="A2596" s="438" t="s">
        <v>70</v>
      </c>
      <c r="B2596" s="438" t="s">
        <v>350</v>
      </c>
      <c r="C2596" s="439"/>
      <c r="D2596" s="440"/>
      <c r="E2596" s="441" t="s">
        <v>614</v>
      </c>
      <c r="F2596" s="441" t="s">
        <v>615</v>
      </c>
      <c r="G2596" s="442" t="s">
        <v>616</v>
      </c>
      <c r="H2596" s="443" t="s">
        <v>617</v>
      </c>
      <c r="I2596" s="443" t="s">
        <v>618</v>
      </c>
      <c r="K2596" s="544"/>
    </row>
    <row r="2597" spans="1:11" ht="15" customHeight="1">
      <c r="A2597" s="444"/>
      <c r="B2597" s="444"/>
      <c r="C2597" s="445"/>
      <c r="D2597" s="446"/>
      <c r="E2597" s="447"/>
      <c r="F2597" s="447"/>
      <c r="G2597" s="448"/>
      <c r="H2597" s="449" t="s">
        <v>619</v>
      </c>
      <c r="I2597" s="449" t="s">
        <v>619</v>
      </c>
      <c r="K2597" s="544"/>
    </row>
    <row r="2598" spans="1:11" ht="15" customHeight="1">
      <c r="A2598" s="450"/>
      <c r="B2598" s="451"/>
      <c r="C2598" s="452"/>
      <c r="D2598" s="490"/>
      <c r="E2598" s="491"/>
      <c r="F2598" s="492"/>
      <c r="G2598" s="456"/>
      <c r="H2598" s="457"/>
      <c r="I2598" s="457"/>
      <c r="K2598" s="544"/>
    </row>
    <row r="2599" spans="1:11" ht="15" customHeight="1">
      <c r="A2599" s="458">
        <v>1</v>
      </c>
      <c r="B2599" s="459" t="s">
        <v>620</v>
      </c>
      <c r="D2599" s="495"/>
      <c r="E2599" s="496"/>
      <c r="F2599" s="497"/>
      <c r="G2599" s="464"/>
      <c r="H2599" s="465"/>
      <c r="I2599" s="466"/>
      <c r="K2599" s="544"/>
    </row>
    <row r="2600" spans="1:11" ht="15" customHeight="1">
      <c r="A2600" s="458"/>
      <c r="B2600" s="459"/>
      <c r="C2600" s="460" t="s">
        <v>621</v>
      </c>
      <c r="D2600" s="495" t="s">
        <v>622</v>
      </c>
      <c r="E2600" s="496" t="s">
        <v>623</v>
      </c>
      <c r="F2600" s="497" t="s">
        <v>624</v>
      </c>
      <c r="G2600" s="464">
        <v>5.3</v>
      </c>
      <c r="H2600" s="465">
        <f t="shared" ref="H2600:H2605" si="98">H2569</f>
        <v>133600</v>
      </c>
      <c r="I2600" s="466">
        <f t="shared" ref="I2600:I2605" si="99">G2600*H2600</f>
        <v>708080</v>
      </c>
      <c r="K2600" s="544"/>
    </row>
    <row r="2601" spans="1:11" ht="15" customHeight="1">
      <c r="A2601" s="458"/>
      <c r="B2601" s="459"/>
      <c r="C2601" s="460" t="s">
        <v>621</v>
      </c>
      <c r="D2601" s="495" t="s">
        <v>659</v>
      </c>
      <c r="E2601" s="496" t="s">
        <v>626</v>
      </c>
      <c r="F2601" s="497" t="s">
        <v>624</v>
      </c>
      <c r="G2601" s="464">
        <v>0.27500000000000002</v>
      </c>
      <c r="H2601" s="465">
        <f t="shared" si="98"/>
        <v>167000</v>
      </c>
      <c r="I2601" s="466">
        <f t="shared" si="99"/>
        <v>45925.000000000007</v>
      </c>
      <c r="K2601" s="544"/>
    </row>
    <row r="2602" spans="1:11" ht="15" customHeight="1">
      <c r="A2602" s="458"/>
      <c r="B2602" s="459"/>
      <c r="C2602" s="460" t="s">
        <v>621</v>
      </c>
      <c r="D2602" s="495" t="s">
        <v>625</v>
      </c>
      <c r="E2602" s="496" t="s">
        <v>626</v>
      </c>
      <c r="F2602" s="497" t="s">
        <v>624</v>
      </c>
      <c r="G2602" s="464">
        <v>1.3</v>
      </c>
      <c r="H2602" s="465">
        <f t="shared" si="98"/>
        <v>167000</v>
      </c>
      <c r="I2602" s="466">
        <f t="shared" si="99"/>
        <v>217100</v>
      </c>
      <c r="K2602" s="544"/>
    </row>
    <row r="2603" spans="1:11" ht="15" customHeight="1">
      <c r="A2603" s="458"/>
      <c r="B2603" s="459"/>
      <c r="C2603" s="460" t="s">
        <v>621</v>
      </c>
      <c r="D2603" s="495" t="s">
        <v>687</v>
      </c>
      <c r="E2603" s="496" t="s">
        <v>626</v>
      </c>
      <c r="F2603" s="497" t="s">
        <v>624</v>
      </c>
      <c r="G2603" s="464">
        <v>1.05</v>
      </c>
      <c r="H2603" s="465">
        <f t="shared" si="98"/>
        <v>167000</v>
      </c>
      <c r="I2603" s="466">
        <f t="shared" si="99"/>
        <v>175350</v>
      </c>
      <c r="K2603" s="544"/>
    </row>
    <row r="2604" spans="1:11" ht="15" customHeight="1">
      <c r="A2604" s="458"/>
      <c r="B2604" s="459"/>
      <c r="C2604" s="460" t="s">
        <v>621</v>
      </c>
      <c r="D2604" s="495" t="s">
        <v>679</v>
      </c>
      <c r="E2604" s="496" t="s">
        <v>627</v>
      </c>
      <c r="F2604" s="497" t="s">
        <v>624</v>
      </c>
      <c r="G2604" s="464">
        <v>0.26200000000000001</v>
      </c>
      <c r="H2604" s="465">
        <f t="shared" si="98"/>
        <v>200300</v>
      </c>
      <c r="I2604" s="466">
        <f t="shared" si="99"/>
        <v>52478.6</v>
      </c>
      <c r="K2604" s="544"/>
    </row>
    <row r="2605" spans="1:11" ht="15" customHeight="1">
      <c r="A2605" s="458"/>
      <c r="B2605" s="459"/>
      <c r="C2605" s="460" t="s">
        <v>621</v>
      </c>
      <c r="D2605" s="495" t="s">
        <v>628</v>
      </c>
      <c r="E2605" s="496" t="s">
        <v>629</v>
      </c>
      <c r="F2605" s="497" t="s">
        <v>624</v>
      </c>
      <c r="G2605" s="464">
        <v>0.26500000000000001</v>
      </c>
      <c r="H2605" s="465">
        <f t="shared" si="98"/>
        <v>234000</v>
      </c>
      <c r="I2605" s="466">
        <f t="shared" si="99"/>
        <v>62010</v>
      </c>
      <c r="K2605" s="544"/>
    </row>
    <row r="2606" spans="1:11" ht="15" customHeight="1">
      <c r="A2606" s="458"/>
      <c r="B2606" s="459"/>
      <c r="D2606" s="495"/>
      <c r="E2606" s="496"/>
      <c r="F2606" s="497"/>
      <c r="G2606" s="464"/>
      <c r="H2606" s="465"/>
      <c r="I2606" s="466"/>
      <c r="K2606" s="544"/>
    </row>
    <row r="2607" spans="1:11" ht="15" customHeight="1">
      <c r="A2607" s="458">
        <v>2</v>
      </c>
      <c r="B2607" s="459" t="s">
        <v>630</v>
      </c>
      <c r="D2607" s="495"/>
      <c r="E2607" s="496"/>
      <c r="F2607" s="497"/>
      <c r="G2607" s="464"/>
      <c r="H2607" s="465"/>
      <c r="I2607" s="466"/>
      <c r="K2607" s="544"/>
    </row>
    <row r="2608" spans="1:11" ht="15" customHeight="1">
      <c r="A2608" s="458"/>
      <c r="B2608" s="459"/>
      <c r="C2608" s="460" t="s">
        <v>621</v>
      </c>
      <c r="D2608" s="495" t="s">
        <v>920</v>
      </c>
      <c r="E2608" s="496"/>
      <c r="F2608" s="497" t="s">
        <v>652</v>
      </c>
      <c r="G2608" s="464">
        <v>0.24</v>
      </c>
      <c r="H2608" s="465">
        <f>H2577</f>
        <v>3250000</v>
      </c>
      <c r="I2608" s="466">
        <f t="shared" ref="I2608:I2618" si="100">G2608*H2608</f>
        <v>780000</v>
      </c>
      <c r="K2608" s="544"/>
    </row>
    <row r="2609" spans="1:11" ht="15" customHeight="1">
      <c r="A2609" s="458"/>
      <c r="B2609" s="459"/>
      <c r="C2609" s="460" t="s">
        <v>621</v>
      </c>
      <c r="D2609" s="495" t="s">
        <v>904</v>
      </c>
      <c r="E2609" s="496"/>
      <c r="F2609" s="497" t="s">
        <v>96</v>
      </c>
      <c r="G2609" s="464">
        <v>3.2</v>
      </c>
      <c r="H2609" s="465">
        <f t="shared" ref="H2609:H2618" si="101">H2578</f>
        <v>30000</v>
      </c>
      <c r="I2609" s="466">
        <f t="shared" si="100"/>
        <v>96000</v>
      </c>
      <c r="K2609" s="544"/>
    </row>
    <row r="2610" spans="1:11" ht="15" customHeight="1">
      <c r="A2610" s="458"/>
      <c r="B2610" s="459"/>
      <c r="C2610" s="460" t="s">
        <v>621</v>
      </c>
      <c r="D2610" s="495" t="s">
        <v>905</v>
      </c>
      <c r="E2610" s="496"/>
      <c r="F2610" s="497" t="s">
        <v>922</v>
      </c>
      <c r="G2610" s="464">
        <v>1.6</v>
      </c>
      <c r="H2610" s="465">
        <f t="shared" si="101"/>
        <v>6500</v>
      </c>
      <c r="I2610" s="466">
        <f t="shared" si="100"/>
        <v>10400</v>
      </c>
      <c r="K2610" s="544"/>
    </row>
    <row r="2611" spans="1:11" ht="15" customHeight="1">
      <c r="A2611" s="458"/>
      <c r="B2611" s="459"/>
      <c r="C2611" s="460" t="s">
        <v>621</v>
      </c>
      <c r="D2611" s="495" t="s">
        <v>923</v>
      </c>
      <c r="E2611" s="496"/>
      <c r="F2611" s="497" t="s">
        <v>96</v>
      </c>
      <c r="G2611" s="464">
        <v>157.5</v>
      </c>
      <c r="H2611" s="465">
        <f t="shared" si="101"/>
        <v>13000</v>
      </c>
      <c r="I2611" s="466">
        <f t="shared" si="100"/>
        <v>2047500</v>
      </c>
      <c r="K2611" s="544"/>
    </row>
    <row r="2612" spans="1:11" ht="15" customHeight="1">
      <c r="A2612" s="458"/>
      <c r="B2612" s="459"/>
      <c r="C2612" s="460" t="s">
        <v>621</v>
      </c>
      <c r="D2612" s="495" t="s">
        <v>806</v>
      </c>
      <c r="E2612" s="496"/>
      <c r="F2612" s="497" t="s">
        <v>96</v>
      </c>
      <c r="G2612" s="464">
        <v>2.25</v>
      </c>
      <c r="H2612" s="465">
        <f t="shared" si="101"/>
        <v>20000</v>
      </c>
      <c r="I2612" s="466">
        <f t="shared" si="100"/>
        <v>45000</v>
      </c>
      <c r="K2612" s="544"/>
    </row>
    <row r="2613" spans="1:11" ht="15" customHeight="1">
      <c r="A2613" s="458"/>
      <c r="B2613" s="459"/>
      <c r="C2613" s="460" t="s">
        <v>621</v>
      </c>
      <c r="D2613" s="495" t="s">
        <v>649</v>
      </c>
      <c r="E2613" s="496"/>
      <c r="F2613" s="497" t="s">
        <v>96</v>
      </c>
      <c r="G2613" s="464">
        <f>G2582</f>
        <v>413</v>
      </c>
      <c r="H2613" s="465">
        <f t="shared" si="101"/>
        <v>1250</v>
      </c>
      <c r="I2613" s="466">
        <f t="shared" si="100"/>
        <v>516250</v>
      </c>
      <c r="K2613" s="544"/>
    </row>
    <row r="2614" spans="1:11" ht="15" customHeight="1">
      <c r="A2614" s="458"/>
      <c r="B2614" s="459"/>
      <c r="C2614" s="460" t="s">
        <v>621</v>
      </c>
      <c r="D2614" s="495" t="s">
        <v>651</v>
      </c>
      <c r="E2614" s="496"/>
      <c r="F2614" s="497" t="s">
        <v>652</v>
      </c>
      <c r="G2614" s="464">
        <f>G2583</f>
        <v>0.47599999999999998</v>
      </c>
      <c r="H2614" s="465">
        <f t="shared" si="101"/>
        <v>336466</v>
      </c>
      <c r="I2614" s="466">
        <f t="shared" si="100"/>
        <v>160157.81599999999</v>
      </c>
      <c r="K2614" s="544"/>
    </row>
    <row r="2615" spans="1:11" ht="15" customHeight="1">
      <c r="A2615" s="458"/>
      <c r="B2615" s="459"/>
      <c r="C2615" s="460" t="s">
        <v>621</v>
      </c>
      <c r="D2615" s="495" t="s">
        <v>924</v>
      </c>
      <c r="E2615" s="496"/>
      <c r="F2615" s="497" t="s">
        <v>652</v>
      </c>
      <c r="G2615" s="464">
        <f>G2584</f>
        <v>0.61899999999999999</v>
      </c>
      <c r="H2615" s="465">
        <f t="shared" si="101"/>
        <v>184800</v>
      </c>
      <c r="I2615" s="466">
        <f t="shared" si="100"/>
        <v>114391.2</v>
      </c>
      <c r="K2615" s="544"/>
    </row>
    <row r="2616" spans="1:11" ht="15" customHeight="1">
      <c r="A2616" s="458"/>
      <c r="B2616" s="459"/>
      <c r="C2616" s="460" t="s">
        <v>621</v>
      </c>
      <c r="D2616" s="495" t="s">
        <v>927</v>
      </c>
      <c r="E2616" s="496"/>
      <c r="F2616" s="497" t="s">
        <v>652</v>
      </c>
      <c r="G2616" s="464">
        <v>0.16</v>
      </c>
      <c r="H2616" s="465">
        <f t="shared" si="101"/>
        <v>4250000</v>
      </c>
      <c r="I2616" s="466">
        <f t="shared" si="100"/>
        <v>680000</v>
      </c>
      <c r="K2616" s="544"/>
    </row>
    <row r="2617" spans="1:11" ht="15" customHeight="1">
      <c r="A2617" s="458"/>
      <c r="B2617" s="459"/>
      <c r="C2617" s="460" t="s">
        <v>621</v>
      </c>
      <c r="D2617" s="495" t="s">
        <v>928</v>
      </c>
      <c r="E2617" s="496"/>
      <c r="F2617" s="497" t="s">
        <v>641</v>
      </c>
      <c r="G2617" s="464">
        <v>2.8</v>
      </c>
      <c r="H2617" s="465">
        <f t="shared" si="101"/>
        <v>84500</v>
      </c>
      <c r="I2617" s="466">
        <f t="shared" si="100"/>
        <v>236599.99999999997</v>
      </c>
      <c r="K2617" s="544"/>
    </row>
    <row r="2618" spans="1:11" ht="15" customHeight="1">
      <c r="A2618" s="458"/>
      <c r="B2618" s="459"/>
      <c r="C2618" s="460" t="s">
        <v>621</v>
      </c>
      <c r="D2618" s="495" t="s">
        <v>932</v>
      </c>
      <c r="E2618" s="496"/>
      <c r="F2618" s="497" t="s">
        <v>913</v>
      </c>
      <c r="G2618" s="464">
        <v>24</v>
      </c>
      <c r="H2618" s="465">
        <f t="shared" si="101"/>
        <v>27500</v>
      </c>
      <c r="I2618" s="466">
        <f t="shared" si="100"/>
        <v>660000</v>
      </c>
      <c r="K2618" s="544"/>
    </row>
    <row r="2619" spans="1:11" ht="15" customHeight="1">
      <c r="A2619" s="458"/>
      <c r="B2619" s="459"/>
      <c r="D2619" s="495"/>
      <c r="E2619" s="496"/>
      <c r="F2619" s="497"/>
      <c r="G2619" s="464"/>
      <c r="H2619" s="465"/>
      <c r="I2619" s="466"/>
      <c r="K2619" s="544"/>
    </row>
    <row r="2620" spans="1:11" ht="15" customHeight="1">
      <c r="A2620" s="473"/>
      <c r="B2620" s="474" t="s">
        <v>643</v>
      </c>
      <c r="C2620" s="475"/>
      <c r="D2620" s="498"/>
      <c r="E2620" s="499"/>
      <c r="F2620" s="500"/>
      <c r="G2620" s="479"/>
      <c r="H2620" s="480"/>
      <c r="I2620" s="480">
        <f>SUM(I2598:I2619)</f>
        <v>6607242.6159999995</v>
      </c>
      <c r="K2620" s="544"/>
    </row>
    <row r="2621" spans="1:11" ht="15" customHeight="1">
      <c r="A2621" s="481"/>
      <c r="B2621" s="482" t="s">
        <v>644</v>
      </c>
      <c r="C2621" s="483"/>
      <c r="D2621" s="501"/>
      <c r="E2621" s="483"/>
      <c r="F2621" s="486">
        <v>0.15</v>
      </c>
      <c r="G2621" s="487"/>
      <c r="H2621" s="488"/>
      <c r="I2621" s="480">
        <f>I2620*F2621</f>
        <v>991086.3923999999</v>
      </c>
      <c r="K2621" s="544"/>
    </row>
    <row r="2622" spans="1:11" ht="15" customHeight="1">
      <c r="A2622" s="481"/>
      <c r="B2622" s="482" t="s">
        <v>645</v>
      </c>
      <c r="C2622" s="483"/>
      <c r="D2622" s="501"/>
      <c r="E2622" s="483"/>
      <c r="F2622" s="483"/>
      <c r="G2622" s="487"/>
      <c r="H2622" s="488"/>
      <c r="I2622" s="480">
        <f>I2620+I2621</f>
        <v>7598329.0083999997</v>
      </c>
      <c r="K2622" s="544"/>
    </row>
    <row r="2623" spans="1:11" ht="15" customHeight="1">
      <c r="A2623" s="502" t="s">
        <v>657</v>
      </c>
      <c r="B2623" s="503"/>
      <c r="C2623" s="504"/>
      <c r="D2623" s="503"/>
      <c r="E2623" s="504"/>
      <c r="F2623" s="504"/>
      <c r="G2623" s="505"/>
      <c r="H2623" s="506"/>
      <c r="I2623" s="507"/>
      <c r="K2623" s="544"/>
    </row>
    <row r="2624" spans="1:11" ht="15" customHeight="1">
      <c r="A2624" s="544"/>
      <c r="B2624" s="503"/>
      <c r="C2624" s="504"/>
      <c r="D2624" s="503"/>
      <c r="E2624" s="504"/>
      <c r="F2624" s="504"/>
      <c r="G2624" s="505"/>
      <c r="H2624" s="506"/>
      <c r="I2624" s="507"/>
      <c r="K2624" s="544"/>
    </row>
    <row r="2625" spans="1:11" ht="15" customHeight="1">
      <c r="A2625" s="433" t="s">
        <v>611</v>
      </c>
      <c r="B2625" s="434"/>
      <c r="C2625" s="419" t="s">
        <v>589</v>
      </c>
      <c r="D2625" s="434" t="s">
        <v>940</v>
      </c>
      <c r="E2625" s="419"/>
      <c r="F2625" s="435"/>
      <c r="G2625" s="436"/>
      <c r="H2625" s="437"/>
      <c r="I2625" s="437"/>
      <c r="K2625" s="544"/>
    </row>
    <row r="2626" spans="1:11" ht="15" customHeight="1">
      <c r="A2626" s="433" t="s">
        <v>613</v>
      </c>
      <c r="B2626" s="434"/>
      <c r="C2626" s="419" t="s">
        <v>589</v>
      </c>
      <c r="D2626" s="434" t="s">
        <v>652</v>
      </c>
      <c r="E2626" s="419"/>
      <c r="F2626" s="435"/>
      <c r="G2626" s="436"/>
      <c r="H2626" s="437"/>
      <c r="I2626" s="437"/>
      <c r="K2626" s="544"/>
    </row>
    <row r="2627" spans="1:11" ht="15" customHeight="1">
      <c r="A2627" s="438" t="s">
        <v>70</v>
      </c>
      <c r="B2627" s="438" t="s">
        <v>350</v>
      </c>
      <c r="C2627" s="439"/>
      <c r="D2627" s="440"/>
      <c r="E2627" s="441" t="s">
        <v>614</v>
      </c>
      <c r="F2627" s="441" t="s">
        <v>615</v>
      </c>
      <c r="G2627" s="442" t="s">
        <v>616</v>
      </c>
      <c r="H2627" s="443" t="s">
        <v>617</v>
      </c>
      <c r="I2627" s="443" t="s">
        <v>618</v>
      </c>
      <c r="K2627" s="544"/>
    </row>
    <row r="2628" spans="1:11" ht="15" customHeight="1">
      <c r="A2628" s="444"/>
      <c r="B2628" s="444"/>
      <c r="C2628" s="445"/>
      <c r="D2628" s="446"/>
      <c r="E2628" s="447"/>
      <c r="F2628" s="447"/>
      <c r="G2628" s="448"/>
      <c r="H2628" s="449" t="s">
        <v>619</v>
      </c>
      <c r="I2628" s="449" t="s">
        <v>619</v>
      </c>
      <c r="K2628" s="544"/>
    </row>
    <row r="2629" spans="1:11" ht="15" customHeight="1">
      <c r="A2629" s="450"/>
      <c r="B2629" s="451"/>
      <c r="C2629" s="452"/>
      <c r="D2629" s="490"/>
      <c r="E2629" s="491"/>
      <c r="F2629" s="492"/>
      <c r="G2629" s="456"/>
      <c r="H2629" s="457"/>
      <c r="I2629" s="457"/>
      <c r="K2629" s="544"/>
    </row>
    <row r="2630" spans="1:11" ht="15" customHeight="1">
      <c r="A2630" s="458">
        <v>1</v>
      </c>
      <c r="B2630" s="459" t="s">
        <v>620</v>
      </c>
      <c r="D2630" s="495"/>
      <c r="E2630" s="496"/>
      <c r="F2630" s="497"/>
      <c r="G2630" s="464"/>
      <c r="H2630" s="465"/>
      <c r="I2630" s="466"/>
      <c r="K2630" s="544"/>
    </row>
    <row r="2631" spans="1:11" ht="15" customHeight="1">
      <c r="A2631" s="458"/>
      <c r="B2631" s="459"/>
      <c r="C2631" s="460" t="s">
        <v>621</v>
      </c>
      <c r="D2631" s="495" t="s">
        <v>622</v>
      </c>
      <c r="E2631" s="496" t="s">
        <v>623</v>
      </c>
      <c r="F2631" s="497" t="s">
        <v>624</v>
      </c>
      <c r="G2631" s="464">
        <v>5.65</v>
      </c>
      <c r="H2631" s="465">
        <f t="shared" ref="H2631:H2636" si="102">H2600</f>
        <v>133600</v>
      </c>
      <c r="I2631" s="466">
        <f t="shared" ref="I2631:I2636" si="103">G2631*H2631</f>
        <v>754840</v>
      </c>
      <c r="K2631" s="544"/>
    </row>
    <row r="2632" spans="1:11" ht="15" customHeight="1">
      <c r="A2632" s="458"/>
      <c r="B2632" s="459"/>
      <c r="C2632" s="460" t="s">
        <v>621</v>
      </c>
      <c r="D2632" s="495" t="s">
        <v>659</v>
      </c>
      <c r="E2632" s="496" t="s">
        <v>626</v>
      </c>
      <c r="F2632" s="497" t="s">
        <v>624</v>
      </c>
      <c r="G2632" s="464">
        <v>0.27500000000000002</v>
      </c>
      <c r="H2632" s="465">
        <f t="shared" si="102"/>
        <v>167000</v>
      </c>
      <c r="I2632" s="466">
        <f t="shared" si="103"/>
        <v>45925.000000000007</v>
      </c>
      <c r="K2632" s="544"/>
    </row>
    <row r="2633" spans="1:11" ht="15" customHeight="1">
      <c r="A2633" s="458"/>
      <c r="B2633" s="459"/>
      <c r="C2633" s="460" t="s">
        <v>621</v>
      </c>
      <c r="D2633" s="495" t="s">
        <v>625</v>
      </c>
      <c r="E2633" s="496" t="s">
        <v>626</v>
      </c>
      <c r="F2633" s="497" t="s">
        <v>624</v>
      </c>
      <c r="G2633" s="464">
        <v>1.56</v>
      </c>
      <c r="H2633" s="465">
        <f t="shared" si="102"/>
        <v>167000</v>
      </c>
      <c r="I2633" s="466">
        <f t="shared" si="103"/>
        <v>260520</v>
      </c>
      <c r="K2633" s="544"/>
    </row>
    <row r="2634" spans="1:11" ht="15" customHeight="1">
      <c r="A2634" s="458"/>
      <c r="B2634" s="459"/>
      <c r="C2634" s="460" t="s">
        <v>621</v>
      </c>
      <c r="D2634" s="495" t="s">
        <v>687</v>
      </c>
      <c r="E2634" s="496" t="s">
        <v>626</v>
      </c>
      <c r="F2634" s="497" t="s">
        <v>624</v>
      </c>
      <c r="G2634" s="464">
        <v>1.4</v>
      </c>
      <c r="H2634" s="465">
        <f t="shared" si="102"/>
        <v>167000</v>
      </c>
      <c r="I2634" s="466">
        <f t="shared" si="103"/>
        <v>233799.99999999997</v>
      </c>
      <c r="K2634" s="544"/>
    </row>
    <row r="2635" spans="1:11" ht="15" customHeight="1">
      <c r="A2635" s="458"/>
      <c r="B2635" s="459"/>
      <c r="C2635" s="460" t="s">
        <v>621</v>
      </c>
      <c r="D2635" s="495" t="s">
        <v>679</v>
      </c>
      <c r="E2635" s="496" t="s">
        <v>627</v>
      </c>
      <c r="F2635" s="497" t="s">
        <v>624</v>
      </c>
      <c r="G2635" s="464">
        <v>0.32300000000000001</v>
      </c>
      <c r="H2635" s="465">
        <f t="shared" si="102"/>
        <v>200300</v>
      </c>
      <c r="I2635" s="466">
        <f t="shared" si="103"/>
        <v>64696.9</v>
      </c>
      <c r="K2635" s="544"/>
    </row>
    <row r="2636" spans="1:11" ht="15" customHeight="1">
      <c r="A2636" s="458"/>
      <c r="B2636" s="459"/>
      <c r="C2636" s="460" t="s">
        <v>621</v>
      </c>
      <c r="D2636" s="495" t="s">
        <v>628</v>
      </c>
      <c r="E2636" s="496" t="s">
        <v>629</v>
      </c>
      <c r="F2636" s="497" t="s">
        <v>624</v>
      </c>
      <c r="G2636" s="464">
        <v>0.28299999999999997</v>
      </c>
      <c r="H2636" s="465">
        <f t="shared" si="102"/>
        <v>234000</v>
      </c>
      <c r="I2636" s="466">
        <f t="shared" si="103"/>
        <v>66222</v>
      </c>
      <c r="K2636" s="544"/>
    </row>
    <row r="2637" spans="1:11" ht="15" customHeight="1">
      <c r="A2637" s="458"/>
      <c r="B2637" s="459"/>
      <c r="D2637" s="495"/>
      <c r="E2637" s="496"/>
      <c r="F2637" s="497"/>
      <c r="G2637" s="464"/>
      <c r="H2637" s="465"/>
      <c r="I2637" s="466"/>
      <c r="K2637" s="544"/>
    </row>
    <row r="2638" spans="1:11" ht="15" customHeight="1">
      <c r="A2638" s="458">
        <v>2</v>
      </c>
      <c r="B2638" s="459" t="s">
        <v>630</v>
      </c>
      <c r="D2638" s="495"/>
      <c r="E2638" s="496"/>
      <c r="F2638" s="497"/>
      <c r="G2638" s="464"/>
      <c r="H2638" s="465"/>
      <c r="I2638" s="466"/>
      <c r="K2638" s="544"/>
    </row>
    <row r="2639" spans="1:11" ht="15" customHeight="1">
      <c r="A2639" s="458"/>
      <c r="B2639" s="459"/>
      <c r="C2639" s="460" t="s">
        <v>621</v>
      </c>
      <c r="D2639" s="495" t="s">
        <v>920</v>
      </c>
      <c r="E2639" s="496"/>
      <c r="F2639" s="497" t="s">
        <v>652</v>
      </c>
      <c r="G2639" s="464">
        <v>0.25</v>
      </c>
      <c r="H2639" s="465">
        <f t="shared" ref="H2639:H2649" si="104">H2608</f>
        <v>3250000</v>
      </c>
      <c r="I2639" s="466">
        <f t="shared" ref="I2639:I2649" si="105">G2639*H2639</f>
        <v>812500</v>
      </c>
      <c r="K2639" s="544"/>
    </row>
    <row r="2640" spans="1:11" ht="15" customHeight="1">
      <c r="A2640" s="458"/>
      <c r="B2640" s="459"/>
      <c r="C2640" s="460" t="s">
        <v>621</v>
      </c>
      <c r="D2640" s="495" t="s">
        <v>904</v>
      </c>
      <c r="E2640" s="496"/>
      <c r="F2640" s="497" t="s">
        <v>96</v>
      </c>
      <c r="G2640" s="464">
        <v>3</v>
      </c>
      <c r="H2640" s="465">
        <f t="shared" si="104"/>
        <v>30000</v>
      </c>
      <c r="I2640" s="466">
        <f t="shared" si="105"/>
        <v>90000</v>
      </c>
      <c r="K2640" s="544"/>
    </row>
    <row r="2641" spans="1:17" ht="15" customHeight="1">
      <c r="A2641" s="458"/>
      <c r="B2641" s="459"/>
      <c r="C2641" s="460" t="s">
        <v>621</v>
      </c>
      <c r="D2641" s="495" t="s">
        <v>905</v>
      </c>
      <c r="E2641" s="496"/>
      <c r="F2641" s="497" t="s">
        <v>922</v>
      </c>
      <c r="G2641" s="464">
        <v>1.2</v>
      </c>
      <c r="H2641" s="465">
        <f t="shared" si="104"/>
        <v>6500</v>
      </c>
      <c r="I2641" s="466">
        <f t="shared" si="105"/>
        <v>7800</v>
      </c>
      <c r="K2641" s="544"/>
    </row>
    <row r="2642" spans="1:17" ht="15" customHeight="1">
      <c r="A2642" s="458"/>
      <c r="B2642" s="459"/>
      <c r="C2642" s="460" t="s">
        <v>621</v>
      </c>
      <c r="D2642" s="495" t="s">
        <v>923</v>
      </c>
      <c r="E2642" s="496"/>
      <c r="F2642" s="497" t="s">
        <v>96</v>
      </c>
      <c r="G2642" s="464">
        <v>170</v>
      </c>
      <c r="H2642" s="465">
        <f t="shared" si="104"/>
        <v>13000</v>
      </c>
      <c r="I2642" s="466">
        <f t="shared" si="105"/>
        <v>2210000</v>
      </c>
      <c r="K2642" s="544"/>
    </row>
    <row r="2643" spans="1:17" ht="15" customHeight="1">
      <c r="A2643" s="458"/>
      <c r="B2643" s="459"/>
      <c r="C2643" s="460" t="s">
        <v>621</v>
      </c>
      <c r="D2643" s="495" t="s">
        <v>806</v>
      </c>
      <c r="E2643" s="496"/>
      <c r="F2643" s="497" t="s">
        <v>96</v>
      </c>
      <c r="G2643" s="464">
        <v>3</v>
      </c>
      <c r="H2643" s="465">
        <f t="shared" si="104"/>
        <v>20000</v>
      </c>
      <c r="I2643" s="466">
        <f t="shared" si="105"/>
        <v>60000</v>
      </c>
      <c r="K2643" s="544"/>
    </row>
    <row r="2644" spans="1:17" ht="15" customHeight="1">
      <c r="A2644" s="458"/>
      <c r="B2644" s="459"/>
      <c r="C2644" s="460" t="s">
        <v>621</v>
      </c>
      <c r="D2644" s="495" t="s">
        <v>649</v>
      </c>
      <c r="E2644" s="496"/>
      <c r="F2644" s="497" t="s">
        <v>96</v>
      </c>
      <c r="G2644" s="464">
        <f>G2613</f>
        <v>413</v>
      </c>
      <c r="H2644" s="465">
        <f t="shared" si="104"/>
        <v>1250</v>
      </c>
      <c r="I2644" s="466">
        <f t="shared" si="105"/>
        <v>516250</v>
      </c>
      <c r="K2644" s="544"/>
    </row>
    <row r="2645" spans="1:17" ht="15" customHeight="1">
      <c r="A2645" s="458"/>
      <c r="B2645" s="459"/>
      <c r="C2645" s="460" t="s">
        <v>621</v>
      </c>
      <c r="D2645" s="495" t="s">
        <v>651</v>
      </c>
      <c r="E2645" s="496"/>
      <c r="F2645" s="497" t="s">
        <v>652</v>
      </c>
      <c r="G2645" s="464">
        <f>G2614</f>
        <v>0.47599999999999998</v>
      </c>
      <c r="H2645" s="465">
        <f t="shared" si="104"/>
        <v>336466</v>
      </c>
      <c r="I2645" s="466">
        <f t="shared" si="105"/>
        <v>160157.81599999999</v>
      </c>
      <c r="K2645" s="544"/>
    </row>
    <row r="2646" spans="1:17" ht="15" customHeight="1">
      <c r="A2646" s="458"/>
      <c r="B2646" s="459"/>
      <c r="C2646" s="460" t="s">
        <v>621</v>
      </c>
      <c r="D2646" s="495" t="s">
        <v>924</v>
      </c>
      <c r="E2646" s="496"/>
      <c r="F2646" s="497" t="s">
        <v>652</v>
      </c>
      <c r="G2646" s="464">
        <f>G2615</f>
        <v>0.61899999999999999</v>
      </c>
      <c r="H2646" s="465">
        <f t="shared" si="104"/>
        <v>184800</v>
      </c>
      <c r="I2646" s="466">
        <f t="shared" si="105"/>
        <v>114391.2</v>
      </c>
      <c r="K2646" s="544"/>
    </row>
    <row r="2647" spans="1:17" ht="15" customHeight="1">
      <c r="A2647" s="458"/>
      <c r="B2647" s="459"/>
      <c r="C2647" s="460" t="s">
        <v>621</v>
      </c>
      <c r="D2647" s="495" t="s">
        <v>927</v>
      </c>
      <c r="E2647" s="496"/>
      <c r="F2647" s="497" t="s">
        <v>652</v>
      </c>
      <c r="G2647" s="464">
        <v>0.105</v>
      </c>
      <c r="H2647" s="465">
        <f t="shared" si="104"/>
        <v>4250000</v>
      </c>
      <c r="I2647" s="466">
        <f t="shared" si="105"/>
        <v>446250</v>
      </c>
      <c r="K2647" s="544"/>
    </row>
    <row r="2648" spans="1:17" ht="15" customHeight="1">
      <c r="A2648" s="458"/>
      <c r="B2648" s="459"/>
      <c r="C2648" s="460" t="s">
        <v>621</v>
      </c>
      <c r="D2648" s="495" t="s">
        <v>928</v>
      </c>
      <c r="E2648" s="496"/>
      <c r="F2648" s="497" t="s">
        <v>641</v>
      </c>
      <c r="G2648" s="464">
        <v>1.5</v>
      </c>
      <c r="H2648" s="465">
        <f t="shared" si="104"/>
        <v>84500</v>
      </c>
      <c r="I2648" s="466">
        <f t="shared" si="105"/>
        <v>126750</v>
      </c>
      <c r="K2648" s="544"/>
    </row>
    <row r="2649" spans="1:17" ht="15" customHeight="1">
      <c r="A2649" s="458"/>
      <c r="B2649" s="459"/>
      <c r="C2649" s="460" t="s">
        <v>621</v>
      </c>
      <c r="D2649" s="495" t="s">
        <v>932</v>
      </c>
      <c r="E2649" s="496"/>
      <c r="F2649" s="497" t="s">
        <v>913</v>
      </c>
      <c r="G2649" s="464">
        <v>14</v>
      </c>
      <c r="H2649" s="465">
        <f t="shared" si="104"/>
        <v>27500</v>
      </c>
      <c r="I2649" s="466">
        <f t="shared" si="105"/>
        <v>385000</v>
      </c>
      <c r="K2649" s="544"/>
    </row>
    <row r="2650" spans="1:17" ht="15" customHeight="1">
      <c r="A2650" s="458"/>
      <c r="B2650" s="459"/>
      <c r="D2650" s="495"/>
      <c r="E2650" s="496"/>
      <c r="F2650" s="497"/>
      <c r="G2650" s="464"/>
      <c r="H2650" s="465"/>
      <c r="I2650" s="466"/>
      <c r="K2650" s="544"/>
    </row>
    <row r="2651" spans="1:17" ht="15" customHeight="1">
      <c r="A2651" s="473"/>
      <c r="B2651" s="474" t="s">
        <v>643</v>
      </c>
      <c r="C2651" s="475"/>
      <c r="D2651" s="498"/>
      <c r="E2651" s="499"/>
      <c r="F2651" s="500"/>
      <c r="G2651" s="479"/>
      <c r="H2651" s="480"/>
      <c r="I2651" s="480">
        <f>SUM(I2629:I2650)</f>
        <v>6355102.9160000002</v>
      </c>
      <c r="K2651" s="544"/>
    </row>
    <row r="2652" spans="1:17" ht="15" customHeight="1">
      <c r="A2652" s="481"/>
      <c r="B2652" s="482" t="s">
        <v>644</v>
      </c>
      <c r="C2652" s="483"/>
      <c r="D2652" s="501"/>
      <c r="E2652" s="483"/>
      <c r="F2652" s="486">
        <v>0.15</v>
      </c>
      <c r="G2652" s="487"/>
      <c r="H2652" s="488"/>
      <c r="I2652" s="480">
        <f>I2651*F2652</f>
        <v>953265.43739999994</v>
      </c>
      <c r="K2652" s="544"/>
    </row>
    <row r="2653" spans="1:17" ht="15" customHeight="1">
      <c r="A2653" s="481"/>
      <c r="B2653" s="482" t="s">
        <v>645</v>
      </c>
      <c r="C2653" s="483"/>
      <c r="D2653" s="501"/>
      <c r="E2653" s="483"/>
      <c r="F2653" s="483"/>
      <c r="G2653" s="487"/>
      <c r="H2653" s="488"/>
      <c r="I2653" s="480">
        <f>I2651+I2652</f>
        <v>7308368.3534000004</v>
      </c>
      <c r="K2653" s="544"/>
    </row>
    <row r="2654" spans="1:17" ht="15" customHeight="1">
      <c r="A2654" s="502" t="s">
        <v>657</v>
      </c>
      <c r="B2654" s="503"/>
      <c r="C2654" s="504"/>
      <c r="D2654" s="503"/>
      <c r="E2654" s="504"/>
      <c r="F2654" s="504"/>
      <c r="G2654" s="505"/>
      <c r="H2654" s="506"/>
      <c r="I2654" s="507"/>
      <c r="K2654" s="544"/>
    </row>
    <row r="2655" spans="1:17" ht="15" customHeight="1">
      <c r="A2655" s="502"/>
      <c r="B2655" s="503"/>
      <c r="C2655" s="504"/>
      <c r="D2655" s="503"/>
      <c r="E2655" s="504"/>
      <c r="F2655" s="504"/>
      <c r="G2655" s="505"/>
      <c r="H2655" s="506"/>
      <c r="I2655" s="507"/>
      <c r="K2655" s="544"/>
      <c r="P2655" s="493"/>
      <c r="Q2655" s="493"/>
    </row>
    <row r="2656" spans="1:17" ht="15" customHeight="1">
      <c r="A2656" s="537" t="s">
        <v>611</v>
      </c>
      <c r="B2656" s="538"/>
      <c r="C2656" s="539" t="s">
        <v>589</v>
      </c>
      <c r="D2656" s="538" t="s">
        <v>941</v>
      </c>
      <c r="E2656" s="539"/>
      <c r="F2656" s="540"/>
      <c r="G2656" s="436"/>
      <c r="H2656" s="437"/>
      <c r="I2656" s="437"/>
      <c r="K2656" s="544"/>
      <c r="P2656" s="493"/>
      <c r="Q2656" s="493"/>
    </row>
    <row r="2657" spans="1:17" ht="15" customHeight="1">
      <c r="A2657" s="537" t="s">
        <v>613</v>
      </c>
      <c r="B2657" s="538"/>
      <c r="C2657" s="539" t="s">
        <v>589</v>
      </c>
      <c r="D2657" s="538" t="s">
        <v>652</v>
      </c>
      <c r="E2657" s="539"/>
      <c r="F2657" s="540"/>
      <c r="G2657" s="436"/>
      <c r="H2657" s="437"/>
      <c r="I2657" s="437"/>
      <c r="K2657" s="544"/>
      <c r="P2657" s="493"/>
      <c r="Q2657" s="493"/>
    </row>
    <row r="2658" spans="1:17" ht="15" customHeight="1">
      <c r="A2658" s="438" t="s">
        <v>70</v>
      </c>
      <c r="B2658" s="438" t="s">
        <v>350</v>
      </c>
      <c r="C2658" s="439"/>
      <c r="D2658" s="440"/>
      <c r="E2658" s="441" t="s">
        <v>614</v>
      </c>
      <c r="F2658" s="441" t="s">
        <v>615</v>
      </c>
      <c r="G2658" s="442" t="s">
        <v>616</v>
      </c>
      <c r="H2658" s="443" t="s">
        <v>617</v>
      </c>
      <c r="I2658" s="443" t="s">
        <v>618</v>
      </c>
      <c r="K2658" s="544"/>
      <c r="P2658" s="493"/>
      <c r="Q2658" s="493"/>
    </row>
    <row r="2659" spans="1:17" ht="15" customHeight="1">
      <c r="A2659" s="444"/>
      <c r="B2659" s="444"/>
      <c r="C2659" s="445"/>
      <c r="D2659" s="446"/>
      <c r="E2659" s="447"/>
      <c r="F2659" s="447"/>
      <c r="G2659" s="448"/>
      <c r="H2659" s="449" t="s">
        <v>619</v>
      </c>
      <c r="I2659" s="449" t="s">
        <v>619</v>
      </c>
      <c r="K2659" s="544"/>
      <c r="P2659" s="493"/>
      <c r="Q2659" s="493"/>
    </row>
    <row r="2660" spans="1:17" ht="15" customHeight="1">
      <c r="A2660" s="450"/>
      <c r="B2660" s="451"/>
      <c r="C2660" s="452"/>
      <c r="D2660" s="490"/>
      <c r="E2660" s="491"/>
      <c r="F2660" s="492"/>
      <c r="G2660" s="456"/>
      <c r="H2660" s="457"/>
      <c r="I2660" s="457"/>
      <c r="K2660" s="544"/>
      <c r="P2660" s="493"/>
      <c r="Q2660" s="493"/>
    </row>
    <row r="2661" spans="1:17" ht="15" customHeight="1">
      <c r="A2661" s="458">
        <v>1</v>
      </c>
      <c r="B2661" s="459" t="s">
        <v>620</v>
      </c>
      <c r="D2661" s="495"/>
      <c r="E2661" s="496"/>
      <c r="F2661" s="497"/>
      <c r="G2661" s="464"/>
      <c r="H2661" s="465"/>
      <c r="I2661" s="466"/>
      <c r="K2661" s="544"/>
      <c r="P2661" s="493"/>
      <c r="Q2661" s="493"/>
    </row>
    <row r="2662" spans="1:17" ht="15" customHeight="1">
      <c r="A2662" s="458"/>
      <c r="B2662" s="459"/>
      <c r="C2662" s="460" t="s">
        <v>621</v>
      </c>
      <c r="D2662" s="495" t="s">
        <v>622</v>
      </c>
      <c r="E2662" s="496" t="s">
        <v>623</v>
      </c>
      <c r="F2662" s="497" t="s">
        <v>624</v>
      </c>
      <c r="G2662" s="464">
        <v>5.3</v>
      </c>
      <c r="H2662" s="465">
        <f t="shared" ref="H2662:H2667" si="106">H2631</f>
        <v>133600</v>
      </c>
      <c r="I2662" s="466">
        <f t="shared" ref="I2662:I2667" si="107">G2662*H2662</f>
        <v>708080</v>
      </c>
      <c r="K2662" s="544"/>
      <c r="P2662" s="493"/>
      <c r="Q2662" s="493"/>
    </row>
    <row r="2663" spans="1:17" ht="15" customHeight="1">
      <c r="A2663" s="458"/>
      <c r="B2663" s="459"/>
      <c r="C2663" s="460" t="s">
        <v>621</v>
      </c>
      <c r="D2663" s="495" t="s">
        <v>659</v>
      </c>
      <c r="E2663" s="496" t="s">
        <v>626</v>
      </c>
      <c r="F2663" s="497" t="s">
        <v>624</v>
      </c>
      <c r="G2663" s="464">
        <v>0.27500000000000002</v>
      </c>
      <c r="H2663" s="465">
        <f t="shared" si="106"/>
        <v>167000</v>
      </c>
      <c r="I2663" s="466">
        <f t="shared" si="107"/>
        <v>45925.000000000007</v>
      </c>
      <c r="K2663" s="544"/>
      <c r="P2663" s="493"/>
      <c r="Q2663" s="493"/>
    </row>
    <row r="2664" spans="1:17" ht="15" customHeight="1">
      <c r="A2664" s="458"/>
      <c r="B2664" s="459"/>
      <c r="C2664" s="460" t="s">
        <v>621</v>
      </c>
      <c r="D2664" s="495" t="s">
        <v>625</v>
      </c>
      <c r="E2664" s="496" t="s">
        <v>626</v>
      </c>
      <c r="F2664" s="497" t="s">
        <v>624</v>
      </c>
      <c r="G2664" s="464">
        <v>1.3</v>
      </c>
      <c r="H2664" s="465">
        <f t="shared" si="106"/>
        <v>167000</v>
      </c>
      <c r="I2664" s="466">
        <f t="shared" si="107"/>
        <v>217100</v>
      </c>
      <c r="K2664" s="544"/>
      <c r="P2664" s="493"/>
      <c r="Q2664" s="493"/>
    </row>
    <row r="2665" spans="1:17" ht="15" customHeight="1">
      <c r="A2665" s="458"/>
      <c r="B2665" s="459"/>
      <c r="C2665" s="460" t="s">
        <v>621</v>
      </c>
      <c r="D2665" s="495" t="s">
        <v>687</v>
      </c>
      <c r="E2665" s="496" t="s">
        <v>626</v>
      </c>
      <c r="F2665" s="497" t="s">
        <v>624</v>
      </c>
      <c r="G2665" s="464">
        <v>1.05</v>
      </c>
      <c r="H2665" s="465">
        <f t="shared" si="106"/>
        <v>167000</v>
      </c>
      <c r="I2665" s="466">
        <f t="shared" si="107"/>
        <v>175350</v>
      </c>
      <c r="K2665" s="544"/>
      <c r="P2665" s="493"/>
      <c r="Q2665" s="493"/>
    </row>
    <row r="2666" spans="1:17" ht="15" customHeight="1">
      <c r="A2666" s="458"/>
      <c r="B2666" s="459"/>
      <c r="C2666" s="460" t="s">
        <v>621</v>
      </c>
      <c r="D2666" s="495" t="s">
        <v>679</v>
      </c>
      <c r="E2666" s="496" t="s">
        <v>627</v>
      </c>
      <c r="F2666" s="497" t="s">
        <v>624</v>
      </c>
      <c r="G2666" s="464">
        <v>0.26200000000000001</v>
      </c>
      <c r="H2666" s="465">
        <f t="shared" si="106"/>
        <v>200300</v>
      </c>
      <c r="I2666" s="466">
        <f t="shared" si="107"/>
        <v>52478.6</v>
      </c>
      <c r="K2666" s="544"/>
      <c r="P2666" s="493"/>
      <c r="Q2666" s="493"/>
    </row>
    <row r="2667" spans="1:17" ht="15" customHeight="1">
      <c r="A2667" s="458"/>
      <c r="B2667" s="459"/>
      <c r="C2667" s="460" t="s">
        <v>621</v>
      </c>
      <c r="D2667" s="495" t="s">
        <v>628</v>
      </c>
      <c r="E2667" s="496" t="s">
        <v>629</v>
      </c>
      <c r="F2667" s="497" t="s">
        <v>624</v>
      </c>
      <c r="G2667" s="464">
        <v>0.26500000000000001</v>
      </c>
      <c r="H2667" s="465">
        <f t="shared" si="106"/>
        <v>234000</v>
      </c>
      <c r="I2667" s="466">
        <f t="shared" si="107"/>
        <v>62010</v>
      </c>
      <c r="K2667" s="544"/>
      <c r="P2667" s="493"/>
      <c r="Q2667" s="493"/>
    </row>
    <row r="2668" spans="1:17" ht="15" customHeight="1">
      <c r="A2668" s="458"/>
      <c r="B2668" s="459"/>
      <c r="D2668" s="495"/>
      <c r="E2668" s="496"/>
      <c r="F2668" s="497"/>
      <c r="G2668" s="464"/>
      <c r="H2668" s="465"/>
      <c r="I2668" s="466"/>
      <c r="K2668" s="544"/>
      <c r="P2668" s="493"/>
      <c r="Q2668" s="493"/>
    </row>
    <row r="2669" spans="1:17" ht="15" customHeight="1">
      <c r="A2669" s="458">
        <v>2</v>
      </c>
      <c r="B2669" s="459" t="s">
        <v>630</v>
      </c>
      <c r="D2669" s="495"/>
      <c r="E2669" s="496"/>
      <c r="F2669" s="497"/>
      <c r="G2669" s="464"/>
      <c r="H2669" s="465"/>
      <c r="I2669" s="466"/>
      <c r="K2669" s="544"/>
      <c r="P2669" s="493"/>
      <c r="Q2669" s="493"/>
    </row>
    <row r="2670" spans="1:17" ht="15" customHeight="1">
      <c r="A2670" s="458"/>
      <c r="B2670" s="459"/>
      <c r="C2670" s="460" t="s">
        <v>621</v>
      </c>
      <c r="D2670" s="495" t="s">
        <v>920</v>
      </c>
      <c r="E2670" s="496"/>
      <c r="F2670" s="497" t="s">
        <v>652</v>
      </c>
      <c r="G2670" s="464">
        <v>0.24</v>
      </c>
      <c r="H2670" s="465">
        <f t="shared" ref="H2670:H2680" si="108">H2639</f>
        <v>3250000</v>
      </c>
      <c r="I2670" s="466">
        <f t="shared" ref="I2670:I2680" si="109">G2670*H2670</f>
        <v>780000</v>
      </c>
      <c r="K2670" s="544"/>
      <c r="P2670" s="493"/>
      <c r="Q2670" s="493"/>
    </row>
    <row r="2671" spans="1:17" ht="15" customHeight="1">
      <c r="A2671" s="458"/>
      <c r="B2671" s="459"/>
      <c r="C2671" s="460" t="s">
        <v>621</v>
      </c>
      <c r="D2671" s="495" t="s">
        <v>904</v>
      </c>
      <c r="E2671" s="496"/>
      <c r="F2671" s="497" t="s">
        <v>96</v>
      </c>
      <c r="G2671" s="464">
        <v>3.2</v>
      </c>
      <c r="H2671" s="465">
        <f t="shared" si="108"/>
        <v>30000</v>
      </c>
      <c r="I2671" s="466">
        <f t="shared" si="109"/>
        <v>96000</v>
      </c>
      <c r="K2671" s="544"/>
      <c r="P2671" s="493"/>
      <c r="Q2671" s="493"/>
    </row>
    <row r="2672" spans="1:17" ht="15" customHeight="1">
      <c r="A2672" s="458"/>
      <c r="B2672" s="459"/>
      <c r="C2672" s="460" t="s">
        <v>621</v>
      </c>
      <c r="D2672" s="495" t="s">
        <v>905</v>
      </c>
      <c r="E2672" s="496"/>
      <c r="F2672" s="497" t="s">
        <v>922</v>
      </c>
      <c r="G2672" s="464">
        <v>1.6</v>
      </c>
      <c r="H2672" s="465">
        <f t="shared" si="108"/>
        <v>6500</v>
      </c>
      <c r="I2672" s="466">
        <f t="shared" si="109"/>
        <v>10400</v>
      </c>
      <c r="K2672" s="544"/>
      <c r="P2672" s="493"/>
      <c r="Q2672" s="493"/>
    </row>
    <row r="2673" spans="1:17" ht="15" customHeight="1">
      <c r="A2673" s="458"/>
      <c r="B2673" s="459"/>
      <c r="C2673" s="460" t="s">
        <v>621</v>
      </c>
      <c r="D2673" s="495" t="s">
        <v>923</v>
      </c>
      <c r="E2673" s="496"/>
      <c r="F2673" s="497" t="s">
        <v>96</v>
      </c>
      <c r="G2673" s="464">
        <v>157.5</v>
      </c>
      <c r="H2673" s="465">
        <f t="shared" si="108"/>
        <v>13000</v>
      </c>
      <c r="I2673" s="466">
        <f t="shared" si="109"/>
        <v>2047500</v>
      </c>
      <c r="K2673" s="544"/>
      <c r="P2673" s="493"/>
      <c r="Q2673" s="493"/>
    </row>
    <row r="2674" spans="1:17" ht="15" customHeight="1">
      <c r="A2674" s="458"/>
      <c r="B2674" s="459"/>
      <c r="C2674" s="460" t="s">
        <v>621</v>
      </c>
      <c r="D2674" s="495" t="s">
        <v>806</v>
      </c>
      <c r="E2674" s="496"/>
      <c r="F2674" s="497" t="s">
        <v>96</v>
      </c>
      <c r="G2674" s="464">
        <v>2.25</v>
      </c>
      <c r="H2674" s="465">
        <f t="shared" si="108"/>
        <v>20000</v>
      </c>
      <c r="I2674" s="466">
        <f t="shared" si="109"/>
        <v>45000</v>
      </c>
      <c r="K2674" s="544"/>
      <c r="P2674" s="493"/>
      <c r="Q2674" s="493"/>
    </row>
    <row r="2675" spans="1:17" ht="15" customHeight="1">
      <c r="A2675" s="458"/>
      <c r="B2675" s="459"/>
      <c r="C2675" s="460" t="s">
        <v>621</v>
      </c>
      <c r="D2675" s="495" t="s">
        <v>649</v>
      </c>
      <c r="E2675" s="496"/>
      <c r="F2675" s="497" t="s">
        <v>96</v>
      </c>
      <c r="G2675" s="464">
        <f>G2644</f>
        <v>413</v>
      </c>
      <c r="H2675" s="465">
        <f t="shared" si="108"/>
        <v>1250</v>
      </c>
      <c r="I2675" s="466">
        <f t="shared" si="109"/>
        <v>516250</v>
      </c>
      <c r="K2675" s="544"/>
      <c r="P2675" s="493"/>
      <c r="Q2675" s="493"/>
    </row>
    <row r="2676" spans="1:17" ht="15" customHeight="1">
      <c r="A2676" s="458"/>
      <c r="B2676" s="459"/>
      <c r="C2676" s="460" t="s">
        <v>621</v>
      </c>
      <c r="D2676" s="495" t="s">
        <v>651</v>
      </c>
      <c r="E2676" s="496"/>
      <c r="F2676" s="497" t="s">
        <v>652</v>
      </c>
      <c r="G2676" s="464">
        <f>G2645</f>
        <v>0.47599999999999998</v>
      </c>
      <c r="H2676" s="465">
        <f t="shared" si="108"/>
        <v>336466</v>
      </c>
      <c r="I2676" s="466">
        <f t="shared" si="109"/>
        <v>160157.81599999999</v>
      </c>
      <c r="K2676" s="544"/>
      <c r="P2676" s="493"/>
      <c r="Q2676" s="493"/>
    </row>
    <row r="2677" spans="1:17" ht="15" customHeight="1">
      <c r="A2677" s="458"/>
      <c r="B2677" s="459"/>
      <c r="C2677" s="460" t="s">
        <v>621</v>
      </c>
      <c r="D2677" s="495" t="s">
        <v>924</v>
      </c>
      <c r="E2677" s="496"/>
      <c r="F2677" s="497" t="s">
        <v>652</v>
      </c>
      <c r="G2677" s="464">
        <f>G2646</f>
        <v>0.61899999999999999</v>
      </c>
      <c r="H2677" s="465">
        <f t="shared" si="108"/>
        <v>184800</v>
      </c>
      <c r="I2677" s="466">
        <f t="shared" si="109"/>
        <v>114391.2</v>
      </c>
      <c r="K2677" s="544"/>
      <c r="P2677" s="493"/>
      <c r="Q2677" s="493"/>
    </row>
    <row r="2678" spans="1:17" ht="15" customHeight="1">
      <c r="A2678" s="458"/>
      <c r="B2678" s="459"/>
      <c r="C2678" s="460" t="s">
        <v>621</v>
      </c>
      <c r="D2678" s="495" t="s">
        <v>927</v>
      </c>
      <c r="E2678" s="496"/>
      <c r="F2678" s="497" t="s">
        <v>652</v>
      </c>
      <c r="G2678" s="464">
        <v>0.16</v>
      </c>
      <c r="H2678" s="465">
        <f t="shared" si="108"/>
        <v>4250000</v>
      </c>
      <c r="I2678" s="466">
        <f t="shared" si="109"/>
        <v>680000</v>
      </c>
      <c r="K2678" s="544"/>
      <c r="P2678" s="493"/>
      <c r="Q2678" s="493"/>
    </row>
    <row r="2679" spans="1:17" ht="15" customHeight="1">
      <c r="A2679" s="458"/>
      <c r="B2679" s="459"/>
      <c r="C2679" s="460" t="s">
        <v>621</v>
      </c>
      <c r="D2679" s="495" t="s">
        <v>928</v>
      </c>
      <c r="E2679" s="496"/>
      <c r="F2679" s="497" t="s">
        <v>641</v>
      </c>
      <c r="G2679" s="464">
        <v>2.8</v>
      </c>
      <c r="H2679" s="465">
        <f t="shared" si="108"/>
        <v>84500</v>
      </c>
      <c r="I2679" s="466">
        <f t="shared" si="109"/>
        <v>236599.99999999997</v>
      </c>
      <c r="K2679" s="544"/>
      <c r="P2679" s="493"/>
      <c r="Q2679" s="493"/>
    </row>
    <row r="2680" spans="1:17" ht="15" customHeight="1">
      <c r="A2680" s="458"/>
      <c r="B2680" s="459"/>
      <c r="C2680" s="460" t="s">
        <v>621</v>
      </c>
      <c r="D2680" s="495" t="s">
        <v>932</v>
      </c>
      <c r="E2680" s="496"/>
      <c r="F2680" s="497" t="s">
        <v>913</v>
      </c>
      <c r="G2680" s="464">
        <v>24</v>
      </c>
      <c r="H2680" s="465">
        <f t="shared" si="108"/>
        <v>27500</v>
      </c>
      <c r="I2680" s="466">
        <f t="shared" si="109"/>
        <v>660000</v>
      </c>
      <c r="K2680" s="544"/>
      <c r="P2680" s="493"/>
      <c r="Q2680" s="493"/>
    </row>
    <row r="2681" spans="1:17" ht="15" customHeight="1">
      <c r="A2681" s="458"/>
      <c r="B2681" s="459"/>
      <c r="D2681" s="495"/>
      <c r="E2681" s="496"/>
      <c r="F2681" s="497"/>
      <c r="G2681" s="464"/>
      <c r="H2681" s="465"/>
      <c r="I2681" s="466"/>
      <c r="K2681" s="544"/>
      <c r="P2681" s="493"/>
      <c r="Q2681" s="493"/>
    </row>
    <row r="2682" spans="1:17" ht="15" customHeight="1">
      <c r="A2682" s="473"/>
      <c r="B2682" s="474" t="s">
        <v>643</v>
      </c>
      <c r="C2682" s="475"/>
      <c r="D2682" s="498"/>
      <c r="E2682" s="499"/>
      <c r="F2682" s="500"/>
      <c r="G2682" s="479"/>
      <c r="H2682" s="480"/>
      <c r="I2682" s="480">
        <f>SUM(I2660:I2681)</f>
        <v>6607242.6159999995</v>
      </c>
      <c r="K2682" s="544"/>
      <c r="P2682" s="493"/>
      <c r="Q2682" s="493"/>
    </row>
    <row r="2683" spans="1:17" ht="15" customHeight="1">
      <c r="A2683" s="481"/>
      <c r="B2683" s="482" t="s">
        <v>644</v>
      </c>
      <c r="C2683" s="483"/>
      <c r="D2683" s="501"/>
      <c r="E2683" s="483"/>
      <c r="F2683" s="486">
        <v>0.15</v>
      </c>
      <c r="G2683" s="487"/>
      <c r="H2683" s="488"/>
      <c r="I2683" s="480">
        <f>I2682*F2683</f>
        <v>991086.3923999999</v>
      </c>
      <c r="K2683" s="544"/>
      <c r="P2683" s="493"/>
      <c r="Q2683" s="493"/>
    </row>
    <row r="2684" spans="1:17" ht="15" customHeight="1">
      <c r="A2684" s="481"/>
      <c r="B2684" s="482" t="s">
        <v>645</v>
      </c>
      <c r="C2684" s="483"/>
      <c r="D2684" s="501"/>
      <c r="E2684" s="483"/>
      <c r="F2684" s="483"/>
      <c r="G2684" s="487"/>
      <c r="H2684" s="488"/>
      <c r="I2684" s="480">
        <f>I2682+I2683</f>
        <v>7598329.0083999997</v>
      </c>
      <c r="K2684" s="544"/>
      <c r="P2684" s="493"/>
      <c r="Q2684" s="493"/>
    </row>
    <row r="2685" spans="1:17" ht="15" customHeight="1">
      <c r="A2685" s="502" t="s">
        <v>657</v>
      </c>
      <c r="B2685" s="503"/>
      <c r="C2685" s="504"/>
      <c r="D2685" s="503"/>
      <c r="E2685" s="504"/>
      <c r="F2685" s="504"/>
      <c r="G2685" s="505"/>
      <c r="H2685" s="506"/>
      <c r="I2685" s="507"/>
      <c r="K2685" s="544"/>
      <c r="P2685" s="493"/>
      <c r="Q2685" s="493"/>
    </row>
    <row r="2686" spans="1:17" ht="15" customHeight="1">
      <c r="A2686" s="433" t="s">
        <v>611</v>
      </c>
      <c r="B2686" s="434"/>
      <c r="C2686" s="419" t="s">
        <v>589</v>
      </c>
      <c r="D2686" s="434" t="s">
        <v>942</v>
      </c>
      <c r="E2686" s="419"/>
      <c r="F2686" s="435"/>
      <c r="G2686" s="436"/>
      <c r="H2686" s="437"/>
      <c r="I2686" s="437"/>
      <c r="K2686" s="544"/>
      <c r="P2686" s="493"/>
      <c r="Q2686" s="493"/>
    </row>
    <row r="2687" spans="1:17" ht="15" customHeight="1">
      <c r="A2687" s="433" t="s">
        <v>613</v>
      </c>
      <c r="B2687" s="434"/>
      <c r="C2687" s="419" t="s">
        <v>589</v>
      </c>
      <c r="D2687" s="434" t="s">
        <v>943</v>
      </c>
      <c r="E2687" s="419"/>
      <c r="F2687" s="435"/>
      <c r="G2687" s="436"/>
      <c r="H2687" s="437"/>
      <c r="I2687" s="437"/>
      <c r="K2687" s="544"/>
      <c r="P2687" s="493"/>
      <c r="Q2687" s="493"/>
    </row>
    <row r="2688" spans="1:17" ht="15" customHeight="1">
      <c r="A2688" s="438" t="s">
        <v>70</v>
      </c>
      <c r="B2688" s="438" t="s">
        <v>350</v>
      </c>
      <c r="C2688" s="439"/>
      <c r="D2688" s="440"/>
      <c r="E2688" s="441" t="s">
        <v>614</v>
      </c>
      <c r="F2688" s="441" t="s">
        <v>615</v>
      </c>
      <c r="G2688" s="442" t="s">
        <v>616</v>
      </c>
      <c r="H2688" s="443" t="s">
        <v>617</v>
      </c>
      <c r="I2688" s="443" t="s">
        <v>618</v>
      </c>
      <c r="K2688" s="544"/>
      <c r="P2688" s="493"/>
      <c r="Q2688" s="493"/>
    </row>
    <row r="2689" spans="1:17" ht="15" customHeight="1">
      <c r="A2689" s="444"/>
      <c r="B2689" s="444"/>
      <c r="C2689" s="445"/>
      <c r="D2689" s="446"/>
      <c r="E2689" s="447"/>
      <c r="F2689" s="447"/>
      <c r="G2689" s="448"/>
      <c r="H2689" s="449" t="s">
        <v>619</v>
      </c>
      <c r="I2689" s="449" t="s">
        <v>619</v>
      </c>
      <c r="K2689" s="544"/>
      <c r="P2689" s="493"/>
      <c r="Q2689" s="493"/>
    </row>
    <row r="2690" spans="1:17" ht="15" customHeight="1">
      <c r="A2690" s="450"/>
      <c r="B2690" s="451"/>
      <c r="C2690" s="452"/>
      <c r="D2690" s="490"/>
      <c r="E2690" s="491"/>
      <c r="F2690" s="492"/>
      <c r="G2690" s="456"/>
      <c r="H2690" s="457"/>
      <c r="I2690" s="457"/>
      <c r="K2690" s="544"/>
      <c r="P2690" s="493"/>
      <c r="Q2690" s="493"/>
    </row>
    <row r="2691" spans="1:17" ht="15" customHeight="1">
      <c r="A2691" s="458">
        <v>1</v>
      </c>
      <c r="B2691" s="459" t="s">
        <v>620</v>
      </c>
      <c r="D2691" s="495"/>
      <c r="E2691" s="496"/>
      <c r="F2691" s="497"/>
      <c r="G2691" s="464"/>
      <c r="H2691" s="465"/>
      <c r="I2691" s="466"/>
      <c r="K2691" s="544"/>
      <c r="P2691" s="493"/>
      <c r="Q2691" s="493"/>
    </row>
    <row r="2692" spans="1:17" ht="15" customHeight="1">
      <c r="A2692" s="458"/>
      <c r="B2692" s="459"/>
      <c r="C2692" s="460" t="s">
        <v>621</v>
      </c>
      <c r="D2692" s="495" t="s">
        <v>622</v>
      </c>
      <c r="E2692" s="496" t="s">
        <v>623</v>
      </c>
      <c r="F2692" s="497" t="s">
        <v>624</v>
      </c>
      <c r="G2692" s="464">
        <v>0.8</v>
      </c>
      <c r="H2692" s="465">
        <v>133600</v>
      </c>
      <c r="I2692" s="466">
        <f t="shared" ref="I2692:I2693" si="110">G2692*H2692</f>
        <v>106880</v>
      </c>
      <c r="K2692" s="544"/>
      <c r="P2692" s="493"/>
      <c r="Q2692" s="493"/>
    </row>
    <row r="2693" spans="1:17" ht="15" customHeight="1">
      <c r="A2693" s="458"/>
      <c r="B2693" s="459"/>
      <c r="C2693" s="460" t="s">
        <v>621</v>
      </c>
      <c r="D2693" s="495" t="s">
        <v>628</v>
      </c>
      <c r="E2693" s="496" t="s">
        <v>626</v>
      </c>
      <c r="F2693" s="497" t="s">
        <v>624</v>
      </c>
      <c r="G2693" s="464">
        <v>0.08</v>
      </c>
      <c r="H2693" s="465">
        <v>234000</v>
      </c>
      <c r="I2693" s="466">
        <f t="shared" si="110"/>
        <v>18720</v>
      </c>
      <c r="K2693" s="544"/>
      <c r="P2693" s="493"/>
      <c r="Q2693" s="493"/>
    </row>
    <row r="2694" spans="1:17" ht="15" customHeight="1">
      <c r="A2694" s="458"/>
      <c r="B2694" s="459"/>
      <c r="D2694" s="495"/>
      <c r="E2694" s="496"/>
      <c r="F2694" s="497"/>
      <c r="G2694" s="464"/>
      <c r="H2694" s="465"/>
      <c r="I2694" s="466"/>
      <c r="K2694" s="544"/>
      <c r="P2694" s="493"/>
      <c r="Q2694" s="493"/>
    </row>
    <row r="2695" spans="1:17" ht="15" customHeight="1">
      <c r="A2695" s="458">
        <v>2</v>
      </c>
      <c r="B2695" s="459" t="s">
        <v>630</v>
      </c>
      <c r="D2695" s="495"/>
      <c r="E2695" s="496"/>
      <c r="F2695" s="497"/>
      <c r="G2695" s="464"/>
      <c r="H2695" s="465"/>
      <c r="I2695" s="466"/>
      <c r="K2695" s="544"/>
      <c r="P2695" s="493"/>
      <c r="Q2695" s="493"/>
    </row>
    <row r="2696" spans="1:17" ht="15" customHeight="1">
      <c r="A2696" s="458"/>
      <c r="B2696" s="459"/>
      <c r="C2696" s="460" t="s">
        <v>621</v>
      </c>
      <c r="D2696" s="495" t="s">
        <v>944</v>
      </c>
      <c r="E2696" s="496"/>
      <c r="F2696" s="497" t="s">
        <v>601</v>
      </c>
      <c r="G2696" s="464">
        <v>102</v>
      </c>
      <c r="H2696" s="465">
        <v>16000</v>
      </c>
      <c r="I2696" s="466">
        <f t="shared" ref="I2696" si="111">G2696*H2696</f>
        <v>1632000</v>
      </c>
      <c r="K2696" s="544"/>
      <c r="P2696" s="493"/>
      <c r="Q2696" s="493"/>
    </row>
    <row r="2697" spans="1:17" ht="15" customHeight="1">
      <c r="A2697" s="458"/>
      <c r="B2697" s="459"/>
      <c r="D2697" s="495"/>
      <c r="E2697" s="496"/>
      <c r="F2697" s="497"/>
      <c r="G2697" s="464"/>
      <c r="H2697" s="465"/>
      <c r="I2697" s="466"/>
      <c r="K2697" s="544"/>
      <c r="P2697" s="493"/>
      <c r="Q2697" s="493"/>
    </row>
    <row r="2698" spans="1:17" ht="15" customHeight="1">
      <c r="A2698" s="473"/>
      <c r="B2698" s="474" t="s">
        <v>643</v>
      </c>
      <c r="C2698" s="475"/>
      <c r="D2698" s="498"/>
      <c r="E2698" s="499"/>
      <c r="F2698" s="500"/>
      <c r="G2698" s="479"/>
      <c r="H2698" s="480"/>
      <c r="I2698" s="480">
        <f>SUM(I2690:I2697)</f>
        <v>1757600</v>
      </c>
      <c r="K2698" s="544"/>
      <c r="P2698" s="493"/>
      <c r="Q2698" s="493"/>
    </row>
    <row r="2699" spans="1:17" ht="15" customHeight="1">
      <c r="A2699" s="481"/>
      <c r="B2699" s="482" t="s">
        <v>644</v>
      </c>
      <c r="C2699" s="483"/>
      <c r="D2699" s="501"/>
      <c r="E2699" s="483"/>
      <c r="F2699" s="486">
        <v>0.15</v>
      </c>
      <c r="G2699" s="487"/>
      <c r="H2699" s="488"/>
      <c r="I2699" s="480">
        <f>I2698*F2699</f>
        <v>263640</v>
      </c>
      <c r="K2699" s="544"/>
      <c r="P2699" s="493"/>
      <c r="Q2699" s="493"/>
    </row>
    <row r="2700" spans="1:17" ht="15" customHeight="1">
      <c r="A2700" s="481"/>
      <c r="B2700" s="482" t="s">
        <v>645</v>
      </c>
      <c r="C2700" s="483"/>
      <c r="D2700" s="501"/>
      <c r="E2700" s="483"/>
      <c r="F2700" s="483"/>
      <c r="G2700" s="487"/>
      <c r="H2700" s="488"/>
      <c r="I2700" s="480">
        <f>I2698+I2699</f>
        <v>2021240</v>
      </c>
      <c r="K2700" s="544"/>
      <c r="P2700" s="493"/>
      <c r="Q2700" s="493"/>
    </row>
    <row r="2701" spans="1:17" ht="15" customHeight="1">
      <c r="A2701" s="502" t="s">
        <v>657</v>
      </c>
      <c r="B2701" s="503"/>
      <c r="C2701" s="504"/>
      <c r="D2701" s="503"/>
      <c r="E2701" s="504"/>
      <c r="F2701" s="504"/>
      <c r="G2701" s="505"/>
      <c r="H2701" s="506"/>
      <c r="I2701" s="507"/>
      <c r="K2701" s="544"/>
      <c r="P2701" s="493"/>
      <c r="Q2701" s="493"/>
    </row>
    <row r="2702" spans="1:17" ht="15" customHeight="1">
      <c r="A2702" s="502"/>
      <c r="B2702" s="503"/>
      <c r="C2702" s="504"/>
      <c r="D2702" s="503"/>
      <c r="E2702" s="504"/>
      <c r="F2702" s="504"/>
      <c r="G2702" s="505"/>
      <c r="H2702" s="506"/>
      <c r="I2702" s="507"/>
      <c r="K2702" s="544"/>
      <c r="P2702" s="493"/>
      <c r="Q2702" s="493"/>
    </row>
    <row r="2703" spans="1:17" ht="15" customHeight="1">
      <c r="A2703" s="502"/>
      <c r="B2703" s="503"/>
      <c r="C2703" s="504"/>
      <c r="D2703" s="503"/>
      <c r="E2703" s="504"/>
      <c r="F2703" s="504"/>
      <c r="G2703" s="505"/>
      <c r="H2703" s="506"/>
      <c r="I2703" s="507"/>
      <c r="K2703" s="544"/>
      <c r="P2703" s="493"/>
      <c r="Q2703" s="493"/>
    </row>
    <row r="2704" spans="1:17" ht="15" customHeight="1">
      <c r="A2704" s="502"/>
      <c r="B2704" s="503"/>
      <c r="C2704" s="504"/>
      <c r="D2704" s="503"/>
      <c r="E2704" s="504"/>
      <c r="F2704" s="504"/>
      <c r="G2704" s="505"/>
      <c r="H2704" s="506"/>
      <c r="I2704" s="507"/>
      <c r="K2704" s="544"/>
      <c r="P2704" s="493"/>
      <c r="Q2704" s="493"/>
    </row>
    <row r="2705" spans="1:17" ht="15" customHeight="1">
      <c r="A2705" s="502"/>
      <c r="B2705" s="503"/>
      <c r="C2705" s="504"/>
      <c r="D2705" s="503"/>
      <c r="E2705" s="504"/>
      <c r="F2705" s="504"/>
      <c r="G2705" s="505"/>
      <c r="H2705" s="506"/>
      <c r="I2705" s="507"/>
      <c r="K2705" s="544"/>
      <c r="P2705" s="493"/>
      <c r="Q2705" s="493"/>
    </row>
    <row r="2706" spans="1:17" ht="15" customHeight="1">
      <c r="A2706" s="502"/>
      <c r="B2706" s="503"/>
      <c r="C2706" s="504"/>
      <c r="D2706" s="503"/>
      <c r="E2706" s="504"/>
      <c r="F2706" s="504"/>
      <c r="G2706" s="505"/>
      <c r="H2706" s="506"/>
      <c r="I2706" s="507"/>
      <c r="K2706" s="544"/>
      <c r="P2706" s="493"/>
      <c r="Q2706" s="493"/>
    </row>
    <row r="2707" spans="1:17" ht="15" customHeight="1">
      <c r="A2707" s="502"/>
      <c r="B2707" s="503"/>
      <c r="C2707" s="504"/>
      <c r="D2707" s="503"/>
      <c r="E2707" s="504"/>
      <c r="F2707" s="504"/>
      <c r="G2707" s="505"/>
      <c r="H2707" s="506"/>
      <c r="I2707" s="507"/>
      <c r="K2707" s="544"/>
      <c r="P2707" s="493"/>
      <c r="Q2707" s="493"/>
    </row>
    <row r="2708" spans="1:17" ht="15" customHeight="1">
      <c r="A2708" s="502"/>
      <c r="B2708" s="503"/>
      <c r="C2708" s="504"/>
      <c r="D2708" s="503"/>
      <c r="E2708" s="504"/>
      <c r="F2708" s="504"/>
      <c r="G2708" s="505"/>
      <c r="H2708" s="506"/>
      <c r="I2708" s="507"/>
      <c r="K2708" s="544"/>
      <c r="P2708" s="493"/>
      <c r="Q2708" s="493"/>
    </row>
    <row r="2709" spans="1:17" ht="15" customHeight="1">
      <c r="A2709" s="502"/>
      <c r="B2709" s="503"/>
      <c r="C2709" s="504"/>
      <c r="D2709" s="503"/>
      <c r="E2709" s="504"/>
      <c r="F2709" s="504"/>
      <c r="G2709" s="505"/>
      <c r="H2709" s="506"/>
      <c r="I2709" s="507"/>
      <c r="K2709" s="544"/>
      <c r="P2709" s="493"/>
      <c r="Q2709" s="493"/>
    </row>
    <row r="2710" spans="1:17" ht="15" customHeight="1">
      <c r="A2710" s="502"/>
      <c r="B2710" s="503"/>
      <c r="C2710" s="504"/>
      <c r="D2710" s="503"/>
      <c r="E2710" s="504"/>
      <c r="F2710" s="504"/>
      <c r="G2710" s="505"/>
      <c r="H2710" s="506"/>
      <c r="I2710" s="507"/>
      <c r="K2710" s="544"/>
      <c r="P2710" s="493"/>
      <c r="Q2710" s="493"/>
    </row>
    <row r="2711" spans="1:17" ht="15" customHeight="1">
      <c r="A2711" s="502"/>
      <c r="B2711" s="503"/>
      <c r="C2711" s="504"/>
      <c r="D2711" s="503"/>
      <c r="E2711" s="504"/>
      <c r="F2711" s="504"/>
      <c r="G2711" s="505"/>
      <c r="H2711" s="506"/>
      <c r="I2711" s="507"/>
      <c r="K2711" s="544"/>
      <c r="P2711" s="493"/>
      <c r="Q2711" s="493"/>
    </row>
    <row r="2712" spans="1:17" ht="15" customHeight="1">
      <c r="A2712" s="502"/>
      <c r="B2712" s="503"/>
      <c r="C2712" s="504"/>
      <c r="D2712" s="503"/>
      <c r="E2712" s="504"/>
      <c r="F2712" s="504"/>
      <c r="G2712" s="505"/>
      <c r="H2712" s="506"/>
      <c r="I2712" s="507"/>
      <c r="K2712" s="544"/>
      <c r="P2712" s="493"/>
      <c r="Q2712" s="493"/>
    </row>
    <row r="2713" spans="1:17" ht="15" customHeight="1">
      <c r="A2713" s="502"/>
      <c r="B2713" s="503"/>
      <c r="C2713" s="504"/>
      <c r="D2713" s="503"/>
      <c r="E2713" s="504"/>
      <c r="F2713" s="504"/>
      <c r="G2713" s="505"/>
      <c r="H2713" s="506"/>
      <c r="I2713" s="507"/>
      <c r="K2713" s="544"/>
      <c r="P2713" s="493"/>
      <c r="Q2713" s="493"/>
    </row>
    <row r="2714" spans="1:17" ht="15" customHeight="1">
      <c r="A2714" s="502"/>
      <c r="B2714" s="503"/>
      <c r="C2714" s="504"/>
      <c r="D2714" s="503"/>
      <c r="E2714" s="504"/>
      <c r="F2714" s="504"/>
      <c r="G2714" s="505"/>
      <c r="H2714" s="506"/>
      <c r="I2714" s="507"/>
      <c r="K2714" s="544"/>
      <c r="P2714" s="493"/>
      <c r="Q2714" s="493"/>
    </row>
    <row r="2715" spans="1:17" ht="15" customHeight="1">
      <c r="A2715" s="502"/>
      <c r="B2715" s="503"/>
      <c r="C2715" s="504"/>
      <c r="D2715" s="503"/>
      <c r="E2715" s="504"/>
      <c r="F2715" s="504"/>
      <c r="G2715" s="505"/>
      <c r="H2715" s="506"/>
      <c r="I2715" s="507"/>
      <c r="K2715" s="544"/>
      <c r="P2715" s="493"/>
      <c r="Q2715" s="493"/>
    </row>
    <row r="2716" spans="1:17" ht="15" customHeight="1">
      <c r="A2716" s="502"/>
      <c r="B2716" s="503"/>
      <c r="C2716" s="504"/>
      <c r="D2716" s="503"/>
      <c r="E2716" s="504"/>
      <c r="F2716" s="504"/>
      <c r="G2716" s="505"/>
      <c r="H2716" s="506"/>
      <c r="I2716" s="507"/>
      <c r="K2716" s="544"/>
      <c r="P2716" s="493"/>
      <c r="Q2716" s="493"/>
    </row>
    <row r="2717" spans="1:17" ht="15" customHeight="1">
      <c r="A2717" s="502"/>
      <c r="B2717" s="503"/>
      <c r="C2717" s="504"/>
      <c r="D2717" s="503"/>
      <c r="E2717" s="504"/>
      <c r="F2717" s="504"/>
      <c r="G2717" s="505"/>
      <c r="H2717" s="506"/>
      <c r="I2717" s="507"/>
      <c r="K2717" s="544"/>
      <c r="P2717" s="493"/>
      <c r="Q2717" s="493"/>
    </row>
    <row r="2718" spans="1:17" ht="15" customHeight="1">
      <c r="A2718" s="502"/>
      <c r="B2718" s="503"/>
      <c r="C2718" s="504"/>
      <c r="D2718" s="503"/>
      <c r="E2718" s="504"/>
      <c r="F2718" s="504"/>
      <c r="G2718" s="505"/>
      <c r="H2718" s="506"/>
      <c r="I2718" s="507"/>
      <c r="K2718" s="544"/>
      <c r="P2718" s="493"/>
      <c r="Q2718" s="493"/>
    </row>
    <row r="2719" spans="1:17" ht="15" customHeight="1">
      <c r="A2719" s="502"/>
      <c r="B2719" s="503"/>
      <c r="C2719" s="504"/>
      <c r="D2719" s="503"/>
      <c r="E2719" s="504"/>
      <c r="F2719" s="504"/>
      <c r="G2719" s="505"/>
      <c r="H2719" s="506"/>
      <c r="I2719" s="507"/>
      <c r="K2719" s="544"/>
      <c r="P2719" s="493"/>
      <c r="Q2719" s="493"/>
    </row>
    <row r="2720" spans="1:17" ht="15" customHeight="1">
      <c r="A2720" s="502"/>
      <c r="B2720" s="503"/>
      <c r="C2720" s="504"/>
      <c r="D2720" s="503"/>
      <c r="E2720" s="504"/>
      <c r="F2720" s="504"/>
      <c r="G2720" s="505"/>
      <c r="H2720" s="506"/>
      <c r="I2720" s="507"/>
      <c r="K2720" s="544"/>
      <c r="P2720" s="493"/>
      <c r="Q2720" s="493"/>
    </row>
    <row r="2721" spans="1:17" ht="15" customHeight="1">
      <c r="A2721" s="502"/>
      <c r="B2721" s="503"/>
      <c r="C2721" s="504"/>
      <c r="D2721" s="503"/>
      <c r="E2721" s="504"/>
      <c r="F2721" s="504"/>
      <c r="G2721" s="505"/>
      <c r="H2721" s="506"/>
      <c r="I2721" s="507"/>
      <c r="K2721" s="544"/>
      <c r="P2721" s="493"/>
      <c r="Q2721" s="493"/>
    </row>
    <row r="2722" spans="1:17" ht="15" customHeight="1">
      <c r="A2722" s="502"/>
      <c r="B2722" s="503"/>
      <c r="C2722" s="504"/>
      <c r="D2722" s="503"/>
      <c r="E2722" s="504"/>
      <c r="F2722" s="504"/>
      <c r="G2722" s="505"/>
      <c r="H2722" s="506"/>
      <c r="I2722" s="507"/>
      <c r="K2722" s="544"/>
      <c r="P2722" s="493"/>
      <c r="Q2722" s="493"/>
    </row>
    <row r="2723" spans="1:17" ht="15" customHeight="1">
      <c r="A2723" s="502"/>
      <c r="B2723" s="503"/>
      <c r="C2723" s="504"/>
      <c r="D2723" s="503"/>
      <c r="E2723" s="504"/>
      <c r="F2723" s="504"/>
      <c r="G2723" s="505"/>
      <c r="H2723" s="506"/>
      <c r="I2723" s="507"/>
      <c r="K2723" s="544"/>
      <c r="P2723" s="493"/>
      <c r="Q2723" s="493"/>
    </row>
    <row r="2724" spans="1:17" ht="15" customHeight="1">
      <c r="A2724" s="502"/>
      <c r="B2724" s="503"/>
      <c r="C2724" s="504"/>
      <c r="D2724" s="503"/>
      <c r="E2724" s="504"/>
      <c r="F2724" s="504"/>
      <c r="G2724" s="505"/>
      <c r="H2724" s="506"/>
      <c r="I2724" s="507"/>
      <c r="K2724" s="544"/>
      <c r="P2724" s="493"/>
      <c r="Q2724" s="493"/>
    </row>
    <row r="2725" spans="1:17" ht="15" customHeight="1">
      <c r="A2725" s="502"/>
      <c r="B2725" s="503"/>
      <c r="C2725" s="504"/>
      <c r="D2725" s="503"/>
      <c r="E2725" s="504"/>
      <c r="F2725" s="504"/>
      <c r="G2725" s="505"/>
      <c r="H2725" s="506"/>
      <c r="I2725" s="507"/>
      <c r="K2725" s="544"/>
      <c r="P2725" s="493"/>
      <c r="Q2725" s="493"/>
    </row>
    <row r="2726" spans="1:17" ht="15" customHeight="1">
      <c r="A2726" s="502"/>
      <c r="B2726" s="503"/>
      <c r="C2726" s="504"/>
      <c r="D2726" s="503"/>
      <c r="E2726" s="504"/>
      <c r="F2726" s="504"/>
      <c r="G2726" s="505"/>
      <c r="H2726" s="506"/>
      <c r="I2726" s="507"/>
      <c r="K2726" s="544"/>
      <c r="P2726" s="493"/>
      <c r="Q2726" s="493"/>
    </row>
    <row r="2727" spans="1:17" ht="15" customHeight="1">
      <c r="A2727" s="502"/>
      <c r="B2727" s="503"/>
      <c r="C2727" s="504"/>
      <c r="D2727" s="503"/>
      <c r="E2727" s="504"/>
      <c r="F2727" s="504"/>
      <c r="G2727" s="505"/>
      <c r="H2727" s="506"/>
      <c r="I2727" s="507"/>
      <c r="K2727" s="544"/>
      <c r="P2727" s="493"/>
      <c r="Q2727" s="493"/>
    </row>
    <row r="2728" spans="1:17" ht="15" customHeight="1">
      <c r="A2728" s="502"/>
      <c r="B2728" s="503"/>
      <c r="C2728" s="504"/>
      <c r="D2728" s="503"/>
      <c r="E2728" s="504"/>
      <c r="F2728" s="504"/>
      <c r="G2728" s="505"/>
      <c r="H2728" s="506"/>
      <c r="I2728" s="507"/>
      <c r="K2728" s="544"/>
      <c r="P2728" s="493"/>
      <c r="Q2728" s="493"/>
    </row>
    <row r="2729" spans="1:17" ht="15" customHeight="1">
      <c r="A2729" s="502"/>
      <c r="B2729" s="503"/>
      <c r="C2729" s="504"/>
      <c r="D2729" s="503"/>
      <c r="E2729" s="504"/>
      <c r="F2729" s="504"/>
      <c r="G2729" s="505"/>
      <c r="H2729" s="506"/>
      <c r="I2729" s="507"/>
      <c r="K2729" s="544"/>
      <c r="P2729" s="493"/>
      <c r="Q2729" s="493"/>
    </row>
    <row r="2730" spans="1:17" ht="15" customHeight="1">
      <c r="A2730" s="433" t="s">
        <v>611</v>
      </c>
      <c r="B2730" s="434"/>
      <c r="C2730" s="419" t="s">
        <v>589</v>
      </c>
      <c r="D2730" s="434" t="s">
        <v>945</v>
      </c>
      <c r="E2730" s="419"/>
      <c r="F2730" s="435"/>
      <c r="G2730" s="436"/>
      <c r="H2730" s="437"/>
      <c r="I2730" s="437"/>
      <c r="K2730" s="544"/>
      <c r="P2730" s="493"/>
      <c r="Q2730" s="493"/>
    </row>
    <row r="2731" spans="1:17" ht="15" customHeight="1">
      <c r="A2731" s="433" t="s">
        <v>613</v>
      </c>
      <c r="B2731" s="434"/>
      <c r="C2731" s="419" t="s">
        <v>589</v>
      </c>
      <c r="D2731" s="434" t="s">
        <v>607</v>
      </c>
      <c r="E2731" s="419"/>
      <c r="F2731" s="435"/>
      <c r="G2731" s="436"/>
      <c r="H2731" s="437"/>
      <c r="I2731" s="437"/>
      <c r="K2731" s="544"/>
      <c r="P2731" s="493"/>
      <c r="Q2731" s="493"/>
    </row>
    <row r="2732" spans="1:17" ht="15" customHeight="1">
      <c r="A2732" s="438" t="s">
        <v>70</v>
      </c>
      <c r="B2732" s="438" t="s">
        <v>350</v>
      </c>
      <c r="C2732" s="439"/>
      <c r="D2732" s="440"/>
      <c r="E2732" s="441" t="s">
        <v>614</v>
      </c>
      <c r="F2732" s="441" t="s">
        <v>615</v>
      </c>
      <c r="G2732" s="442" t="s">
        <v>616</v>
      </c>
      <c r="H2732" s="443" t="s">
        <v>617</v>
      </c>
      <c r="I2732" s="443" t="s">
        <v>618</v>
      </c>
      <c r="K2732" s="544"/>
      <c r="P2732" s="493"/>
      <c r="Q2732" s="493"/>
    </row>
    <row r="2733" spans="1:17" ht="15" customHeight="1">
      <c r="A2733" s="444"/>
      <c r="B2733" s="444"/>
      <c r="C2733" s="445"/>
      <c r="D2733" s="446"/>
      <c r="E2733" s="447"/>
      <c r="F2733" s="447"/>
      <c r="G2733" s="448"/>
      <c r="H2733" s="449" t="s">
        <v>619</v>
      </c>
      <c r="I2733" s="449" t="s">
        <v>619</v>
      </c>
      <c r="K2733" s="544"/>
      <c r="P2733" s="493"/>
      <c r="Q2733" s="493"/>
    </row>
    <row r="2734" spans="1:17" ht="15" customHeight="1">
      <c r="A2734" s="450"/>
      <c r="B2734" s="451"/>
      <c r="C2734" s="452"/>
      <c r="D2734" s="490"/>
      <c r="E2734" s="491"/>
      <c r="F2734" s="492"/>
      <c r="G2734" s="456"/>
      <c r="H2734" s="457"/>
      <c r="I2734" s="457"/>
      <c r="K2734" s="544"/>
      <c r="P2734" s="493"/>
      <c r="Q2734" s="493"/>
    </row>
    <row r="2735" spans="1:17" ht="15" customHeight="1">
      <c r="A2735" s="458">
        <v>1</v>
      </c>
      <c r="B2735" s="459" t="s">
        <v>620</v>
      </c>
      <c r="D2735" s="495"/>
      <c r="E2735" s="496"/>
      <c r="F2735" s="497"/>
      <c r="G2735" s="464"/>
      <c r="H2735" s="465"/>
      <c r="I2735" s="466"/>
      <c r="K2735" s="544"/>
      <c r="P2735" s="493"/>
      <c r="Q2735" s="493"/>
    </row>
    <row r="2736" spans="1:17" ht="15" customHeight="1">
      <c r="A2736" s="458"/>
      <c r="B2736" s="459"/>
      <c r="C2736" s="460" t="s">
        <v>621</v>
      </c>
      <c r="D2736" s="495" t="s">
        <v>622</v>
      </c>
      <c r="E2736" s="496" t="s">
        <v>623</v>
      </c>
      <c r="F2736" s="497" t="s">
        <v>624</v>
      </c>
      <c r="G2736" s="464">
        <v>0.18</v>
      </c>
      <c r="H2736" s="465">
        <v>133600</v>
      </c>
      <c r="I2736" s="466">
        <f t="shared" ref="I2736:I2741" si="112">G2736*H2736</f>
        <v>24048</v>
      </c>
      <c r="K2736" s="544"/>
      <c r="P2736" s="493"/>
      <c r="Q2736" s="493"/>
    </row>
    <row r="2737" spans="1:17" ht="15" customHeight="1">
      <c r="A2737" s="458"/>
      <c r="B2737" s="459"/>
      <c r="C2737" s="460" t="s">
        <v>621</v>
      </c>
      <c r="D2737" s="495" t="s">
        <v>659</v>
      </c>
      <c r="E2737" s="496" t="s">
        <v>626</v>
      </c>
      <c r="F2737" s="497" t="s">
        <v>624</v>
      </c>
      <c r="G2737" s="464">
        <v>0.02</v>
      </c>
      <c r="H2737" s="465">
        <v>167000</v>
      </c>
      <c r="I2737" s="466">
        <f t="shared" si="112"/>
        <v>3340</v>
      </c>
      <c r="K2737" s="544"/>
      <c r="P2737" s="493"/>
      <c r="Q2737" s="493"/>
    </row>
    <row r="2738" spans="1:17" ht="15" customHeight="1">
      <c r="A2738" s="458"/>
      <c r="B2738" s="459"/>
      <c r="C2738" s="460" t="s">
        <v>621</v>
      </c>
      <c r="D2738" s="495" t="s">
        <v>625</v>
      </c>
      <c r="E2738" s="496" t="s">
        <v>626</v>
      </c>
      <c r="F2738" s="497" t="s">
        <v>624</v>
      </c>
      <c r="G2738" s="464">
        <v>0.02</v>
      </c>
      <c r="H2738" s="465">
        <v>167000</v>
      </c>
      <c r="I2738" s="466">
        <f t="shared" si="112"/>
        <v>3340</v>
      </c>
      <c r="K2738" s="544"/>
      <c r="P2738" s="493"/>
      <c r="Q2738" s="493"/>
    </row>
    <row r="2739" spans="1:17" ht="15" customHeight="1">
      <c r="A2739" s="458"/>
      <c r="B2739" s="459"/>
      <c r="C2739" s="460" t="s">
        <v>621</v>
      </c>
      <c r="D2739" s="495" t="s">
        <v>687</v>
      </c>
      <c r="E2739" s="496" t="s">
        <v>626</v>
      </c>
      <c r="F2739" s="497" t="s">
        <v>624</v>
      </c>
      <c r="G2739" s="464">
        <v>0.02</v>
      </c>
      <c r="H2739" s="465">
        <v>167000</v>
      </c>
      <c r="I2739" s="466">
        <f t="shared" si="112"/>
        <v>3340</v>
      </c>
      <c r="K2739" s="544"/>
      <c r="P2739" s="493"/>
      <c r="Q2739" s="493"/>
    </row>
    <row r="2740" spans="1:17" ht="15" customHeight="1">
      <c r="A2740" s="458"/>
      <c r="B2740" s="459"/>
      <c r="C2740" s="460" t="s">
        <v>621</v>
      </c>
      <c r="D2740" s="495" t="s">
        <v>679</v>
      </c>
      <c r="E2740" s="496" t="s">
        <v>627</v>
      </c>
      <c r="F2740" s="497" t="s">
        <v>624</v>
      </c>
      <c r="G2740" s="464">
        <v>6.0000000000000001E-3</v>
      </c>
      <c r="H2740" s="465">
        <v>200300</v>
      </c>
      <c r="I2740" s="466">
        <f t="shared" si="112"/>
        <v>1201.8</v>
      </c>
      <c r="K2740" s="544"/>
      <c r="P2740" s="493"/>
      <c r="Q2740" s="493"/>
    </row>
    <row r="2741" spans="1:17" ht="15" customHeight="1">
      <c r="A2741" s="458"/>
      <c r="B2741" s="459"/>
      <c r="C2741" s="460" t="s">
        <v>621</v>
      </c>
      <c r="D2741" s="495" t="s">
        <v>628</v>
      </c>
      <c r="E2741" s="496" t="s">
        <v>629</v>
      </c>
      <c r="F2741" s="497" t="s">
        <v>624</v>
      </c>
      <c r="G2741" s="464">
        <v>8.9999999999999993E-3</v>
      </c>
      <c r="H2741" s="465">
        <v>234000</v>
      </c>
      <c r="I2741" s="466">
        <f t="shared" si="112"/>
        <v>2106</v>
      </c>
      <c r="K2741" s="544"/>
      <c r="P2741" s="493"/>
      <c r="Q2741" s="493"/>
    </row>
    <row r="2742" spans="1:17" ht="15" customHeight="1">
      <c r="A2742" s="458"/>
      <c r="B2742" s="459"/>
      <c r="D2742" s="495"/>
      <c r="E2742" s="496"/>
      <c r="F2742" s="497"/>
      <c r="G2742" s="464"/>
      <c r="H2742" s="465"/>
      <c r="I2742" s="466"/>
      <c r="K2742" s="544"/>
      <c r="P2742" s="493"/>
      <c r="Q2742" s="493"/>
    </row>
    <row r="2743" spans="1:17" ht="15" customHeight="1">
      <c r="A2743" s="458">
        <v>2</v>
      </c>
      <c r="B2743" s="459" t="s">
        <v>630</v>
      </c>
      <c r="D2743" s="495"/>
      <c r="E2743" s="496"/>
      <c r="F2743" s="497"/>
      <c r="G2743" s="464"/>
      <c r="H2743" s="465"/>
      <c r="I2743" s="466"/>
      <c r="K2743" s="544"/>
      <c r="P2743" s="493"/>
      <c r="Q2743" s="493"/>
    </row>
    <row r="2744" spans="1:17" ht="15" customHeight="1">
      <c r="A2744" s="458"/>
      <c r="B2744" s="459"/>
      <c r="C2744" s="460" t="s">
        <v>621</v>
      </c>
      <c r="D2744" s="495" t="s">
        <v>920</v>
      </c>
      <c r="E2744" s="496"/>
      <c r="F2744" s="497" t="s">
        <v>652</v>
      </c>
      <c r="G2744" s="464">
        <v>2E-3</v>
      </c>
      <c r="H2744" s="465">
        <f t="shared" ref="H2744:H2751" si="113">H2639</f>
        <v>3250000</v>
      </c>
      <c r="I2744" s="466">
        <f t="shared" ref="I2744:I2751" si="114">G2744*H2744</f>
        <v>6500</v>
      </c>
      <c r="K2744" s="544"/>
      <c r="P2744" s="493"/>
      <c r="Q2744" s="493"/>
    </row>
    <row r="2745" spans="1:17" ht="15" customHeight="1">
      <c r="A2745" s="458"/>
      <c r="B2745" s="459"/>
      <c r="C2745" s="460" t="s">
        <v>621</v>
      </c>
      <c r="D2745" s="495" t="s">
        <v>904</v>
      </c>
      <c r="E2745" s="496"/>
      <c r="F2745" s="497" t="s">
        <v>96</v>
      </c>
      <c r="G2745" s="464">
        <v>0.01</v>
      </c>
      <c r="H2745" s="465">
        <f t="shared" si="113"/>
        <v>30000</v>
      </c>
      <c r="I2745" s="466">
        <f t="shared" si="114"/>
        <v>300</v>
      </c>
      <c r="K2745" s="544"/>
      <c r="P2745" s="493"/>
      <c r="Q2745" s="493"/>
    </row>
    <row r="2746" spans="1:17" ht="15" customHeight="1">
      <c r="A2746" s="458"/>
      <c r="B2746" s="459"/>
      <c r="C2746" s="460" t="s">
        <v>621</v>
      </c>
      <c r="D2746" s="495" t="s">
        <v>905</v>
      </c>
      <c r="E2746" s="496"/>
      <c r="F2746" s="497" t="s">
        <v>922</v>
      </c>
      <c r="G2746" s="464">
        <v>1.2</v>
      </c>
      <c r="H2746" s="465">
        <f t="shared" si="113"/>
        <v>6500</v>
      </c>
      <c r="I2746" s="466">
        <f t="shared" si="114"/>
        <v>7800</v>
      </c>
      <c r="K2746" s="544"/>
      <c r="P2746" s="493"/>
      <c r="Q2746" s="493"/>
    </row>
    <row r="2747" spans="1:17" ht="15" customHeight="1">
      <c r="A2747" s="458"/>
      <c r="B2747" s="459"/>
      <c r="C2747" s="460" t="s">
        <v>621</v>
      </c>
      <c r="D2747" s="495" t="s">
        <v>923</v>
      </c>
      <c r="E2747" s="496"/>
      <c r="F2747" s="497" t="s">
        <v>96</v>
      </c>
      <c r="G2747" s="464">
        <v>3</v>
      </c>
      <c r="H2747" s="465">
        <f t="shared" si="113"/>
        <v>13000</v>
      </c>
      <c r="I2747" s="466">
        <f t="shared" si="114"/>
        <v>39000</v>
      </c>
      <c r="K2747" s="544"/>
      <c r="P2747" s="493"/>
      <c r="Q2747" s="493"/>
    </row>
    <row r="2748" spans="1:17" ht="15" customHeight="1">
      <c r="A2748" s="458"/>
      <c r="B2748" s="459"/>
      <c r="C2748" s="460" t="s">
        <v>621</v>
      </c>
      <c r="D2748" s="495" t="s">
        <v>806</v>
      </c>
      <c r="E2748" s="496"/>
      <c r="F2748" s="497" t="s">
        <v>96</v>
      </c>
      <c r="G2748" s="464">
        <v>0.45</v>
      </c>
      <c r="H2748" s="465">
        <f t="shared" si="113"/>
        <v>20000</v>
      </c>
      <c r="I2748" s="466">
        <f t="shared" si="114"/>
        <v>9000</v>
      </c>
      <c r="K2748" s="544"/>
      <c r="P2748" s="493"/>
      <c r="Q2748" s="493"/>
    </row>
    <row r="2749" spans="1:17" ht="15" customHeight="1">
      <c r="A2749" s="458"/>
      <c r="B2749" s="459"/>
      <c r="C2749" s="460" t="s">
        <v>621</v>
      </c>
      <c r="D2749" s="495" t="s">
        <v>649</v>
      </c>
      <c r="E2749" s="496"/>
      <c r="F2749" s="497" t="s">
        <v>96</v>
      </c>
      <c r="G2749" s="464">
        <v>4</v>
      </c>
      <c r="H2749" s="465">
        <f t="shared" si="113"/>
        <v>1250</v>
      </c>
      <c r="I2749" s="466">
        <f t="shared" si="114"/>
        <v>5000</v>
      </c>
      <c r="K2749" s="544"/>
      <c r="P2749" s="493"/>
      <c r="Q2749" s="493"/>
    </row>
    <row r="2750" spans="1:17" ht="15" customHeight="1">
      <c r="A2750" s="458"/>
      <c r="B2750" s="459"/>
      <c r="C2750" s="460" t="s">
        <v>621</v>
      </c>
      <c r="D2750" s="495" t="s">
        <v>651</v>
      </c>
      <c r="E2750" s="496"/>
      <c r="F2750" s="497" t="s">
        <v>652</v>
      </c>
      <c r="G2750" s="464">
        <v>6.0000000000000001E-3</v>
      </c>
      <c r="H2750" s="465">
        <f t="shared" si="113"/>
        <v>336466</v>
      </c>
      <c r="I2750" s="466">
        <f t="shared" si="114"/>
        <v>2018.796</v>
      </c>
      <c r="K2750" s="544"/>
      <c r="P2750" s="493"/>
      <c r="Q2750" s="493"/>
    </row>
    <row r="2751" spans="1:17" ht="15" customHeight="1">
      <c r="A2751" s="458"/>
      <c r="B2751" s="459"/>
      <c r="C2751" s="460" t="s">
        <v>621</v>
      </c>
      <c r="D2751" s="495" t="s">
        <v>924</v>
      </c>
      <c r="E2751" s="496"/>
      <c r="F2751" s="497" t="s">
        <v>652</v>
      </c>
      <c r="G2751" s="464">
        <v>8.9999999999999993E-3</v>
      </c>
      <c r="H2751" s="465">
        <f t="shared" si="113"/>
        <v>184800</v>
      </c>
      <c r="I2751" s="466">
        <f t="shared" si="114"/>
        <v>1663.1999999999998</v>
      </c>
      <c r="K2751" s="544"/>
      <c r="P2751" s="493"/>
      <c r="Q2751" s="493"/>
    </row>
    <row r="2752" spans="1:17" ht="15" customHeight="1">
      <c r="A2752" s="458"/>
      <c r="B2752" s="459"/>
      <c r="D2752" s="495"/>
      <c r="E2752" s="496"/>
      <c r="F2752" s="497"/>
      <c r="G2752" s="464"/>
      <c r="H2752" s="465"/>
      <c r="I2752" s="466"/>
      <c r="K2752" s="544"/>
      <c r="P2752" s="493"/>
      <c r="Q2752" s="493"/>
    </row>
    <row r="2753" spans="1:17" ht="15" customHeight="1">
      <c r="A2753" s="473"/>
      <c r="B2753" s="474" t="s">
        <v>643</v>
      </c>
      <c r="C2753" s="475"/>
      <c r="D2753" s="498"/>
      <c r="E2753" s="499"/>
      <c r="F2753" s="500"/>
      <c r="G2753" s="479"/>
      <c r="H2753" s="480"/>
      <c r="I2753" s="480">
        <f>SUM(I2734:I2752)</f>
        <v>108657.796</v>
      </c>
      <c r="K2753" s="544"/>
      <c r="P2753" s="493"/>
      <c r="Q2753" s="493"/>
    </row>
    <row r="2754" spans="1:17" ht="15" customHeight="1">
      <c r="A2754" s="481"/>
      <c r="B2754" s="482" t="s">
        <v>644</v>
      </c>
      <c r="C2754" s="483"/>
      <c r="D2754" s="501"/>
      <c r="E2754" s="483"/>
      <c r="F2754" s="486">
        <v>0.15</v>
      </c>
      <c r="G2754" s="487"/>
      <c r="H2754" s="488"/>
      <c r="I2754" s="480">
        <f>I2753*F2754</f>
        <v>16298.669399999999</v>
      </c>
      <c r="K2754" s="544"/>
      <c r="P2754" s="493"/>
      <c r="Q2754" s="493"/>
    </row>
    <row r="2755" spans="1:17" ht="15" customHeight="1">
      <c r="A2755" s="481"/>
      <c r="B2755" s="482" t="s">
        <v>645</v>
      </c>
      <c r="C2755" s="483"/>
      <c r="D2755" s="501"/>
      <c r="E2755" s="483"/>
      <c r="F2755" s="483"/>
      <c r="G2755" s="487"/>
      <c r="H2755" s="488"/>
      <c r="I2755" s="480">
        <f>I2753+I2754</f>
        <v>124956.4654</v>
      </c>
      <c r="K2755" s="544"/>
      <c r="P2755" s="493"/>
      <c r="Q2755" s="493"/>
    </row>
    <row r="2756" spans="1:17" ht="15" customHeight="1">
      <c r="A2756" s="502" t="s">
        <v>657</v>
      </c>
      <c r="B2756" s="503"/>
      <c r="C2756" s="504"/>
      <c r="D2756" s="503"/>
      <c r="E2756" s="504"/>
      <c r="F2756" s="504"/>
      <c r="G2756" s="505"/>
      <c r="H2756" s="506"/>
      <c r="I2756" s="507"/>
      <c r="K2756" s="544"/>
      <c r="P2756" s="493"/>
      <c r="Q2756" s="493"/>
    </row>
    <row r="2757" spans="1:17" ht="15" customHeight="1">
      <c r="A2757" s="544"/>
      <c r="B2757" s="503"/>
      <c r="C2757" s="504"/>
      <c r="D2757" s="503"/>
      <c r="E2757" s="504"/>
      <c r="F2757" s="504"/>
      <c r="G2757" s="505"/>
      <c r="H2757" s="506"/>
      <c r="I2757" s="507"/>
      <c r="K2757" s="544"/>
      <c r="P2757" s="493"/>
      <c r="Q2757" s="493"/>
    </row>
    <row r="2758" spans="1:17" ht="15" customHeight="1">
      <c r="A2758" s="433" t="s">
        <v>611</v>
      </c>
      <c r="B2758" s="434"/>
      <c r="C2758" s="419" t="s">
        <v>589</v>
      </c>
      <c r="D2758" s="434" t="s">
        <v>946</v>
      </c>
      <c r="E2758" s="419"/>
      <c r="F2758" s="435"/>
      <c r="G2758" s="436"/>
      <c r="H2758" s="437"/>
      <c r="I2758" s="437"/>
      <c r="K2758" s="544"/>
      <c r="P2758" s="493"/>
      <c r="Q2758" s="493"/>
    </row>
    <row r="2759" spans="1:17" ht="15" customHeight="1">
      <c r="A2759" s="433" t="s">
        <v>613</v>
      </c>
      <c r="B2759" s="434"/>
      <c r="C2759" s="419" t="s">
        <v>589</v>
      </c>
      <c r="D2759" s="434" t="s">
        <v>607</v>
      </c>
      <c r="E2759" s="419"/>
      <c r="F2759" s="435"/>
      <c r="G2759" s="436"/>
      <c r="H2759" s="437"/>
      <c r="I2759" s="437"/>
      <c r="K2759" s="544"/>
      <c r="P2759" s="493"/>
      <c r="Q2759" s="493"/>
    </row>
    <row r="2760" spans="1:17" ht="15" customHeight="1">
      <c r="A2760" s="438" t="s">
        <v>70</v>
      </c>
      <c r="B2760" s="438" t="s">
        <v>350</v>
      </c>
      <c r="C2760" s="439"/>
      <c r="D2760" s="440"/>
      <c r="E2760" s="441" t="s">
        <v>614</v>
      </c>
      <c r="F2760" s="441" t="s">
        <v>615</v>
      </c>
      <c r="G2760" s="442" t="s">
        <v>616</v>
      </c>
      <c r="H2760" s="443" t="s">
        <v>617</v>
      </c>
      <c r="I2760" s="443" t="s">
        <v>618</v>
      </c>
      <c r="K2760" s="544"/>
      <c r="P2760" s="493"/>
      <c r="Q2760" s="493"/>
    </row>
    <row r="2761" spans="1:17" ht="15" customHeight="1">
      <c r="A2761" s="444"/>
      <c r="B2761" s="444"/>
      <c r="C2761" s="445"/>
      <c r="D2761" s="446"/>
      <c r="E2761" s="447"/>
      <c r="F2761" s="447"/>
      <c r="G2761" s="448"/>
      <c r="H2761" s="449" t="s">
        <v>619</v>
      </c>
      <c r="I2761" s="449" t="s">
        <v>619</v>
      </c>
      <c r="K2761" s="544"/>
      <c r="P2761" s="493"/>
      <c r="Q2761" s="493"/>
    </row>
    <row r="2762" spans="1:17" ht="15" customHeight="1">
      <c r="A2762" s="450"/>
      <c r="B2762" s="451"/>
      <c r="C2762" s="452"/>
      <c r="D2762" s="490"/>
      <c r="E2762" s="491"/>
      <c r="F2762" s="492"/>
      <c r="G2762" s="456"/>
      <c r="H2762" s="457"/>
      <c r="I2762" s="457"/>
      <c r="K2762" s="544"/>
      <c r="P2762" s="493"/>
      <c r="Q2762" s="493"/>
    </row>
    <row r="2763" spans="1:17" ht="15" customHeight="1">
      <c r="A2763" s="458">
        <v>1</v>
      </c>
      <c r="B2763" s="459" t="s">
        <v>620</v>
      </c>
      <c r="D2763" s="495"/>
      <c r="E2763" s="496"/>
      <c r="F2763" s="497"/>
      <c r="G2763" s="464"/>
      <c r="H2763" s="465"/>
      <c r="I2763" s="466"/>
      <c r="K2763" s="544"/>
      <c r="P2763" s="493"/>
      <c r="Q2763" s="493"/>
    </row>
    <row r="2764" spans="1:17" ht="15" customHeight="1">
      <c r="A2764" s="458"/>
      <c r="B2764" s="459"/>
      <c r="C2764" s="460" t="s">
        <v>621</v>
      </c>
      <c r="D2764" s="495" t="s">
        <v>622</v>
      </c>
      <c r="E2764" s="496" t="s">
        <v>623</v>
      </c>
      <c r="F2764" s="497" t="s">
        <v>624</v>
      </c>
      <c r="G2764" s="464">
        <v>0.29699999999999999</v>
      </c>
      <c r="H2764" s="465">
        <v>133600</v>
      </c>
      <c r="I2764" s="466">
        <f t="shared" ref="I2764:I2769" si="115">G2764*H2764</f>
        <v>39679.199999999997</v>
      </c>
      <c r="K2764" s="544"/>
      <c r="P2764" s="493"/>
      <c r="Q2764" s="493"/>
    </row>
    <row r="2765" spans="1:17" ht="15" customHeight="1">
      <c r="A2765" s="458"/>
      <c r="B2765" s="459"/>
      <c r="C2765" s="460" t="s">
        <v>621</v>
      </c>
      <c r="D2765" s="495" t="s">
        <v>659</v>
      </c>
      <c r="E2765" s="496" t="s">
        <v>626</v>
      </c>
      <c r="F2765" s="497" t="s">
        <v>624</v>
      </c>
      <c r="G2765" s="464">
        <v>3.3000000000000002E-2</v>
      </c>
      <c r="H2765" s="465">
        <v>167000</v>
      </c>
      <c r="I2765" s="466">
        <f t="shared" si="115"/>
        <v>5511</v>
      </c>
      <c r="K2765" s="544"/>
      <c r="P2765" s="493"/>
      <c r="Q2765" s="493"/>
    </row>
    <row r="2766" spans="1:17" ht="15" customHeight="1">
      <c r="A2766" s="458"/>
      <c r="B2766" s="459"/>
      <c r="C2766" s="460" t="s">
        <v>621</v>
      </c>
      <c r="D2766" s="495" t="s">
        <v>625</v>
      </c>
      <c r="E2766" s="496" t="s">
        <v>626</v>
      </c>
      <c r="F2766" s="497" t="s">
        <v>624</v>
      </c>
      <c r="G2766" s="464">
        <v>3.3000000000000002E-2</v>
      </c>
      <c r="H2766" s="465">
        <v>167000</v>
      </c>
      <c r="I2766" s="466">
        <f t="shared" si="115"/>
        <v>5511</v>
      </c>
      <c r="K2766" s="544"/>
      <c r="P2766" s="493"/>
      <c r="Q2766" s="493"/>
    </row>
    <row r="2767" spans="1:17" ht="15" customHeight="1">
      <c r="A2767" s="458"/>
      <c r="B2767" s="459"/>
      <c r="C2767" s="460" t="s">
        <v>621</v>
      </c>
      <c r="D2767" s="495" t="s">
        <v>687</v>
      </c>
      <c r="E2767" s="496" t="s">
        <v>626</v>
      </c>
      <c r="F2767" s="497" t="s">
        <v>624</v>
      </c>
      <c r="G2767" s="464">
        <v>3.3000000000000002E-2</v>
      </c>
      <c r="H2767" s="465">
        <v>167000</v>
      </c>
      <c r="I2767" s="466">
        <f t="shared" si="115"/>
        <v>5511</v>
      </c>
      <c r="K2767" s="544"/>
      <c r="P2767" s="493"/>
      <c r="Q2767" s="493"/>
    </row>
    <row r="2768" spans="1:17" ht="15" customHeight="1">
      <c r="A2768" s="458"/>
      <c r="B2768" s="459"/>
      <c r="C2768" s="460" t="s">
        <v>621</v>
      </c>
      <c r="D2768" s="495" t="s">
        <v>679</v>
      </c>
      <c r="E2768" s="496" t="s">
        <v>627</v>
      </c>
      <c r="F2768" s="497" t="s">
        <v>624</v>
      </c>
      <c r="G2768" s="464">
        <v>0.01</v>
      </c>
      <c r="H2768" s="465">
        <v>200300</v>
      </c>
      <c r="I2768" s="466">
        <f t="shared" si="115"/>
        <v>2003</v>
      </c>
      <c r="K2768" s="544"/>
      <c r="P2768" s="493"/>
      <c r="Q2768" s="493"/>
    </row>
    <row r="2769" spans="1:17" ht="15" customHeight="1">
      <c r="A2769" s="458"/>
      <c r="B2769" s="459"/>
      <c r="C2769" s="460" t="s">
        <v>621</v>
      </c>
      <c r="D2769" s="495" t="s">
        <v>628</v>
      </c>
      <c r="E2769" s="496" t="s">
        <v>629</v>
      </c>
      <c r="F2769" s="497" t="s">
        <v>624</v>
      </c>
      <c r="G2769" s="464">
        <v>1.4999999999999999E-2</v>
      </c>
      <c r="H2769" s="465">
        <v>234000</v>
      </c>
      <c r="I2769" s="466">
        <f t="shared" si="115"/>
        <v>3510</v>
      </c>
      <c r="K2769" s="544"/>
      <c r="P2769" s="493"/>
      <c r="Q2769" s="493"/>
    </row>
    <row r="2770" spans="1:17" ht="15" customHeight="1">
      <c r="A2770" s="458"/>
      <c r="B2770" s="459"/>
      <c r="D2770" s="495"/>
      <c r="E2770" s="496"/>
      <c r="F2770" s="497"/>
      <c r="G2770" s="464"/>
      <c r="H2770" s="465"/>
      <c r="I2770" s="466"/>
      <c r="K2770" s="544"/>
      <c r="P2770" s="493"/>
      <c r="Q2770" s="493"/>
    </row>
    <row r="2771" spans="1:17" ht="15" customHeight="1">
      <c r="A2771" s="458">
        <v>2</v>
      </c>
      <c r="B2771" s="459" t="s">
        <v>630</v>
      </c>
      <c r="D2771" s="495"/>
      <c r="E2771" s="496"/>
      <c r="F2771" s="497"/>
      <c r="G2771" s="464"/>
      <c r="H2771" s="465"/>
      <c r="I2771" s="466"/>
      <c r="K2771" s="544"/>
      <c r="P2771" s="493"/>
      <c r="Q2771" s="493"/>
    </row>
    <row r="2772" spans="1:17" ht="15" customHeight="1">
      <c r="A2772" s="458"/>
      <c r="B2772" s="459"/>
      <c r="C2772" s="460" t="s">
        <v>621</v>
      </c>
      <c r="D2772" s="495" t="s">
        <v>920</v>
      </c>
      <c r="E2772" s="496"/>
      <c r="F2772" s="497" t="s">
        <v>652</v>
      </c>
      <c r="G2772" s="464">
        <v>3.0000000000000001E-3</v>
      </c>
      <c r="H2772" s="465">
        <f t="shared" ref="H2772:H2779" si="116">H2744</f>
        <v>3250000</v>
      </c>
      <c r="I2772" s="466">
        <f t="shared" ref="I2772:I2779" si="117">G2772*H2772</f>
        <v>9750</v>
      </c>
      <c r="K2772" s="544"/>
      <c r="P2772" s="493"/>
      <c r="Q2772" s="493"/>
    </row>
    <row r="2773" spans="1:17" ht="15" customHeight="1">
      <c r="A2773" s="458"/>
      <c r="B2773" s="459"/>
      <c r="C2773" s="460" t="s">
        <v>621</v>
      </c>
      <c r="D2773" s="495" t="s">
        <v>904</v>
      </c>
      <c r="E2773" s="496"/>
      <c r="F2773" s="497" t="s">
        <v>96</v>
      </c>
      <c r="G2773" s="464">
        <v>0.02</v>
      </c>
      <c r="H2773" s="465">
        <f t="shared" si="116"/>
        <v>30000</v>
      </c>
      <c r="I2773" s="466">
        <f t="shared" si="117"/>
        <v>600</v>
      </c>
      <c r="K2773" s="544"/>
      <c r="P2773" s="493"/>
      <c r="Q2773" s="493"/>
    </row>
    <row r="2774" spans="1:17" ht="15" customHeight="1">
      <c r="A2774" s="458"/>
      <c r="B2774" s="459"/>
      <c r="C2774" s="460" t="s">
        <v>621</v>
      </c>
      <c r="D2774" s="495" t="s">
        <v>905</v>
      </c>
      <c r="E2774" s="496"/>
      <c r="F2774" s="497" t="s">
        <v>922</v>
      </c>
      <c r="G2774" s="464">
        <v>1.2</v>
      </c>
      <c r="H2774" s="465">
        <f t="shared" si="116"/>
        <v>6500</v>
      </c>
      <c r="I2774" s="466">
        <f t="shared" si="117"/>
        <v>7800</v>
      </c>
      <c r="K2774" s="544"/>
      <c r="P2774" s="493"/>
      <c r="Q2774" s="493"/>
    </row>
    <row r="2775" spans="1:17" ht="15" customHeight="1">
      <c r="A2775" s="458"/>
      <c r="B2775" s="459"/>
      <c r="C2775" s="460" t="s">
        <v>621</v>
      </c>
      <c r="D2775" s="495" t="s">
        <v>923</v>
      </c>
      <c r="E2775" s="496"/>
      <c r="F2775" s="497" t="s">
        <v>96</v>
      </c>
      <c r="G2775" s="464">
        <v>3.6</v>
      </c>
      <c r="H2775" s="465">
        <f t="shared" si="116"/>
        <v>13000</v>
      </c>
      <c r="I2775" s="466">
        <f t="shared" si="117"/>
        <v>46800</v>
      </c>
      <c r="K2775" s="544"/>
      <c r="P2775" s="493"/>
      <c r="Q2775" s="493"/>
    </row>
    <row r="2776" spans="1:17" ht="15" customHeight="1">
      <c r="A2776" s="458"/>
      <c r="B2776" s="459"/>
      <c r="C2776" s="460" t="s">
        <v>621</v>
      </c>
      <c r="D2776" s="495" t="s">
        <v>806</v>
      </c>
      <c r="E2776" s="496"/>
      <c r="F2776" s="497" t="s">
        <v>96</v>
      </c>
      <c r="G2776" s="464">
        <v>0.05</v>
      </c>
      <c r="H2776" s="465">
        <f t="shared" si="116"/>
        <v>20000</v>
      </c>
      <c r="I2776" s="466">
        <f t="shared" si="117"/>
        <v>1000</v>
      </c>
      <c r="K2776" s="544"/>
      <c r="P2776" s="493"/>
      <c r="Q2776" s="493"/>
    </row>
    <row r="2777" spans="1:17" ht="15" customHeight="1">
      <c r="A2777" s="458"/>
      <c r="B2777" s="459"/>
      <c r="C2777" s="460" t="s">
        <v>621</v>
      </c>
      <c r="D2777" s="495" t="s">
        <v>649</v>
      </c>
      <c r="E2777" s="496"/>
      <c r="F2777" s="497" t="s">
        <v>96</v>
      </c>
      <c r="G2777" s="464">
        <v>5.5</v>
      </c>
      <c r="H2777" s="465">
        <f t="shared" si="116"/>
        <v>1250</v>
      </c>
      <c r="I2777" s="466">
        <f t="shared" si="117"/>
        <v>6875</v>
      </c>
      <c r="K2777" s="544"/>
      <c r="P2777" s="493"/>
      <c r="Q2777" s="493"/>
    </row>
    <row r="2778" spans="1:17" ht="15" customHeight="1">
      <c r="A2778" s="458"/>
      <c r="B2778" s="459"/>
      <c r="C2778" s="460" t="s">
        <v>621</v>
      </c>
      <c r="D2778" s="495" t="s">
        <v>651</v>
      </c>
      <c r="E2778" s="496"/>
      <c r="F2778" s="497" t="s">
        <v>652</v>
      </c>
      <c r="G2778" s="464">
        <v>8.9999999999999993E-3</v>
      </c>
      <c r="H2778" s="465">
        <f t="shared" si="116"/>
        <v>336466</v>
      </c>
      <c r="I2778" s="466">
        <f t="shared" si="117"/>
        <v>3028.194</v>
      </c>
      <c r="K2778" s="544"/>
      <c r="P2778" s="493"/>
      <c r="Q2778" s="493"/>
    </row>
    <row r="2779" spans="1:17" ht="15" customHeight="1">
      <c r="A2779" s="458"/>
      <c r="B2779" s="459"/>
      <c r="C2779" s="460" t="s">
        <v>621</v>
      </c>
      <c r="D2779" s="495" t="s">
        <v>924</v>
      </c>
      <c r="E2779" s="496"/>
      <c r="F2779" s="497" t="s">
        <v>652</v>
      </c>
      <c r="G2779" s="464">
        <v>1.4999999999999999E-2</v>
      </c>
      <c r="H2779" s="465">
        <f t="shared" si="116"/>
        <v>184800</v>
      </c>
      <c r="I2779" s="466">
        <f t="shared" si="117"/>
        <v>2772</v>
      </c>
      <c r="K2779" s="544"/>
      <c r="P2779" s="493"/>
      <c r="Q2779" s="493"/>
    </row>
    <row r="2780" spans="1:17" ht="15" customHeight="1">
      <c r="A2780" s="458"/>
      <c r="B2780" s="459"/>
      <c r="D2780" s="495"/>
      <c r="E2780" s="496"/>
      <c r="F2780" s="497"/>
      <c r="G2780" s="464"/>
      <c r="H2780" s="465"/>
      <c r="I2780" s="466"/>
      <c r="K2780" s="544"/>
      <c r="P2780" s="493"/>
      <c r="Q2780" s="493"/>
    </row>
    <row r="2781" spans="1:17" ht="15" customHeight="1">
      <c r="A2781" s="473"/>
      <c r="B2781" s="474" t="s">
        <v>643</v>
      </c>
      <c r="C2781" s="475"/>
      <c r="D2781" s="498"/>
      <c r="E2781" s="499"/>
      <c r="F2781" s="500"/>
      <c r="G2781" s="479"/>
      <c r="H2781" s="480"/>
      <c r="I2781" s="480">
        <f>SUM(I2762:I2779)</f>
        <v>140350.394</v>
      </c>
      <c r="K2781" s="544"/>
      <c r="P2781" s="493"/>
      <c r="Q2781" s="493"/>
    </row>
    <row r="2782" spans="1:17" ht="15" customHeight="1">
      <c r="A2782" s="481"/>
      <c r="B2782" s="482" t="s">
        <v>644</v>
      </c>
      <c r="C2782" s="483"/>
      <c r="D2782" s="501"/>
      <c r="E2782" s="483"/>
      <c r="F2782" s="486">
        <v>0.15</v>
      </c>
      <c r="G2782" s="487"/>
      <c r="H2782" s="488"/>
      <c r="I2782" s="480">
        <f>I2781*F2782</f>
        <v>21052.559099999999</v>
      </c>
      <c r="K2782" s="544"/>
      <c r="P2782" s="493"/>
      <c r="Q2782" s="493"/>
    </row>
    <row r="2783" spans="1:17" ht="15" customHeight="1">
      <c r="A2783" s="481"/>
      <c r="B2783" s="482" t="s">
        <v>645</v>
      </c>
      <c r="C2783" s="483"/>
      <c r="D2783" s="501"/>
      <c r="E2783" s="483"/>
      <c r="F2783" s="483"/>
      <c r="G2783" s="487"/>
      <c r="H2783" s="488"/>
      <c r="I2783" s="480">
        <f>I2781+I2782</f>
        <v>161402.95309999998</v>
      </c>
      <c r="K2783" s="544"/>
      <c r="P2783" s="493"/>
      <c r="Q2783" s="493"/>
    </row>
    <row r="2784" spans="1:17" ht="15" customHeight="1">
      <c r="A2784" s="502" t="s">
        <v>657</v>
      </c>
      <c r="B2784" s="503"/>
      <c r="C2784" s="504"/>
      <c r="D2784" s="503"/>
      <c r="E2784" s="504"/>
      <c r="F2784" s="504"/>
      <c r="G2784" s="505"/>
      <c r="H2784" s="506"/>
      <c r="I2784" s="507"/>
      <c r="K2784" s="544"/>
      <c r="P2784" s="493"/>
      <c r="Q2784" s="493"/>
    </row>
    <row r="2785" spans="1:17" ht="15" customHeight="1">
      <c r="A2785" s="544"/>
      <c r="B2785" s="503"/>
      <c r="C2785" s="504"/>
      <c r="D2785" s="503"/>
      <c r="E2785" s="504"/>
      <c r="F2785" s="504"/>
      <c r="G2785" s="505"/>
      <c r="H2785" s="506"/>
      <c r="I2785" s="507"/>
      <c r="K2785" s="544"/>
      <c r="P2785" s="493"/>
      <c r="Q2785" s="493"/>
    </row>
    <row r="2786" spans="1:17" ht="15" customHeight="1">
      <c r="A2786" s="523" t="s">
        <v>947</v>
      </c>
      <c r="B2786" s="524"/>
      <c r="C2786" s="525"/>
      <c r="D2786" s="524"/>
      <c r="E2786" s="525"/>
      <c r="F2786" s="526"/>
      <c r="G2786" s="527"/>
      <c r="H2786" s="528"/>
      <c r="I2786" s="529"/>
      <c r="P2786" s="493"/>
      <c r="Q2786" s="493"/>
    </row>
    <row r="2787" spans="1:17" ht="15" customHeight="1">
      <c r="A2787" s="508"/>
      <c r="F2787" s="530"/>
      <c r="G2787" s="531"/>
      <c r="H2787" s="519"/>
      <c r="I2787" s="519"/>
      <c r="P2787" s="493"/>
      <c r="Q2787" s="493"/>
    </row>
    <row r="2788" spans="1:17" ht="15" customHeight="1">
      <c r="A2788" s="433" t="s">
        <v>611</v>
      </c>
      <c r="B2788" s="434"/>
      <c r="C2788" s="419" t="s">
        <v>589</v>
      </c>
      <c r="D2788" s="434" t="s">
        <v>948</v>
      </c>
      <c r="E2788" s="419"/>
      <c r="F2788" s="435"/>
      <c r="G2788" s="436"/>
      <c r="H2788" s="437"/>
      <c r="I2788" s="437"/>
      <c r="P2788" s="493"/>
      <c r="Q2788" s="493"/>
    </row>
    <row r="2789" spans="1:17" ht="15" customHeight="1">
      <c r="A2789" s="433" t="s">
        <v>613</v>
      </c>
      <c r="B2789" s="434"/>
      <c r="C2789" s="419" t="s">
        <v>589</v>
      </c>
      <c r="D2789" s="434" t="s">
        <v>96</v>
      </c>
      <c r="E2789" s="419"/>
      <c r="F2789" s="435"/>
      <c r="G2789" s="436"/>
      <c r="H2789" s="437"/>
      <c r="I2789" s="437"/>
      <c r="P2789" s="493"/>
      <c r="Q2789" s="493"/>
    </row>
    <row r="2790" spans="1:17" ht="15" customHeight="1">
      <c r="A2790" s="438" t="s">
        <v>70</v>
      </c>
      <c r="B2790" s="438" t="s">
        <v>350</v>
      </c>
      <c r="C2790" s="439"/>
      <c r="D2790" s="440"/>
      <c r="E2790" s="441" t="s">
        <v>614</v>
      </c>
      <c r="F2790" s="441" t="s">
        <v>615</v>
      </c>
      <c r="G2790" s="442" t="s">
        <v>616</v>
      </c>
      <c r="H2790" s="443" t="s">
        <v>617</v>
      </c>
      <c r="I2790" s="443" t="s">
        <v>618</v>
      </c>
      <c r="P2790" s="493"/>
      <c r="Q2790" s="493"/>
    </row>
    <row r="2791" spans="1:17" ht="15" customHeight="1">
      <c r="A2791" s="444"/>
      <c r="B2791" s="444"/>
      <c r="C2791" s="445"/>
      <c r="D2791" s="446"/>
      <c r="E2791" s="447"/>
      <c r="F2791" s="447"/>
      <c r="G2791" s="448"/>
      <c r="H2791" s="449" t="s">
        <v>619</v>
      </c>
      <c r="I2791" s="449" t="s">
        <v>619</v>
      </c>
      <c r="P2791" s="493"/>
      <c r="Q2791" s="493"/>
    </row>
    <row r="2792" spans="1:17" ht="15" customHeight="1">
      <c r="A2792" s="450"/>
      <c r="B2792" s="451"/>
      <c r="C2792" s="452"/>
      <c r="D2792" s="490"/>
      <c r="E2792" s="491"/>
      <c r="F2792" s="492"/>
      <c r="G2792" s="456"/>
      <c r="H2792" s="457"/>
      <c r="I2792" s="457"/>
      <c r="P2792" s="493"/>
      <c r="Q2792" s="493"/>
    </row>
    <row r="2793" spans="1:17" ht="15" customHeight="1">
      <c r="A2793" s="458">
        <v>1</v>
      </c>
      <c r="B2793" s="459" t="s">
        <v>620</v>
      </c>
      <c r="D2793" s="495"/>
      <c r="E2793" s="496"/>
      <c r="F2793" s="497"/>
      <c r="G2793" s="464"/>
      <c r="H2793" s="465"/>
      <c r="I2793" s="466"/>
      <c r="P2793" s="493"/>
      <c r="Q2793" s="493"/>
    </row>
    <row r="2794" spans="1:17" ht="15" customHeight="1">
      <c r="A2794" s="458"/>
      <c r="B2794" s="459"/>
      <c r="C2794" s="460" t="s">
        <v>621</v>
      </c>
      <c r="D2794" s="495" t="s">
        <v>622</v>
      </c>
      <c r="E2794" s="496" t="s">
        <v>623</v>
      </c>
      <c r="F2794" s="497" t="s">
        <v>624</v>
      </c>
      <c r="G2794" s="464">
        <v>0.06</v>
      </c>
      <c r="H2794" s="465">
        <v>133600</v>
      </c>
      <c r="I2794" s="466">
        <f>G2794*H2794</f>
        <v>8016</v>
      </c>
      <c r="P2794" s="493"/>
      <c r="Q2794" s="493"/>
    </row>
    <row r="2795" spans="1:17" ht="15" customHeight="1">
      <c r="A2795" s="458"/>
      <c r="B2795" s="459"/>
      <c r="C2795" s="460" t="s">
        <v>621</v>
      </c>
      <c r="D2795" s="495" t="s">
        <v>949</v>
      </c>
      <c r="E2795" s="496" t="s">
        <v>626</v>
      </c>
      <c r="F2795" s="497" t="s">
        <v>624</v>
      </c>
      <c r="G2795" s="464">
        <v>0.06</v>
      </c>
      <c r="H2795" s="465">
        <v>167000</v>
      </c>
      <c r="I2795" s="466">
        <f>G2795*H2795</f>
        <v>10020</v>
      </c>
      <c r="P2795" s="493"/>
      <c r="Q2795" s="493"/>
    </row>
    <row r="2796" spans="1:17" ht="15" customHeight="1">
      <c r="A2796" s="458"/>
      <c r="B2796" s="459"/>
      <c r="C2796" s="460" t="s">
        <v>621</v>
      </c>
      <c r="D2796" s="495" t="s">
        <v>578</v>
      </c>
      <c r="E2796" s="496" t="s">
        <v>627</v>
      </c>
      <c r="F2796" s="497" t="s">
        <v>624</v>
      </c>
      <c r="G2796" s="464">
        <v>6.0000000000000001E-3</v>
      </c>
      <c r="H2796" s="465">
        <v>200300</v>
      </c>
      <c r="I2796" s="466">
        <f>G2796*H2796</f>
        <v>1201.8</v>
      </c>
      <c r="P2796" s="493"/>
      <c r="Q2796" s="493"/>
    </row>
    <row r="2797" spans="1:17" ht="15" customHeight="1">
      <c r="A2797" s="458"/>
      <c r="B2797" s="459"/>
      <c r="C2797" s="460" t="s">
        <v>621</v>
      </c>
      <c r="D2797" s="495" t="s">
        <v>628</v>
      </c>
      <c r="E2797" s="496" t="s">
        <v>629</v>
      </c>
      <c r="F2797" s="497" t="s">
        <v>624</v>
      </c>
      <c r="G2797" s="464">
        <v>3.0000000000000001E-3</v>
      </c>
      <c r="H2797" s="465">
        <v>234000</v>
      </c>
      <c r="I2797" s="466">
        <f>G2797*H2797</f>
        <v>702</v>
      </c>
      <c r="P2797" s="493"/>
      <c r="Q2797" s="493"/>
    </row>
    <row r="2798" spans="1:17" ht="15" customHeight="1">
      <c r="A2798" s="458"/>
      <c r="B2798" s="459"/>
      <c r="D2798" s="495"/>
      <c r="E2798" s="496"/>
      <c r="F2798" s="497"/>
      <c r="G2798" s="464"/>
      <c r="H2798" s="465"/>
      <c r="I2798" s="466"/>
      <c r="P2798" s="493"/>
      <c r="Q2798" s="493"/>
    </row>
    <row r="2799" spans="1:17" ht="15" customHeight="1">
      <c r="A2799" s="458">
        <v>2</v>
      </c>
      <c r="B2799" s="459" t="s">
        <v>630</v>
      </c>
      <c r="D2799" s="495"/>
      <c r="E2799" s="496"/>
      <c r="F2799" s="497"/>
      <c r="G2799" s="464"/>
      <c r="H2799" s="465"/>
      <c r="I2799" s="466"/>
      <c r="P2799" s="493"/>
      <c r="Q2799" s="493"/>
    </row>
    <row r="2800" spans="1:17" ht="15" customHeight="1">
      <c r="A2800" s="458"/>
      <c r="B2800" s="459"/>
      <c r="C2800" s="460" t="s">
        <v>621</v>
      </c>
      <c r="D2800" s="495" t="s">
        <v>950</v>
      </c>
      <c r="E2800" s="496"/>
      <c r="F2800" s="497" t="s">
        <v>96</v>
      </c>
      <c r="G2800" s="464">
        <v>1</v>
      </c>
      <c r="H2800" s="465">
        <v>17063.4920634921</v>
      </c>
      <c r="I2800" s="466">
        <f>G2800*H2800</f>
        <v>17063.4920634921</v>
      </c>
      <c r="P2800" s="493"/>
      <c r="Q2800" s="493"/>
    </row>
    <row r="2801" spans="1:17" ht="15" customHeight="1">
      <c r="A2801" s="458"/>
      <c r="B2801" s="459"/>
      <c r="D2801" s="495"/>
      <c r="E2801" s="496"/>
      <c r="F2801" s="497"/>
      <c r="G2801" s="464"/>
      <c r="H2801" s="465"/>
      <c r="I2801" s="466"/>
      <c r="P2801" s="493"/>
      <c r="Q2801" s="493"/>
    </row>
    <row r="2802" spans="1:17" ht="15" customHeight="1">
      <c r="A2802" s="473"/>
      <c r="B2802" s="474" t="s">
        <v>643</v>
      </c>
      <c r="C2802" s="475"/>
      <c r="D2802" s="498"/>
      <c r="E2802" s="499"/>
      <c r="F2802" s="500"/>
      <c r="G2802" s="479"/>
      <c r="H2802" s="480"/>
      <c r="I2802" s="480">
        <f>SUM(I2792:I2801)</f>
        <v>37003.292063492103</v>
      </c>
      <c r="P2802" s="493"/>
      <c r="Q2802" s="493"/>
    </row>
    <row r="2803" spans="1:17" ht="15" customHeight="1">
      <c r="A2803" s="481"/>
      <c r="B2803" s="482" t="s">
        <v>644</v>
      </c>
      <c r="C2803" s="483"/>
      <c r="D2803" s="501"/>
      <c r="E2803" s="483"/>
      <c r="F2803" s="486">
        <v>0</v>
      </c>
      <c r="G2803" s="487"/>
      <c r="H2803" s="488"/>
      <c r="I2803" s="480">
        <f>I2802*F2803</f>
        <v>0</v>
      </c>
      <c r="P2803" s="493"/>
      <c r="Q2803" s="493"/>
    </row>
    <row r="2804" spans="1:17" ht="15" customHeight="1">
      <c r="A2804" s="481"/>
      <c r="B2804" s="482" t="s">
        <v>951</v>
      </c>
      <c r="C2804" s="483"/>
      <c r="D2804" s="501"/>
      <c r="E2804" s="483"/>
      <c r="F2804" s="483"/>
      <c r="G2804" s="487"/>
      <c r="H2804" s="488"/>
      <c r="I2804" s="480">
        <f>I2802+I2803</f>
        <v>37003.292063492103</v>
      </c>
      <c r="P2804" s="493"/>
      <c r="Q2804" s="493"/>
    </row>
    <row r="2805" spans="1:17" ht="15" customHeight="1">
      <c r="A2805" s="502" t="s">
        <v>657</v>
      </c>
      <c r="B2805" s="503"/>
      <c r="C2805" s="504"/>
      <c r="D2805" s="503"/>
      <c r="E2805" s="504"/>
      <c r="F2805" s="504"/>
      <c r="G2805" s="505"/>
      <c r="H2805" s="506"/>
      <c r="I2805" s="507"/>
      <c r="P2805" s="493"/>
      <c r="Q2805" s="493"/>
    </row>
    <row r="2806" spans="1:17" ht="15" customHeight="1">
      <c r="A2806" s="508"/>
      <c r="F2806" s="530"/>
      <c r="G2806" s="531"/>
      <c r="H2806" s="519"/>
      <c r="I2806" s="519"/>
      <c r="P2806" s="493"/>
      <c r="Q2806" s="493"/>
    </row>
    <row r="2807" spans="1:17" ht="15" customHeight="1">
      <c r="A2807" s="433" t="s">
        <v>611</v>
      </c>
      <c r="B2807" s="434"/>
      <c r="C2807" s="419" t="s">
        <v>589</v>
      </c>
      <c r="D2807" s="434" t="s">
        <v>952</v>
      </c>
      <c r="E2807" s="419"/>
      <c r="F2807" s="435"/>
      <c r="G2807" s="436"/>
      <c r="H2807" s="437"/>
      <c r="I2807" s="437"/>
      <c r="P2807" s="493"/>
      <c r="Q2807" s="493"/>
    </row>
    <row r="2808" spans="1:17" ht="15" customHeight="1">
      <c r="A2808" s="433" t="s">
        <v>613</v>
      </c>
      <c r="B2808" s="434"/>
      <c r="C2808" s="419" t="s">
        <v>589</v>
      </c>
      <c r="D2808" s="434" t="s">
        <v>96</v>
      </c>
      <c r="E2808" s="419"/>
      <c r="F2808" s="435"/>
      <c r="G2808" s="436"/>
      <c r="H2808" s="437"/>
      <c r="I2808" s="437"/>
      <c r="P2808" s="493"/>
      <c r="Q2808" s="493"/>
    </row>
    <row r="2809" spans="1:17" ht="15" customHeight="1">
      <c r="A2809" s="438" t="s">
        <v>70</v>
      </c>
      <c r="B2809" s="438" t="s">
        <v>350</v>
      </c>
      <c r="C2809" s="439"/>
      <c r="D2809" s="440"/>
      <c r="E2809" s="441" t="s">
        <v>614</v>
      </c>
      <c r="F2809" s="441" t="s">
        <v>615</v>
      </c>
      <c r="G2809" s="442" t="s">
        <v>616</v>
      </c>
      <c r="H2809" s="443" t="s">
        <v>617</v>
      </c>
      <c r="I2809" s="443" t="s">
        <v>618</v>
      </c>
      <c r="P2809" s="493"/>
      <c r="Q2809" s="493"/>
    </row>
    <row r="2810" spans="1:17" ht="15" customHeight="1">
      <c r="A2810" s="444"/>
      <c r="B2810" s="444"/>
      <c r="C2810" s="445"/>
      <c r="D2810" s="446"/>
      <c r="E2810" s="447"/>
      <c r="F2810" s="447"/>
      <c r="G2810" s="448"/>
      <c r="H2810" s="449" t="s">
        <v>619</v>
      </c>
      <c r="I2810" s="449" t="s">
        <v>619</v>
      </c>
      <c r="P2810" s="493"/>
      <c r="Q2810" s="493"/>
    </row>
    <row r="2811" spans="1:17" ht="15" customHeight="1">
      <c r="A2811" s="450"/>
      <c r="B2811" s="451"/>
      <c r="C2811" s="452"/>
      <c r="D2811" s="490"/>
      <c r="E2811" s="491"/>
      <c r="F2811" s="492"/>
      <c r="G2811" s="456"/>
      <c r="H2811" s="457"/>
      <c r="I2811" s="457"/>
      <c r="P2811" s="493"/>
      <c r="Q2811" s="493"/>
    </row>
    <row r="2812" spans="1:17" ht="15" customHeight="1">
      <c r="A2812" s="458">
        <v>1</v>
      </c>
      <c r="B2812" s="459" t="s">
        <v>620</v>
      </c>
      <c r="D2812" s="495"/>
      <c r="E2812" s="496"/>
      <c r="F2812" s="497"/>
      <c r="G2812" s="464"/>
      <c r="H2812" s="465"/>
      <c r="I2812" s="466"/>
      <c r="P2812" s="493"/>
      <c r="Q2812" s="493"/>
    </row>
    <row r="2813" spans="1:17" ht="15" customHeight="1">
      <c r="A2813" s="458"/>
      <c r="B2813" s="459"/>
      <c r="C2813" s="460" t="s">
        <v>621</v>
      </c>
      <c r="D2813" s="495" t="s">
        <v>622</v>
      </c>
      <c r="E2813" s="496" t="s">
        <v>623</v>
      </c>
      <c r="F2813" s="497" t="s">
        <v>624</v>
      </c>
      <c r="G2813" s="464">
        <v>0.06</v>
      </c>
      <c r="H2813" s="465">
        <v>133600</v>
      </c>
      <c r="I2813" s="466">
        <f>G2813*H2813</f>
        <v>8016</v>
      </c>
      <c r="P2813" s="493"/>
      <c r="Q2813" s="493"/>
    </row>
    <row r="2814" spans="1:17" ht="15" customHeight="1">
      <c r="A2814" s="458"/>
      <c r="B2814" s="459"/>
      <c r="C2814" s="460" t="s">
        <v>621</v>
      </c>
      <c r="D2814" s="495"/>
      <c r="E2814" s="496" t="s">
        <v>626</v>
      </c>
      <c r="F2814" s="497" t="s">
        <v>624</v>
      </c>
      <c r="G2814" s="464">
        <v>0.06</v>
      </c>
      <c r="H2814" s="465">
        <v>167000</v>
      </c>
      <c r="I2814" s="466">
        <f>G2814*H2814</f>
        <v>10020</v>
      </c>
      <c r="P2814" s="493"/>
      <c r="Q2814" s="493"/>
    </row>
    <row r="2815" spans="1:17" ht="15" customHeight="1">
      <c r="A2815" s="458"/>
      <c r="B2815" s="459"/>
      <c r="C2815" s="460" t="s">
        <v>621</v>
      </c>
      <c r="D2815" s="495" t="s">
        <v>578</v>
      </c>
      <c r="E2815" s="496" t="s">
        <v>627</v>
      </c>
      <c r="F2815" s="497" t="s">
        <v>624</v>
      </c>
      <c r="G2815" s="464">
        <v>6.0000000000000001E-3</v>
      </c>
      <c r="H2815" s="465">
        <v>200300</v>
      </c>
      <c r="I2815" s="466">
        <f>G2815*H2815</f>
        <v>1201.8</v>
      </c>
      <c r="P2815" s="493"/>
      <c r="Q2815" s="493"/>
    </row>
    <row r="2816" spans="1:17" ht="15" customHeight="1">
      <c r="A2816" s="458"/>
      <c r="B2816" s="459"/>
      <c r="C2816" s="460" t="s">
        <v>621</v>
      </c>
      <c r="D2816" s="495" t="s">
        <v>628</v>
      </c>
      <c r="E2816" s="496" t="s">
        <v>629</v>
      </c>
      <c r="F2816" s="497" t="s">
        <v>624</v>
      </c>
      <c r="G2816" s="464">
        <v>3.0000000000000001E-3</v>
      </c>
      <c r="H2816" s="465">
        <v>234000</v>
      </c>
      <c r="I2816" s="466">
        <f>G2816*H2816</f>
        <v>702</v>
      </c>
      <c r="P2816" s="493"/>
      <c r="Q2816" s="493"/>
    </row>
    <row r="2817" spans="1:17" ht="15" customHeight="1">
      <c r="A2817" s="458">
        <v>2</v>
      </c>
      <c r="B2817" s="459" t="s">
        <v>630</v>
      </c>
      <c r="D2817" s="495"/>
      <c r="E2817" s="496"/>
      <c r="F2817" s="497"/>
      <c r="G2817" s="464"/>
      <c r="H2817" s="465"/>
      <c r="I2817" s="466"/>
      <c r="P2817" s="493"/>
      <c r="Q2817" s="493"/>
    </row>
    <row r="2818" spans="1:17" ht="15" customHeight="1">
      <c r="A2818" s="458"/>
      <c r="B2818" s="459"/>
      <c r="C2818" s="460" t="s">
        <v>621</v>
      </c>
      <c r="D2818" s="495" t="s">
        <v>953</v>
      </c>
      <c r="E2818" s="496"/>
      <c r="F2818" s="497" t="s">
        <v>96</v>
      </c>
      <c r="G2818" s="464">
        <v>1.1499999999999999</v>
      </c>
      <c r="H2818" s="465">
        <v>19500</v>
      </c>
      <c r="I2818" s="466">
        <f>G2818*H2818</f>
        <v>22425</v>
      </c>
      <c r="P2818" s="493"/>
      <c r="Q2818" s="493"/>
    </row>
    <row r="2819" spans="1:17" ht="15" customHeight="1">
      <c r="A2819" s="458"/>
      <c r="B2819" s="459"/>
      <c r="D2819" s="495"/>
      <c r="E2819" s="496"/>
      <c r="F2819" s="497"/>
      <c r="G2819" s="464"/>
      <c r="H2819" s="465"/>
      <c r="I2819" s="466"/>
      <c r="P2819" s="493"/>
      <c r="Q2819" s="493"/>
    </row>
    <row r="2820" spans="1:17" ht="15" customHeight="1">
      <c r="A2820" s="473"/>
      <c r="B2820" s="474" t="s">
        <v>643</v>
      </c>
      <c r="C2820" s="475"/>
      <c r="D2820" s="498"/>
      <c r="E2820" s="499"/>
      <c r="F2820" s="500"/>
      <c r="G2820" s="479"/>
      <c r="H2820" s="480"/>
      <c r="I2820" s="480">
        <f>SUM(I2811:I2819)</f>
        <v>42364.800000000003</v>
      </c>
      <c r="P2820" s="493"/>
      <c r="Q2820" s="493"/>
    </row>
    <row r="2821" spans="1:17" ht="15" customHeight="1">
      <c r="A2821" s="481"/>
      <c r="B2821" s="482" t="s">
        <v>644</v>
      </c>
      <c r="C2821" s="483"/>
      <c r="D2821" s="501"/>
      <c r="E2821" s="483"/>
      <c r="F2821" s="486">
        <v>0.15</v>
      </c>
      <c r="G2821" s="487"/>
      <c r="H2821" s="488"/>
      <c r="I2821" s="480">
        <f>I2820*F2821</f>
        <v>6354.72</v>
      </c>
      <c r="P2821" s="493"/>
      <c r="Q2821" s="493"/>
    </row>
    <row r="2822" spans="1:17" ht="15" customHeight="1">
      <c r="A2822" s="481"/>
      <c r="B2822" s="482" t="s">
        <v>951</v>
      </c>
      <c r="C2822" s="483"/>
      <c r="D2822" s="501"/>
      <c r="E2822" s="483"/>
      <c r="F2822" s="483"/>
      <c r="G2822" s="487"/>
      <c r="H2822" s="488"/>
      <c r="I2822" s="480">
        <f>I2820+I2821</f>
        <v>48719.520000000004</v>
      </c>
      <c r="P2822" s="493"/>
      <c r="Q2822" s="493"/>
    </row>
    <row r="2823" spans="1:17" ht="15" customHeight="1">
      <c r="A2823" s="502" t="s">
        <v>657</v>
      </c>
      <c r="B2823" s="503"/>
      <c r="C2823" s="504"/>
      <c r="D2823" s="503"/>
      <c r="E2823" s="504"/>
      <c r="F2823" s="504"/>
      <c r="G2823" s="505"/>
      <c r="H2823" s="506"/>
      <c r="I2823" s="507"/>
      <c r="P2823" s="493"/>
      <c r="Q2823" s="493"/>
    </row>
    <row r="2824" spans="1:17" ht="15" customHeight="1">
      <c r="A2824" s="502"/>
      <c r="B2824" s="503"/>
      <c r="C2824" s="504"/>
      <c r="D2824" s="503"/>
      <c r="E2824" s="504"/>
      <c r="F2824" s="504"/>
      <c r="G2824" s="505"/>
      <c r="H2824" s="506"/>
      <c r="I2824" s="507"/>
      <c r="P2824" s="493"/>
      <c r="Q2824" s="493"/>
    </row>
    <row r="2825" spans="1:17" ht="15" customHeight="1">
      <c r="A2825" s="433" t="s">
        <v>611</v>
      </c>
      <c r="B2825" s="434"/>
      <c r="C2825" s="419" t="s">
        <v>589</v>
      </c>
      <c r="D2825" s="434" t="s">
        <v>954</v>
      </c>
      <c r="E2825" s="419"/>
      <c r="F2825" s="435"/>
      <c r="G2825" s="436"/>
      <c r="H2825" s="437"/>
      <c r="I2825" s="437"/>
      <c r="P2825" s="493"/>
      <c r="Q2825" s="493"/>
    </row>
    <row r="2826" spans="1:17" ht="15" customHeight="1">
      <c r="A2826" s="433" t="s">
        <v>613</v>
      </c>
      <c r="B2826" s="434"/>
      <c r="C2826" s="419" t="s">
        <v>589</v>
      </c>
      <c r="D2826" s="434" t="s">
        <v>96</v>
      </c>
      <c r="E2826" s="419"/>
      <c r="F2826" s="435"/>
      <c r="G2826" s="436"/>
      <c r="H2826" s="437"/>
      <c r="I2826" s="437"/>
      <c r="P2826" s="493"/>
      <c r="Q2826" s="493"/>
    </row>
    <row r="2827" spans="1:17" ht="15" customHeight="1">
      <c r="A2827" s="438" t="s">
        <v>70</v>
      </c>
      <c r="B2827" s="438" t="s">
        <v>350</v>
      </c>
      <c r="C2827" s="439"/>
      <c r="D2827" s="440"/>
      <c r="E2827" s="441" t="s">
        <v>614</v>
      </c>
      <c r="F2827" s="441" t="s">
        <v>615</v>
      </c>
      <c r="G2827" s="442" t="s">
        <v>616</v>
      </c>
      <c r="H2827" s="443" t="s">
        <v>617</v>
      </c>
      <c r="I2827" s="443" t="s">
        <v>618</v>
      </c>
      <c r="P2827" s="493"/>
      <c r="Q2827" s="493"/>
    </row>
    <row r="2828" spans="1:17" ht="15" customHeight="1">
      <c r="A2828" s="444"/>
      <c r="B2828" s="444"/>
      <c r="C2828" s="445"/>
      <c r="D2828" s="446"/>
      <c r="E2828" s="447"/>
      <c r="F2828" s="447"/>
      <c r="G2828" s="448"/>
      <c r="H2828" s="449" t="s">
        <v>619</v>
      </c>
      <c r="I2828" s="449" t="s">
        <v>619</v>
      </c>
      <c r="P2828" s="493"/>
      <c r="Q2828" s="493"/>
    </row>
    <row r="2829" spans="1:17" ht="15" customHeight="1">
      <c r="A2829" s="450"/>
      <c r="B2829" s="451"/>
      <c r="C2829" s="452"/>
      <c r="D2829" s="490"/>
      <c r="E2829" s="491"/>
      <c r="F2829" s="492"/>
      <c r="G2829" s="456"/>
      <c r="H2829" s="457"/>
      <c r="I2829" s="457"/>
      <c r="P2829" s="493"/>
      <c r="Q2829" s="493"/>
    </row>
    <row r="2830" spans="1:17" ht="15" customHeight="1">
      <c r="A2830" s="458">
        <v>1</v>
      </c>
      <c r="B2830" s="459" t="s">
        <v>620</v>
      </c>
      <c r="D2830" s="495"/>
      <c r="E2830" s="496"/>
      <c r="F2830" s="497"/>
      <c r="G2830" s="464"/>
      <c r="H2830" s="465"/>
      <c r="I2830" s="466"/>
      <c r="P2830" s="493"/>
      <c r="Q2830" s="493"/>
    </row>
    <row r="2831" spans="1:17" ht="15" customHeight="1">
      <c r="A2831" s="458"/>
      <c r="B2831" s="459"/>
      <c r="C2831" s="460" t="s">
        <v>621</v>
      </c>
      <c r="D2831" s="495" t="s">
        <v>622</v>
      </c>
      <c r="E2831" s="496" t="s">
        <v>623</v>
      </c>
      <c r="F2831" s="497" t="s">
        <v>624</v>
      </c>
      <c r="G2831" s="464">
        <v>0.1</v>
      </c>
      <c r="H2831" s="465">
        <v>133600</v>
      </c>
      <c r="I2831" s="466">
        <f>G2831*H2831</f>
        <v>13360</v>
      </c>
      <c r="P2831" s="493"/>
      <c r="Q2831" s="493"/>
    </row>
    <row r="2832" spans="1:17" ht="15" customHeight="1">
      <c r="A2832" s="458"/>
      <c r="B2832" s="459"/>
      <c r="C2832" s="460" t="s">
        <v>621</v>
      </c>
      <c r="D2832" s="495" t="s">
        <v>949</v>
      </c>
      <c r="E2832" s="496" t="s">
        <v>626</v>
      </c>
      <c r="F2832" s="497" t="s">
        <v>624</v>
      </c>
      <c r="G2832" s="464">
        <v>0.1</v>
      </c>
      <c r="H2832" s="465">
        <v>167000</v>
      </c>
      <c r="I2832" s="466">
        <f>G2832*H2832</f>
        <v>16700</v>
      </c>
      <c r="P2832" s="493"/>
      <c r="Q2832" s="493"/>
    </row>
    <row r="2833" spans="1:17" ht="15" customHeight="1">
      <c r="A2833" s="458"/>
      <c r="B2833" s="459"/>
      <c r="C2833" s="460" t="s">
        <v>621</v>
      </c>
      <c r="D2833" s="495" t="s">
        <v>578</v>
      </c>
      <c r="E2833" s="496" t="s">
        <v>627</v>
      </c>
      <c r="F2833" s="497" t="s">
        <v>624</v>
      </c>
      <c r="G2833" s="464">
        <v>1E-3</v>
      </c>
      <c r="H2833" s="465">
        <v>200300</v>
      </c>
      <c r="I2833" s="466">
        <f>G2833*H2833</f>
        <v>200.3</v>
      </c>
      <c r="P2833" s="493"/>
      <c r="Q2833" s="493"/>
    </row>
    <row r="2834" spans="1:17" ht="15" customHeight="1">
      <c r="A2834" s="458"/>
      <c r="B2834" s="459"/>
      <c r="C2834" s="460" t="s">
        <v>621</v>
      </c>
      <c r="D2834" s="495" t="s">
        <v>628</v>
      </c>
      <c r="E2834" s="496" t="s">
        <v>629</v>
      </c>
      <c r="F2834" s="497" t="s">
        <v>624</v>
      </c>
      <c r="G2834" s="464">
        <v>5.0000000000000001E-3</v>
      </c>
      <c r="H2834" s="465">
        <v>234000</v>
      </c>
      <c r="I2834" s="466">
        <f>G2834*H2834</f>
        <v>1170</v>
      </c>
      <c r="P2834" s="493"/>
      <c r="Q2834" s="493"/>
    </row>
    <row r="2835" spans="1:17" ht="15" customHeight="1">
      <c r="A2835" s="458"/>
      <c r="B2835" s="459"/>
      <c r="D2835" s="495"/>
      <c r="E2835" s="496"/>
      <c r="F2835" s="497"/>
      <c r="G2835" s="464"/>
      <c r="H2835" s="465"/>
      <c r="I2835" s="466"/>
      <c r="P2835" s="493"/>
      <c r="Q2835" s="493"/>
    </row>
    <row r="2836" spans="1:17" ht="15" customHeight="1">
      <c r="A2836" s="458">
        <v>2</v>
      </c>
      <c r="B2836" s="459" t="s">
        <v>630</v>
      </c>
      <c r="D2836" s="495"/>
      <c r="E2836" s="496"/>
      <c r="F2836" s="497"/>
      <c r="G2836" s="464"/>
      <c r="H2836" s="465"/>
      <c r="I2836" s="466"/>
      <c r="P2836" s="493"/>
      <c r="Q2836" s="493"/>
    </row>
    <row r="2837" spans="1:17" ht="15" customHeight="1">
      <c r="A2837" s="458"/>
      <c r="B2837" s="459"/>
      <c r="C2837" s="460" t="s">
        <v>621</v>
      </c>
      <c r="D2837" s="495" t="s">
        <v>955</v>
      </c>
      <c r="E2837" s="496"/>
      <c r="F2837" s="497" t="s">
        <v>707</v>
      </c>
      <c r="G2837" s="464">
        <v>1</v>
      </c>
      <c r="H2837" s="465">
        <v>18900</v>
      </c>
      <c r="I2837" s="466">
        <f>G2837*H2837</f>
        <v>18900</v>
      </c>
      <c r="P2837" s="493"/>
      <c r="Q2837" s="493"/>
    </row>
    <row r="2838" spans="1:17" ht="15" customHeight="1">
      <c r="A2838" s="458"/>
      <c r="B2838" s="459"/>
      <c r="C2838" s="460" t="s">
        <v>621</v>
      </c>
      <c r="D2838" s="495" t="s">
        <v>956</v>
      </c>
      <c r="E2838" s="496"/>
      <c r="F2838" s="497" t="s">
        <v>707</v>
      </c>
      <c r="G2838" s="464">
        <v>0.1</v>
      </c>
      <c r="H2838" s="465">
        <v>45000</v>
      </c>
      <c r="I2838" s="466">
        <f>G2838*H2838</f>
        <v>4500</v>
      </c>
      <c r="P2838" s="493"/>
      <c r="Q2838" s="493"/>
    </row>
    <row r="2839" spans="1:17" ht="15" customHeight="1">
      <c r="A2839" s="458">
        <v>3</v>
      </c>
      <c r="B2839" s="459" t="s">
        <v>762</v>
      </c>
      <c r="D2839" s="495"/>
      <c r="E2839" s="496"/>
      <c r="F2839" s="497"/>
      <c r="G2839" s="464"/>
      <c r="H2839" s="465"/>
      <c r="I2839" s="466"/>
      <c r="P2839" s="493"/>
      <c r="Q2839" s="493"/>
    </row>
    <row r="2840" spans="1:17" ht="15" customHeight="1">
      <c r="A2840" s="458"/>
      <c r="B2840" s="459"/>
      <c r="C2840" s="460" t="s">
        <v>621</v>
      </c>
      <c r="D2840" s="495" t="s">
        <v>957</v>
      </c>
      <c r="E2840" s="496"/>
      <c r="F2840" s="497" t="s">
        <v>764</v>
      </c>
      <c r="G2840" s="464">
        <v>0.8</v>
      </c>
      <c r="H2840" s="465">
        <v>135000</v>
      </c>
      <c r="I2840" s="466">
        <f>G2840*H2840</f>
        <v>108000</v>
      </c>
      <c r="P2840" s="493"/>
      <c r="Q2840" s="493"/>
    </row>
    <row r="2841" spans="1:17" ht="15" customHeight="1">
      <c r="A2841" s="458"/>
      <c r="B2841" s="459"/>
      <c r="D2841" s="495"/>
      <c r="E2841" s="496"/>
      <c r="F2841" s="497"/>
      <c r="G2841" s="464"/>
      <c r="H2841" s="465"/>
      <c r="I2841" s="466"/>
      <c r="P2841" s="493"/>
      <c r="Q2841" s="493"/>
    </row>
    <row r="2842" spans="1:17" ht="15" customHeight="1">
      <c r="A2842" s="473"/>
      <c r="B2842" s="474" t="s">
        <v>643</v>
      </c>
      <c r="C2842" s="475"/>
      <c r="D2842" s="498"/>
      <c r="E2842" s="499"/>
      <c r="F2842" s="500"/>
      <c r="G2842" s="479"/>
      <c r="H2842" s="480"/>
      <c r="I2842" s="480">
        <f>SUM(I2829:I2841)</f>
        <v>162830.29999999999</v>
      </c>
      <c r="P2842" s="493"/>
      <c r="Q2842" s="493"/>
    </row>
    <row r="2843" spans="1:17" ht="15" customHeight="1">
      <c r="A2843" s="481"/>
      <c r="B2843" s="482" t="s">
        <v>644</v>
      </c>
      <c r="C2843" s="483"/>
      <c r="D2843" s="501"/>
      <c r="E2843" s="483"/>
      <c r="F2843" s="486">
        <v>0.15</v>
      </c>
      <c r="G2843" s="487"/>
      <c r="H2843" s="488"/>
      <c r="I2843" s="480">
        <f>I2842*F2843</f>
        <v>24424.544999999998</v>
      </c>
      <c r="P2843" s="493"/>
      <c r="Q2843" s="493"/>
    </row>
    <row r="2844" spans="1:17" ht="15" customHeight="1">
      <c r="A2844" s="481"/>
      <c r="B2844" s="482" t="s">
        <v>951</v>
      </c>
      <c r="C2844" s="483"/>
      <c r="D2844" s="501"/>
      <c r="E2844" s="483"/>
      <c r="F2844" s="483"/>
      <c r="G2844" s="487"/>
      <c r="H2844" s="488"/>
      <c r="I2844" s="480">
        <f>I2842+I2843</f>
        <v>187254.84499999997</v>
      </c>
      <c r="P2844" s="493"/>
      <c r="Q2844" s="493"/>
    </row>
    <row r="2845" spans="1:17" ht="15" customHeight="1">
      <c r="A2845" s="502" t="s">
        <v>657</v>
      </c>
      <c r="B2845" s="503"/>
      <c r="C2845" s="504"/>
      <c r="D2845" s="503"/>
      <c r="E2845" s="504"/>
      <c r="F2845" s="504"/>
      <c r="G2845" s="505"/>
      <c r="H2845" s="506"/>
      <c r="I2845" s="507"/>
      <c r="P2845" s="493"/>
      <c r="Q2845" s="493"/>
    </row>
    <row r="2846" spans="1:17" ht="15" customHeight="1">
      <c r="A2846" s="502"/>
      <c r="B2846" s="503"/>
      <c r="C2846" s="504"/>
      <c r="D2846" s="503"/>
      <c r="E2846" s="504"/>
      <c r="F2846" s="504"/>
      <c r="G2846" s="505"/>
      <c r="H2846" s="506"/>
      <c r="I2846" s="507"/>
      <c r="P2846" s="493"/>
      <c r="Q2846" s="493"/>
    </row>
    <row r="2847" spans="1:17" ht="15" customHeight="1">
      <c r="A2847" s="433" t="s">
        <v>611</v>
      </c>
      <c r="B2847" s="434"/>
      <c r="C2847" s="419" t="s">
        <v>589</v>
      </c>
      <c r="D2847" s="434" t="s">
        <v>958</v>
      </c>
      <c r="E2847" s="419"/>
      <c r="F2847" s="435"/>
      <c r="G2847" s="436"/>
      <c r="H2847" s="437"/>
      <c r="I2847" s="437"/>
      <c r="P2847" s="493"/>
      <c r="Q2847" s="493"/>
    </row>
    <row r="2848" spans="1:17" ht="15" customHeight="1">
      <c r="A2848" s="433" t="s">
        <v>613</v>
      </c>
      <c r="B2848" s="434"/>
      <c r="C2848" s="419" t="s">
        <v>589</v>
      </c>
      <c r="D2848" s="434" t="s">
        <v>601</v>
      </c>
      <c r="E2848" s="419"/>
      <c r="F2848" s="435"/>
      <c r="G2848" s="436"/>
      <c r="H2848" s="437"/>
      <c r="I2848" s="437"/>
      <c r="P2848" s="493"/>
      <c r="Q2848" s="493"/>
    </row>
    <row r="2849" spans="1:17" ht="15" customHeight="1">
      <c r="A2849" s="438" t="s">
        <v>70</v>
      </c>
      <c r="B2849" s="438" t="s">
        <v>350</v>
      </c>
      <c r="C2849" s="439"/>
      <c r="D2849" s="440"/>
      <c r="E2849" s="441" t="s">
        <v>614</v>
      </c>
      <c r="F2849" s="441" t="s">
        <v>615</v>
      </c>
      <c r="G2849" s="442" t="s">
        <v>616</v>
      </c>
      <c r="H2849" s="443" t="s">
        <v>617</v>
      </c>
      <c r="I2849" s="443" t="s">
        <v>618</v>
      </c>
      <c r="P2849" s="493"/>
      <c r="Q2849" s="493"/>
    </row>
    <row r="2850" spans="1:17" ht="15" customHeight="1">
      <c r="A2850" s="444"/>
      <c r="B2850" s="444"/>
      <c r="C2850" s="445"/>
      <c r="D2850" s="446"/>
      <c r="E2850" s="447"/>
      <c r="F2850" s="447"/>
      <c r="G2850" s="448"/>
      <c r="H2850" s="449" t="s">
        <v>619</v>
      </c>
      <c r="I2850" s="449" t="s">
        <v>619</v>
      </c>
      <c r="P2850" s="493"/>
      <c r="Q2850" s="493"/>
    </row>
    <row r="2851" spans="1:17" ht="15" customHeight="1">
      <c r="A2851" s="450"/>
      <c r="B2851" s="451"/>
      <c r="C2851" s="452"/>
      <c r="D2851" s="490"/>
      <c r="E2851" s="491"/>
      <c r="F2851" s="492"/>
      <c r="G2851" s="456"/>
      <c r="H2851" s="457"/>
      <c r="I2851" s="457"/>
      <c r="P2851" s="493"/>
      <c r="Q2851" s="493"/>
    </row>
    <row r="2852" spans="1:17" ht="15" customHeight="1">
      <c r="A2852" s="458">
        <v>1</v>
      </c>
      <c r="B2852" s="459" t="s">
        <v>620</v>
      </c>
      <c r="D2852" s="495"/>
      <c r="E2852" s="496"/>
      <c r="F2852" s="497"/>
      <c r="G2852" s="464"/>
      <c r="H2852" s="465"/>
      <c r="I2852" s="466"/>
      <c r="P2852" s="493"/>
      <c r="Q2852" s="493"/>
    </row>
    <row r="2853" spans="1:17" ht="15" customHeight="1">
      <c r="A2853" s="458"/>
      <c r="B2853" s="459"/>
      <c r="C2853" s="460" t="s">
        <v>621</v>
      </c>
      <c r="D2853" s="495" t="s">
        <v>622</v>
      </c>
      <c r="E2853" s="496" t="s">
        <v>623</v>
      </c>
      <c r="F2853" s="497" t="s">
        <v>624</v>
      </c>
      <c r="G2853" s="464">
        <f t="shared" ref="G2853:G2856" si="118">G2794</f>
        <v>0.06</v>
      </c>
      <c r="H2853" s="465">
        <f t="shared" ref="H2853:H2856" si="119">H2831</f>
        <v>133600</v>
      </c>
      <c r="I2853" s="466">
        <f>G2853*H2853</f>
        <v>8016</v>
      </c>
      <c r="P2853" s="493"/>
      <c r="Q2853" s="493"/>
    </row>
    <row r="2854" spans="1:17" ht="15" customHeight="1">
      <c r="A2854" s="458"/>
      <c r="B2854" s="459"/>
      <c r="C2854" s="460" t="s">
        <v>621</v>
      </c>
      <c r="D2854" s="495" t="s">
        <v>949</v>
      </c>
      <c r="E2854" s="496" t="s">
        <v>626</v>
      </c>
      <c r="F2854" s="497" t="s">
        <v>624</v>
      </c>
      <c r="G2854" s="464">
        <f t="shared" si="118"/>
        <v>0.06</v>
      </c>
      <c r="H2854" s="465">
        <f t="shared" si="119"/>
        <v>167000</v>
      </c>
      <c r="I2854" s="466">
        <f>G2854*H2854</f>
        <v>10020</v>
      </c>
      <c r="P2854" s="493"/>
      <c r="Q2854" s="493"/>
    </row>
    <row r="2855" spans="1:17" ht="15" customHeight="1">
      <c r="A2855" s="458"/>
      <c r="B2855" s="459"/>
      <c r="C2855" s="460" t="s">
        <v>621</v>
      </c>
      <c r="D2855" s="495" t="s">
        <v>578</v>
      </c>
      <c r="E2855" s="496" t="s">
        <v>627</v>
      </c>
      <c r="F2855" s="497" t="s">
        <v>624</v>
      </c>
      <c r="G2855" s="464">
        <f t="shared" si="118"/>
        <v>6.0000000000000001E-3</v>
      </c>
      <c r="H2855" s="465">
        <f t="shared" si="119"/>
        <v>200300</v>
      </c>
      <c r="I2855" s="466">
        <f>G2855*H2855</f>
        <v>1201.8</v>
      </c>
      <c r="P2855" s="493"/>
      <c r="Q2855" s="493"/>
    </row>
    <row r="2856" spans="1:17" ht="15" customHeight="1">
      <c r="A2856" s="458"/>
      <c r="B2856" s="459"/>
      <c r="C2856" s="460" t="s">
        <v>621</v>
      </c>
      <c r="D2856" s="495" t="s">
        <v>628</v>
      </c>
      <c r="E2856" s="496" t="s">
        <v>629</v>
      </c>
      <c r="F2856" s="497" t="s">
        <v>624</v>
      </c>
      <c r="G2856" s="464">
        <f t="shared" si="118"/>
        <v>3.0000000000000001E-3</v>
      </c>
      <c r="H2856" s="465">
        <f t="shared" si="119"/>
        <v>234000</v>
      </c>
      <c r="I2856" s="466">
        <f>G2856*H2856</f>
        <v>702</v>
      </c>
      <c r="P2856" s="493"/>
      <c r="Q2856" s="493"/>
    </row>
    <row r="2857" spans="1:17" ht="15" customHeight="1">
      <c r="A2857" s="458"/>
      <c r="B2857" s="459"/>
      <c r="D2857" s="495"/>
      <c r="E2857" s="496"/>
      <c r="F2857" s="497"/>
      <c r="G2857" s="464"/>
      <c r="H2857" s="465"/>
      <c r="I2857" s="466"/>
      <c r="P2857" s="493"/>
      <c r="Q2857" s="493"/>
    </row>
    <row r="2858" spans="1:17" ht="15" customHeight="1">
      <c r="A2858" s="458">
        <v>2</v>
      </c>
      <c r="B2858" s="459" t="s">
        <v>630</v>
      </c>
      <c r="D2858" s="495"/>
      <c r="E2858" s="496"/>
      <c r="F2858" s="497"/>
      <c r="G2858" s="464"/>
      <c r="H2858" s="465"/>
      <c r="I2858" s="466"/>
      <c r="P2858" s="493"/>
      <c r="Q2858" s="493"/>
    </row>
    <row r="2859" spans="1:17" ht="15" customHeight="1">
      <c r="A2859" s="458"/>
      <c r="B2859" s="459"/>
      <c r="C2859" s="460" t="s">
        <v>621</v>
      </c>
      <c r="D2859" s="495" t="s">
        <v>959</v>
      </c>
      <c r="E2859" s="496"/>
      <c r="F2859" s="497" t="s">
        <v>96</v>
      </c>
      <c r="G2859" s="587">
        <v>1</v>
      </c>
      <c r="H2859" s="547">
        <v>17063.4920634921</v>
      </c>
      <c r="I2859" s="466">
        <f>G2859*H2859</f>
        <v>17063.4920634921</v>
      </c>
      <c r="P2859" s="493"/>
      <c r="Q2859" s="493"/>
    </row>
    <row r="2860" spans="1:17" ht="15" customHeight="1">
      <c r="A2860" s="458"/>
      <c r="B2860" s="459"/>
      <c r="D2860" s="495"/>
      <c r="E2860" s="496"/>
      <c r="F2860" s="497"/>
      <c r="G2860" s="464"/>
      <c r="H2860" s="465"/>
      <c r="I2860" s="466"/>
      <c r="P2860" s="493"/>
      <c r="Q2860" s="493"/>
    </row>
    <row r="2861" spans="1:17" ht="15" customHeight="1">
      <c r="A2861" s="473"/>
      <c r="B2861" s="474" t="s">
        <v>643</v>
      </c>
      <c r="C2861" s="475"/>
      <c r="D2861" s="498"/>
      <c r="E2861" s="499"/>
      <c r="F2861" s="500"/>
      <c r="G2861" s="479"/>
      <c r="H2861" s="480"/>
      <c r="I2861" s="480">
        <f>SUM(I2851:I2860)</f>
        <v>37003.292063492103</v>
      </c>
      <c r="P2861" s="493"/>
      <c r="Q2861" s="493"/>
    </row>
    <row r="2862" spans="1:17" ht="15" customHeight="1">
      <c r="A2862" s="481"/>
      <c r="B2862" s="482" t="s">
        <v>644</v>
      </c>
      <c r="C2862" s="483"/>
      <c r="D2862" s="501"/>
      <c r="E2862" s="483"/>
      <c r="F2862" s="486">
        <v>0.15</v>
      </c>
      <c r="G2862" s="487"/>
      <c r="H2862" s="488"/>
      <c r="I2862" s="480">
        <f>I2861*F2862</f>
        <v>5550.4938095238149</v>
      </c>
      <c r="P2862" s="493"/>
      <c r="Q2862" s="493"/>
    </row>
    <row r="2863" spans="1:17" ht="15" customHeight="1">
      <c r="A2863" s="481"/>
      <c r="B2863" s="482" t="s">
        <v>951</v>
      </c>
      <c r="C2863" s="483"/>
      <c r="D2863" s="501"/>
      <c r="E2863" s="483"/>
      <c r="F2863" s="483"/>
      <c r="G2863" s="487"/>
      <c r="H2863" s="488"/>
      <c r="I2863" s="480">
        <f>I2861+I2862</f>
        <v>42553.785873015921</v>
      </c>
      <c r="P2863" s="493"/>
      <c r="Q2863" s="493"/>
    </row>
    <row r="2864" spans="1:17" ht="15" customHeight="1">
      <c r="A2864" s="502" t="s">
        <v>657</v>
      </c>
      <c r="B2864" s="503"/>
      <c r="C2864" s="504"/>
      <c r="D2864" s="503"/>
      <c r="E2864" s="504"/>
      <c r="F2864" s="504"/>
      <c r="G2864" s="505"/>
      <c r="H2864" s="506"/>
      <c r="I2864" s="507"/>
      <c r="P2864" s="493"/>
      <c r="Q2864" s="493"/>
    </row>
    <row r="2865" spans="1:17" ht="15" customHeight="1">
      <c r="A2865" s="502"/>
      <c r="B2865" s="503"/>
      <c r="C2865" s="504"/>
      <c r="D2865" s="503"/>
      <c r="E2865" s="504"/>
      <c r="F2865" s="504"/>
      <c r="G2865" s="505"/>
      <c r="H2865" s="506"/>
      <c r="I2865" s="507"/>
      <c r="P2865" s="493"/>
      <c r="Q2865" s="493"/>
    </row>
    <row r="2866" spans="1:17" ht="15" customHeight="1">
      <c r="A2866" s="433" t="s">
        <v>611</v>
      </c>
      <c r="B2866" s="434"/>
      <c r="C2866" s="419" t="s">
        <v>589</v>
      </c>
      <c r="D2866" s="434" t="s">
        <v>958</v>
      </c>
      <c r="E2866" s="419"/>
      <c r="F2866" s="435"/>
      <c r="G2866" s="436"/>
      <c r="H2866" s="437"/>
      <c r="I2866" s="437"/>
      <c r="P2866" s="493"/>
      <c r="Q2866" s="493"/>
    </row>
    <row r="2867" spans="1:17" ht="15" customHeight="1">
      <c r="A2867" s="433" t="s">
        <v>613</v>
      </c>
      <c r="B2867" s="434"/>
      <c r="C2867" s="419" t="s">
        <v>589</v>
      </c>
      <c r="D2867" s="434" t="s">
        <v>601</v>
      </c>
      <c r="E2867" s="419"/>
      <c r="F2867" s="435"/>
      <c r="G2867" s="436"/>
      <c r="H2867" s="437"/>
      <c r="I2867" s="437"/>
      <c r="P2867" s="493"/>
      <c r="Q2867" s="493"/>
    </row>
    <row r="2868" spans="1:17" ht="15" customHeight="1">
      <c r="A2868" s="438" t="s">
        <v>70</v>
      </c>
      <c r="B2868" s="438" t="s">
        <v>350</v>
      </c>
      <c r="C2868" s="439"/>
      <c r="D2868" s="440"/>
      <c r="E2868" s="441" t="s">
        <v>614</v>
      </c>
      <c r="F2868" s="441" t="s">
        <v>615</v>
      </c>
      <c r="G2868" s="442" t="s">
        <v>616</v>
      </c>
      <c r="H2868" s="443" t="s">
        <v>617</v>
      </c>
      <c r="I2868" s="443" t="s">
        <v>618</v>
      </c>
      <c r="P2868" s="493"/>
      <c r="Q2868" s="493"/>
    </row>
    <row r="2869" spans="1:17" ht="15" customHeight="1">
      <c r="A2869" s="444"/>
      <c r="B2869" s="444"/>
      <c r="C2869" s="445"/>
      <c r="D2869" s="446"/>
      <c r="E2869" s="447"/>
      <c r="F2869" s="447"/>
      <c r="G2869" s="448"/>
      <c r="H2869" s="449" t="s">
        <v>619</v>
      </c>
      <c r="I2869" s="449" t="s">
        <v>619</v>
      </c>
      <c r="P2869" s="493"/>
      <c r="Q2869" s="493"/>
    </row>
    <row r="2870" spans="1:17" ht="15" customHeight="1">
      <c r="A2870" s="450"/>
      <c r="B2870" s="451"/>
      <c r="C2870" s="452"/>
      <c r="D2870" s="490"/>
      <c r="E2870" s="491"/>
      <c r="F2870" s="492"/>
      <c r="G2870" s="456"/>
      <c r="H2870" s="457"/>
      <c r="I2870" s="457"/>
      <c r="P2870" s="493"/>
      <c r="Q2870" s="493"/>
    </row>
    <row r="2871" spans="1:17" ht="15" customHeight="1">
      <c r="A2871" s="458">
        <v>1</v>
      </c>
      <c r="B2871" s="459" t="s">
        <v>620</v>
      </c>
      <c r="D2871" s="495"/>
      <c r="E2871" s="496"/>
      <c r="F2871" s="497"/>
      <c r="G2871" s="464"/>
      <c r="H2871" s="465"/>
      <c r="I2871" s="466"/>
      <c r="P2871" s="493"/>
      <c r="Q2871" s="493"/>
    </row>
    <row r="2872" spans="1:17" ht="15" customHeight="1">
      <c r="A2872" s="458"/>
      <c r="B2872" s="459"/>
      <c r="C2872" s="460" t="s">
        <v>621</v>
      </c>
      <c r="D2872" s="495" t="s">
        <v>622</v>
      </c>
      <c r="E2872" s="496" t="s">
        <v>623</v>
      </c>
      <c r="F2872" s="497" t="s">
        <v>624</v>
      </c>
      <c r="G2872" s="464">
        <v>1.05</v>
      </c>
      <c r="H2872" s="465">
        <v>133600</v>
      </c>
      <c r="I2872" s="466">
        <f>G2872*H2872</f>
        <v>140280</v>
      </c>
      <c r="P2872" s="493"/>
      <c r="Q2872" s="493"/>
    </row>
    <row r="2873" spans="1:17" ht="15" customHeight="1">
      <c r="A2873" s="458"/>
      <c r="B2873" s="459"/>
      <c r="C2873" s="460" t="s">
        <v>621</v>
      </c>
      <c r="D2873" s="495" t="s">
        <v>949</v>
      </c>
      <c r="E2873" s="496" t="s">
        <v>626</v>
      </c>
      <c r="F2873" s="497" t="s">
        <v>624</v>
      </c>
      <c r="G2873" s="464">
        <v>1.05</v>
      </c>
      <c r="H2873" s="465">
        <v>167000</v>
      </c>
      <c r="I2873" s="466">
        <f>G2873*H2873</f>
        <v>175350</v>
      </c>
      <c r="P2873" s="493"/>
      <c r="Q2873" s="493"/>
    </row>
    <row r="2874" spans="1:17" ht="15" customHeight="1">
      <c r="A2874" s="458"/>
      <c r="B2874" s="459"/>
      <c r="C2874" s="460" t="s">
        <v>621</v>
      </c>
      <c r="D2874" s="495" t="s">
        <v>578</v>
      </c>
      <c r="E2874" s="496" t="s">
        <v>627</v>
      </c>
      <c r="F2874" s="497" t="s">
        <v>624</v>
      </c>
      <c r="G2874" s="464">
        <v>0.105</v>
      </c>
      <c r="H2874" s="465">
        <v>200300</v>
      </c>
      <c r="I2874" s="466">
        <f>G2874*H2874</f>
        <v>21031.5</v>
      </c>
      <c r="P2874" s="493"/>
      <c r="Q2874" s="493"/>
    </row>
    <row r="2875" spans="1:17" ht="15" customHeight="1">
      <c r="A2875" s="458"/>
      <c r="B2875" s="459"/>
      <c r="C2875" s="460" t="s">
        <v>621</v>
      </c>
      <c r="D2875" s="495" t="s">
        <v>628</v>
      </c>
      <c r="E2875" s="496" t="s">
        <v>629</v>
      </c>
      <c r="F2875" s="497" t="s">
        <v>624</v>
      </c>
      <c r="G2875" s="464">
        <v>5.1999999999999998E-2</v>
      </c>
      <c r="H2875" s="465">
        <v>234000</v>
      </c>
      <c r="I2875" s="466">
        <f>G2875*H2875</f>
        <v>12168</v>
      </c>
      <c r="P2875" s="493"/>
      <c r="Q2875" s="493"/>
    </row>
    <row r="2876" spans="1:17" ht="15" customHeight="1">
      <c r="A2876" s="458"/>
      <c r="B2876" s="459"/>
      <c r="D2876" s="495"/>
      <c r="E2876" s="496"/>
      <c r="F2876" s="497"/>
      <c r="G2876" s="464"/>
      <c r="H2876" s="465"/>
      <c r="I2876" s="466"/>
      <c r="P2876" s="493"/>
      <c r="Q2876" s="493"/>
    </row>
    <row r="2877" spans="1:17" ht="15" customHeight="1">
      <c r="A2877" s="458">
        <v>2</v>
      </c>
      <c r="B2877" s="459" t="s">
        <v>630</v>
      </c>
      <c r="D2877" s="495"/>
      <c r="E2877" s="496"/>
      <c r="F2877" s="497"/>
      <c r="G2877" s="464"/>
      <c r="H2877" s="465"/>
      <c r="I2877" s="466"/>
      <c r="P2877" s="493"/>
      <c r="Q2877" s="493"/>
    </row>
    <row r="2878" spans="1:17" ht="15" customHeight="1">
      <c r="A2878" s="458"/>
      <c r="B2878" s="459"/>
      <c r="C2878" s="460" t="s">
        <v>621</v>
      </c>
      <c r="D2878" s="495" t="s">
        <v>960</v>
      </c>
      <c r="E2878" s="496"/>
      <c r="F2878" s="497" t="s">
        <v>96</v>
      </c>
      <c r="G2878" s="464">
        <v>15</v>
      </c>
      <c r="H2878" s="465">
        <f>49000/6</f>
        <v>8166.666666666667</v>
      </c>
      <c r="I2878" s="466">
        <f>G2878*H2878</f>
        <v>122500</v>
      </c>
      <c r="P2878" s="493"/>
      <c r="Q2878" s="493"/>
    </row>
    <row r="2879" spans="1:17" ht="15" customHeight="1">
      <c r="A2879" s="458"/>
      <c r="B2879" s="459"/>
      <c r="C2879" s="460" t="s">
        <v>621</v>
      </c>
      <c r="D2879" s="495" t="s">
        <v>959</v>
      </c>
      <c r="E2879" s="496"/>
      <c r="F2879" s="497" t="s">
        <v>96</v>
      </c>
      <c r="G2879" s="464">
        <v>32.799999999999997</v>
      </c>
      <c r="H2879" s="465">
        <v>19500</v>
      </c>
      <c r="I2879" s="466">
        <f>G2879*H2879</f>
        <v>639600</v>
      </c>
      <c r="P2879" s="493"/>
      <c r="Q2879" s="493"/>
    </row>
    <row r="2880" spans="1:17" ht="15" customHeight="1">
      <c r="A2880" s="458"/>
      <c r="B2880" s="459"/>
      <c r="C2880" s="460" t="s">
        <v>621</v>
      </c>
      <c r="D2880" s="495" t="s">
        <v>961</v>
      </c>
      <c r="E2880" s="496"/>
      <c r="F2880" s="497" t="s">
        <v>96</v>
      </c>
      <c r="G2880" s="464">
        <v>0.05</v>
      </c>
      <c r="H2880" s="465">
        <v>51500</v>
      </c>
      <c r="I2880" s="466">
        <f>G2880*H2880</f>
        <v>2575</v>
      </c>
      <c r="P2880" s="493"/>
      <c r="Q2880" s="493"/>
    </row>
    <row r="2881" spans="1:17" ht="15" customHeight="1">
      <c r="A2881" s="458"/>
      <c r="B2881" s="459"/>
      <c r="D2881" s="495"/>
      <c r="E2881" s="496"/>
      <c r="F2881" s="497"/>
      <c r="G2881" s="464"/>
      <c r="H2881" s="465"/>
      <c r="I2881" s="466"/>
      <c r="P2881" s="493"/>
      <c r="Q2881" s="493"/>
    </row>
    <row r="2882" spans="1:17" ht="15" customHeight="1">
      <c r="A2882" s="473"/>
      <c r="B2882" s="474" t="s">
        <v>643</v>
      </c>
      <c r="C2882" s="475"/>
      <c r="D2882" s="498"/>
      <c r="E2882" s="499"/>
      <c r="F2882" s="500"/>
      <c r="G2882" s="479"/>
      <c r="H2882" s="480"/>
      <c r="I2882" s="480">
        <f>SUM(I2870:I2881)</f>
        <v>1113504.5</v>
      </c>
      <c r="P2882" s="493"/>
      <c r="Q2882" s="493"/>
    </row>
    <row r="2883" spans="1:17" ht="15" customHeight="1">
      <c r="A2883" s="481"/>
      <c r="B2883" s="482" t="s">
        <v>644</v>
      </c>
      <c r="C2883" s="483"/>
      <c r="D2883" s="501"/>
      <c r="E2883" s="483"/>
      <c r="F2883" s="486">
        <v>0.15</v>
      </c>
      <c r="G2883" s="487"/>
      <c r="H2883" s="488"/>
      <c r="I2883" s="480">
        <f>I2882*F2883</f>
        <v>167025.67499999999</v>
      </c>
      <c r="P2883" s="493"/>
      <c r="Q2883" s="493"/>
    </row>
    <row r="2884" spans="1:17" ht="15" customHeight="1">
      <c r="A2884" s="481"/>
      <c r="B2884" s="482" t="s">
        <v>951</v>
      </c>
      <c r="C2884" s="483"/>
      <c r="D2884" s="501"/>
      <c r="E2884" s="483"/>
      <c r="F2884" s="483"/>
      <c r="G2884" s="487"/>
      <c r="H2884" s="488"/>
      <c r="I2884" s="480">
        <f>I2882+I2883</f>
        <v>1280530.175</v>
      </c>
      <c r="P2884" s="493"/>
      <c r="Q2884" s="493"/>
    </row>
    <row r="2885" spans="1:17" ht="15" customHeight="1">
      <c r="A2885" s="502" t="s">
        <v>657</v>
      </c>
      <c r="B2885" s="503"/>
      <c r="C2885" s="504"/>
      <c r="D2885" s="503"/>
      <c r="E2885" s="504"/>
      <c r="F2885" s="504"/>
      <c r="G2885" s="505"/>
      <c r="H2885" s="506"/>
      <c r="I2885" s="507"/>
      <c r="P2885" s="493"/>
      <c r="Q2885" s="493"/>
    </row>
    <row r="2886" spans="1:17" ht="15" customHeight="1">
      <c r="A2886" s="502"/>
      <c r="B2886" s="503"/>
      <c r="C2886" s="504"/>
      <c r="D2886" s="503"/>
      <c r="E2886" s="504"/>
      <c r="F2886" s="504"/>
      <c r="G2886" s="505"/>
      <c r="H2886" s="506"/>
      <c r="I2886" s="507"/>
      <c r="P2886" s="493"/>
      <c r="Q2886" s="493"/>
    </row>
    <row r="2887" spans="1:17" ht="15" customHeight="1">
      <c r="A2887" s="433" t="s">
        <v>611</v>
      </c>
      <c r="B2887" s="434"/>
      <c r="C2887" s="419" t="s">
        <v>589</v>
      </c>
      <c r="D2887" s="434" t="s">
        <v>962</v>
      </c>
      <c r="E2887" s="419"/>
      <c r="F2887" s="435"/>
      <c r="G2887" s="436"/>
      <c r="H2887" s="437"/>
      <c r="I2887" s="437"/>
      <c r="P2887" s="493"/>
      <c r="Q2887" s="493"/>
    </row>
    <row r="2888" spans="1:17" ht="15" customHeight="1">
      <c r="A2888" s="433" t="s">
        <v>613</v>
      </c>
      <c r="B2888" s="434"/>
      <c r="C2888" s="419" t="s">
        <v>589</v>
      </c>
      <c r="D2888" s="434" t="s">
        <v>963</v>
      </c>
      <c r="E2888" s="419"/>
      <c r="F2888" s="435"/>
      <c r="G2888" s="436"/>
      <c r="H2888" s="437"/>
      <c r="I2888" s="437"/>
      <c r="P2888" s="493"/>
      <c r="Q2888" s="493"/>
    </row>
    <row r="2889" spans="1:17" ht="15" customHeight="1">
      <c r="A2889" s="438" t="s">
        <v>70</v>
      </c>
      <c r="B2889" s="438" t="s">
        <v>350</v>
      </c>
      <c r="C2889" s="439"/>
      <c r="D2889" s="440"/>
      <c r="E2889" s="441" t="s">
        <v>614</v>
      </c>
      <c r="F2889" s="441" t="s">
        <v>615</v>
      </c>
      <c r="G2889" s="442" t="s">
        <v>616</v>
      </c>
      <c r="H2889" s="443" t="s">
        <v>617</v>
      </c>
      <c r="I2889" s="443" t="s">
        <v>618</v>
      </c>
      <c r="P2889" s="493"/>
      <c r="Q2889" s="493"/>
    </row>
    <row r="2890" spans="1:17" ht="15" customHeight="1">
      <c r="A2890" s="444"/>
      <c r="B2890" s="444"/>
      <c r="C2890" s="445"/>
      <c r="D2890" s="446"/>
      <c r="E2890" s="447"/>
      <c r="F2890" s="447"/>
      <c r="G2890" s="448"/>
      <c r="H2890" s="449" t="s">
        <v>619</v>
      </c>
      <c r="I2890" s="449" t="s">
        <v>619</v>
      </c>
      <c r="P2890" s="493"/>
      <c r="Q2890" s="493"/>
    </row>
    <row r="2891" spans="1:17" ht="15" customHeight="1">
      <c r="A2891" s="450"/>
      <c r="B2891" s="451"/>
      <c r="C2891" s="452"/>
      <c r="D2891" s="490"/>
      <c r="E2891" s="491"/>
      <c r="F2891" s="492"/>
      <c r="G2891" s="456"/>
      <c r="H2891" s="457"/>
      <c r="I2891" s="457"/>
      <c r="P2891" s="493"/>
      <c r="Q2891" s="493"/>
    </row>
    <row r="2892" spans="1:17" ht="15" customHeight="1">
      <c r="A2892" s="458">
        <v>1</v>
      </c>
      <c r="B2892" s="459" t="s">
        <v>620</v>
      </c>
      <c r="D2892" s="495"/>
      <c r="E2892" s="496"/>
      <c r="F2892" s="497"/>
      <c r="G2892" s="464"/>
      <c r="H2892" s="465"/>
      <c r="I2892" s="466"/>
      <c r="P2892" s="493"/>
      <c r="Q2892" s="493"/>
    </row>
    <row r="2893" spans="1:17" ht="15" customHeight="1">
      <c r="A2893" s="458"/>
      <c r="B2893" s="459"/>
      <c r="C2893" s="460" t="s">
        <v>621</v>
      </c>
      <c r="D2893" s="495" t="s">
        <v>622</v>
      </c>
      <c r="E2893" s="496" t="s">
        <v>623</v>
      </c>
      <c r="F2893" s="497" t="s">
        <v>624</v>
      </c>
      <c r="G2893" s="464">
        <v>0.04</v>
      </c>
      <c r="H2893" s="465">
        <v>133600</v>
      </c>
      <c r="I2893" s="466">
        <f>G2893*H2893</f>
        <v>5344</v>
      </c>
      <c r="P2893" s="493"/>
      <c r="Q2893" s="493"/>
    </row>
    <row r="2894" spans="1:17" ht="15" customHeight="1">
      <c r="A2894" s="458"/>
      <c r="B2894" s="459"/>
      <c r="C2894" s="460" t="s">
        <v>621</v>
      </c>
      <c r="D2894" s="495" t="s">
        <v>949</v>
      </c>
      <c r="E2894" s="496" t="s">
        <v>626</v>
      </c>
      <c r="F2894" s="497" t="s">
        <v>624</v>
      </c>
      <c r="G2894" s="464">
        <v>0.02</v>
      </c>
      <c r="H2894" s="465">
        <v>167000</v>
      </c>
      <c r="I2894" s="466">
        <f>G2894*H2894</f>
        <v>3340</v>
      </c>
      <c r="P2894" s="493"/>
      <c r="Q2894" s="493"/>
    </row>
    <row r="2895" spans="1:17" ht="15" customHeight="1">
      <c r="A2895" s="458"/>
      <c r="B2895" s="459"/>
      <c r="C2895" s="460" t="s">
        <v>621</v>
      </c>
      <c r="D2895" s="495" t="s">
        <v>578</v>
      </c>
      <c r="E2895" s="496" t="s">
        <v>627</v>
      </c>
      <c r="F2895" s="497" t="s">
        <v>624</v>
      </c>
      <c r="G2895" s="464">
        <v>2E-3</v>
      </c>
      <c r="H2895" s="465">
        <v>200300</v>
      </c>
      <c r="I2895" s="466">
        <f>G2895*H2895</f>
        <v>400.6</v>
      </c>
      <c r="P2895" s="493"/>
      <c r="Q2895" s="493"/>
    </row>
    <row r="2896" spans="1:17" ht="15" customHeight="1">
      <c r="A2896" s="458"/>
      <c r="B2896" s="459"/>
      <c r="C2896" s="460" t="s">
        <v>621</v>
      </c>
      <c r="D2896" s="495" t="s">
        <v>628</v>
      </c>
      <c r="E2896" s="496" t="s">
        <v>629</v>
      </c>
      <c r="F2896" s="497" t="s">
        <v>624</v>
      </c>
      <c r="G2896" s="464">
        <v>4.0000000000000001E-3</v>
      </c>
      <c r="H2896" s="465">
        <v>234000</v>
      </c>
      <c r="I2896" s="466">
        <f>G2896*H2896</f>
        <v>936</v>
      </c>
      <c r="P2896" s="493"/>
      <c r="Q2896" s="493"/>
    </row>
    <row r="2897" spans="1:17" ht="15" customHeight="1">
      <c r="A2897" s="458"/>
      <c r="B2897" s="459"/>
      <c r="D2897" s="495"/>
      <c r="E2897" s="496"/>
      <c r="F2897" s="497"/>
      <c r="G2897" s="464"/>
      <c r="H2897" s="465"/>
      <c r="I2897" s="466"/>
      <c r="P2897" s="493"/>
      <c r="Q2897" s="493"/>
    </row>
    <row r="2898" spans="1:17" ht="15" customHeight="1">
      <c r="A2898" s="458">
        <v>2</v>
      </c>
      <c r="B2898" s="459" t="s">
        <v>630</v>
      </c>
      <c r="D2898" s="495"/>
      <c r="E2898" s="496"/>
      <c r="F2898" s="497"/>
      <c r="G2898" s="464"/>
      <c r="H2898" s="465"/>
      <c r="I2898" s="466"/>
      <c r="P2898" s="493"/>
      <c r="Q2898" s="493"/>
    </row>
    <row r="2899" spans="1:17" ht="15" customHeight="1">
      <c r="A2899" s="458"/>
      <c r="B2899" s="459"/>
      <c r="C2899" s="460" t="s">
        <v>621</v>
      </c>
      <c r="D2899" s="495" t="s">
        <v>961</v>
      </c>
      <c r="E2899" s="496"/>
      <c r="F2899" s="497" t="s">
        <v>96</v>
      </c>
      <c r="G2899" s="464">
        <v>0.4</v>
      </c>
      <c r="H2899" s="465">
        <v>51500</v>
      </c>
      <c r="I2899" s="466">
        <f>G2899*H2899</f>
        <v>20600</v>
      </c>
      <c r="P2899" s="493"/>
      <c r="Q2899" s="493"/>
    </row>
    <row r="2900" spans="1:17" ht="15" customHeight="1">
      <c r="A2900" s="458"/>
      <c r="B2900" s="459"/>
      <c r="C2900" s="460" t="s">
        <v>621</v>
      </c>
      <c r="D2900" s="495" t="s">
        <v>955</v>
      </c>
      <c r="E2900" s="496"/>
      <c r="F2900" s="497" t="s">
        <v>707</v>
      </c>
      <c r="G2900" s="464">
        <v>0.3</v>
      </c>
      <c r="H2900" s="465">
        <v>18900</v>
      </c>
      <c r="I2900" s="466">
        <f>G2900*H2900</f>
        <v>5670</v>
      </c>
      <c r="P2900" s="493"/>
      <c r="Q2900" s="493"/>
    </row>
    <row r="2901" spans="1:17" ht="15" customHeight="1">
      <c r="A2901" s="458"/>
      <c r="B2901" s="459"/>
      <c r="C2901" s="460" t="s">
        <v>621</v>
      </c>
      <c r="D2901" s="495" t="s">
        <v>956</v>
      </c>
      <c r="E2901" s="496"/>
      <c r="F2901" s="497" t="s">
        <v>707</v>
      </c>
      <c r="G2901" s="464">
        <v>0.04</v>
      </c>
      <c r="H2901" s="465">
        <v>6500</v>
      </c>
      <c r="I2901" s="466">
        <f>G2901*H2901</f>
        <v>260</v>
      </c>
      <c r="P2901" s="493"/>
      <c r="Q2901" s="493"/>
    </row>
    <row r="2902" spans="1:17" ht="15" customHeight="1">
      <c r="A2902" s="458"/>
      <c r="B2902" s="459"/>
      <c r="D2902" s="495"/>
      <c r="E2902" s="496"/>
      <c r="F2902" s="497"/>
      <c r="G2902" s="464"/>
      <c r="H2902" s="465"/>
      <c r="I2902" s="466"/>
      <c r="P2902" s="493"/>
      <c r="Q2902" s="493"/>
    </row>
    <row r="2903" spans="1:17" ht="15" customHeight="1">
      <c r="A2903" s="458">
        <v>3</v>
      </c>
      <c r="B2903" s="459" t="s">
        <v>762</v>
      </c>
      <c r="D2903" s="495"/>
      <c r="E2903" s="496"/>
      <c r="F2903" s="497"/>
      <c r="G2903" s="464"/>
      <c r="H2903" s="465"/>
      <c r="I2903" s="466"/>
      <c r="P2903" s="493"/>
      <c r="Q2903" s="493"/>
    </row>
    <row r="2904" spans="1:17" ht="15" customHeight="1">
      <c r="A2904" s="458"/>
      <c r="B2904" s="459"/>
      <c r="C2904" s="460" t="s">
        <v>621</v>
      </c>
      <c r="D2904" s="495" t="s">
        <v>957</v>
      </c>
      <c r="E2904" s="496"/>
      <c r="F2904" s="497" t="s">
        <v>764</v>
      </c>
      <c r="G2904" s="464">
        <v>0.17</v>
      </c>
      <c r="H2904" s="465">
        <f>450000/8</f>
        <v>56250</v>
      </c>
      <c r="I2904" s="466">
        <f>G2904*H2904</f>
        <v>9562.5</v>
      </c>
      <c r="P2904" s="493"/>
      <c r="Q2904" s="493"/>
    </row>
    <row r="2905" spans="1:17" ht="15" customHeight="1">
      <c r="A2905" s="458"/>
      <c r="B2905" s="459"/>
      <c r="D2905" s="495"/>
      <c r="E2905" s="496"/>
      <c r="F2905" s="497"/>
      <c r="G2905" s="464"/>
      <c r="H2905" s="465"/>
      <c r="I2905" s="466"/>
      <c r="P2905" s="493"/>
      <c r="Q2905" s="493"/>
    </row>
    <row r="2906" spans="1:17" ht="15" customHeight="1">
      <c r="A2906" s="473"/>
      <c r="B2906" s="474" t="s">
        <v>643</v>
      </c>
      <c r="C2906" s="475"/>
      <c r="D2906" s="498"/>
      <c r="E2906" s="499"/>
      <c r="F2906" s="500"/>
      <c r="G2906" s="479"/>
      <c r="H2906" s="480"/>
      <c r="I2906" s="480">
        <f>SUM(I2893:I2905)</f>
        <v>46113.1</v>
      </c>
      <c r="P2906" s="493"/>
      <c r="Q2906" s="493"/>
    </row>
    <row r="2907" spans="1:17" ht="15" customHeight="1">
      <c r="A2907" s="481"/>
      <c r="B2907" s="482" t="s">
        <v>644</v>
      </c>
      <c r="C2907" s="483"/>
      <c r="D2907" s="501"/>
      <c r="E2907" s="483"/>
      <c r="F2907" s="486">
        <v>0.15</v>
      </c>
      <c r="G2907" s="487"/>
      <c r="H2907" s="488"/>
      <c r="I2907" s="480">
        <f>I2906*F2907</f>
        <v>6916.9649999999992</v>
      </c>
      <c r="P2907" s="493"/>
      <c r="Q2907" s="493"/>
    </row>
    <row r="2908" spans="1:17" ht="15" customHeight="1">
      <c r="A2908" s="481"/>
      <c r="B2908" s="482" t="s">
        <v>951</v>
      </c>
      <c r="C2908" s="483"/>
      <c r="D2908" s="501"/>
      <c r="E2908" s="483"/>
      <c r="F2908" s="483"/>
      <c r="G2908" s="487"/>
      <c r="H2908" s="488"/>
      <c r="I2908" s="480">
        <f>I2906+I2907</f>
        <v>53030.064999999995</v>
      </c>
      <c r="P2908" s="493"/>
      <c r="Q2908" s="493"/>
    </row>
    <row r="2909" spans="1:17" ht="15" customHeight="1">
      <c r="A2909" s="502" t="s">
        <v>657</v>
      </c>
      <c r="B2909" s="503"/>
      <c r="C2909" s="504"/>
      <c r="D2909" s="503"/>
      <c r="E2909" s="504"/>
      <c r="F2909" s="504"/>
      <c r="G2909" s="505"/>
      <c r="H2909" s="506"/>
      <c r="I2909" s="507"/>
      <c r="P2909" s="493"/>
      <c r="Q2909" s="493"/>
    </row>
    <row r="2910" spans="1:17" ht="15" customHeight="1">
      <c r="A2910" s="502"/>
      <c r="B2910" s="503"/>
      <c r="C2910" s="504"/>
      <c r="D2910" s="503"/>
      <c r="E2910" s="504"/>
      <c r="F2910" s="504"/>
      <c r="G2910" s="505"/>
      <c r="H2910" s="506"/>
      <c r="I2910" s="507">
        <f>ROUND(I2908/10,-2)</f>
        <v>5300</v>
      </c>
      <c r="P2910" s="493"/>
      <c r="Q2910" s="493"/>
    </row>
    <row r="2911" spans="1:17" ht="15" customHeight="1">
      <c r="A2911" s="433" t="s">
        <v>611</v>
      </c>
      <c r="B2911" s="434"/>
      <c r="C2911" s="419" t="s">
        <v>589</v>
      </c>
      <c r="D2911" s="434" t="s">
        <v>964</v>
      </c>
      <c r="E2911" s="419"/>
      <c r="F2911" s="435"/>
      <c r="G2911" s="436"/>
      <c r="H2911" s="437"/>
      <c r="I2911" s="437"/>
      <c r="P2911" s="493"/>
      <c r="Q2911" s="493"/>
    </row>
    <row r="2912" spans="1:17" ht="15" customHeight="1">
      <c r="A2912" s="433" t="s">
        <v>613</v>
      </c>
      <c r="B2912" s="434"/>
      <c r="C2912" s="419" t="s">
        <v>589</v>
      </c>
      <c r="D2912" s="434" t="s">
        <v>601</v>
      </c>
      <c r="E2912" s="419"/>
      <c r="F2912" s="435"/>
      <c r="G2912" s="436"/>
      <c r="H2912" s="437"/>
      <c r="I2912" s="437"/>
      <c r="P2912" s="493"/>
      <c r="Q2912" s="493"/>
    </row>
    <row r="2913" spans="1:17" ht="15" customHeight="1">
      <c r="A2913" s="438" t="s">
        <v>70</v>
      </c>
      <c r="B2913" s="438" t="s">
        <v>350</v>
      </c>
      <c r="C2913" s="439"/>
      <c r="D2913" s="440"/>
      <c r="E2913" s="441" t="s">
        <v>614</v>
      </c>
      <c r="F2913" s="441" t="s">
        <v>615</v>
      </c>
      <c r="G2913" s="442" t="s">
        <v>616</v>
      </c>
      <c r="H2913" s="443" t="s">
        <v>617</v>
      </c>
      <c r="I2913" s="443" t="s">
        <v>618</v>
      </c>
      <c r="P2913" s="493"/>
      <c r="Q2913" s="493"/>
    </row>
    <row r="2914" spans="1:17" ht="15" customHeight="1">
      <c r="A2914" s="444"/>
      <c r="B2914" s="444"/>
      <c r="C2914" s="445"/>
      <c r="D2914" s="446"/>
      <c r="E2914" s="447"/>
      <c r="F2914" s="447"/>
      <c r="G2914" s="448"/>
      <c r="H2914" s="449" t="s">
        <v>619</v>
      </c>
      <c r="I2914" s="449" t="s">
        <v>619</v>
      </c>
      <c r="P2914" s="493"/>
      <c r="Q2914" s="493"/>
    </row>
    <row r="2915" spans="1:17" ht="15" customHeight="1">
      <c r="A2915" s="450"/>
      <c r="B2915" s="451"/>
      <c r="C2915" s="452"/>
      <c r="D2915" s="490"/>
      <c r="E2915" s="491"/>
      <c r="F2915" s="492"/>
      <c r="G2915" s="456"/>
      <c r="H2915" s="457"/>
      <c r="I2915" s="457"/>
      <c r="P2915" s="493"/>
      <c r="Q2915" s="493"/>
    </row>
    <row r="2916" spans="1:17" ht="15" customHeight="1">
      <c r="A2916" s="458">
        <v>1</v>
      </c>
      <c r="B2916" s="459" t="s">
        <v>620</v>
      </c>
      <c r="D2916" s="495"/>
      <c r="E2916" s="496"/>
      <c r="F2916" s="497"/>
      <c r="G2916" s="464"/>
      <c r="H2916" s="465"/>
      <c r="I2916" s="466"/>
      <c r="P2916" s="493"/>
      <c r="Q2916" s="493"/>
    </row>
    <row r="2917" spans="1:17" ht="15" customHeight="1">
      <c r="A2917" s="458"/>
      <c r="B2917" s="459"/>
      <c r="C2917" s="460" t="s">
        <v>621</v>
      </c>
      <c r="D2917" s="495" t="s">
        <v>622</v>
      </c>
      <c r="E2917" s="496" t="s">
        <v>623</v>
      </c>
      <c r="F2917" s="497" t="s">
        <v>624</v>
      </c>
      <c r="G2917" s="464">
        <v>0.65</v>
      </c>
      <c r="H2917" s="465">
        <v>133600</v>
      </c>
      <c r="I2917" s="466">
        <f>G2917*H2917</f>
        <v>86840</v>
      </c>
      <c r="P2917" s="493"/>
      <c r="Q2917" s="493"/>
    </row>
    <row r="2918" spans="1:17" ht="15" customHeight="1">
      <c r="A2918" s="458"/>
      <c r="B2918" s="459"/>
      <c r="C2918" s="460" t="s">
        <v>621</v>
      </c>
      <c r="D2918" s="495" t="s">
        <v>949</v>
      </c>
      <c r="E2918" s="496" t="s">
        <v>626</v>
      </c>
      <c r="F2918" s="497" t="s">
        <v>624</v>
      </c>
      <c r="G2918" s="464">
        <v>0.65</v>
      </c>
      <c r="H2918" s="465">
        <v>167000</v>
      </c>
      <c r="I2918" s="466">
        <f>G2918*H2918</f>
        <v>108550</v>
      </c>
      <c r="P2918" s="493"/>
      <c r="Q2918" s="493"/>
    </row>
    <row r="2919" spans="1:17" ht="15" customHeight="1">
      <c r="A2919" s="458"/>
      <c r="B2919" s="459"/>
      <c r="C2919" s="460" t="s">
        <v>621</v>
      </c>
      <c r="D2919" s="495" t="s">
        <v>578</v>
      </c>
      <c r="E2919" s="496" t="s">
        <v>627</v>
      </c>
      <c r="F2919" s="497" t="s">
        <v>624</v>
      </c>
      <c r="G2919" s="464">
        <v>6.5000000000000002E-2</v>
      </c>
      <c r="H2919" s="465">
        <v>200300</v>
      </c>
      <c r="I2919" s="466">
        <f>G2919*H2919</f>
        <v>13019.5</v>
      </c>
      <c r="P2919" s="493"/>
      <c r="Q2919" s="493"/>
    </row>
    <row r="2920" spans="1:17" ht="15" customHeight="1">
      <c r="A2920" s="458"/>
      <c r="B2920" s="459"/>
      <c r="C2920" s="460" t="s">
        <v>621</v>
      </c>
      <c r="D2920" s="495" t="s">
        <v>628</v>
      </c>
      <c r="E2920" s="496" t="s">
        <v>629</v>
      </c>
      <c r="F2920" s="497" t="s">
        <v>624</v>
      </c>
      <c r="G2920" s="464">
        <v>3.2000000000000001E-2</v>
      </c>
      <c r="H2920" s="465">
        <v>234000</v>
      </c>
      <c r="I2920" s="466">
        <f>G2920*H2920</f>
        <v>7488</v>
      </c>
      <c r="P2920" s="493"/>
      <c r="Q2920" s="493"/>
    </row>
    <row r="2921" spans="1:17" ht="15" customHeight="1">
      <c r="A2921" s="458"/>
      <c r="B2921" s="459"/>
      <c r="D2921" s="495"/>
      <c r="E2921" s="496"/>
      <c r="F2921" s="497"/>
      <c r="G2921" s="464"/>
      <c r="H2921" s="465"/>
      <c r="I2921" s="466"/>
      <c r="P2921" s="493"/>
      <c r="Q2921" s="493"/>
    </row>
    <row r="2922" spans="1:17" ht="15" customHeight="1">
      <c r="A2922" s="458">
        <v>2</v>
      </c>
      <c r="B2922" s="459" t="s">
        <v>630</v>
      </c>
      <c r="D2922" s="495"/>
      <c r="E2922" s="496"/>
      <c r="F2922" s="497"/>
      <c r="G2922" s="464"/>
      <c r="H2922" s="465"/>
      <c r="I2922" s="466"/>
      <c r="P2922" s="493"/>
      <c r="Q2922" s="493"/>
    </row>
    <row r="2923" spans="1:17" ht="15" customHeight="1">
      <c r="A2923" s="458"/>
      <c r="B2923" s="459"/>
      <c r="C2923" s="460" t="s">
        <v>621</v>
      </c>
      <c r="D2923" s="495" t="s">
        <v>965</v>
      </c>
      <c r="E2923" s="496"/>
      <c r="F2923" s="497" t="s">
        <v>602</v>
      </c>
      <c r="G2923" s="464">
        <v>4.76</v>
      </c>
      <c r="H2923" s="465">
        <v>26750</v>
      </c>
      <c r="I2923" s="466">
        <f>G2923*H2923</f>
        <v>127330</v>
      </c>
      <c r="P2923" s="493"/>
      <c r="Q2923" s="493"/>
    </row>
    <row r="2924" spans="1:17" ht="15" customHeight="1">
      <c r="A2924" s="458"/>
      <c r="B2924" s="459"/>
      <c r="C2924" s="460" t="s">
        <v>621</v>
      </c>
      <c r="D2924" s="495" t="s">
        <v>966</v>
      </c>
      <c r="E2924" s="496"/>
      <c r="F2924" s="497" t="s">
        <v>602</v>
      </c>
      <c r="G2924" s="464">
        <v>4.5220000000000002</v>
      </c>
      <c r="H2924" s="465">
        <v>8600</v>
      </c>
      <c r="I2924" s="466">
        <f>G2924*H2924</f>
        <v>38889.200000000004</v>
      </c>
      <c r="P2924" s="493"/>
      <c r="Q2924" s="493"/>
    </row>
    <row r="2925" spans="1:17" ht="15" customHeight="1">
      <c r="A2925" s="458"/>
      <c r="B2925" s="459"/>
      <c r="C2925" s="460" t="s">
        <v>621</v>
      </c>
      <c r="D2925" s="495" t="s">
        <v>967</v>
      </c>
      <c r="E2925" s="496"/>
      <c r="F2925" s="497" t="s">
        <v>963</v>
      </c>
      <c r="G2925" s="464">
        <v>20</v>
      </c>
      <c r="H2925" s="465">
        <v>3378.93</v>
      </c>
      <c r="I2925" s="466">
        <f>G2925*H2925</f>
        <v>67578.599999999991</v>
      </c>
      <c r="P2925" s="493"/>
      <c r="Q2925" s="493"/>
    </row>
    <row r="2926" spans="1:17" ht="15" customHeight="1">
      <c r="A2926" s="458"/>
      <c r="B2926" s="459"/>
      <c r="D2926" s="495"/>
      <c r="E2926" s="496"/>
      <c r="F2926" s="497"/>
      <c r="G2926" s="464"/>
      <c r="H2926" s="465"/>
      <c r="I2926" s="466"/>
      <c r="P2926" s="493"/>
      <c r="Q2926" s="493"/>
    </row>
    <row r="2927" spans="1:17" ht="15" customHeight="1">
      <c r="A2927" s="458">
        <v>3</v>
      </c>
      <c r="B2927" s="459" t="s">
        <v>762</v>
      </c>
      <c r="D2927" s="495"/>
      <c r="E2927" s="496"/>
      <c r="F2927" s="497"/>
      <c r="G2927" s="464"/>
      <c r="H2927" s="465"/>
      <c r="I2927" s="466"/>
      <c r="P2927" s="493"/>
      <c r="Q2927" s="493"/>
    </row>
    <row r="2928" spans="1:17" ht="15" customHeight="1">
      <c r="A2928" s="458"/>
      <c r="B2928" s="459"/>
      <c r="C2928" s="460" t="s">
        <v>621</v>
      </c>
      <c r="D2928" s="495" t="s">
        <v>957</v>
      </c>
      <c r="E2928" s="496"/>
      <c r="F2928" s="497"/>
      <c r="G2928" s="464"/>
      <c r="H2928" s="465"/>
      <c r="I2928" s="466"/>
      <c r="P2928" s="493"/>
      <c r="Q2928" s="493"/>
    </row>
    <row r="2929" spans="1:17" ht="15" customHeight="1">
      <c r="A2929" s="458"/>
      <c r="B2929" s="459"/>
      <c r="D2929" s="495"/>
      <c r="E2929" s="496"/>
      <c r="F2929" s="497"/>
      <c r="G2929" s="464"/>
      <c r="H2929" s="465"/>
      <c r="I2929" s="466"/>
      <c r="P2929" s="493"/>
      <c r="Q2929" s="493"/>
    </row>
    <row r="2930" spans="1:17" ht="15" customHeight="1">
      <c r="A2930" s="473"/>
      <c r="B2930" s="474" t="s">
        <v>643</v>
      </c>
      <c r="C2930" s="475"/>
      <c r="D2930" s="498"/>
      <c r="E2930" s="499"/>
      <c r="F2930" s="500"/>
      <c r="G2930" s="479"/>
      <c r="H2930" s="480"/>
      <c r="I2930" s="480">
        <f>SUM(I2917:I2929)</f>
        <v>449695.3</v>
      </c>
      <c r="P2930" s="493"/>
      <c r="Q2930" s="493"/>
    </row>
    <row r="2931" spans="1:17" ht="15" customHeight="1">
      <c r="A2931" s="481"/>
      <c r="B2931" s="482" t="s">
        <v>644</v>
      </c>
      <c r="C2931" s="483"/>
      <c r="D2931" s="501"/>
      <c r="E2931" s="483"/>
      <c r="F2931" s="486">
        <v>0.15</v>
      </c>
      <c r="G2931" s="487"/>
      <c r="H2931" s="488"/>
      <c r="I2931" s="480">
        <f>I2930*F2931</f>
        <v>67454.294999999998</v>
      </c>
      <c r="P2931" s="493"/>
      <c r="Q2931" s="493"/>
    </row>
    <row r="2932" spans="1:17" ht="15" customHeight="1">
      <c r="A2932" s="481"/>
      <c r="B2932" s="482" t="s">
        <v>951</v>
      </c>
      <c r="C2932" s="483"/>
      <c r="D2932" s="501"/>
      <c r="E2932" s="483"/>
      <c r="F2932" s="483"/>
      <c r="G2932" s="487"/>
      <c r="H2932" s="488"/>
      <c r="I2932" s="480">
        <f>I2930+I2931</f>
        <v>517149.59499999997</v>
      </c>
      <c r="P2932" s="493"/>
      <c r="Q2932" s="493"/>
    </row>
    <row r="2933" spans="1:17" ht="15" customHeight="1">
      <c r="A2933" s="502" t="s">
        <v>657</v>
      </c>
      <c r="B2933" s="503"/>
      <c r="C2933" s="504"/>
      <c r="D2933" s="503"/>
      <c r="E2933" s="504"/>
      <c r="F2933" s="504"/>
      <c r="G2933" s="505"/>
      <c r="H2933" s="506"/>
      <c r="I2933" s="507"/>
      <c r="P2933" s="493"/>
      <c r="Q2933" s="493"/>
    </row>
    <row r="2934" spans="1:17" ht="15" customHeight="1">
      <c r="A2934" s="502"/>
      <c r="B2934" s="503"/>
      <c r="C2934" s="504"/>
      <c r="D2934" s="503"/>
      <c r="E2934" s="504"/>
      <c r="F2934" s="504"/>
      <c r="G2934" s="505"/>
      <c r="H2934" s="506"/>
      <c r="I2934" s="507"/>
      <c r="P2934" s="493"/>
      <c r="Q2934" s="493"/>
    </row>
    <row r="2935" spans="1:17" ht="15" customHeight="1">
      <c r="A2935" s="433" t="s">
        <v>611</v>
      </c>
      <c r="B2935" s="434"/>
      <c r="C2935" s="419" t="s">
        <v>589</v>
      </c>
      <c r="D2935" s="434" t="s">
        <v>968</v>
      </c>
      <c r="E2935" s="419"/>
      <c r="F2935" s="435"/>
      <c r="G2935" s="436"/>
      <c r="H2935" s="437"/>
      <c r="I2935" s="437"/>
      <c r="P2935" s="493"/>
      <c r="Q2935" s="493"/>
    </row>
    <row r="2936" spans="1:17" ht="15" customHeight="1">
      <c r="A2936" s="433" t="s">
        <v>613</v>
      </c>
      <c r="B2936" s="434"/>
      <c r="C2936" s="419" t="s">
        <v>589</v>
      </c>
      <c r="D2936" s="434" t="s">
        <v>607</v>
      </c>
      <c r="E2936" s="419"/>
      <c r="F2936" s="435"/>
      <c r="G2936" s="436"/>
      <c r="H2936" s="437"/>
      <c r="I2936" s="437"/>
      <c r="P2936" s="493"/>
      <c r="Q2936" s="493"/>
    </row>
    <row r="2937" spans="1:17" ht="15" customHeight="1">
      <c r="A2937" s="438" t="s">
        <v>70</v>
      </c>
      <c r="B2937" s="438" t="s">
        <v>350</v>
      </c>
      <c r="C2937" s="439"/>
      <c r="D2937" s="440"/>
      <c r="E2937" s="441" t="s">
        <v>614</v>
      </c>
      <c r="F2937" s="441" t="s">
        <v>615</v>
      </c>
      <c r="G2937" s="442" t="s">
        <v>616</v>
      </c>
      <c r="H2937" s="443" t="s">
        <v>617</v>
      </c>
      <c r="I2937" s="443" t="s">
        <v>618</v>
      </c>
      <c r="P2937" s="493"/>
      <c r="Q2937" s="493"/>
    </row>
    <row r="2938" spans="1:17" ht="15" customHeight="1">
      <c r="A2938" s="444"/>
      <c r="B2938" s="444"/>
      <c r="C2938" s="445"/>
      <c r="D2938" s="446"/>
      <c r="E2938" s="447"/>
      <c r="F2938" s="447"/>
      <c r="G2938" s="448"/>
      <c r="H2938" s="449" t="s">
        <v>619</v>
      </c>
      <c r="I2938" s="449" t="s">
        <v>619</v>
      </c>
      <c r="P2938" s="493"/>
      <c r="Q2938" s="493"/>
    </row>
    <row r="2939" spans="1:17" ht="15" customHeight="1">
      <c r="A2939" s="450"/>
      <c r="B2939" s="451"/>
      <c r="C2939" s="452"/>
      <c r="D2939" s="490"/>
      <c r="E2939" s="491"/>
      <c r="F2939" s="492"/>
      <c r="G2939" s="456"/>
      <c r="H2939" s="457"/>
      <c r="I2939" s="457"/>
      <c r="P2939" s="493"/>
      <c r="Q2939" s="493"/>
    </row>
    <row r="2940" spans="1:17" ht="15" customHeight="1">
      <c r="A2940" s="458">
        <v>1</v>
      </c>
      <c r="B2940" s="459" t="s">
        <v>620</v>
      </c>
      <c r="D2940" s="495"/>
      <c r="E2940" s="496"/>
      <c r="F2940" s="497"/>
      <c r="G2940" s="464"/>
      <c r="H2940" s="465"/>
      <c r="I2940" s="466"/>
      <c r="P2940" s="493"/>
      <c r="Q2940" s="493"/>
    </row>
    <row r="2941" spans="1:17" ht="15" customHeight="1">
      <c r="A2941" s="458"/>
      <c r="B2941" s="459"/>
      <c r="C2941" s="460" t="s">
        <v>621</v>
      </c>
      <c r="D2941" s="495" t="s">
        <v>622</v>
      </c>
      <c r="E2941" s="496" t="s">
        <v>623</v>
      </c>
      <c r="F2941" s="497" t="s">
        <v>624</v>
      </c>
      <c r="G2941" s="464">
        <v>4.2999999999999997E-2</v>
      </c>
      <c r="H2941" s="465">
        <v>133600</v>
      </c>
      <c r="I2941" s="466">
        <f>G2941*H2941</f>
        <v>5744.7999999999993</v>
      </c>
      <c r="P2941" s="493"/>
      <c r="Q2941" s="493"/>
    </row>
    <row r="2942" spans="1:17" ht="15" customHeight="1">
      <c r="A2942" s="458"/>
      <c r="B2942" s="459"/>
      <c r="C2942" s="460" t="s">
        <v>621</v>
      </c>
      <c r="D2942" s="495" t="s">
        <v>969</v>
      </c>
      <c r="E2942" s="496" t="s">
        <v>626</v>
      </c>
      <c r="F2942" s="497" t="s">
        <v>624</v>
      </c>
      <c r="G2942" s="464">
        <v>4.2999999999999997E-2</v>
      </c>
      <c r="H2942" s="465">
        <v>167000</v>
      </c>
      <c r="I2942" s="466">
        <f>G2942*H2942</f>
        <v>7180.9999999999991</v>
      </c>
      <c r="P2942" s="493"/>
      <c r="Q2942" s="493"/>
    </row>
    <row r="2943" spans="1:17" ht="15" customHeight="1">
      <c r="A2943" s="458"/>
      <c r="B2943" s="459"/>
      <c r="C2943" s="460" t="s">
        <v>621</v>
      </c>
      <c r="D2943" s="495" t="s">
        <v>578</v>
      </c>
      <c r="E2943" s="496" t="s">
        <v>627</v>
      </c>
      <c r="F2943" s="497" t="s">
        <v>624</v>
      </c>
      <c r="G2943" s="464">
        <v>4.3E-3</v>
      </c>
      <c r="H2943" s="465">
        <v>200300</v>
      </c>
      <c r="I2943" s="466">
        <f>G2943*H2943</f>
        <v>861.29</v>
      </c>
      <c r="P2943" s="493"/>
      <c r="Q2943" s="493"/>
    </row>
    <row r="2944" spans="1:17" ht="15" customHeight="1">
      <c r="A2944" s="458"/>
      <c r="B2944" s="459"/>
      <c r="C2944" s="460" t="s">
        <v>621</v>
      </c>
      <c r="D2944" s="495" t="s">
        <v>628</v>
      </c>
      <c r="E2944" s="496" t="s">
        <v>629</v>
      </c>
      <c r="F2944" s="497" t="s">
        <v>624</v>
      </c>
      <c r="G2944" s="464">
        <v>2.0999999999999999E-3</v>
      </c>
      <c r="H2944" s="465">
        <v>234000</v>
      </c>
      <c r="I2944" s="466">
        <f>G2944*H2944</f>
        <v>491.4</v>
      </c>
      <c r="P2944" s="493"/>
      <c r="Q2944" s="493"/>
    </row>
    <row r="2945" spans="1:17" ht="15" customHeight="1">
      <c r="A2945" s="458"/>
      <c r="B2945" s="459"/>
      <c r="D2945" s="495"/>
      <c r="E2945" s="496"/>
      <c r="F2945" s="497"/>
      <c r="G2945" s="464"/>
      <c r="H2945" s="465"/>
      <c r="I2945" s="466"/>
      <c r="P2945" s="493"/>
      <c r="Q2945" s="493"/>
    </row>
    <row r="2946" spans="1:17" ht="15" customHeight="1">
      <c r="A2946" s="458">
        <v>2</v>
      </c>
      <c r="B2946" s="459" t="s">
        <v>630</v>
      </c>
      <c r="D2946" s="495"/>
      <c r="E2946" s="496"/>
      <c r="F2946" s="497"/>
      <c r="G2946" s="464"/>
      <c r="H2946" s="465"/>
      <c r="I2946" s="466"/>
      <c r="P2946" s="493"/>
      <c r="Q2946" s="493"/>
    </row>
    <row r="2947" spans="1:17" ht="15" customHeight="1">
      <c r="A2947" s="458"/>
      <c r="B2947" s="459"/>
      <c r="C2947" s="460" t="s">
        <v>621</v>
      </c>
      <c r="D2947" s="495" t="s">
        <v>970</v>
      </c>
      <c r="E2947" s="496"/>
      <c r="F2947" s="497" t="s">
        <v>602</v>
      </c>
      <c r="G2947" s="464">
        <v>1.1000000000000001</v>
      </c>
      <c r="H2947" s="465">
        <v>385000</v>
      </c>
      <c r="I2947" s="466">
        <f>G2947*H2947</f>
        <v>423500.00000000006</v>
      </c>
      <c r="P2947" s="493"/>
      <c r="Q2947" s="493"/>
    </row>
    <row r="2948" spans="1:17" ht="15" customHeight="1">
      <c r="A2948" s="458"/>
      <c r="B2948" s="459"/>
      <c r="C2948" s="460" t="s">
        <v>621</v>
      </c>
      <c r="D2948" s="495" t="s">
        <v>971</v>
      </c>
      <c r="E2948" s="496"/>
      <c r="F2948" s="497" t="s">
        <v>972</v>
      </c>
      <c r="G2948" s="464">
        <v>2</v>
      </c>
      <c r="H2948" s="465">
        <v>1100</v>
      </c>
      <c r="I2948" s="466">
        <f>G2948*H2948</f>
        <v>2200</v>
      </c>
      <c r="P2948" s="493"/>
      <c r="Q2948" s="493"/>
    </row>
    <row r="2949" spans="1:17" ht="15" customHeight="1">
      <c r="A2949" s="458"/>
      <c r="B2949" s="459"/>
      <c r="C2949" s="460" t="s">
        <v>621</v>
      </c>
      <c r="D2949" s="495" t="s">
        <v>973</v>
      </c>
      <c r="E2949" s="496"/>
      <c r="F2949" s="497" t="s">
        <v>974</v>
      </c>
      <c r="G2949" s="464">
        <v>0.06</v>
      </c>
      <c r="H2949" s="465">
        <v>70000</v>
      </c>
      <c r="I2949" s="466">
        <f>G2949*H2949</f>
        <v>4200</v>
      </c>
      <c r="P2949" s="493"/>
      <c r="Q2949" s="493"/>
    </row>
    <row r="2950" spans="1:17" ht="15" customHeight="1">
      <c r="A2950" s="458"/>
      <c r="B2950" s="459"/>
      <c r="D2950" s="495"/>
      <c r="E2950" s="496"/>
      <c r="F2950" s="497"/>
      <c r="G2950" s="464"/>
      <c r="H2950" s="465"/>
      <c r="I2950" s="466"/>
      <c r="P2950" s="493"/>
      <c r="Q2950" s="493"/>
    </row>
    <row r="2951" spans="1:17" ht="15" customHeight="1">
      <c r="A2951" s="473"/>
      <c r="B2951" s="474" t="s">
        <v>643</v>
      </c>
      <c r="C2951" s="475"/>
      <c r="D2951" s="498"/>
      <c r="E2951" s="499"/>
      <c r="F2951" s="500"/>
      <c r="G2951" s="479"/>
      <c r="H2951" s="480"/>
      <c r="I2951" s="480">
        <f>SUM(I2939:I2950)</f>
        <v>444178.49000000005</v>
      </c>
      <c r="P2951" s="493"/>
      <c r="Q2951" s="493"/>
    </row>
    <row r="2952" spans="1:17" ht="15" customHeight="1">
      <c r="A2952" s="481"/>
      <c r="B2952" s="482" t="s">
        <v>644</v>
      </c>
      <c r="C2952" s="483"/>
      <c r="D2952" s="501"/>
      <c r="E2952" s="483"/>
      <c r="F2952" s="486">
        <v>0.15</v>
      </c>
      <c r="G2952" s="487"/>
      <c r="H2952" s="488"/>
      <c r="I2952" s="480">
        <f>I2951*F2952</f>
        <v>66626.77350000001</v>
      </c>
      <c r="P2952" s="493"/>
      <c r="Q2952" s="493"/>
    </row>
    <row r="2953" spans="1:17" ht="15" customHeight="1">
      <c r="A2953" s="481"/>
      <c r="B2953" s="482" t="s">
        <v>951</v>
      </c>
      <c r="C2953" s="483"/>
      <c r="D2953" s="501"/>
      <c r="E2953" s="483"/>
      <c r="F2953" s="483"/>
      <c r="G2953" s="487"/>
      <c r="H2953" s="488"/>
      <c r="I2953" s="480">
        <f>I2951+I2952</f>
        <v>510805.26350000006</v>
      </c>
      <c r="P2953" s="493"/>
      <c r="Q2953" s="493"/>
    </row>
    <row r="2954" spans="1:17" ht="15" customHeight="1">
      <c r="A2954" s="502" t="s">
        <v>657</v>
      </c>
      <c r="B2954" s="503"/>
      <c r="C2954" s="504"/>
      <c r="D2954" s="503"/>
      <c r="E2954" s="504"/>
      <c r="F2954" s="504"/>
      <c r="G2954" s="505"/>
      <c r="H2954" s="506"/>
      <c r="I2954" s="507"/>
      <c r="P2954" s="493"/>
      <c r="Q2954" s="493"/>
    </row>
    <row r="2955" spans="1:17" ht="15" customHeight="1">
      <c r="A2955" s="544"/>
      <c r="B2955" s="503"/>
      <c r="C2955" s="504"/>
      <c r="D2955" s="503"/>
      <c r="E2955" s="504"/>
      <c r="F2955" s="504"/>
      <c r="G2955" s="505"/>
      <c r="H2955" s="506"/>
      <c r="I2955" s="507"/>
      <c r="P2955" s="493"/>
      <c r="Q2955" s="493"/>
    </row>
    <row r="2956" spans="1:17" ht="15" customHeight="1">
      <c r="A2956" s="433" t="s">
        <v>611</v>
      </c>
      <c r="B2956" s="434"/>
      <c r="C2956" s="419" t="s">
        <v>589</v>
      </c>
      <c r="D2956" s="434" t="s">
        <v>975</v>
      </c>
      <c r="E2956" s="419"/>
      <c r="F2956" s="435"/>
      <c r="G2956" s="436"/>
      <c r="H2956" s="437"/>
      <c r="I2956" s="437"/>
      <c r="P2956" s="493"/>
      <c r="Q2956" s="493"/>
    </row>
    <row r="2957" spans="1:17" ht="15" customHeight="1">
      <c r="A2957" s="433" t="s">
        <v>613</v>
      </c>
      <c r="B2957" s="434"/>
      <c r="C2957" s="419" t="s">
        <v>589</v>
      </c>
      <c r="D2957" s="434" t="s">
        <v>601</v>
      </c>
      <c r="E2957" s="419"/>
      <c r="F2957" s="435"/>
      <c r="G2957" s="436"/>
      <c r="H2957" s="437"/>
      <c r="I2957" s="437"/>
      <c r="P2957" s="493"/>
      <c r="Q2957" s="493"/>
    </row>
    <row r="2958" spans="1:17" ht="15" customHeight="1">
      <c r="A2958" s="438" t="s">
        <v>70</v>
      </c>
      <c r="B2958" s="438" t="s">
        <v>350</v>
      </c>
      <c r="C2958" s="439"/>
      <c r="D2958" s="440"/>
      <c r="E2958" s="441" t="s">
        <v>614</v>
      </c>
      <c r="F2958" s="441" t="s">
        <v>615</v>
      </c>
      <c r="G2958" s="442" t="s">
        <v>616</v>
      </c>
      <c r="H2958" s="443" t="s">
        <v>617</v>
      </c>
      <c r="I2958" s="443" t="s">
        <v>618</v>
      </c>
      <c r="P2958" s="493"/>
      <c r="Q2958" s="493"/>
    </row>
    <row r="2959" spans="1:17" ht="15" customHeight="1">
      <c r="A2959" s="444"/>
      <c r="B2959" s="444"/>
      <c r="C2959" s="445"/>
      <c r="D2959" s="446"/>
      <c r="E2959" s="447"/>
      <c r="F2959" s="447"/>
      <c r="G2959" s="448"/>
      <c r="H2959" s="449" t="s">
        <v>619</v>
      </c>
      <c r="I2959" s="449" t="s">
        <v>619</v>
      </c>
      <c r="P2959" s="493"/>
      <c r="Q2959" s="493"/>
    </row>
    <row r="2960" spans="1:17" ht="15" customHeight="1">
      <c r="A2960" s="450"/>
      <c r="B2960" s="451"/>
      <c r="C2960" s="452"/>
      <c r="D2960" s="490"/>
      <c r="E2960" s="491"/>
      <c r="F2960" s="492"/>
      <c r="G2960" s="456"/>
      <c r="H2960" s="457"/>
      <c r="I2960" s="457"/>
      <c r="P2960" s="493"/>
      <c r="Q2960" s="493"/>
    </row>
    <row r="2961" spans="1:17" ht="15" customHeight="1">
      <c r="A2961" s="458">
        <v>1</v>
      </c>
      <c r="B2961" s="459" t="s">
        <v>620</v>
      </c>
      <c r="D2961" s="495"/>
      <c r="E2961" s="496"/>
      <c r="F2961" s="497"/>
      <c r="G2961" s="464"/>
      <c r="H2961" s="465"/>
      <c r="I2961" s="466"/>
      <c r="P2961" s="493"/>
      <c r="Q2961" s="493"/>
    </row>
    <row r="2962" spans="1:17" ht="15" customHeight="1">
      <c r="A2962" s="458"/>
      <c r="B2962" s="459"/>
      <c r="C2962" s="460" t="s">
        <v>621</v>
      </c>
      <c r="D2962" s="495" t="s">
        <v>622</v>
      </c>
      <c r="E2962" s="496" t="s">
        <v>623</v>
      </c>
      <c r="F2962" s="497" t="s">
        <v>624</v>
      </c>
      <c r="G2962" s="464">
        <v>8.5000000000000006E-2</v>
      </c>
      <c r="H2962" s="465">
        <v>133600</v>
      </c>
      <c r="I2962" s="466">
        <f>G2962*H2962</f>
        <v>11356</v>
      </c>
      <c r="P2962" s="493"/>
      <c r="Q2962" s="493"/>
    </row>
    <row r="2963" spans="1:17" ht="15" customHeight="1">
      <c r="A2963" s="458"/>
      <c r="B2963" s="459"/>
      <c r="C2963" s="460" t="s">
        <v>621</v>
      </c>
      <c r="D2963" s="495" t="s">
        <v>969</v>
      </c>
      <c r="E2963" s="496" t="s">
        <v>626</v>
      </c>
      <c r="F2963" s="497" t="s">
        <v>624</v>
      </c>
      <c r="G2963" s="464">
        <v>8.5000000000000006E-2</v>
      </c>
      <c r="H2963" s="465">
        <v>167000</v>
      </c>
      <c r="I2963" s="466">
        <f>G2963*H2963</f>
        <v>14195.000000000002</v>
      </c>
      <c r="P2963" s="493"/>
      <c r="Q2963" s="493"/>
    </row>
    <row r="2964" spans="1:17" ht="15" customHeight="1">
      <c r="A2964" s="458"/>
      <c r="B2964" s="459"/>
      <c r="C2964" s="460" t="s">
        <v>621</v>
      </c>
      <c r="D2964" s="495" t="s">
        <v>578</v>
      </c>
      <c r="E2964" s="496" t="s">
        <v>627</v>
      </c>
      <c r="F2964" s="497" t="s">
        <v>624</v>
      </c>
      <c r="G2964" s="464">
        <v>8.5000000000000006E-3</v>
      </c>
      <c r="H2964" s="465">
        <v>200300</v>
      </c>
      <c r="I2964" s="466">
        <f>G2964*H2964</f>
        <v>1702.5500000000002</v>
      </c>
      <c r="P2964" s="493"/>
      <c r="Q2964" s="493"/>
    </row>
    <row r="2965" spans="1:17" ht="15" customHeight="1">
      <c r="A2965" s="458"/>
      <c r="B2965" s="459"/>
      <c r="C2965" s="460" t="s">
        <v>621</v>
      </c>
      <c r="D2965" s="495" t="s">
        <v>628</v>
      </c>
      <c r="E2965" s="496" t="s">
        <v>629</v>
      </c>
      <c r="F2965" s="497" t="s">
        <v>624</v>
      </c>
      <c r="G2965" s="464">
        <v>4.1999999999999997E-3</v>
      </c>
      <c r="H2965" s="465">
        <v>234000</v>
      </c>
      <c r="I2965" s="466">
        <f>G2965*H2965</f>
        <v>982.8</v>
      </c>
      <c r="P2965" s="493"/>
      <c r="Q2965" s="493"/>
    </row>
    <row r="2966" spans="1:17" ht="15" customHeight="1">
      <c r="A2966" s="458"/>
      <c r="B2966" s="459"/>
      <c r="D2966" s="495"/>
      <c r="E2966" s="496"/>
      <c r="F2966" s="497"/>
      <c r="G2966" s="464"/>
      <c r="H2966" s="465"/>
      <c r="I2966" s="466"/>
      <c r="P2966" s="493"/>
      <c r="Q2966" s="493"/>
    </row>
    <row r="2967" spans="1:17" ht="15" customHeight="1">
      <c r="A2967" s="458">
        <v>2</v>
      </c>
      <c r="B2967" s="459" t="s">
        <v>630</v>
      </c>
      <c r="D2967" s="495"/>
      <c r="E2967" s="496"/>
      <c r="F2967" s="497"/>
      <c r="G2967" s="464"/>
      <c r="H2967" s="465"/>
      <c r="I2967" s="466"/>
      <c r="P2967" s="493"/>
      <c r="Q2967" s="493"/>
    </row>
    <row r="2968" spans="1:17" ht="15" customHeight="1">
      <c r="A2968" s="458"/>
      <c r="B2968" s="459"/>
      <c r="C2968" s="460" t="s">
        <v>621</v>
      </c>
      <c r="D2968" s="495" t="s">
        <v>976</v>
      </c>
      <c r="E2968" s="496"/>
      <c r="F2968" s="497" t="s">
        <v>602</v>
      </c>
      <c r="G2968" s="464">
        <v>4.4000000000000004</v>
      </c>
      <c r="H2968" s="465">
        <f>H2947</f>
        <v>385000</v>
      </c>
      <c r="I2968" s="466">
        <f>G2968*H2968</f>
        <v>1694000.0000000002</v>
      </c>
      <c r="P2968" s="493"/>
      <c r="Q2968" s="493"/>
    </row>
    <row r="2969" spans="1:17" ht="15" customHeight="1">
      <c r="A2969" s="458"/>
      <c r="B2969" s="459"/>
      <c r="C2969" s="460" t="s">
        <v>621</v>
      </c>
      <c r="D2969" s="495" t="s">
        <v>977</v>
      </c>
      <c r="E2969" s="496"/>
      <c r="F2969" s="497" t="s">
        <v>602</v>
      </c>
      <c r="G2969" s="464">
        <v>14.6</v>
      </c>
      <c r="H2969" s="465">
        <v>60000</v>
      </c>
      <c r="I2969" s="466">
        <f>G2969*H2969</f>
        <v>876000</v>
      </c>
      <c r="P2969" s="493"/>
      <c r="Q2969" s="493"/>
    </row>
    <row r="2970" spans="1:17" ht="15" customHeight="1">
      <c r="A2970" s="458"/>
      <c r="B2970" s="459"/>
      <c r="D2970" s="495"/>
      <c r="E2970" s="496"/>
      <c r="F2970" s="497"/>
      <c r="G2970" s="464"/>
      <c r="H2970" s="465"/>
      <c r="I2970" s="466"/>
      <c r="P2970" s="493"/>
      <c r="Q2970" s="493"/>
    </row>
    <row r="2971" spans="1:17" ht="15" customHeight="1">
      <c r="A2971" s="473"/>
      <c r="B2971" s="474" t="s">
        <v>643</v>
      </c>
      <c r="C2971" s="475"/>
      <c r="D2971" s="498"/>
      <c r="E2971" s="499"/>
      <c r="F2971" s="500"/>
      <c r="G2971" s="479"/>
      <c r="H2971" s="480"/>
      <c r="I2971" s="480">
        <f>SUM(I2960:I2970)</f>
        <v>2598236.3500000006</v>
      </c>
      <c r="P2971" s="493"/>
      <c r="Q2971" s="493"/>
    </row>
    <row r="2972" spans="1:17" ht="15" customHeight="1">
      <c r="A2972" s="481"/>
      <c r="B2972" s="482" t="s">
        <v>644</v>
      </c>
      <c r="C2972" s="483"/>
      <c r="D2972" s="501"/>
      <c r="E2972" s="483"/>
      <c r="F2972" s="486">
        <v>0.15</v>
      </c>
      <c r="G2972" s="487"/>
      <c r="H2972" s="488"/>
      <c r="I2972" s="480">
        <f>I2971*F2972</f>
        <v>389735.45250000007</v>
      </c>
      <c r="P2972" s="493"/>
      <c r="Q2972" s="493"/>
    </row>
    <row r="2973" spans="1:17" ht="15" customHeight="1">
      <c r="A2973" s="481"/>
      <c r="B2973" s="482" t="s">
        <v>951</v>
      </c>
      <c r="C2973" s="483"/>
      <c r="D2973" s="501"/>
      <c r="E2973" s="483"/>
      <c r="F2973" s="483"/>
      <c r="G2973" s="487"/>
      <c r="H2973" s="488"/>
      <c r="I2973" s="480">
        <f>I2971+I2972</f>
        <v>2987971.8025000007</v>
      </c>
      <c r="P2973" s="493"/>
      <c r="Q2973" s="493"/>
    </row>
    <row r="2974" spans="1:17" ht="15" customHeight="1">
      <c r="A2974" s="502" t="s">
        <v>657</v>
      </c>
      <c r="B2974" s="503"/>
      <c r="C2974" s="504"/>
      <c r="D2974" s="503"/>
      <c r="E2974" s="504"/>
      <c r="F2974" s="504"/>
      <c r="G2974" s="505"/>
      <c r="H2974" s="506"/>
      <c r="I2974" s="507"/>
      <c r="P2974" s="493"/>
      <c r="Q2974" s="493"/>
    </row>
    <row r="2975" spans="1:17" ht="15" customHeight="1">
      <c r="A2975" s="544"/>
      <c r="B2975" s="503"/>
      <c r="C2975" s="504"/>
      <c r="D2975" s="503"/>
      <c r="E2975" s="504"/>
      <c r="F2975" s="504"/>
      <c r="G2975" s="505"/>
      <c r="H2975" s="506">
        <f>0.8*2</f>
        <v>1.6</v>
      </c>
      <c r="I2975" s="507">
        <f>I2973*H2975</f>
        <v>4780754.8840000015</v>
      </c>
      <c r="P2975" s="493"/>
      <c r="Q2975" s="493"/>
    </row>
    <row r="2976" spans="1:17" ht="15" customHeight="1">
      <c r="A2976" s="433" t="s">
        <v>611</v>
      </c>
      <c r="B2976" s="434"/>
      <c r="C2976" s="419" t="s">
        <v>589</v>
      </c>
      <c r="D2976" s="434" t="s">
        <v>978</v>
      </c>
      <c r="E2976" s="419"/>
      <c r="F2976" s="435"/>
      <c r="G2976" s="436"/>
      <c r="H2976" s="437"/>
      <c r="I2976" s="437"/>
      <c r="P2976" s="493"/>
      <c r="Q2976" s="493"/>
    </row>
    <row r="2977" spans="1:17" ht="15" customHeight="1">
      <c r="A2977" s="433" t="s">
        <v>613</v>
      </c>
      <c r="B2977" s="434"/>
      <c r="C2977" s="419" t="s">
        <v>589</v>
      </c>
      <c r="D2977" s="434" t="s">
        <v>601</v>
      </c>
      <c r="E2977" s="419"/>
      <c r="F2977" s="435"/>
      <c r="G2977" s="436"/>
      <c r="H2977" s="437"/>
      <c r="I2977" s="437"/>
      <c r="P2977" s="493"/>
      <c r="Q2977" s="493"/>
    </row>
    <row r="2978" spans="1:17" ht="15" customHeight="1">
      <c r="A2978" s="438" t="s">
        <v>70</v>
      </c>
      <c r="B2978" s="438" t="s">
        <v>350</v>
      </c>
      <c r="C2978" s="439"/>
      <c r="D2978" s="440"/>
      <c r="E2978" s="441" t="s">
        <v>614</v>
      </c>
      <c r="F2978" s="441" t="s">
        <v>615</v>
      </c>
      <c r="G2978" s="442" t="s">
        <v>616</v>
      </c>
      <c r="H2978" s="443" t="s">
        <v>617</v>
      </c>
      <c r="I2978" s="443" t="s">
        <v>618</v>
      </c>
      <c r="P2978" s="493"/>
      <c r="Q2978" s="493"/>
    </row>
    <row r="2979" spans="1:17" ht="15" customHeight="1">
      <c r="A2979" s="444"/>
      <c r="B2979" s="444"/>
      <c r="C2979" s="445"/>
      <c r="D2979" s="446"/>
      <c r="E2979" s="447"/>
      <c r="F2979" s="447"/>
      <c r="G2979" s="448"/>
      <c r="H2979" s="449" t="s">
        <v>619</v>
      </c>
      <c r="I2979" s="449" t="s">
        <v>619</v>
      </c>
      <c r="P2979" s="493"/>
      <c r="Q2979" s="493"/>
    </row>
    <row r="2980" spans="1:17" ht="15" customHeight="1">
      <c r="A2980" s="450"/>
      <c r="B2980" s="451"/>
      <c r="C2980" s="452"/>
      <c r="D2980" s="490"/>
      <c r="E2980" s="491"/>
      <c r="F2980" s="492"/>
      <c r="G2980" s="456"/>
      <c r="H2980" s="457"/>
      <c r="I2980" s="457"/>
      <c r="P2980" s="493"/>
      <c r="Q2980" s="493"/>
    </row>
    <row r="2981" spans="1:17" ht="15" customHeight="1">
      <c r="A2981" s="458">
        <v>1</v>
      </c>
      <c r="B2981" s="459" t="s">
        <v>620</v>
      </c>
      <c r="D2981" s="495"/>
      <c r="E2981" s="496"/>
      <c r="F2981" s="497"/>
      <c r="G2981" s="464"/>
      <c r="H2981" s="465"/>
      <c r="I2981" s="466"/>
      <c r="P2981" s="493"/>
      <c r="Q2981" s="493"/>
    </row>
    <row r="2982" spans="1:17" ht="15" customHeight="1">
      <c r="A2982" s="458"/>
      <c r="B2982" s="459"/>
      <c r="C2982" s="460" t="s">
        <v>621</v>
      </c>
      <c r="D2982" s="495" t="s">
        <v>622</v>
      </c>
      <c r="E2982" s="496" t="s">
        <v>623</v>
      </c>
      <c r="F2982" s="497" t="s">
        <v>624</v>
      </c>
      <c r="G2982" s="464">
        <v>8.5000000000000006E-2</v>
      </c>
      <c r="H2982" s="465">
        <v>133600</v>
      </c>
      <c r="I2982" s="466">
        <f>G2982*H2982</f>
        <v>11356</v>
      </c>
      <c r="P2982" s="493"/>
      <c r="Q2982" s="493"/>
    </row>
    <row r="2983" spans="1:17" ht="15" customHeight="1">
      <c r="A2983" s="458"/>
      <c r="B2983" s="459"/>
      <c r="C2983" s="460" t="s">
        <v>621</v>
      </c>
      <c r="D2983" s="495" t="s">
        <v>969</v>
      </c>
      <c r="E2983" s="496" t="s">
        <v>626</v>
      </c>
      <c r="F2983" s="497" t="s">
        <v>624</v>
      </c>
      <c r="G2983" s="464">
        <v>8.5000000000000006E-2</v>
      </c>
      <c r="H2983" s="465">
        <v>167000</v>
      </c>
      <c r="I2983" s="466">
        <f>G2983*H2983</f>
        <v>14195.000000000002</v>
      </c>
      <c r="P2983" s="493"/>
      <c r="Q2983" s="493"/>
    </row>
    <row r="2984" spans="1:17" ht="15" customHeight="1">
      <c r="A2984" s="458"/>
      <c r="B2984" s="459"/>
      <c r="C2984" s="460" t="s">
        <v>621</v>
      </c>
      <c r="D2984" s="495" t="s">
        <v>578</v>
      </c>
      <c r="E2984" s="496" t="s">
        <v>627</v>
      </c>
      <c r="F2984" s="497" t="s">
        <v>624</v>
      </c>
      <c r="G2984" s="464">
        <v>8.9999999999999993E-3</v>
      </c>
      <c r="H2984" s="465">
        <v>200300</v>
      </c>
      <c r="I2984" s="466">
        <f>G2984*H2984</f>
        <v>1802.6999999999998</v>
      </c>
      <c r="P2984" s="493"/>
      <c r="Q2984" s="493"/>
    </row>
    <row r="2985" spans="1:17" ht="15" customHeight="1">
      <c r="A2985" s="458"/>
      <c r="B2985" s="459"/>
      <c r="C2985" s="460" t="s">
        <v>621</v>
      </c>
      <c r="D2985" s="495" t="s">
        <v>628</v>
      </c>
      <c r="E2985" s="496" t="s">
        <v>629</v>
      </c>
      <c r="F2985" s="497" t="s">
        <v>624</v>
      </c>
      <c r="G2985" s="464">
        <v>5.0000000000000001E-3</v>
      </c>
      <c r="H2985" s="465">
        <v>234000</v>
      </c>
      <c r="I2985" s="466">
        <f>G2985*H2985</f>
        <v>1170</v>
      </c>
      <c r="P2985" s="493"/>
      <c r="Q2985" s="493"/>
    </row>
    <row r="2986" spans="1:17" ht="15" customHeight="1">
      <c r="A2986" s="458"/>
      <c r="B2986" s="459"/>
      <c r="D2986" s="495"/>
      <c r="E2986" s="496"/>
      <c r="F2986" s="497"/>
      <c r="G2986" s="464"/>
      <c r="H2986" s="465"/>
      <c r="I2986" s="466"/>
      <c r="P2986" s="493"/>
      <c r="Q2986" s="493"/>
    </row>
    <row r="2987" spans="1:17" ht="15" customHeight="1">
      <c r="A2987" s="458">
        <v>2</v>
      </c>
      <c r="B2987" s="459" t="s">
        <v>630</v>
      </c>
      <c r="D2987" s="495"/>
      <c r="E2987" s="496"/>
      <c r="F2987" s="497"/>
      <c r="G2987" s="464"/>
      <c r="H2987" s="465"/>
      <c r="I2987" s="466"/>
      <c r="P2987" s="493"/>
      <c r="Q2987" s="493"/>
    </row>
    <row r="2988" spans="1:17" ht="15" customHeight="1">
      <c r="A2988" s="458"/>
      <c r="B2988" s="459"/>
      <c r="C2988" s="460" t="s">
        <v>621</v>
      </c>
      <c r="D2988" s="495" t="s">
        <v>976</v>
      </c>
      <c r="E2988" s="496"/>
      <c r="F2988" s="497" t="s">
        <v>602</v>
      </c>
      <c r="G2988" s="464">
        <v>4.4000000000000004</v>
      </c>
      <c r="H2988" s="465">
        <f>H2968</f>
        <v>385000</v>
      </c>
      <c r="I2988" s="466">
        <f>G2988*H2988</f>
        <v>1694000.0000000002</v>
      </c>
      <c r="P2988" s="493"/>
      <c r="Q2988" s="493"/>
    </row>
    <row r="2989" spans="1:17" ht="15" customHeight="1">
      <c r="A2989" s="458"/>
      <c r="B2989" s="459"/>
      <c r="C2989" s="460" t="s">
        <v>621</v>
      </c>
      <c r="D2989" s="495" t="s">
        <v>979</v>
      </c>
      <c r="E2989" s="496"/>
      <c r="F2989" s="497" t="s">
        <v>602</v>
      </c>
      <c r="G2989" s="464">
        <v>4.5</v>
      </c>
      <c r="H2989" s="465">
        <v>120000</v>
      </c>
      <c r="I2989" s="466">
        <f>G2989*H2989</f>
        <v>540000</v>
      </c>
      <c r="P2989" s="493"/>
      <c r="Q2989" s="493"/>
    </row>
    <row r="2990" spans="1:17" ht="15" customHeight="1">
      <c r="A2990" s="458"/>
      <c r="B2990" s="459"/>
      <c r="C2990" s="460" t="s">
        <v>621</v>
      </c>
      <c r="D2990" s="495" t="s">
        <v>973</v>
      </c>
      <c r="E2990" s="496"/>
      <c r="F2990" s="497" t="s">
        <v>974</v>
      </c>
      <c r="G2990" s="464">
        <v>0.27</v>
      </c>
      <c r="H2990" s="465">
        <f>H2969</f>
        <v>60000</v>
      </c>
      <c r="I2990" s="466">
        <f>G2990*H2990</f>
        <v>16200.000000000002</v>
      </c>
      <c r="P2990" s="493"/>
      <c r="Q2990" s="493"/>
    </row>
    <row r="2991" spans="1:17" ht="15" customHeight="1">
      <c r="A2991" s="458"/>
      <c r="B2991" s="459"/>
      <c r="D2991" s="495"/>
      <c r="E2991" s="496"/>
      <c r="F2991" s="497"/>
      <c r="G2991" s="464"/>
      <c r="H2991" s="465"/>
      <c r="I2991" s="466"/>
      <c r="P2991" s="493"/>
      <c r="Q2991" s="493"/>
    </row>
    <row r="2992" spans="1:17" ht="15" customHeight="1">
      <c r="A2992" s="473"/>
      <c r="B2992" s="474" t="s">
        <v>643</v>
      </c>
      <c r="C2992" s="475"/>
      <c r="D2992" s="498"/>
      <c r="E2992" s="499"/>
      <c r="F2992" s="500"/>
      <c r="G2992" s="479"/>
      <c r="H2992" s="480"/>
      <c r="I2992" s="480">
        <f>SUM(I2980:I2991)</f>
        <v>2278723.7000000002</v>
      </c>
      <c r="P2992" s="493"/>
      <c r="Q2992" s="493"/>
    </row>
    <row r="2993" spans="1:17" ht="15" customHeight="1">
      <c r="A2993" s="481"/>
      <c r="B2993" s="482" t="s">
        <v>644</v>
      </c>
      <c r="C2993" s="483"/>
      <c r="D2993" s="501"/>
      <c r="E2993" s="483"/>
      <c r="F2993" s="486">
        <v>0.15</v>
      </c>
      <c r="G2993" s="487"/>
      <c r="H2993" s="488"/>
      <c r="I2993" s="480">
        <f>I2992*F2993</f>
        <v>341808.55499999999</v>
      </c>
      <c r="P2993" s="493"/>
      <c r="Q2993" s="493"/>
    </row>
    <row r="2994" spans="1:17" ht="15" customHeight="1">
      <c r="A2994" s="481"/>
      <c r="B2994" s="482" t="s">
        <v>951</v>
      </c>
      <c r="C2994" s="483"/>
      <c r="D2994" s="501"/>
      <c r="E2994" s="483"/>
      <c r="F2994" s="483"/>
      <c r="G2994" s="487"/>
      <c r="H2994" s="488"/>
      <c r="I2994" s="480">
        <f>I2992+I2993</f>
        <v>2620532.2550000004</v>
      </c>
      <c r="P2994" s="493"/>
      <c r="Q2994" s="493"/>
    </row>
    <row r="2995" spans="1:17" ht="15" customHeight="1">
      <c r="A2995" s="502" t="s">
        <v>657</v>
      </c>
      <c r="B2995" s="503"/>
      <c r="C2995" s="504"/>
      <c r="D2995" s="503"/>
      <c r="E2995" s="504"/>
      <c r="F2995" s="504"/>
      <c r="G2995" s="505"/>
      <c r="H2995" s="506"/>
      <c r="I2995" s="507"/>
      <c r="P2995" s="493"/>
      <c r="Q2995" s="493"/>
    </row>
    <row r="2996" spans="1:17" ht="15" customHeight="1">
      <c r="A2996" s="544"/>
      <c r="B2996" s="503"/>
      <c r="C2996" s="504"/>
      <c r="D2996" s="503"/>
      <c r="E2996" s="504"/>
      <c r="F2996" s="504"/>
      <c r="G2996" s="505"/>
      <c r="H2996" s="506"/>
      <c r="I2996" s="507"/>
      <c r="P2996" s="493"/>
      <c r="Q2996" s="493"/>
    </row>
    <row r="2997" spans="1:17" ht="15" customHeight="1">
      <c r="A2997" s="433" t="s">
        <v>611</v>
      </c>
      <c r="B2997" s="434"/>
      <c r="C2997" s="419" t="s">
        <v>589</v>
      </c>
      <c r="D2997" s="434" t="s">
        <v>980</v>
      </c>
      <c r="E2997" s="419"/>
      <c r="F2997" s="435"/>
      <c r="G2997" s="436"/>
      <c r="H2997" s="437"/>
      <c r="I2997" s="437"/>
      <c r="P2997" s="493"/>
      <c r="Q2997" s="493"/>
    </row>
    <row r="2998" spans="1:17" ht="15" customHeight="1">
      <c r="A2998" s="433" t="s">
        <v>613</v>
      </c>
      <c r="B2998" s="434"/>
      <c r="C2998" s="419" t="s">
        <v>589</v>
      </c>
      <c r="D2998" s="434" t="s">
        <v>601</v>
      </c>
      <c r="E2998" s="419"/>
      <c r="F2998" s="435"/>
      <c r="G2998" s="436"/>
      <c r="H2998" s="437"/>
      <c r="I2998" s="437"/>
      <c r="P2998" s="493"/>
      <c r="Q2998" s="493"/>
    </row>
    <row r="2999" spans="1:17" ht="15" customHeight="1">
      <c r="A2999" s="438" t="s">
        <v>70</v>
      </c>
      <c r="B2999" s="438" t="s">
        <v>350</v>
      </c>
      <c r="C2999" s="439"/>
      <c r="D2999" s="440"/>
      <c r="E2999" s="441" t="s">
        <v>614</v>
      </c>
      <c r="F2999" s="441" t="s">
        <v>615</v>
      </c>
      <c r="G2999" s="442" t="s">
        <v>616</v>
      </c>
      <c r="H2999" s="443" t="s">
        <v>617</v>
      </c>
      <c r="I2999" s="443" t="s">
        <v>618</v>
      </c>
      <c r="P2999" s="493"/>
      <c r="Q2999" s="493"/>
    </row>
    <row r="3000" spans="1:17" ht="15" customHeight="1">
      <c r="A3000" s="444"/>
      <c r="B3000" s="444"/>
      <c r="C3000" s="445"/>
      <c r="D3000" s="446"/>
      <c r="E3000" s="447"/>
      <c r="F3000" s="447"/>
      <c r="G3000" s="448"/>
      <c r="H3000" s="449" t="s">
        <v>619</v>
      </c>
      <c r="I3000" s="449" t="s">
        <v>619</v>
      </c>
      <c r="P3000" s="493"/>
      <c r="Q3000" s="493"/>
    </row>
    <row r="3001" spans="1:17" ht="15" customHeight="1">
      <c r="A3001" s="450"/>
      <c r="B3001" s="451"/>
      <c r="C3001" s="452"/>
      <c r="D3001" s="490"/>
      <c r="E3001" s="491"/>
      <c r="F3001" s="492"/>
      <c r="G3001" s="456"/>
      <c r="H3001" s="457"/>
      <c r="I3001" s="457"/>
      <c r="P3001" s="493"/>
      <c r="Q3001" s="493"/>
    </row>
    <row r="3002" spans="1:17" ht="15" customHeight="1">
      <c r="A3002" s="458">
        <v>1</v>
      </c>
      <c r="B3002" s="459" t="s">
        <v>620</v>
      </c>
      <c r="D3002" s="495"/>
      <c r="E3002" s="496"/>
      <c r="F3002" s="497"/>
      <c r="G3002" s="464"/>
      <c r="H3002" s="465"/>
      <c r="I3002" s="466"/>
      <c r="P3002" s="493"/>
      <c r="Q3002" s="493"/>
    </row>
    <row r="3003" spans="1:17" ht="15" customHeight="1">
      <c r="A3003" s="458"/>
      <c r="B3003" s="459"/>
      <c r="C3003" s="460" t="s">
        <v>621</v>
      </c>
      <c r="D3003" s="495" t="s">
        <v>622</v>
      </c>
      <c r="E3003" s="496" t="s">
        <v>623</v>
      </c>
      <c r="F3003" s="497" t="s">
        <v>624</v>
      </c>
      <c r="G3003" s="464">
        <v>1.67</v>
      </c>
      <c r="H3003" s="465">
        <v>133600</v>
      </c>
      <c r="I3003" s="466">
        <f>G3003*H3003</f>
        <v>223112</v>
      </c>
      <c r="P3003" s="493"/>
      <c r="Q3003" s="493"/>
    </row>
    <row r="3004" spans="1:17" ht="15" customHeight="1">
      <c r="A3004" s="458"/>
      <c r="B3004" s="459"/>
      <c r="C3004" s="460" t="s">
        <v>621</v>
      </c>
      <c r="D3004" s="495" t="s">
        <v>969</v>
      </c>
      <c r="E3004" s="496" t="s">
        <v>626</v>
      </c>
      <c r="F3004" s="497" t="s">
        <v>624</v>
      </c>
      <c r="G3004" s="464">
        <v>1.67</v>
      </c>
      <c r="H3004" s="465">
        <v>167000</v>
      </c>
      <c r="I3004" s="466">
        <f>G3004*H3004</f>
        <v>278890</v>
      </c>
      <c r="P3004" s="493"/>
      <c r="Q3004" s="493"/>
    </row>
    <row r="3005" spans="1:17" ht="15" customHeight="1">
      <c r="A3005" s="458"/>
      <c r="B3005" s="459"/>
      <c r="C3005" s="460" t="s">
        <v>621</v>
      </c>
      <c r="D3005" s="495" t="s">
        <v>578</v>
      </c>
      <c r="E3005" s="496" t="s">
        <v>627</v>
      </c>
      <c r="F3005" s="497" t="s">
        <v>624</v>
      </c>
      <c r="G3005" s="464">
        <v>0.16700000000000001</v>
      </c>
      <c r="H3005" s="465">
        <v>200300</v>
      </c>
      <c r="I3005" s="466">
        <f>G3005*H3005</f>
        <v>33450.1</v>
      </c>
      <c r="P3005" s="493"/>
      <c r="Q3005" s="493"/>
    </row>
    <row r="3006" spans="1:17" ht="15" customHeight="1">
      <c r="A3006" s="458"/>
      <c r="B3006" s="459"/>
      <c r="C3006" s="460" t="s">
        <v>621</v>
      </c>
      <c r="D3006" s="495" t="s">
        <v>628</v>
      </c>
      <c r="E3006" s="496" t="s">
        <v>629</v>
      </c>
      <c r="F3006" s="497" t="s">
        <v>624</v>
      </c>
      <c r="G3006" s="464">
        <v>8.3000000000000004E-2</v>
      </c>
      <c r="H3006" s="465">
        <v>234000</v>
      </c>
      <c r="I3006" s="466">
        <f>G3006*H3006</f>
        <v>19422</v>
      </c>
      <c r="P3006" s="493"/>
      <c r="Q3006" s="493"/>
    </row>
    <row r="3007" spans="1:17" ht="15" customHeight="1">
      <c r="A3007" s="458"/>
      <c r="B3007" s="459"/>
      <c r="D3007" s="495"/>
      <c r="E3007" s="496"/>
      <c r="F3007" s="497"/>
      <c r="G3007" s="464"/>
      <c r="H3007" s="465"/>
      <c r="I3007" s="466"/>
      <c r="P3007" s="493"/>
      <c r="Q3007" s="493"/>
    </row>
    <row r="3008" spans="1:17" ht="15" customHeight="1">
      <c r="A3008" s="458">
        <v>2</v>
      </c>
      <c r="B3008" s="459" t="s">
        <v>630</v>
      </c>
      <c r="D3008" s="495"/>
      <c r="E3008" s="496"/>
      <c r="F3008" s="497"/>
      <c r="G3008" s="464"/>
      <c r="H3008" s="465"/>
      <c r="I3008" s="466"/>
      <c r="P3008" s="493"/>
      <c r="Q3008" s="493"/>
    </row>
    <row r="3009" spans="1:17" ht="15" customHeight="1">
      <c r="A3009" s="458"/>
      <c r="B3009" s="459"/>
      <c r="C3009" s="460" t="s">
        <v>621</v>
      </c>
      <c r="D3009" s="495" t="s">
        <v>981</v>
      </c>
      <c r="E3009" s="496"/>
      <c r="F3009" s="497" t="s">
        <v>96</v>
      </c>
      <c r="G3009" s="464">
        <v>6.1769999999999996</v>
      </c>
      <c r="H3009" s="465">
        <v>19500</v>
      </c>
      <c r="I3009" s="466">
        <f>G3009*H3009</f>
        <v>120451.49999999999</v>
      </c>
      <c r="P3009" s="493"/>
      <c r="Q3009" s="493"/>
    </row>
    <row r="3010" spans="1:17" ht="15" customHeight="1">
      <c r="A3010" s="458"/>
      <c r="B3010" s="459"/>
      <c r="C3010" s="460" t="s">
        <v>621</v>
      </c>
      <c r="D3010" s="495" t="s">
        <v>967</v>
      </c>
      <c r="E3010" s="496"/>
      <c r="F3010" s="497" t="s">
        <v>963</v>
      </c>
      <c r="G3010" s="464">
        <v>27.08</v>
      </c>
      <c r="H3010" s="465">
        <f>I$3034</f>
        <v>551347.375</v>
      </c>
      <c r="I3010" s="466">
        <f>G3010*H3010</f>
        <v>14930486.914999999</v>
      </c>
      <c r="P3010" s="493"/>
      <c r="Q3010" s="493"/>
    </row>
    <row r="3011" spans="1:17" ht="15" customHeight="1">
      <c r="A3011" s="458"/>
      <c r="B3011" s="459"/>
      <c r="D3011" s="495"/>
      <c r="E3011" s="496"/>
      <c r="F3011" s="497"/>
      <c r="G3011" s="464"/>
      <c r="H3011" s="465"/>
      <c r="I3011" s="466"/>
      <c r="P3011" s="493"/>
      <c r="Q3011" s="493"/>
    </row>
    <row r="3012" spans="1:17" ht="15" customHeight="1">
      <c r="A3012" s="473"/>
      <c r="B3012" s="474" t="s">
        <v>643</v>
      </c>
      <c r="C3012" s="475"/>
      <c r="D3012" s="498"/>
      <c r="E3012" s="499"/>
      <c r="F3012" s="500"/>
      <c r="G3012" s="479"/>
      <c r="H3012" s="480"/>
      <c r="I3012" s="480">
        <f>SUM(I3001:I3011)</f>
        <v>15605812.514999999</v>
      </c>
      <c r="P3012" s="493"/>
      <c r="Q3012" s="493"/>
    </row>
    <row r="3013" spans="1:17" ht="15" customHeight="1">
      <c r="A3013" s="481"/>
      <c r="B3013" s="482" t="s">
        <v>644</v>
      </c>
      <c r="C3013" s="483"/>
      <c r="D3013" s="501"/>
      <c r="E3013" s="483"/>
      <c r="F3013" s="486">
        <v>0.15</v>
      </c>
      <c r="G3013" s="487"/>
      <c r="H3013" s="488"/>
      <c r="I3013" s="480">
        <f>I3012*F3013</f>
        <v>2340871.8772499999</v>
      </c>
      <c r="P3013" s="493"/>
      <c r="Q3013" s="493"/>
    </row>
    <row r="3014" spans="1:17" ht="15" customHeight="1">
      <c r="A3014" s="481"/>
      <c r="B3014" s="482" t="s">
        <v>951</v>
      </c>
      <c r="C3014" s="483"/>
      <c r="D3014" s="501"/>
      <c r="E3014" s="483"/>
      <c r="F3014" s="483"/>
      <c r="G3014" s="487"/>
      <c r="H3014" s="488"/>
      <c r="I3014" s="480">
        <f>I3012+I3013</f>
        <v>17946684.392249998</v>
      </c>
      <c r="P3014" s="493"/>
      <c r="Q3014" s="493"/>
    </row>
    <row r="3015" spans="1:17" ht="15" customHeight="1">
      <c r="A3015" s="502" t="s">
        <v>657</v>
      </c>
      <c r="B3015" s="503"/>
      <c r="C3015" s="504"/>
      <c r="D3015" s="503"/>
      <c r="E3015" s="504"/>
      <c r="F3015" s="504"/>
      <c r="G3015" s="505"/>
      <c r="H3015" s="506"/>
      <c r="I3015" s="507"/>
      <c r="P3015" s="493"/>
      <c r="Q3015" s="493"/>
    </row>
    <row r="3016" spans="1:17" ht="15" customHeight="1">
      <c r="A3016" s="544"/>
      <c r="B3016" s="503"/>
      <c r="C3016" s="504"/>
      <c r="D3016" s="503"/>
      <c r="E3016" s="504"/>
      <c r="F3016" s="504"/>
      <c r="G3016" s="505"/>
      <c r="H3016" s="506"/>
      <c r="I3016" s="507"/>
      <c r="P3016" s="493"/>
      <c r="Q3016" s="493"/>
    </row>
    <row r="3017" spans="1:17" ht="15" customHeight="1">
      <c r="A3017" s="433" t="s">
        <v>611</v>
      </c>
      <c r="B3017" s="434"/>
      <c r="C3017" s="419" t="s">
        <v>589</v>
      </c>
      <c r="D3017" s="434" t="s">
        <v>982</v>
      </c>
      <c r="E3017" s="419"/>
      <c r="F3017" s="435"/>
      <c r="G3017" s="436"/>
      <c r="H3017" s="437"/>
      <c r="I3017" s="437"/>
      <c r="P3017" s="493"/>
      <c r="Q3017" s="493"/>
    </row>
    <row r="3018" spans="1:17" ht="15" customHeight="1">
      <c r="A3018" s="433" t="s">
        <v>613</v>
      </c>
      <c r="B3018" s="434"/>
      <c r="C3018" s="419" t="s">
        <v>589</v>
      </c>
      <c r="D3018" s="434" t="s">
        <v>601</v>
      </c>
      <c r="E3018" s="419"/>
      <c r="F3018" s="435"/>
      <c r="G3018" s="436"/>
      <c r="H3018" s="437"/>
      <c r="I3018" s="437"/>
      <c r="P3018" s="493"/>
      <c r="Q3018" s="493"/>
    </row>
    <row r="3019" spans="1:17" ht="15" customHeight="1">
      <c r="A3019" s="438" t="s">
        <v>70</v>
      </c>
      <c r="B3019" s="438" t="s">
        <v>350</v>
      </c>
      <c r="C3019" s="439"/>
      <c r="D3019" s="440"/>
      <c r="E3019" s="441" t="s">
        <v>614</v>
      </c>
      <c r="F3019" s="441" t="s">
        <v>615</v>
      </c>
      <c r="G3019" s="442" t="s">
        <v>616</v>
      </c>
      <c r="H3019" s="443" t="s">
        <v>617</v>
      </c>
      <c r="I3019" s="443" t="s">
        <v>618</v>
      </c>
      <c r="P3019" s="493"/>
      <c r="Q3019" s="493"/>
    </row>
    <row r="3020" spans="1:17" ht="15" customHeight="1">
      <c r="A3020" s="444"/>
      <c r="B3020" s="444"/>
      <c r="C3020" s="445"/>
      <c r="D3020" s="446"/>
      <c r="E3020" s="447"/>
      <c r="F3020" s="447"/>
      <c r="G3020" s="448"/>
      <c r="H3020" s="449" t="s">
        <v>619</v>
      </c>
      <c r="I3020" s="449" t="s">
        <v>619</v>
      </c>
      <c r="P3020" s="493"/>
      <c r="Q3020" s="493"/>
    </row>
    <row r="3021" spans="1:17" ht="15" customHeight="1">
      <c r="A3021" s="450"/>
      <c r="B3021" s="451"/>
      <c r="C3021" s="452"/>
      <c r="D3021" s="490"/>
      <c r="E3021" s="491"/>
      <c r="F3021" s="492"/>
      <c r="G3021" s="456"/>
      <c r="H3021" s="457"/>
      <c r="I3021" s="457"/>
      <c r="P3021" s="493"/>
      <c r="Q3021" s="493"/>
    </row>
    <row r="3022" spans="1:17" ht="15" customHeight="1">
      <c r="A3022" s="458">
        <v>1</v>
      </c>
      <c r="B3022" s="459" t="s">
        <v>620</v>
      </c>
      <c r="D3022" s="495"/>
      <c r="E3022" s="496"/>
      <c r="F3022" s="497"/>
      <c r="G3022" s="464"/>
      <c r="H3022" s="465"/>
      <c r="I3022" s="466"/>
      <c r="P3022" s="493"/>
      <c r="Q3022" s="493"/>
    </row>
    <row r="3023" spans="1:17" ht="15" customHeight="1">
      <c r="A3023" s="458"/>
      <c r="B3023" s="459"/>
      <c r="C3023" s="460" t="s">
        <v>621</v>
      </c>
      <c r="D3023" s="495" t="s">
        <v>622</v>
      </c>
      <c r="E3023" s="496" t="s">
        <v>623</v>
      </c>
      <c r="F3023" s="497" t="s">
        <v>624</v>
      </c>
      <c r="G3023" s="464">
        <v>0.35</v>
      </c>
      <c r="H3023" s="465">
        <v>133600</v>
      </c>
      <c r="I3023" s="466">
        <f>G3023*H3023</f>
        <v>46760</v>
      </c>
      <c r="P3023" s="493"/>
      <c r="Q3023" s="493"/>
    </row>
    <row r="3024" spans="1:17" ht="15" customHeight="1">
      <c r="A3024" s="458"/>
      <c r="B3024" s="459"/>
      <c r="C3024" s="460" t="s">
        <v>621</v>
      </c>
      <c r="D3024" s="495" t="s">
        <v>969</v>
      </c>
      <c r="E3024" s="496" t="s">
        <v>626</v>
      </c>
      <c r="F3024" s="497" t="s">
        <v>624</v>
      </c>
      <c r="G3024" s="464">
        <v>0.35</v>
      </c>
      <c r="H3024" s="465">
        <v>167000</v>
      </c>
      <c r="I3024" s="466">
        <f>G3024*H3024</f>
        <v>58449.999999999993</v>
      </c>
      <c r="P3024" s="493"/>
      <c r="Q3024" s="493"/>
    </row>
    <row r="3025" spans="1:17" ht="15" customHeight="1">
      <c r="A3025" s="458"/>
      <c r="B3025" s="459"/>
      <c r="C3025" s="460" t="s">
        <v>621</v>
      </c>
      <c r="D3025" s="495" t="s">
        <v>578</v>
      </c>
      <c r="E3025" s="496" t="s">
        <v>627</v>
      </c>
      <c r="F3025" s="497" t="s">
        <v>624</v>
      </c>
      <c r="G3025" s="464">
        <v>3.5000000000000003E-2</v>
      </c>
      <c r="H3025" s="465">
        <v>200300</v>
      </c>
      <c r="I3025" s="466">
        <f>G3025*H3025</f>
        <v>7010.5000000000009</v>
      </c>
      <c r="P3025" s="493"/>
      <c r="Q3025" s="493"/>
    </row>
    <row r="3026" spans="1:17" ht="15" customHeight="1">
      <c r="A3026" s="458"/>
      <c r="B3026" s="459"/>
      <c r="C3026" s="460" t="s">
        <v>621</v>
      </c>
      <c r="D3026" s="495" t="s">
        <v>628</v>
      </c>
      <c r="E3026" s="496" t="s">
        <v>629</v>
      </c>
      <c r="F3026" s="497" t="s">
        <v>624</v>
      </c>
      <c r="G3026" s="464">
        <v>1.7999999999999999E-2</v>
      </c>
      <c r="H3026" s="465">
        <v>234000</v>
      </c>
      <c r="I3026" s="466">
        <f>G3026*H3026</f>
        <v>4212</v>
      </c>
      <c r="P3026" s="493"/>
      <c r="Q3026" s="493"/>
    </row>
    <row r="3027" spans="1:17" ht="15" customHeight="1">
      <c r="A3027" s="458">
        <v>2</v>
      </c>
      <c r="B3027" s="459" t="s">
        <v>630</v>
      </c>
      <c r="D3027" s="495"/>
      <c r="E3027" s="496"/>
      <c r="F3027" s="497"/>
      <c r="G3027" s="464"/>
      <c r="H3027" s="465"/>
      <c r="I3027" s="466"/>
      <c r="P3027" s="493"/>
      <c r="Q3027" s="493"/>
    </row>
    <row r="3028" spans="1:17" ht="15" customHeight="1">
      <c r="A3028" s="458"/>
      <c r="B3028" s="459"/>
      <c r="C3028" s="460" t="s">
        <v>621</v>
      </c>
      <c r="D3028" s="588" t="s">
        <v>983</v>
      </c>
      <c r="E3028" s="496"/>
      <c r="F3028" s="497" t="s">
        <v>602</v>
      </c>
      <c r="G3028" s="464">
        <v>5</v>
      </c>
      <c r="H3028" s="465">
        <f>396000/6</f>
        <v>66000</v>
      </c>
      <c r="I3028" s="466">
        <f>G3028*H3028</f>
        <v>330000</v>
      </c>
      <c r="P3028" s="493"/>
      <c r="Q3028" s="493"/>
    </row>
    <row r="3029" spans="1:17" ht="15" customHeight="1">
      <c r="A3029" s="458"/>
      <c r="B3029" s="459"/>
      <c r="C3029" s="460" t="s">
        <v>621</v>
      </c>
      <c r="D3029" s="495" t="s">
        <v>984</v>
      </c>
      <c r="E3029" s="496"/>
      <c r="F3029" s="497" t="s">
        <v>600</v>
      </c>
      <c r="G3029" s="464">
        <v>0.1</v>
      </c>
      <c r="H3029" s="465">
        <f>I3028</f>
        <v>330000</v>
      </c>
      <c r="I3029" s="466">
        <f>G3029*H3029</f>
        <v>33000</v>
      </c>
      <c r="P3029" s="493"/>
      <c r="Q3029" s="493"/>
    </row>
    <row r="3030" spans="1:17" ht="15" customHeight="1">
      <c r="A3030" s="458"/>
      <c r="B3030" s="459"/>
      <c r="D3030" s="495"/>
      <c r="E3030" s="496"/>
      <c r="F3030" s="497"/>
      <c r="G3030" s="464"/>
      <c r="H3030" s="465"/>
      <c r="I3030" s="466"/>
      <c r="P3030" s="493"/>
      <c r="Q3030" s="493"/>
    </row>
    <row r="3031" spans="1:17" ht="15" customHeight="1">
      <c r="A3031" s="458"/>
      <c r="B3031" s="459"/>
      <c r="D3031" s="495"/>
      <c r="E3031" s="496"/>
      <c r="F3031" s="497"/>
      <c r="G3031" s="464"/>
      <c r="H3031" s="465"/>
      <c r="I3031" s="466"/>
      <c r="P3031" s="493"/>
      <c r="Q3031" s="493"/>
    </row>
    <row r="3032" spans="1:17" ht="15" customHeight="1">
      <c r="A3032" s="473"/>
      <c r="B3032" s="474" t="s">
        <v>643</v>
      </c>
      <c r="C3032" s="475"/>
      <c r="D3032" s="498"/>
      <c r="E3032" s="499"/>
      <c r="F3032" s="500"/>
      <c r="G3032" s="479"/>
      <c r="H3032" s="480"/>
      <c r="I3032" s="480">
        <f>SUM(I3021:I3031)</f>
        <v>479432.5</v>
      </c>
      <c r="P3032" s="493"/>
      <c r="Q3032" s="493"/>
    </row>
    <row r="3033" spans="1:17" ht="15" customHeight="1">
      <c r="A3033" s="481"/>
      <c r="B3033" s="482" t="s">
        <v>644</v>
      </c>
      <c r="C3033" s="483"/>
      <c r="D3033" s="501"/>
      <c r="E3033" s="483"/>
      <c r="F3033" s="486">
        <v>0.15</v>
      </c>
      <c r="G3033" s="487"/>
      <c r="H3033" s="488"/>
      <c r="I3033" s="480">
        <f>I3032*F3033</f>
        <v>71914.875</v>
      </c>
      <c r="P3033" s="493"/>
      <c r="Q3033" s="493"/>
    </row>
    <row r="3034" spans="1:17" ht="15" customHeight="1">
      <c r="A3034" s="481"/>
      <c r="B3034" s="482" t="s">
        <v>951</v>
      </c>
      <c r="C3034" s="483"/>
      <c r="D3034" s="501"/>
      <c r="E3034" s="483"/>
      <c r="F3034" s="483"/>
      <c r="G3034" s="487"/>
      <c r="H3034" s="488"/>
      <c r="I3034" s="480">
        <f>I3032+I3033</f>
        <v>551347.375</v>
      </c>
      <c r="P3034" s="493"/>
      <c r="Q3034" s="493"/>
    </row>
    <row r="3035" spans="1:17" ht="15" customHeight="1">
      <c r="A3035" s="502" t="s">
        <v>657</v>
      </c>
      <c r="B3035" s="503"/>
      <c r="C3035" s="504"/>
      <c r="D3035" s="503"/>
      <c r="E3035" s="504"/>
      <c r="F3035" s="504"/>
      <c r="G3035" s="505"/>
      <c r="H3035" s="506"/>
      <c r="I3035" s="507"/>
      <c r="P3035" s="493"/>
      <c r="Q3035" s="493"/>
    </row>
    <row r="3036" spans="1:17" ht="15" customHeight="1">
      <c r="A3036" s="544"/>
      <c r="B3036" s="503"/>
      <c r="C3036" s="504"/>
      <c r="D3036" s="503"/>
      <c r="E3036" s="504"/>
      <c r="F3036" s="504"/>
      <c r="G3036" s="505"/>
      <c r="H3036" s="506"/>
      <c r="I3036" s="507"/>
      <c r="P3036" s="493"/>
      <c r="Q3036" s="493"/>
    </row>
    <row r="3037" spans="1:17" ht="15" customHeight="1">
      <c r="A3037" s="433" t="s">
        <v>611</v>
      </c>
      <c r="B3037" s="434"/>
      <c r="C3037" s="419" t="s">
        <v>589</v>
      </c>
      <c r="D3037" s="434" t="s">
        <v>985</v>
      </c>
      <c r="E3037" s="419"/>
      <c r="F3037" s="435"/>
      <c r="G3037" s="436"/>
      <c r="H3037" s="437"/>
      <c r="I3037" s="437"/>
      <c r="P3037" s="493"/>
      <c r="Q3037" s="493"/>
    </row>
    <row r="3038" spans="1:17" ht="15" customHeight="1">
      <c r="A3038" s="433" t="s">
        <v>613</v>
      </c>
      <c r="B3038" s="434"/>
      <c r="C3038" s="419" t="s">
        <v>589</v>
      </c>
      <c r="D3038" s="434" t="s">
        <v>601</v>
      </c>
      <c r="E3038" s="419"/>
      <c r="F3038" s="435"/>
      <c r="G3038" s="436"/>
      <c r="H3038" s="437"/>
      <c r="I3038" s="437"/>
      <c r="P3038" s="493"/>
      <c r="Q3038" s="493"/>
    </row>
    <row r="3039" spans="1:17" ht="15" customHeight="1">
      <c r="A3039" s="438" t="s">
        <v>70</v>
      </c>
      <c r="B3039" s="438" t="s">
        <v>350</v>
      </c>
      <c r="C3039" s="439"/>
      <c r="D3039" s="440"/>
      <c r="E3039" s="441" t="s">
        <v>614</v>
      </c>
      <c r="F3039" s="441" t="s">
        <v>615</v>
      </c>
      <c r="G3039" s="442" t="s">
        <v>616</v>
      </c>
      <c r="H3039" s="443" t="s">
        <v>617</v>
      </c>
      <c r="I3039" s="443" t="s">
        <v>618</v>
      </c>
      <c r="P3039" s="493"/>
      <c r="Q3039" s="493"/>
    </row>
    <row r="3040" spans="1:17" ht="15" customHeight="1">
      <c r="A3040" s="444"/>
      <c r="B3040" s="444"/>
      <c r="C3040" s="445"/>
      <c r="D3040" s="446"/>
      <c r="E3040" s="447"/>
      <c r="F3040" s="447"/>
      <c r="G3040" s="448"/>
      <c r="H3040" s="449" t="s">
        <v>619</v>
      </c>
      <c r="I3040" s="449" t="s">
        <v>619</v>
      </c>
      <c r="P3040" s="493"/>
      <c r="Q3040" s="493"/>
    </row>
    <row r="3041" spans="1:17" ht="15" customHeight="1">
      <c r="A3041" s="450"/>
      <c r="B3041" s="451"/>
      <c r="C3041" s="452"/>
      <c r="D3041" s="490"/>
      <c r="E3041" s="491"/>
      <c r="F3041" s="492"/>
      <c r="G3041" s="456"/>
      <c r="H3041" s="457"/>
      <c r="I3041" s="457"/>
      <c r="P3041" s="493"/>
      <c r="Q3041" s="493"/>
    </row>
    <row r="3042" spans="1:17" ht="15" customHeight="1">
      <c r="A3042" s="458">
        <v>1</v>
      </c>
      <c r="B3042" s="459" t="s">
        <v>620</v>
      </c>
      <c r="D3042" s="495"/>
      <c r="E3042" s="496"/>
      <c r="F3042" s="497"/>
      <c r="G3042" s="464"/>
      <c r="H3042" s="465"/>
      <c r="I3042" s="466"/>
      <c r="P3042" s="493"/>
      <c r="Q3042" s="493"/>
    </row>
    <row r="3043" spans="1:17" ht="15" customHeight="1">
      <c r="A3043" s="458"/>
      <c r="B3043" s="459"/>
      <c r="C3043" s="460" t="s">
        <v>621</v>
      </c>
      <c r="D3043" s="495" t="s">
        <v>622</v>
      </c>
      <c r="E3043" s="496" t="s">
        <v>623</v>
      </c>
      <c r="F3043" s="497" t="s">
        <v>624</v>
      </c>
      <c r="G3043" s="464">
        <v>0.35</v>
      </c>
      <c r="H3043" s="465">
        <f>H3023</f>
        <v>133600</v>
      </c>
      <c r="I3043" s="466">
        <f>G3043*H3043</f>
        <v>46760</v>
      </c>
      <c r="P3043" s="493"/>
      <c r="Q3043" s="493"/>
    </row>
    <row r="3044" spans="1:17" ht="15" customHeight="1">
      <c r="A3044" s="458"/>
      <c r="B3044" s="459"/>
      <c r="C3044" s="460" t="s">
        <v>621</v>
      </c>
      <c r="D3044" s="495" t="s">
        <v>969</v>
      </c>
      <c r="E3044" s="496" t="s">
        <v>626</v>
      </c>
      <c r="F3044" s="497" t="s">
        <v>624</v>
      </c>
      <c r="G3044" s="464">
        <v>0.35</v>
      </c>
      <c r="H3044" s="465">
        <f t="shared" ref="H3044:H3046" si="120">H3024</f>
        <v>167000</v>
      </c>
      <c r="I3044" s="466">
        <f>G3044*H3044</f>
        <v>58449.999999999993</v>
      </c>
      <c r="P3044" s="493"/>
      <c r="Q3044" s="493"/>
    </row>
    <row r="3045" spans="1:17" ht="15" customHeight="1">
      <c r="A3045" s="458"/>
      <c r="B3045" s="459"/>
      <c r="C3045" s="460" t="s">
        <v>621</v>
      </c>
      <c r="D3045" s="495" t="s">
        <v>578</v>
      </c>
      <c r="E3045" s="496" t="s">
        <v>627</v>
      </c>
      <c r="F3045" s="497" t="s">
        <v>624</v>
      </c>
      <c r="G3045" s="464">
        <v>3.5000000000000003E-2</v>
      </c>
      <c r="H3045" s="465">
        <f t="shared" si="120"/>
        <v>200300</v>
      </c>
      <c r="I3045" s="466">
        <f>G3045*H3045</f>
        <v>7010.5000000000009</v>
      </c>
      <c r="P3045" s="493"/>
      <c r="Q3045" s="493"/>
    </row>
    <row r="3046" spans="1:17" ht="15" customHeight="1">
      <c r="A3046" s="458"/>
      <c r="B3046" s="459"/>
      <c r="C3046" s="460" t="s">
        <v>621</v>
      </c>
      <c r="D3046" s="495" t="s">
        <v>628</v>
      </c>
      <c r="E3046" s="496" t="s">
        <v>629</v>
      </c>
      <c r="F3046" s="497" t="s">
        <v>624</v>
      </c>
      <c r="G3046" s="464">
        <v>1.7999999999999999E-2</v>
      </c>
      <c r="H3046" s="465">
        <f t="shared" si="120"/>
        <v>234000</v>
      </c>
      <c r="I3046" s="466">
        <f>G3046*H3046</f>
        <v>4212</v>
      </c>
      <c r="P3046" s="493"/>
      <c r="Q3046" s="493"/>
    </row>
    <row r="3047" spans="1:17" ht="15" customHeight="1">
      <c r="A3047" s="458">
        <v>2</v>
      </c>
      <c r="B3047" s="459" t="s">
        <v>630</v>
      </c>
      <c r="D3047" s="495"/>
      <c r="E3047" s="496"/>
      <c r="F3047" s="497"/>
      <c r="G3047" s="464"/>
      <c r="H3047" s="465"/>
      <c r="I3047" s="466"/>
      <c r="P3047" s="493"/>
      <c r="Q3047" s="493"/>
    </row>
    <row r="3048" spans="1:17" ht="15" customHeight="1">
      <c r="A3048" s="458"/>
      <c r="B3048" s="459"/>
      <c r="C3048" s="460" t="s">
        <v>621</v>
      </c>
      <c r="D3048" s="588" t="s">
        <v>983</v>
      </c>
      <c r="E3048" s="496"/>
      <c r="F3048" s="497" t="s">
        <v>602</v>
      </c>
      <c r="G3048" s="464">
        <v>5</v>
      </c>
      <c r="H3048" s="465">
        <f>396000/6</f>
        <v>66000</v>
      </c>
      <c r="I3048" s="466">
        <f>G3048*H3048</f>
        <v>330000</v>
      </c>
      <c r="P3048" s="493"/>
      <c r="Q3048" s="493"/>
    </row>
    <row r="3049" spans="1:17" ht="15" customHeight="1">
      <c r="A3049" s="458"/>
      <c r="B3049" s="459"/>
      <c r="C3049" s="460" t="s">
        <v>621</v>
      </c>
      <c r="D3049" s="495" t="s">
        <v>984</v>
      </c>
      <c r="E3049" s="496"/>
      <c r="F3049" s="497" t="s">
        <v>600</v>
      </c>
      <c r="G3049" s="464">
        <v>0.1</v>
      </c>
      <c r="H3049" s="465">
        <f>I3048</f>
        <v>330000</v>
      </c>
      <c r="I3049" s="466">
        <f>G3049*H3049</f>
        <v>33000</v>
      </c>
      <c r="P3049" s="493"/>
      <c r="Q3049" s="493"/>
    </row>
    <row r="3050" spans="1:17" ht="15" customHeight="1">
      <c r="A3050" s="458"/>
      <c r="B3050" s="459"/>
      <c r="D3050" s="495"/>
      <c r="E3050" s="496"/>
      <c r="F3050" s="497"/>
      <c r="G3050" s="464"/>
      <c r="H3050" s="465"/>
      <c r="I3050" s="466"/>
      <c r="P3050" s="493"/>
      <c r="Q3050" s="493"/>
    </row>
    <row r="3051" spans="1:17" ht="15" customHeight="1">
      <c r="A3051" s="458"/>
      <c r="B3051" s="459"/>
      <c r="D3051" s="495"/>
      <c r="E3051" s="496"/>
      <c r="F3051" s="497"/>
      <c r="G3051" s="464"/>
      <c r="H3051" s="465"/>
      <c r="I3051" s="466"/>
      <c r="P3051" s="493"/>
      <c r="Q3051" s="493"/>
    </row>
    <row r="3052" spans="1:17" ht="15" customHeight="1">
      <c r="A3052" s="473"/>
      <c r="B3052" s="474" t="s">
        <v>643</v>
      </c>
      <c r="C3052" s="475"/>
      <c r="D3052" s="498"/>
      <c r="E3052" s="499"/>
      <c r="F3052" s="500"/>
      <c r="G3052" s="479"/>
      <c r="H3052" s="480"/>
      <c r="I3052" s="480">
        <f>SUM(I3041:I3051)</f>
        <v>479432.5</v>
      </c>
      <c r="P3052" s="493"/>
      <c r="Q3052" s="493"/>
    </row>
    <row r="3053" spans="1:17" ht="15" customHeight="1">
      <c r="A3053" s="481"/>
      <c r="B3053" s="482" t="s">
        <v>644</v>
      </c>
      <c r="C3053" s="483"/>
      <c r="D3053" s="501"/>
      <c r="E3053" s="483"/>
      <c r="F3053" s="486">
        <v>0.15</v>
      </c>
      <c r="G3053" s="487"/>
      <c r="H3053" s="488"/>
      <c r="I3053" s="480">
        <f>I3052*F3053</f>
        <v>71914.875</v>
      </c>
      <c r="P3053" s="493"/>
      <c r="Q3053" s="493"/>
    </row>
    <row r="3054" spans="1:17" ht="15" customHeight="1">
      <c r="A3054" s="481"/>
      <c r="B3054" s="482" t="s">
        <v>951</v>
      </c>
      <c r="C3054" s="483"/>
      <c r="D3054" s="501"/>
      <c r="E3054" s="483"/>
      <c r="F3054" s="483"/>
      <c r="G3054" s="487"/>
      <c r="H3054" s="488"/>
      <c r="I3054" s="480">
        <f>I3052+I3053</f>
        <v>551347.375</v>
      </c>
      <c r="P3054" s="493"/>
      <c r="Q3054" s="493"/>
    </row>
    <row r="3055" spans="1:17" ht="15" customHeight="1">
      <c r="A3055" s="502" t="s">
        <v>657</v>
      </c>
      <c r="B3055" s="503"/>
      <c r="C3055" s="504"/>
      <c r="D3055" s="503"/>
      <c r="E3055" s="504"/>
      <c r="F3055" s="504"/>
      <c r="G3055" s="505"/>
      <c r="H3055" s="506"/>
      <c r="I3055" s="507"/>
      <c r="P3055" s="493"/>
      <c r="Q3055" s="493"/>
    </row>
    <row r="3056" spans="1:17" ht="15" customHeight="1">
      <c r="A3056" s="544"/>
      <c r="B3056" s="503"/>
      <c r="C3056" s="504"/>
      <c r="D3056" s="503"/>
      <c r="E3056" s="504"/>
      <c r="F3056" s="504"/>
      <c r="G3056" s="505"/>
      <c r="H3056" s="506"/>
      <c r="I3056" s="507"/>
      <c r="P3056" s="493"/>
      <c r="Q3056" s="493"/>
    </row>
    <row r="3057" spans="1:17" ht="15" customHeight="1">
      <c r="A3057" s="433" t="s">
        <v>611</v>
      </c>
      <c r="B3057" s="434"/>
      <c r="C3057" s="419" t="s">
        <v>589</v>
      </c>
      <c r="D3057" s="434" t="s">
        <v>986</v>
      </c>
      <c r="E3057" s="419"/>
      <c r="F3057" s="435"/>
      <c r="G3057" s="436"/>
      <c r="H3057" s="437"/>
      <c r="I3057" s="437"/>
      <c r="P3057" s="493"/>
      <c r="Q3057" s="493"/>
    </row>
    <row r="3058" spans="1:17" ht="15" customHeight="1">
      <c r="A3058" s="433" t="s">
        <v>613</v>
      </c>
      <c r="B3058" s="434"/>
      <c r="C3058" s="419" t="s">
        <v>589</v>
      </c>
      <c r="D3058" s="434" t="s">
        <v>601</v>
      </c>
      <c r="E3058" s="419"/>
      <c r="F3058" s="435"/>
      <c r="G3058" s="436"/>
      <c r="H3058" s="437"/>
      <c r="I3058" s="437"/>
      <c r="P3058" s="493"/>
      <c r="Q3058" s="493"/>
    </row>
    <row r="3059" spans="1:17" ht="15" customHeight="1">
      <c r="A3059" s="438" t="s">
        <v>70</v>
      </c>
      <c r="B3059" s="438" t="s">
        <v>350</v>
      </c>
      <c r="C3059" s="439"/>
      <c r="D3059" s="440"/>
      <c r="E3059" s="441" t="s">
        <v>614</v>
      </c>
      <c r="F3059" s="441" t="s">
        <v>615</v>
      </c>
      <c r="G3059" s="442" t="s">
        <v>616</v>
      </c>
      <c r="H3059" s="443" t="s">
        <v>617</v>
      </c>
      <c r="I3059" s="443" t="s">
        <v>618</v>
      </c>
      <c r="P3059" s="493"/>
      <c r="Q3059" s="493"/>
    </row>
    <row r="3060" spans="1:17" ht="15" customHeight="1">
      <c r="A3060" s="444"/>
      <c r="B3060" s="444"/>
      <c r="C3060" s="445"/>
      <c r="D3060" s="446"/>
      <c r="E3060" s="447"/>
      <c r="F3060" s="447"/>
      <c r="G3060" s="448"/>
      <c r="H3060" s="449" t="s">
        <v>619</v>
      </c>
      <c r="I3060" s="449" t="s">
        <v>619</v>
      </c>
      <c r="P3060" s="493"/>
      <c r="Q3060" s="493"/>
    </row>
    <row r="3061" spans="1:17" ht="15" customHeight="1">
      <c r="A3061" s="450"/>
      <c r="B3061" s="451"/>
      <c r="C3061" s="452"/>
      <c r="D3061" s="490"/>
      <c r="E3061" s="491"/>
      <c r="F3061" s="492"/>
      <c r="G3061" s="456"/>
      <c r="H3061" s="457"/>
      <c r="I3061" s="457"/>
      <c r="P3061" s="493"/>
      <c r="Q3061" s="493"/>
    </row>
    <row r="3062" spans="1:17" ht="15" customHeight="1">
      <c r="A3062" s="458">
        <v>1</v>
      </c>
      <c r="B3062" s="459" t="s">
        <v>620</v>
      </c>
      <c r="D3062" s="495"/>
      <c r="E3062" s="496"/>
      <c r="F3062" s="497"/>
      <c r="G3062" s="464"/>
      <c r="H3062" s="465"/>
      <c r="I3062" s="466"/>
      <c r="P3062" s="493"/>
      <c r="Q3062" s="493"/>
    </row>
    <row r="3063" spans="1:17" ht="15" customHeight="1">
      <c r="A3063" s="458"/>
      <c r="B3063" s="459"/>
      <c r="C3063" s="460" t="s">
        <v>621</v>
      </c>
      <c r="D3063" s="495" t="s">
        <v>622</v>
      </c>
      <c r="E3063" s="496" t="s">
        <v>623</v>
      </c>
      <c r="F3063" s="497" t="s">
        <v>624</v>
      </c>
      <c r="G3063" s="464">
        <v>0.73399999999999999</v>
      </c>
      <c r="H3063" s="465">
        <f>H3023</f>
        <v>133600</v>
      </c>
      <c r="I3063" s="466">
        <f>G3063*H3063</f>
        <v>98062.399999999994</v>
      </c>
      <c r="P3063" s="493"/>
      <c r="Q3063" s="493"/>
    </row>
    <row r="3064" spans="1:17" ht="15" customHeight="1">
      <c r="A3064" s="458"/>
      <c r="B3064" s="459"/>
      <c r="C3064" s="460" t="s">
        <v>621</v>
      </c>
      <c r="D3064" s="495" t="s">
        <v>969</v>
      </c>
      <c r="E3064" s="496" t="s">
        <v>626</v>
      </c>
      <c r="F3064" s="497" t="s">
        <v>624</v>
      </c>
      <c r="G3064" s="464">
        <v>0.73399999999999999</v>
      </c>
      <c r="H3064" s="465">
        <f>H3024</f>
        <v>167000</v>
      </c>
      <c r="I3064" s="466">
        <f>G3064*H3064</f>
        <v>122578</v>
      </c>
      <c r="P3064" s="493"/>
      <c r="Q3064" s="493"/>
    </row>
    <row r="3065" spans="1:17" ht="15" customHeight="1">
      <c r="A3065" s="458"/>
      <c r="B3065" s="459"/>
      <c r="C3065" s="460" t="s">
        <v>621</v>
      </c>
      <c r="D3065" s="495" t="s">
        <v>578</v>
      </c>
      <c r="E3065" s="496" t="s">
        <v>627</v>
      </c>
      <c r="F3065" s="497" t="s">
        <v>624</v>
      </c>
      <c r="G3065" s="464">
        <v>7.2999999999999995E-2</v>
      </c>
      <c r="H3065" s="465">
        <f>H3025</f>
        <v>200300</v>
      </c>
      <c r="I3065" s="466">
        <f>G3065*H3065</f>
        <v>14621.9</v>
      </c>
      <c r="P3065" s="493"/>
      <c r="Q3065" s="493"/>
    </row>
    <row r="3066" spans="1:17" ht="15" customHeight="1">
      <c r="A3066" s="458"/>
      <c r="B3066" s="459"/>
      <c r="C3066" s="460" t="s">
        <v>621</v>
      </c>
      <c r="D3066" s="495" t="s">
        <v>628</v>
      </c>
      <c r="E3066" s="496" t="s">
        <v>629</v>
      </c>
      <c r="F3066" s="497" t="s">
        <v>624</v>
      </c>
      <c r="G3066" s="464">
        <v>3.6999999999999998E-2</v>
      </c>
      <c r="H3066" s="465">
        <f>H3026</f>
        <v>234000</v>
      </c>
      <c r="I3066" s="466">
        <f>G3066*H3066</f>
        <v>8658</v>
      </c>
      <c r="P3066" s="493"/>
      <c r="Q3066" s="493"/>
    </row>
    <row r="3067" spans="1:17" ht="15" customHeight="1">
      <c r="A3067" s="458">
        <v>2</v>
      </c>
      <c r="B3067" s="459" t="s">
        <v>630</v>
      </c>
      <c r="D3067" s="495"/>
      <c r="E3067" s="496"/>
      <c r="F3067" s="497"/>
      <c r="G3067" s="464"/>
      <c r="H3067" s="465"/>
      <c r="I3067" s="466"/>
      <c r="P3067" s="493"/>
      <c r="Q3067" s="493"/>
    </row>
    <row r="3068" spans="1:17" ht="15" customHeight="1">
      <c r="A3068" s="458"/>
      <c r="B3068" s="459"/>
      <c r="C3068" s="460" t="s">
        <v>621</v>
      </c>
      <c r="D3068" s="588" t="s">
        <v>987</v>
      </c>
      <c r="E3068" s="496"/>
      <c r="F3068" s="497" t="s">
        <v>636</v>
      </c>
      <c r="G3068" s="464">
        <v>3.0649999999999999</v>
      </c>
      <c r="H3068" s="465">
        <v>19500</v>
      </c>
      <c r="I3068" s="466">
        <f>G3068*H3068</f>
        <v>59767.5</v>
      </c>
      <c r="P3068" s="493"/>
      <c r="Q3068" s="493"/>
    </row>
    <row r="3069" spans="1:17" ht="15" customHeight="1">
      <c r="A3069" s="458"/>
      <c r="B3069" s="459"/>
      <c r="C3069" s="460" t="s">
        <v>621</v>
      </c>
      <c r="D3069" s="588" t="s">
        <v>987</v>
      </c>
      <c r="E3069" s="496"/>
      <c r="F3069" s="497" t="s">
        <v>636</v>
      </c>
      <c r="G3069" s="464">
        <v>3.0649999999999999</v>
      </c>
      <c r="H3069" s="465">
        <v>19500</v>
      </c>
      <c r="I3069" s="466">
        <f>G3069*H3069</f>
        <v>59767.5</v>
      </c>
      <c r="P3069" s="493"/>
      <c r="Q3069" s="493"/>
    </row>
    <row r="3070" spans="1:17" ht="15" customHeight="1">
      <c r="A3070" s="458"/>
      <c r="B3070" s="459"/>
      <c r="C3070" s="460" t="s">
        <v>621</v>
      </c>
      <c r="D3070" s="495" t="s">
        <v>988</v>
      </c>
      <c r="E3070" s="496"/>
      <c r="F3070" s="497" t="s">
        <v>600</v>
      </c>
      <c r="G3070" s="464">
        <v>0.1</v>
      </c>
      <c r="H3070" s="465">
        <f>I3068</f>
        <v>59767.5</v>
      </c>
      <c r="I3070" s="466">
        <f>G3070*H3070</f>
        <v>5976.75</v>
      </c>
      <c r="P3070" s="493"/>
      <c r="Q3070" s="493"/>
    </row>
    <row r="3071" spans="1:17" ht="15" customHeight="1">
      <c r="A3071" s="458"/>
      <c r="B3071" s="459"/>
      <c r="D3071" s="495"/>
      <c r="E3071" s="496"/>
      <c r="F3071" s="497"/>
      <c r="G3071" s="464"/>
      <c r="H3071" s="465"/>
      <c r="I3071" s="466"/>
      <c r="P3071" s="493"/>
      <c r="Q3071" s="493"/>
    </row>
    <row r="3072" spans="1:17" ht="15" customHeight="1">
      <c r="A3072" s="458"/>
      <c r="B3072" s="459"/>
      <c r="D3072" s="495"/>
      <c r="E3072" s="496"/>
      <c r="F3072" s="497"/>
      <c r="G3072" s="464"/>
      <c r="H3072" s="465"/>
      <c r="I3072" s="466"/>
      <c r="P3072" s="493"/>
      <c r="Q3072" s="493"/>
    </row>
    <row r="3073" spans="1:17" ht="15" customHeight="1">
      <c r="A3073" s="473"/>
      <c r="B3073" s="474" t="s">
        <v>643</v>
      </c>
      <c r="C3073" s="475"/>
      <c r="D3073" s="498"/>
      <c r="E3073" s="499"/>
      <c r="F3073" s="500"/>
      <c r="G3073" s="479"/>
      <c r="H3073" s="480"/>
      <c r="I3073" s="480">
        <f>SUM(I3061:I3072)</f>
        <v>369432.05</v>
      </c>
      <c r="P3073" s="493"/>
      <c r="Q3073" s="493"/>
    </row>
    <row r="3074" spans="1:17" ht="15" customHeight="1">
      <c r="A3074" s="481"/>
      <c r="B3074" s="482" t="s">
        <v>644</v>
      </c>
      <c r="C3074" s="483"/>
      <c r="D3074" s="501"/>
      <c r="E3074" s="483"/>
      <c r="F3074" s="486">
        <v>0.15</v>
      </c>
      <c r="G3074" s="487"/>
      <c r="H3074" s="488"/>
      <c r="I3074" s="480">
        <f>I3073*F3074</f>
        <v>55414.807499999995</v>
      </c>
      <c r="P3074" s="493"/>
      <c r="Q3074" s="493"/>
    </row>
    <row r="3075" spans="1:17" ht="15" customHeight="1">
      <c r="A3075" s="481"/>
      <c r="B3075" s="482" t="s">
        <v>951</v>
      </c>
      <c r="C3075" s="483"/>
      <c r="D3075" s="501"/>
      <c r="E3075" s="483"/>
      <c r="F3075" s="483"/>
      <c r="G3075" s="487"/>
      <c r="H3075" s="488"/>
      <c r="I3075" s="480">
        <f>I3073+I3074</f>
        <v>424846.85749999998</v>
      </c>
      <c r="P3075" s="493"/>
      <c r="Q3075" s="493"/>
    </row>
    <row r="3076" spans="1:17" ht="15" customHeight="1">
      <c r="A3076" s="502" t="s">
        <v>657</v>
      </c>
      <c r="B3076" s="503"/>
      <c r="C3076" s="504"/>
      <c r="D3076" s="503"/>
      <c r="E3076" s="504"/>
      <c r="F3076" s="504"/>
      <c r="G3076" s="505"/>
      <c r="H3076" s="506"/>
      <c r="I3076" s="507"/>
      <c r="P3076" s="493"/>
      <c r="Q3076" s="493"/>
    </row>
    <row r="3077" spans="1:17" ht="15" customHeight="1">
      <c r="A3077" s="508"/>
      <c r="F3077" s="530"/>
      <c r="G3077" s="531"/>
      <c r="H3077" s="519"/>
      <c r="I3077" s="519"/>
      <c r="P3077" s="493"/>
      <c r="Q3077" s="493"/>
    </row>
    <row r="3078" spans="1:17" ht="15.75" customHeight="1">
      <c r="A3078" s="502"/>
      <c r="B3078" s="503"/>
      <c r="C3078" s="504"/>
      <c r="D3078" s="503"/>
      <c r="E3078" s="504"/>
      <c r="F3078" s="504"/>
      <c r="G3078" s="505"/>
      <c r="H3078" s="506"/>
      <c r="I3078" s="507"/>
      <c r="P3078" s="493"/>
      <c r="Q3078" s="493"/>
    </row>
    <row r="3079" spans="1:17" ht="15" customHeight="1">
      <c r="A3079" s="523" t="s">
        <v>989</v>
      </c>
      <c r="B3079" s="524"/>
      <c r="C3079" s="525"/>
      <c r="D3079" s="524"/>
      <c r="E3079" s="525"/>
      <c r="F3079" s="526"/>
      <c r="G3079" s="527"/>
      <c r="H3079" s="528"/>
      <c r="I3079" s="529"/>
      <c r="P3079" s="493"/>
      <c r="Q3079" s="493"/>
    </row>
    <row r="3080" spans="1:17" ht="15" customHeight="1">
      <c r="A3080" s="433" t="s">
        <v>611</v>
      </c>
      <c r="B3080" s="434"/>
      <c r="C3080" s="419" t="s">
        <v>589</v>
      </c>
      <c r="D3080" s="434" t="s">
        <v>990</v>
      </c>
      <c r="E3080" s="419"/>
      <c r="F3080" s="435"/>
      <c r="G3080" s="436"/>
      <c r="H3080" s="437"/>
      <c r="I3080" s="437"/>
      <c r="P3080" s="493"/>
      <c r="Q3080" s="493"/>
    </row>
    <row r="3081" spans="1:17" ht="15" customHeight="1">
      <c r="A3081" s="433" t="s">
        <v>613</v>
      </c>
      <c r="B3081" s="434"/>
      <c r="C3081" s="419" t="s">
        <v>589</v>
      </c>
      <c r="D3081" s="434" t="s">
        <v>601</v>
      </c>
      <c r="E3081" s="419"/>
      <c r="F3081" s="435"/>
      <c r="G3081" s="436"/>
      <c r="H3081" s="437"/>
      <c r="I3081" s="437"/>
      <c r="P3081" s="493"/>
      <c r="Q3081" s="493"/>
    </row>
    <row r="3082" spans="1:17" ht="15" customHeight="1">
      <c r="A3082" s="438" t="s">
        <v>70</v>
      </c>
      <c r="B3082" s="438" t="s">
        <v>350</v>
      </c>
      <c r="C3082" s="439"/>
      <c r="D3082" s="440"/>
      <c r="E3082" s="441" t="s">
        <v>614</v>
      </c>
      <c r="F3082" s="441" t="s">
        <v>615</v>
      </c>
      <c r="G3082" s="442" t="s">
        <v>616</v>
      </c>
      <c r="H3082" s="443" t="s">
        <v>617</v>
      </c>
      <c r="I3082" s="443" t="s">
        <v>618</v>
      </c>
      <c r="P3082" s="493"/>
      <c r="Q3082" s="493"/>
    </row>
    <row r="3083" spans="1:17" ht="15" customHeight="1">
      <c r="A3083" s="444"/>
      <c r="B3083" s="444"/>
      <c r="C3083" s="445"/>
      <c r="D3083" s="446"/>
      <c r="E3083" s="447"/>
      <c r="F3083" s="447"/>
      <c r="G3083" s="448"/>
      <c r="H3083" s="449" t="s">
        <v>619</v>
      </c>
      <c r="I3083" s="449" t="s">
        <v>619</v>
      </c>
      <c r="P3083" s="493"/>
      <c r="Q3083" s="493"/>
    </row>
    <row r="3084" spans="1:17" ht="15" customHeight="1">
      <c r="A3084" s="450"/>
      <c r="B3084" s="451"/>
      <c r="C3084" s="452"/>
      <c r="D3084" s="490"/>
      <c r="E3084" s="491"/>
      <c r="F3084" s="492"/>
      <c r="G3084" s="456"/>
      <c r="H3084" s="457"/>
      <c r="I3084" s="457"/>
      <c r="P3084" s="493"/>
      <c r="Q3084" s="493"/>
    </row>
    <row r="3085" spans="1:17" ht="15" customHeight="1">
      <c r="A3085" s="458">
        <v>1</v>
      </c>
      <c r="B3085" s="459" t="s">
        <v>620</v>
      </c>
      <c r="D3085" s="495"/>
      <c r="E3085" s="496"/>
      <c r="F3085" s="497"/>
      <c r="G3085" s="464"/>
      <c r="H3085" s="465"/>
      <c r="I3085" s="466"/>
      <c r="P3085" s="493"/>
      <c r="Q3085" s="493"/>
    </row>
    <row r="3086" spans="1:17" ht="15" customHeight="1">
      <c r="A3086" s="458"/>
      <c r="B3086" s="459"/>
      <c r="C3086" s="460" t="s">
        <v>621</v>
      </c>
      <c r="D3086" s="495" t="s">
        <v>622</v>
      </c>
      <c r="E3086" s="496" t="s">
        <v>623</v>
      </c>
      <c r="F3086" s="497" t="s">
        <v>624</v>
      </c>
      <c r="G3086" s="464">
        <v>0.25</v>
      </c>
      <c r="H3086" s="465">
        <v>135000</v>
      </c>
      <c r="I3086" s="466">
        <f>G3086*H3086</f>
        <v>33750</v>
      </c>
      <c r="P3086" s="493"/>
      <c r="Q3086" s="493"/>
    </row>
    <row r="3087" spans="1:17" ht="15" customHeight="1">
      <c r="A3087" s="458"/>
      <c r="B3087" s="459"/>
      <c r="C3087" s="460" t="s">
        <v>621</v>
      </c>
      <c r="D3087" s="495" t="s">
        <v>659</v>
      </c>
      <c r="E3087" s="496" t="s">
        <v>626</v>
      </c>
      <c r="F3087" s="497" t="s">
        <v>624</v>
      </c>
      <c r="G3087" s="464">
        <v>0.125</v>
      </c>
      <c r="H3087" s="465">
        <v>170000</v>
      </c>
      <c r="I3087" s="466">
        <f>G3087*H3087</f>
        <v>21250</v>
      </c>
      <c r="P3087" s="493"/>
      <c r="Q3087" s="493"/>
    </row>
    <row r="3088" spans="1:17" ht="15" customHeight="1">
      <c r="A3088" s="458"/>
      <c r="B3088" s="459"/>
      <c r="C3088" s="460" t="s">
        <v>621</v>
      </c>
      <c r="D3088" s="495" t="s">
        <v>660</v>
      </c>
      <c r="E3088" s="496" t="s">
        <v>627</v>
      </c>
      <c r="F3088" s="497" t="s">
        <v>624</v>
      </c>
      <c r="G3088" s="464">
        <v>1.2999999999999999E-2</v>
      </c>
      <c r="H3088" s="465">
        <v>190000</v>
      </c>
      <c r="I3088" s="466">
        <f>G3088*H3088</f>
        <v>2470</v>
      </c>
      <c r="P3088" s="493"/>
      <c r="Q3088" s="493"/>
    </row>
    <row r="3089" spans="1:17" ht="15" customHeight="1">
      <c r="A3089" s="458"/>
      <c r="B3089" s="459"/>
      <c r="C3089" s="460" t="s">
        <v>621</v>
      </c>
      <c r="D3089" s="495" t="s">
        <v>628</v>
      </c>
      <c r="E3089" s="496" t="s">
        <v>629</v>
      </c>
      <c r="F3089" s="497" t="s">
        <v>624</v>
      </c>
      <c r="G3089" s="464">
        <v>1.2999999999999999E-2</v>
      </c>
      <c r="H3089" s="465">
        <v>235000</v>
      </c>
      <c r="I3089" s="466">
        <f>G3089*H3089</f>
        <v>3055</v>
      </c>
      <c r="P3089" s="493"/>
      <c r="Q3089" s="493"/>
    </row>
    <row r="3090" spans="1:17" ht="15" customHeight="1">
      <c r="A3090" s="458">
        <v>2</v>
      </c>
      <c r="B3090" s="459" t="s">
        <v>630</v>
      </c>
      <c r="D3090" s="495"/>
      <c r="E3090" s="496"/>
      <c r="F3090" s="497"/>
      <c r="G3090" s="464"/>
      <c r="H3090" s="465"/>
      <c r="I3090" s="466"/>
      <c r="P3090" s="493"/>
      <c r="Q3090" s="493"/>
    </row>
    <row r="3091" spans="1:17" ht="15" customHeight="1">
      <c r="A3091" s="458"/>
      <c r="B3091" s="459"/>
      <c r="C3091" s="460" t="s">
        <v>621</v>
      </c>
      <c r="D3091" s="495" t="s">
        <v>991</v>
      </c>
      <c r="E3091" s="496"/>
      <c r="F3091" s="497" t="s">
        <v>992</v>
      </c>
      <c r="G3091" s="464">
        <v>1</v>
      </c>
      <c r="H3091" s="465">
        <f>317500/1.44</f>
        <v>220486.11111111112</v>
      </c>
      <c r="I3091" s="466">
        <f>G3091*H3091</f>
        <v>220486.11111111112</v>
      </c>
      <c r="P3091" s="493"/>
      <c r="Q3091" s="493"/>
    </row>
    <row r="3092" spans="1:17" ht="15" customHeight="1">
      <c r="A3092" s="458"/>
      <c r="B3092" s="459"/>
      <c r="C3092" s="460" t="s">
        <v>621</v>
      </c>
      <c r="D3092" s="495" t="s">
        <v>794</v>
      </c>
      <c r="E3092" s="496"/>
      <c r="F3092" s="497" t="s">
        <v>96</v>
      </c>
      <c r="G3092" s="464">
        <v>9.8000000000000007</v>
      </c>
      <c r="H3092" s="465">
        <v>1250</v>
      </c>
      <c r="I3092" s="466">
        <f>G3092*H3092</f>
        <v>12250</v>
      </c>
      <c r="P3092" s="493"/>
      <c r="Q3092" s="493"/>
    </row>
    <row r="3093" spans="1:17" ht="15" customHeight="1">
      <c r="A3093" s="458"/>
      <c r="B3093" s="459"/>
      <c r="C3093" s="460" t="s">
        <v>621</v>
      </c>
      <c r="D3093" s="495" t="s">
        <v>685</v>
      </c>
      <c r="E3093" s="496"/>
      <c r="F3093" s="497" t="s">
        <v>652</v>
      </c>
      <c r="G3093" s="464">
        <v>4.4999999999999998E-2</v>
      </c>
      <c r="H3093" s="465">
        <v>325734</v>
      </c>
      <c r="I3093" s="466">
        <f>G3093*H3093</f>
        <v>14658.029999999999</v>
      </c>
      <c r="P3093" s="493"/>
      <c r="Q3093" s="493"/>
    </row>
    <row r="3094" spans="1:17" ht="15" customHeight="1">
      <c r="A3094" s="458"/>
      <c r="B3094" s="459"/>
      <c r="C3094" s="460" t="s">
        <v>621</v>
      </c>
      <c r="D3094" s="495" t="s">
        <v>993</v>
      </c>
      <c r="E3094" s="496"/>
      <c r="F3094" s="497" t="s">
        <v>96</v>
      </c>
      <c r="G3094" s="464">
        <v>1.3</v>
      </c>
      <c r="H3094" s="465">
        <v>1900</v>
      </c>
      <c r="I3094" s="466">
        <f>G3094*H3094</f>
        <v>2470</v>
      </c>
      <c r="P3094" s="493"/>
      <c r="Q3094" s="493"/>
    </row>
    <row r="3095" spans="1:17" ht="15" customHeight="1">
      <c r="A3095" s="473"/>
      <c r="B3095" s="474" t="s">
        <v>643</v>
      </c>
      <c r="C3095" s="475"/>
      <c r="D3095" s="498"/>
      <c r="E3095" s="499"/>
      <c r="F3095" s="500"/>
      <c r="G3095" s="479"/>
      <c r="H3095" s="480"/>
      <c r="I3095" s="480">
        <f>SUM(I3084:I3094)</f>
        <v>310389.14111111115</v>
      </c>
      <c r="P3095" s="493"/>
      <c r="Q3095" s="493"/>
    </row>
    <row r="3096" spans="1:17" ht="15" customHeight="1">
      <c r="A3096" s="481"/>
      <c r="B3096" s="482" t="s">
        <v>644</v>
      </c>
      <c r="C3096" s="483"/>
      <c r="D3096" s="501"/>
      <c r="E3096" s="483"/>
      <c r="F3096" s="486">
        <v>0</v>
      </c>
      <c r="G3096" s="487"/>
      <c r="H3096" s="488"/>
      <c r="I3096" s="480">
        <f>I3095*F3096</f>
        <v>0</v>
      </c>
      <c r="P3096" s="493"/>
      <c r="Q3096" s="493"/>
    </row>
    <row r="3097" spans="1:17" ht="15" customHeight="1">
      <c r="A3097" s="481"/>
      <c r="B3097" s="482" t="s">
        <v>645</v>
      </c>
      <c r="C3097" s="483"/>
      <c r="D3097" s="501"/>
      <c r="E3097" s="483"/>
      <c r="F3097" s="483"/>
      <c r="G3097" s="487"/>
      <c r="H3097" s="488"/>
      <c r="I3097" s="480">
        <f>I3095+I3096</f>
        <v>310389.14111111115</v>
      </c>
      <c r="P3097" s="493"/>
      <c r="Q3097" s="493"/>
    </row>
    <row r="3098" spans="1:17" ht="15" customHeight="1">
      <c r="A3098" s="502" t="s">
        <v>657</v>
      </c>
      <c r="B3098" s="503"/>
      <c r="C3098" s="504"/>
      <c r="D3098" s="503"/>
      <c r="E3098" s="504"/>
      <c r="F3098" s="504"/>
      <c r="G3098" s="505"/>
      <c r="H3098" s="506"/>
      <c r="I3098" s="507"/>
      <c r="P3098" s="493"/>
      <c r="Q3098" s="493"/>
    </row>
    <row r="3099" spans="1:17" ht="15" customHeight="1">
      <c r="A3099" s="544"/>
      <c r="B3099" s="503"/>
      <c r="C3099" s="504"/>
      <c r="D3099" s="503"/>
      <c r="E3099" s="504"/>
      <c r="F3099" s="504"/>
      <c r="G3099" s="505"/>
      <c r="H3099" s="506"/>
      <c r="I3099" s="507"/>
      <c r="P3099" s="493"/>
      <c r="Q3099" s="493"/>
    </row>
    <row r="3100" spans="1:17" ht="15" customHeight="1">
      <c r="A3100" s="433" t="s">
        <v>611</v>
      </c>
      <c r="B3100" s="434"/>
      <c r="C3100" s="419" t="s">
        <v>589</v>
      </c>
      <c r="D3100" s="434" t="s">
        <v>994</v>
      </c>
      <c r="E3100" s="419"/>
      <c r="F3100" s="435"/>
      <c r="G3100" s="436"/>
      <c r="H3100" s="437"/>
      <c r="I3100" s="437"/>
      <c r="P3100" s="493"/>
      <c r="Q3100" s="493"/>
    </row>
    <row r="3101" spans="1:17" ht="15" customHeight="1">
      <c r="A3101" s="433" t="s">
        <v>613</v>
      </c>
      <c r="B3101" s="434"/>
      <c r="C3101" s="419" t="s">
        <v>589</v>
      </c>
      <c r="D3101" s="434" t="s">
        <v>601</v>
      </c>
      <c r="E3101" s="419"/>
      <c r="F3101" s="435"/>
      <c r="G3101" s="436"/>
      <c r="H3101" s="437"/>
      <c r="I3101" s="437"/>
      <c r="P3101" s="493"/>
      <c r="Q3101" s="493"/>
    </row>
    <row r="3102" spans="1:17" ht="15" customHeight="1">
      <c r="A3102" s="438" t="s">
        <v>70</v>
      </c>
      <c r="B3102" s="438" t="s">
        <v>350</v>
      </c>
      <c r="C3102" s="439"/>
      <c r="D3102" s="440"/>
      <c r="E3102" s="441" t="s">
        <v>614</v>
      </c>
      <c r="F3102" s="441" t="s">
        <v>615</v>
      </c>
      <c r="G3102" s="442" t="s">
        <v>616</v>
      </c>
      <c r="H3102" s="443" t="s">
        <v>617</v>
      </c>
      <c r="I3102" s="443" t="s">
        <v>618</v>
      </c>
      <c r="P3102" s="493"/>
      <c r="Q3102" s="493"/>
    </row>
    <row r="3103" spans="1:17" ht="15" customHeight="1">
      <c r="A3103" s="444"/>
      <c r="B3103" s="444"/>
      <c r="C3103" s="445"/>
      <c r="D3103" s="446"/>
      <c r="E3103" s="447"/>
      <c r="F3103" s="447"/>
      <c r="G3103" s="448"/>
      <c r="H3103" s="449" t="s">
        <v>619</v>
      </c>
      <c r="I3103" s="449" t="s">
        <v>619</v>
      </c>
      <c r="P3103" s="493"/>
      <c r="Q3103" s="493"/>
    </row>
    <row r="3104" spans="1:17" ht="15" customHeight="1">
      <c r="A3104" s="450"/>
      <c r="B3104" s="451"/>
      <c r="C3104" s="452"/>
      <c r="D3104" s="490"/>
      <c r="E3104" s="491"/>
      <c r="F3104" s="492"/>
      <c r="G3104" s="456"/>
      <c r="H3104" s="457"/>
      <c r="I3104" s="457"/>
      <c r="P3104" s="493"/>
      <c r="Q3104" s="493"/>
    </row>
    <row r="3105" spans="1:17" ht="15" customHeight="1">
      <c r="A3105" s="458">
        <v>1</v>
      </c>
      <c r="B3105" s="459" t="s">
        <v>620</v>
      </c>
      <c r="D3105" s="495"/>
      <c r="E3105" s="496"/>
      <c r="F3105" s="497"/>
      <c r="G3105" s="464"/>
      <c r="H3105" s="465"/>
      <c r="I3105" s="466"/>
      <c r="P3105" s="493"/>
      <c r="Q3105" s="493"/>
    </row>
    <row r="3106" spans="1:17" ht="15" customHeight="1">
      <c r="A3106" s="458"/>
      <c r="B3106" s="459"/>
      <c r="C3106" s="460" t="s">
        <v>621</v>
      </c>
      <c r="D3106" s="495" t="s">
        <v>622</v>
      </c>
      <c r="E3106" s="496" t="s">
        <v>623</v>
      </c>
      <c r="F3106" s="497" t="s">
        <v>624</v>
      </c>
      <c r="G3106" s="464">
        <v>0.25</v>
      </c>
      <c r="H3106" s="465">
        <v>133600</v>
      </c>
      <c r="I3106" s="466">
        <f>G3106*H3106</f>
        <v>33400</v>
      </c>
      <c r="P3106" s="493"/>
      <c r="Q3106" s="493"/>
    </row>
    <row r="3107" spans="1:17" ht="15" customHeight="1">
      <c r="A3107" s="458"/>
      <c r="B3107" s="459"/>
      <c r="C3107" s="460" t="s">
        <v>621</v>
      </c>
      <c r="D3107" s="495" t="s">
        <v>659</v>
      </c>
      <c r="E3107" s="496" t="s">
        <v>626</v>
      </c>
      <c r="F3107" s="497" t="s">
        <v>624</v>
      </c>
      <c r="G3107" s="464">
        <v>0.125</v>
      </c>
      <c r="H3107" s="465">
        <v>167000</v>
      </c>
      <c r="I3107" s="466">
        <f>G3107*H3107</f>
        <v>20875</v>
      </c>
      <c r="P3107" s="493"/>
      <c r="Q3107" s="493"/>
    </row>
    <row r="3108" spans="1:17" ht="15" customHeight="1">
      <c r="A3108" s="458"/>
      <c r="B3108" s="459"/>
      <c r="C3108" s="460" t="s">
        <v>621</v>
      </c>
      <c r="D3108" s="495" t="s">
        <v>660</v>
      </c>
      <c r="E3108" s="496" t="s">
        <v>627</v>
      </c>
      <c r="F3108" s="497" t="s">
        <v>624</v>
      </c>
      <c r="G3108" s="464">
        <v>1.2999999999999999E-2</v>
      </c>
      <c r="H3108" s="465">
        <v>200300</v>
      </c>
      <c r="I3108" s="466">
        <f>G3108*H3108</f>
        <v>2603.9</v>
      </c>
      <c r="P3108" s="493"/>
      <c r="Q3108" s="493"/>
    </row>
    <row r="3109" spans="1:17" ht="15" customHeight="1">
      <c r="A3109" s="458"/>
      <c r="B3109" s="459"/>
      <c r="C3109" s="460" t="s">
        <v>621</v>
      </c>
      <c r="D3109" s="495" t="s">
        <v>628</v>
      </c>
      <c r="E3109" s="496" t="s">
        <v>629</v>
      </c>
      <c r="F3109" s="497" t="s">
        <v>624</v>
      </c>
      <c r="G3109" s="464">
        <v>1.2999999999999999E-2</v>
      </c>
      <c r="H3109" s="465">
        <v>234000</v>
      </c>
      <c r="I3109" s="466">
        <f>G3109*H3109</f>
        <v>3042</v>
      </c>
      <c r="P3109" s="493"/>
      <c r="Q3109" s="493"/>
    </row>
    <row r="3110" spans="1:17" ht="15" customHeight="1">
      <c r="A3110" s="458">
        <v>2</v>
      </c>
      <c r="B3110" s="459" t="s">
        <v>630</v>
      </c>
      <c r="D3110" s="495"/>
      <c r="E3110" s="496"/>
      <c r="F3110" s="497"/>
      <c r="G3110" s="464"/>
      <c r="H3110" s="465"/>
      <c r="I3110" s="466"/>
      <c r="P3110" s="493"/>
      <c r="Q3110" s="493"/>
    </row>
    <row r="3111" spans="1:17" ht="15" customHeight="1">
      <c r="A3111" s="458"/>
      <c r="B3111" s="459"/>
      <c r="C3111" s="460" t="s">
        <v>621</v>
      </c>
      <c r="D3111" s="495" t="s">
        <v>995</v>
      </c>
      <c r="E3111" s="496"/>
      <c r="F3111" s="497" t="s">
        <v>691</v>
      </c>
      <c r="G3111" s="464">
        <v>6.63</v>
      </c>
      <c r="H3111" s="465">
        <v>27272.727272727301</v>
      </c>
      <c r="I3111" s="466">
        <f>G3111*H3111</f>
        <v>180818.181818182</v>
      </c>
      <c r="P3111" s="493"/>
      <c r="Q3111" s="493"/>
    </row>
    <row r="3112" spans="1:17" ht="15" customHeight="1">
      <c r="A3112" s="458"/>
      <c r="B3112" s="459"/>
      <c r="C3112" s="460" t="s">
        <v>621</v>
      </c>
      <c r="D3112" s="495" t="s">
        <v>794</v>
      </c>
      <c r="E3112" s="496"/>
      <c r="F3112" s="497" t="s">
        <v>96</v>
      </c>
      <c r="G3112" s="464">
        <v>9.8000000000000007</v>
      </c>
      <c r="H3112" s="465">
        <f>H1390</f>
        <v>1250</v>
      </c>
      <c r="I3112" s="466">
        <f>G3112*H3112</f>
        <v>12250</v>
      </c>
      <c r="P3112" s="493"/>
      <c r="Q3112" s="493"/>
    </row>
    <row r="3113" spans="1:17" ht="15" customHeight="1">
      <c r="A3113" s="458"/>
      <c r="B3113" s="459"/>
      <c r="C3113" s="460" t="s">
        <v>621</v>
      </c>
      <c r="D3113" s="495" t="s">
        <v>685</v>
      </c>
      <c r="E3113" s="496"/>
      <c r="F3113" s="497" t="s">
        <v>652</v>
      </c>
      <c r="G3113" s="464">
        <v>4.4999999999999998E-2</v>
      </c>
      <c r="H3113" s="465">
        <v>325734</v>
      </c>
      <c r="I3113" s="466">
        <f>G3113*H3113</f>
        <v>14658.029999999999</v>
      </c>
      <c r="P3113" s="493"/>
      <c r="Q3113" s="493"/>
    </row>
    <row r="3114" spans="1:17" ht="15" customHeight="1">
      <c r="A3114" s="458"/>
      <c r="B3114" s="459"/>
      <c r="C3114" s="460" t="s">
        <v>621</v>
      </c>
      <c r="D3114" s="495" t="s">
        <v>993</v>
      </c>
      <c r="E3114" s="496"/>
      <c r="F3114" s="497" t="s">
        <v>96</v>
      </c>
      <c r="G3114" s="464">
        <v>1.3</v>
      </c>
      <c r="H3114" s="465">
        <v>1900</v>
      </c>
      <c r="I3114" s="466">
        <f>G3114*H3114</f>
        <v>2470</v>
      </c>
      <c r="P3114" s="493"/>
      <c r="Q3114" s="493"/>
    </row>
    <row r="3115" spans="1:17" ht="15" customHeight="1">
      <c r="A3115" s="473"/>
      <c r="B3115" s="474" t="s">
        <v>643</v>
      </c>
      <c r="C3115" s="475"/>
      <c r="D3115" s="498"/>
      <c r="E3115" s="499"/>
      <c r="F3115" s="500"/>
      <c r="G3115" s="479"/>
      <c r="H3115" s="480"/>
      <c r="I3115" s="480">
        <f>SUM(I3104:I3114)</f>
        <v>270117.11181818199</v>
      </c>
      <c r="P3115" s="493"/>
      <c r="Q3115" s="493"/>
    </row>
    <row r="3116" spans="1:17" ht="15" customHeight="1">
      <c r="A3116" s="481"/>
      <c r="B3116" s="482" t="s">
        <v>644</v>
      </c>
      <c r="C3116" s="483"/>
      <c r="D3116" s="501"/>
      <c r="E3116" s="483"/>
      <c r="F3116" s="486">
        <v>0</v>
      </c>
      <c r="G3116" s="487"/>
      <c r="H3116" s="488"/>
      <c r="I3116" s="480">
        <f>I3115*F3116</f>
        <v>0</v>
      </c>
      <c r="P3116" s="493"/>
      <c r="Q3116" s="493"/>
    </row>
    <row r="3117" spans="1:17" ht="15" customHeight="1">
      <c r="A3117" s="481"/>
      <c r="B3117" s="482" t="s">
        <v>645</v>
      </c>
      <c r="C3117" s="483"/>
      <c r="D3117" s="501"/>
      <c r="E3117" s="483"/>
      <c r="F3117" s="483"/>
      <c r="G3117" s="487"/>
      <c r="H3117" s="488"/>
      <c r="I3117" s="480">
        <f>I3115+I3116</f>
        <v>270117.11181818199</v>
      </c>
      <c r="P3117" s="493"/>
      <c r="Q3117" s="493"/>
    </row>
    <row r="3118" spans="1:17" ht="15" customHeight="1">
      <c r="A3118" s="502" t="s">
        <v>657</v>
      </c>
      <c r="B3118" s="503"/>
      <c r="C3118" s="504"/>
      <c r="D3118" s="503"/>
      <c r="E3118" s="504"/>
      <c r="F3118" s="504"/>
      <c r="G3118" s="505"/>
      <c r="H3118" s="506"/>
      <c r="I3118" s="507"/>
      <c r="P3118" s="493"/>
      <c r="Q3118" s="493"/>
    </row>
    <row r="3119" spans="1:17" ht="15" customHeight="1">
      <c r="A3119" s="544"/>
      <c r="B3119" s="503"/>
      <c r="C3119" s="504"/>
      <c r="D3119" s="503"/>
      <c r="E3119" s="504"/>
      <c r="F3119" s="504"/>
      <c r="G3119" s="505"/>
      <c r="H3119" s="506"/>
      <c r="I3119" s="507"/>
      <c r="P3119" s="493"/>
      <c r="Q3119" s="493"/>
    </row>
    <row r="3120" spans="1:17" ht="15" customHeight="1">
      <c r="A3120" s="433" t="s">
        <v>611</v>
      </c>
      <c r="B3120" s="434"/>
      <c r="C3120" s="419" t="s">
        <v>589</v>
      </c>
      <c r="D3120" s="434" t="s">
        <v>996</v>
      </c>
      <c r="E3120" s="419"/>
      <c r="F3120" s="435"/>
      <c r="G3120" s="436"/>
      <c r="H3120" s="437"/>
      <c r="I3120" s="437"/>
      <c r="P3120" s="493"/>
      <c r="Q3120" s="493"/>
    </row>
    <row r="3121" spans="1:17" ht="15" customHeight="1">
      <c r="A3121" s="433" t="s">
        <v>613</v>
      </c>
      <c r="B3121" s="434"/>
      <c r="C3121" s="419" t="s">
        <v>589</v>
      </c>
      <c r="D3121" s="434" t="s">
        <v>601</v>
      </c>
      <c r="E3121" s="419"/>
      <c r="F3121" s="435"/>
      <c r="G3121" s="436"/>
      <c r="H3121" s="437"/>
      <c r="I3121" s="437"/>
      <c r="P3121" s="493"/>
      <c r="Q3121" s="493"/>
    </row>
    <row r="3122" spans="1:17" ht="15" customHeight="1">
      <c r="A3122" s="438" t="s">
        <v>70</v>
      </c>
      <c r="B3122" s="438" t="s">
        <v>350</v>
      </c>
      <c r="C3122" s="439"/>
      <c r="D3122" s="440"/>
      <c r="E3122" s="441" t="s">
        <v>614</v>
      </c>
      <c r="F3122" s="441" t="s">
        <v>615</v>
      </c>
      <c r="G3122" s="442" t="s">
        <v>616</v>
      </c>
      <c r="H3122" s="443" t="s">
        <v>617</v>
      </c>
      <c r="I3122" s="443" t="s">
        <v>618</v>
      </c>
      <c r="P3122" s="493"/>
      <c r="Q3122" s="493"/>
    </row>
    <row r="3123" spans="1:17" ht="15" customHeight="1">
      <c r="A3123" s="444"/>
      <c r="B3123" s="444"/>
      <c r="C3123" s="445"/>
      <c r="D3123" s="446"/>
      <c r="E3123" s="447"/>
      <c r="F3123" s="447"/>
      <c r="G3123" s="448"/>
      <c r="H3123" s="449" t="s">
        <v>619</v>
      </c>
      <c r="I3123" s="449" t="s">
        <v>619</v>
      </c>
      <c r="P3123" s="493"/>
      <c r="Q3123" s="493"/>
    </row>
    <row r="3124" spans="1:17" ht="15" customHeight="1">
      <c r="A3124" s="450"/>
      <c r="B3124" s="451"/>
      <c r="C3124" s="452"/>
      <c r="D3124" s="490"/>
      <c r="E3124" s="491"/>
      <c r="F3124" s="492"/>
      <c r="G3124" s="456"/>
      <c r="H3124" s="457"/>
      <c r="I3124" s="457"/>
      <c r="P3124" s="493"/>
      <c r="Q3124" s="493"/>
    </row>
    <row r="3125" spans="1:17" ht="15" customHeight="1">
      <c r="A3125" s="458">
        <v>1</v>
      </c>
      <c r="B3125" s="459" t="s">
        <v>620</v>
      </c>
      <c r="D3125" s="495"/>
      <c r="E3125" s="496"/>
      <c r="F3125" s="497"/>
      <c r="G3125" s="464"/>
      <c r="H3125" s="465"/>
      <c r="I3125" s="466"/>
      <c r="P3125" s="493"/>
      <c r="Q3125" s="493"/>
    </row>
    <row r="3126" spans="1:17" ht="15" customHeight="1">
      <c r="A3126" s="458"/>
      <c r="B3126" s="459"/>
      <c r="C3126" s="460" t="s">
        <v>621</v>
      </c>
      <c r="D3126" s="495" t="s">
        <v>622</v>
      </c>
      <c r="E3126" s="496" t="s">
        <v>623</v>
      </c>
      <c r="F3126" s="497" t="s">
        <v>624</v>
      </c>
      <c r="G3126" s="464">
        <v>0.25</v>
      </c>
      <c r="H3126" s="465">
        <v>133600</v>
      </c>
      <c r="I3126" s="466">
        <f>G3126*H3126</f>
        <v>33400</v>
      </c>
      <c r="P3126" s="493"/>
      <c r="Q3126" s="493"/>
    </row>
    <row r="3127" spans="1:17" ht="15" customHeight="1">
      <c r="A3127" s="458"/>
      <c r="B3127" s="459"/>
      <c r="C3127" s="460" t="s">
        <v>621</v>
      </c>
      <c r="D3127" s="495" t="s">
        <v>659</v>
      </c>
      <c r="E3127" s="496" t="s">
        <v>626</v>
      </c>
      <c r="F3127" s="497" t="s">
        <v>624</v>
      </c>
      <c r="G3127" s="464">
        <v>0.125</v>
      </c>
      <c r="H3127" s="465">
        <v>167000</v>
      </c>
      <c r="I3127" s="466">
        <f>G3127*H3127</f>
        <v>20875</v>
      </c>
      <c r="P3127" s="493"/>
      <c r="Q3127" s="493"/>
    </row>
    <row r="3128" spans="1:17" ht="15" customHeight="1">
      <c r="A3128" s="458"/>
      <c r="B3128" s="459"/>
      <c r="C3128" s="460" t="s">
        <v>621</v>
      </c>
      <c r="D3128" s="495" t="s">
        <v>660</v>
      </c>
      <c r="E3128" s="496" t="s">
        <v>627</v>
      </c>
      <c r="F3128" s="497" t="s">
        <v>624</v>
      </c>
      <c r="G3128" s="464">
        <v>1.2999999999999999E-2</v>
      </c>
      <c r="H3128" s="465">
        <v>200300</v>
      </c>
      <c r="I3128" s="466">
        <f>G3128*H3128</f>
        <v>2603.9</v>
      </c>
      <c r="P3128" s="493"/>
      <c r="Q3128" s="493"/>
    </row>
    <row r="3129" spans="1:17" ht="15" customHeight="1">
      <c r="A3129" s="458"/>
      <c r="B3129" s="459"/>
      <c r="C3129" s="460" t="s">
        <v>621</v>
      </c>
      <c r="D3129" s="495" t="s">
        <v>628</v>
      </c>
      <c r="E3129" s="496" t="s">
        <v>629</v>
      </c>
      <c r="F3129" s="497" t="s">
        <v>624</v>
      </c>
      <c r="G3129" s="464">
        <v>1.2999999999999999E-2</v>
      </c>
      <c r="H3129" s="465">
        <v>234000</v>
      </c>
      <c r="I3129" s="466">
        <f>G3129*H3129</f>
        <v>3042</v>
      </c>
      <c r="P3129" s="493"/>
      <c r="Q3129" s="493"/>
    </row>
    <row r="3130" spans="1:17" ht="15" customHeight="1">
      <c r="A3130" s="458">
        <v>2</v>
      </c>
      <c r="B3130" s="459" t="s">
        <v>630</v>
      </c>
      <c r="D3130" s="495"/>
      <c r="E3130" s="496"/>
      <c r="F3130" s="497"/>
      <c r="G3130" s="464"/>
      <c r="H3130" s="465"/>
      <c r="I3130" s="466"/>
      <c r="P3130" s="493"/>
      <c r="Q3130" s="493"/>
    </row>
    <row r="3131" spans="1:17" ht="15" customHeight="1">
      <c r="A3131" s="458"/>
      <c r="B3131" s="459"/>
      <c r="C3131" s="460" t="s">
        <v>621</v>
      </c>
      <c r="D3131" s="495" t="s">
        <v>997</v>
      </c>
      <c r="E3131" s="496"/>
      <c r="F3131" s="497" t="s">
        <v>601</v>
      </c>
      <c r="G3131" s="464">
        <v>1.05</v>
      </c>
      <c r="H3131" s="465">
        <f>270000/1.44</f>
        <v>187500</v>
      </c>
      <c r="I3131" s="466">
        <f>G3131*H3131</f>
        <v>196875</v>
      </c>
      <c r="P3131" s="493"/>
      <c r="Q3131" s="493"/>
    </row>
    <row r="3132" spans="1:17" ht="15" customHeight="1">
      <c r="A3132" s="458"/>
      <c r="B3132" s="459"/>
      <c r="C3132" s="460" t="s">
        <v>621</v>
      </c>
      <c r="D3132" s="495" t="s">
        <v>794</v>
      </c>
      <c r="E3132" s="496"/>
      <c r="F3132" s="497" t="s">
        <v>96</v>
      </c>
      <c r="G3132" s="464">
        <v>9.8000000000000007</v>
      </c>
      <c r="H3132" s="465">
        <f>+H3112</f>
        <v>1250</v>
      </c>
      <c r="I3132" s="466">
        <f>G3132*H3132</f>
        <v>12250</v>
      </c>
      <c r="P3132" s="493"/>
      <c r="Q3132" s="493"/>
    </row>
    <row r="3133" spans="1:17" ht="15" customHeight="1">
      <c r="A3133" s="458"/>
      <c r="B3133" s="459"/>
      <c r="C3133" s="460" t="s">
        <v>621</v>
      </c>
      <c r="D3133" s="495" t="s">
        <v>685</v>
      </c>
      <c r="E3133" s="496"/>
      <c r="F3133" s="497" t="s">
        <v>652</v>
      </c>
      <c r="G3133" s="464">
        <v>4.4999999999999998E-2</v>
      </c>
      <c r="H3133" s="465">
        <f>+H3113</f>
        <v>325734</v>
      </c>
      <c r="I3133" s="466">
        <f>G3133*H3133</f>
        <v>14658.029999999999</v>
      </c>
      <c r="P3133" s="493"/>
      <c r="Q3133" s="493"/>
    </row>
    <row r="3134" spans="1:17" ht="15" customHeight="1">
      <c r="A3134" s="458"/>
      <c r="B3134" s="459"/>
      <c r="C3134" s="460" t="s">
        <v>621</v>
      </c>
      <c r="D3134" s="495" t="s">
        <v>993</v>
      </c>
      <c r="E3134" s="496"/>
      <c r="F3134" s="497" t="s">
        <v>96</v>
      </c>
      <c r="G3134" s="464">
        <v>1.3</v>
      </c>
      <c r="H3134" s="465">
        <f>H3114</f>
        <v>1900</v>
      </c>
      <c r="I3134" s="466">
        <f>G3134*H3134</f>
        <v>2470</v>
      </c>
      <c r="P3134" s="493"/>
      <c r="Q3134" s="493"/>
    </row>
    <row r="3135" spans="1:17" ht="15" customHeight="1">
      <c r="A3135" s="473"/>
      <c r="B3135" s="474" t="s">
        <v>643</v>
      </c>
      <c r="C3135" s="475"/>
      <c r="D3135" s="498"/>
      <c r="E3135" s="499"/>
      <c r="F3135" s="500"/>
      <c r="G3135" s="479"/>
      <c r="H3135" s="480"/>
      <c r="I3135" s="480">
        <f>SUM(I3124:I3134)</f>
        <v>286173.93000000005</v>
      </c>
      <c r="P3135" s="493"/>
      <c r="Q3135" s="493"/>
    </row>
    <row r="3136" spans="1:17" ht="15" customHeight="1">
      <c r="A3136" s="481"/>
      <c r="B3136" s="482" t="s">
        <v>644</v>
      </c>
      <c r="C3136" s="483"/>
      <c r="D3136" s="501"/>
      <c r="E3136" s="483"/>
      <c r="F3136" s="486">
        <v>0</v>
      </c>
      <c r="G3136" s="487"/>
      <c r="H3136" s="488"/>
      <c r="I3136" s="480">
        <f>I3135*F3136</f>
        <v>0</v>
      </c>
      <c r="P3136" s="493"/>
      <c r="Q3136" s="493"/>
    </row>
    <row r="3137" spans="1:17" ht="15" customHeight="1">
      <c r="A3137" s="481"/>
      <c r="B3137" s="482" t="s">
        <v>645</v>
      </c>
      <c r="C3137" s="483"/>
      <c r="D3137" s="501"/>
      <c r="E3137" s="483"/>
      <c r="F3137" s="483"/>
      <c r="G3137" s="487"/>
      <c r="H3137" s="488"/>
      <c r="I3137" s="480">
        <f>I3135+I3136</f>
        <v>286173.93000000005</v>
      </c>
      <c r="P3137" s="493"/>
      <c r="Q3137" s="493"/>
    </row>
    <row r="3138" spans="1:17" ht="15" customHeight="1">
      <c r="A3138" s="502" t="s">
        <v>657</v>
      </c>
      <c r="B3138" s="503"/>
      <c r="C3138" s="504"/>
      <c r="D3138" s="503"/>
      <c r="E3138" s="504"/>
      <c r="F3138" s="504"/>
      <c r="G3138" s="505"/>
      <c r="H3138" s="506"/>
      <c r="I3138" s="507"/>
      <c r="P3138" s="493"/>
      <c r="Q3138" s="493"/>
    </row>
    <row r="3139" spans="1:17" ht="15" customHeight="1">
      <c r="A3139" s="544"/>
      <c r="B3139" s="503"/>
      <c r="C3139" s="504"/>
      <c r="D3139" s="503"/>
      <c r="E3139" s="504"/>
      <c r="F3139" s="504"/>
      <c r="G3139" s="505"/>
      <c r="H3139" s="506"/>
      <c r="I3139" s="507"/>
      <c r="P3139" s="493"/>
      <c r="Q3139" s="493"/>
    </row>
    <row r="3140" spans="1:17" ht="15" customHeight="1">
      <c r="A3140" s="544"/>
      <c r="B3140" s="503"/>
      <c r="C3140" s="504"/>
      <c r="D3140" s="503"/>
      <c r="E3140" s="504"/>
      <c r="F3140" s="504"/>
      <c r="G3140" s="505"/>
      <c r="H3140" s="506"/>
      <c r="I3140" s="507"/>
      <c r="P3140" s="493"/>
      <c r="Q3140" s="493"/>
    </row>
    <row r="3141" spans="1:17" ht="15" customHeight="1">
      <c r="A3141" s="433" t="s">
        <v>611</v>
      </c>
      <c r="B3141" s="434"/>
      <c r="C3141" s="419" t="s">
        <v>589</v>
      </c>
      <c r="D3141" s="434" t="s">
        <v>998</v>
      </c>
      <c r="E3141" s="419"/>
      <c r="F3141" s="435"/>
      <c r="G3141" s="436"/>
      <c r="H3141" s="437"/>
      <c r="I3141" s="437"/>
      <c r="P3141" s="493"/>
      <c r="Q3141" s="493"/>
    </row>
    <row r="3142" spans="1:17" ht="15" customHeight="1">
      <c r="A3142" s="433" t="s">
        <v>613</v>
      </c>
      <c r="B3142" s="434"/>
      <c r="C3142" s="419" t="s">
        <v>589</v>
      </c>
      <c r="D3142" s="434" t="s">
        <v>601</v>
      </c>
      <c r="E3142" s="419"/>
      <c r="F3142" s="435"/>
      <c r="G3142" s="436"/>
      <c r="H3142" s="437"/>
      <c r="I3142" s="437"/>
      <c r="P3142" s="493"/>
      <c r="Q3142" s="493"/>
    </row>
    <row r="3143" spans="1:17" ht="15" customHeight="1">
      <c r="A3143" s="438" t="s">
        <v>70</v>
      </c>
      <c r="B3143" s="438" t="s">
        <v>350</v>
      </c>
      <c r="C3143" s="439"/>
      <c r="D3143" s="440"/>
      <c r="E3143" s="441" t="s">
        <v>614</v>
      </c>
      <c r="F3143" s="441" t="s">
        <v>615</v>
      </c>
      <c r="G3143" s="442" t="s">
        <v>616</v>
      </c>
      <c r="H3143" s="443" t="s">
        <v>617</v>
      </c>
      <c r="I3143" s="443" t="s">
        <v>618</v>
      </c>
      <c r="P3143" s="493"/>
      <c r="Q3143" s="493"/>
    </row>
    <row r="3144" spans="1:17" ht="15" customHeight="1">
      <c r="A3144" s="444"/>
      <c r="B3144" s="444"/>
      <c r="C3144" s="445"/>
      <c r="D3144" s="446"/>
      <c r="E3144" s="447"/>
      <c r="F3144" s="447"/>
      <c r="G3144" s="448"/>
      <c r="H3144" s="449" t="s">
        <v>619</v>
      </c>
      <c r="I3144" s="449" t="s">
        <v>619</v>
      </c>
      <c r="P3144" s="493"/>
      <c r="Q3144" s="493"/>
    </row>
    <row r="3145" spans="1:17" ht="15" customHeight="1">
      <c r="A3145" s="450"/>
      <c r="B3145" s="451"/>
      <c r="C3145" s="452"/>
      <c r="D3145" s="490"/>
      <c r="E3145" s="491"/>
      <c r="F3145" s="492"/>
      <c r="G3145" s="456"/>
      <c r="H3145" s="457"/>
      <c r="I3145" s="457"/>
      <c r="P3145" s="493"/>
      <c r="Q3145" s="493"/>
    </row>
    <row r="3146" spans="1:17" ht="15" customHeight="1">
      <c r="A3146" s="458">
        <v>1</v>
      </c>
      <c r="B3146" s="459" t="s">
        <v>620</v>
      </c>
      <c r="D3146" s="495"/>
      <c r="E3146" s="496"/>
      <c r="F3146" s="497"/>
      <c r="G3146" s="464"/>
      <c r="H3146" s="465"/>
      <c r="I3146" s="466"/>
      <c r="P3146" s="493"/>
      <c r="Q3146" s="493"/>
    </row>
    <row r="3147" spans="1:17" ht="15" customHeight="1">
      <c r="A3147" s="458"/>
      <c r="B3147" s="459"/>
      <c r="C3147" s="460" t="s">
        <v>621</v>
      </c>
      <c r="D3147" s="495" t="s">
        <v>622</v>
      </c>
      <c r="E3147" s="496" t="s">
        <v>623</v>
      </c>
      <c r="F3147" s="497" t="s">
        <v>624</v>
      </c>
      <c r="G3147" s="464">
        <v>0.7</v>
      </c>
      <c r="H3147" s="465">
        <v>133600</v>
      </c>
      <c r="I3147" s="466">
        <f>G3147*H3147</f>
        <v>93520</v>
      </c>
      <c r="P3147" s="493"/>
      <c r="Q3147" s="493"/>
    </row>
    <row r="3148" spans="1:17" ht="15" customHeight="1">
      <c r="A3148" s="458"/>
      <c r="B3148" s="459"/>
      <c r="C3148" s="460" t="s">
        <v>621</v>
      </c>
      <c r="D3148" s="495" t="s">
        <v>659</v>
      </c>
      <c r="E3148" s="496" t="s">
        <v>626</v>
      </c>
      <c r="F3148" s="497" t="s">
        <v>624</v>
      </c>
      <c r="G3148" s="464">
        <v>0.35</v>
      </c>
      <c r="H3148" s="465">
        <v>167000</v>
      </c>
      <c r="I3148" s="466">
        <f>G3148*H3148</f>
        <v>58449.999999999993</v>
      </c>
      <c r="P3148" s="493"/>
      <c r="Q3148" s="493"/>
    </row>
    <row r="3149" spans="1:17" ht="15" customHeight="1">
      <c r="A3149" s="458"/>
      <c r="B3149" s="459"/>
      <c r="C3149" s="460" t="s">
        <v>621</v>
      </c>
      <c r="D3149" s="495" t="s">
        <v>660</v>
      </c>
      <c r="E3149" s="496" t="s">
        <v>627</v>
      </c>
      <c r="F3149" s="497" t="s">
        <v>624</v>
      </c>
      <c r="G3149" s="464">
        <v>3.5000000000000003E-2</v>
      </c>
      <c r="H3149" s="465">
        <v>200300</v>
      </c>
      <c r="I3149" s="466">
        <f>G3149*H3149</f>
        <v>7010.5000000000009</v>
      </c>
      <c r="P3149" s="493"/>
      <c r="Q3149" s="493"/>
    </row>
    <row r="3150" spans="1:17" ht="15" customHeight="1">
      <c r="A3150" s="458"/>
      <c r="B3150" s="459"/>
      <c r="C3150" s="460" t="s">
        <v>621</v>
      </c>
      <c r="D3150" s="495" t="s">
        <v>628</v>
      </c>
      <c r="E3150" s="496" t="s">
        <v>629</v>
      </c>
      <c r="F3150" s="497" t="s">
        <v>624</v>
      </c>
      <c r="G3150" s="464">
        <v>3.5000000000000003E-2</v>
      </c>
      <c r="H3150" s="465">
        <v>234000</v>
      </c>
      <c r="I3150" s="466">
        <f>G3150*H3150</f>
        <v>8190.0000000000009</v>
      </c>
      <c r="P3150" s="493"/>
      <c r="Q3150" s="493"/>
    </row>
    <row r="3151" spans="1:17" ht="15" customHeight="1">
      <c r="A3151" s="458">
        <v>2</v>
      </c>
      <c r="B3151" s="459" t="s">
        <v>630</v>
      </c>
      <c r="D3151" s="495"/>
      <c r="E3151" s="496"/>
      <c r="F3151" s="497"/>
      <c r="G3151" s="464"/>
      <c r="H3151" s="465"/>
      <c r="I3151" s="466"/>
      <c r="P3151" s="493"/>
      <c r="Q3151" s="493"/>
    </row>
    <row r="3152" spans="1:17" ht="15" customHeight="1">
      <c r="A3152" s="458"/>
      <c r="B3152" s="459"/>
      <c r="C3152" s="460" t="s">
        <v>621</v>
      </c>
      <c r="D3152" s="495" t="s">
        <v>999</v>
      </c>
      <c r="E3152" s="496"/>
      <c r="F3152" s="497" t="s">
        <v>601</v>
      </c>
      <c r="G3152" s="464">
        <v>1.05</v>
      </c>
      <c r="H3152" s="465">
        <v>8181.8181818181802</v>
      </c>
      <c r="I3152" s="466">
        <f>G3152*H3152</f>
        <v>8590.9090909090901</v>
      </c>
      <c r="P3152" s="493"/>
      <c r="Q3152" s="493"/>
    </row>
    <row r="3153" spans="1:17" ht="15" customHeight="1">
      <c r="A3153" s="458"/>
      <c r="B3153" s="459"/>
      <c r="C3153" s="460" t="s">
        <v>621</v>
      </c>
      <c r="D3153" s="495" t="s">
        <v>794</v>
      </c>
      <c r="E3153" s="496"/>
      <c r="F3153" s="497" t="s">
        <v>96</v>
      </c>
      <c r="G3153" s="464">
        <v>10</v>
      </c>
      <c r="H3153" s="465">
        <v>1250</v>
      </c>
      <c r="I3153" s="466">
        <f>G3153*H3153</f>
        <v>12500</v>
      </c>
      <c r="P3153" s="493"/>
      <c r="Q3153" s="493"/>
    </row>
    <row r="3154" spans="1:17" ht="15" customHeight="1">
      <c r="A3154" s="458"/>
      <c r="B3154" s="459"/>
      <c r="C3154" s="460" t="s">
        <v>621</v>
      </c>
      <c r="D3154" s="495" t="s">
        <v>685</v>
      </c>
      <c r="E3154" s="496"/>
      <c r="F3154" s="497" t="s">
        <v>652</v>
      </c>
      <c r="G3154" s="464">
        <v>4.4999999999999998E-2</v>
      </c>
      <c r="H3154" s="465">
        <v>325734</v>
      </c>
      <c r="I3154" s="466">
        <f>G3154*H3154</f>
        <v>14658.029999999999</v>
      </c>
      <c r="P3154" s="493"/>
      <c r="Q3154" s="493"/>
    </row>
    <row r="3155" spans="1:17" ht="15" customHeight="1">
      <c r="A3155" s="458"/>
      <c r="B3155" s="459"/>
      <c r="C3155" s="460" t="s">
        <v>621</v>
      </c>
      <c r="D3155" s="495" t="s">
        <v>993</v>
      </c>
      <c r="E3155" s="496"/>
      <c r="F3155" s="497" t="s">
        <v>96</v>
      </c>
      <c r="G3155" s="464">
        <v>0.5</v>
      </c>
      <c r="H3155" s="465">
        <f>H3134</f>
        <v>1900</v>
      </c>
      <c r="I3155" s="466">
        <f>G3155*H3155</f>
        <v>950</v>
      </c>
      <c r="P3155" s="493"/>
      <c r="Q3155" s="493"/>
    </row>
    <row r="3156" spans="1:17" ht="15" customHeight="1">
      <c r="A3156" s="473"/>
      <c r="B3156" s="474" t="s">
        <v>643</v>
      </c>
      <c r="C3156" s="475"/>
      <c r="D3156" s="498"/>
      <c r="E3156" s="499"/>
      <c r="F3156" s="500"/>
      <c r="G3156" s="479"/>
      <c r="H3156" s="480"/>
      <c r="I3156" s="480">
        <f>SUM(I3145:I3155)</f>
        <v>203869.43909090909</v>
      </c>
      <c r="P3156" s="493"/>
      <c r="Q3156" s="493"/>
    </row>
    <row r="3157" spans="1:17" ht="15" customHeight="1">
      <c r="A3157" s="481"/>
      <c r="B3157" s="482" t="s">
        <v>644</v>
      </c>
      <c r="C3157" s="483"/>
      <c r="D3157" s="501"/>
      <c r="E3157" s="483"/>
      <c r="F3157" s="486">
        <v>0</v>
      </c>
      <c r="G3157" s="487"/>
      <c r="H3157" s="488"/>
      <c r="I3157" s="480">
        <f>I3156*F3157</f>
        <v>0</v>
      </c>
      <c r="P3157" s="493"/>
      <c r="Q3157" s="493"/>
    </row>
    <row r="3158" spans="1:17" ht="15" customHeight="1">
      <c r="A3158" s="481"/>
      <c r="B3158" s="482" t="s">
        <v>645</v>
      </c>
      <c r="C3158" s="483"/>
      <c r="D3158" s="501"/>
      <c r="E3158" s="483"/>
      <c r="F3158" s="483"/>
      <c r="G3158" s="487"/>
      <c r="H3158" s="488"/>
      <c r="I3158" s="480">
        <f>I3156+I3157</f>
        <v>203869.43909090909</v>
      </c>
      <c r="P3158" s="493"/>
      <c r="Q3158" s="493"/>
    </row>
    <row r="3159" spans="1:17" ht="15" customHeight="1">
      <c r="A3159" s="502" t="s">
        <v>657</v>
      </c>
      <c r="B3159" s="503"/>
      <c r="C3159" s="504"/>
      <c r="D3159" s="503"/>
      <c r="E3159" s="504"/>
      <c r="F3159" s="504"/>
      <c r="G3159" s="505"/>
      <c r="H3159" s="506"/>
      <c r="I3159" s="507"/>
      <c r="P3159" s="493"/>
      <c r="Q3159" s="493"/>
    </row>
    <row r="3160" spans="1:17" ht="15" customHeight="1">
      <c r="A3160" s="544"/>
      <c r="B3160" s="503"/>
      <c r="C3160" s="504"/>
      <c r="D3160" s="503"/>
      <c r="E3160" s="504"/>
      <c r="F3160" s="504"/>
      <c r="G3160" s="505"/>
      <c r="H3160" s="506"/>
      <c r="I3160" s="507"/>
      <c r="P3160" s="493"/>
      <c r="Q3160" s="493"/>
    </row>
    <row r="3161" spans="1:17" ht="15" customHeight="1">
      <c r="A3161" s="433" t="s">
        <v>611</v>
      </c>
      <c r="B3161" s="434"/>
      <c r="C3161" s="419" t="s">
        <v>589</v>
      </c>
      <c r="D3161" s="434" t="s">
        <v>1000</v>
      </c>
      <c r="E3161" s="419"/>
      <c r="F3161" s="435"/>
      <c r="G3161" s="436"/>
      <c r="H3161" s="437"/>
      <c r="I3161" s="437"/>
      <c r="P3161" s="493"/>
      <c r="Q3161" s="493"/>
    </row>
    <row r="3162" spans="1:17" ht="15" customHeight="1">
      <c r="A3162" s="433" t="s">
        <v>613</v>
      </c>
      <c r="B3162" s="434"/>
      <c r="C3162" s="419" t="s">
        <v>589</v>
      </c>
      <c r="D3162" s="434" t="s">
        <v>601</v>
      </c>
      <c r="E3162" s="419"/>
      <c r="F3162" s="435"/>
      <c r="G3162" s="436"/>
      <c r="H3162" s="437"/>
      <c r="I3162" s="437"/>
      <c r="P3162" s="493"/>
      <c r="Q3162" s="493"/>
    </row>
    <row r="3163" spans="1:17" ht="15" customHeight="1">
      <c r="A3163" s="438" t="s">
        <v>70</v>
      </c>
      <c r="B3163" s="438" t="s">
        <v>350</v>
      </c>
      <c r="C3163" s="439"/>
      <c r="D3163" s="440"/>
      <c r="E3163" s="441" t="s">
        <v>614</v>
      </c>
      <c r="F3163" s="441" t="s">
        <v>615</v>
      </c>
      <c r="G3163" s="442" t="s">
        <v>616</v>
      </c>
      <c r="H3163" s="443" t="s">
        <v>617</v>
      </c>
      <c r="I3163" s="443" t="s">
        <v>618</v>
      </c>
      <c r="P3163" s="493"/>
      <c r="Q3163" s="493"/>
    </row>
    <row r="3164" spans="1:17" ht="15" customHeight="1">
      <c r="A3164" s="444"/>
      <c r="B3164" s="444"/>
      <c r="C3164" s="445"/>
      <c r="D3164" s="446"/>
      <c r="E3164" s="447"/>
      <c r="F3164" s="447"/>
      <c r="G3164" s="448"/>
      <c r="H3164" s="449" t="s">
        <v>619</v>
      </c>
      <c r="I3164" s="449" t="s">
        <v>619</v>
      </c>
      <c r="P3164" s="493"/>
      <c r="Q3164" s="493"/>
    </row>
    <row r="3165" spans="1:17" ht="15" customHeight="1">
      <c r="A3165" s="450"/>
      <c r="B3165" s="451"/>
      <c r="C3165" s="452"/>
      <c r="D3165" s="490"/>
      <c r="E3165" s="491"/>
      <c r="F3165" s="492"/>
      <c r="G3165" s="456"/>
      <c r="H3165" s="457"/>
      <c r="I3165" s="457"/>
      <c r="P3165" s="493"/>
      <c r="Q3165" s="493"/>
    </row>
    <row r="3166" spans="1:17" ht="15" customHeight="1">
      <c r="A3166" s="458">
        <v>1</v>
      </c>
      <c r="B3166" s="459" t="s">
        <v>620</v>
      </c>
      <c r="D3166" s="495"/>
      <c r="E3166" s="496"/>
      <c r="F3166" s="497"/>
      <c r="G3166" s="464"/>
      <c r="H3166" s="465"/>
      <c r="I3166" s="466"/>
      <c r="P3166" s="493"/>
      <c r="Q3166" s="493"/>
    </row>
    <row r="3167" spans="1:17" ht="15" customHeight="1">
      <c r="A3167" s="458"/>
      <c r="B3167" s="459"/>
      <c r="C3167" s="460" t="s">
        <v>621</v>
      </c>
      <c r="D3167" s="495" t="s">
        <v>622</v>
      </c>
      <c r="E3167" s="496" t="s">
        <v>623</v>
      </c>
      <c r="F3167" s="497" t="s">
        <v>624</v>
      </c>
      <c r="G3167" s="464">
        <v>0.7</v>
      </c>
      <c r="H3167" s="465">
        <v>133600</v>
      </c>
      <c r="I3167" s="466">
        <f>G3167*H3167</f>
        <v>93520</v>
      </c>
      <c r="P3167" s="493"/>
      <c r="Q3167" s="493"/>
    </row>
    <row r="3168" spans="1:17" ht="15" customHeight="1">
      <c r="A3168" s="458"/>
      <c r="B3168" s="459"/>
      <c r="C3168" s="460" t="s">
        <v>621</v>
      </c>
      <c r="D3168" s="495" t="s">
        <v>659</v>
      </c>
      <c r="E3168" s="496" t="s">
        <v>626</v>
      </c>
      <c r="F3168" s="497" t="s">
        <v>624</v>
      </c>
      <c r="G3168" s="464">
        <v>0.35</v>
      </c>
      <c r="H3168" s="465">
        <v>167000</v>
      </c>
      <c r="I3168" s="466">
        <f>G3168*H3168</f>
        <v>58449.999999999993</v>
      </c>
      <c r="P3168" s="493"/>
      <c r="Q3168" s="493"/>
    </row>
    <row r="3169" spans="1:17" ht="15" customHeight="1">
      <c r="A3169" s="458"/>
      <c r="B3169" s="459"/>
      <c r="C3169" s="460" t="s">
        <v>621</v>
      </c>
      <c r="D3169" s="495" t="s">
        <v>660</v>
      </c>
      <c r="E3169" s="496" t="s">
        <v>627</v>
      </c>
      <c r="F3169" s="497" t="s">
        <v>624</v>
      </c>
      <c r="G3169" s="464">
        <v>3.5000000000000003E-2</v>
      </c>
      <c r="H3169" s="465">
        <v>200300</v>
      </c>
      <c r="I3169" s="466">
        <f>G3169*H3169</f>
        <v>7010.5000000000009</v>
      </c>
      <c r="P3169" s="493"/>
      <c r="Q3169" s="493"/>
    </row>
    <row r="3170" spans="1:17" ht="15" customHeight="1">
      <c r="A3170" s="458"/>
      <c r="B3170" s="459"/>
      <c r="C3170" s="460" t="s">
        <v>621</v>
      </c>
      <c r="D3170" s="495" t="s">
        <v>628</v>
      </c>
      <c r="E3170" s="496" t="s">
        <v>629</v>
      </c>
      <c r="F3170" s="497" t="s">
        <v>624</v>
      </c>
      <c r="G3170" s="464">
        <v>3.5000000000000003E-2</v>
      </c>
      <c r="H3170" s="465">
        <v>234000</v>
      </c>
      <c r="I3170" s="466">
        <f>G3170*H3170</f>
        <v>8190.0000000000009</v>
      </c>
      <c r="P3170" s="493"/>
      <c r="Q3170" s="493"/>
    </row>
    <row r="3171" spans="1:17" ht="15" customHeight="1">
      <c r="A3171" s="458">
        <v>2</v>
      </c>
      <c r="B3171" s="459" t="s">
        <v>630</v>
      </c>
      <c r="D3171" s="495"/>
      <c r="E3171" s="496"/>
      <c r="F3171" s="497"/>
      <c r="G3171" s="464"/>
      <c r="H3171" s="465"/>
      <c r="I3171" s="466"/>
      <c r="P3171" s="493"/>
      <c r="Q3171" s="493"/>
    </row>
    <row r="3172" spans="1:17" ht="15" customHeight="1">
      <c r="A3172" s="458"/>
      <c r="B3172" s="459"/>
      <c r="C3172" s="460" t="s">
        <v>621</v>
      </c>
      <c r="D3172" s="495" t="s">
        <v>999</v>
      </c>
      <c r="E3172" s="496"/>
      <c r="F3172" s="497" t="s">
        <v>601</v>
      </c>
      <c r="G3172" s="464">
        <v>1.05</v>
      </c>
      <c r="H3172" s="465">
        <v>7727.2727272727298</v>
      </c>
      <c r="I3172" s="466">
        <f>G3172*H3172</f>
        <v>8113.6363636363667</v>
      </c>
      <c r="P3172" s="493"/>
      <c r="Q3172" s="493"/>
    </row>
    <row r="3173" spans="1:17" ht="15" customHeight="1">
      <c r="A3173" s="458"/>
      <c r="B3173" s="459"/>
      <c r="C3173" s="460" t="s">
        <v>621</v>
      </c>
      <c r="D3173" s="495" t="s">
        <v>794</v>
      </c>
      <c r="E3173" s="496"/>
      <c r="F3173" s="497" t="s">
        <v>96</v>
      </c>
      <c r="G3173" s="464">
        <v>10.4</v>
      </c>
      <c r="H3173" s="465">
        <v>1250</v>
      </c>
      <c r="I3173" s="466">
        <f>G3173*H3173</f>
        <v>13000</v>
      </c>
      <c r="P3173" s="493"/>
      <c r="Q3173" s="493"/>
    </row>
    <row r="3174" spans="1:17" ht="15" customHeight="1">
      <c r="A3174" s="458"/>
      <c r="B3174" s="459"/>
      <c r="C3174" s="460" t="s">
        <v>621</v>
      </c>
      <c r="D3174" s="495" t="s">
        <v>685</v>
      </c>
      <c r="E3174" s="496"/>
      <c r="F3174" s="497" t="s">
        <v>652</v>
      </c>
      <c r="G3174" s="464">
        <v>4.4999999999999998E-2</v>
      </c>
      <c r="H3174" s="465">
        <v>325734</v>
      </c>
      <c r="I3174" s="466">
        <f>G3174*H3174</f>
        <v>14658.029999999999</v>
      </c>
      <c r="P3174" s="493"/>
      <c r="Q3174" s="493"/>
    </row>
    <row r="3175" spans="1:17" ht="15" customHeight="1">
      <c r="A3175" s="458"/>
      <c r="B3175" s="459"/>
      <c r="C3175" s="460" t="s">
        <v>621</v>
      </c>
      <c r="D3175" s="495" t="s">
        <v>993</v>
      </c>
      <c r="E3175" s="496"/>
      <c r="F3175" s="497" t="s">
        <v>96</v>
      </c>
      <c r="G3175" s="464">
        <v>0.5</v>
      </c>
      <c r="H3175" s="465">
        <f>H3155</f>
        <v>1900</v>
      </c>
      <c r="I3175" s="466">
        <f>G3175*H3175</f>
        <v>950</v>
      </c>
      <c r="P3175" s="493"/>
      <c r="Q3175" s="493"/>
    </row>
    <row r="3176" spans="1:17" ht="15" customHeight="1">
      <c r="A3176" s="473"/>
      <c r="B3176" s="474" t="s">
        <v>643</v>
      </c>
      <c r="C3176" s="475"/>
      <c r="D3176" s="498"/>
      <c r="E3176" s="499"/>
      <c r="F3176" s="500"/>
      <c r="G3176" s="479"/>
      <c r="H3176" s="480"/>
      <c r="I3176" s="480">
        <f>SUM(I3165:I3175)</f>
        <v>203892.16636363635</v>
      </c>
      <c r="P3176" s="493"/>
      <c r="Q3176" s="493"/>
    </row>
    <row r="3177" spans="1:17" ht="15" customHeight="1">
      <c r="A3177" s="481"/>
      <c r="B3177" s="482" t="s">
        <v>644</v>
      </c>
      <c r="C3177" s="483"/>
      <c r="D3177" s="501"/>
      <c r="E3177" s="483"/>
      <c r="F3177" s="486">
        <v>0</v>
      </c>
      <c r="G3177" s="487"/>
      <c r="H3177" s="488"/>
      <c r="I3177" s="480">
        <f>I3176*F3177</f>
        <v>0</v>
      </c>
      <c r="P3177" s="493"/>
      <c r="Q3177" s="493"/>
    </row>
    <row r="3178" spans="1:17" ht="15" customHeight="1">
      <c r="A3178" s="481"/>
      <c r="B3178" s="482" t="s">
        <v>645</v>
      </c>
      <c r="C3178" s="483"/>
      <c r="D3178" s="501"/>
      <c r="E3178" s="483"/>
      <c r="F3178" s="483"/>
      <c r="G3178" s="487"/>
      <c r="H3178" s="488"/>
      <c r="I3178" s="480">
        <f>I3176+I3177</f>
        <v>203892.16636363635</v>
      </c>
      <c r="P3178" s="493"/>
      <c r="Q3178" s="493"/>
    </row>
    <row r="3179" spans="1:17" ht="15" customHeight="1">
      <c r="A3179" s="502" t="s">
        <v>657</v>
      </c>
      <c r="B3179" s="503"/>
      <c r="C3179" s="504"/>
      <c r="D3179" s="503"/>
      <c r="E3179" s="504"/>
      <c r="F3179" s="504"/>
      <c r="G3179" s="505"/>
      <c r="H3179" s="506"/>
      <c r="I3179" s="507"/>
      <c r="P3179" s="493"/>
      <c r="Q3179" s="493"/>
    </row>
    <row r="3180" spans="1:17" ht="15" customHeight="1">
      <c r="A3180" s="502"/>
      <c r="B3180" s="503"/>
      <c r="C3180" s="504"/>
      <c r="D3180" s="503"/>
      <c r="E3180" s="504"/>
      <c r="F3180" s="504"/>
      <c r="G3180" s="505"/>
      <c r="H3180" s="506"/>
      <c r="I3180" s="507"/>
      <c r="P3180" s="493"/>
      <c r="Q3180" s="493"/>
    </row>
    <row r="3181" spans="1:17" ht="15" customHeight="1">
      <c r="A3181" s="433" t="s">
        <v>611</v>
      </c>
      <c r="B3181" s="434"/>
      <c r="C3181" s="419" t="s">
        <v>589</v>
      </c>
      <c r="D3181" s="434" t="s">
        <v>1001</v>
      </c>
      <c r="E3181" s="419"/>
      <c r="F3181" s="435"/>
      <c r="G3181" s="436"/>
      <c r="H3181" s="437"/>
      <c r="I3181" s="437"/>
      <c r="P3181" s="493"/>
      <c r="Q3181" s="493"/>
    </row>
    <row r="3182" spans="1:17" ht="15" customHeight="1">
      <c r="A3182" s="433" t="s">
        <v>613</v>
      </c>
      <c r="B3182" s="434"/>
      <c r="C3182" s="419" t="s">
        <v>589</v>
      </c>
      <c r="D3182" s="434" t="s">
        <v>601</v>
      </c>
      <c r="E3182" s="419"/>
      <c r="F3182" s="435"/>
      <c r="G3182" s="436"/>
      <c r="H3182" s="437"/>
      <c r="I3182" s="437"/>
      <c r="P3182" s="493"/>
      <c r="Q3182" s="493"/>
    </row>
    <row r="3183" spans="1:17" ht="15" customHeight="1">
      <c r="A3183" s="438" t="s">
        <v>70</v>
      </c>
      <c r="B3183" s="438" t="s">
        <v>350</v>
      </c>
      <c r="C3183" s="439"/>
      <c r="D3183" s="440"/>
      <c r="E3183" s="441" t="s">
        <v>614</v>
      </c>
      <c r="F3183" s="441" t="s">
        <v>615</v>
      </c>
      <c r="G3183" s="442" t="s">
        <v>616</v>
      </c>
      <c r="H3183" s="443" t="s">
        <v>617</v>
      </c>
      <c r="I3183" s="443" t="s">
        <v>618</v>
      </c>
      <c r="P3183" s="493"/>
      <c r="Q3183" s="493"/>
    </row>
    <row r="3184" spans="1:17" ht="15" customHeight="1">
      <c r="A3184" s="444"/>
      <c r="B3184" s="444"/>
      <c r="C3184" s="445"/>
      <c r="D3184" s="446"/>
      <c r="E3184" s="447"/>
      <c r="F3184" s="447"/>
      <c r="G3184" s="448"/>
      <c r="H3184" s="449" t="s">
        <v>619</v>
      </c>
      <c r="I3184" s="449" t="s">
        <v>619</v>
      </c>
      <c r="P3184" s="493"/>
      <c r="Q3184" s="493"/>
    </row>
    <row r="3185" spans="1:17" ht="15" customHeight="1">
      <c r="A3185" s="450"/>
      <c r="B3185" s="451"/>
      <c r="C3185" s="452"/>
      <c r="D3185" s="490"/>
      <c r="E3185" s="491"/>
      <c r="F3185" s="492"/>
      <c r="G3185" s="456"/>
      <c r="H3185" s="457"/>
      <c r="I3185" s="457"/>
      <c r="P3185" s="493"/>
      <c r="Q3185" s="493"/>
    </row>
    <row r="3186" spans="1:17" ht="15" customHeight="1">
      <c r="A3186" s="458">
        <v>1</v>
      </c>
      <c r="B3186" s="459" t="s">
        <v>620</v>
      </c>
      <c r="D3186" s="495"/>
      <c r="E3186" s="496"/>
      <c r="F3186" s="497"/>
      <c r="G3186" s="464"/>
      <c r="H3186" s="465"/>
      <c r="I3186" s="466"/>
      <c r="P3186" s="493"/>
      <c r="Q3186" s="493"/>
    </row>
    <row r="3187" spans="1:17" ht="15" customHeight="1">
      <c r="A3187" s="458"/>
      <c r="B3187" s="459"/>
      <c r="C3187" s="460" t="s">
        <v>621</v>
      </c>
      <c r="D3187" s="495" t="s">
        <v>622</v>
      </c>
      <c r="E3187" s="496" t="s">
        <v>623</v>
      </c>
      <c r="F3187" s="497" t="s">
        <v>624</v>
      </c>
      <c r="G3187" s="464">
        <v>0.7</v>
      </c>
      <c r="H3187" s="465">
        <f>H3167</f>
        <v>133600</v>
      </c>
      <c r="I3187" s="466">
        <f>G3187*H3187</f>
        <v>93520</v>
      </c>
      <c r="P3187" s="493"/>
      <c r="Q3187" s="493"/>
    </row>
    <row r="3188" spans="1:17" ht="15" customHeight="1">
      <c r="A3188" s="458"/>
      <c r="B3188" s="459"/>
      <c r="C3188" s="460" t="s">
        <v>621</v>
      </c>
      <c r="D3188" s="495" t="s">
        <v>659</v>
      </c>
      <c r="E3188" s="496" t="s">
        <v>626</v>
      </c>
      <c r="F3188" s="497" t="s">
        <v>624</v>
      </c>
      <c r="G3188" s="464">
        <v>0.35</v>
      </c>
      <c r="H3188" s="465">
        <f>H3168</f>
        <v>167000</v>
      </c>
      <c r="I3188" s="466">
        <f>G3188*H3188</f>
        <v>58449.999999999993</v>
      </c>
      <c r="P3188" s="493"/>
      <c r="Q3188" s="493"/>
    </row>
    <row r="3189" spans="1:17" ht="15" customHeight="1">
      <c r="A3189" s="458"/>
      <c r="B3189" s="459"/>
      <c r="C3189" s="460" t="s">
        <v>621</v>
      </c>
      <c r="D3189" s="495" t="s">
        <v>660</v>
      </c>
      <c r="E3189" s="496" t="s">
        <v>627</v>
      </c>
      <c r="F3189" s="497" t="s">
        <v>624</v>
      </c>
      <c r="G3189" s="464">
        <v>3.5000000000000003E-2</v>
      </c>
      <c r="H3189" s="465">
        <f>H3169</f>
        <v>200300</v>
      </c>
      <c r="I3189" s="466">
        <f>G3189*H3189</f>
        <v>7010.5000000000009</v>
      </c>
      <c r="P3189" s="493"/>
      <c r="Q3189" s="493"/>
    </row>
    <row r="3190" spans="1:17" ht="15" customHeight="1">
      <c r="A3190" s="458"/>
      <c r="B3190" s="459"/>
      <c r="C3190" s="460" t="s">
        <v>621</v>
      </c>
      <c r="D3190" s="495" t="s">
        <v>628</v>
      </c>
      <c r="E3190" s="496" t="s">
        <v>629</v>
      </c>
      <c r="F3190" s="497" t="s">
        <v>624</v>
      </c>
      <c r="G3190" s="464">
        <v>3.5000000000000003E-2</v>
      </c>
      <c r="H3190" s="465">
        <f>H3170</f>
        <v>234000</v>
      </c>
      <c r="I3190" s="466">
        <f>G3190*H3190</f>
        <v>8190.0000000000009</v>
      </c>
      <c r="P3190" s="493"/>
      <c r="Q3190" s="493"/>
    </row>
    <row r="3191" spans="1:17" ht="15" customHeight="1">
      <c r="A3191" s="458">
        <v>2</v>
      </c>
      <c r="B3191" s="459" t="s">
        <v>630</v>
      </c>
      <c r="D3191" s="495"/>
      <c r="E3191" s="496"/>
      <c r="F3191" s="497"/>
      <c r="G3191" s="464"/>
      <c r="H3191" s="465"/>
      <c r="I3191" s="466"/>
      <c r="P3191" s="493"/>
      <c r="Q3191" s="493"/>
    </row>
    <row r="3192" spans="1:17" ht="15" customHeight="1">
      <c r="A3192" s="458"/>
      <c r="B3192" s="459"/>
      <c r="C3192" s="460" t="s">
        <v>621</v>
      </c>
      <c r="D3192" s="495" t="s">
        <v>999</v>
      </c>
      <c r="E3192" s="496"/>
      <c r="F3192" s="497" t="s">
        <v>601</v>
      </c>
      <c r="G3192" s="464">
        <v>1.05</v>
      </c>
      <c r="H3192" s="465">
        <v>7272.7272727272702</v>
      </c>
      <c r="I3192" s="466">
        <f>G3192*H3192</f>
        <v>7636.3636363636342</v>
      </c>
      <c r="P3192" s="493"/>
      <c r="Q3192" s="493"/>
    </row>
    <row r="3193" spans="1:17" ht="15" customHeight="1">
      <c r="A3193" s="458"/>
      <c r="B3193" s="459"/>
      <c r="C3193" s="460" t="s">
        <v>621</v>
      </c>
      <c r="D3193" s="495" t="s">
        <v>794</v>
      </c>
      <c r="E3193" s="496"/>
      <c r="F3193" s="497" t="s">
        <v>96</v>
      </c>
      <c r="G3193" s="464">
        <v>10.4</v>
      </c>
      <c r="H3193" s="465">
        <f>H3173</f>
        <v>1250</v>
      </c>
      <c r="I3193" s="466">
        <f>G3193*H3193</f>
        <v>13000</v>
      </c>
      <c r="P3193" s="493"/>
      <c r="Q3193" s="493"/>
    </row>
    <row r="3194" spans="1:17" ht="15" customHeight="1">
      <c r="A3194" s="458"/>
      <c r="B3194" s="459"/>
      <c r="C3194" s="460" t="s">
        <v>621</v>
      </c>
      <c r="D3194" s="495" t="s">
        <v>685</v>
      </c>
      <c r="E3194" s="496"/>
      <c r="F3194" s="497" t="s">
        <v>652</v>
      </c>
      <c r="G3194" s="464">
        <v>4.4999999999999998E-2</v>
      </c>
      <c r="H3194" s="465">
        <f>H3174</f>
        <v>325734</v>
      </c>
      <c r="I3194" s="466">
        <f>G3194*H3194</f>
        <v>14658.029999999999</v>
      </c>
      <c r="P3194" s="493"/>
      <c r="Q3194" s="493"/>
    </row>
    <row r="3195" spans="1:17" ht="15" customHeight="1">
      <c r="A3195" s="458"/>
      <c r="B3195" s="459"/>
      <c r="C3195" s="460" t="s">
        <v>621</v>
      </c>
      <c r="D3195" s="495" t="s">
        <v>993</v>
      </c>
      <c r="E3195" s="496"/>
      <c r="F3195" s="497" t="s">
        <v>96</v>
      </c>
      <c r="G3195" s="464">
        <v>0.5</v>
      </c>
      <c r="H3195" s="465">
        <f>H3175</f>
        <v>1900</v>
      </c>
      <c r="I3195" s="466">
        <f>G3195*H3195</f>
        <v>950</v>
      </c>
      <c r="P3195" s="493"/>
      <c r="Q3195" s="493"/>
    </row>
    <row r="3196" spans="1:17" ht="15" customHeight="1">
      <c r="A3196" s="473"/>
      <c r="B3196" s="474" t="s">
        <v>643</v>
      </c>
      <c r="C3196" s="475"/>
      <c r="D3196" s="498"/>
      <c r="E3196" s="499"/>
      <c r="F3196" s="500"/>
      <c r="G3196" s="479"/>
      <c r="H3196" s="480"/>
      <c r="I3196" s="480">
        <f>SUM(I3185:I3195)</f>
        <v>203414.89363636365</v>
      </c>
      <c r="P3196" s="493"/>
      <c r="Q3196" s="493"/>
    </row>
    <row r="3197" spans="1:17" ht="15" customHeight="1">
      <c r="A3197" s="481"/>
      <c r="B3197" s="482" t="s">
        <v>644</v>
      </c>
      <c r="C3197" s="483"/>
      <c r="D3197" s="501"/>
      <c r="E3197" s="483"/>
      <c r="F3197" s="486">
        <v>0</v>
      </c>
      <c r="G3197" s="487"/>
      <c r="H3197" s="488"/>
      <c r="I3197" s="480">
        <f>I3196*F3197</f>
        <v>0</v>
      </c>
      <c r="P3197" s="493"/>
      <c r="Q3197" s="493"/>
    </row>
    <row r="3198" spans="1:17" ht="15" customHeight="1">
      <c r="A3198" s="481"/>
      <c r="B3198" s="482" t="s">
        <v>645</v>
      </c>
      <c r="C3198" s="483"/>
      <c r="D3198" s="501"/>
      <c r="E3198" s="483"/>
      <c r="F3198" s="483"/>
      <c r="G3198" s="487"/>
      <c r="H3198" s="488"/>
      <c r="I3198" s="480">
        <f>I3196+I3197</f>
        <v>203414.89363636365</v>
      </c>
      <c r="P3198" s="493"/>
      <c r="Q3198" s="493"/>
    </row>
    <row r="3199" spans="1:17" ht="15" customHeight="1">
      <c r="A3199" s="502" t="s">
        <v>657</v>
      </c>
      <c r="B3199" s="503"/>
      <c r="C3199" s="504"/>
      <c r="D3199" s="503"/>
      <c r="E3199" s="504"/>
      <c r="F3199" s="504"/>
      <c r="G3199" s="505"/>
      <c r="H3199" s="506"/>
      <c r="I3199" s="507"/>
      <c r="P3199" s="493"/>
      <c r="Q3199" s="493"/>
    </row>
    <row r="3200" spans="1:17" ht="15" customHeight="1">
      <c r="A3200" s="502"/>
      <c r="B3200" s="503"/>
      <c r="C3200" s="504"/>
      <c r="D3200" s="503"/>
      <c r="E3200" s="504"/>
      <c r="F3200" s="504"/>
      <c r="G3200" s="505"/>
      <c r="H3200" s="506"/>
      <c r="I3200" s="507"/>
      <c r="P3200" s="493"/>
      <c r="Q3200" s="493"/>
    </row>
    <row r="3201" spans="1:17" ht="15" customHeight="1">
      <c r="A3201" s="502"/>
      <c r="B3201" s="503"/>
      <c r="C3201" s="504"/>
      <c r="D3201" s="503"/>
      <c r="E3201" s="504"/>
      <c r="F3201" s="504"/>
      <c r="G3201" s="505"/>
      <c r="H3201" s="506"/>
      <c r="I3201" s="507"/>
      <c r="P3201" s="493"/>
      <c r="Q3201" s="493"/>
    </row>
    <row r="3202" spans="1:17" ht="15" customHeight="1">
      <c r="A3202" s="433" t="s">
        <v>611</v>
      </c>
      <c r="B3202" s="434"/>
      <c r="C3202" s="419" t="s">
        <v>589</v>
      </c>
      <c r="D3202" s="434" t="s">
        <v>1002</v>
      </c>
      <c r="E3202" s="419"/>
      <c r="F3202" s="435"/>
      <c r="G3202" s="436"/>
      <c r="H3202" s="437"/>
      <c r="I3202" s="437"/>
      <c r="P3202" s="493"/>
      <c r="Q3202" s="493"/>
    </row>
    <row r="3203" spans="1:17" ht="15" customHeight="1">
      <c r="A3203" s="433" t="s">
        <v>613</v>
      </c>
      <c r="B3203" s="434"/>
      <c r="C3203" s="419" t="s">
        <v>589</v>
      </c>
      <c r="D3203" s="434" t="s">
        <v>607</v>
      </c>
      <c r="E3203" s="419"/>
      <c r="F3203" s="435"/>
      <c r="G3203" s="436"/>
      <c r="H3203" s="437"/>
      <c r="I3203" s="437"/>
      <c r="P3203" s="493"/>
      <c r="Q3203" s="493"/>
    </row>
    <row r="3204" spans="1:17" ht="15" customHeight="1">
      <c r="A3204" s="438" t="s">
        <v>70</v>
      </c>
      <c r="B3204" s="438" t="s">
        <v>350</v>
      </c>
      <c r="C3204" s="439"/>
      <c r="D3204" s="440"/>
      <c r="E3204" s="441" t="s">
        <v>614</v>
      </c>
      <c r="F3204" s="441" t="s">
        <v>615</v>
      </c>
      <c r="G3204" s="442" t="s">
        <v>616</v>
      </c>
      <c r="H3204" s="443" t="s">
        <v>617</v>
      </c>
      <c r="I3204" s="443" t="s">
        <v>618</v>
      </c>
      <c r="P3204" s="493"/>
      <c r="Q3204" s="493"/>
    </row>
    <row r="3205" spans="1:17" ht="15" customHeight="1">
      <c r="A3205" s="444"/>
      <c r="B3205" s="444"/>
      <c r="C3205" s="445"/>
      <c r="D3205" s="446"/>
      <c r="E3205" s="447"/>
      <c r="F3205" s="447"/>
      <c r="G3205" s="448"/>
      <c r="H3205" s="449" t="s">
        <v>619</v>
      </c>
      <c r="I3205" s="449" t="s">
        <v>619</v>
      </c>
      <c r="P3205" s="493"/>
      <c r="Q3205" s="493"/>
    </row>
    <row r="3206" spans="1:17" ht="15" customHeight="1">
      <c r="A3206" s="450"/>
      <c r="B3206" s="451"/>
      <c r="C3206" s="452"/>
      <c r="D3206" s="490"/>
      <c r="E3206" s="491"/>
      <c r="F3206" s="492"/>
      <c r="G3206" s="456"/>
      <c r="H3206" s="457"/>
      <c r="I3206" s="457"/>
      <c r="P3206" s="493"/>
      <c r="Q3206" s="493"/>
    </row>
    <row r="3207" spans="1:17" ht="15" customHeight="1">
      <c r="A3207" s="458">
        <v>1</v>
      </c>
      <c r="B3207" s="459" t="s">
        <v>620</v>
      </c>
      <c r="D3207" s="495"/>
      <c r="E3207" s="496"/>
      <c r="F3207" s="497"/>
      <c r="G3207" s="464"/>
      <c r="H3207" s="465"/>
      <c r="I3207" s="466"/>
      <c r="P3207" s="493"/>
      <c r="Q3207" s="493"/>
    </row>
    <row r="3208" spans="1:17" ht="15" customHeight="1">
      <c r="A3208" s="458"/>
      <c r="B3208" s="459"/>
      <c r="C3208" s="460" t="s">
        <v>621</v>
      </c>
      <c r="D3208" s="495" t="s">
        <v>622</v>
      </c>
      <c r="E3208" s="496" t="s">
        <v>623</v>
      </c>
      <c r="F3208" s="497" t="s">
        <v>624</v>
      </c>
      <c r="G3208" s="464">
        <v>0.09</v>
      </c>
      <c r="H3208" s="465">
        <v>133600</v>
      </c>
      <c r="I3208" s="466">
        <f>G3208*H3208</f>
        <v>12024</v>
      </c>
      <c r="P3208" s="493"/>
      <c r="Q3208" s="493"/>
    </row>
    <row r="3209" spans="1:17" ht="15" customHeight="1">
      <c r="A3209" s="458"/>
      <c r="B3209" s="459"/>
      <c r="C3209" s="460" t="s">
        <v>621</v>
      </c>
      <c r="D3209" s="495" t="s">
        <v>659</v>
      </c>
      <c r="E3209" s="496" t="s">
        <v>626</v>
      </c>
      <c r="F3209" s="497" t="s">
        <v>624</v>
      </c>
      <c r="G3209" s="464">
        <f>G3208</f>
        <v>0.09</v>
      </c>
      <c r="H3209" s="465">
        <v>167000</v>
      </c>
      <c r="I3209" s="466">
        <f>G3209*H3209</f>
        <v>15030</v>
      </c>
      <c r="P3209" s="493"/>
      <c r="Q3209" s="493"/>
    </row>
    <row r="3210" spans="1:17" ht="15" customHeight="1">
      <c r="A3210" s="458"/>
      <c r="B3210" s="459"/>
      <c r="C3210" s="460" t="s">
        <v>621</v>
      </c>
      <c r="D3210" s="495" t="s">
        <v>660</v>
      </c>
      <c r="E3210" s="496" t="s">
        <v>627</v>
      </c>
      <c r="F3210" s="497" t="s">
        <v>624</v>
      </c>
      <c r="G3210" s="464">
        <v>3.5000000000000003E-2</v>
      </c>
      <c r="H3210" s="465">
        <v>200300</v>
      </c>
      <c r="I3210" s="466">
        <f>G3210*H3210</f>
        <v>7010.5000000000009</v>
      </c>
      <c r="P3210" s="493"/>
      <c r="Q3210" s="493"/>
    </row>
    <row r="3211" spans="1:17" ht="15" customHeight="1">
      <c r="A3211" s="458"/>
      <c r="B3211" s="459"/>
      <c r="C3211" s="460" t="s">
        <v>621</v>
      </c>
      <c r="D3211" s="495" t="s">
        <v>628</v>
      </c>
      <c r="E3211" s="496" t="s">
        <v>629</v>
      </c>
      <c r="F3211" s="497" t="s">
        <v>624</v>
      </c>
      <c r="G3211" s="464">
        <v>5.0000000000000001E-3</v>
      </c>
      <c r="H3211" s="465">
        <v>234000</v>
      </c>
      <c r="I3211" s="466">
        <f>G3211*H3211</f>
        <v>1170</v>
      </c>
      <c r="P3211" s="493"/>
      <c r="Q3211" s="493"/>
    </row>
    <row r="3212" spans="1:17" ht="15" customHeight="1">
      <c r="A3212" s="458">
        <v>2</v>
      </c>
      <c r="B3212" s="459" t="s">
        <v>630</v>
      </c>
      <c r="D3212" s="495"/>
      <c r="E3212" s="496"/>
      <c r="F3212" s="497"/>
      <c r="G3212" s="464"/>
      <c r="H3212" s="465"/>
      <c r="I3212" s="466"/>
      <c r="P3212" s="493"/>
      <c r="Q3212" s="493"/>
    </row>
    <row r="3213" spans="1:17" ht="15" customHeight="1">
      <c r="A3213" s="458"/>
      <c r="B3213" s="459"/>
      <c r="C3213" s="460" t="s">
        <v>621</v>
      </c>
      <c r="D3213" s="495" t="s">
        <v>1003</v>
      </c>
      <c r="E3213" s="496"/>
      <c r="F3213" s="497" t="s">
        <v>33</v>
      </c>
      <c r="G3213" s="464">
        <v>5.3</v>
      </c>
      <c r="H3213" s="465">
        <v>3700</v>
      </c>
      <c r="I3213" s="466">
        <f>G3213*H3213</f>
        <v>19610</v>
      </c>
      <c r="P3213" s="493"/>
      <c r="Q3213" s="493"/>
    </row>
    <row r="3214" spans="1:17" ht="15" customHeight="1">
      <c r="A3214" s="458"/>
      <c r="B3214" s="459"/>
      <c r="C3214" s="460" t="s">
        <v>621</v>
      </c>
      <c r="D3214" s="495" t="s">
        <v>794</v>
      </c>
      <c r="E3214" s="496"/>
      <c r="F3214" s="497" t="s">
        <v>96</v>
      </c>
      <c r="G3214" s="464">
        <v>1.1399999999999999</v>
      </c>
      <c r="H3214" s="465">
        <v>1250</v>
      </c>
      <c r="I3214" s="466">
        <f>G3214*H3214</f>
        <v>1424.9999999999998</v>
      </c>
      <c r="P3214" s="493"/>
      <c r="Q3214" s="493"/>
    </row>
    <row r="3215" spans="1:17" ht="15" customHeight="1">
      <c r="A3215" s="458"/>
      <c r="B3215" s="459"/>
      <c r="C3215" s="460" t="s">
        <v>621</v>
      </c>
      <c r="D3215" s="495" t="s">
        <v>685</v>
      </c>
      <c r="E3215" s="496"/>
      <c r="F3215" s="497" t="s">
        <v>652</v>
      </c>
      <c r="G3215" s="464">
        <v>3.0000000000000001E-3</v>
      </c>
      <c r="H3215" s="465">
        <v>325734</v>
      </c>
      <c r="I3215" s="466">
        <f>G3215*H3215</f>
        <v>977.202</v>
      </c>
      <c r="P3215" s="493"/>
      <c r="Q3215" s="493"/>
    </row>
    <row r="3216" spans="1:17" ht="15" customHeight="1">
      <c r="A3216" s="458"/>
      <c r="B3216" s="459"/>
      <c r="C3216" s="460" t="s">
        <v>621</v>
      </c>
      <c r="D3216" s="495" t="s">
        <v>993</v>
      </c>
      <c r="E3216" s="496"/>
      <c r="F3216" s="497" t="s">
        <v>96</v>
      </c>
      <c r="G3216" s="464">
        <v>2.5000000000000001E-2</v>
      </c>
      <c r="H3216" s="465">
        <f>H3195</f>
        <v>1900</v>
      </c>
      <c r="I3216" s="466">
        <f>G3216*H3216</f>
        <v>47.5</v>
      </c>
      <c r="P3216" s="493"/>
      <c r="Q3216" s="493"/>
    </row>
    <row r="3217" spans="1:17" ht="15" customHeight="1">
      <c r="A3217" s="511"/>
      <c r="B3217" s="512"/>
      <c r="C3217" s="513"/>
      <c r="D3217" s="514"/>
      <c r="E3217" s="515"/>
      <c r="F3217" s="516"/>
      <c r="G3217" s="517"/>
      <c r="H3217" s="518"/>
      <c r="I3217" s="518"/>
      <c r="P3217" s="493"/>
      <c r="Q3217" s="493"/>
    </row>
    <row r="3218" spans="1:17" ht="15" customHeight="1">
      <c r="A3218" s="473"/>
      <c r="B3218" s="474" t="s">
        <v>643</v>
      </c>
      <c r="C3218" s="475"/>
      <c r="D3218" s="498"/>
      <c r="E3218" s="499"/>
      <c r="F3218" s="500"/>
      <c r="G3218" s="479"/>
      <c r="H3218" s="480"/>
      <c r="I3218" s="480">
        <f>SUM(I3206:I3217)</f>
        <v>57294.201999999997</v>
      </c>
      <c r="P3218" s="493"/>
      <c r="Q3218" s="493"/>
    </row>
    <row r="3219" spans="1:17" ht="15" customHeight="1">
      <c r="A3219" s="481"/>
      <c r="B3219" s="482" t="s">
        <v>644</v>
      </c>
      <c r="C3219" s="483"/>
      <c r="D3219" s="501"/>
      <c r="E3219" s="483"/>
      <c r="F3219" s="486">
        <v>0</v>
      </c>
      <c r="G3219" s="487"/>
      <c r="H3219" s="488"/>
      <c r="I3219" s="480">
        <f>I3218*F3219</f>
        <v>0</v>
      </c>
      <c r="P3219" s="493"/>
      <c r="Q3219" s="493"/>
    </row>
    <row r="3220" spans="1:17" ht="15" customHeight="1">
      <c r="A3220" s="481"/>
      <c r="B3220" s="482" t="s">
        <v>645</v>
      </c>
      <c r="C3220" s="483"/>
      <c r="D3220" s="501"/>
      <c r="E3220" s="483"/>
      <c r="F3220" s="483"/>
      <c r="G3220" s="487"/>
      <c r="H3220" s="488"/>
      <c r="I3220" s="480">
        <f>I3218+I3219</f>
        <v>57294.201999999997</v>
      </c>
      <c r="P3220" s="493"/>
      <c r="Q3220" s="493"/>
    </row>
    <row r="3221" spans="1:17" ht="15" customHeight="1">
      <c r="A3221" s="502" t="s">
        <v>657</v>
      </c>
      <c r="B3221" s="503"/>
      <c r="C3221" s="504"/>
      <c r="D3221" s="503"/>
      <c r="E3221" s="504"/>
      <c r="F3221" s="504"/>
      <c r="G3221" s="505"/>
      <c r="H3221" s="506"/>
      <c r="I3221" s="507"/>
      <c r="P3221" s="493"/>
      <c r="Q3221" s="493"/>
    </row>
    <row r="3222" spans="1:17" ht="15" customHeight="1">
      <c r="A3222" s="502"/>
      <c r="B3222" s="503"/>
      <c r="C3222" s="504"/>
      <c r="D3222" s="503"/>
      <c r="E3222" s="504"/>
      <c r="F3222" s="504"/>
      <c r="G3222" s="505"/>
      <c r="H3222" s="506"/>
      <c r="I3222" s="507"/>
      <c r="P3222" s="493"/>
      <c r="Q3222" s="493"/>
    </row>
    <row r="3223" spans="1:17" ht="15" customHeight="1">
      <c r="A3223" s="433" t="s">
        <v>611</v>
      </c>
      <c r="B3223" s="434"/>
      <c r="C3223" s="419" t="s">
        <v>589</v>
      </c>
      <c r="D3223" s="434" t="s">
        <v>1004</v>
      </c>
      <c r="E3223" s="419"/>
      <c r="F3223" s="435"/>
      <c r="G3223" s="436"/>
      <c r="H3223" s="437"/>
      <c r="I3223" s="437"/>
      <c r="P3223" s="493"/>
      <c r="Q3223" s="493"/>
    </row>
    <row r="3224" spans="1:17" ht="15" customHeight="1">
      <c r="A3224" s="433" t="s">
        <v>613</v>
      </c>
      <c r="B3224" s="434"/>
      <c r="C3224" s="419" t="s">
        <v>589</v>
      </c>
      <c r="D3224" s="434" t="s">
        <v>601</v>
      </c>
      <c r="E3224" s="419"/>
      <c r="F3224" s="435"/>
      <c r="G3224" s="436"/>
      <c r="H3224" s="437"/>
      <c r="I3224" s="437"/>
      <c r="P3224" s="493"/>
      <c r="Q3224" s="493"/>
    </row>
    <row r="3225" spans="1:17" ht="15" customHeight="1">
      <c r="A3225" s="438" t="s">
        <v>70</v>
      </c>
      <c r="B3225" s="438" t="s">
        <v>350</v>
      </c>
      <c r="C3225" s="439"/>
      <c r="D3225" s="440"/>
      <c r="E3225" s="441" t="s">
        <v>614</v>
      </c>
      <c r="F3225" s="441" t="s">
        <v>615</v>
      </c>
      <c r="G3225" s="442" t="s">
        <v>616</v>
      </c>
      <c r="H3225" s="443" t="s">
        <v>617</v>
      </c>
      <c r="I3225" s="443" t="s">
        <v>618</v>
      </c>
      <c r="P3225" s="493"/>
      <c r="Q3225" s="493"/>
    </row>
    <row r="3226" spans="1:17" ht="15" customHeight="1">
      <c r="A3226" s="444"/>
      <c r="B3226" s="444"/>
      <c r="C3226" s="445"/>
      <c r="D3226" s="446"/>
      <c r="E3226" s="447"/>
      <c r="F3226" s="447"/>
      <c r="G3226" s="448"/>
      <c r="H3226" s="449" t="s">
        <v>619</v>
      </c>
      <c r="I3226" s="449" t="s">
        <v>619</v>
      </c>
      <c r="P3226" s="493"/>
      <c r="Q3226" s="493"/>
    </row>
    <row r="3227" spans="1:17" ht="15" customHeight="1">
      <c r="A3227" s="450"/>
      <c r="B3227" s="451"/>
      <c r="C3227" s="452"/>
      <c r="D3227" s="490"/>
      <c r="E3227" s="491"/>
      <c r="F3227" s="492"/>
      <c r="G3227" s="456"/>
      <c r="H3227" s="457"/>
      <c r="I3227" s="457"/>
      <c r="P3227" s="493"/>
      <c r="Q3227" s="493"/>
    </row>
    <row r="3228" spans="1:17" ht="15" customHeight="1">
      <c r="A3228" s="458">
        <v>1</v>
      </c>
      <c r="B3228" s="459" t="s">
        <v>620</v>
      </c>
      <c r="D3228" s="495"/>
      <c r="E3228" s="496"/>
      <c r="F3228" s="497"/>
      <c r="G3228" s="464"/>
      <c r="H3228" s="465"/>
      <c r="I3228" s="466"/>
      <c r="P3228" s="493"/>
      <c r="Q3228" s="493"/>
    </row>
    <row r="3229" spans="1:17" ht="15" customHeight="1">
      <c r="A3229" s="458"/>
      <c r="B3229" s="459"/>
      <c r="C3229" s="460" t="s">
        <v>621</v>
      </c>
      <c r="D3229" s="495" t="s">
        <v>622</v>
      </c>
      <c r="E3229" s="496" t="s">
        <v>623</v>
      </c>
      <c r="F3229" s="497" t="s">
        <v>624</v>
      </c>
      <c r="G3229" s="464">
        <v>0.9</v>
      </c>
      <c r="H3229" s="465">
        <v>133600</v>
      </c>
      <c r="I3229" s="466">
        <f>G3229*H3229</f>
        <v>120240</v>
      </c>
      <c r="P3229" s="493"/>
      <c r="Q3229" s="493"/>
    </row>
    <row r="3230" spans="1:17" ht="15" customHeight="1">
      <c r="A3230" s="458"/>
      <c r="B3230" s="459"/>
      <c r="C3230" s="460" t="s">
        <v>621</v>
      </c>
      <c r="D3230" s="495" t="s">
        <v>659</v>
      </c>
      <c r="E3230" s="496" t="s">
        <v>626</v>
      </c>
      <c r="F3230" s="497" t="s">
        <v>624</v>
      </c>
      <c r="G3230" s="464">
        <v>0.45</v>
      </c>
      <c r="H3230" s="465">
        <v>167000</v>
      </c>
      <c r="I3230" s="466">
        <f>G3230*H3230</f>
        <v>75150</v>
      </c>
      <c r="P3230" s="493"/>
      <c r="Q3230" s="493"/>
    </row>
    <row r="3231" spans="1:17" ht="15" customHeight="1">
      <c r="A3231" s="458"/>
      <c r="B3231" s="459"/>
      <c r="C3231" s="460" t="s">
        <v>621</v>
      </c>
      <c r="D3231" s="495" t="s">
        <v>660</v>
      </c>
      <c r="E3231" s="496" t="s">
        <v>627</v>
      </c>
      <c r="F3231" s="497" t="s">
        <v>624</v>
      </c>
      <c r="G3231" s="464">
        <v>4.4999999999999998E-2</v>
      </c>
      <c r="H3231" s="465">
        <v>200300</v>
      </c>
      <c r="I3231" s="466">
        <f>G3231*H3231</f>
        <v>9013.5</v>
      </c>
      <c r="P3231" s="493"/>
      <c r="Q3231" s="493"/>
    </row>
    <row r="3232" spans="1:17" ht="15" customHeight="1">
      <c r="A3232" s="458"/>
      <c r="B3232" s="459"/>
      <c r="C3232" s="460" t="s">
        <v>621</v>
      </c>
      <c r="D3232" s="495" t="s">
        <v>628</v>
      </c>
      <c r="E3232" s="496" t="s">
        <v>629</v>
      </c>
      <c r="F3232" s="497" t="s">
        <v>624</v>
      </c>
      <c r="G3232" s="464">
        <v>4.4999999999999998E-2</v>
      </c>
      <c r="H3232" s="465">
        <v>234000</v>
      </c>
      <c r="I3232" s="466">
        <f>G3232*H3232</f>
        <v>10530</v>
      </c>
      <c r="P3232" s="493"/>
      <c r="Q3232" s="493"/>
    </row>
    <row r="3233" spans="1:17" ht="15" customHeight="1">
      <c r="A3233" s="458">
        <v>2</v>
      </c>
      <c r="B3233" s="459" t="s">
        <v>630</v>
      </c>
      <c r="D3233" s="495"/>
      <c r="E3233" s="496"/>
      <c r="F3233" s="497"/>
      <c r="G3233" s="464"/>
      <c r="H3233" s="465"/>
      <c r="I3233" s="466"/>
      <c r="P3233" s="493"/>
      <c r="Q3233" s="493"/>
    </row>
    <row r="3234" spans="1:17" ht="15" customHeight="1">
      <c r="A3234" s="458"/>
      <c r="B3234" s="459"/>
      <c r="C3234" s="460" t="s">
        <v>621</v>
      </c>
      <c r="D3234" s="495" t="s">
        <v>1005</v>
      </c>
      <c r="E3234" s="496"/>
      <c r="F3234" s="497" t="s">
        <v>601</v>
      </c>
      <c r="G3234" s="464">
        <v>1</v>
      </c>
      <c r="H3234" s="465">
        <v>3800</v>
      </c>
      <c r="I3234" s="466">
        <f>G3234*H3234</f>
        <v>3800</v>
      </c>
      <c r="P3234" s="493"/>
      <c r="Q3234" s="493"/>
    </row>
    <row r="3235" spans="1:17" ht="15" customHeight="1">
      <c r="A3235" s="458"/>
      <c r="B3235" s="459"/>
      <c r="C3235" s="460" t="s">
        <v>621</v>
      </c>
      <c r="D3235" s="495" t="s">
        <v>794</v>
      </c>
      <c r="E3235" s="496"/>
      <c r="F3235" s="497" t="s">
        <v>96</v>
      </c>
      <c r="G3235" s="464">
        <v>9.3000000000000007</v>
      </c>
      <c r="H3235" s="465">
        <v>1250</v>
      </c>
      <c r="I3235" s="466">
        <f>G3235*H3235</f>
        <v>11625</v>
      </c>
      <c r="P3235" s="493"/>
      <c r="Q3235" s="493"/>
    </row>
    <row r="3236" spans="1:17" ht="15" customHeight="1">
      <c r="A3236" s="458"/>
      <c r="B3236" s="459"/>
      <c r="C3236" s="460" t="s">
        <v>621</v>
      </c>
      <c r="D3236" s="495" t="s">
        <v>685</v>
      </c>
      <c r="E3236" s="496"/>
      <c r="F3236" s="497" t="s">
        <v>652</v>
      </c>
      <c r="G3236" s="464">
        <v>1.7999999999999999E-2</v>
      </c>
      <c r="H3236" s="465">
        <v>325734</v>
      </c>
      <c r="I3236" s="466">
        <f>G3236*H3236</f>
        <v>5863.2119999999995</v>
      </c>
      <c r="P3236" s="493"/>
      <c r="Q3236" s="493"/>
    </row>
    <row r="3237" spans="1:17" ht="15" customHeight="1">
      <c r="A3237" s="458"/>
      <c r="B3237" s="459"/>
      <c r="C3237" s="460" t="s">
        <v>621</v>
      </c>
      <c r="D3237" s="495" t="s">
        <v>993</v>
      </c>
      <c r="E3237" s="496"/>
      <c r="F3237" s="497" t="s">
        <v>96</v>
      </c>
      <c r="G3237" s="464">
        <v>1.94</v>
      </c>
      <c r="H3237" s="465">
        <f>H3216</f>
        <v>1900</v>
      </c>
      <c r="I3237" s="466">
        <f>G3237*H3237</f>
        <v>3686</v>
      </c>
      <c r="P3237" s="493"/>
      <c r="Q3237" s="493"/>
    </row>
    <row r="3238" spans="1:17" ht="15" customHeight="1">
      <c r="A3238" s="473"/>
      <c r="B3238" s="474" t="s">
        <v>643</v>
      </c>
      <c r="C3238" s="475"/>
      <c r="D3238" s="498"/>
      <c r="E3238" s="499"/>
      <c r="F3238" s="500"/>
      <c r="G3238" s="479"/>
      <c r="H3238" s="480"/>
      <c r="I3238" s="480">
        <f>SUM(I3227:I3237)</f>
        <v>239907.712</v>
      </c>
      <c r="P3238" s="493"/>
      <c r="Q3238" s="493"/>
    </row>
    <row r="3239" spans="1:17" ht="15" customHeight="1">
      <c r="A3239" s="481"/>
      <c r="B3239" s="482" t="s">
        <v>644</v>
      </c>
      <c r="C3239" s="483"/>
      <c r="D3239" s="501"/>
      <c r="E3239" s="483"/>
      <c r="F3239" s="486">
        <v>0</v>
      </c>
      <c r="G3239" s="487"/>
      <c r="H3239" s="488"/>
      <c r="I3239" s="480">
        <f>I3238*F3239</f>
        <v>0</v>
      </c>
      <c r="P3239" s="493"/>
      <c r="Q3239" s="493"/>
    </row>
    <row r="3240" spans="1:17" ht="15" customHeight="1">
      <c r="A3240" s="481"/>
      <c r="B3240" s="482" t="s">
        <v>645</v>
      </c>
      <c r="C3240" s="483"/>
      <c r="D3240" s="501"/>
      <c r="E3240" s="483"/>
      <c r="F3240" s="483"/>
      <c r="G3240" s="487"/>
      <c r="H3240" s="488"/>
      <c r="I3240" s="480">
        <f>I3238+I3239</f>
        <v>239907.712</v>
      </c>
      <c r="P3240" s="493"/>
      <c r="Q3240" s="493"/>
    </row>
    <row r="3241" spans="1:17" ht="15" customHeight="1">
      <c r="A3241" s="502" t="s">
        <v>657</v>
      </c>
      <c r="B3241" s="503"/>
      <c r="C3241" s="504"/>
      <c r="D3241" s="503"/>
      <c r="E3241" s="504"/>
      <c r="F3241" s="504"/>
      <c r="G3241" s="505"/>
      <c r="H3241" s="506"/>
      <c r="I3241" s="507"/>
      <c r="P3241" s="493"/>
      <c r="Q3241" s="493"/>
    </row>
    <row r="3242" spans="1:17" ht="15" customHeight="1">
      <c r="A3242" s="502"/>
      <c r="B3242" s="566"/>
      <c r="C3242" s="508"/>
      <c r="D3242" s="566"/>
      <c r="E3242" s="508"/>
      <c r="G3242" s="509"/>
      <c r="H3242" s="510"/>
      <c r="I3242" s="519"/>
      <c r="P3242" s="493"/>
      <c r="Q3242" s="493"/>
    </row>
    <row r="3243" spans="1:17" ht="15" customHeight="1">
      <c r="A3243" s="433" t="s">
        <v>611</v>
      </c>
      <c r="B3243" s="434"/>
      <c r="C3243" s="419" t="s">
        <v>589</v>
      </c>
      <c r="D3243" s="434" t="s">
        <v>1006</v>
      </c>
      <c r="E3243" s="419"/>
      <c r="F3243" s="435"/>
      <c r="G3243" s="436"/>
      <c r="H3243" s="437"/>
      <c r="I3243" s="437"/>
      <c r="P3243" s="493"/>
      <c r="Q3243" s="493"/>
    </row>
    <row r="3244" spans="1:17" ht="15" customHeight="1">
      <c r="A3244" s="433" t="s">
        <v>613</v>
      </c>
      <c r="B3244" s="434"/>
      <c r="C3244" s="419" t="s">
        <v>589</v>
      </c>
      <c r="D3244" s="434" t="s">
        <v>601</v>
      </c>
      <c r="E3244" s="419"/>
      <c r="F3244" s="435"/>
      <c r="G3244" s="436"/>
      <c r="H3244" s="437"/>
      <c r="I3244" s="437"/>
      <c r="P3244" s="493"/>
      <c r="Q3244" s="493"/>
    </row>
    <row r="3245" spans="1:17" ht="15" customHeight="1">
      <c r="A3245" s="438" t="s">
        <v>70</v>
      </c>
      <c r="B3245" s="438" t="s">
        <v>350</v>
      </c>
      <c r="C3245" s="439"/>
      <c r="D3245" s="440"/>
      <c r="E3245" s="441" t="s">
        <v>614</v>
      </c>
      <c r="F3245" s="441" t="s">
        <v>615</v>
      </c>
      <c r="G3245" s="442" t="s">
        <v>616</v>
      </c>
      <c r="H3245" s="443" t="s">
        <v>617</v>
      </c>
      <c r="I3245" s="443" t="s">
        <v>618</v>
      </c>
      <c r="P3245" s="493"/>
      <c r="Q3245" s="493"/>
    </row>
    <row r="3246" spans="1:17" ht="15" customHeight="1">
      <c r="A3246" s="444"/>
      <c r="B3246" s="444"/>
      <c r="C3246" s="445"/>
      <c r="D3246" s="446"/>
      <c r="E3246" s="447"/>
      <c r="F3246" s="447"/>
      <c r="G3246" s="448"/>
      <c r="H3246" s="449" t="s">
        <v>619</v>
      </c>
      <c r="I3246" s="449" t="s">
        <v>619</v>
      </c>
      <c r="P3246" s="493"/>
      <c r="Q3246" s="493"/>
    </row>
    <row r="3247" spans="1:17" ht="15" customHeight="1">
      <c r="A3247" s="450"/>
      <c r="B3247" s="451"/>
      <c r="C3247" s="452"/>
      <c r="D3247" s="490"/>
      <c r="E3247" s="491"/>
      <c r="F3247" s="492"/>
      <c r="G3247" s="456"/>
      <c r="H3247" s="457"/>
      <c r="I3247" s="457"/>
      <c r="P3247" s="493"/>
      <c r="Q3247" s="493"/>
    </row>
    <row r="3248" spans="1:17" ht="15" customHeight="1">
      <c r="A3248" s="458">
        <v>1</v>
      </c>
      <c r="B3248" s="459" t="s">
        <v>620</v>
      </c>
      <c r="D3248" s="495"/>
      <c r="E3248" s="496"/>
      <c r="F3248" s="497"/>
      <c r="G3248" s="464"/>
      <c r="H3248" s="465"/>
      <c r="I3248" s="466"/>
      <c r="P3248" s="493"/>
      <c r="Q3248" s="493"/>
    </row>
    <row r="3249" spans="1:17" ht="15" customHeight="1">
      <c r="A3249" s="458"/>
      <c r="B3249" s="459"/>
      <c r="C3249" s="460" t="s">
        <v>621</v>
      </c>
      <c r="D3249" s="495" t="s">
        <v>622</v>
      </c>
      <c r="E3249" s="496" t="s">
        <v>623</v>
      </c>
      <c r="F3249" s="497" t="s">
        <v>624</v>
      </c>
      <c r="G3249" s="464">
        <v>0.9</v>
      </c>
      <c r="H3249" s="465">
        <v>133600</v>
      </c>
      <c r="I3249" s="466">
        <f>G3249*H3249</f>
        <v>120240</v>
      </c>
      <c r="P3249" s="493"/>
      <c r="Q3249" s="493"/>
    </row>
    <row r="3250" spans="1:17" ht="15" customHeight="1">
      <c r="A3250" s="458"/>
      <c r="B3250" s="459"/>
      <c r="C3250" s="460" t="s">
        <v>621</v>
      </c>
      <c r="D3250" s="495" t="s">
        <v>659</v>
      </c>
      <c r="E3250" s="496" t="s">
        <v>626</v>
      </c>
      <c r="F3250" s="497" t="s">
        <v>624</v>
      </c>
      <c r="G3250" s="464">
        <v>0.45</v>
      </c>
      <c r="H3250" s="465">
        <v>167000</v>
      </c>
      <c r="I3250" s="466">
        <f>G3250*H3250</f>
        <v>75150</v>
      </c>
      <c r="P3250" s="493"/>
      <c r="Q3250" s="493"/>
    </row>
    <row r="3251" spans="1:17" ht="15" customHeight="1">
      <c r="A3251" s="458"/>
      <c r="B3251" s="459"/>
      <c r="C3251" s="460" t="s">
        <v>621</v>
      </c>
      <c r="D3251" s="495" t="s">
        <v>660</v>
      </c>
      <c r="E3251" s="496" t="s">
        <v>627</v>
      </c>
      <c r="F3251" s="497" t="s">
        <v>624</v>
      </c>
      <c r="G3251" s="464">
        <v>4.4999999999999998E-2</v>
      </c>
      <c r="H3251" s="465">
        <v>200300</v>
      </c>
      <c r="I3251" s="466">
        <f>G3251*H3251</f>
        <v>9013.5</v>
      </c>
      <c r="P3251" s="493"/>
      <c r="Q3251" s="493"/>
    </row>
    <row r="3252" spans="1:17" ht="15" customHeight="1">
      <c r="A3252" s="458"/>
      <c r="B3252" s="459"/>
      <c r="C3252" s="460" t="s">
        <v>621</v>
      </c>
      <c r="D3252" s="495" t="s">
        <v>628</v>
      </c>
      <c r="E3252" s="496" t="s">
        <v>629</v>
      </c>
      <c r="F3252" s="497" t="s">
        <v>624</v>
      </c>
      <c r="G3252" s="464">
        <v>4.4999999999999998E-2</v>
      </c>
      <c r="H3252" s="465">
        <v>234000</v>
      </c>
      <c r="I3252" s="466">
        <f>G3252*H3252</f>
        <v>10530</v>
      </c>
      <c r="P3252" s="493"/>
      <c r="Q3252" s="493"/>
    </row>
    <row r="3253" spans="1:17" ht="15" customHeight="1">
      <c r="A3253" s="458">
        <v>2</v>
      </c>
      <c r="B3253" s="459" t="s">
        <v>630</v>
      </c>
      <c r="D3253" s="495"/>
      <c r="E3253" s="496"/>
      <c r="F3253" s="497"/>
      <c r="G3253" s="464"/>
      <c r="H3253" s="465"/>
      <c r="I3253" s="466"/>
      <c r="P3253" s="493"/>
      <c r="Q3253" s="493"/>
    </row>
    <row r="3254" spans="1:17" ht="15" customHeight="1">
      <c r="A3254" s="458"/>
      <c r="B3254" s="459"/>
      <c r="C3254" s="460" t="s">
        <v>621</v>
      </c>
      <c r="D3254" s="495" t="s">
        <v>1007</v>
      </c>
      <c r="E3254" s="496"/>
      <c r="F3254" s="497" t="s">
        <v>601</v>
      </c>
      <c r="G3254" s="464">
        <v>1</v>
      </c>
      <c r="H3254" s="465">
        <v>150000</v>
      </c>
      <c r="I3254" s="466">
        <f>G3254*H3254</f>
        <v>150000</v>
      </c>
      <c r="P3254" s="493"/>
      <c r="Q3254" s="493"/>
    </row>
    <row r="3255" spans="1:17" ht="15" customHeight="1">
      <c r="A3255" s="458"/>
      <c r="B3255" s="459"/>
      <c r="C3255" s="460" t="s">
        <v>621</v>
      </c>
      <c r="D3255" s="495" t="s">
        <v>794</v>
      </c>
      <c r="E3255" s="496"/>
      <c r="F3255" s="497" t="s">
        <v>636</v>
      </c>
      <c r="G3255" s="464">
        <v>9.3000000000000007</v>
      </c>
      <c r="H3255" s="465">
        <v>1250</v>
      </c>
      <c r="I3255" s="466">
        <f>G3255*H3255</f>
        <v>11625</v>
      </c>
      <c r="P3255" s="493"/>
      <c r="Q3255" s="493"/>
    </row>
    <row r="3256" spans="1:17" ht="15" customHeight="1">
      <c r="A3256" s="458"/>
      <c r="B3256" s="459"/>
      <c r="C3256" s="460" t="s">
        <v>621</v>
      </c>
      <c r="D3256" s="495" t="s">
        <v>685</v>
      </c>
      <c r="E3256" s="496"/>
      <c r="F3256" s="497" t="s">
        <v>652</v>
      </c>
      <c r="G3256" s="464">
        <v>1.7999999999999999E-2</v>
      </c>
      <c r="H3256" s="465">
        <v>325734</v>
      </c>
      <c r="I3256" s="466">
        <f>G3256*H3256</f>
        <v>5863.2119999999995</v>
      </c>
      <c r="P3256" s="493"/>
      <c r="Q3256" s="493"/>
    </row>
    <row r="3257" spans="1:17" ht="15" customHeight="1">
      <c r="A3257" s="458"/>
      <c r="B3257" s="459"/>
      <c r="C3257" s="460" t="s">
        <v>621</v>
      </c>
      <c r="D3257" s="495" t="s">
        <v>993</v>
      </c>
      <c r="E3257" s="496"/>
      <c r="F3257" s="497" t="s">
        <v>96</v>
      </c>
      <c r="G3257" s="464">
        <v>1.94</v>
      </c>
      <c r="H3257" s="465">
        <f>H3237</f>
        <v>1900</v>
      </c>
      <c r="I3257" s="466">
        <f>G3257*H3257</f>
        <v>3686</v>
      </c>
      <c r="P3257" s="493"/>
      <c r="Q3257" s="493"/>
    </row>
    <row r="3258" spans="1:17" ht="15" customHeight="1">
      <c r="A3258" s="511"/>
      <c r="B3258" s="512"/>
      <c r="C3258" s="513"/>
      <c r="D3258" s="514"/>
      <c r="E3258" s="515"/>
      <c r="F3258" s="516"/>
      <c r="G3258" s="517"/>
      <c r="H3258" s="518"/>
      <c r="I3258" s="518"/>
      <c r="P3258" s="493"/>
      <c r="Q3258" s="493"/>
    </row>
    <row r="3259" spans="1:17" ht="15" customHeight="1">
      <c r="A3259" s="473"/>
      <c r="B3259" s="474" t="s">
        <v>643</v>
      </c>
      <c r="C3259" s="475"/>
      <c r="D3259" s="498"/>
      <c r="E3259" s="499"/>
      <c r="F3259" s="500"/>
      <c r="G3259" s="479"/>
      <c r="H3259" s="480"/>
      <c r="I3259" s="480">
        <f>SUM(I3247:I3258)</f>
        <v>386107.712</v>
      </c>
      <c r="P3259" s="493"/>
      <c r="Q3259" s="493"/>
    </row>
    <row r="3260" spans="1:17" ht="15" customHeight="1">
      <c r="A3260" s="481"/>
      <c r="B3260" s="482" t="s">
        <v>644</v>
      </c>
      <c r="C3260" s="483"/>
      <c r="D3260" s="501"/>
      <c r="E3260" s="483"/>
      <c r="F3260" s="486">
        <v>0</v>
      </c>
      <c r="G3260" s="487"/>
      <c r="H3260" s="488"/>
      <c r="I3260" s="480">
        <f>I3259*F3260</f>
        <v>0</v>
      </c>
      <c r="P3260" s="493"/>
      <c r="Q3260" s="493"/>
    </row>
    <row r="3261" spans="1:17" ht="15" customHeight="1">
      <c r="A3261" s="481"/>
      <c r="B3261" s="482" t="s">
        <v>645</v>
      </c>
      <c r="C3261" s="483"/>
      <c r="D3261" s="501"/>
      <c r="E3261" s="483"/>
      <c r="F3261" s="483"/>
      <c r="G3261" s="487"/>
      <c r="H3261" s="488"/>
      <c r="I3261" s="480">
        <f>I3259+I3260</f>
        <v>386107.712</v>
      </c>
      <c r="P3261" s="493"/>
      <c r="Q3261" s="493"/>
    </row>
    <row r="3262" spans="1:17" ht="15" customHeight="1">
      <c r="A3262" s="502" t="s">
        <v>657</v>
      </c>
      <c r="B3262" s="503"/>
      <c r="C3262" s="504"/>
      <c r="D3262" s="503"/>
      <c r="E3262" s="504"/>
      <c r="F3262" s="504"/>
      <c r="G3262" s="505"/>
      <c r="H3262" s="506"/>
      <c r="I3262" s="507"/>
      <c r="P3262" s="493"/>
      <c r="Q3262" s="493"/>
    </row>
    <row r="3263" spans="1:17" ht="15" customHeight="1">
      <c r="A3263" s="502"/>
      <c r="B3263" s="503"/>
      <c r="C3263" s="504"/>
      <c r="D3263" s="503"/>
      <c r="E3263" s="504"/>
      <c r="F3263" s="504"/>
      <c r="G3263" s="505"/>
      <c r="H3263" s="506"/>
      <c r="I3263" s="507"/>
      <c r="P3263" s="493"/>
      <c r="Q3263" s="493"/>
    </row>
    <row r="3264" spans="1:17" ht="15" customHeight="1">
      <c r="A3264" s="433" t="s">
        <v>611</v>
      </c>
      <c r="B3264" s="434"/>
      <c r="C3264" s="419" t="s">
        <v>589</v>
      </c>
      <c r="D3264" s="434" t="s">
        <v>1008</v>
      </c>
      <c r="E3264" s="419"/>
      <c r="F3264" s="435"/>
      <c r="G3264" s="436"/>
      <c r="H3264" s="437"/>
      <c r="I3264" s="437"/>
      <c r="P3264" s="493"/>
      <c r="Q3264" s="493"/>
    </row>
    <row r="3265" spans="1:17" ht="15" customHeight="1">
      <c r="A3265" s="433" t="s">
        <v>613</v>
      </c>
      <c r="B3265" s="434"/>
      <c r="C3265" s="419" t="s">
        <v>589</v>
      </c>
      <c r="D3265" s="434" t="s">
        <v>601</v>
      </c>
      <c r="E3265" s="419"/>
      <c r="F3265" s="435"/>
      <c r="G3265" s="436"/>
      <c r="H3265" s="437"/>
      <c r="I3265" s="437"/>
      <c r="P3265" s="493"/>
      <c r="Q3265" s="493"/>
    </row>
    <row r="3266" spans="1:17" ht="15" customHeight="1">
      <c r="A3266" s="438" t="s">
        <v>70</v>
      </c>
      <c r="B3266" s="438" t="s">
        <v>350</v>
      </c>
      <c r="C3266" s="439"/>
      <c r="D3266" s="440"/>
      <c r="E3266" s="441" t="s">
        <v>614</v>
      </c>
      <c r="F3266" s="441" t="s">
        <v>615</v>
      </c>
      <c r="G3266" s="442" t="s">
        <v>616</v>
      </c>
      <c r="H3266" s="443" t="s">
        <v>617</v>
      </c>
      <c r="I3266" s="443" t="s">
        <v>618</v>
      </c>
      <c r="P3266" s="493"/>
      <c r="Q3266" s="493"/>
    </row>
    <row r="3267" spans="1:17" ht="15" customHeight="1">
      <c r="A3267" s="444"/>
      <c r="B3267" s="444"/>
      <c r="C3267" s="445"/>
      <c r="D3267" s="446"/>
      <c r="E3267" s="447"/>
      <c r="F3267" s="447"/>
      <c r="G3267" s="448"/>
      <c r="H3267" s="449" t="s">
        <v>619</v>
      </c>
      <c r="I3267" s="449" t="s">
        <v>619</v>
      </c>
      <c r="P3267" s="493"/>
      <c r="Q3267" s="493"/>
    </row>
    <row r="3268" spans="1:17" ht="15" customHeight="1">
      <c r="A3268" s="450"/>
      <c r="B3268" s="451"/>
      <c r="C3268" s="452"/>
      <c r="D3268" s="490"/>
      <c r="E3268" s="491"/>
      <c r="F3268" s="492"/>
      <c r="G3268" s="456"/>
      <c r="H3268" s="457"/>
      <c r="I3268" s="457"/>
      <c r="P3268" s="493"/>
      <c r="Q3268" s="493"/>
    </row>
    <row r="3269" spans="1:17" ht="15" customHeight="1">
      <c r="A3269" s="458">
        <v>1</v>
      </c>
      <c r="B3269" s="459" t="s">
        <v>620</v>
      </c>
      <c r="D3269" s="495"/>
      <c r="E3269" s="496"/>
      <c r="F3269" s="497"/>
      <c r="G3269" s="464"/>
      <c r="H3269" s="465"/>
      <c r="I3269" s="466"/>
      <c r="P3269" s="493"/>
      <c r="Q3269" s="493"/>
    </row>
    <row r="3270" spans="1:17" ht="15" customHeight="1">
      <c r="A3270" s="458"/>
      <c r="B3270" s="459"/>
      <c r="C3270" s="460" t="s">
        <v>621</v>
      </c>
      <c r="D3270" s="495" t="s">
        <v>622</v>
      </c>
      <c r="E3270" s="496" t="s">
        <v>623</v>
      </c>
      <c r="F3270" s="497" t="s">
        <v>624</v>
      </c>
      <c r="G3270" s="464">
        <v>0.25</v>
      </c>
      <c r="H3270" s="465">
        <v>135000</v>
      </c>
      <c r="I3270" s="466">
        <f>G3270*H3270</f>
        <v>33750</v>
      </c>
      <c r="P3270" s="493"/>
      <c r="Q3270" s="493"/>
    </row>
    <row r="3271" spans="1:17" ht="15" customHeight="1">
      <c r="A3271" s="458"/>
      <c r="B3271" s="459"/>
      <c r="C3271" s="460" t="s">
        <v>621</v>
      </c>
      <c r="D3271" s="495" t="s">
        <v>659</v>
      </c>
      <c r="E3271" s="496" t="s">
        <v>626</v>
      </c>
      <c r="F3271" s="497" t="s">
        <v>624</v>
      </c>
      <c r="G3271" s="464">
        <v>0.5</v>
      </c>
      <c r="H3271" s="465">
        <v>180000</v>
      </c>
      <c r="I3271" s="466">
        <f>G3271*H3271</f>
        <v>90000</v>
      </c>
      <c r="P3271" s="493"/>
      <c r="Q3271" s="493"/>
    </row>
    <row r="3272" spans="1:17" ht="15" customHeight="1">
      <c r="A3272" s="458"/>
      <c r="B3272" s="459"/>
      <c r="C3272" s="460" t="s">
        <v>621</v>
      </c>
      <c r="D3272" s="495" t="s">
        <v>660</v>
      </c>
      <c r="E3272" s="496" t="s">
        <v>627</v>
      </c>
      <c r="F3272" s="497" t="s">
        <v>624</v>
      </c>
      <c r="G3272" s="464">
        <v>0.05</v>
      </c>
      <c r="H3272" s="465">
        <v>190000</v>
      </c>
      <c r="I3272" s="466">
        <f>G3272*H3272</f>
        <v>9500</v>
      </c>
      <c r="P3272" s="493"/>
      <c r="Q3272" s="493"/>
    </row>
    <row r="3273" spans="1:17" ht="15" customHeight="1">
      <c r="A3273" s="458"/>
      <c r="B3273" s="459"/>
      <c r="C3273" s="460" t="s">
        <v>621</v>
      </c>
      <c r="D3273" s="495" t="s">
        <v>628</v>
      </c>
      <c r="E3273" s="496" t="s">
        <v>629</v>
      </c>
      <c r="F3273" s="497" t="s">
        <v>624</v>
      </c>
      <c r="G3273" s="464">
        <v>1.2999999999999999E-3</v>
      </c>
      <c r="H3273" s="465">
        <v>235000</v>
      </c>
      <c r="I3273" s="466">
        <f>G3273*H3273</f>
        <v>305.5</v>
      </c>
      <c r="P3273" s="493"/>
      <c r="Q3273" s="493"/>
    </row>
    <row r="3274" spans="1:17" ht="15" customHeight="1">
      <c r="A3274" s="458">
        <v>2</v>
      </c>
      <c r="B3274" s="459" t="s">
        <v>630</v>
      </c>
      <c r="D3274" s="495"/>
      <c r="E3274" s="496"/>
      <c r="F3274" s="497"/>
      <c r="G3274" s="464"/>
      <c r="H3274" s="465"/>
      <c r="I3274" s="466"/>
      <c r="P3274" s="493"/>
      <c r="Q3274" s="493"/>
    </row>
    <row r="3275" spans="1:17" ht="15" customHeight="1">
      <c r="A3275" s="458"/>
      <c r="B3275" s="459"/>
      <c r="C3275" s="460" t="s">
        <v>621</v>
      </c>
      <c r="D3275" s="495" t="s">
        <v>1009</v>
      </c>
      <c r="E3275" s="496"/>
      <c r="F3275" s="497" t="s">
        <v>601</v>
      </c>
      <c r="G3275" s="464">
        <v>1.01</v>
      </c>
      <c r="H3275" s="465">
        <v>35000</v>
      </c>
      <c r="I3275" s="466">
        <f>G3275*H3275</f>
        <v>35350</v>
      </c>
      <c r="P3275" s="493"/>
      <c r="Q3275" s="493"/>
    </row>
    <row r="3276" spans="1:17" ht="15" customHeight="1">
      <c r="A3276" s="458"/>
      <c r="B3276" s="459"/>
      <c r="C3276" s="460" t="s">
        <v>621</v>
      </c>
      <c r="D3276" s="495" t="s">
        <v>651</v>
      </c>
      <c r="E3276" s="496"/>
      <c r="F3276" s="497" t="s">
        <v>652</v>
      </c>
      <c r="G3276" s="464">
        <v>0.05</v>
      </c>
      <c r="H3276" s="465">
        <v>340000</v>
      </c>
      <c r="I3276" s="466">
        <f>G3276*H3276</f>
        <v>17000</v>
      </c>
      <c r="P3276" s="493"/>
      <c r="Q3276" s="493"/>
    </row>
    <row r="3277" spans="1:17" ht="15" customHeight="1">
      <c r="A3277" s="458">
        <v>3</v>
      </c>
      <c r="B3277" s="459" t="s">
        <v>1010</v>
      </c>
      <c r="D3277" s="495"/>
      <c r="E3277" s="496"/>
      <c r="F3277" s="497"/>
      <c r="G3277" s="464"/>
      <c r="H3277" s="465"/>
      <c r="I3277" s="466"/>
      <c r="P3277" s="493"/>
      <c r="Q3277" s="493"/>
    </row>
    <row r="3278" spans="1:17" ht="15" customHeight="1">
      <c r="A3278" s="458"/>
      <c r="B3278" s="459"/>
      <c r="C3278" s="460" t="s">
        <v>621</v>
      </c>
      <c r="D3278" s="495" t="s">
        <v>1011</v>
      </c>
      <c r="E3278" s="496"/>
      <c r="F3278" s="497" t="s">
        <v>601</v>
      </c>
      <c r="G3278" s="464">
        <v>1</v>
      </c>
      <c r="H3278" s="465">
        <f>I3275*0.1</f>
        <v>3535</v>
      </c>
      <c r="I3278" s="466">
        <f>G3278*H3278</f>
        <v>3535</v>
      </c>
      <c r="P3278" s="493"/>
      <c r="Q3278" s="493"/>
    </row>
    <row r="3279" spans="1:17" ht="15" customHeight="1">
      <c r="A3279" s="511"/>
      <c r="B3279" s="512"/>
      <c r="C3279" s="513"/>
      <c r="D3279" s="514"/>
      <c r="E3279" s="515"/>
      <c r="F3279" s="516"/>
      <c r="G3279" s="517"/>
      <c r="H3279" s="518"/>
      <c r="I3279" s="518"/>
      <c r="P3279" s="493"/>
      <c r="Q3279" s="493"/>
    </row>
    <row r="3280" spans="1:17" ht="15" customHeight="1">
      <c r="A3280" s="473"/>
      <c r="B3280" s="474" t="s">
        <v>643</v>
      </c>
      <c r="C3280" s="475"/>
      <c r="D3280" s="498"/>
      <c r="E3280" s="499"/>
      <c r="F3280" s="500"/>
      <c r="G3280" s="479"/>
      <c r="H3280" s="480"/>
      <c r="I3280" s="480">
        <f>SUM(I3268:I3279)</f>
        <v>189440.5</v>
      </c>
      <c r="P3280" s="493"/>
      <c r="Q3280" s="493"/>
    </row>
    <row r="3281" spans="1:17" ht="15" customHeight="1">
      <c r="A3281" s="481"/>
      <c r="B3281" s="482" t="s">
        <v>644</v>
      </c>
      <c r="C3281" s="483"/>
      <c r="D3281" s="501"/>
      <c r="E3281" s="483"/>
      <c r="F3281" s="486">
        <v>0</v>
      </c>
      <c r="G3281" s="487"/>
      <c r="H3281" s="488"/>
      <c r="I3281" s="480">
        <f>I3280*F3281</f>
        <v>0</v>
      </c>
      <c r="P3281" s="493"/>
      <c r="Q3281" s="493"/>
    </row>
    <row r="3282" spans="1:17" ht="15" customHeight="1">
      <c r="A3282" s="481"/>
      <c r="B3282" s="482" t="s">
        <v>645</v>
      </c>
      <c r="C3282" s="483"/>
      <c r="D3282" s="501"/>
      <c r="E3282" s="483"/>
      <c r="F3282" s="483"/>
      <c r="G3282" s="487"/>
      <c r="H3282" s="488"/>
      <c r="I3282" s="480">
        <f>I3280+I3281</f>
        <v>189440.5</v>
      </c>
      <c r="P3282" s="493"/>
      <c r="Q3282" s="493"/>
    </row>
    <row r="3283" spans="1:17" ht="15" customHeight="1">
      <c r="A3283" s="502" t="s">
        <v>657</v>
      </c>
      <c r="B3283" s="503"/>
      <c r="C3283" s="504"/>
      <c r="D3283" s="503"/>
      <c r="E3283" s="504"/>
      <c r="F3283" s="504"/>
      <c r="G3283" s="505"/>
      <c r="H3283" s="506"/>
      <c r="I3283" s="507"/>
      <c r="P3283" s="493"/>
      <c r="Q3283" s="493"/>
    </row>
    <row r="3284" spans="1:17" ht="15" customHeight="1">
      <c r="A3284" s="502"/>
      <c r="B3284" s="503"/>
      <c r="C3284" s="504"/>
      <c r="D3284" s="503"/>
      <c r="E3284" s="504"/>
      <c r="F3284" s="504"/>
      <c r="G3284" s="505"/>
      <c r="H3284" s="506"/>
      <c r="I3284" s="507"/>
      <c r="P3284" s="493"/>
      <c r="Q3284" s="493"/>
    </row>
    <row r="3285" spans="1:17" ht="15" customHeight="1">
      <c r="A3285" s="433" t="s">
        <v>611</v>
      </c>
      <c r="B3285" s="434"/>
      <c r="C3285" s="419" t="s">
        <v>589</v>
      </c>
      <c r="D3285" s="434" t="s">
        <v>1012</v>
      </c>
      <c r="E3285" s="419"/>
      <c r="F3285" s="435"/>
      <c r="G3285" s="436"/>
      <c r="H3285" s="437"/>
      <c r="I3285" s="437"/>
      <c r="P3285" s="493"/>
      <c r="Q3285" s="493"/>
    </row>
    <row r="3286" spans="1:17" ht="15" customHeight="1">
      <c r="A3286" s="433" t="s">
        <v>613</v>
      </c>
      <c r="B3286" s="434"/>
      <c r="C3286" s="419" t="s">
        <v>589</v>
      </c>
      <c r="D3286" s="434" t="s">
        <v>601</v>
      </c>
      <c r="E3286" s="419"/>
      <c r="F3286" s="435"/>
      <c r="G3286" s="436"/>
      <c r="H3286" s="437"/>
      <c r="I3286" s="437"/>
      <c r="P3286" s="493"/>
      <c r="Q3286" s="493"/>
    </row>
    <row r="3287" spans="1:17" ht="15" customHeight="1">
      <c r="A3287" s="438" t="s">
        <v>70</v>
      </c>
      <c r="B3287" s="438" t="s">
        <v>350</v>
      </c>
      <c r="C3287" s="439"/>
      <c r="D3287" s="440"/>
      <c r="E3287" s="441" t="s">
        <v>614</v>
      </c>
      <c r="F3287" s="441" t="s">
        <v>615</v>
      </c>
      <c r="G3287" s="442" t="s">
        <v>616</v>
      </c>
      <c r="H3287" s="443" t="s">
        <v>617</v>
      </c>
      <c r="I3287" s="443" t="s">
        <v>618</v>
      </c>
      <c r="P3287" s="493"/>
      <c r="Q3287" s="493"/>
    </row>
    <row r="3288" spans="1:17" ht="15" customHeight="1">
      <c r="A3288" s="444"/>
      <c r="B3288" s="444"/>
      <c r="C3288" s="445"/>
      <c r="D3288" s="446"/>
      <c r="E3288" s="447"/>
      <c r="F3288" s="447"/>
      <c r="G3288" s="448"/>
      <c r="H3288" s="449" t="s">
        <v>619</v>
      </c>
      <c r="I3288" s="449" t="s">
        <v>619</v>
      </c>
      <c r="P3288" s="493"/>
      <c r="Q3288" s="493"/>
    </row>
    <row r="3289" spans="1:17" ht="15" customHeight="1">
      <c r="A3289" s="450"/>
      <c r="B3289" s="451"/>
      <c r="C3289" s="452"/>
      <c r="D3289" s="490"/>
      <c r="E3289" s="491"/>
      <c r="F3289" s="492"/>
      <c r="G3289" s="456"/>
      <c r="H3289" s="457"/>
      <c r="I3289" s="457"/>
      <c r="P3289" s="493"/>
      <c r="Q3289" s="493"/>
    </row>
    <row r="3290" spans="1:17" ht="15" customHeight="1">
      <c r="A3290" s="458">
        <v>1</v>
      </c>
      <c r="B3290" s="459" t="s">
        <v>620</v>
      </c>
      <c r="D3290" s="495"/>
      <c r="E3290" s="496"/>
      <c r="F3290" s="497"/>
      <c r="G3290" s="464"/>
      <c r="H3290" s="465"/>
      <c r="I3290" s="466"/>
      <c r="P3290" s="493"/>
      <c r="Q3290" s="493"/>
    </row>
    <row r="3291" spans="1:17" ht="15" customHeight="1">
      <c r="A3291" s="458"/>
      <c r="B3291" s="459"/>
      <c r="C3291" s="460" t="s">
        <v>621</v>
      </c>
      <c r="D3291" s="495" t="s">
        <v>622</v>
      </c>
      <c r="E3291" s="496" t="s">
        <v>623</v>
      </c>
      <c r="F3291" s="497" t="s">
        <v>624</v>
      </c>
      <c r="G3291" s="464">
        <v>0.25</v>
      </c>
      <c r="H3291" s="465">
        <f>H3270</f>
        <v>135000</v>
      </c>
      <c r="I3291" s="466">
        <f>G3291*H3291</f>
        <v>33750</v>
      </c>
      <c r="P3291" s="493"/>
      <c r="Q3291" s="493"/>
    </row>
    <row r="3292" spans="1:17" ht="15" customHeight="1">
      <c r="A3292" s="458"/>
      <c r="B3292" s="459"/>
      <c r="C3292" s="460" t="s">
        <v>621</v>
      </c>
      <c r="D3292" s="495" t="s">
        <v>659</v>
      </c>
      <c r="E3292" s="496" t="s">
        <v>626</v>
      </c>
      <c r="F3292" s="497" t="s">
        <v>624</v>
      </c>
      <c r="G3292" s="464">
        <v>0.5</v>
      </c>
      <c r="H3292" s="465">
        <f>H3271</f>
        <v>180000</v>
      </c>
      <c r="I3292" s="466">
        <f>G3292*H3292</f>
        <v>90000</v>
      </c>
      <c r="P3292" s="493"/>
      <c r="Q3292" s="493"/>
    </row>
    <row r="3293" spans="1:17" ht="15" customHeight="1">
      <c r="A3293" s="458"/>
      <c r="B3293" s="459"/>
      <c r="C3293" s="460" t="s">
        <v>621</v>
      </c>
      <c r="D3293" s="495" t="s">
        <v>660</v>
      </c>
      <c r="E3293" s="496" t="s">
        <v>627</v>
      </c>
      <c r="F3293" s="497" t="s">
        <v>624</v>
      </c>
      <c r="G3293" s="464">
        <v>0.05</v>
      </c>
      <c r="H3293" s="465">
        <f>H3272</f>
        <v>190000</v>
      </c>
      <c r="I3293" s="466">
        <f>G3293*H3293</f>
        <v>9500</v>
      </c>
      <c r="P3293" s="493"/>
      <c r="Q3293" s="493"/>
    </row>
    <row r="3294" spans="1:17" ht="15" customHeight="1">
      <c r="A3294" s="458"/>
      <c r="B3294" s="459"/>
      <c r="C3294" s="460" t="s">
        <v>621</v>
      </c>
      <c r="D3294" s="495" t="s">
        <v>628</v>
      </c>
      <c r="E3294" s="496" t="s">
        <v>629</v>
      </c>
      <c r="F3294" s="497" t="s">
        <v>624</v>
      </c>
      <c r="G3294" s="464">
        <v>1.2999999999999999E-3</v>
      </c>
      <c r="H3294" s="465">
        <f>H3273</f>
        <v>235000</v>
      </c>
      <c r="I3294" s="466">
        <f>G3294*H3294</f>
        <v>305.5</v>
      </c>
      <c r="P3294" s="493"/>
      <c r="Q3294" s="493"/>
    </row>
    <row r="3295" spans="1:17" ht="15" customHeight="1">
      <c r="A3295" s="458">
        <v>2</v>
      </c>
      <c r="B3295" s="459" t="s">
        <v>630</v>
      </c>
      <c r="D3295" s="495"/>
      <c r="E3295" s="496"/>
      <c r="F3295" s="497"/>
      <c r="G3295" s="464"/>
      <c r="H3295" s="465"/>
      <c r="I3295" s="466"/>
      <c r="P3295" s="493"/>
      <c r="Q3295" s="493"/>
    </row>
    <row r="3296" spans="1:17" ht="15" customHeight="1">
      <c r="A3296" s="458"/>
      <c r="B3296" s="459"/>
      <c r="C3296" s="460" t="s">
        <v>621</v>
      </c>
      <c r="D3296" s="495" t="s">
        <v>1013</v>
      </c>
      <c r="E3296" s="496"/>
      <c r="F3296" s="497" t="s">
        <v>601</v>
      </c>
      <c r="G3296" s="464">
        <v>1.01</v>
      </c>
      <c r="H3296" s="465">
        <v>9000</v>
      </c>
      <c r="I3296" s="466">
        <f>G3296*H3296</f>
        <v>9090</v>
      </c>
      <c r="P3296" s="493"/>
      <c r="Q3296" s="493"/>
    </row>
    <row r="3297" spans="1:17" ht="15" customHeight="1">
      <c r="A3297" s="458"/>
      <c r="B3297" s="459"/>
      <c r="C3297" s="460" t="s">
        <v>621</v>
      </c>
      <c r="D3297" s="495" t="s">
        <v>651</v>
      </c>
      <c r="E3297" s="496"/>
      <c r="F3297" s="497" t="s">
        <v>652</v>
      </c>
      <c r="G3297" s="464">
        <v>0.05</v>
      </c>
      <c r="H3297" s="465">
        <f>H3276</f>
        <v>340000</v>
      </c>
      <c r="I3297" s="466">
        <f>G3297*H3297</f>
        <v>17000</v>
      </c>
      <c r="P3297" s="493"/>
      <c r="Q3297" s="493"/>
    </row>
    <row r="3298" spans="1:17" ht="15" customHeight="1">
      <c r="A3298" s="458">
        <v>3</v>
      </c>
      <c r="B3298" s="459" t="s">
        <v>1010</v>
      </c>
      <c r="D3298" s="495"/>
      <c r="E3298" s="496"/>
      <c r="F3298" s="497"/>
      <c r="G3298" s="464"/>
      <c r="H3298" s="465"/>
      <c r="I3298" s="466"/>
      <c r="P3298" s="493"/>
      <c r="Q3298" s="493"/>
    </row>
    <row r="3299" spans="1:17" ht="15" customHeight="1">
      <c r="A3299" s="458"/>
      <c r="B3299" s="459"/>
      <c r="C3299" s="460" t="s">
        <v>621</v>
      </c>
      <c r="D3299" s="495" t="s">
        <v>1011</v>
      </c>
      <c r="E3299" s="496"/>
      <c r="F3299" s="497" t="s">
        <v>601</v>
      </c>
      <c r="G3299" s="464">
        <v>1</v>
      </c>
      <c r="H3299" s="465">
        <f>I3296*0.1</f>
        <v>909</v>
      </c>
      <c r="I3299" s="466">
        <f>G3299*H3299</f>
        <v>909</v>
      </c>
      <c r="P3299" s="493"/>
      <c r="Q3299" s="493"/>
    </row>
    <row r="3300" spans="1:17" ht="15" customHeight="1">
      <c r="A3300" s="511"/>
      <c r="B3300" s="512"/>
      <c r="C3300" s="513"/>
      <c r="D3300" s="514"/>
      <c r="E3300" s="515"/>
      <c r="F3300" s="516"/>
      <c r="G3300" s="517"/>
      <c r="H3300" s="518"/>
      <c r="I3300" s="518"/>
      <c r="P3300" s="493"/>
      <c r="Q3300" s="493"/>
    </row>
    <row r="3301" spans="1:17" ht="15" customHeight="1">
      <c r="A3301" s="473"/>
      <c r="B3301" s="474" t="s">
        <v>643</v>
      </c>
      <c r="C3301" s="475"/>
      <c r="D3301" s="498"/>
      <c r="E3301" s="499"/>
      <c r="F3301" s="500"/>
      <c r="G3301" s="479"/>
      <c r="H3301" s="480"/>
      <c r="I3301" s="480">
        <f>SUM(I3289:I3300)</f>
        <v>160554.5</v>
      </c>
      <c r="P3301" s="493"/>
      <c r="Q3301" s="493"/>
    </row>
    <row r="3302" spans="1:17" ht="15" customHeight="1">
      <c r="A3302" s="481"/>
      <c r="B3302" s="482" t="s">
        <v>644</v>
      </c>
      <c r="C3302" s="483"/>
      <c r="D3302" s="501"/>
      <c r="E3302" s="483"/>
      <c r="F3302" s="486">
        <v>0.15</v>
      </c>
      <c r="G3302" s="487"/>
      <c r="H3302" s="488"/>
      <c r="I3302" s="480">
        <f>I3301*F3302</f>
        <v>24083.174999999999</v>
      </c>
      <c r="P3302" s="493"/>
      <c r="Q3302" s="493"/>
    </row>
    <row r="3303" spans="1:17" ht="15" customHeight="1">
      <c r="A3303" s="481"/>
      <c r="B3303" s="482" t="s">
        <v>645</v>
      </c>
      <c r="C3303" s="483"/>
      <c r="D3303" s="501"/>
      <c r="E3303" s="483"/>
      <c r="F3303" s="483"/>
      <c r="G3303" s="487"/>
      <c r="H3303" s="488"/>
      <c r="I3303" s="480">
        <f>I3301+I3302</f>
        <v>184637.67499999999</v>
      </c>
      <c r="P3303" s="493"/>
      <c r="Q3303" s="493"/>
    </row>
    <row r="3304" spans="1:17" ht="15" customHeight="1">
      <c r="A3304" s="502" t="s">
        <v>657</v>
      </c>
      <c r="B3304" s="503"/>
      <c r="C3304" s="504"/>
      <c r="D3304" s="503"/>
      <c r="E3304" s="504"/>
      <c r="F3304" s="504"/>
      <c r="G3304" s="505"/>
      <c r="H3304" s="506"/>
      <c r="I3304" s="507"/>
      <c r="P3304" s="493"/>
      <c r="Q3304" s="493"/>
    </row>
    <row r="3305" spans="1:17" ht="15" customHeight="1">
      <c r="A3305" s="502"/>
      <c r="B3305" s="503"/>
      <c r="C3305" s="504"/>
      <c r="D3305" s="503"/>
      <c r="E3305" s="504"/>
      <c r="F3305" s="504"/>
      <c r="G3305" s="505"/>
      <c r="H3305" s="506"/>
      <c r="I3305" s="507"/>
      <c r="P3305" s="493"/>
      <c r="Q3305" s="493"/>
    </row>
    <row r="3306" spans="1:17" ht="15" customHeight="1">
      <c r="A3306" s="433" t="s">
        <v>611</v>
      </c>
      <c r="B3306" s="434"/>
      <c r="C3306" s="419" t="s">
        <v>589</v>
      </c>
      <c r="D3306" s="434" t="s">
        <v>1014</v>
      </c>
      <c r="E3306" s="419"/>
      <c r="F3306" s="435"/>
      <c r="G3306" s="436"/>
      <c r="H3306" s="437"/>
      <c r="I3306" s="437"/>
      <c r="P3306" s="493"/>
      <c r="Q3306" s="493"/>
    </row>
    <row r="3307" spans="1:17" ht="15" customHeight="1">
      <c r="A3307" s="433" t="s">
        <v>613</v>
      </c>
      <c r="B3307" s="434"/>
      <c r="C3307" s="419" t="s">
        <v>589</v>
      </c>
      <c r="D3307" s="434" t="s">
        <v>601</v>
      </c>
      <c r="E3307" s="419"/>
      <c r="F3307" s="435"/>
      <c r="G3307" s="436"/>
      <c r="H3307" s="437"/>
      <c r="I3307" s="437"/>
      <c r="P3307" s="493"/>
      <c r="Q3307" s="493"/>
    </row>
    <row r="3308" spans="1:17" ht="15" customHeight="1">
      <c r="A3308" s="438" t="s">
        <v>70</v>
      </c>
      <c r="B3308" s="438" t="s">
        <v>350</v>
      </c>
      <c r="C3308" s="439"/>
      <c r="D3308" s="440"/>
      <c r="E3308" s="441" t="s">
        <v>614</v>
      </c>
      <c r="F3308" s="441" t="s">
        <v>615</v>
      </c>
      <c r="G3308" s="442" t="s">
        <v>616</v>
      </c>
      <c r="H3308" s="443" t="s">
        <v>617</v>
      </c>
      <c r="I3308" s="443" t="s">
        <v>618</v>
      </c>
      <c r="P3308" s="493"/>
      <c r="Q3308" s="493"/>
    </row>
    <row r="3309" spans="1:17" ht="15" customHeight="1">
      <c r="A3309" s="444"/>
      <c r="B3309" s="444"/>
      <c r="C3309" s="445"/>
      <c r="D3309" s="446"/>
      <c r="E3309" s="447"/>
      <c r="F3309" s="447"/>
      <c r="G3309" s="448"/>
      <c r="H3309" s="449" t="s">
        <v>619</v>
      </c>
      <c r="I3309" s="449" t="s">
        <v>619</v>
      </c>
      <c r="P3309" s="493"/>
      <c r="Q3309" s="493"/>
    </row>
    <row r="3310" spans="1:17" ht="15" customHeight="1">
      <c r="A3310" s="450"/>
      <c r="B3310" s="451"/>
      <c r="C3310" s="452"/>
      <c r="D3310" s="490"/>
      <c r="E3310" s="491"/>
      <c r="F3310" s="492"/>
      <c r="G3310" s="456"/>
      <c r="H3310" s="457"/>
      <c r="I3310" s="457"/>
      <c r="P3310" s="493"/>
      <c r="Q3310" s="493"/>
    </row>
    <row r="3311" spans="1:17" ht="15" customHeight="1">
      <c r="A3311" s="458">
        <v>1</v>
      </c>
      <c r="B3311" s="459" t="s">
        <v>620</v>
      </c>
      <c r="D3311" s="495"/>
      <c r="E3311" s="496"/>
      <c r="F3311" s="497"/>
      <c r="G3311" s="464"/>
      <c r="H3311" s="465"/>
      <c r="I3311" s="466"/>
      <c r="P3311" s="493"/>
      <c r="Q3311" s="493"/>
    </row>
    <row r="3312" spans="1:17" ht="15" customHeight="1">
      <c r="A3312" s="458"/>
      <c r="B3312" s="459"/>
      <c r="C3312" s="460" t="s">
        <v>621</v>
      </c>
      <c r="D3312" s="495" t="s">
        <v>622</v>
      </c>
      <c r="E3312" s="496" t="s">
        <v>623</v>
      </c>
      <c r="F3312" s="497" t="s">
        <v>624</v>
      </c>
      <c r="G3312" s="464">
        <v>0.1</v>
      </c>
      <c r="H3312" s="465">
        <f>H3291</f>
        <v>135000</v>
      </c>
      <c r="I3312" s="466">
        <f>G3312*H3312</f>
        <v>13500</v>
      </c>
      <c r="P3312" s="493"/>
      <c r="Q3312" s="493"/>
    </row>
    <row r="3313" spans="1:17" ht="15" customHeight="1">
      <c r="A3313" s="458"/>
      <c r="B3313" s="459"/>
      <c r="C3313" s="460" t="s">
        <v>621</v>
      </c>
      <c r="D3313" s="495" t="s">
        <v>659</v>
      </c>
      <c r="E3313" s="496" t="s">
        <v>626</v>
      </c>
      <c r="F3313" s="497" t="s">
        <v>624</v>
      </c>
      <c r="G3313" s="464">
        <v>0.02</v>
      </c>
      <c r="H3313" s="465">
        <f>H3292</f>
        <v>180000</v>
      </c>
      <c r="I3313" s="466">
        <f>G3313*H3313</f>
        <v>3600</v>
      </c>
      <c r="P3313" s="493"/>
      <c r="Q3313" s="493"/>
    </row>
    <row r="3314" spans="1:17" ht="15" customHeight="1">
      <c r="A3314" s="458"/>
      <c r="B3314" s="459"/>
      <c r="C3314" s="460" t="s">
        <v>621</v>
      </c>
      <c r="D3314" s="495" t="s">
        <v>660</v>
      </c>
      <c r="E3314" s="496" t="s">
        <v>627</v>
      </c>
      <c r="F3314" s="497" t="s">
        <v>624</v>
      </c>
      <c r="G3314" s="464">
        <f>+G3313/4</f>
        <v>5.0000000000000001E-3</v>
      </c>
      <c r="H3314" s="465">
        <f>H3293</f>
        <v>190000</v>
      </c>
      <c r="I3314" s="466">
        <f>G3314*H3314</f>
        <v>950</v>
      </c>
      <c r="P3314" s="493"/>
      <c r="Q3314" s="493"/>
    </row>
    <row r="3315" spans="1:17" ht="15" customHeight="1">
      <c r="A3315" s="458"/>
      <c r="B3315" s="459"/>
      <c r="C3315" s="460" t="s">
        <v>621</v>
      </c>
      <c r="D3315" s="495" t="s">
        <v>628</v>
      </c>
      <c r="E3315" s="496" t="s">
        <v>629</v>
      </c>
      <c r="F3315" s="497" t="s">
        <v>624</v>
      </c>
      <c r="G3315" s="464">
        <f>+G3314/2</f>
        <v>2.5000000000000001E-3</v>
      </c>
      <c r="H3315" s="465">
        <f>H3294</f>
        <v>235000</v>
      </c>
      <c r="I3315" s="466">
        <f>G3315*H3315</f>
        <v>587.5</v>
      </c>
      <c r="P3315" s="493"/>
      <c r="Q3315" s="493"/>
    </row>
    <row r="3316" spans="1:17" ht="15" customHeight="1">
      <c r="A3316" s="458">
        <v>2</v>
      </c>
      <c r="B3316" s="459" t="s">
        <v>630</v>
      </c>
      <c r="D3316" s="495"/>
      <c r="E3316" s="496"/>
      <c r="F3316" s="497"/>
      <c r="G3316" s="464"/>
      <c r="H3316" s="465"/>
      <c r="I3316" s="466"/>
      <c r="P3316" s="493"/>
      <c r="Q3316" s="493"/>
    </row>
    <row r="3317" spans="1:17" ht="15" customHeight="1">
      <c r="A3317" s="458"/>
      <c r="B3317" s="459"/>
      <c r="C3317" s="460" t="s">
        <v>621</v>
      </c>
      <c r="D3317" s="495" t="s">
        <v>1015</v>
      </c>
      <c r="E3317" s="496"/>
      <c r="F3317" s="497" t="s">
        <v>691</v>
      </c>
      <c r="G3317" s="464">
        <v>1.667</v>
      </c>
      <c r="H3317" s="465">
        <v>0</v>
      </c>
      <c r="I3317" s="466">
        <f>G3317*H3317</f>
        <v>0</v>
      </c>
      <c r="P3317" s="493"/>
      <c r="Q3317" s="493"/>
    </row>
    <row r="3318" spans="1:17" ht="15" customHeight="1">
      <c r="A3318" s="458"/>
      <c r="B3318" s="459"/>
      <c r="C3318" s="460" t="s">
        <v>621</v>
      </c>
      <c r="D3318" s="495" t="s">
        <v>651</v>
      </c>
      <c r="E3318" s="496"/>
      <c r="F3318" s="497" t="s">
        <v>652</v>
      </c>
      <c r="G3318" s="464">
        <v>5.0000000000000001E-3</v>
      </c>
      <c r="H3318" s="465">
        <f>H3297</f>
        <v>340000</v>
      </c>
      <c r="I3318" s="466">
        <f>G3318*H3318</f>
        <v>1700</v>
      </c>
      <c r="P3318" s="493"/>
      <c r="Q3318" s="493"/>
    </row>
    <row r="3319" spans="1:17" ht="15" customHeight="1">
      <c r="A3319" s="458"/>
      <c r="B3319" s="459"/>
      <c r="C3319" s="460" t="s">
        <v>621</v>
      </c>
      <c r="D3319" s="495" t="s">
        <v>794</v>
      </c>
      <c r="E3319" s="496"/>
      <c r="F3319" s="497" t="s">
        <v>636</v>
      </c>
      <c r="G3319" s="464">
        <v>2.9</v>
      </c>
      <c r="H3319" s="465">
        <f>H3255</f>
        <v>1250</v>
      </c>
      <c r="I3319" s="466">
        <f>G3319*H3319</f>
        <v>3625</v>
      </c>
      <c r="P3319" s="493"/>
      <c r="Q3319" s="493"/>
    </row>
    <row r="3320" spans="1:17" ht="15" customHeight="1">
      <c r="A3320" s="458">
        <v>3</v>
      </c>
      <c r="B3320" s="459" t="s">
        <v>1010</v>
      </c>
      <c r="D3320" s="495"/>
      <c r="E3320" s="496"/>
      <c r="F3320" s="497"/>
      <c r="G3320" s="464"/>
      <c r="H3320" s="465"/>
      <c r="I3320" s="466"/>
      <c r="P3320" s="493"/>
      <c r="Q3320" s="493"/>
    </row>
    <row r="3321" spans="1:17" ht="15" customHeight="1">
      <c r="A3321" s="458"/>
      <c r="B3321" s="459"/>
      <c r="C3321" s="460" t="s">
        <v>621</v>
      </c>
      <c r="D3321" s="495" t="s">
        <v>1011</v>
      </c>
      <c r="E3321" s="496"/>
      <c r="F3321" s="497" t="s">
        <v>601</v>
      </c>
      <c r="G3321" s="464">
        <v>1</v>
      </c>
      <c r="H3321" s="465">
        <f>I3317*0.1</f>
        <v>0</v>
      </c>
      <c r="I3321" s="466">
        <f>G3321*H3321</f>
        <v>0</v>
      </c>
      <c r="P3321" s="493"/>
      <c r="Q3321" s="493"/>
    </row>
    <row r="3322" spans="1:17" ht="15" customHeight="1">
      <c r="A3322" s="511"/>
      <c r="B3322" s="512"/>
      <c r="C3322" s="513"/>
      <c r="D3322" s="514"/>
      <c r="E3322" s="515"/>
      <c r="F3322" s="516"/>
      <c r="G3322" s="517"/>
      <c r="H3322" s="518"/>
      <c r="I3322" s="518"/>
      <c r="P3322" s="493"/>
      <c r="Q3322" s="493"/>
    </row>
    <row r="3323" spans="1:17" ht="15" customHeight="1">
      <c r="A3323" s="473"/>
      <c r="B3323" s="474" t="s">
        <v>643</v>
      </c>
      <c r="C3323" s="475"/>
      <c r="D3323" s="498"/>
      <c r="E3323" s="499"/>
      <c r="F3323" s="500"/>
      <c r="G3323" s="479"/>
      <c r="H3323" s="480"/>
      <c r="I3323" s="480">
        <f>SUM(I3310:I3322)</f>
        <v>23962.5</v>
      </c>
      <c r="P3323" s="493"/>
      <c r="Q3323" s="493"/>
    </row>
    <row r="3324" spans="1:17" ht="15" customHeight="1">
      <c r="A3324" s="481"/>
      <c r="B3324" s="482" t="s">
        <v>644</v>
      </c>
      <c r="C3324" s="483"/>
      <c r="D3324" s="501"/>
      <c r="E3324" s="483"/>
      <c r="F3324" s="486">
        <v>0.15</v>
      </c>
      <c r="G3324" s="487"/>
      <c r="H3324" s="488"/>
      <c r="I3324" s="480">
        <f>I3323*F3324</f>
        <v>3594.375</v>
      </c>
      <c r="P3324" s="493"/>
      <c r="Q3324" s="493"/>
    </row>
    <row r="3325" spans="1:17" ht="15" customHeight="1">
      <c r="A3325" s="481"/>
      <c r="B3325" s="482" t="s">
        <v>645</v>
      </c>
      <c r="C3325" s="483"/>
      <c r="D3325" s="501"/>
      <c r="E3325" s="483"/>
      <c r="F3325" s="483"/>
      <c r="G3325" s="487"/>
      <c r="H3325" s="488"/>
      <c r="I3325" s="480">
        <f>I3323+I3324</f>
        <v>27556.875</v>
      </c>
      <c r="P3325" s="493"/>
      <c r="Q3325" s="493"/>
    </row>
    <row r="3326" spans="1:17" ht="15" customHeight="1">
      <c r="A3326" s="502" t="s">
        <v>657</v>
      </c>
      <c r="B3326" s="503"/>
      <c r="C3326" s="504"/>
      <c r="D3326" s="503"/>
      <c r="E3326" s="504"/>
      <c r="F3326" s="504"/>
      <c r="G3326" s="505"/>
      <c r="H3326" s="506"/>
      <c r="I3326" s="507"/>
      <c r="P3326" s="493"/>
      <c r="Q3326" s="493"/>
    </row>
    <row r="3327" spans="1:17" ht="15" customHeight="1">
      <c r="A3327" s="502"/>
      <c r="B3327" s="503"/>
      <c r="C3327" s="504"/>
      <c r="D3327" s="503"/>
      <c r="E3327" s="504"/>
      <c r="F3327" s="504"/>
      <c r="G3327" s="505"/>
      <c r="H3327" s="506"/>
      <c r="I3327" s="507"/>
      <c r="P3327" s="493"/>
      <c r="Q3327" s="493"/>
    </row>
    <row r="3328" spans="1:17" ht="15" customHeight="1">
      <c r="A3328" s="523" t="s">
        <v>1016</v>
      </c>
      <c r="B3328" s="524"/>
      <c r="C3328" s="525"/>
      <c r="D3328" s="524"/>
      <c r="E3328" s="525"/>
      <c r="F3328" s="526"/>
      <c r="G3328" s="527"/>
      <c r="H3328" s="528"/>
      <c r="I3328" s="529"/>
      <c r="P3328" s="493"/>
      <c r="Q3328" s="493"/>
    </row>
    <row r="3329" spans="1:17" ht="15" customHeight="1">
      <c r="A3329" s="544"/>
      <c r="B3329" s="503"/>
      <c r="C3329" s="504"/>
      <c r="D3329" s="503"/>
      <c r="E3329" s="504"/>
      <c r="F3329" s="504"/>
      <c r="G3329" s="505"/>
      <c r="H3329" s="506"/>
      <c r="I3329" s="507"/>
      <c r="P3329" s="493"/>
      <c r="Q3329" s="493"/>
    </row>
    <row r="3330" spans="1:17" ht="15" customHeight="1">
      <c r="A3330" s="433" t="s">
        <v>611</v>
      </c>
      <c r="B3330" s="434"/>
      <c r="C3330" s="419" t="s">
        <v>589</v>
      </c>
      <c r="D3330" s="434" t="s">
        <v>1017</v>
      </c>
      <c r="E3330" s="419"/>
      <c r="F3330" s="435"/>
      <c r="G3330" s="436"/>
      <c r="H3330" s="437"/>
      <c r="I3330" s="437"/>
      <c r="P3330" s="493"/>
      <c r="Q3330" s="493"/>
    </row>
    <row r="3331" spans="1:17" ht="15" customHeight="1">
      <c r="A3331" s="433" t="s">
        <v>613</v>
      </c>
      <c r="B3331" s="434"/>
      <c r="C3331" s="419" t="s">
        <v>589</v>
      </c>
      <c r="D3331" s="434" t="s">
        <v>601</v>
      </c>
      <c r="E3331" s="419"/>
      <c r="F3331" s="435"/>
      <c r="G3331" s="436"/>
      <c r="H3331" s="437"/>
      <c r="I3331" s="437"/>
      <c r="P3331" s="493"/>
      <c r="Q3331" s="493"/>
    </row>
    <row r="3332" spans="1:17" ht="15" customHeight="1">
      <c r="A3332" s="438" t="s">
        <v>70</v>
      </c>
      <c r="B3332" s="438" t="s">
        <v>350</v>
      </c>
      <c r="C3332" s="439"/>
      <c r="D3332" s="440"/>
      <c r="E3332" s="441" t="s">
        <v>614</v>
      </c>
      <c r="F3332" s="441" t="s">
        <v>615</v>
      </c>
      <c r="G3332" s="442" t="s">
        <v>616</v>
      </c>
      <c r="H3332" s="443" t="s">
        <v>617</v>
      </c>
      <c r="I3332" s="443" t="s">
        <v>618</v>
      </c>
      <c r="P3332" s="493"/>
      <c r="Q3332" s="493"/>
    </row>
    <row r="3333" spans="1:17" ht="15" customHeight="1">
      <c r="A3333" s="444"/>
      <c r="B3333" s="444"/>
      <c r="C3333" s="445"/>
      <c r="D3333" s="446"/>
      <c r="E3333" s="447"/>
      <c r="F3333" s="447"/>
      <c r="G3333" s="448"/>
      <c r="H3333" s="449" t="s">
        <v>619</v>
      </c>
      <c r="I3333" s="449" t="s">
        <v>619</v>
      </c>
      <c r="P3333" s="493"/>
      <c r="Q3333" s="493"/>
    </row>
    <row r="3334" spans="1:17" ht="15" customHeight="1">
      <c r="A3334" s="458">
        <v>1</v>
      </c>
      <c r="B3334" s="459" t="s">
        <v>620</v>
      </c>
      <c r="D3334" s="495"/>
      <c r="E3334" s="496"/>
      <c r="F3334" s="497"/>
      <c r="G3334" s="464"/>
      <c r="H3334" s="465"/>
      <c r="I3334" s="466"/>
      <c r="P3334" s="493"/>
      <c r="Q3334" s="493"/>
    </row>
    <row r="3335" spans="1:17" ht="15" customHeight="1">
      <c r="A3335" s="458"/>
      <c r="B3335" s="459"/>
      <c r="C3335" s="460" t="s">
        <v>621</v>
      </c>
      <c r="D3335" s="495" t="s">
        <v>622</v>
      </c>
      <c r="E3335" s="496" t="s">
        <v>623</v>
      </c>
      <c r="F3335" s="497" t="s">
        <v>624</v>
      </c>
      <c r="G3335" s="464">
        <v>0.1</v>
      </c>
      <c r="H3335" s="465">
        <v>133600</v>
      </c>
      <c r="I3335" s="466">
        <f>G3335*H3335</f>
        <v>13360</v>
      </c>
      <c r="P3335" s="493"/>
      <c r="Q3335" s="493"/>
    </row>
    <row r="3336" spans="1:17" ht="15" customHeight="1">
      <c r="A3336" s="458"/>
      <c r="B3336" s="459"/>
      <c r="C3336" s="460" t="s">
        <v>621</v>
      </c>
      <c r="D3336" s="495" t="s">
        <v>625</v>
      </c>
      <c r="E3336" s="496" t="s">
        <v>626</v>
      </c>
      <c r="F3336" s="497" t="s">
        <v>624</v>
      </c>
      <c r="G3336" s="464">
        <v>0.1</v>
      </c>
      <c r="H3336" s="465">
        <v>167000</v>
      </c>
      <c r="I3336" s="466">
        <f>G3336*H3336</f>
        <v>16700</v>
      </c>
      <c r="P3336" s="493"/>
      <c r="Q3336" s="493"/>
    </row>
    <row r="3337" spans="1:17" ht="15" customHeight="1">
      <c r="A3337" s="458"/>
      <c r="B3337" s="459"/>
      <c r="C3337" s="460" t="s">
        <v>621</v>
      </c>
      <c r="D3337" s="495" t="s">
        <v>679</v>
      </c>
      <c r="E3337" s="496" t="s">
        <v>627</v>
      </c>
      <c r="F3337" s="497" t="s">
        <v>624</v>
      </c>
      <c r="G3337" s="464">
        <v>0.01</v>
      </c>
      <c r="H3337" s="465">
        <v>200300</v>
      </c>
      <c r="I3337" s="466">
        <f>G3337*H3337</f>
        <v>2003</v>
      </c>
      <c r="P3337" s="493"/>
      <c r="Q3337" s="493"/>
    </row>
    <row r="3338" spans="1:17" ht="15" customHeight="1">
      <c r="A3338" s="458"/>
      <c r="B3338" s="459"/>
      <c r="C3338" s="460" t="s">
        <v>621</v>
      </c>
      <c r="D3338" s="495" t="s">
        <v>628</v>
      </c>
      <c r="E3338" s="496" t="s">
        <v>629</v>
      </c>
      <c r="F3338" s="497" t="s">
        <v>624</v>
      </c>
      <c r="G3338" s="464">
        <v>5.0000000000000001E-3</v>
      </c>
      <c r="H3338" s="465">
        <v>234000</v>
      </c>
      <c r="I3338" s="466">
        <f>G3338*H3338</f>
        <v>1170</v>
      </c>
      <c r="P3338" s="493"/>
      <c r="Q3338" s="493"/>
    </row>
    <row r="3339" spans="1:17" ht="15" customHeight="1">
      <c r="A3339" s="458">
        <v>2</v>
      </c>
      <c r="B3339" s="459" t="s">
        <v>630</v>
      </c>
      <c r="D3339" s="495"/>
      <c r="E3339" s="496"/>
      <c r="F3339" s="497"/>
      <c r="G3339" s="464"/>
      <c r="H3339" s="465"/>
      <c r="I3339" s="466"/>
      <c r="P3339" s="493"/>
      <c r="Q3339" s="493"/>
    </row>
    <row r="3340" spans="1:17" ht="15" customHeight="1">
      <c r="A3340" s="458"/>
      <c r="B3340" s="459"/>
      <c r="C3340" s="460" t="s">
        <v>621</v>
      </c>
      <c r="D3340" s="495" t="s">
        <v>1018</v>
      </c>
      <c r="E3340" s="496"/>
      <c r="F3340" s="497" t="s">
        <v>641</v>
      </c>
      <c r="G3340" s="464">
        <v>0.375</v>
      </c>
      <c r="H3340" s="465">
        <v>55000</v>
      </c>
      <c r="I3340" s="466">
        <f>G3340*H3340</f>
        <v>20625</v>
      </c>
      <c r="P3340" s="493"/>
      <c r="Q3340" s="493"/>
    </row>
    <row r="3341" spans="1:17" ht="15" customHeight="1">
      <c r="A3341" s="458"/>
      <c r="B3341" s="459"/>
      <c r="C3341" s="460" t="s">
        <v>621</v>
      </c>
      <c r="D3341" s="495" t="s">
        <v>1019</v>
      </c>
      <c r="E3341" s="496"/>
      <c r="F3341" s="497" t="s">
        <v>96</v>
      </c>
      <c r="G3341" s="464">
        <v>0.03</v>
      </c>
      <c r="H3341" s="465">
        <v>32000</v>
      </c>
      <c r="I3341" s="466">
        <f>G3341*H3341</f>
        <v>960</v>
      </c>
      <c r="P3341" s="493"/>
      <c r="Q3341" s="493"/>
    </row>
    <row r="3342" spans="1:17" ht="15" customHeight="1">
      <c r="A3342" s="511"/>
      <c r="B3342" s="512"/>
      <c r="C3342" s="513"/>
      <c r="D3342" s="514"/>
      <c r="E3342" s="515"/>
      <c r="F3342" s="516"/>
      <c r="G3342" s="517"/>
      <c r="H3342" s="518"/>
      <c r="I3342" s="518"/>
      <c r="P3342" s="493"/>
      <c r="Q3342" s="493"/>
    </row>
    <row r="3343" spans="1:17" ht="15" customHeight="1">
      <c r="A3343" s="473"/>
      <c r="B3343" s="474" t="s">
        <v>643</v>
      </c>
      <c r="C3343" s="475"/>
      <c r="D3343" s="498"/>
      <c r="E3343" s="499"/>
      <c r="F3343" s="500"/>
      <c r="G3343" s="479"/>
      <c r="H3343" s="480"/>
      <c r="I3343" s="480">
        <f>SUM(I3334:I3342)</f>
        <v>54818</v>
      </c>
      <c r="P3343" s="493"/>
      <c r="Q3343" s="493"/>
    </row>
    <row r="3344" spans="1:17" ht="15" customHeight="1">
      <c r="A3344" s="481"/>
      <c r="B3344" s="482" t="s">
        <v>644</v>
      </c>
      <c r="C3344" s="483"/>
      <c r="D3344" s="501"/>
      <c r="E3344" s="483"/>
      <c r="F3344" s="486">
        <v>0.15</v>
      </c>
      <c r="G3344" s="487"/>
      <c r="H3344" s="488"/>
      <c r="I3344" s="480">
        <f>I3343*F3344</f>
        <v>8222.6999999999989</v>
      </c>
      <c r="P3344" s="493"/>
      <c r="Q3344" s="493"/>
    </row>
    <row r="3345" spans="1:17" ht="15" customHeight="1">
      <c r="A3345" s="481"/>
      <c r="B3345" s="482" t="s">
        <v>645</v>
      </c>
      <c r="C3345" s="483"/>
      <c r="D3345" s="501"/>
      <c r="E3345" s="483"/>
      <c r="F3345" s="483"/>
      <c r="G3345" s="487"/>
      <c r="H3345" s="488"/>
      <c r="I3345" s="480">
        <f>I3343+I3344</f>
        <v>63040.7</v>
      </c>
      <c r="P3345" s="493"/>
      <c r="Q3345" s="493"/>
    </row>
    <row r="3346" spans="1:17" ht="15" customHeight="1">
      <c r="A3346" s="502" t="s">
        <v>657</v>
      </c>
      <c r="B3346" s="503"/>
      <c r="C3346" s="504"/>
      <c r="D3346" s="503"/>
      <c r="E3346" s="504"/>
      <c r="F3346" s="504"/>
      <c r="G3346" s="505"/>
      <c r="H3346" s="506"/>
      <c r="I3346" s="507"/>
      <c r="P3346" s="493"/>
      <c r="Q3346" s="493"/>
    </row>
    <row r="3347" spans="1:17" ht="15" customHeight="1">
      <c r="A3347" s="544"/>
      <c r="B3347" s="503"/>
      <c r="C3347" s="504"/>
      <c r="D3347" s="503"/>
      <c r="E3347" s="504"/>
      <c r="F3347" s="504"/>
      <c r="G3347" s="505"/>
      <c r="H3347" s="506"/>
      <c r="I3347" s="507"/>
      <c r="P3347" s="493"/>
      <c r="Q3347" s="493"/>
    </row>
    <row r="3348" spans="1:17" ht="15" customHeight="1">
      <c r="A3348" s="433" t="s">
        <v>611</v>
      </c>
      <c r="B3348" s="434"/>
      <c r="C3348" s="419" t="s">
        <v>589</v>
      </c>
      <c r="D3348" s="434" t="s">
        <v>1020</v>
      </c>
      <c r="E3348" s="419"/>
      <c r="F3348" s="435"/>
      <c r="G3348" s="436"/>
      <c r="H3348" s="437"/>
      <c r="I3348" s="437"/>
      <c r="P3348" s="493"/>
      <c r="Q3348" s="493"/>
    </row>
    <row r="3349" spans="1:17" ht="15" customHeight="1">
      <c r="A3349" s="433" t="s">
        <v>613</v>
      </c>
      <c r="B3349" s="434"/>
      <c r="C3349" s="419" t="s">
        <v>589</v>
      </c>
      <c r="D3349" s="434" t="s">
        <v>601</v>
      </c>
      <c r="E3349" s="419"/>
      <c r="F3349" s="435"/>
      <c r="G3349" s="436"/>
      <c r="H3349" s="437"/>
      <c r="I3349" s="437"/>
      <c r="P3349" s="493"/>
      <c r="Q3349" s="493"/>
    </row>
    <row r="3350" spans="1:17" ht="15" customHeight="1">
      <c r="A3350" s="438" t="s">
        <v>70</v>
      </c>
      <c r="B3350" s="438" t="s">
        <v>350</v>
      </c>
      <c r="C3350" s="439"/>
      <c r="D3350" s="440"/>
      <c r="E3350" s="441" t="s">
        <v>614</v>
      </c>
      <c r="F3350" s="441" t="s">
        <v>615</v>
      </c>
      <c r="G3350" s="442" t="s">
        <v>616</v>
      </c>
      <c r="H3350" s="443" t="s">
        <v>617</v>
      </c>
      <c r="I3350" s="443" t="s">
        <v>618</v>
      </c>
      <c r="P3350" s="493"/>
      <c r="Q3350" s="493"/>
    </row>
    <row r="3351" spans="1:17" ht="15" customHeight="1">
      <c r="A3351" s="444"/>
      <c r="B3351" s="444"/>
      <c r="C3351" s="445"/>
      <c r="D3351" s="446"/>
      <c r="E3351" s="447"/>
      <c r="F3351" s="447"/>
      <c r="G3351" s="448"/>
      <c r="H3351" s="449" t="s">
        <v>619</v>
      </c>
      <c r="I3351" s="449" t="s">
        <v>619</v>
      </c>
      <c r="P3351" s="493"/>
      <c r="Q3351" s="493"/>
    </row>
    <row r="3352" spans="1:17" ht="15" customHeight="1">
      <c r="A3352" s="450"/>
      <c r="B3352" s="451"/>
      <c r="C3352" s="452"/>
      <c r="D3352" s="490"/>
      <c r="E3352" s="496"/>
      <c r="F3352" s="492"/>
      <c r="G3352" s="456"/>
      <c r="H3352" s="457"/>
      <c r="I3352" s="457"/>
      <c r="P3352" s="493"/>
      <c r="Q3352" s="493"/>
    </row>
    <row r="3353" spans="1:17" ht="15" customHeight="1">
      <c r="A3353" s="458">
        <v>1</v>
      </c>
      <c r="B3353" s="459" t="s">
        <v>620</v>
      </c>
      <c r="D3353" s="495"/>
      <c r="F3353" s="497"/>
      <c r="G3353" s="464"/>
      <c r="H3353" s="465"/>
      <c r="I3353" s="466"/>
      <c r="P3353" s="493"/>
      <c r="Q3353" s="493"/>
    </row>
    <row r="3354" spans="1:17" ht="15" customHeight="1">
      <c r="A3354" s="458"/>
      <c r="B3354" s="459"/>
      <c r="C3354" s="460" t="s">
        <v>621</v>
      </c>
      <c r="D3354" s="495" t="s">
        <v>622</v>
      </c>
      <c r="E3354" s="496" t="s">
        <v>623</v>
      </c>
      <c r="F3354" s="497" t="s">
        <v>624</v>
      </c>
      <c r="G3354" s="464">
        <v>0.1</v>
      </c>
      <c r="H3354" s="465">
        <v>133600</v>
      </c>
      <c r="I3354" s="466">
        <f>G3354*H3354</f>
        <v>13360</v>
      </c>
      <c r="P3354" s="493"/>
      <c r="Q3354" s="493"/>
    </row>
    <row r="3355" spans="1:17" ht="15" customHeight="1">
      <c r="A3355" s="458"/>
      <c r="B3355" s="459"/>
      <c r="C3355" s="460" t="s">
        <v>621</v>
      </c>
      <c r="D3355" s="495" t="s">
        <v>625</v>
      </c>
      <c r="E3355" s="496" t="s">
        <v>626</v>
      </c>
      <c r="F3355" s="497" t="s">
        <v>624</v>
      </c>
      <c r="G3355" s="464">
        <v>0.05</v>
      </c>
      <c r="H3355" s="465">
        <v>167000</v>
      </c>
      <c r="I3355" s="466">
        <f>G3355*H3355</f>
        <v>8350</v>
      </c>
      <c r="P3355" s="493"/>
      <c r="Q3355" s="493"/>
    </row>
    <row r="3356" spans="1:17" ht="15" customHeight="1">
      <c r="A3356" s="458"/>
      <c r="B3356" s="459"/>
      <c r="C3356" s="460" t="s">
        <v>621</v>
      </c>
      <c r="D3356" s="495" t="s">
        <v>679</v>
      </c>
      <c r="E3356" s="496" t="s">
        <v>627</v>
      </c>
      <c r="F3356" s="497" t="s">
        <v>624</v>
      </c>
      <c r="G3356" s="464">
        <v>5.0000000000000001E-3</v>
      </c>
      <c r="H3356" s="465">
        <v>200300</v>
      </c>
      <c r="I3356" s="466">
        <f>G3356*H3356</f>
        <v>1001.5</v>
      </c>
      <c r="P3356" s="493"/>
      <c r="Q3356" s="493"/>
    </row>
    <row r="3357" spans="1:17" ht="15" customHeight="1">
      <c r="A3357" s="458"/>
      <c r="B3357" s="459"/>
      <c r="C3357" s="460" t="s">
        <v>621</v>
      </c>
      <c r="D3357" s="495" t="s">
        <v>628</v>
      </c>
      <c r="E3357" s="496" t="s">
        <v>629</v>
      </c>
      <c r="F3357" s="497" t="s">
        <v>624</v>
      </c>
      <c r="G3357" s="464">
        <v>5.0000000000000001E-3</v>
      </c>
      <c r="H3357" s="465">
        <v>234000</v>
      </c>
      <c r="I3357" s="466">
        <f>G3357*H3357</f>
        <v>1170</v>
      </c>
      <c r="P3357" s="493"/>
      <c r="Q3357" s="493"/>
    </row>
    <row r="3358" spans="1:17" ht="15" customHeight="1">
      <c r="A3358" s="458"/>
      <c r="B3358" s="459"/>
      <c r="D3358" s="495"/>
      <c r="E3358" s="496"/>
      <c r="F3358" s="497"/>
      <c r="G3358" s="464"/>
      <c r="H3358" s="465"/>
      <c r="I3358" s="466"/>
      <c r="P3358" s="493"/>
      <c r="Q3358" s="493"/>
    </row>
    <row r="3359" spans="1:17" ht="15" customHeight="1">
      <c r="A3359" s="458">
        <v>2</v>
      </c>
      <c r="B3359" s="459" t="s">
        <v>630</v>
      </c>
      <c r="D3359" s="495"/>
      <c r="E3359" s="496"/>
      <c r="F3359" s="497"/>
      <c r="G3359" s="464"/>
      <c r="H3359" s="465"/>
      <c r="I3359" s="466"/>
      <c r="P3359" s="493"/>
      <c r="Q3359" s="493"/>
    </row>
    <row r="3360" spans="1:17" ht="15" customHeight="1">
      <c r="A3360" s="458"/>
      <c r="B3360" s="459"/>
      <c r="C3360" s="460" t="s">
        <v>621</v>
      </c>
      <c r="D3360" s="495" t="s">
        <v>1021</v>
      </c>
      <c r="E3360" s="496"/>
      <c r="F3360" s="497" t="s">
        <v>641</v>
      </c>
      <c r="G3360" s="464">
        <v>0.36399999999999999</v>
      </c>
      <c r="H3360" s="465">
        <v>70000</v>
      </c>
      <c r="I3360" s="466">
        <f>G3360*H3360</f>
        <v>25480</v>
      </c>
      <c r="P3360" s="493"/>
      <c r="Q3360" s="493"/>
    </row>
    <row r="3361" spans="1:17" ht="15" customHeight="1">
      <c r="A3361" s="458"/>
      <c r="B3361" s="459"/>
      <c r="C3361" s="460" t="s">
        <v>621</v>
      </c>
      <c r="D3361" s="495" t="s">
        <v>1022</v>
      </c>
      <c r="E3361" s="496"/>
      <c r="F3361" s="497" t="s">
        <v>96</v>
      </c>
      <c r="G3361" s="464">
        <v>0.11</v>
      </c>
      <c r="H3361" s="465">
        <v>40000</v>
      </c>
      <c r="I3361" s="466">
        <f>G3361*H3361</f>
        <v>4400</v>
      </c>
      <c r="P3361" s="493"/>
      <c r="Q3361" s="493"/>
    </row>
    <row r="3362" spans="1:17" ht="15" customHeight="1">
      <c r="A3362" s="511"/>
      <c r="B3362" s="512"/>
      <c r="C3362" s="513"/>
      <c r="D3362" s="514"/>
      <c r="E3362" s="515"/>
      <c r="F3362" s="516"/>
      <c r="G3362" s="517"/>
      <c r="H3362" s="518"/>
      <c r="I3362" s="518"/>
      <c r="P3362" s="493"/>
      <c r="Q3362" s="493"/>
    </row>
    <row r="3363" spans="1:17" ht="15" customHeight="1">
      <c r="A3363" s="473"/>
      <c r="B3363" s="474" t="s">
        <v>643</v>
      </c>
      <c r="C3363" s="475"/>
      <c r="D3363" s="498"/>
      <c r="E3363" s="499"/>
      <c r="F3363" s="500"/>
      <c r="G3363" s="479"/>
      <c r="H3363" s="480"/>
      <c r="I3363" s="480">
        <f>SUM(I3352:I3362)</f>
        <v>53761.5</v>
      </c>
      <c r="P3363" s="493"/>
      <c r="Q3363" s="493"/>
    </row>
    <row r="3364" spans="1:17" ht="15" customHeight="1">
      <c r="A3364" s="481"/>
      <c r="B3364" s="482" t="s">
        <v>644</v>
      </c>
      <c r="C3364" s="483"/>
      <c r="D3364" s="501"/>
      <c r="E3364" s="483"/>
      <c r="F3364" s="486">
        <v>0.15</v>
      </c>
      <c r="G3364" s="487"/>
      <c r="H3364" s="488"/>
      <c r="I3364" s="480">
        <f>I3363*F3364</f>
        <v>8064.2249999999995</v>
      </c>
      <c r="P3364" s="493"/>
      <c r="Q3364" s="493"/>
    </row>
    <row r="3365" spans="1:17" ht="15" customHeight="1">
      <c r="A3365" s="481"/>
      <c r="B3365" s="482" t="s">
        <v>645</v>
      </c>
      <c r="C3365" s="483"/>
      <c r="D3365" s="501"/>
      <c r="E3365" s="483"/>
      <c r="F3365" s="483"/>
      <c r="G3365" s="487"/>
      <c r="H3365" s="488"/>
      <c r="I3365" s="480">
        <f>I3363+I3364</f>
        <v>61825.724999999999</v>
      </c>
      <c r="P3365" s="493"/>
      <c r="Q3365" s="493"/>
    </row>
    <row r="3366" spans="1:17" ht="15" customHeight="1">
      <c r="A3366" s="502" t="s">
        <v>657</v>
      </c>
      <c r="B3366" s="503"/>
      <c r="C3366" s="504"/>
      <c r="D3366" s="503"/>
      <c r="E3366" s="504"/>
      <c r="F3366" s="504"/>
      <c r="G3366" s="505"/>
      <c r="H3366" s="506"/>
      <c r="I3366" s="507"/>
      <c r="P3366" s="493"/>
      <c r="Q3366" s="493"/>
    </row>
    <row r="3367" spans="1:17" ht="15" customHeight="1">
      <c r="A3367" s="502"/>
      <c r="B3367" s="503"/>
      <c r="C3367" s="504"/>
      <c r="D3367" s="503"/>
      <c r="E3367" s="504"/>
      <c r="F3367" s="504"/>
      <c r="G3367" s="505"/>
      <c r="H3367" s="506"/>
      <c r="I3367" s="507"/>
      <c r="P3367" s="493"/>
      <c r="Q3367" s="493"/>
    </row>
    <row r="3368" spans="1:17" ht="15" customHeight="1">
      <c r="A3368" s="433" t="s">
        <v>611</v>
      </c>
      <c r="B3368" s="434"/>
      <c r="C3368" s="419" t="s">
        <v>589</v>
      </c>
      <c r="D3368" s="434" t="s">
        <v>1023</v>
      </c>
      <c r="E3368" s="419"/>
      <c r="F3368" s="435"/>
      <c r="G3368" s="436"/>
      <c r="H3368" s="437"/>
      <c r="I3368" s="437"/>
      <c r="P3368" s="493"/>
      <c r="Q3368" s="493"/>
    </row>
    <row r="3369" spans="1:17" ht="15" customHeight="1">
      <c r="A3369" s="433" t="s">
        <v>613</v>
      </c>
      <c r="B3369" s="434"/>
      <c r="C3369" s="419" t="s">
        <v>589</v>
      </c>
      <c r="D3369" s="434" t="s">
        <v>607</v>
      </c>
      <c r="E3369" s="419"/>
      <c r="F3369" s="435"/>
      <c r="G3369" s="436"/>
      <c r="H3369" s="437"/>
      <c r="I3369" s="437"/>
      <c r="P3369" s="493"/>
      <c r="Q3369" s="493"/>
    </row>
    <row r="3370" spans="1:17" ht="15" customHeight="1">
      <c r="A3370" s="438" t="s">
        <v>70</v>
      </c>
      <c r="B3370" s="438" t="s">
        <v>350</v>
      </c>
      <c r="C3370" s="439"/>
      <c r="D3370" s="440"/>
      <c r="E3370" s="441" t="s">
        <v>614</v>
      </c>
      <c r="F3370" s="441" t="s">
        <v>615</v>
      </c>
      <c r="G3370" s="442" t="s">
        <v>616</v>
      </c>
      <c r="H3370" s="443" t="s">
        <v>617</v>
      </c>
      <c r="I3370" s="443" t="s">
        <v>618</v>
      </c>
      <c r="P3370" s="493"/>
      <c r="Q3370" s="493"/>
    </row>
    <row r="3371" spans="1:17" ht="15" customHeight="1">
      <c r="A3371" s="444"/>
      <c r="B3371" s="444"/>
      <c r="C3371" s="445"/>
      <c r="D3371" s="446"/>
      <c r="E3371" s="447"/>
      <c r="F3371" s="447"/>
      <c r="G3371" s="448"/>
      <c r="H3371" s="449" t="s">
        <v>619</v>
      </c>
      <c r="I3371" s="449" t="s">
        <v>619</v>
      </c>
      <c r="P3371" s="493"/>
      <c r="Q3371" s="493"/>
    </row>
    <row r="3372" spans="1:17" ht="15" customHeight="1">
      <c r="A3372" s="450"/>
      <c r="B3372" s="451"/>
      <c r="C3372" s="452"/>
      <c r="D3372" s="490"/>
      <c r="E3372" s="491"/>
      <c r="F3372" s="492"/>
      <c r="G3372" s="456"/>
      <c r="H3372" s="457"/>
      <c r="I3372" s="457"/>
      <c r="P3372" s="493"/>
      <c r="Q3372" s="493"/>
    </row>
    <row r="3373" spans="1:17" ht="15" customHeight="1">
      <c r="A3373" s="458">
        <v>1</v>
      </c>
      <c r="B3373" s="459" t="s">
        <v>620</v>
      </c>
      <c r="D3373" s="495"/>
      <c r="E3373" s="496"/>
      <c r="F3373" s="497"/>
      <c r="G3373" s="464"/>
      <c r="H3373" s="465"/>
      <c r="I3373" s="466"/>
      <c r="P3373" s="493"/>
      <c r="Q3373" s="493"/>
    </row>
    <row r="3374" spans="1:17" ht="15" customHeight="1">
      <c r="A3374" s="458"/>
      <c r="B3374" s="459"/>
      <c r="C3374" s="460" t="s">
        <v>621</v>
      </c>
      <c r="D3374" s="495" t="s">
        <v>622</v>
      </c>
      <c r="E3374" s="496" t="s">
        <v>623</v>
      </c>
      <c r="F3374" s="497" t="s">
        <v>624</v>
      </c>
      <c r="G3374" s="464">
        <v>0.05</v>
      </c>
      <c r="H3374" s="465">
        <v>133600</v>
      </c>
      <c r="I3374" s="466">
        <f>G3374*H3374</f>
        <v>6680</v>
      </c>
      <c r="P3374" s="493"/>
      <c r="Q3374" s="493"/>
    </row>
    <row r="3375" spans="1:17" ht="15" customHeight="1">
      <c r="A3375" s="458"/>
      <c r="B3375" s="459"/>
      <c r="C3375" s="460" t="s">
        <v>621</v>
      </c>
      <c r="D3375" s="495" t="s">
        <v>625</v>
      </c>
      <c r="E3375" s="496" t="s">
        <v>626</v>
      </c>
      <c r="F3375" s="497" t="s">
        <v>624</v>
      </c>
      <c r="G3375" s="464">
        <v>0.05</v>
      </c>
      <c r="H3375" s="465">
        <v>167000</v>
      </c>
      <c r="I3375" s="466">
        <f>G3375*H3375</f>
        <v>8350</v>
      </c>
      <c r="P3375" s="493"/>
      <c r="Q3375" s="493"/>
    </row>
    <row r="3376" spans="1:17" ht="15" customHeight="1">
      <c r="A3376" s="458"/>
      <c r="B3376" s="459"/>
      <c r="C3376" s="460" t="s">
        <v>621</v>
      </c>
      <c r="D3376" s="495" t="s">
        <v>679</v>
      </c>
      <c r="E3376" s="496" t="s">
        <v>627</v>
      </c>
      <c r="F3376" s="497" t="s">
        <v>624</v>
      </c>
      <c r="G3376" s="464">
        <v>5.0000000000000001E-3</v>
      </c>
      <c r="H3376" s="465">
        <v>200300</v>
      </c>
      <c r="I3376" s="466">
        <f>G3376*H3376</f>
        <v>1001.5</v>
      </c>
      <c r="P3376" s="493"/>
      <c r="Q3376" s="493"/>
    </row>
    <row r="3377" spans="1:17" ht="15" customHeight="1">
      <c r="A3377" s="458"/>
      <c r="B3377" s="459"/>
      <c r="C3377" s="460" t="s">
        <v>621</v>
      </c>
      <c r="D3377" s="495" t="s">
        <v>628</v>
      </c>
      <c r="E3377" s="496" t="s">
        <v>629</v>
      </c>
      <c r="F3377" s="497" t="s">
        <v>624</v>
      </c>
      <c r="G3377" s="464">
        <v>3.0000000000000001E-3</v>
      </c>
      <c r="H3377" s="465">
        <v>234000</v>
      </c>
      <c r="I3377" s="466">
        <f>G3377*H3377</f>
        <v>702</v>
      </c>
      <c r="P3377" s="493"/>
      <c r="Q3377" s="493"/>
    </row>
    <row r="3378" spans="1:17" ht="15" customHeight="1">
      <c r="A3378" s="458">
        <v>2</v>
      </c>
      <c r="B3378" s="459" t="s">
        <v>630</v>
      </c>
      <c r="D3378" s="495"/>
      <c r="E3378" s="496"/>
      <c r="F3378" s="497"/>
      <c r="G3378" s="464"/>
      <c r="H3378" s="465"/>
      <c r="I3378" s="466"/>
      <c r="P3378" s="493"/>
      <c r="Q3378" s="493"/>
    </row>
    <row r="3379" spans="1:17" ht="15" customHeight="1">
      <c r="A3379" s="458"/>
      <c r="B3379" s="459"/>
      <c r="C3379" s="460" t="s">
        <v>621</v>
      </c>
      <c r="D3379" s="495" t="s">
        <v>1024</v>
      </c>
      <c r="E3379" s="496"/>
      <c r="F3379" s="497" t="s">
        <v>602</v>
      </c>
      <c r="G3379" s="464">
        <v>1.05</v>
      </c>
      <c r="H3379" s="465">
        <v>8000</v>
      </c>
      <c r="I3379" s="466">
        <f>G3379*H3379</f>
        <v>8400</v>
      </c>
      <c r="P3379" s="493"/>
      <c r="Q3379" s="493"/>
    </row>
    <row r="3380" spans="1:17" ht="15" customHeight="1">
      <c r="A3380" s="458"/>
      <c r="B3380" s="459"/>
      <c r="C3380" s="460" t="s">
        <v>621</v>
      </c>
      <c r="D3380" s="495" t="s">
        <v>1025</v>
      </c>
      <c r="E3380" s="496"/>
      <c r="F3380" s="497" t="s">
        <v>96</v>
      </c>
      <c r="G3380" s="464">
        <v>0.01</v>
      </c>
      <c r="H3380" s="465">
        <v>30000</v>
      </c>
      <c r="I3380" s="466">
        <f>G3380*H3380</f>
        <v>300</v>
      </c>
      <c r="P3380" s="493"/>
      <c r="Q3380" s="493"/>
    </row>
    <row r="3381" spans="1:17" ht="15" customHeight="1">
      <c r="A3381" s="473"/>
      <c r="B3381" s="474" t="s">
        <v>643</v>
      </c>
      <c r="C3381" s="475"/>
      <c r="D3381" s="498"/>
      <c r="E3381" s="499"/>
      <c r="F3381" s="500"/>
      <c r="G3381" s="479"/>
      <c r="H3381" s="480"/>
      <c r="I3381" s="480">
        <f>SUM(I3372:I3380)</f>
        <v>25433.5</v>
      </c>
      <c r="P3381" s="493"/>
      <c r="Q3381" s="493"/>
    </row>
    <row r="3382" spans="1:17" ht="15" customHeight="1">
      <c r="A3382" s="481"/>
      <c r="B3382" s="482" t="s">
        <v>644</v>
      </c>
      <c r="C3382" s="483"/>
      <c r="D3382" s="501"/>
      <c r="E3382" s="483"/>
      <c r="F3382" s="486">
        <v>0.15</v>
      </c>
      <c r="G3382" s="487"/>
      <c r="H3382" s="488"/>
      <c r="I3382" s="480">
        <f>I3381*F3382</f>
        <v>3815.0249999999996</v>
      </c>
      <c r="P3382" s="493"/>
      <c r="Q3382" s="493"/>
    </row>
    <row r="3383" spans="1:17" ht="15" customHeight="1">
      <c r="A3383" s="481"/>
      <c r="B3383" s="482" t="s">
        <v>645</v>
      </c>
      <c r="C3383" s="483"/>
      <c r="D3383" s="501"/>
      <c r="E3383" s="483"/>
      <c r="F3383" s="483"/>
      <c r="G3383" s="487"/>
      <c r="H3383" s="488"/>
      <c r="I3383" s="480">
        <f>I3381+I3382</f>
        <v>29248.525000000001</v>
      </c>
      <c r="P3383" s="493"/>
      <c r="Q3383" s="493"/>
    </row>
    <row r="3384" spans="1:17" ht="15" customHeight="1">
      <c r="A3384" s="502" t="s">
        <v>657</v>
      </c>
      <c r="B3384" s="503"/>
      <c r="C3384" s="504"/>
      <c r="D3384" s="503"/>
      <c r="E3384" s="504"/>
      <c r="F3384" s="504"/>
      <c r="G3384" s="505"/>
      <c r="H3384" s="506"/>
      <c r="I3384" s="507"/>
      <c r="P3384" s="493"/>
      <c r="Q3384" s="493"/>
    </row>
    <row r="3385" spans="1:17" ht="15" customHeight="1">
      <c r="A3385" s="544"/>
      <c r="B3385" s="503"/>
      <c r="C3385" s="504"/>
      <c r="D3385" s="503"/>
      <c r="E3385" s="504"/>
      <c r="F3385" s="504"/>
      <c r="G3385" s="505"/>
      <c r="H3385" s="506"/>
      <c r="I3385" s="507"/>
      <c r="P3385" s="493"/>
      <c r="Q3385" s="493"/>
    </row>
    <row r="3386" spans="1:17" ht="15" customHeight="1">
      <c r="A3386" s="523" t="s">
        <v>1026</v>
      </c>
      <c r="B3386" s="524"/>
      <c r="C3386" s="525"/>
      <c r="D3386" s="524"/>
      <c r="E3386" s="525"/>
      <c r="F3386" s="526"/>
      <c r="G3386" s="527"/>
      <c r="H3386" s="528"/>
      <c r="I3386" s="529"/>
      <c r="P3386" s="493"/>
      <c r="Q3386" s="493"/>
    </row>
    <row r="3387" spans="1:17" ht="15" customHeight="1">
      <c r="A3387" s="544"/>
      <c r="B3387" s="503"/>
      <c r="C3387" s="504"/>
      <c r="D3387" s="503"/>
      <c r="E3387" s="504"/>
      <c r="F3387" s="504"/>
      <c r="G3387" s="505"/>
      <c r="H3387" s="506"/>
      <c r="I3387" s="507"/>
      <c r="P3387" s="493"/>
      <c r="Q3387" s="493"/>
    </row>
    <row r="3388" spans="1:17" ht="15" customHeight="1">
      <c r="A3388" s="433" t="s">
        <v>611</v>
      </c>
      <c r="B3388" s="434"/>
      <c r="C3388" s="419" t="s">
        <v>589</v>
      </c>
      <c r="D3388" s="434" t="s">
        <v>1027</v>
      </c>
      <c r="E3388" s="419"/>
      <c r="F3388" s="435"/>
      <c r="G3388" s="436"/>
      <c r="H3388" s="437"/>
      <c r="I3388" s="437"/>
      <c r="P3388" s="493"/>
      <c r="Q3388" s="493"/>
    </row>
    <row r="3389" spans="1:17" ht="15" customHeight="1">
      <c r="A3389" s="433" t="s">
        <v>613</v>
      </c>
      <c r="B3389" s="434"/>
      <c r="C3389" s="419" t="s">
        <v>589</v>
      </c>
      <c r="D3389" s="434" t="s">
        <v>601</v>
      </c>
      <c r="E3389" s="419"/>
      <c r="F3389" s="435"/>
      <c r="G3389" s="436"/>
      <c r="H3389" s="437"/>
      <c r="I3389" s="437"/>
      <c r="P3389" s="493"/>
      <c r="Q3389" s="493"/>
    </row>
    <row r="3390" spans="1:17" ht="15" customHeight="1">
      <c r="A3390" s="438" t="s">
        <v>70</v>
      </c>
      <c r="B3390" s="438" t="s">
        <v>350</v>
      </c>
      <c r="C3390" s="439"/>
      <c r="D3390" s="440"/>
      <c r="E3390" s="441" t="s">
        <v>614</v>
      </c>
      <c r="F3390" s="441" t="s">
        <v>615</v>
      </c>
      <c r="G3390" s="442" t="s">
        <v>616</v>
      </c>
      <c r="H3390" s="443" t="s">
        <v>617</v>
      </c>
      <c r="I3390" s="443" t="s">
        <v>618</v>
      </c>
      <c r="P3390" s="493"/>
      <c r="Q3390" s="493"/>
    </row>
    <row r="3391" spans="1:17" ht="15" customHeight="1">
      <c r="A3391" s="444"/>
      <c r="B3391" s="444"/>
      <c r="C3391" s="445"/>
      <c r="D3391" s="446"/>
      <c r="E3391" s="447"/>
      <c r="F3391" s="447"/>
      <c r="G3391" s="448"/>
      <c r="H3391" s="449" t="s">
        <v>619</v>
      </c>
      <c r="I3391" s="449" t="s">
        <v>619</v>
      </c>
      <c r="P3391" s="493"/>
      <c r="Q3391" s="493"/>
    </row>
    <row r="3392" spans="1:17" ht="15" customHeight="1">
      <c r="A3392" s="450"/>
      <c r="B3392" s="451"/>
      <c r="C3392" s="452"/>
      <c r="D3392" s="490"/>
      <c r="E3392" s="491"/>
      <c r="F3392" s="492"/>
      <c r="G3392" s="456"/>
      <c r="H3392" s="457"/>
      <c r="I3392" s="457"/>
      <c r="P3392" s="493"/>
      <c r="Q3392" s="493"/>
    </row>
    <row r="3393" spans="1:17" ht="15" customHeight="1">
      <c r="A3393" s="458">
        <v>1</v>
      </c>
      <c r="B3393" s="459" t="s">
        <v>620</v>
      </c>
      <c r="D3393" s="495"/>
      <c r="E3393" s="496"/>
      <c r="F3393" s="497"/>
      <c r="G3393" s="464"/>
      <c r="H3393" s="465"/>
      <c r="I3393" s="466"/>
      <c r="P3393" s="493"/>
      <c r="Q3393" s="493"/>
    </row>
    <row r="3394" spans="1:17" ht="15" customHeight="1">
      <c r="A3394" s="458"/>
      <c r="B3394" s="459"/>
      <c r="C3394" s="460" t="s">
        <v>621</v>
      </c>
      <c r="D3394" s="495" t="s">
        <v>622</v>
      </c>
      <c r="E3394" s="496" t="s">
        <v>623</v>
      </c>
      <c r="F3394" s="497" t="s">
        <v>624</v>
      </c>
      <c r="G3394" s="464">
        <v>0.2</v>
      </c>
      <c r="H3394" s="465">
        <v>133600</v>
      </c>
      <c r="I3394" s="466">
        <f>G3394*H3394</f>
        <v>26720</v>
      </c>
      <c r="P3394" s="493"/>
      <c r="Q3394" s="493"/>
    </row>
    <row r="3395" spans="1:17" ht="15" customHeight="1">
      <c r="A3395" s="458"/>
      <c r="B3395" s="459"/>
      <c r="C3395" s="460" t="s">
        <v>621</v>
      </c>
      <c r="D3395" s="495" t="s">
        <v>625</v>
      </c>
      <c r="E3395" s="496" t="s">
        <v>626</v>
      </c>
      <c r="F3395" s="497" t="s">
        <v>624</v>
      </c>
      <c r="G3395" s="464">
        <v>0.1</v>
      </c>
      <c r="H3395" s="465">
        <v>167000</v>
      </c>
      <c r="I3395" s="466">
        <f>G3395*H3395</f>
        <v>16700</v>
      </c>
      <c r="P3395" s="493"/>
      <c r="Q3395" s="493"/>
    </row>
    <row r="3396" spans="1:17" ht="15" customHeight="1">
      <c r="A3396" s="458"/>
      <c r="B3396" s="459"/>
      <c r="C3396" s="460" t="s">
        <v>621</v>
      </c>
      <c r="D3396" s="495" t="s">
        <v>679</v>
      </c>
      <c r="E3396" s="496" t="s">
        <v>627</v>
      </c>
      <c r="F3396" s="497" t="s">
        <v>624</v>
      </c>
      <c r="G3396" s="464">
        <v>0.01</v>
      </c>
      <c r="H3396" s="465">
        <v>200300</v>
      </c>
      <c r="I3396" s="466">
        <f>G3396*H3396</f>
        <v>2003</v>
      </c>
      <c r="P3396" s="493"/>
      <c r="Q3396" s="493"/>
    </row>
    <row r="3397" spans="1:17" ht="15" customHeight="1">
      <c r="A3397" s="458"/>
      <c r="B3397" s="459"/>
      <c r="C3397" s="460" t="s">
        <v>621</v>
      </c>
      <c r="D3397" s="495" t="s">
        <v>628</v>
      </c>
      <c r="E3397" s="496" t="s">
        <v>629</v>
      </c>
      <c r="F3397" s="497" t="s">
        <v>624</v>
      </c>
      <c r="G3397" s="464">
        <v>1E-3</v>
      </c>
      <c r="H3397" s="465">
        <v>234000</v>
      </c>
      <c r="I3397" s="466">
        <f>G3397*H3397</f>
        <v>234</v>
      </c>
      <c r="P3397" s="493"/>
      <c r="Q3397" s="493"/>
    </row>
    <row r="3398" spans="1:17" ht="15" customHeight="1">
      <c r="A3398" s="458"/>
      <c r="B3398" s="459"/>
      <c r="D3398" s="495"/>
      <c r="E3398" s="496"/>
      <c r="F3398" s="497"/>
      <c r="G3398" s="464"/>
      <c r="H3398" s="465"/>
      <c r="I3398" s="466"/>
      <c r="P3398" s="493"/>
      <c r="Q3398" s="493"/>
    </row>
    <row r="3399" spans="1:17" ht="15" customHeight="1">
      <c r="A3399" s="458">
        <v>2</v>
      </c>
      <c r="B3399" s="459" t="s">
        <v>630</v>
      </c>
      <c r="D3399" s="495"/>
      <c r="E3399" s="496"/>
      <c r="F3399" s="497"/>
      <c r="G3399" s="464"/>
      <c r="H3399" s="465"/>
      <c r="I3399" s="466"/>
      <c r="P3399" s="493"/>
      <c r="Q3399" s="493"/>
    </row>
    <row r="3400" spans="1:17" ht="15" customHeight="1">
      <c r="A3400" s="458"/>
      <c r="B3400" s="459"/>
      <c r="C3400" s="460" t="s">
        <v>621</v>
      </c>
      <c r="D3400" s="495" t="s">
        <v>1028</v>
      </c>
      <c r="E3400" s="496"/>
      <c r="F3400" s="497" t="s">
        <v>33</v>
      </c>
      <c r="G3400" s="464">
        <v>1.3</v>
      </c>
      <c r="H3400" s="465">
        <v>68000</v>
      </c>
      <c r="I3400" s="466">
        <f>G3400*H3400</f>
        <v>88400</v>
      </c>
      <c r="P3400" s="493"/>
      <c r="Q3400" s="493"/>
    </row>
    <row r="3401" spans="1:17" ht="15" customHeight="1">
      <c r="A3401" s="458"/>
      <c r="B3401" s="459"/>
      <c r="C3401" s="460" t="s">
        <v>621</v>
      </c>
      <c r="D3401" s="495" t="s">
        <v>1029</v>
      </c>
      <c r="E3401" s="496"/>
      <c r="F3401" s="497" t="s">
        <v>96</v>
      </c>
      <c r="G3401" s="464">
        <v>0.2</v>
      </c>
      <c r="H3401" s="465">
        <v>30000</v>
      </c>
      <c r="I3401" s="466">
        <f>G3401*H3401</f>
        <v>6000</v>
      </c>
      <c r="P3401" s="493"/>
      <c r="Q3401" s="493"/>
    </row>
    <row r="3402" spans="1:17" ht="15" customHeight="1">
      <c r="A3402" s="511"/>
      <c r="B3402" s="512"/>
      <c r="C3402" s="513"/>
      <c r="D3402" s="514"/>
      <c r="E3402" s="515"/>
      <c r="F3402" s="516"/>
      <c r="G3402" s="517"/>
      <c r="H3402" s="518"/>
      <c r="I3402" s="518"/>
      <c r="P3402" s="493"/>
      <c r="Q3402" s="493"/>
    </row>
    <row r="3403" spans="1:17" ht="15" customHeight="1">
      <c r="A3403" s="473"/>
      <c r="B3403" s="474" t="s">
        <v>643</v>
      </c>
      <c r="C3403" s="475"/>
      <c r="D3403" s="498"/>
      <c r="E3403" s="499"/>
      <c r="F3403" s="500"/>
      <c r="G3403" s="479"/>
      <c r="H3403" s="480"/>
      <c r="I3403" s="480">
        <f>SUM(I3392:I3402)</f>
        <v>140057</v>
      </c>
      <c r="P3403" s="493"/>
      <c r="Q3403" s="493"/>
    </row>
    <row r="3404" spans="1:17" ht="15" customHeight="1">
      <c r="A3404" s="481"/>
      <c r="B3404" s="482" t="s">
        <v>644</v>
      </c>
      <c r="C3404" s="483"/>
      <c r="D3404" s="501"/>
      <c r="E3404" s="483"/>
      <c r="F3404" s="486">
        <v>0.15</v>
      </c>
      <c r="G3404" s="487"/>
      <c r="H3404" s="488"/>
      <c r="I3404" s="480">
        <f>I3403*F3404</f>
        <v>21008.55</v>
      </c>
      <c r="P3404" s="493"/>
      <c r="Q3404" s="493"/>
    </row>
    <row r="3405" spans="1:17" ht="15" customHeight="1">
      <c r="A3405" s="481"/>
      <c r="B3405" s="482" t="s">
        <v>645</v>
      </c>
      <c r="C3405" s="483"/>
      <c r="D3405" s="501"/>
      <c r="E3405" s="483"/>
      <c r="F3405" s="483"/>
      <c r="G3405" s="487"/>
      <c r="H3405" s="488"/>
      <c r="I3405" s="480">
        <f>I3403+I3404</f>
        <v>161065.54999999999</v>
      </c>
      <c r="P3405" s="493"/>
      <c r="Q3405" s="493"/>
    </row>
    <row r="3406" spans="1:17" ht="15" customHeight="1">
      <c r="A3406" s="502" t="s">
        <v>657</v>
      </c>
      <c r="B3406" s="503"/>
      <c r="C3406" s="504"/>
      <c r="D3406" s="503"/>
      <c r="E3406" s="504"/>
      <c r="F3406" s="504"/>
      <c r="G3406" s="505"/>
      <c r="H3406" s="506"/>
      <c r="I3406" s="507"/>
      <c r="P3406" s="493"/>
      <c r="Q3406" s="493"/>
    </row>
    <row r="3407" spans="1:17" ht="15" customHeight="1">
      <c r="A3407" s="544"/>
      <c r="B3407" s="503"/>
      <c r="C3407" s="504"/>
      <c r="D3407" s="503"/>
      <c r="E3407" s="504"/>
      <c r="F3407" s="504"/>
      <c r="G3407" s="505"/>
      <c r="H3407" s="506"/>
      <c r="I3407" s="507"/>
      <c r="P3407" s="493"/>
      <c r="Q3407" s="493"/>
    </row>
    <row r="3408" spans="1:17" ht="15" customHeight="1">
      <c r="A3408" s="433" t="s">
        <v>611</v>
      </c>
      <c r="B3408" s="434"/>
      <c r="C3408" s="419" t="s">
        <v>589</v>
      </c>
      <c r="D3408" s="434" t="s">
        <v>1030</v>
      </c>
      <c r="E3408" s="419"/>
      <c r="F3408" s="435"/>
      <c r="G3408" s="436"/>
      <c r="H3408" s="437"/>
      <c r="I3408" s="437"/>
      <c r="P3408" s="493"/>
      <c r="Q3408" s="493"/>
    </row>
    <row r="3409" spans="1:17" ht="15" customHeight="1">
      <c r="A3409" s="433" t="s">
        <v>613</v>
      </c>
      <c r="B3409" s="434"/>
      <c r="C3409" s="419" t="s">
        <v>589</v>
      </c>
      <c r="D3409" s="434" t="s">
        <v>607</v>
      </c>
      <c r="E3409" s="419"/>
      <c r="F3409" s="435"/>
      <c r="G3409" s="436"/>
      <c r="H3409" s="437"/>
      <c r="I3409" s="437"/>
      <c r="P3409" s="493"/>
      <c r="Q3409" s="493"/>
    </row>
    <row r="3410" spans="1:17" ht="15" customHeight="1">
      <c r="A3410" s="438" t="s">
        <v>70</v>
      </c>
      <c r="B3410" s="438" t="s">
        <v>350</v>
      </c>
      <c r="C3410" s="439"/>
      <c r="D3410" s="440"/>
      <c r="E3410" s="441" t="s">
        <v>614</v>
      </c>
      <c r="F3410" s="441" t="s">
        <v>615</v>
      </c>
      <c r="G3410" s="442" t="s">
        <v>616</v>
      </c>
      <c r="H3410" s="443" t="s">
        <v>617</v>
      </c>
      <c r="I3410" s="443" t="s">
        <v>618</v>
      </c>
      <c r="P3410" s="493"/>
      <c r="Q3410" s="493"/>
    </row>
    <row r="3411" spans="1:17" ht="15" customHeight="1">
      <c r="A3411" s="444"/>
      <c r="B3411" s="444"/>
      <c r="C3411" s="445"/>
      <c r="D3411" s="446"/>
      <c r="E3411" s="447"/>
      <c r="F3411" s="447"/>
      <c r="G3411" s="448"/>
      <c r="H3411" s="449" t="s">
        <v>619</v>
      </c>
      <c r="I3411" s="449" t="s">
        <v>619</v>
      </c>
      <c r="P3411" s="493"/>
      <c r="Q3411" s="493"/>
    </row>
    <row r="3412" spans="1:17" ht="15" customHeight="1">
      <c r="A3412" s="450"/>
      <c r="B3412" s="451"/>
      <c r="C3412" s="452"/>
      <c r="D3412" s="490"/>
      <c r="E3412" s="491"/>
      <c r="F3412" s="492"/>
      <c r="G3412" s="456"/>
      <c r="H3412" s="457"/>
      <c r="I3412" s="457"/>
      <c r="P3412" s="493"/>
      <c r="Q3412" s="493"/>
    </row>
    <row r="3413" spans="1:17" ht="15" customHeight="1">
      <c r="A3413" s="458">
        <v>1</v>
      </c>
      <c r="B3413" s="459" t="s">
        <v>620</v>
      </c>
      <c r="D3413" s="495"/>
      <c r="E3413" s="496"/>
      <c r="F3413" s="497"/>
      <c r="G3413" s="464"/>
      <c r="H3413" s="465"/>
      <c r="I3413" s="466"/>
      <c r="P3413" s="493"/>
      <c r="Q3413" s="493"/>
    </row>
    <row r="3414" spans="1:17" ht="15" customHeight="1">
      <c r="A3414" s="458"/>
      <c r="B3414" s="459"/>
      <c r="C3414" s="460" t="s">
        <v>621</v>
      </c>
      <c r="D3414" s="495" t="s">
        <v>622</v>
      </c>
      <c r="E3414" s="496" t="s">
        <v>623</v>
      </c>
      <c r="F3414" s="497" t="s">
        <v>624</v>
      </c>
      <c r="G3414" s="464">
        <v>0.4</v>
      </c>
      <c r="H3414" s="465">
        <v>133600</v>
      </c>
      <c r="I3414" s="466">
        <f>G3414*H3414</f>
        <v>53440</v>
      </c>
      <c r="P3414" s="493"/>
      <c r="Q3414" s="493"/>
    </row>
    <row r="3415" spans="1:17" ht="15" customHeight="1">
      <c r="A3415" s="458"/>
      <c r="B3415" s="459"/>
      <c r="C3415" s="460" t="s">
        <v>621</v>
      </c>
      <c r="D3415" s="495" t="s">
        <v>625</v>
      </c>
      <c r="E3415" s="496" t="s">
        <v>626</v>
      </c>
      <c r="F3415" s="497" t="s">
        <v>624</v>
      </c>
      <c r="G3415" s="464">
        <v>0.2</v>
      </c>
      <c r="H3415" s="465">
        <v>167000</v>
      </c>
      <c r="I3415" s="466">
        <f>G3415*H3415</f>
        <v>33400</v>
      </c>
      <c r="P3415" s="493"/>
      <c r="Q3415" s="493"/>
    </row>
    <row r="3416" spans="1:17" ht="15" customHeight="1">
      <c r="A3416" s="458"/>
      <c r="B3416" s="459"/>
      <c r="C3416" s="460" t="s">
        <v>621</v>
      </c>
      <c r="D3416" s="495" t="s">
        <v>679</v>
      </c>
      <c r="E3416" s="496" t="s">
        <v>627</v>
      </c>
      <c r="F3416" s="497" t="s">
        <v>624</v>
      </c>
      <c r="G3416" s="464">
        <v>0.02</v>
      </c>
      <c r="H3416" s="465">
        <v>200300</v>
      </c>
      <c r="I3416" s="466">
        <f>G3416*H3416</f>
        <v>4006</v>
      </c>
      <c r="P3416" s="493"/>
      <c r="Q3416" s="493"/>
    </row>
    <row r="3417" spans="1:17" ht="15" customHeight="1">
      <c r="A3417" s="458"/>
      <c r="B3417" s="459"/>
      <c r="C3417" s="460" t="s">
        <v>621</v>
      </c>
      <c r="D3417" s="495" t="s">
        <v>628</v>
      </c>
      <c r="E3417" s="496" t="s">
        <v>629</v>
      </c>
      <c r="F3417" s="497" t="s">
        <v>624</v>
      </c>
      <c r="G3417" s="464">
        <v>0.02</v>
      </c>
      <c r="H3417" s="465">
        <v>234000</v>
      </c>
      <c r="I3417" s="466">
        <f>G3417*H3417</f>
        <v>4680</v>
      </c>
      <c r="P3417" s="493"/>
      <c r="Q3417" s="493"/>
    </row>
    <row r="3418" spans="1:17" ht="15" customHeight="1">
      <c r="A3418" s="458">
        <v>2</v>
      </c>
      <c r="B3418" s="459" t="s">
        <v>630</v>
      </c>
      <c r="D3418" s="495"/>
      <c r="E3418" s="496"/>
      <c r="F3418" s="497"/>
      <c r="G3418" s="464"/>
      <c r="H3418" s="465"/>
      <c r="I3418" s="466"/>
      <c r="P3418" s="493"/>
      <c r="Q3418" s="493"/>
    </row>
    <row r="3419" spans="1:17" ht="15" customHeight="1">
      <c r="A3419" s="458"/>
      <c r="B3419" s="459"/>
      <c r="C3419" s="460" t="s">
        <v>621</v>
      </c>
      <c r="D3419" s="495" t="s">
        <v>1031</v>
      </c>
      <c r="E3419" s="496"/>
      <c r="F3419" s="497" t="s">
        <v>33</v>
      </c>
      <c r="G3419" s="464">
        <v>3.5</v>
      </c>
      <c r="H3419" s="465">
        <v>0</v>
      </c>
      <c r="I3419" s="466">
        <f>G3419*H3419</f>
        <v>0</v>
      </c>
      <c r="P3419" s="493"/>
      <c r="Q3419" s="493"/>
    </row>
    <row r="3420" spans="1:17" ht="15" customHeight="1">
      <c r="A3420" s="458"/>
      <c r="B3420" s="459"/>
      <c r="C3420" s="460" t="s">
        <v>621</v>
      </c>
      <c r="D3420" s="495" t="s">
        <v>1029</v>
      </c>
      <c r="E3420" s="496"/>
      <c r="F3420" s="497" t="s">
        <v>96</v>
      </c>
      <c r="G3420" s="464">
        <v>0.05</v>
      </c>
      <c r="H3420" s="465">
        <f>H3401</f>
        <v>30000</v>
      </c>
      <c r="I3420" s="466">
        <f>G3420*H3420</f>
        <v>1500</v>
      </c>
      <c r="P3420" s="493"/>
      <c r="Q3420" s="493"/>
    </row>
    <row r="3421" spans="1:17" ht="15" customHeight="1">
      <c r="A3421" s="458"/>
      <c r="B3421" s="459"/>
      <c r="C3421" s="460" t="s">
        <v>621</v>
      </c>
      <c r="D3421" s="495" t="s">
        <v>649</v>
      </c>
      <c r="E3421" s="496"/>
      <c r="F3421" s="497" t="s">
        <v>96</v>
      </c>
      <c r="G3421" s="464">
        <v>10.8</v>
      </c>
      <c r="H3421" s="465">
        <v>1250</v>
      </c>
      <c r="I3421" s="466">
        <f>G3421*H3421</f>
        <v>13500</v>
      </c>
      <c r="P3421" s="493"/>
      <c r="Q3421" s="493"/>
    </row>
    <row r="3422" spans="1:17" ht="15" customHeight="1">
      <c r="A3422" s="458"/>
      <c r="B3422" s="459"/>
      <c r="C3422" s="460" t="s">
        <v>621</v>
      </c>
      <c r="D3422" s="495" t="s">
        <v>685</v>
      </c>
      <c r="E3422" s="496"/>
      <c r="F3422" s="497" t="s">
        <v>652</v>
      </c>
      <c r="G3422" s="464">
        <v>3.2000000000000001E-2</v>
      </c>
      <c r="H3422" s="465">
        <v>325734</v>
      </c>
      <c r="I3422" s="466">
        <f>G3422*H3422</f>
        <v>10423.487999999999</v>
      </c>
      <c r="P3422" s="493"/>
      <c r="Q3422" s="493"/>
    </row>
    <row r="3423" spans="1:17" ht="15" customHeight="1">
      <c r="A3423" s="458"/>
      <c r="B3423" s="459"/>
      <c r="C3423" s="460" t="s">
        <v>621</v>
      </c>
      <c r="D3423" s="495" t="s">
        <v>993</v>
      </c>
      <c r="E3423" s="496"/>
      <c r="F3423" s="497" t="s">
        <v>96</v>
      </c>
      <c r="G3423" s="464">
        <v>1</v>
      </c>
      <c r="H3423" s="465">
        <v>1900</v>
      </c>
      <c r="I3423" s="466">
        <f>G3423*H3423</f>
        <v>1900</v>
      </c>
      <c r="P3423" s="493"/>
      <c r="Q3423" s="493"/>
    </row>
    <row r="3424" spans="1:17" ht="15" customHeight="1">
      <c r="A3424" s="511"/>
      <c r="B3424" s="512"/>
      <c r="C3424" s="513"/>
      <c r="D3424" s="514"/>
      <c r="E3424" s="515"/>
      <c r="F3424" s="516"/>
      <c r="G3424" s="517"/>
      <c r="H3424" s="518"/>
      <c r="I3424" s="518"/>
      <c r="P3424" s="493"/>
      <c r="Q3424" s="493"/>
    </row>
    <row r="3425" spans="1:17" ht="15" customHeight="1">
      <c r="A3425" s="473"/>
      <c r="B3425" s="474" t="s">
        <v>643</v>
      </c>
      <c r="C3425" s="475"/>
      <c r="D3425" s="498"/>
      <c r="E3425" s="499"/>
      <c r="F3425" s="500"/>
      <c r="G3425" s="479"/>
      <c r="H3425" s="480"/>
      <c r="I3425" s="480">
        <f>SUM(I3412:I3424)</f>
        <v>122849.488</v>
      </c>
      <c r="P3425" s="493"/>
      <c r="Q3425" s="493"/>
    </row>
    <row r="3426" spans="1:17" ht="15" customHeight="1">
      <c r="A3426" s="481"/>
      <c r="B3426" s="482" t="s">
        <v>644</v>
      </c>
      <c r="C3426" s="483"/>
      <c r="D3426" s="501"/>
      <c r="E3426" s="483"/>
      <c r="F3426" s="486">
        <v>0.15</v>
      </c>
      <c r="G3426" s="487"/>
      <c r="H3426" s="488"/>
      <c r="I3426" s="480">
        <f>I3425*F3426</f>
        <v>18427.423199999997</v>
      </c>
      <c r="P3426" s="493"/>
      <c r="Q3426" s="493"/>
    </row>
    <row r="3427" spans="1:17" ht="15" customHeight="1">
      <c r="A3427" s="481"/>
      <c r="B3427" s="482" t="s">
        <v>645</v>
      </c>
      <c r="C3427" s="483"/>
      <c r="D3427" s="501"/>
      <c r="E3427" s="483"/>
      <c r="F3427" s="483"/>
      <c r="G3427" s="487"/>
      <c r="H3427" s="488"/>
      <c r="I3427" s="480">
        <f>I3425+I3426</f>
        <v>141276.9112</v>
      </c>
      <c r="P3427" s="493"/>
      <c r="Q3427" s="493"/>
    </row>
    <row r="3428" spans="1:17" ht="15" customHeight="1">
      <c r="A3428" s="502" t="s">
        <v>657</v>
      </c>
      <c r="B3428" s="503"/>
      <c r="C3428" s="504"/>
      <c r="D3428" s="503"/>
      <c r="E3428" s="504"/>
      <c r="F3428" s="504"/>
      <c r="G3428" s="505"/>
      <c r="H3428" s="506"/>
      <c r="I3428" s="507"/>
      <c r="P3428" s="493"/>
      <c r="Q3428" s="493"/>
    </row>
    <row r="3429" spans="1:17" ht="15" customHeight="1">
      <c r="A3429" s="544"/>
      <c r="B3429" s="503"/>
      <c r="C3429" s="504"/>
      <c r="D3429" s="503"/>
      <c r="E3429" s="504"/>
      <c r="F3429" s="504"/>
      <c r="G3429" s="505"/>
      <c r="H3429" s="506"/>
      <c r="I3429" s="507"/>
      <c r="P3429" s="493"/>
      <c r="Q3429" s="493"/>
    </row>
    <row r="3430" spans="1:17" ht="15" customHeight="1">
      <c r="A3430" s="433" t="s">
        <v>611</v>
      </c>
      <c r="B3430" s="434"/>
      <c r="C3430" s="419" t="s">
        <v>589</v>
      </c>
      <c r="D3430" s="434" t="s">
        <v>1032</v>
      </c>
      <c r="E3430" s="419"/>
      <c r="F3430" s="419"/>
      <c r="G3430" s="589"/>
      <c r="H3430" s="590"/>
      <c r="I3430" s="590"/>
      <c r="P3430" s="493"/>
      <c r="Q3430" s="493"/>
    </row>
    <row r="3431" spans="1:17" ht="15" customHeight="1">
      <c r="A3431" s="433" t="s">
        <v>613</v>
      </c>
      <c r="B3431" s="434"/>
      <c r="C3431" s="419" t="s">
        <v>589</v>
      </c>
      <c r="D3431" s="434" t="s">
        <v>607</v>
      </c>
      <c r="E3431" s="419"/>
      <c r="F3431" s="419"/>
      <c r="G3431" s="589"/>
      <c r="H3431" s="590"/>
      <c r="I3431" s="590"/>
      <c r="P3431" s="493"/>
      <c r="Q3431" s="493"/>
    </row>
    <row r="3432" spans="1:17" ht="15" customHeight="1">
      <c r="A3432" s="438" t="s">
        <v>70</v>
      </c>
      <c r="B3432" s="438" t="s">
        <v>350</v>
      </c>
      <c r="C3432" s="439"/>
      <c r="D3432" s="440"/>
      <c r="E3432" s="441" t="s">
        <v>614</v>
      </c>
      <c r="F3432" s="441" t="s">
        <v>615</v>
      </c>
      <c r="G3432" s="442" t="s">
        <v>616</v>
      </c>
      <c r="H3432" s="443" t="s">
        <v>617</v>
      </c>
      <c r="I3432" s="443" t="s">
        <v>618</v>
      </c>
      <c r="P3432" s="493"/>
      <c r="Q3432" s="493"/>
    </row>
    <row r="3433" spans="1:17" ht="15" customHeight="1">
      <c r="A3433" s="444"/>
      <c r="B3433" s="444"/>
      <c r="C3433" s="445"/>
      <c r="D3433" s="446"/>
      <c r="E3433" s="447"/>
      <c r="F3433" s="447"/>
      <c r="G3433" s="448"/>
      <c r="H3433" s="449" t="s">
        <v>619</v>
      </c>
      <c r="I3433" s="449" t="s">
        <v>619</v>
      </c>
      <c r="P3433" s="493"/>
      <c r="Q3433" s="493"/>
    </row>
    <row r="3434" spans="1:17" ht="15" customHeight="1">
      <c r="A3434" s="450"/>
      <c r="B3434" s="451"/>
      <c r="C3434" s="452"/>
      <c r="D3434" s="490"/>
      <c r="E3434" s="491"/>
      <c r="F3434" s="492"/>
      <c r="G3434" s="456"/>
      <c r="H3434" s="457"/>
      <c r="I3434" s="457"/>
      <c r="P3434" s="493"/>
      <c r="Q3434" s="493"/>
    </row>
    <row r="3435" spans="1:17" ht="15" customHeight="1">
      <c r="A3435" s="458">
        <v>1</v>
      </c>
      <c r="B3435" s="459" t="s">
        <v>620</v>
      </c>
      <c r="D3435" s="495"/>
      <c r="E3435" s="496"/>
      <c r="F3435" s="497"/>
      <c r="G3435" s="464"/>
      <c r="H3435" s="465"/>
      <c r="I3435" s="466"/>
      <c r="P3435" s="493"/>
      <c r="Q3435" s="493"/>
    </row>
    <row r="3436" spans="1:17" ht="15" customHeight="1">
      <c r="A3436" s="458"/>
      <c r="B3436" s="459"/>
      <c r="C3436" s="460" t="s">
        <v>621</v>
      </c>
      <c r="D3436" s="495" t="s">
        <v>622</v>
      </c>
      <c r="E3436" s="496" t="s">
        <v>623</v>
      </c>
      <c r="F3436" s="497" t="s">
        <v>624</v>
      </c>
      <c r="G3436" s="464">
        <v>0.25</v>
      </c>
      <c r="H3436" s="465">
        <v>133600</v>
      </c>
      <c r="I3436" s="466">
        <f>G3436*H3436</f>
        <v>33400</v>
      </c>
      <c r="P3436" s="493"/>
      <c r="Q3436" s="493"/>
    </row>
    <row r="3437" spans="1:17" ht="15" customHeight="1">
      <c r="A3437" s="458"/>
      <c r="B3437" s="459"/>
      <c r="C3437" s="460" t="s">
        <v>621</v>
      </c>
      <c r="D3437" s="495" t="s">
        <v>625</v>
      </c>
      <c r="E3437" s="496" t="s">
        <v>626</v>
      </c>
      <c r="F3437" s="497" t="s">
        <v>624</v>
      </c>
      <c r="G3437" s="464">
        <v>0.15</v>
      </c>
      <c r="H3437" s="465">
        <v>167000</v>
      </c>
      <c r="I3437" s="466">
        <f>G3437*H3437</f>
        <v>25050</v>
      </c>
      <c r="P3437" s="493"/>
      <c r="Q3437" s="493"/>
    </row>
    <row r="3438" spans="1:17" ht="15" customHeight="1">
      <c r="A3438" s="458"/>
      <c r="B3438" s="459"/>
      <c r="C3438" s="460" t="s">
        <v>621</v>
      </c>
      <c r="D3438" s="495" t="s">
        <v>679</v>
      </c>
      <c r="E3438" s="496" t="s">
        <v>627</v>
      </c>
      <c r="F3438" s="497" t="s">
        <v>624</v>
      </c>
      <c r="G3438" s="464">
        <v>1.4999999999999999E-2</v>
      </c>
      <c r="H3438" s="465">
        <v>200300</v>
      </c>
      <c r="I3438" s="466">
        <f>G3438*H3438</f>
        <v>3004.5</v>
      </c>
      <c r="P3438" s="493"/>
      <c r="Q3438" s="493"/>
    </row>
    <row r="3439" spans="1:17" ht="15" customHeight="1">
      <c r="A3439" s="458"/>
      <c r="B3439" s="459"/>
      <c r="C3439" s="460" t="s">
        <v>621</v>
      </c>
      <c r="D3439" s="495" t="s">
        <v>628</v>
      </c>
      <c r="E3439" s="496" t="s">
        <v>629</v>
      </c>
      <c r="F3439" s="497" t="s">
        <v>624</v>
      </c>
      <c r="G3439" s="464">
        <v>1.2999999999999999E-2</v>
      </c>
      <c r="H3439" s="465">
        <v>234000</v>
      </c>
      <c r="I3439" s="466">
        <f>G3439*H3439</f>
        <v>3042</v>
      </c>
      <c r="P3439" s="493"/>
      <c r="Q3439" s="493"/>
    </row>
    <row r="3440" spans="1:17" ht="15" customHeight="1">
      <c r="A3440" s="458">
        <v>2</v>
      </c>
      <c r="B3440" s="459" t="s">
        <v>630</v>
      </c>
      <c r="D3440" s="495"/>
      <c r="E3440" s="496"/>
      <c r="F3440" s="497"/>
      <c r="G3440" s="464"/>
      <c r="H3440" s="465"/>
      <c r="I3440" s="466"/>
      <c r="P3440" s="493"/>
      <c r="Q3440" s="493"/>
    </row>
    <row r="3441" spans="1:17" ht="15" customHeight="1">
      <c r="A3441" s="458"/>
      <c r="B3441" s="459"/>
      <c r="C3441" s="460" t="s">
        <v>621</v>
      </c>
      <c r="D3441" s="495" t="s">
        <v>1033</v>
      </c>
      <c r="E3441" s="496"/>
      <c r="F3441" s="497" t="s">
        <v>33</v>
      </c>
      <c r="G3441" s="464">
        <v>1.1000000000000001</v>
      </c>
      <c r="H3441" s="465">
        <v>25000</v>
      </c>
      <c r="I3441" s="466">
        <f>G3441*H3441</f>
        <v>27500.000000000004</v>
      </c>
      <c r="P3441" s="493"/>
      <c r="Q3441" s="493"/>
    </row>
    <row r="3442" spans="1:17" ht="15" customHeight="1">
      <c r="A3442" s="458"/>
      <c r="B3442" s="459"/>
      <c r="C3442" s="460" t="s">
        <v>621</v>
      </c>
      <c r="D3442" s="495" t="s">
        <v>1029</v>
      </c>
      <c r="E3442" s="496"/>
      <c r="F3442" s="497" t="s">
        <v>96</v>
      </c>
      <c r="G3442" s="464">
        <v>0.05</v>
      </c>
      <c r="H3442" s="465">
        <f>H3420</f>
        <v>30000</v>
      </c>
      <c r="I3442" s="466">
        <f>G3442*H3442</f>
        <v>1500</v>
      </c>
      <c r="P3442" s="493"/>
      <c r="Q3442" s="493"/>
    </row>
    <row r="3443" spans="1:17" ht="15" customHeight="1">
      <c r="A3443" s="473"/>
      <c r="B3443" s="474" t="s">
        <v>643</v>
      </c>
      <c r="C3443" s="475"/>
      <c r="D3443" s="498"/>
      <c r="E3443" s="499"/>
      <c r="F3443" s="500"/>
      <c r="G3443" s="479"/>
      <c r="H3443" s="480"/>
      <c r="I3443" s="480">
        <f>SUM(I3434:I3442)</f>
        <v>93496.5</v>
      </c>
      <c r="P3443" s="493"/>
      <c r="Q3443" s="493"/>
    </row>
    <row r="3444" spans="1:17" ht="15" customHeight="1">
      <c r="A3444" s="481"/>
      <c r="B3444" s="482" t="s">
        <v>644</v>
      </c>
      <c r="C3444" s="483"/>
      <c r="D3444" s="501"/>
      <c r="E3444" s="483"/>
      <c r="F3444" s="486">
        <v>0.15</v>
      </c>
      <c r="G3444" s="487"/>
      <c r="H3444" s="488"/>
      <c r="I3444" s="480">
        <f>I3443*F3444</f>
        <v>14024.475</v>
      </c>
      <c r="P3444" s="493"/>
      <c r="Q3444" s="493"/>
    </row>
    <row r="3445" spans="1:17" ht="15" customHeight="1">
      <c r="A3445" s="481"/>
      <c r="B3445" s="482" t="s">
        <v>645</v>
      </c>
      <c r="C3445" s="483"/>
      <c r="D3445" s="501"/>
      <c r="E3445" s="483"/>
      <c r="F3445" s="483"/>
      <c r="G3445" s="487"/>
      <c r="H3445" s="488"/>
      <c r="I3445" s="480">
        <f>I3443+I3444</f>
        <v>107520.97500000001</v>
      </c>
      <c r="P3445" s="493"/>
      <c r="Q3445" s="493"/>
    </row>
    <row r="3446" spans="1:17" ht="14.5">
      <c r="A3446" s="502" t="s">
        <v>657</v>
      </c>
      <c r="B3446" s="503"/>
      <c r="C3446" s="504"/>
      <c r="D3446" s="503"/>
      <c r="E3446" s="504"/>
      <c r="F3446" s="504"/>
      <c r="G3446" s="505"/>
      <c r="H3446" s="506"/>
      <c r="I3446" s="507"/>
      <c r="P3446" s="493"/>
      <c r="Q3446" s="493"/>
    </row>
    <row r="3447" spans="1:17" ht="14.5" hidden="1">
      <c r="A3447" s="544"/>
      <c r="B3447" s="503"/>
      <c r="C3447" s="504"/>
      <c r="D3447" s="503"/>
      <c r="E3447" s="504"/>
      <c r="F3447" s="504"/>
      <c r="G3447" s="505"/>
      <c r="H3447" s="506"/>
      <c r="I3447" s="507"/>
      <c r="P3447" s="493"/>
      <c r="Q3447" s="493"/>
    </row>
    <row r="3448" spans="1:17" ht="16.5" hidden="1">
      <c r="A3448" s="433" t="s">
        <v>611</v>
      </c>
      <c r="B3448" s="434"/>
      <c r="C3448" s="419" t="s">
        <v>589</v>
      </c>
      <c r="D3448" s="434" t="s">
        <v>1034</v>
      </c>
      <c r="E3448" s="419"/>
      <c r="F3448" s="419"/>
      <c r="G3448" s="589"/>
      <c r="H3448" s="590"/>
      <c r="I3448" s="590"/>
      <c r="P3448" s="493"/>
      <c r="Q3448" s="493"/>
    </row>
    <row r="3449" spans="1:17" ht="16.5" hidden="1">
      <c r="A3449" s="433" t="s">
        <v>613</v>
      </c>
      <c r="B3449" s="434"/>
      <c r="C3449" s="419" t="s">
        <v>589</v>
      </c>
      <c r="D3449" s="434" t="s">
        <v>601</v>
      </c>
      <c r="E3449" s="419"/>
      <c r="F3449" s="419"/>
      <c r="G3449" s="589"/>
      <c r="H3449" s="590"/>
      <c r="I3449" s="590"/>
      <c r="P3449" s="493"/>
      <c r="Q3449" s="493"/>
    </row>
    <row r="3450" spans="1:17" ht="16.5" hidden="1">
      <c r="A3450" s="438" t="s">
        <v>70</v>
      </c>
      <c r="B3450" s="438" t="s">
        <v>350</v>
      </c>
      <c r="C3450" s="439"/>
      <c r="D3450" s="440"/>
      <c r="E3450" s="441" t="s">
        <v>614</v>
      </c>
      <c r="F3450" s="441" t="s">
        <v>615</v>
      </c>
      <c r="G3450" s="442" t="s">
        <v>616</v>
      </c>
      <c r="H3450" s="443" t="s">
        <v>617</v>
      </c>
      <c r="I3450" s="443" t="s">
        <v>618</v>
      </c>
      <c r="P3450" s="493"/>
      <c r="Q3450" s="493"/>
    </row>
    <row r="3451" spans="1:17" ht="16.5" hidden="1">
      <c r="A3451" s="444"/>
      <c r="B3451" s="444"/>
      <c r="C3451" s="445"/>
      <c r="D3451" s="446"/>
      <c r="E3451" s="447"/>
      <c r="F3451" s="447"/>
      <c r="G3451" s="448"/>
      <c r="H3451" s="449" t="s">
        <v>619</v>
      </c>
      <c r="I3451" s="449" t="s">
        <v>619</v>
      </c>
      <c r="P3451" s="493"/>
      <c r="Q3451" s="493"/>
    </row>
    <row r="3452" spans="1:17" ht="14.5" hidden="1">
      <c r="A3452" s="450"/>
      <c r="B3452" s="451"/>
      <c r="C3452" s="452"/>
      <c r="D3452" s="490"/>
      <c r="E3452" s="491"/>
      <c r="F3452" s="492"/>
      <c r="G3452" s="456"/>
      <c r="H3452" s="457"/>
      <c r="I3452" s="457"/>
      <c r="P3452" s="493"/>
      <c r="Q3452" s="493"/>
    </row>
    <row r="3453" spans="1:17" ht="14.5" hidden="1">
      <c r="A3453" s="458">
        <v>1</v>
      </c>
      <c r="B3453" s="459" t="s">
        <v>620</v>
      </c>
      <c r="D3453" s="495"/>
      <c r="E3453" s="496"/>
      <c r="F3453" s="497"/>
      <c r="G3453" s="464"/>
      <c r="H3453" s="465"/>
      <c r="I3453" s="466"/>
      <c r="P3453" s="493"/>
      <c r="Q3453" s="493"/>
    </row>
    <row r="3454" spans="1:17" ht="14.5" hidden="1">
      <c r="A3454" s="458"/>
      <c r="B3454" s="459"/>
      <c r="C3454" s="460" t="s">
        <v>621</v>
      </c>
      <c r="D3454" s="495" t="s">
        <v>622</v>
      </c>
      <c r="E3454" s="496" t="s">
        <v>623</v>
      </c>
      <c r="F3454" s="497" t="s">
        <v>624</v>
      </c>
      <c r="G3454" s="464">
        <v>0.12</v>
      </c>
      <c r="H3454" s="465">
        <v>107600</v>
      </c>
      <c r="I3454" s="466">
        <f>G3454*H3454</f>
        <v>12912</v>
      </c>
      <c r="P3454" s="493"/>
      <c r="Q3454" s="493"/>
    </row>
    <row r="3455" spans="1:17" ht="14.5" hidden="1">
      <c r="A3455" s="458"/>
      <c r="B3455" s="459"/>
      <c r="C3455" s="460" t="s">
        <v>621</v>
      </c>
      <c r="D3455" s="495" t="s">
        <v>625</v>
      </c>
      <c r="E3455" s="496" t="s">
        <v>626</v>
      </c>
      <c r="F3455" s="497" t="s">
        <v>624</v>
      </c>
      <c r="G3455" s="464">
        <v>0.06</v>
      </c>
      <c r="H3455" s="465">
        <v>126800</v>
      </c>
      <c r="I3455" s="466">
        <f>G3455*H3455</f>
        <v>7608</v>
      </c>
      <c r="P3455" s="493"/>
      <c r="Q3455" s="493"/>
    </row>
    <row r="3456" spans="1:17" ht="14.5" hidden="1">
      <c r="A3456" s="458"/>
      <c r="B3456" s="459"/>
      <c r="C3456" s="460" t="s">
        <v>621</v>
      </c>
      <c r="D3456" s="495" t="s">
        <v>679</v>
      </c>
      <c r="E3456" s="496" t="s">
        <v>627</v>
      </c>
      <c r="F3456" s="497" t="s">
        <v>624</v>
      </c>
      <c r="G3456" s="464">
        <v>6.0000000000000001E-3</v>
      </c>
      <c r="H3456" s="465">
        <v>139100</v>
      </c>
      <c r="I3456" s="466">
        <f>G3456*H3456</f>
        <v>834.6</v>
      </c>
      <c r="P3456" s="493"/>
      <c r="Q3456" s="493"/>
    </row>
    <row r="3457" spans="1:17" ht="14.5" hidden="1">
      <c r="A3457" s="458"/>
      <c r="B3457" s="459"/>
      <c r="C3457" s="460" t="s">
        <v>621</v>
      </c>
      <c r="D3457" s="495" t="s">
        <v>628</v>
      </c>
      <c r="E3457" s="496" t="s">
        <v>629</v>
      </c>
      <c r="F3457" s="497" t="s">
        <v>624</v>
      </c>
      <c r="G3457" s="464">
        <v>6.0000000000000001E-3</v>
      </c>
      <c r="H3457" s="465">
        <v>145500</v>
      </c>
      <c r="I3457" s="466">
        <f>G3457*H3457</f>
        <v>873</v>
      </c>
      <c r="P3457" s="493"/>
      <c r="Q3457" s="493"/>
    </row>
    <row r="3458" spans="1:17" ht="14.5" hidden="1">
      <c r="A3458" s="458"/>
      <c r="B3458" s="459"/>
      <c r="D3458" s="495"/>
      <c r="E3458" s="496"/>
      <c r="F3458" s="497"/>
      <c r="G3458" s="464"/>
      <c r="H3458" s="465"/>
      <c r="I3458" s="466"/>
      <c r="P3458" s="493"/>
      <c r="Q3458" s="493"/>
    </row>
    <row r="3459" spans="1:17" ht="14.5" hidden="1">
      <c r="A3459" s="458">
        <v>2</v>
      </c>
      <c r="B3459" s="459" t="s">
        <v>630</v>
      </c>
      <c r="D3459" s="495"/>
      <c r="E3459" s="496"/>
      <c r="F3459" s="497"/>
      <c r="G3459" s="464"/>
      <c r="H3459" s="465"/>
      <c r="I3459" s="466"/>
      <c r="P3459" s="493"/>
      <c r="Q3459" s="493"/>
    </row>
    <row r="3460" spans="1:17" ht="14.5" hidden="1">
      <c r="A3460" s="458"/>
      <c r="B3460" s="459"/>
      <c r="C3460" s="460" t="s">
        <v>621</v>
      </c>
      <c r="D3460" s="495" t="s">
        <v>1035</v>
      </c>
      <c r="E3460" s="496"/>
      <c r="F3460" s="497" t="s">
        <v>601</v>
      </c>
      <c r="G3460" s="464">
        <v>1</v>
      </c>
      <c r="H3460" s="465">
        <v>97500</v>
      </c>
      <c r="I3460" s="466">
        <f>G3460*H3460</f>
        <v>97500</v>
      </c>
      <c r="P3460" s="493"/>
      <c r="Q3460" s="493"/>
    </row>
    <row r="3461" spans="1:17" ht="14.5" hidden="1">
      <c r="A3461" s="458"/>
      <c r="B3461" s="459"/>
      <c r="C3461" s="460" t="s">
        <v>621</v>
      </c>
      <c r="D3461" s="495" t="s">
        <v>1036</v>
      </c>
      <c r="E3461" s="496"/>
      <c r="F3461" s="497" t="s">
        <v>636</v>
      </c>
      <c r="G3461" s="464">
        <v>0.34599999999999997</v>
      </c>
      <c r="H3461" s="465">
        <v>40250</v>
      </c>
      <c r="I3461" s="466">
        <f>G3461*H3461</f>
        <v>13926.499999999998</v>
      </c>
      <c r="P3461" s="493"/>
      <c r="Q3461" s="493"/>
    </row>
    <row r="3462" spans="1:17" ht="14.5" hidden="1">
      <c r="A3462" s="511"/>
      <c r="B3462" s="512"/>
      <c r="C3462" s="513"/>
      <c r="D3462" s="514"/>
      <c r="E3462" s="515"/>
      <c r="F3462" s="516"/>
      <c r="G3462" s="517"/>
      <c r="H3462" s="518"/>
      <c r="I3462" s="518"/>
      <c r="P3462" s="493"/>
      <c r="Q3462" s="493"/>
    </row>
    <row r="3463" spans="1:17" ht="14.5" hidden="1">
      <c r="A3463" s="473"/>
      <c r="B3463" s="474" t="s">
        <v>643</v>
      </c>
      <c r="C3463" s="475"/>
      <c r="D3463" s="498"/>
      <c r="E3463" s="499"/>
      <c r="F3463" s="500"/>
      <c r="G3463" s="479"/>
      <c r="H3463" s="480"/>
      <c r="I3463" s="480">
        <f>SUM(I3452:I3462)</f>
        <v>133654.1</v>
      </c>
      <c r="P3463" s="493"/>
      <c r="Q3463" s="493"/>
    </row>
    <row r="3464" spans="1:17" ht="14.5" hidden="1">
      <c r="A3464" s="481"/>
      <c r="B3464" s="482" t="s">
        <v>644</v>
      </c>
      <c r="C3464" s="483"/>
      <c r="D3464" s="501"/>
      <c r="E3464" s="483"/>
      <c r="F3464" s="486">
        <v>0.15</v>
      </c>
      <c r="G3464" s="487"/>
      <c r="H3464" s="488"/>
      <c r="I3464" s="480">
        <f>I3463*F3464</f>
        <v>20048.115000000002</v>
      </c>
      <c r="P3464" s="493"/>
      <c r="Q3464" s="493"/>
    </row>
    <row r="3465" spans="1:17" ht="14.5" hidden="1">
      <c r="A3465" s="481"/>
      <c r="B3465" s="482" t="s">
        <v>645</v>
      </c>
      <c r="C3465" s="483"/>
      <c r="D3465" s="501"/>
      <c r="E3465" s="483"/>
      <c r="F3465" s="483"/>
      <c r="G3465" s="487"/>
      <c r="H3465" s="488"/>
      <c r="I3465" s="480">
        <f>I3463+I3464</f>
        <v>153702.215</v>
      </c>
      <c r="P3465" s="493"/>
      <c r="Q3465" s="493"/>
    </row>
    <row r="3466" spans="1:17" ht="14.5" hidden="1">
      <c r="A3466" s="502" t="s">
        <v>657</v>
      </c>
      <c r="B3466" s="503"/>
      <c r="C3466" s="504"/>
      <c r="D3466" s="503"/>
      <c r="E3466" s="504"/>
      <c r="F3466" s="504"/>
      <c r="G3466" s="505"/>
      <c r="H3466" s="506"/>
      <c r="I3466" s="507"/>
      <c r="P3466" s="493"/>
      <c r="Q3466" s="493"/>
    </row>
    <row r="3467" spans="1:17" ht="15" customHeight="1">
      <c r="A3467" s="544"/>
      <c r="B3467" s="503"/>
      <c r="C3467" s="504"/>
      <c r="D3467" s="503"/>
      <c r="E3467" s="504"/>
      <c r="F3467" s="504"/>
      <c r="G3467" s="505"/>
      <c r="H3467" s="506"/>
      <c r="I3467" s="507"/>
      <c r="P3467" s="493"/>
      <c r="Q3467" s="493"/>
    </row>
    <row r="3468" spans="1:17" ht="15" customHeight="1">
      <c r="A3468" s="433" t="s">
        <v>611</v>
      </c>
      <c r="B3468" s="434"/>
      <c r="C3468" s="419" t="s">
        <v>589</v>
      </c>
      <c r="D3468" s="434" t="s">
        <v>1037</v>
      </c>
      <c r="E3468" s="419"/>
      <c r="F3468" s="419"/>
      <c r="G3468" s="589"/>
      <c r="H3468" s="590"/>
      <c r="I3468" s="590"/>
      <c r="P3468" s="493"/>
      <c r="Q3468" s="493"/>
    </row>
    <row r="3469" spans="1:17" ht="15" customHeight="1">
      <c r="A3469" s="433" t="s">
        <v>613</v>
      </c>
      <c r="B3469" s="434"/>
      <c r="C3469" s="419" t="s">
        <v>589</v>
      </c>
      <c r="D3469" s="434" t="s">
        <v>601</v>
      </c>
      <c r="E3469" s="419"/>
      <c r="F3469" s="419"/>
      <c r="G3469" s="589"/>
      <c r="H3469" s="590"/>
      <c r="I3469" s="590"/>
      <c r="P3469" s="493"/>
      <c r="Q3469" s="493"/>
    </row>
    <row r="3470" spans="1:17" ht="15" customHeight="1">
      <c r="A3470" s="438" t="s">
        <v>70</v>
      </c>
      <c r="B3470" s="438" t="s">
        <v>350</v>
      </c>
      <c r="C3470" s="439"/>
      <c r="D3470" s="440"/>
      <c r="E3470" s="441" t="s">
        <v>614</v>
      </c>
      <c r="F3470" s="441" t="s">
        <v>615</v>
      </c>
      <c r="G3470" s="442" t="s">
        <v>616</v>
      </c>
      <c r="H3470" s="443" t="s">
        <v>617</v>
      </c>
      <c r="I3470" s="443" t="s">
        <v>618</v>
      </c>
      <c r="P3470" s="493"/>
      <c r="Q3470" s="493"/>
    </row>
    <row r="3471" spans="1:17" ht="15" customHeight="1">
      <c r="A3471" s="444"/>
      <c r="B3471" s="444"/>
      <c r="C3471" s="445"/>
      <c r="D3471" s="446"/>
      <c r="E3471" s="447"/>
      <c r="F3471" s="447"/>
      <c r="G3471" s="448"/>
      <c r="H3471" s="449" t="s">
        <v>619</v>
      </c>
      <c r="I3471" s="449" t="s">
        <v>619</v>
      </c>
      <c r="P3471" s="493"/>
      <c r="Q3471" s="493"/>
    </row>
    <row r="3472" spans="1:17" ht="15" customHeight="1">
      <c r="A3472" s="450"/>
      <c r="B3472" s="451"/>
      <c r="C3472" s="452"/>
      <c r="D3472" s="490"/>
      <c r="E3472" s="491"/>
      <c r="F3472" s="492"/>
      <c r="G3472" s="456"/>
      <c r="H3472" s="457"/>
      <c r="I3472" s="457"/>
      <c r="P3472" s="493"/>
      <c r="Q3472" s="493"/>
    </row>
    <row r="3473" spans="1:17" ht="15" customHeight="1">
      <c r="A3473" s="458">
        <v>1</v>
      </c>
      <c r="B3473" s="459" t="s">
        <v>620</v>
      </c>
      <c r="D3473" s="495"/>
      <c r="E3473" s="496"/>
      <c r="F3473" s="497"/>
      <c r="G3473" s="464"/>
      <c r="H3473" s="465"/>
      <c r="I3473" s="466"/>
      <c r="P3473" s="493"/>
      <c r="Q3473" s="493"/>
    </row>
    <row r="3474" spans="1:17" ht="15" customHeight="1">
      <c r="A3474" s="458"/>
      <c r="B3474" s="459"/>
      <c r="C3474" s="460" t="s">
        <v>621</v>
      </c>
      <c r="D3474" s="495" t="s">
        <v>622</v>
      </c>
      <c r="E3474" s="496" t="s">
        <v>623</v>
      </c>
      <c r="F3474" s="497" t="s">
        <v>624</v>
      </c>
      <c r="G3474" s="464">
        <v>0.02</v>
      </c>
      <c r="H3474" s="465">
        <f>H3436</f>
        <v>133600</v>
      </c>
      <c r="I3474" s="466">
        <f>G3474*H3474</f>
        <v>2672</v>
      </c>
      <c r="P3474" s="493"/>
      <c r="Q3474" s="493"/>
    </row>
    <row r="3475" spans="1:17" ht="15" customHeight="1">
      <c r="A3475" s="458"/>
      <c r="B3475" s="459"/>
      <c r="C3475" s="460" t="s">
        <v>621</v>
      </c>
      <c r="D3475" s="495" t="s">
        <v>625</v>
      </c>
      <c r="E3475" s="496" t="s">
        <v>626</v>
      </c>
      <c r="F3475" s="497" t="s">
        <v>624</v>
      </c>
      <c r="G3475" s="464">
        <v>6.3E-2</v>
      </c>
      <c r="H3475" s="465">
        <f>H3437</f>
        <v>167000</v>
      </c>
      <c r="I3475" s="466">
        <f>G3475*H3475</f>
        <v>10521</v>
      </c>
      <c r="P3475" s="493"/>
      <c r="Q3475" s="493"/>
    </row>
    <row r="3476" spans="1:17" ht="15" customHeight="1">
      <c r="A3476" s="458"/>
      <c r="B3476" s="459"/>
      <c r="C3476" s="460" t="s">
        <v>621</v>
      </c>
      <c r="D3476" s="495" t="s">
        <v>679</v>
      </c>
      <c r="E3476" s="496" t="s">
        <v>627</v>
      </c>
      <c r="F3476" s="497" t="s">
        <v>624</v>
      </c>
      <c r="G3476" s="464">
        <v>6.0000000000000001E-3</v>
      </c>
      <c r="H3476" s="465">
        <f>H3438</f>
        <v>200300</v>
      </c>
      <c r="I3476" s="466">
        <f>G3476*H3476</f>
        <v>1201.8</v>
      </c>
      <c r="P3476" s="493"/>
      <c r="Q3476" s="493"/>
    </row>
    <row r="3477" spans="1:17" ht="15" customHeight="1">
      <c r="A3477" s="458"/>
      <c r="B3477" s="459"/>
      <c r="C3477" s="460" t="s">
        <v>621</v>
      </c>
      <c r="D3477" s="495" t="s">
        <v>628</v>
      </c>
      <c r="E3477" s="496" t="s">
        <v>629</v>
      </c>
      <c r="F3477" s="497" t="s">
        <v>624</v>
      </c>
      <c r="G3477" s="464">
        <v>3.0000000000000001E-3</v>
      </c>
      <c r="H3477" s="465">
        <f>H3439</f>
        <v>234000</v>
      </c>
      <c r="I3477" s="466">
        <f>G3477*H3477</f>
        <v>702</v>
      </c>
      <c r="P3477" s="493"/>
      <c r="Q3477" s="493"/>
    </row>
    <row r="3478" spans="1:17" ht="15" customHeight="1">
      <c r="A3478" s="458">
        <v>2</v>
      </c>
      <c r="B3478" s="459" t="s">
        <v>630</v>
      </c>
      <c r="D3478" s="495"/>
      <c r="E3478" s="496"/>
      <c r="F3478" s="497"/>
      <c r="G3478" s="464"/>
      <c r="H3478" s="465"/>
      <c r="I3478" s="466"/>
      <c r="P3478" s="493"/>
      <c r="Q3478" s="493"/>
    </row>
    <row r="3479" spans="1:17" ht="15" customHeight="1">
      <c r="A3479" s="458"/>
      <c r="B3479" s="459"/>
      <c r="C3479" s="460" t="s">
        <v>621</v>
      </c>
      <c r="D3479" s="495" t="s">
        <v>1038</v>
      </c>
      <c r="E3479" s="496"/>
      <c r="F3479" s="497" t="s">
        <v>96</v>
      </c>
      <c r="G3479" s="464">
        <v>0.26</v>
      </c>
      <c r="H3479" s="465">
        <v>75000</v>
      </c>
      <c r="I3479" s="466">
        <f>G3479*H3479</f>
        <v>19500</v>
      </c>
      <c r="P3479" s="493"/>
      <c r="Q3479" s="493"/>
    </row>
    <row r="3480" spans="1:17" ht="15" customHeight="1">
      <c r="A3480" s="458"/>
      <c r="B3480" s="459"/>
      <c r="D3480" s="495"/>
      <c r="E3480" s="496"/>
      <c r="F3480" s="497"/>
      <c r="G3480" s="464"/>
      <c r="H3480" s="465"/>
      <c r="I3480" s="466"/>
      <c r="P3480" s="493"/>
      <c r="Q3480" s="493"/>
    </row>
    <row r="3481" spans="1:17" ht="15" customHeight="1">
      <c r="A3481" s="473"/>
      <c r="B3481" s="474" t="s">
        <v>643</v>
      </c>
      <c r="C3481" s="475"/>
      <c r="D3481" s="498"/>
      <c r="E3481" s="499"/>
      <c r="F3481" s="500"/>
      <c r="G3481" s="479"/>
      <c r="H3481" s="480"/>
      <c r="I3481" s="480">
        <f>SUM(I3472:I3480)</f>
        <v>34596.800000000003</v>
      </c>
      <c r="P3481" s="493"/>
      <c r="Q3481" s="493"/>
    </row>
    <row r="3482" spans="1:17" ht="15" customHeight="1">
      <c r="A3482" s="481"/>
      <c r="B3482" s="482" t="s">
        <v>644</v>
      </c>
      <c r="C3482" s="483"/>
      <c r="D3482" s="501"/>
      <c r="E3482" s="483"/>
      <c r="F3482" s="486">
        <v>0.15</v>
      </c>
      <c r="G3482" s="487"/>
      <c r="H3482" s="488"/>
      <c r="I3482" s="480">
        <f>I3481*F3482</f>
        <v>5189.5200000000004</v>
      </c>
      <c r="P3482" s="493"/>
      <c r="Q3482" s="493"/>
    </row>
    <row r="3483" spans="1:17" ht="15" customHeight="1">
      <c r="A3483" s="481"/>
      <c r="B3483" s="482" t="s">
        <v>645</v>
      </c>
      <c r="C3483" s="483"/>
      <c r="D3483" s="501"/>
      <c r="E3483" s="483"/>
      <c r="F3483" s="483"/>
      <c r="G3483" s="487"/>
      <c r="H3483" s="488"/>
      <c r="I3483" s="480">
        <f>I3481+I3482</f>
        <v>39786.320000000007</v>
      </c>
      <c r="P3483" s="493"/>
      <c r="Q3483" s="493"/>
    </row>
    <row r="3484" spans="1:17" ht="14.5">
      <c r="A3484" s="502"/>
      <c r="B3484" s="503"/>
      <c r="C3484" s="504"/>
      <c r="D3484" s="503"/>
      <c r="E3484" s="504"/>
      <c r="F3484" s="504"/>
      <c r="G3484" s="505"/>
      <c r="H3484" s="506"/>
      <c r="I3484" s="507"/>
      <c r="P3484" s="493"/>
      <c r="Q3484" s="493"/>
    </row>
    <row r="3485" spans="1:17" ht="14.5">
      <c r="A3485" s="502"/>
      <c r="B3485" s="503"/>
      <c r="C3485" s="504"/>
      <c r="D3485" s="503"/>
      <c r="E3485" s="504"/>
      <c r="F3485" s="504"/>
      <c r="G3485" s="505"/>
      <c r="H3485" s="506"/>
      <c r="I3485" s="507"/>
      <c r="P3485" s="493"/>
      <c r="Q3485" s="493"/>
    </row>
    <row r="3486" spans="1:17" ht="15" customHeight="1">
      <c r="A3486" s="523" t="s">
        <v>1039</v>
      </c>
      <c r="B3486" s="524"/>
      <c r="C3486" s="525"/>
      <c r="D3486" s="524"/>
      <c r="E3486" s="525"/>
      <c r="F3486" s="526"/>
      <c r="G3486" s="527"/>
      <c r="H3486" s="528"/>
      <c r="I3486" s="529"/>
      <c r="P3486" s="493"/>
      <c r="Q3486" s="493"/>
    </row>
    <row r="3487" spans="1:17" ht="15" customHeight="1">
      <c r="A3487" s="544"/>
      <c r="B3487" s="503"/>
      <c r="C3487" s="504"/>
      <c r="D3487" s="503"/>
      <c r="E3487" s="504"/>
      <c r="F3487" s="504"/>
      <c r="G3487" s="505"/>
      <c r="H3487" s="506"/>
      <c r="I3487" s="507"/>
      <c r="P3487" s="493"/>
      <c r="Q3487" s="493"/>
    </row>
    <row r="3488" spans="1:17" ht="15" customHeight="1">
      <c r="A3488" s="433" t="s">
        <v>611</v>
      </c>
      <c r="B3488" s="434"/>
      <c r="C3488" s="419" t="s">
        <v>589</v>
      </c>
      <c r="D3488" s="434" t="s">
        <v>1040</v>
      </c>
      <c r="E3488" s="419"/>
      <c r="F3488" s="419"/>
      <c r="G3488" s="589"/>
      <c r="H3488" s="590"/>
      <c r="I3488" s="590"/>
      <c r="P3488" s="493"/>
      <c r="Q3488" s="493"/>
    </row>
    <row r="3489" spans="1:17" ht="15" customHeight="1">
      <c r="A3489" s="433" t="s">
        <v>613</v>
      </c>
      <c r="B3489" s="434"/>
      <c r="C3489" s="419" t="s">
        <v>589</v>
      </c>
      <c r="D3489" s="434" t="s">
        <v>601</v>
      </c>
      <c r="E3489" s="419"/>
      <c r="F3489" s="419"/>
      <c r="G3489" s="589"/>
      <c r="H3489" s="590"/>
      <c r="I3489" s="590"/>
      <c r="P3489" s="493"/>
      <c r="Q3489" s="493"/>
    </row>
    <row r="3490" spans="1:17" ht="15" customHeight="1">
      <c r="A3490" s="438" t="s">
        <v>70</v>
      </c>
      <c r="B3490" s="438" t="s">
        <v>350</v>
      </c>
      <c r="C3490" s="439"/>
      <c r="D3490" s="440"/>
      <c r="E3490" s="441" t="s">
        <v>614</v>
      </c>
      <c r="F3490" s="441" t="s">
        <v>615</v>
      </c>
      <c r="G3490" s="442" t="s">
        <v>616</v>
      </c>
      <c r="H3490" s="443" t="s">
        <v>617</v>
      </c>
      <c r="I3490" s="443" t="s">
        <v>618</v>
      </c>
      <c r="P3490" s="493"/>
      <c r="Q3490" s="493"/>
    </row>
    <row r="3491" spans="1:17" ht="15" customHeight="1">
      <c r="A3491" s="444"/>
      <c r="B3491" s="444"/>
      <c r="C3491" s="445"/>
      <c r="D3491" s="446"/>
      <c r="E3491" s="447"/>
      <c r="F3491" s="447"/>
      <c r="G3491" s="448"/>
      <c r="H3491" s="449" t="s">
        <v>619</v>
      </c>
      <c r="I3491" s="449" t="s">
        <v>619</v>
      </c>
      <c r="P3491" s="493"/>
      <c r="Q3491" s="493"/>
    </row>
    <row r="3492" spans="1:17" ht="15" customHeight="1">
      <c r="A3492" s="450"/>
      <c r="B3492" s="451"/>
      <c r="C3492" s="452"/>
      <c r="D3492" s="490"/>
      <c r="E3492" s="491"/>
      <c r="F3492" s="492"/>
      <c r="G3492" s="456"/>
      <c r="H3492" s="457"/>
      <c r="I3492" s="457"/>
      <c r="P3492" s="493"/>
      <c r="Q3492" s="493"/>
    </row>
    <row r="3493" spans="1:17" ht="15" customHeight="1">
      <c r="A3493" s="458">
        <v>1</v>
      </c>
      <c r="B3493" s="459" t="s">
        <v>620</v>
      </c>
      <c r="D3493" s="495"/>
      <c r="E3493" s="496"/>
      <c r="F3493" s="497"/>
      <c r="G3493" s="464"/>
      <c r="H3493" s="465"/>
      <c r="I3493" s="466"/>
      <c r="P3493" s="493"/>
      <c r="Q3493" s="493"/>
    </row>
    <row r="3494" spans="1:17" ht="15" customHeight="1">
      <c r="A3494" s="458"/>
      <c r="B3494" s="459"/>
      <c r="C3494" s="460" t="s">
        <v>621</v>
      </c>
      <c r="D3494" s="495" t="s">
        <v>622</v>
      </c>
      <c r="E3494" s="496" t="s">
        <v>623</v>
      </c>
      <c r="F3494" s="497" t="s">
        <v>624</v>
      </c>
      <c r="G3494" s="464">
        <v>0.2</v>
      </c>
      <c r="H3494" s="465">
        <v>133600</v>
      </c>
      <c r="I3494" s="466">
        <f>G3494*H3494</f>
        <v>26720</v>
      </c>
      <c r="P3494" s="493"/>
      <c r="Q3494" s="493"/>
    </row>
    <row r="3495" spans="1:17" ht="15" customHeight="1">
      <c r="A3495" s="458"/>
      <c r="B3495" s="459"/>
      <c r="C3495" s="460" t="s">
        <v>621</v>
      </c>
      <c r="D3495" s="495" t="s">
        <v>625</v>
      </c>
      <c r="E3495" s="496" t="s">
        <v>626</v>
      </c>
      <c r="F3495" s="497" t="s">
        <v>624</v>
      </c>
      <c r="G3495" s="464">
        <v>0.3</v>
      </c>
      <c r="H3495" s="465">
        <v>167000</v>
      </c>
      <c r="I3495" s="466">
        <f>G3495*H3495</f>
        <v>50100</v>
      </c>
      <c r="P3495" s="493"/>
      <c r="Q3495" s="493"/>
    </row>
    <row r="3496" spans="1:17" ht="15" customHeight="1">
      <c r="A3496" s="458"/>
      <c r="B3496" s="459"/>
      <c r="C3496" s="460" t="s">
        <v>621</v>
      </c>
      <c r="D3496" s="495" t="s">
        <v>679</v>
      </c>
      <c r="E3496" s="496" t="s">
        <v>627</v>
      </c>
      <c r="F3496" s="497" t="s">
        <v>624</v>
      </c>
      <c r="G3496" s="464">
        <v>0.03</v>
      </c>
      <c r="H3496" s="465">
        <v>200300</v>
      </c>
      <c r="I3496" s="466">
        <f>G3496*H3496</f>
        <v>6009</v>
      </c>
      <c r="P3496" s="493"/>
      <c r="Q3496" s="493"/>
    </row>
    <row r="3497" spans="1:17" ht="15" customHeight="1">
      <c r="A3497" s="458"/>
      <c r="B3497" s="459"/>
      <c r="C3497" s="460" t="s">
        <v>621</v>
      </c>
      <c r="D3497" s="495" t="s">
        <v>628</v>
      </c>
      <c r="E3497" s="496" t="s">
        <v>629</v>
      </c>
      <c r="F3497" s="497" t="s">
        <v>624</v>
      </c>
      <c r="G3497" s="464">
        <v>0.01</v>
      </c>
      <c r="H3497" s="465">
        <v>234000</v>
      </c>
      <c r="I3497" s="466">
        <f>G3497*H3497</f>
        <v>2340</v>
      </c>
      <c r="P3497" s="493"/>
      <c r="Q3497" s="493"/>
    </row>
    <row r="3498" spans="1:17" ht="15" customHeight="1">
      <c r="A3498" s="458"/>
      <c r="B3498" s="459"/>
      <c r="D3498" s="495"/>
      <c r="E3498" s="496"/>
      <c r="F3498" s="497"/>
      <c r="G3498" s="464"/>
      <c r="H3498" s="465"/>
      <c r="I3498" s="466"/>
      <c r="P3498" s="493"/>
      <c r="Q3498" s="493"/>
    </row>
    <row r="3499" spans="1:17" ht="15" customHeight="1">
      <c r="A3499" s="458">
        <v>2</v>
      </c>
      <c r="B3499" s="459" t="s">
        <v>630</v>
      </c>
      <c r="D3499" s="495"/>
      <c r="E3499" s="496"/>
      <c r="F3499" s="497"/>
      <c r="G3499" s="464"/>
      <c r="H3499" s="465"/>
      <c r="I3499" s="466"/>
      <c r="P3499" s="493"/>
      <c r="Q3499" s="493"/>
    </row>
    <row r="3500" spans="1:17" ht="15" customHeight="1">
      <c r="A3500" s="458"/>
      <c r="B3500" s="459"/>
      <c r="C3500" s="460" t="s">
        <v>621</v>
      </c>
      <c r="D3500" s="495" t="s">
        <v>1041</v>
      </c>
      <c r="E3500" s="496"/>
      <c r="F3500" s="497" t="s">
        <v>652</v>
      </c>
      <c r="G3500" s="464">
        <v>1.6299999999999999E-2</v>
      </c>
      <c r="H3500" s="465">
        <v>8500000</v>
      </c>
      <c r="I3500" s="466">
        <f>G3500*H3500</f>
        <v>138550</v>
      </c>
      <c r="P3500" s="493"/>
      <c r="Q3500" s="493"/>
    </row>
    <row r="3501" spans="1:17" ht="15" customHeight="1">
      <c r="A3501" s="458"/>
      <c r="B3501" s="459"/>
      <c r="C3501" s="460" t="s">
        <v>621</v>
      </c>
      <c r="D3501" s="495" t="s">
        <v>1042</v>
      </c>
      <c r="E3501" s="496"/>
      <c r="F3501" s="497" t="s">
        <v>96</v>
      </c>
      <c r="G3501" s="464">
        <v>0.25</v>
      </c>
      <c r="H3501" s="465">
        <f>H3442</f>
        <v>30000</v>
      </c>
      <c r="I3501" s="466">
        <f>G3501*H3501</f>
        <v>7500</v>
      </c>
      <c r="P3501" s="493"/>
      <c r="Q3501" s="493"/>
    </row>
    <row r="3502" spans="1:17" ht="15" customHeight="1">
      <c r="A3502" s="511"/>
      <c r="B3502" s="512"/>
      <c r="C3502" s="513"/>
      <c r="D3502" s="514"/>
      <c r="E3502" s="515"/>
      <c r="F3502" s="516"/>
      <c r="G3502" s="517"/>
      <c r="H3502" s="518"/>
      <c r="I3502" s="518"/>
      <c r="P3502" s="493"/>
      <c r="Q3502" s="493"/>
    </row>
    <row r="3503" spans="1:17" ht="15" customHeight="1">
      <c r="A3503" s="473"/>
      <c r="B3503" s="474" t="s">
        <v>643</v>
      </c>
      <c r="C3503" s="475"/>
      <c r="D3503" s="498"/>
      <c r="E3503" s="499"/>
      <c r="F3503" s="500"/>
      <c r="G3503" s="479"/>
      <c r="H3503" s="480"/>
      <c r="I3503" s="480">
        <f>SUM(I3492:I3502)</f>
        <v>231219</v>
      </c>
      <c r="P3503" s="493"/>
      <c r="Q3503" s="493"/>
    </row>
    <row r="3504" spans="1:17" ht="15" customHeight="1">
      <c r="A3504" s="481"/>
      <c r="B3504" s="482" t="s">
        <v>644</v>
      </c>
      <c r="C3504" s="483"/>
      <c r="D3504" s="501"/>
      <c r="E3504" s="483"/>
      <c r="F3504" s="486">
        <v>0.15</v>
      </c>
      <c r="G3504" s="487"/>
      <c r="H3504" s="488"/>
      <c r="I3504" s="480">
        <f>I3503*F3504</f>
        <v>34682.85</v>
      </c>
      <c r="P3504" s="493"/>
      <c r="Q3504" s="493"/>
    </row>
    <row r="3505" spans="1:17" ht="15" customHeight="1">
      <c r="A3505" s="481"/>
      <c r="B3505" s="482" t="s">
        <v>645</v>
      </c>
      <c r="C3505" s="483"/>
      <c r="D3505" s="501"/>
      <c r="E3505" s="483"/>
      <c r="F3505" s="483"/>
      <c r="G3505" s="487"/>
      <c r="H3505" s="488"/>
      <c r="I3505" s="480">
        <f>I3503+I3504</f>
        <v>265901.84999999998</v>
      </c>
      <c r="P3505" s="493"/>
      <c r="Q3505" s="493"/>
    </row>
    <row r="3506" spans="1:17" ht="15" customHeight="1">
      <c r="A3506" s="502" t="s">
        <v>657</v>
      </c>
      <c r="B3506" s="503"/>
      <c r="C3506" s="504"/>
      <c r="D3506" s="503"/>
      <c r="E3506" s="504"/>
      <c r="F3506" s="504"/>
      <c r="G3506" s="505"/>
      <c r="H3506" s="506"/>
      <c r="I3506" s="507"/>
      <c r="P3506" s="493"/>
      <c r="Q3506" s="493"/>
    </row>
    <row r="3507" spans="1:17" ht="15" customHeight="1">
      <c r="A3507" s="544"/>
      <c r="B3507" s="503"/>
      <c r="C3507" s="504"/>
      <c r="D3507" s="503"/>
      <c r="E3507" s="504"/>
      <c r="F3507" s="504"/>
      <c r="G3507" s="505"/>
      <c r="H3507" s="506"/>
      <c r="I3507" s="507"/>
      <c r="P3507" s="493"/>
      <c r="Q3507" s="493"/>
    </row>
    <row r="3508" spans="1:17" ht="15" customHeight="1">
      <c r="A3508" s="433" t="s">
        <v>611</v>
      </c>
      <c r="B3508" s="434"/>
      <c r="C3508" s="419" t="s">
        <v>589</v>
      </c>
      <c r="D3508" s="434" t="s">
        <v>1043</v>
      </c>
      <c r="E3508" s="419"/>
      <c r="F3508" s="419"/>
      <c r="G3508" s="589"/>
      <c r="H3508" s="590"/>
      <c r="I3508" s="590"/>
      <c r="P3508" s="493"/>
      <c r="Q3508" s="493"/>
    </row>
    <row r="3509" spans="1:17" ht="15" customHeight="1">
      <c r="A3509" s="433" t="s">
        <v>613</v>
      </c>
      <c r="B3509" s="434"/>
      <c r="C3509" s="419" t="s">
        <v>589</v>
      </c>
      <c r="D3509" s="434" t="s">
        <v>607</v>
      </c>
      <c r="E3509" s="419"/>
      <c r="F3509" s="419"/>
      <c r="G3509" s="589"/>
      <c r="H3509" s="590"/>
      <c r="I3509" s="590"/>
      <c r="P3509" s="493"/>
      <c r="Q3509" s="493"/>
    </row>
    <row r="3510" spans="1:17" ht="15" customHeight="1">
      <c r="A3510" s="438" t="s">
        <v>70</v>
      </c>
      <c r="B3510" s="438" t="s">
        <v>350</v>
      </c>
      <c r="C3510" s="439"/>
      <c r="D3510" s="440"/>
      <c r="E3510" s="441" t="s">
        <v>614</v>
      </c>
      <c r="F3510" s="441" t="s">
        <v>615</v>
      </c>
      <c r="G3510" s="442" t="s">
        <v>616</v>
      </c>
      <c r="H3510" s="443" t="s">
        <v>617</v>
      </c>
      <c r="I3510" s="443" t="s">
        <v>618</v>
      </c>
      <c r="P3510" s="493"/>
      <c r="Q3510" s="493"/>
    </row>
    <row r="3511" spans="1:17" ht="15" customHeight="1">
      <c r="A3511" s="444"/>
      <c r="B3511" s="444"/>
      <c r="C3511" s="445"/>
      <c r="D3511" s="446"/>
      <c r="E3511" s="447"/>
      <c r="F3511" s="447"/>
      <c r="G3511" s="448"/>
      <c r="H3511" s="449" t="s">
        <v>619</v>
      </c>
      <c r="I3511" s="449" t="s">
        <v>619</v>
      </c>
      <c r="P3511" s="493"/>
      <c r="Q3511" s="493"/>
    </row>
    <row r="3512" spans="1:17" ht="15" customHeight="1">
      <c r="A3512" s="450"/>
      <c r="B3512" s="451"/>
      <c r="C3512" s="452"/>
      <c r="D3512" s="490"/>
      <c r="E3512" s="491"/>
      <c r="F3512" s="492"/>
      <c r="G3512" s="456"/>
      <c r="H3512" s="457"/>
      <c r="I3512" s="457"/>
      <c r="P3512" s="493"/>
      <c r="Q3512" s="493"/>
    </row>
    <row r="3513" spans="1:17" ht="15" customHeight="1">
      <c r="A3513" s="458">
        <v>1</v>
      </c>
      <c r="B3513" s="459" t="s">
        <v>620</v>
      </c>
      <c r="D3513" s="495"/>
      <c r="E3513" s="496"/>
      <c r="F3513" s="497"/>
      <c r="G3513" s="464"/>
      <c r="H3513" s="465"/>
      <c r="I3513" s="466"/>
      <c r="P3513" s="493"/>
      <c r="Q3513" s="493"/>
    </row>
    <row r="3514" spans="1:17" ht="15" customHeight="1">
      <c r="A3514" s="458"/>
      <c r="B3514" s="459"/>
      <c r="C3514" s="460" t="s">
        <v>621</v>
      </c>
      <c r="D3514" s="495" t="s">
        <v>622</v>
      </c>
      <c r="E3514" s="496" t="s">
        <v>623</v>
      </c>
      <c r="F3514" s="497" t="s">
        <v>624</v>
      </c>
      <c r="G3514" s="464">
        <v>0.1</v>
      </c>
      <c r="H3514" s="465">
        <v>133600</v>
      </c>
      <c r="I3514" s="466">
        <f>G3514*H3514</f>
        <v>13360</v>
      </c>
      <c r="P3514" s="493"/>
      <c r="Q3514" s="493"/>
    </row>
    <row r="3515" spans="1:17" ht="15" customHeight="1">
      <c r="A3515" s="458"/>
      <c r="B3515" s="459"/>
      <c r="C3515" s="460" t="s">
        <v>621</v>
      </c>
      <c r="D3515" s="495" t="s">
        <v>625</v>
      </c>
      <c r="E3515" s="496" t="s">
        <v>626</v>
      </c>
      <c r="F3515" s="497" t="s">
        <v>624</v>
      </c>
      <c r="G3515" s="464">
        <v>0.2</v>
      </c>
      <c r="H3515" s="465">
        <v>167000</v>
      </c>
      <c r="I3515" s="466">
        <f>G3515*H3515</f>
        <v>33400</v>
      </c>
      <c r="P3515" s="493"/>
      <c r="Q3515" s="493"/>
    </row>
    <row r="3516" spans="1:17" ht="15" customHeight="1">
      <c r="A3516" s="458"/>
      <c r="B3516" s="459"/>
      <c r="C3516" s="460" t="s">
        <v>621</v>
      </c>
      <c r="D3516" s="495" t="s">
        <v>679</v>
      </c>
      <c r="E3516" s="496" t="s">
        <v>627</v>
      </c>
      <c r="F3516" s="497" t="s">
        <v>624</v>
      </c>
      <c r="G3516" s="464">
        <v>0.02</v>
      </c>
      <c r="H3516" s="465">
        <v>200300</v>
      </c>
      <c r="I3516" s="466">
        <f>G3516*H3516</f>
        <v>4006</v>
      </c>
      <c r="P3516" s="493"/>
      <c r="Q3516" s="493"/>
    </row>
    <row r="3517" spans="1:17" ht="15" customHeight="1">
      <c r="A3517" s="458"/>
      <c r="B3517" s="459"/>
      <c r="C3517" s="460" t="s">
        <v>621</v>
      </c>
      <c r="D3517" s="495" t="s">
        <v>628</v>
      </c>
      <c r="E3517" s="496" t="s">
        <v>629</v>
      </c>
      <c r="F3517" s="497" t="s">
        <v>624</v>
      </c>
      <c r="G3517" s="464">
        <v>5.0000000000000001E-3</v>
      </c>
      <c r="H3517" s="465">
        <v>234000</v>
      </c>
      <c r="I3517" s="466">
        <f>G3517*H3517</f>
        <v>1170</v>
      </c>
      <c r="P3517" s="493"/>
      <c r="Q3517" s="493"/>
    </row>
    <row r="3518" spans="1:17" ht="15" customHeight="1">
      <c r="A3518" s="458"/>
      <c r="B3518" s="459"/>
      <c r="D3518" s="495"/>
      <c r="E3518" s="496"/>
      <c r="F3518" s="497"/>
      <c r="G3518" s="464"/>
      <c r="H3518" s="465"/>
      <c r="I3518" s="466"/>
      <c r="P3518" s="493"/>
      <c r="Q3518" s="493"/>
    </row>
    <row r="3519" spans="1:17" ht="15" customHeight="1">
      <c r="A3519" s="458">
        <v>2</v>
      </c>
      <c r="B3519" s="459" t="s">
        <v>630</v>
      </c>
      <c r="D3519" s="495"/>
      <c r="E3519" s="496"/>
      <c r="F3519" s="497"/>
      <c r="G3519" s="464"/>
      <c r="H3519" s="465"/>
      <c r="I3519" s="466"/>
      <c r="P3519" s="493"/>
      <c r="Q3519" s="493"/>
    </row>
    <row r="3520" spans="1:17" ht="15" customHeight="1">
      <c r="A3520" s="458"/>
      <c r="B3520" s="459"/>
      <c r="C3520" s="460" t="s">
        <v>621</v>
      </c>
      <c r="D3520" s="495" t="s">
        <v>1044</v>
      </c>
      <c r="E3520" s="496"/>
      <c r="F3520" s="497" t="s">
        <v>652</v>
      </c>
      <c r="G3520" s="464">
        <v>1.0800000000000001E-2</v>
      </c>
      <c r="H3520" s="465">
        <v>10000000</v>
      </c>
      <c r="I3520" s="466">
        <f>G3520*H3520</f>
        <v>108000</v>
      </c>
      <c r="P3520" s="493"/>
      <c r="Q3520" s="493"/>
    </row>
    <row r="3521" spans="1:17" ht="15" customHeight="1">
      <c r="A3521" s="458"/>
      <c r="B3521" s="459"/>
      <c r="C3521" s="460" t="s">
        <v>621</v>
      </c>
      <c r="D3521" s="495" t="s">
        <v>1042</v>
      </c>
      <c r="E3521" s="496"/>
      <c r="F3521" s="497" t="s">
        <v>96</v>
      </c>
      <c r="G3521" s="464">
        <v>0.1</v>
      </c>
      <c r="H3521" s="465">
        <f>H3501</f>
        <v>30000</v>
      </c>
      <c r="I3521" s="466">
        <f>G3521*H3521</f>
        <v>3000</v>
      </c>
      <c r="P3521" s="493"/>
      <c r="Q3521" s="493"/>
    </row>
    <row r="3522" spans="1:17" ht="15" customHeight="1">
      <c r="A3522" s="511"/>
      <c r="B3522" s="512"/>
      <c r="C3522" s="513"/>
      <c r="D3522" s="514"/>
      <c r="E3522" s="515"/>
      <c r="F3522" s="516"/>
      <c r="G3522" s="517"/>
      <c r="H3522" s="518"/>
      <c r="I3522" s="518"/>
      <c r="P3522" s="493"/>
      <c r="Q3522" s="493"/>
    </row>
    <row r="3523" spans="1:17" ht="15" customHeight="1">
      <c r="A3523" s="473"/>
      <c r="B3523" s="474" t="s">
        <v>643</v>
      </c>
      <c r="C3523" s="475"/>
      <c r="D3523" s="498"/>
      <c r="E3523" s="499"/>
      <c r="F3523" s="500"/>
      <c r="G3523" s="479"/>
      <c r="H3523" s="480"/>
      <c r="I3523" s="480">
        <f>SUM(I3512:I3522)</f>
        <v>162936</v>
      </c>
      <c r="P3523" s="493"/>
      <c r="Q3523" s="493"/>
    </row>
    <row r="3524" spans="1:17" ht="15" customHeight="1">
      <c r="A3524" s="481"/>
      <c r="B3524" s="482" t="s">
        <v>644</v>
      </c>
      <c r="C3524" s="483"/>
      <c r="D3524" s="501"/>
      <c r="E3524" s="483"/>
      <c r="F3524" s="486">
        <v>0.15</v>
      </c>
      <c r="G3524" s="487"/>
      <c r="H3524" s="488"/>
      <c r="I3524" s="480">
        <f>I3523*F3524</f>
        <v>24440.399999999998</v>
      </c>
      <c r="P3524" s="493"/>
      <c r="Q3524" s="493"/>
    </row>
    <row r="3525" spans="1:17" ht="15" customHeight="1">
      <c r="A3525" s="481"/>
      <c r="B3525" s="482" t="s">
        <v>645</v>
      </c>
      <c r="C3525" s="483"/>
      <c r="D3525" s="501"/>
      <c r="E3525" s="483"/>
      <c r="F3525" s="483"/>
      <c r="G3525" s="487"/>
      <c r="H3525" s="488"/>
      <c r="I3525" s="480">
        <f>I3523+I3524</f>
        <v>187376.4</v>
      </c>
      <c r="P3525" s="493"/>
      <c r="Q3525" s="493"/>
    </row>
    <row r="3526" spans="1:17" ht="15" customHeight="1">
      <c r="A3526" s="502" t="s">
        <v>657</v>
      </c>
      <c r="B3526" s="503"/>
      <c r="C3526" s="504"/>
      <c r="D3526" s="503"/>
      <c r="E3526" s="504"/>
      <c r="F3526" s="504"/>
      <c r="G3526" s="505"/>
      <c r="H3526" s="506"/>
      <c r="I3526" s="507"/>
      <c r="P3526" s="493"/>
      <c r="Q3526" s="493"/>
    </row>
    <row r="3527" spans="1:17" ht="15" customHeight="1">
      <c r="A3527" s="544"/>
      <c r="B3527" s="503"/>
      <c r="C3527" s="504"/>
      <c r="D3527" s="503"/>
      <c r="E3527" s="504"/>
      <c r="F3527" s="504"/>
      <c r="G3527" s="505"/>
      <c r="H3527" s="506"/>
      <c r="I3527" s="507"/>
      <c r="P3527" s="493"/>
      <c r="Q3527" s="493"/>
    </row>
    <row r="3528" spans="1:17" ht="15" customHeight="1">
      <c r="A3528" s="433" t="s">
        <v>611</v>
      </c>
      <c r="B3528" s="434"/>
      <c r="C3528" s="419" t="s">
        <v>589</v>
      </c>
      <c r="D3528" s="434" t="s">
        <v>1045</v>
      </c>
      <c r="E3528" s="419"/>
      <c r="F3528" s="419"/>
      <c r="G3528" s="589"/>
      <c r="H3528" s="590"/>
      <c r="I3528" s="590"/>
      <c r="P3528" s="493"/>
      <c r="Q3528" s="493"/>
    </row>
    <row r="3529" spans="1:17" ht="15" customHeight="1">
      <c r="A3529" s="433" t="s">
        <v>613</v>
      </c>
      <c r="B3529" s="434"/>
      <c r="C3529" s="419" t="s">
        <v>589</v>
      </c>
      <c r="D3529" s="434" t="s">
        <v>607</v>
      </c>
      <c r="E3529" s="419"/>
      <c r="F3529" s="419"/>
      <c r="G3529" s="589"/>
      <c r="H3529" s="590"/>
      <c r="I3529" s="590"/>
      <c r="P3529" s="493"/>
      <c r="Q3529" s="493"/>
    </row>
    <row r="3530" spans="1:17" ht="15" customHeight="1">
      <c r="A3530" s="438" t="s">
        <v>70</v>
      </c>
      <c r="B3530" s="438" t="s">
        <v>350</v>
      </c>
      <c r="C3530" s="439"/>
      <c r="D3530" s="440"/>
      <c r="E3530" s="441" t="s">
        <v>614</v>
      </c>
      <c r="F3530" s="441" t="s">
        <v>615</v>
      </c>
      <c r="G3530" s="442" t="s">
        <v>616</v>
      </c>
      <c r="H3530" s="443" t="s">
        <v>617</v>
      </c>
      <c r="I3530" s="443" t="s">
        <v>618</v>
      </c>
      <c r="P3530" s="493"/>
      <c r="Q3530" s="493"/>
    </row>
    <row r="3531" spans="1:17" ht="15" customHeight="1">
      <c r="A3531" s="444"/>
      <c r="B3531" s="444"/>
      <c r="C3531" s="445"/>
      <c r="D3531" s="446"/>
      <c r="E3531" s="447"/>
      <c r="F3531" s="447"/>
      <c r="G3531" s="448"/>
      <c r="H3531" s="449" t="s">
        <v>619</v>
      </c>
      <c r="I3531" s="449" t="s">
        <v>619</v>
      </c>
      <c r="P3531" s="493"/>
      <c r="Q3531" s="493"/>
    </row>
    <row r="3532" spans="1:17" ht="15" customHeight="1">
      <c r="A3532" s="450"/>
      <c r="B3532" s="451"/>
      <c r="C3532" s="452"/>
      <c r="D3532" s="490"/>
      <c r="E3532" s="491"/>
      <c r="F3532" s="492"/>
      <c r="G3532" s="456"/>
      <c r="H3532" s="457"/>
      <c r="I3532" s="457"/>
      <c r="P3532" s="493"/>
      <c r="Q3532" s="493"/>
    </row>
    <row r="3533" spans="1:17" ht="15" customHeight="1">
      <c r="A3533" s="458">
        <v>1</v>
      </c>
      <c r="B3533" s="459" t="s">
        <v>620</v>
      </c>
      <c r="D3533" s="495"/>
      <c r="E3533" s="496"/>
      <c r="F3533" s="497"/>
      <c r="G3533" s="464"/>
      <c r="H3533" s="465"/>
      <c r="I3533" s="466"/>
      <c r="P3533" s="493"/>
      <c r="Q3533" s="493"/>
    </row>
    <row r="3534" spans="1:17" ht="15" customHeight="1">
      <c r="A3534" s="458"/>
      <c r="B3534" s="459"/>
      <c r="C3534" s="460" t="s">
        <v>621</v>
      </c>
      <c r="D3534" s="495" t="s">
        <v>622</v>
      </c>
      <c r="E3534" s="496" t="s">
        <v>623</v>
      </c>
      <c r="F3534" s="497" t="s">
        <v>624</v>
      </c>
      <c r="G3534" s="464">
        <v>0.1</v>
      </c>
      <c r="H3534" s="465">
        <v>133600</v>
      </c>
      <c r="I3534" s="466">
        <f>G3534*H3534</f>
        <v>13360</v>
      </c>
      <c r="P3534" s="493"/>
      <c r="Q3534" s="493"/>
    </row>
    <row r="3535" spans="1:17" ht="15" customHeight="1">
      <c r="A3535" s="458"/>
      <c r="B3535" s="459"/>
      <c r="C3535" s="460" t="s">
        <v>621</v>
      </c>
      <c r="D3535" s="495" t="s">
        <v>625</v>
      </c>
      <c r="E3535" s="496" t="s">
        <v>626</v>
      </c>
      <c r="F3535" s="497" t="s">
        <v>624</v>
      </c>
      <c r="G3535" s="464">
        <v>0.2</v>
      </c>
      <c r="H3535" s="465">
        <v>167000</v>
      </c>
      <c r="I3535" s="466">
        <f>G3535*H3535</f>
        <v>33400</v>
      </c>
      <c r="P3535" s="493"/>
      <c r="Q3535" s="493"/>
    </row>
    <row r="3536" spans="1:17" ht="15" customHeight="1">
      <c r="A3536" s="458"/>
      <c r="B3536" s="459"/>
      <c r="C3536" s="460" t="s">
        <v>621</v>
      </c>
      <c r="D3536" s="495" t="s">
        <v>679</v>
      </c>
      <c r="E3536" s="496" t="s">
        <v>627</v>
      </c>
      <c r="F3536" s="497" t="s">
        <v>624</v>
      </c>
      <c r="G3536" s="464">
        <v>0.02</v>
      </c>
      <c r="H3536" s="465">
        <v>200300</v>
      </c>
      <c r="I3536" s="466">
        <f>G3536*H3536</f>
        <v>4006</v>
      </c>
      <c r="P3536" s="493"/>
      <c r="Q3536" s="493"/>
    </row>
    <row r="3537" spans="1:17" ht="15" customHeight="1">
      <c r="A3537" s="458"/>
      <c r="B3537" s="459"/>
      <c r="C3537" s="460" t="s">
        <v>621</v>
      </c>
      <c r="D3537" s="495" t="s">
        <v>628</v>
      </c>
      <c r="E3537" s="496" t="s">
        <v>629</v>
      </c>
      <c r="F3537" s="497" t="s">
        <v>624</v>
      </c>
      <c r="G3537" s="464">
        <v>5.0000000000000001E-3</v>
      </c>
      <c r="H3537" s="465">
        <v>234000</v>
      </c>
      <c r="I3537" s="466">
        <f>G3537*H3537</f>
        <v>1170</v>
      </c>
      <c r="P3537" s="493"/>
      <c r="Q3537" s="493"/>
    </row>
    <row r="3538" spans="1:17" ht="15" customHeight="1">
      <c r="A3538" s="458"/>
      <c r="B3538" s="459"/>
      <c r="D3538" s="495"/>
      <c r="E3538" s="496"/>
      <c r="F3538" s="497"/>
      <c r="G3538" s="464"/>
      <c r="H3538" s="465"/>
      <c r="I3538" s="466"/>
      <c r="P3538" s="493"/>
      <c r="Q3538" s="493"/>
    </row>
    <row r="3539" spans="1:17" ht="15" customHeight="1">
      <c r="A3539" s="458">
        <v>2</v>
      </c>
      <c r="B3539" s="459" t="s">
        <v>630</v>
      </c>
      <c r="D3539" s="495"/>
      <c r="E3539" s="496"/>
      <c r="F3539" s="497"/>
      <c r="G3539" s="464"/>
      <c r="H3539" s="465"/>
      <c r="I3539" s="466"/>
      <c r="P3539" s="493"/>
      <c r="Q3539" s="493"/>
    </row>
    <row r="3540" spans="1:17" ht="15" customHeight="1">
      <c r="A3540" s="458"/>
      <c r="B3540" s="459"/>
      <c r="C3540" s="460" t="s">
        <v>621</v>
      </c>
      <c r="D3540" s="495" t="s">
        <v>1046</v>
      </c>
      <c r="E3540" s="496"/>
      <c r="F3540" s="497" t="s">
        <v>602</v>
      </c>
      <c r="G3540" s="464">
        <v>1.1000000000000001</v>
      </c>
      <c r="H3540" s="465">
        <v>31000</v>
      </c>
      <c r="I3540" s="466">
        <f>G3540*H3540</f>
        <v>34100</v>
      </c>
      <c r="P3540" s="493"/>
      <c r="Q3540" s="493"/>
    </row>
    <row r="3541" spans="1:17" ht="15" customHeight="1">
      <c r="A3541" s="458"/>
      <c r="B3541" s="459"/>
      <c r="C3541" s="460" t="s">
        <v>621</v>
      </c>
      <c r="D3541" s="495" t="s">
        <v>1042</v>
      </c>
      <c r="E3541" s="496"/>
      <c r="F3541" s="497" t="s">
        <v>96</v>
      </c>
      <c r="G3541" s="464">
        <v>0.05</v>
      </c>
      <c r="H3541" s="465">
        <f>H3521</f>
        <v>30000</v>
      </c>
      <c r="I3541" s="466">
        <f>G3541*H3541</f>
        <v>1500</v>
      </c>
      <c r="P3541" s="493"/>
      <c r="Q3541" s="493"/>
    </row>
    <row r="3542" spans="1:17" ht="15" customHeight="1">
      <c r="A3542" s="511"/>
      <c r="B3542" s="512"/>
      <c r="C3542" s="513"/>
      <c r="D3542" s="514"/>
      <c r="E3542" s="515"/>
      <c r="F3542" s="516"/>
      <c r="G3542" s="517"/>
      <c r="H3542" s="518"/>
      <c r="I3542" s="518"/>
      <c r="P3542" s="493"/>
      <c r="Q3542" s="493"/>
    </row>
    <row r="3543" spans="1:17" ht="15" customHeight="1">
      <c r="A3543" s="473"/>
      <c r="B3543" s="474" t="s">
        <v>643</v>
      </c>
      <c r="C3543" s="475"/>
      <c r="D3543" s="498"/>
      <c r="E3543" s="499"/>
      <c r="F3543" s="500"/>
      <c r="G3543" s="479"/>
      <c r="H3543" s="480"/>
      <c r="I3543" s="480">
        <f>SUM(I3532:I3542)</f>
        <v>87536</v>
      </c>
      <c r="P3543" s="493"/>
      <c r="Q3543" s="493"/>
    </row>
    <row r="3544" spans="1:17" ht="15" customHeight="1">
      <c r="A3544" s="481"/>
      <c r="B3544" s="482" t="s">
        <v>644</v>
      </c>
      <c r="C3544" s="483"/>
      <c r="D3544" s="501"/>
      <c r="E3544" s="483"/>
      <c r="F3544" s="486">
        <v>0.15</v>
      </c>
      <c r="G3544" s="487"/>
      <c r="H3544" s="488"/>
      <c r="I3544" s="480">
        <f>I3543*F3544</f>
        <v>13130.4</v>
      </c>
      <c r="P3544" s="493"/>
      <c r="Q3544" s="493"/>
    </row>
    <row r="3545" spans="1:17" ht="15" customHeight="1">
      <c r="A3545" s="481"/>
      <c r="B3545" s="482" t="s">
        <v>645</v>
      </c>
      <c r="C3545" s="483"/>
      <c r="D3545" s="501"/>
      <c r="E3545" s="483"/>
      <c r="F3545" s="483"/>
      <c r="G3545" s="487"/>
      <c r="H3545" s="488"/>
      <c r="I3545" s="480">
        <f>I3543+I3544</f>
        <v>100666.4</v>
      </c>
      <c r="P3545" s="493"/>
      <c r="Q3545" s="493"/>
    </row>
    <row r="3546" spans="1:17" ht="15" customHeight="1">
      <c r="A3546" s="502" t="s">
        <v>657</v>
      </c>
      <c r="B3546" s="503"/>
      <c r="C3546" s="504"/>
      <c r="D3546" s="503"/>
      <c r="E3546" s="504"/>
      <c r="F3546" s="504"/>
      <c r="G3546" s="505"/>
      <c r="H3546" s="506"/>
      <c r="I3546" s="507"/>
      <c r="P3546" s="493"/>
      <c r="Q3546" s="493"/>
    </row>
    <row r="3547" spans="1:17" ht="15" customHeight="1">
      <c r="A3547" s="544"/>
      <c r="B3547" s="503"/>
      <c r="C3547" s="504"/>
      <c r="D3547" s="503"/>
      <c r="E3547" s="504"/>
      <c r="F3547" s="504"/>
      <c r="G3547" s="505"/>
      <c r="H3547" s="506"/>
      <c r="I3547" s="507"/>
      <c r="P3547" s="493"/>
      <c r="Q3547" s="493"/>
    </row>
    <row r="3548" spans="1:17" ht="15" customHeight="1">
      <c r="A3548" s="523" t="s">
        <v>1047</v>
      </c>
      <c r="B3548" s="524"/>
      <c r="C3548" s="525"/>
      <c r="D3548" s="524"/>
      <c r="E3548" s="525"/>
      <c r="F3548" s="526"/>
      <c r="G3548" s="527"/>
      <c r="H3548" s="528"/>
      <c r="I3548" s="529"/>
      <c r="P3548" s="493"/>
      <c r="Q3548" s="493"/>
    </row>
    <row r="3549" spans="1:17" ht="15" customHeight="1">
      <c r="A3549" s="544"/>
      <c r="B3549" s="503"/>
      <c r="C3549" s="504"/>
      <c r="D3549" s="503"/>
      <c r="E3549" s="504"/>
      <c r="F3549" s="504"/>
      <c r="G3549" s="505"/>
      <c r="H3549" s="506"/>
      <c r="I3549" s="507"/>
      <c r="P3549" s="493"/>
      <c r="Q3549" s="493"/>
    </row>
    <row r="3550" spans="1:17" ht="15" hidden="1" customHeight="1">
      <c r="A3550" s="433" t="s">
        <v>611</v>
      </c>
      <c r="B3550" s="434"/>
      <c r="C3550" s="419" t="s">
        <v>589</v>
      </c>
      <c r="D3550" s="434" t="s">
        <v>1048</v>
      </c>
      <c r="E3550" s="419"/>
      <c r="F3550" s="419"/>
      <c r="G3550" s="589"/>
      <c r="H3550" s="590"/>
      <c r="I3550" s="590"/>
      <c r="P3550" s="493"/>
      <c r="Q3550" s="493"/>
    </row>
    <row r="3551" spans="1:17" ht="15" hidden="1" customHeight="1">
      <c r="A3551" s="433" t="s">
        <v>613</v>
      </c>
      <c r="B3551" s="434"/>
      <c r="C3551" s="419" t="s">
        <v>589</v>
      </c>
      <c r="D3551" s="434" t="s">
        <v>972</v>
      </c>
      <c r="E3551" s="419"/>
      <c r="F3551" s="419"/>
      <c r="G3551" s="589"/>
      <c r="H3551" s="590"/>
      <c r="I3551" s="590"/>
      <c r="P3551" s="493"/>
      <c r="Q3551" s="493"/>
    </row>
    <row r="3552" spans="1:17" ht="15" hidden="1" customHeight="1">
      <c r="A3552" s="438" t="s">
        <v>70</v>
      </c>
      <c r="B3552" s="438" t="s">
        <v>350</v>
      </c>
      <c r="C3552" s="439"/>
      <c r="D3552" s="440"/>
      <c r="E3552" s="441" t="s">
        <v>614</v>
      </c>
      <c r="F3552" s="441" t="s">
        <v>615</v>
      </c>
      <c r="G3552" s="442" t="s">
        <v>616</v>
      </c>
      <c r="H3552" s="443" t="s">
        <v>617</v>
      </c>
      <c r="I3552" s="443" t="s">
        <v>618</v>
      </c>
      <c r="P3552" s="493"/>
      <c r="Q3552" s="493"/>
    </row>
    <row r="3553" spans="1:17" ht="15" hidden="1" customHeight="1">
      <c r="A3553" s="444"/>
      <c r="B3553" s="444"/>
      <c r="C3553" s="445"/>
      <c r="D3553" s="446"/>
      <c r="E3553" s="447"/>
      <c r="F3553" s="447"/>
      <c r="G3553" s="448"/>
      <c r="H3553" s="449" t="s">
        <v>619</v>
      </c>
      <c r="I3553" s="449" t="s">
        <v>619</v>
      </c>
      <c r="P3553" s="493"/>
      <c r="Q3553" s="493"/>
    </row>
    <row r="3554" spans="1:17" ht="15" hidden="1" customHeight="1">
      <c r="A3554" s="450"/>
      <c r="B3554" s="451"/>
      <c r="C3554" s="452"/>
      <c r="D3554" s="490"/>
      <c r="E3554" s="491"/>
      <c r="F3554" s="492"/>
      <c r="G3554" s="456"/>
      <c r="H3554" s="457"/>
      <c r="I3554" s="457"/>
      <c r="P3554" s="493"/>
      <c r="Q3554" s="493"/>
    </row>
    <row r="3555" spans="1:17" ht="15" hidden="1" customHeight="1">
      <c r="A3555" s="458">
        <v>1</v>
      </c>
      <c r="B3555" s="459" t="s">
        <v>620</v>
      </c>
      <c r="D3555" s="495"/>
      <c r="E3555" s="496"/>
      <c r="F3555" s="497"/>
      <c r="G3555" s="464"/>
      <c r="H3555" s="465"/>
      <c r="I3555" s="466"/>
      <c r="P3555" s="493"/>
      <c r="Q3555" s="493"/>
    </row>
    <row r="3556" spans="1:17" ht="15" hidden="1" customHeight="1">
      <c r="A3556" s="458"/>
      <c r="B3556" s="459"/>
      <c r="C3556" s="460" t="s">
        <v>621</v>
      </c>
      <c r="D3556" s="495" t="s">
        <v>622</v>
      </c>
      <c r="E3556" s="496" t="s">
        <v>623</v>
      </c>
      <c r="F3556" s="497" t="s">
        <v>624</v>
      </c>
      <c r="G3556" s="464">
        <v>0.06</v>
      </c>
      <c r="H3556" s="465">
        <v>133600</v>
      </c>
      <c r="I3556" s="466">
        <f>G3556*H3556</f>
        <v>8016</v>
      </c>
      <c r="P3556" s="493"/>
      <c r="Q3556" s="493"/>
    </row>
    <row r="3557" spans="1:17" ht="15" hidden="1" customHeight="1">
      <c r="A3557" s="458"/>
      <c r="B3557" s="459"/>
      <c r="C3557" s="460" t="s">
        <v>621</v>
      </c>
      <c r="D3557" s="495" t="s">
        <v>625</v>
      </c>
      <c r="E3557" s="496" t="s">
        <v>626</v>
      </c>
      <c r="F3557" s="497" t="s">
        <v>624</v>
      </c>
      <c r="G3557" s="464">
        <v>0.6</v>
      </c>
      <c r="H3557" s="465">
        <v>167000</v>
      </c>
      <c r="I3557" s="466">
        <f>G3557*H3557</f>
        <v>100200</v>
      </c>
      <c r="P3557" s="493"/>
      <c r="Q3557" s="493"/>
    </row>
    <row r="3558" spans="1:17" ht="15" hidden="1" customHeight="1">
      <c r="A3558" s="458"/>
      <c r="B3558" s="459"/>
      <c r="C3558" s="460" t="s">
        <v>621</v>
      </c>
      <c r="D3558" s="495" t="s">
        <v>679</v>
      </c>
      <c r="E3558" s="496" t="s">
        <v>627</v>
      </c>
      <c r="F3558" s="497" t="s">
        <v>624</v>
      </c>
      <c r="G3558" s="464">
        <v>0.06</v>
      </c>
      <c r="H3558" s="465">
        <v>200300</v>
      </c>
      <c r="I3558" s="466">
        <f>G3558*H3558</f>
        <v>12018</v>
      </c>
      <c r="P3558" s="493"/>
      <c r="Q3558" s="493"/>
    </row>
    <row r="3559" spans="1:17" ht="15" hidden="1" customHeight="1">
      <c r="A3559" s="458"/>
      <c r="B3559" s="459"/>
      <c r="C3559" s="460" t="s">
        <v>621</v>
      </c>
      <c r="D3559" s="495" t="s">
        <v>628</v>
      </c>
      <c r="E3559" s="496" t="s">
        <v>629</v>
      </c>
      <c r="F3559" s="497" t="s">
        <v>624</v>
      </c>
      <c r="G3559" s="464">
        <v>3.0000000000000001E-3</v>
      </c>
      <c r="H3559" s="465">
        <v>234000</v>
      </c>
      <c r="I3559" s="466">
        <f>G3559*H3559</f>
        <v>702</v>
      </c>
      <c r="P3559" s="493"/>
      <c r="Q3559" s="493"/>
    </row>
    <row r="3560" spans="1:17" ht="15" hidden="1" customHeight="1">
      <c r="A3560" s="458"/>
      <c r="B3560" s="459"/>
      <c r="D3560" s="495"/>
      <c r="E3560" s="496"/>
      <c r="F3560" s="497"/>
      <c r="G3560" s="464"/>
      <c r="H3560" s="465"/>
      <c r="I3560" s="466"/>
      <c r="P3560" s="493"/>
      <c r="Q3560" s="493"/>
    </row>
    <row r="3561" spans="1:17" ht="15" hidden="1" customHeight="1">
      <c r="A3561" s="458">
        <v>2</v>
      </c>
      <c r="B3561" s="459" t="s">
        <v>630</v>
      </c>
      <c r="D3561" s="495"/>
      <c r="E3561" s="496"/>
      <c r="F3561" s="497"/>
      <c r="G3561" s="464"/>
      <c r="H3561" s="465"/>
      <c r="I3561" s="466"/>
      <c r="P3561" s="493"/>
      <c r="Q3561" s="493"/>
    </row>
    <row r="3562" spans="1:17" ht="15" hidden="1" customHeight="1">
      <c r="A3562" s="458"/>
      <c r="B3562" s="459"/>
      <c r="C3562" s="460" t="s">
        <v>621</v>
      </c>
      <c r="D3562" s="495" t="s">
        <v>1049</v>
      </c>
      <c r="E3562" s="496"/>
      <c r="F3562" s="497" t="s">
        <v>33</v>
      </c>
      <c r="G3562" s="464">
        <v>1</v>
      </c>
      <c r="H3562" s="465" t="e">
        <v>#REF!</v>
      </c>
      <c r="I3562" s="466" t="e">
        <f>G3562*H3562</f>
        <v>#REF!</v>
      </c>
      <c r="P3562" s="493"/>
      <c r="Q3562" s="493"/>
    </row>
    <row r="3563" spans="1:17" ht="15" hidden="1" customHeight="1">
      <c r="A3563" s="511"/>
      <c r="B3563" s="512"/>
      <c r="C3563" s="513"/>
      <c r="D3563" s="514"/>
      <c r="E3563" s="515"/>
      <c r="F3563" s="516"/>
      <c r="G3563" s="517"/>
      <c r="H3563" s="518"/>
      <c r="I3563" s="518"/>
      <c r="P3563" s="493"/>
      <c r="Q3563" s="493"/>
    </row>
    <row r="3564" spans="1:17" ht="15" hidden="1" customHeight="1">
      <c r="A3564" s="473"/>
      <c r="B3564" s="474" t="s">
        <v>643</v>
      </c>
      <c r="C3564" s="475"/>
      <c r="D3564" s="498"/>
      <c r="E3564" s="499"/>
      <c r="F3564" s="500"/>
      <c r="G3564" s="479"/>
      <c r="H3564" s="480"/>
      <c r="I3564" s="480" t="e">
        <f>SUM(I3554:I3563)</f>
        <v>#REF!</v>
      </c>
      <c r="P3564" s="493"/>
      <c r="Q3564" s="493"/>
    </row>
    <row r="3565" spans="1:17" ht="15" hidden="1" customHeight="1">
      <c r="A3565" s="481"/>
      <c r="B3565" s="482" t="s">
        <v>644</v>
      </c>
      <c r="C3565" s="483"/>
      <c r="D3565" s="501"/>
      <c r="E3565" s="483"/>
      <c r="F3565" s="486">
        <v>0.15</v>
      </c>
      <c r="G3565" s="487"/>
      <c r="H3565" s="488"/>
      <c r="I3565" s="480" t="e">
        <f>I3564*F3565</f>
        <v>#REF!</v>
      </c>
      <c r="P3565" s="493"/>
      <c r="Q3565" s="493"/>
    </row>
    <row r="3566" spans="1:17" ht="15" hidden="1" customHeight="1">
      <c r="A3566" s="481"/>
      <c r="B3566" s="482" t="s">
        <v>645</v>
      </c>
      <c r="C3566" s="483"/>
      <c r="D3566" s="501"/>
      <c r="E3566" s="483"/>
      <c r="F3566" s="483"/>
      <c r="G3566" s="487"/>
      <c r="H3566" s="488"/>
      <c r="I3566" s="480" t="e">
        <f>I3564+I3565</f>
        <v>#REF!</v>
      </c>
      <c r="P3566" s="493"/>
      <c r="Q3566" s="493"/>
    </row>
    <row r="3567" spans="1:17" ht="15" hidden="1" customHeight="1">
      <c r="A3567" s="502" t="s">
        <v>657</v>
      </c>
      <c r="B3567" s="503"/>
      <c r="C3567" s="504"/>
      <c r="D3567" s="503"/>
      <c r="E3567" s="504"/>
      <c r="F3567" s="504"/>
      <c r="G3567" s="505"/>
      <c r="H3567" s="506"/>
      <c r="I3567" s="507"/>
      <c r="P3567" s="493"/>
      <c r="Q3567" s="493"/>
    </row>
    <row r="3568" spans="1:17" ht="15" hidden="1" customHeight="1">
      <c r="A3568" s="544"/>
      <c r="B3568" s="503"/>
      <c r="C3568" s="504"/>
      <c r="D3568" s="503"/>
      <c r="E3568" s="504"/>
      <c r="F3568" s="504"/>
      <c r="G3568" s="505"/>
      <c r="H3568" s="506"/>
      <c r="I3568" s="507"/>
      <c r="P3568" s="493"/>
      <c r="Q3568" s="493"/>
    </row>
    <row r="3569" spans="1:17" ht="15" customHeight="1">
      <c r="A3569" s="433" t="s">
        <v>611</v>
      </c>
      <c r="B3569" s="434"/>
      <c r="C3569" s="419" t="s">
        <v>589</v>
      </c>
      <c r="D3569" s="434" t="s">
        <v>1050</v>
      </c>
      <c r="E3569" s="419"/>
      <c r="F3569" s="419"/>
      <c r="G3569" s="589"/>
      <c r="H3569" s="590"/>
      <c r="I3569" s="590"/>
      <c r="P3569" s="493"/>
      <c r="Q3569" s="493"/>
    </row>
    <row r="3570" spans="1:17" ht="15" customHeight="1">
      <c r="A3570" s="433" t="s">
        <v>613</v>
      </c>
      <c r="B3570" s="434"/>
      <c r="C3570" s="419" t="s">
        <v>589</v>
      </c>
      <c r="D3570" s="434" t="s">
        <v>972</v>
      </c>
      <c r="E3570" s="419"/>
      <c r="F3570" s="419"/>
      <c r="G3570" s="589"/>
      <c r="H3570" s="590"/>
      <c r="I3570" s="590"/>
      <c r="P3570" s="493"/>
      <c r="Q3570" s="493"/>
    </row>
    <row r="3571" spans="1:17" ht="15" customHeight="1">
      <c r="A3571" s="438" t="s">
        <v>70</v>
      </c>
      <c r="B3571" s="438" t="s">
        <v>350</v>
      </c>
      <c r="C3571" s="439"/>
      <c r="D3571" s="440"/>
      <c r="E3571" s="441" t="s">
        <v>614</v>
      </c>
      <c r="F3571" s="441" t="s">
        <v>615</v>
      </c>
      <c r="G3571" s="442" t="s">
        <v>616</v>
      </c>
      <c r="H3571" s="443" t="s">
        <v>617</v>
      </c>
      <c r="I3571" s="443" t="s">
        <v>618</v>
      </c>
      <c r="P3571" s="493"/>
      <c r="Q3571" s="493"/>
    </row>
    <row r="3572" spans="1:17" ht="15" customHeight="1">
      <c r="A3572" s="444"/>
      <c r="B3572" s="444"/>
      <c r="C3572" s="445"/>
      <c r="D3572" s="446"/>
      <c r="E3572" s="447"/>
      <c r="F3572" s="447"/>
      <c r="G3572" s="448"/>
      <c r="H3572" s="449" t="s">
        <v>619</v>
      </c>
      <c r="I3572" s="449" t="s">
        <v>619</v>
      </c>
      <c r="P3572" s="493"/>
      <c r="Q3572" s="493"/>
    </row>
    <row r="3573" spans="1:17" ht="15" customHeight="1">
      <c r="A3573" s="450"/>
      <c r="B3573" s="451"/>
      <c r="C3573" s="452"/>
      <c r="D3573" s="490"/>
      <c r="E3573" s="491"/>
      <c r="F3573" s="492"/>
      <c r="G3573" s="456"/>
      <c r="H3573" s="457"/>
      <c r="I3573" s="457"/>
      <c r="P3573" s="493"/>
      <c r="Q3573" s="493"/>
    </row>
    <row r="3574" spans="1:17" ht="15" customHeight="1">
      <c r="A3574" s="458">
        <v>1</v>
      </c>
      <c r="B3574" s="459" t="s">
        <v>620</v>
      </c>
      <c r="D3574" s="495"/>
      <c r="E3574" s="496"/>
      <c r="F3574" s="497"/>
      <c r="G3574" s="464"/>
      <c r="H3574" s="465"/>
      <c r="I3574" s="466"/>
      <c r="P3574" s="493"/>
      <c r="Q3574" s="493"/>
    </row>
    <row r="3575" spans="1:17" ht="15" customHeight="1">
      <c r="A3575" s="458"/>
      <c r="B3575" s="459"/>
      <c r="C3575" s="460" t="s">
        <v>621</v>
      </c>
      <c r="D3575" s="495" t="s">
        <v>622</v>
      </c>
      <c r="E3575" s="496" t="s">
        <v>623</v>
      </c>
      <c r="F3575" s="497" t="s">
        <v>624</v>
      </c>
      <c r="G3575" s="464">
        <v>0.01</v>
      </c>
      <c r="H3575" s="465">
        <v>133600</v>
      </c>
      <c r="I3575" s="466">
        <f>G3575*H3575</f>
        <v>1336</v>
      </c>
      <c r="P3575" s="493"/>
      <c r="Q3575" s="493"/>
    </row>
    <row r="3576" spans="1:17" ht="15" customHeight="1">
      <c r="A3576" s="458"/>
      <c r="B3576" s="459"/>
      <c r="C3576" s="460" t="s">
        <v>621</v>
      </c>
      <c r="D3576" s="495" t="s">
        <v>625</v>
      </c>
      <c r="E3576" s="496" t="s">
        <v>626</v>
      </c>
      <c r="F3576" s="497" t="s">
        <v>624</v>
      </c>
      <c r="G3576" s="464">
        <v>0.5</v>
      </c>
      <c r="H3576" s="465">
        <v>167000</v>
      </c>
      <c r="I3576" s="466">
        <f>G3576*H3576</f>
        <v>83500</v>
      </c>
      <c r="P3576" s="493"/>
      <c r="Q3576" s="493"/>
    </row>
    <row r="3577" spans="1:17" ht="15" customHeight="1">
      <c r="A3577" s="458"/>
      <c r="B3577" s="459"/>
      <c r="C3577" s="460" t="s">
        <v>621</v>
      </c>
      <c r="D3577" s="495" t="s">
        <v>679</v>
      </c>
      <c r="E3577" s="496" t="s">
        <v>627</v>
      </c>
      <c r="F3577" s="497" t="s">
        <v>624</v>
      </c>
      <c r="G3577" s="464">
        <v>0.05</v>
      </c>
      <c r="H3577" s="465">
        <v>200300</v>
      </c>
      <c r="I3577" s="466">
        <f>G3577*H3577</f>
        <v>10015</v>
      </c>
      <c r="P3577" s="493"/>
      <c r="Q3577" s="493"/>
    </row>
    <row r="3578" spans="1:17" ht="15" customHeight="1">
      <c r="A3578" s="458"/>
      <c r="B3578" s="459"/>
      <c r="C3578" s="460" t="s">
        <v>621</v>
      </c>
      <c r="D3578" s="495" t="s">
        <v>628</v>
      </c>
      <c r="E3578" s="496" t="s">
        <v>629</v>
      </c>
      <c r="F3578" s="497" t="s">
        <v>624</v>
      </c>
      <c r="G3578" s="464">
        <v>5.0000000000000001E-3</v>
      </c>
      <c r="H3578" s="465">
        <v>234000</v>
      </c>
      <c r="I3578" s="466">
        <f>G3578*H3578</f>
        <v>1170</v>
      </c>
      <c r="P3578" s="493"/>
      <c r="Q3578" s="493"/>
    </row>
    <row r="3579" spans="1:17" ht="15" customHeight="1">
      <c r="A3579" s="458"/>
      <c r="B3579" s="459"/>
      <c r="D3579" s="495"/>
      <c r="E3579" s="496"/>
      <c r="F3579" s="497"/>
      <c r="G3579" s="464"/>
      <c r="H3579" s="465"/>
      <c r="I3579" s="466"/>
      <c r="P3579" s="493"/>
      <c r="Q3579" s="493"/>
    </row>
    <row r="3580" spans="1:17" ht="15" customHeight="1">
      <c r="A3580" s="458">
        <v>2</v>
      </c>
      <c r="B3580" s="459" t="s">
        <v>630</v>
      </c>
      <c r="D3580" s="495"/>
      <c r="E3580" s="496"/>
      <c r="F3580" s="497"/>
      <c r="G3580" s="464"/>
      <c r="H3580" s="465"/>
      <c r="I3580" s="466"/>
      <c r="P3580" s="493"/>
      <c r="Q3580" s="493"/>
    </row>
    <row r="3581" spans="1:17" ht="15" customHeight="1">
      <c r="A3581" s="458"/>
      <c r="B3581" s="459"/>
      <c r="C3581" s="460" t="s">
        <v>621</v>
      </c>
      <c r="D3581" s="495" t="s">
        <v>1051</v>
      </c>
      <c r="E3581" s="496"/>
      <c r="F3581" s="497" t="s">
        <v>33</v>
      </c>
      <c r="G3581" s="464">
        <v>1</v>
      </c>
      <c r="H3581" s="465" t="e">
        <v>#REF!</v>
      </c>
      <c r="I3581" s="466" t="e">
        <f>G3581*H3581</f>
        <v>#REF!</v>
      </c>
      <c r="P3581" s="493"/>
      <c r="Q3581" s="493"/>
    </row>
    <row r="3582" spans="1:17" ht="15" customHeight="1">
      <c r="A3582" s="511"/>
      <c r="B3582" s="512"/>
      <c r="C3582" s="513"/>
      <c r="D3582" s="514"/>
      <c r="E3582" s="515"/>
      <c r="F3582" s="516"/>
      <c r="G3582" s="517"/>
      <c r="H3582" s="518"/>
      <c r="I3582" s="518"/>
      <c r="P3582" s="493"/>
      <c r="Q3582" s="493"/>
    </row>
    <row r="3583" spans="1:17" ht="15" customHeight="1">
      <c r="A3583" s="473"/>
      <c r="B3583" s="474" t="s">
        <v>643</v>
      </c>
      <c r="C3583" s="475"/>
      <c r="D3583" s="498"/>
      <c r="E3583" s="499"/>
      <c r="F3583" s="500"/>
      <c r="G3583" s="479"/>
      <c r="H3583" s="480"/>
      <c r="I3583" s="480" t="e">
        <f>SUM(I3573:I3582)</f>
        <v>#REF!</v>
      </c>
      <c r="P3583" s="493"/>
      <c r="Q3583" s="493"/>
    </row>
    <row r="3584" spans="1:17" ht="15" customHeight="1">
      <c r="A3584" s="481"/>
      <c r="B3584" s="482" t="s">
        <v>644</v>
      </c>
      <c r="C3584" s="483"/>
      <c r="D3584" s="501"/>
      <c r="E3584" s="483"/>
      <c r="F3584" s="486">
        <v>0.15</v>
      </c>
      <c r="G3584" s="487"/>
      <c r="H3584" s="488"/>
      <c r="I3584" s="480" t="e">
        <f>I3583*F3584</f>
        <v>#REF!</v>
      </c>
      <c r="P3584" s="493"/>
      <c r="Q3584" s="493"/>
    </row>
    <row r="3585" spans="1:17" ht="15" customHeight="1">
      <c r="A3585" s="481"/>
      <c r="B3585" s="482" t="s">
        <v>645</v>
      </c>
      <c r="C3585" s="483"/>
      <c r="D3585" s="501"/>
      <c r="E3585" s="483"/>
      <c r="F3585" s="483"/>
      <c r="G3585" s="487"/>
      <c r="H3585" s="488"/>
      <c r="I3585" s="480" t="e">
        <f>I3583+I3584</f>
        <v>#REF!</v>
      </c>
      <c r="P3585" s="493"/>
      <c r="Q3585" s="493"/>
    </row>
    <row r="3586" spans="1:17" ht="15" customHeight="1">
      <c r="A3586" s="502" t="s">
        <v>657</v>
      </c>
      <c r="B3586" s="503"/>
      <c r="C3586" s="504"/>
      <c r="D3586" s="503"/>
      <c r="E3586" s="504"/>
      <c r="F3586" s="504"/>
      <c r="G3586" s="505"/>
      <c r="H3586" s="506"/>
      <c r="I3586" s="507"/>
      <c r="P3586" s="493"/>
      <c r="Q3586" s="493"/>
    </row>
    <row r="3587" spans="1:17" ht="15" customHeight="1">
      <c r="A3587" s="544"/>
      <c r="B3587" s="503"/>
      <c r="C3587" s="504"/>
      <c r="D3587" s="503"/>
      <c r="E3587" s="504"/>
      <c r="F3587" s="504"/>
      <c r="G3587" s="505"/>
      <c r="H3587" s="506"/>
      <c r="I3587" s="507"/>
      <c r="P3587" s="493"/>
      <c r="Q3587" s="493"/>
    </row>
    <row r="3588" spans="1:17" ht="15" customHeight="1">
      <c r="A3588" s="433" t="s">
        <v>611</v>
      </c>
      <c r="B3588" s="434"/>
      <c r="C3588" s="419" t="s">
        <v>589</v>
      </c>
      <c r="D3588" s="434" t="s">
        <v>1052</v>
      </c>
      <c r="E3588" s="419"/>
      <c r="F3588" s="419"/>
      <c r="G3588" s="589"/>
      <c r="H3588" s="590"/>
      <c r="I3588" s="590"/>
      <c r="P3588" s="493"/>
      <c r="Q3588" s="493"/>
    </row>
    <row r="3589" spans="1:17" ht="15" customHeight="1">
      <c r="A3589" s="433" t="s">
        <v>613</v>
      </c>
      <c r="B3589" s="434"/>
      <c r="C3589" s="419" t="s">
        <v>589</v>
      </c>
      <c r="D3589" s="434" t="s">
        <v>972</v>
      </c>
      <c r="E3589" s="419"/>
      <c r="F3589" s="419"/>
      <c r="G3589" s="589"/>
      <c r="H3589" s="590"/>
      <c r="I3589" s="590"/>
      <c r="P3589" s="493"/>
      <c r="Q3589" s="493"/>
    </row>
    <row r="3590" spans="1:17" ht="15" customHeight="1">
      <c r="A3590" s="438" t="s">
        <v>70</v>
      </c>
      <c r="B3590" s="438" t="s">
        <v>350</v>
      </c>
      <c r="C3590" s="439"/>
      <c r="D3590" s="440"/>
      <c r="E3590" s="441" t="s">
        <v>614</v>
      </c>
      <c r="F3590" s="441" t="s">
        <v>615</v>
      </c>
      <c r="G3590" s="442" t="s">
        <v>616</v>
      </c>
      <c r="H3590" s="443" t="s">
        <v>617</v>
      </c>
      <c r="I3590" s="443" t="s">
        <v>618</v>
      </c>
      <c r="P3590" s="493"/>
      <c r="Q3590" s="493"/>
    </row>
    <row r="3591" spans="1:17" ht="15" customHeight="1">
      <c r="A3591" s="444"/>
      <c r="B3591" s="444"/>
      <c r="C3591" s="445"/>
      <c r="D3591" s="446"/>
      <c r="E3591" s="447"/>
      <c r="F3591" s="447"/>
      <c r="G3591" s="448"/>
      <c r="H3591" s="449" t="s">
        <v>619</v>
      </c>
      <c r="I3591" s="449" t="s">
        <v>619</v>
      </c>
      <c r="P3591" s="493"/>
      <c r="Q3591" s="493"/>
    </row>
    <row r="3592" spans="1:17" ht="15" customHeight="1">
      <c r="A3592" s="450"/>
      <c r="B3592" s="451"/>
      <c r="C3592" s="452"/>
      <c r="D3592" s="490"/>
      <c r="E3592" s="491"/>
      <c r="F3592" s="492"/>
      <c r="G3592" s="456"/>
      <c r="H3592" s="457"/>
      <c r="I3592" s="457"/>
      <c r="P3592" s="493"/>
      <c r="Q3592" s="493"/>
    </row>
    <row r="3593" spans="1:17" ht="15" customHeight="1">
      <c r="A3593" s="458">
        <v>1</v>
      </c>
      <c r="B3593" s="459" t="s">
        <v>620</v>
      </c>
      <c r="D3593" s="495"/>
      <c r="E3593" s="496"/>
      <c r="F3593" s="497"/>
      <c r="G3593" s="464"/>
      <c r="H3593" s="465"/>
      <c r="I3593" s="466"/>
      <c r="P3593" s="493"/>
      <c r="Q3593" s="493"/>
    </row>
    <row r="3594" spans="1:17" ht="15" customHeight="1">
      <c r="A3594" s="458"/>
      <c r="B3594" s="459"/>
      <c r="C3594" s="460" t="s">
        <v>621</v>
      </c>
      <c r="D3594" s="495" t="s">
        <v>622</v>
      </c>
      <c r="E3594" s="496" t="s">
        <v>623</v>
      </c>
      <c r="F3594" s="497" t="s">
        <v>624</v>
      </c>
      <c r="G3594" s="464">
        <v>5.0000000000000001E-3</v>
      </c>
      <c r="H3594" s="465">
        <v>133600</v>
      </c>
      <c r="I3594" s="466">
        <f>G3594*H3594</f>
        <v>668</v>
      </c>
      <c r="P3594" s="493"/>
      <c r="Q3594" s="493"/>
    </row>
    <row r="3595" spans="1:17" ht="15" customHeight="1">
      <c r="A3595" s="458"/>
      <c r="B3595" s="459"/>
      <c r="C3595" s="460" t="s">
        <v>621</v>
      </c>
      <c r="D3595" s="495" t="s">
        <v>625</v>
      </c>
      <c r="E3595" s="496" t="s">
        <v>626</v>
      </c>
      <c r="F3595" s="497" t="s">
        <v>624</v>
      </c>
      <c r="G3595" s="464">
        <v>0.5</v>
      </c>
      <c r="H3595" s="465">
        <v>167000</v>
      </c>
      <c r="I3595" s="466">
        <f>G3595*H3595</f>
        <v>83500</v>
      </c>
      <c r="P3595" s="493"/>
      <c r="Q3595" s="493"/>
    </row>
    <row r="3596" spans="1:17" ht="15" customHeight="1">
      <c r="A3596" s="458"/>
      <c r="B3596" s="459"/>
      <c r="C3596" s="460" t="s">
        <v>621</v>
      </c>
      <c r="D3596" s="495" t="s">
        <v>679</v>
      </c>
      <c r="E3596" s="496" t="s">
        <v>627</v>
      </c>
      <c r="F3596" s="497" t="s">
        <v>624</v>
      </c>
      <c r="G3596" s="464">
        <v>0.05</v>
      </c>
      <c r="H3596" s="465">
        <v>200300</v>
      </c>
      <c r="I3596" s="466">
        <f>G3596*H3596</f>
        <v>10015</v>
      </c>
      <c r="P3596" s="493"/>
      <c r="Q3596" s="493"/>
    </row>
    <row r="3597" spans="1:17" ht="15" customHeight="1">
      <c r="A3597" s="458"/>
      <c r="B3597" s="459"/>
      <c r="C3597" s="460" t="s">
        <v>621</v>
      </c>
      <c r="D3597" s="495" t="s">
        <v>628</v>
      </c>
      <c r="E3597" s="496" t="s">
        <v>629</v>
      </c>
      <c r="F3597" s="497" t="s">
        <v>624</v>
      </c>
      <c r="G3597" s="464">
        <v>3.0000000000000001E-3</v>
      </c>
      <c r="H3597" s="465">
        <v>234000</v>
      </c>
      <c r="I3597" s="466">
        <f>G3597*H3597</f>
        <v>702</v>
      </c>
      <c r="P3597" s="493"/>
      <c r="Q3597" s="493"/>
    </row>
    <row r="3598" spans="1:17" ht="15" customHeight="1">
      <c r="A3598" s="458"/>
      <c r="B3598" s="459"/>
      <c r="D3598" s="495"/>
      <c r="E3598" s="496"/>
      <c r="F3598" s="497"/>
      <c r="G3598" s="464"/>
      <c r="H3598" s="465"/>
      <c r="I3598" s="466"/>
      <c r="P3598" s="493"/>
      <c r="Q3598" s="493"/>
    </row>
    <row r="3599" spans="1:17" ht="15" customHeight="1">
      <c r="A3599" s="458">
        <v>2</v>
      </c>
      <c r="B3599" s="459" t="s">
        <v>630</v>
      </c>
      <c r="D3599" s="495"/>
      <c r="E3599" s="496"/>
      <c r="F3599" s="497"/>
      <c r="G3599" s="464"/>
      <c r="H3599" s="465"/>
      <c r="I3599" s="466"/>
      <c r="P3599" s="493"/>
      <c r="Q3599" s="493"/>
    </row>
    <row r="3600" spans="1:17" ht="15" customHeight="1">
      <c r="A3600" s="458"/>
      <c r="B3600" s="459"/>
      <c r="C3600" s="460" t="s">
        <v>621</v>
      </c>
      <c r="D3600" s="495" t="s">
        <v>1053</v>
      </c>
      <c r="E3600" s="496"/>
      <c r="F3600" s="497" t="s">
        <v>33</v>
      </c>
      <c r="G3600" s="464">
        <v>1</v>
      </c>
      <c r="H3600" s="465" t="e">
        <v>#REF!</v>
      </c>
      <c r="I3600" s="466" t="e">
        <f>G3600*H3600</f>
        <v>#REF!</v>
      </c>
      <c r="P3600" s="493"/>
      <c r="Q3600" s="493"/>
    </row>
    <row r="3601" spans="1:17" ht="15" customHeight="1">
      <c r="A3601" s="511"/>
      <c r="B3601" s="512"/>
      <c r="C3601" s="513"/>
      <c r="D3601" s="514"/>
      <c r="E3601" s="515"/>
      <c r="F3601" s="516"/>
      <c r="G3601" s="517"/>
      <c r="H3601" s="518"/>
      <c r="I3601" s="518"/>
      <c r="P3601" s="493"/>
      <c r="Q3601" s="493"/>
    </row>
    <row r="3602" spans="1:17" ht="15" customHeight="1">
      <c r="A3602" s="473"/>
      <c r="B3602" s="474" t="s">
        <v>643</v>
      </c>
      <c r="C3602" s="475"/>
      <c r="D3602" s="498"/>
      <c r="E3602" s="499"/>
      <c r="F3602" s="500"/>
      <c r="G3602" s="479"/>
      <c r="H3602" s="480"/>
      <c r="I3602" s="480" t="e">
        <f>SUM(I3592:I3601)</f>
        <v>#REF!</v>
      </c>
      <c r="P3602" s="493"/>
      <c r="Q3602" s="493"/>
    </row>
    <row r="3603" spans="1:17" ht="15" customHeight="1">
      <c r="A3603" s="481"/>
      <c r="B3603" s="482" t="s">
        <v>644</v>
      </c>
      <c r="C3603" s="483"/>
      <c r="D3603" s="501"/>
      <c r="E3603" s="483"/>
      <c r="F3603" s="486">
        <v>0.15</v>
      </c>
      <c r="G3603" s="487"/>
      <c r="H3603" s="488"/>
      <c r="I3603" s="480" t="e">
        <f>I3602*F3603</f>
        <v>#REF!</v>
      </c>
      <c r="P3603" s="493"/>
      <c r="Q3603" s="493"/>
    </row>
    <row r="3604" spans="1:17" ht="15" customHeight="1">
      <c r="A3604" s="481"/>
      <c r="B3604" s="482" t="s">
        <v>645</v>
      </c>
      <c r="C3604" s="483"/>
      <c r="D3604" s="501"/>
      <c r="E3604" s="483"/>
      <c r="F3604" s="483"/>
      <c r="G3604" s="487"/>
      <c r="H3604" s="488"/>
      <c r="I3604" s="480" t="e">
        <f>I3602+I3603</f>
        <v>#REF!</v>
      </c>
      <c r="P3604" s="493"/>
      <c r="Q3604" s="493"/>
    </row>
    <row r="3605" spans="1:17" ht="15" customHeight="1">
      <c r="A3605" s="502" t="s">
        <v>657</v>
      </c>
      <c r="B3605" s="503"/>
      <c r="C3605" s="504"/>
      <c r="D3605" s="503"/>
      <c r="E3605" s="504"/>
      <c r="F3605" s="504"/>
      <c r="G3605" s="505"/>
      <c r="H3605" s="506"/>
      <c r="I3605" s="507"/>
      <c r="P3605" s="493"/>
      <c r="Q3605" s="493"/>
    </row>
    <row r="3606" spans="1:17" ht="15" customHeight="1">
      <c r="A3606" s="544"/>
      <c r="B3606" s="503"/>
      <c r="C3606" s="504"/>
      <c r="D3606" s="503"/>
      <c r="E3606" s="504"/>
      <c r="F3606" s="504"/>
      <c r="G3606" s="505"/>
      <c r="H3606" s="506"/>
      <c r="I3606" s="507"/>
      <c r="P3606" s="493"/>
      <c r="Q3606" s="493"/>
    </row>
    <row r="3607" spans="1:17" ht="15" customHeight="1">
      <c r="A3607" s="433" t="s">
        <v>611</v>
      </c>
      <c r="B3607" s="434"/>
      <c r="C3607" s="419" t="s">
        <v>589</v>
      </c>
      <c r="D3607" s="434" t="s">
        <v>1054</v>
      </c>
      <c r="E3607" s="419"/>
      <c r="F3607" s="419"/>
      <c r="G3607" s="589"/>
      <c r="H3607" s="590"/>
      <c r="I3607" s="590"/>
      <c r="P3607" s="493"/>
      <c r="Q3607" s="493"/>
    </row>
    <row r="3608" spans="1:17" ht="15" customHeight="1">
      <c r="A3608" s="433" t="s">
        <v>613</v>
      </c>
      <c r="B3608" s="434"/>
      <c r="C3608" s="419" t="s">
        <v>589</v>
      </c>
      <c r="D3608" s="434" t="s">
        <v>972</v>
      </c>
      <c r="E3608" s="419"/>
      <c r="F3608" s="419"/>
      <c r="G3608" s="589"/>
      <c r="H3608" s="590"/>
      <c r="I3608" s="590"/>
      <c r="P3608" s="493"/>
      <c r="Q3608" s="493"/>
    </row>
    <row r="3609" spans="1:17" ht="15" customHeight="1">
      <c r="A3609" s="438" t="s">
        <v>70</v>
      </c>
      <c r="B3609" s="438" t="s">
        <v>350</v>
      </c>
      <c r="C3609" s="439"/>
      <c r="D3609" s="440"/>
      <c r="E3609" s="441" t="s">
        <v>614</v>
      </c>
      <c r="F3609" s="441" t="s">
        <v>615</v>
      </c>
      <c r="G3609" s="442" t="s">
        <v>616</v>
      </c>
      <c r="H3609" s="443" t="s">
        <v>617</v>
      </c>
      <c r="I3609" s="443" t="s">
        <v>618</v>
      </c>
      <c r="P3609" s="493"/>
      <c r="Q3609" s="493"/>
    </row>
    <row r="3610" spans="1:17" ht="15" customHeight="1">
      <c r="A3610" s="444"/>
      <c r="B3610" s="444"/>
      <c r="C3610" s="445"/>
      <c r="D3610" s="446"/>
      <c r="E3610" s="447"/>
      <c r="F3610" s="447"/>
      <c r="G3610" s="448"/>
      <c r="H3610" s="449" t="s">
        <v>619</v>
      </c>
      <c r="I3610" s="449" t="s">
        <v>619</v>
      </c>
      <c r="P3610" s="493"/>
      <c r="Q3610" s="493"/>
    </row>
    <row r="3611" spans="1:17" ht="15" customHeight="1">
      <c r="A3611" s="450"/>
      <c r="B3611" s="451"/>
      <c r="C3611" s="452"/>
      <c r="D3611" s="490"/>
      <c r="E3611" s="491"/>
      <c r="F3611" s="492"/>
      <c r="G3611" s="456"/>
      <c r="H3611" s="457"/>
      <c r="I3611" s="457"/>
      <c r="P3611" s="493"/>
      <c r="Q3611" s="493"/>
    </row>
    <row r="3612" spans="1:17" ht="15" customHeight="1">
      <c r="A3612" s="458">
        <v>1</v>
      </c>
      <c r="B3612" s="459" t="s">
        <v>620</v>
      </c>
      <c r="D3612" s="495"/>
      <c r="E3612" s="496"/>
      <c r="F3612" s="497"/>
      <c r="G3612" s="464"/>
      <c r="H3612" s="465"/>
      <c r="I3612" s="466"/>
      <c r="P3612" s="493"/>
      <c r="Q3612" s="493"/>
    </row>
    <row r="3613" spans="1:17" ht="15" customHeight="1">
      <c r="A3613" s="458"/>
      <c r="B3613" s="459"/>
      <c r="C3613" s="460" t="s">
        <v>621</v>
      </c>
      <c r="D3613" s="495" t="s">
        <v>622</v>
      </c>
      <c r="E3613" s="496" t="s">
        <v>623</v>
      </c>
      <c r="F3613" s="497" t="s">
        <v>624</v>
      </c>
      <c r="G3613" s="464">
        <v>5.0000000000000001E-3</v>
      </c>
      <c r="H3613" s="465">
        <v>133600</v>
      </c>
      <c r="I3613" s="466">
        <f>G3613*H3613</f>
        <v>668</v>
      </c>
      <c r="P3613" s="493"/>
      <c r="Q3613" s="493"/>
    </row>
    <row r="3614" spans="1:17" ht="15" customHeight="1">
      <c r="A3614" s="458"/>
      <c r="B3614" s="459"/>
      <c r="C3614" s="460" t="s">
        <v>621</v>
      </c>
      <c r="D3614" s="495" t="s">
        <v>625</v>
      </c>
      <c r="E3614" s="496" t="s">
        <v>626</v>
      </c>
      <c r="F3614" s="497" t="s">
        <v>624</v>
      </c>
      <c r="G3614" s="464">
        <v>0.5</v>
      </c>
      <c r="H3614" s="465">
        <v>167000</v>
      </c>
      <c r="I3614" s="466">
        <f>G3614*H3614</f>
        <v>83500</v>
      </c>
      <c r="P3614" s="493"/>
      <c r="Q3614" s="493"/>
    </row>
    <row r="3615" spans="1:17" ht="15" customHeight="1">
      <c r="A3615" s="458"/>
      <c r="B3615" s="459"/>
      <c r="C3615" s="460" t="s">
        <v>621</v>
      </c>
      <c r="D3615" s="495" t="s">
        <v>679</v>
      </c>
      <c r="E3615" s="496" t="s">
        <v>627</v>
      </c>
      <c r="F3615" s="497" t="s">
        <v>624</v>
      </c>
      <c r="G3615" s="464">
        <v>0.05</v>
      </c>
      <c r="H3615" s="465">
        <v>200300</v>
      </c>
      <c r="I3615" s="466">
        <f>G3615*H3615</f>
        <v>10015</v>
      </c>
      <c r="P3615" s="493"/>
      <c r="Q3615" s="493"/>
    </row>
    <row r="3616" spans="1:17" ht="15" customHeight="1">
      <c r="A3616" s="458"/>
      <c r="B3616" s="459"/>
      <c r="C3616" s="460" t="s">
        <v>621</v>
      </c>
      <c r="D3616" s="495" t="s">
        <v>628</v>
      </c>
      <c r="E3616" s="496" t="s">
        <v>629</v>
      </c>
      <c r="F3616" s="497" t="s">
        <v>624</v>
      </c>
      <c r="G3616" s="464">
        <v>3.0000000000000001E-3</v>
      </c>
      <c r="H3616" s="465">
        <v>234000</v>
      </c>
      <c r="I3616" s="466">
        <f>G3616*H3616</f>
        <v>702</v>
      </c>
      <c r="P3616" s="493"/>
      <c r="Q3616" s="493"/>
    </row>
    <row r="3617" spans="1:17" ht="15" customHeight="1">
      <c r="A3617" s="458"/>
      <c r="B3617" s="459"/>
      <c r="D3617" s="495"/>
      <c r="E3617" s="496"/>
      <c r="F3617" s="497"/>
      <c r="G3617" s="464"/>
      <c r="H3617" s="465"/>
      <c r="I3617" s="466"/>
      <c r="P3617" s="493"/>
      <c r="Q3617" s="493"/>
    </row>
    <row r="3618" spans="1:17" ht="15" customHeight="1">
      <c r="A3618" s="458">
        <v>2</v>
      </c>
      <c r="B3618" s="459" t="s">
        <v>630</v>
      </c>
      <c r="D3618" s="495"/>
      <c r="E3618" s="496"/>
      <c r="F3618" s="497"/>
      <c r="G3618" s="464"/>
      <c r="H3618" s="465"/>
      <c r="I3618" s="466"/>
      <c r="P3618" s="493"/>
      <c r="Q3618" s="493"/>
    </row>
    <row r="3619" spans="1:17" ht="15" customHeight="1">
      <c r="A3619" s="458"/>
      <c r="B3619" s="459"/>
      <c r="C3619" s="460" t="s">
        <v>621</v>
      </c>
      <c r="D3619" s="495" t="s">
        <v>1055</v>
      </c>
      <c r="E3619" s="496"/>
      <c r="F3619" s="497" t="s">
        <v>33</v>
      </c>
      <c r="G3619" s="464">
        <v>1</v>
      </c>
      <c r="H3619" s="465" t="e">
        <v>#REF!</v>
      </c>
      <c r="I3619" s="466" t="e">
        <f>G3619*H3619</f>
        <v>#REF!</v>
      </c>
      <c r="P3619" s="493"/>
      <c r="Q3619" s="493"/>
    </row>
    <row r="3620" spans="1:17" ht="15" customHeight="1">
      <c r="A3620" s="511"/>
      <c r="B3620" s="512"/>
      <c r="C3620" s="513"/>
      <c r="D3620" s="514"/>
      <c r="E3620" s="515"/>
      <c r="F3620" s="516"/>
      <c r="G3620" s="517"/>
      <c r="H3620" s="518"/>
      <c r="I3620" s="518"/>
      <c r="P3620" s="493"/>
      <c r="Q3620" s="493"/>
    </row>
    <row r="3621" spans="1:17" ht="15" customHeight="1">
      <c r="A3621" s="473"/>
      <c r="B3621" s="474" t="s">
        <v>643</v>
      </c>
      <c r="C3621" s="475"/>
      <c r="D3621" s="498"/>
      <c r="E3621" s="499"/>
      <c r="F3621" s="500"/>
      <c r="G3621" s="479"/>
      <c r="H3621" s="480"/>
      <c r="I3621" s="480" t="e">
        <f>SUM(I3611:I3620)</f>
        <v>#REF!</v>
      </c>
      <c r="P3621" s="493"/>
      <c r="Q3621" s="493"/>
    </row>
    <row r="3622" spans="1:17" ht="15" customHeight="1">
      <c r="A3622" s="481"/>
      <c r="B3622" s="482" t="s">
        <v>644</v>
      </c>
      <c r="C3622" s="483"/>
      <c r="D3622" s="501"/>
      <c r="E3622" s="483"/>
      <c r="F3622" s="486">
        <v>0.15</v>
      </c>
      <c r="G3622" s="487"/>
      <c r="H3622" s="488"/>
      <c r="I3622" s="480" t="e">
        <f>I3621*F3622</f>
        <v>#REF!</v>
      </c>
      <c r="P3622" s="493"/>
      <c r="Q3622" s="493"/>
    </row>
    <row r="3623" spans="1:17" ht="15" customHeight="1">
      <c r="A3623" s="481"/>
      <c r="B3623" s="482" t="s">
        <v>645</v>
      </c>
      <c r="C3623" s="483"/>
      <c r="D3623" s="501"/>
      <c r="E3623" s="483"/>
      <c r="F3623" s="483"/>
      <c r="G3623" s="487"/>
      <c r="H3623" s="488"/>
      <c r="I3623" s="480" t="e">
        <f>I3621+I3622</f>
        <v>#REF!</v>
      </c>
      <c r="P3623" s="493"/>
      <c r="Q3623" s="493"/>
    </row>
    <row r="3624" spans="1:17" ht="15" customHeight="1">
      <c r="A3624" s="502" t="s">
        <v>657</v>
      </c>
      <c r="B3624" s="503"/>
      <c r="C3624" s="504"/>
      <c r="D3624" s="503"/>
      <c r="E3624" s="504"/>
      <c r="F3624" s="504"/>
      <c r="G3624" s="505"/>
      <c r="H3624" s="506"/>
      <c r="I3624" s="507"/>
      <c r="P3624" s="493"/>
      <c r="Q3624" s="493"/>
    </row>
    <row r="3625" spans="1:17" ht="15" customHeight="1">
      <c r="A3625" s="544"/>
      <c r="B3625" s="503"/>
      <c r="C3625" s="504"/>
      <c r="D3625" s="503"/>
      <c r="E3625" s="504"/>
      <c r="F3625" s="504"/>
      <c r="G3625" s="505"/>
      <c r="H3625" s="506"/>
      <c r="I3625" s="507"/>
      <c r="P3625" s="493"/>
      <c r="Q3625" s="493"/>
    </row>
    <row r="3626" spans="1:17" ht="15" customHeight="1">
      <c r="A3626" s="433" t="s">
        <v>611</v>
      </c>
      <c r="B3626" s="434"/>
      <c r="C3626" s="419" t="s">
        <v>589</v>
      </c>
      <c r="D3626" s="434" t="s">
        <v>1056</v>
      </c>
      <c r="E3626" s="419"/>
      <c r="F3626" s="419"/>
      <c r="G3626" s="589"/>
      <c r="H3626" s="590"/>
      <c r="I3626" s="590"/>
      <c r="P3626" s="493"/>
      <c r="Q3626" s="493"/>
    </row>
    <row r="3627" spans="1:17" ht="15" customHeight="1">
      <c r="A3627" s="433" t="s">
        <v>613</v>
      </c>
      <c r="B3627" s="434"/>
      <c r="C3627" s="419" t="s">
        <v>589</v>
      </c>
      <c r="D3627" s="434" t="s">
        <v>972</v>
      </c>
      <c r="E3627" s="419"/>
      <c r="F3627" s="419"/>
      <c r="G3627" s="589"/>
      <c r="H3627" s="590"/>
      <c r="I3627" s="590"/>
      <c r="P3627" s="493"/>
      <c r="Q3627" s="493"/>
    </row>
    <row r="3628" spans="1:17" ht="15" customHeight="1">
      <c r="A3628" s="438" t="s">
        <v>70</v>
      </c>
      <c r="B3628" s="438" t="s">
        <v>350</v>
      </c>
      <c r="C3628" s="439"/>
      <c r="D3628" s="440"/>
      <c r="E3628" s="441" t="s">
        <v>614</v>
      </c>
      <c r="F3628" s="441" t="s">
        <v>615</v>
      </c>
      <c r="G3628" s="442" t="s">
        <v>616</v>
      </c>
      <c r="H3628" s="443" t="s">
        <v>617</v>
      </c>
      <c r="I3628" s="443" t="s">
        <v>618</v>
      </c>
      <c r="P3628" s="493"/>
      <c r="Q3628" s="493"/>
    </row>
    <row r="3629" spans="1:17" ht="15" customHeight="1">
      <c r="A3629" s="444"/>
      <c r="B3629" s="444"/>
      <c r="C3629" s="445"/>
      <c r="D3629" s="446"/>
      <c r="E3629" s="447"/>
      <c r="F3629" s="447"/>
      <c r="G3629" s="448"/>
      <c r="H3629" s="449" t="s">
        <v>619</v>
      </c>
      <c r="I3629" s="449" t="s">
        <v>619</v>
      </c>
      <c r="P3629" s="493"/>
      <c r="Q3629" s="493"/>
    </row>
    <row r="3630" spans="1:17" ht="15" customHeight="1">
      <c r="A3630" s="450"/>
      <c r="B3630" s="451"/>
      <c r="C3630" s="452"/>
      <c r="D3630" s="490"/>
      <c r="E3630" s="491"/>
      <c r="F3630" s="492"/>
      <c r="G3630" s="456"/>
      <c r="H3630" s="457"/>
      <c r="I3630" s="457"/>
      <c r="P3630" s="493"/>
      <c r="Q3630" s="493"/>
    </row>
    <row r="3631" spans="1:17" ht="15" customHeight="1">
      <c r="A3631" s="458">
        <v>1</v>
      </c>
      <c r="B3631" s="459" t="s">
        <v>620</v>
      </c>
      <c r="D3631" s="495"/>
      <c r="E3631" s="496"/>
      <c r="F3631" s="497"/>
      <c r="G3631" s="464"/>
      <c r="H3631" s="465"/>
      <c r="I3631" s="466"/>
      <c r="P3631" s="493"/>
      <c r="Q3631" s="493"/>
    </row>
    <row r="3632" spans="1:17" ht="15" customHeight="1">
      <c r="A3632" s="458"/>
      <c r="B3632" s="459"/>
      <c r="C3632" s="460" t="s">
        <v>621</v>
      </c>
      <c r="D3632" s="495" t="s">
        <v>622</v>
      </c>
      <c r="E3632" s="496" t="s">
        <v>623</v>
      </c>
      <c r="F3632" s="497" t="s">
        <v>624</v>
      </c>
      <c r="G3632" s="464">
        <v>1.4999999999999999E-2</v>
      </c>
      <c r="H3632" s="465">
        <v>133600</v>
      </c>
      <c r="I3632" s="466">
        <f>G3632*H3632</f>
        <v>2004</v>
      </c>
      <c r="P3632" s="493"/>
      <c r="Q3632" s="493"/>
    </row>
    <row r="3633" spans="1:17" ht="15" customHeight="1">
      <c r="A3633" s="458"/>
      <c r="B3633" s="459"/>
      <c r="C3633" s="460" t="s">
        <v>621</v>
      </c>
      <c r="D3633" s="495" t="s">
        <v>625</v>
      </c>
      <c r="E3633" s="496" t="s">
        <v>626</v>
      </c>
      <c r="F3633" s="497" t="s">
        <v>624</v>
      </c>
      <c r="G3633" s="464">
        <v>0.15</v>
      </c>
      <c r="H3633" s="465">
        <v>167000</v>
      </c>
      <c r="I3633" s="466">
        <f>G3633*H3633</f>
        <v>25050</v>
      </c>
      <c r="P3633" s="493"/>
      <c r="Q3633" s="493"/>
    </row>
    <row r="3634" spans="1:17" ht="15" customHeight="1">
      <c r="A3634" s="458"/>
      <c r="B3634" s="459"/>
      <c r="C3634" s="460" t="s">
        <v>621</v>
      </c>
      <c r="D3634" s="495" t="s">
        <v>679</v>
      </c>
      <c r="E3634" s="496" t="s">
        <v>627</v>
      </c>
      <c r="F3634" s="497" t="s">
        <v>624</v>
      </c>
      <c r="G3634" s="464">
        <v>1.4999999999999999E-2</v>
      </c>
      <c r="H3634" s="465">
        <v>200300</v>
      </c>
      <c r="I3634" s="466">
        <f>G3634*H3634</f>
        <v>3004.5</v>
      </c>
      <c r="P3634" s="493"/>
      <c r="Q3634" s="493"/>
    </row>
    <row r="3635" spans="1:17" ht="15" customHeight="1">
      <c r="A3635" s="458"/>
      <c r="B3635" s="459"/>
      <c r="C3635" s="460" t="s">
        <v>621</v>
      </c>
      <c r="D3635" s="495" t="s">
        <v>628</v>
      </c>
      <c r="E3635" s="496" t="s">
        <v>629</v>
      </c>
      <c r="F3635" s="497" t="s">
        <v>624</v>
      </c>
      <c r="G3635" s="464">
        <v>8.0000000000000004E-4</v>
      </c>
      <c r="H3635" s="465">
        <v>234000</v>
      </c>
      <c r="I3635" s="466">
        <f>G3635*H3635</f>
        <v>187.20000000000002</v>
      </c>
      <c r="P3635" s="493"/>
      <c r="Q3635" s="493"/>
    </row>
    <row r="3636" spans="1:17" ht="15" customHeight="1">
      <c r="A3636" s="458"/>
      <c r="B3636" s="459"/>
      <c r="D3636" s="495"/>
      <c r="E3636" s="496"/>
      <c r="F3636" s="497"/>
      <c r="G3636" s="464"/>
      <c r="H3636" s="465"/>
      <c r="I3636" s="466"/>
      <c r="P3636" s="493"/>
      <c r="Q3636" s="493"/>
    </row>
    <row r="3637" spans="1:17" ht="15" customHeight="1">
      <c r="A3637" s="458">
        <v>2</v>
      </c>
      <c r="B3637" s="459" t="s">
        <v>630</v>
      </c>
      <c r="D3637" s="495"/>
      <c r="E3637" s="496"/>
      <c r="F3637" s="497"/>
      <c r="G3637" s="464"/>
      <c r="H3637" s="465"/>
      <c r="I3637" s="466"/>
      <c r="P3637" s="493"/>
      <c r="Q3637" s="493"/>
    </row>
    <row r="3638" spans="1:17" ht="15" customHeight="1">
      <c r="A3638" s="458"/>
      <c r="B3638" s="459"/>
      <c r="C3638" s="460" t="s">
        <v>621</v>
      </c>
      <c r="D3638" s="495" t="s">
        <v>1057</v>
      </c>
      <c r="E3638" s="496"/>
      <c r="F3638" s="497" t="s">
        <v>33</v>
      </c>
      <c r="G3638" s="464">
        <v>1</v>
      </c>
      <c r="H3638" s="465">
        <v>85000</v>
      </c>
      <c r="I3638" s="466">
        <f>G3638*H3638</f>
        <v>85000</v>
      </c>
      <c r="P3638" s="493"/>
      <c r="Q3638" s="493"/>
    </row>
    <row r="3639" spans="1:17" ht="15" customHeight="1">
      <c r="A3639" s="511"/>
      <c r="B3639" s="512"/>
      <c r="C3639" s="513"/>
      <c r="D3639" s="514"/>
      <c r="E3639" s="515"/>
      <c r="F3639" s="516"/>
      <c r="G3639" s="517"/>
      <c r="H3639" s="518"/>
      <c r="I3639" s="518"/>
      <c r="P3639" s="493"/>
      <c r="Q3639" s="493"/>
    </row>
    <row r="3640" spans="1:17" ht="15" customHeight="1">
      <c r="A3640" s="473"/>
      <c r="B3640" s="474" t="s">
        <v>643</v>
      </c>
      <c r="C3640" s="475"/>
      <c r="D3640" s="498"/>
      <c r="E3640" s="499"/>
      <c r="F3640" s="500"/>
      <c r="G3640" s="479"/>
      <c r="H3640" s="480"/>
      <c r="I3640" s="480">
        <f>SUM(I3630:I3639)</f>
        <v>115245.7</v>
      </c>
      <c r="P3640" s="493"/>
      <c r="Q3640" s="493"/>
    </row>
    <row r="3641" spans="1:17" ht="15" customHeight="1">
      <c r="A3641" s="481"/>
      <c r="B3641" s="482" t="s">
        <v>644</v>
      </c>
      <c r="C3641" s="483"/>
      <c r="D3641" s="501"/>
      <c r="E3641" s="483"/>
      <c r="F3641" s="486">
        <v>0.15</v>
      </c>
      <c r="G3641" s="487"/>
      <c r="H3641" s="488"/>
      <c r="I3641" s="480">
        <f>I3640*F3641</f>
        <v>17286.855</v>
      </c>
      <c r="P3641" s="493"/>
      <c r="Q3641" s="493"/>
    </row>
    <row r="3642" spans="1:17" ht="15" customHeight="1">
      <c r="A3642" s="481"/>
      <c r="B3642" s="482" t="s">
        <v>645</v>
      </c>
      <c r="C3642" s="483"/>
      <c r="D3642" s="501"/>
      <c r="E3642" s="483"/>
      <c r="F3642" s="483"/>
      <c r="G3642" s="487"/>
      <c r="H3642" s="488"/>
      <c r="I3642" s="480">
        <f>I3640+I3641</f>
        <v>132532.55499999999</v>
      </c>
      <c r="P3642" s="493"/>
      <c r="Q3642" s="493"/>
    </row>
    <row r="3643" spans="1:17" ht="14.5">
      <c r="A3643" s="544" t="s">
        <v>657</v>
      </c>
      <c r="B3643" s="503"/>
      <c r="C3643" s="504"/>
      <c r="D3643" s="503"/>
      <c r="E3643" s="504"/>
      <c r="F3643" s="504"/>
      <c r="G3643" s="505"/>
      <c r="H3643" s="506"/>
      <c r="I3643" s="507"/>
      <c r="P3643" s="493"/>
      <c r="Q3643" s="493"/>
    </row>
    <row r="3644" spans="1:17" ht="14.5">
      <c r="A3644" s="544"/>
      <c r="B3644" s="503"/>
      <c r="C3644" s="504"/>
      <c r="D3644" s="503"/>
      <c r="E3644" s="504"/>
      <c r="F3644" s="504"/>
      <c r="G3644" s="505"/>
      <c r="H3644" s="506"/>
      <c r="I3644" s="507"/>
      <c r="P3644" s="493"/>
      <c r="Q3644" s="493"/>
    </row>
    <row r="3645" spans="1:17" ht="16.5" hidden="1">
      <c r="A3645" s="433" t="s">
        <v>611</v>
      </c>
      <c r="B3645" s="434"/>
      <c r="C3645" s="419" t="s">
        <v>589</v>
      </c>
      <c r="D3645" s="434" t="s">
        <v>1058</v>
      </c>
      <c r="E3645" s="419"/>
      <c r="F3645" s="419"/>
      <c r="G3645" s="589"/>
      <c r="H3645" s="590"/>
      <c r="I3645" s="590"/>
      <c r="P3645" s="493"/>
      <c r="Q3645" s="493"/>
    </row>
    <row r="3646" spans="1:17" ht="16.5" hidden="1">
      <c r="A3646" s="433" t="s">
        <v>613</v>
      </c>
      <c r="B3646" s="434"/>
      <c r="C3646" s="419" t="s">
        <v>589</v>
      </c>
      <c r="D3646" s="434" t="s">
        <v>972</v>
      </c>
      <c r="E3646" s="419"/>
      <c r="F3646" s="419"/>
      <c r="G3646" s="589"/>
      <c r="H3646" s="590"/>
      <c r="I3646" s="590"/>
      <c r="P3646" s="493"/>
      <c r="Q3646" s="493"/>
    </row>
    <row r="3647" spans="1:17" ht="16.5" hidden="1">
      <c r="A3647" s="438" t="s">
        <v>70</v>
      </c>
      <c r="B3647" s="438" t="s">
        <v>350</v>
      </c>
      <c r="C3647" s="439"/>
      <c r="D3647" s="440"/>
      <c r="E3647" s="441" t="s">
        <v>614</v>
      </c>
      <c r="F3647" s="441" t="s">
        <v>615</v>
      </c>
      <c r="G3647" s="442" t="s">
        <v>616</v>
      </c>
      <c r="H3647" s="443" t="s">
        <v>617</v>
      </c>
      <c r="I3647" s="443" t="s">
        <v>618</v>
      </c>
      <c r="P3647" s="493"/>
      <c r="Q3647" s="493"/>
    </row>
    <row r="3648" spans="1:17" ht="16.5" hidden="1">
      <c r="A3648" s="444"/>
      <c r="B3648" s="444"/>
      <c r="C3648" s="445"/>
      <c r="D3648" s="446"/>
      <c r="E3648" s="447"/>
      <c r="F3648" s="447"/>
      <c r="G3648" s="448"/>
      <c r="H3648" s="449" t="s">
        <v>619</v>
      </c>
      <c r="I3648" s="449" t="s">
        <v>619</v>
      </c>
      <c r="P3648" s="493"/>
      <c r="Q3648" s="493"/>
    </row>
    <row r="3649" spans="1:17" ht="14.5" hidden="1">
      <c r="A3649" s="450"/>
      <c r="B3649" s="451"/>
      <c r="C3649" s="452"/>
      <c r="D3649" s="490"/>
      <c r="E3649" s="491"/>
      <c r="F3649" s="492"/>
      <c r="G3649" s="456"/>
      <c r="H3649" s="457"/>
      <c r="I3649" s="457"/>
      <c r="P3649" s="493"/>
      <c r="Q3649" s="493"/>
    </row>
    <row r="3650" spans="1:17" ht="14.5" hidden="1">
      <c r="A3650" s="458">
        <v>1</v>
      </c>
      <c r="B3650" s="459" t="s">
        <v>620</v>
      </c>
      <c r="D3650" s="495"/>
      <c r="E3650" s="496"/>
      <c r="F3650" s="497"/>
      <c r="G3650" s="464"/>
      <c r="H3650" s="465"/>
      <c r="I3650" s="466"/>
      <c r="P3650" s="493"/>
      <c r="Q3650" s="493"/>
    </row>
    <row r="3651" spans="1:17" ht="14.5" hidden="1">
      <c r="A3651" s="458"/>
      <c r="B3651" s="459"/>
      <c r="C3651" s="460" t="s">
        <v>621</v>
      </c>
      <c r="D3651" s="495" t="s">
        <v>622</v>
      </c>
      <c r="E3651" s="496" t="s">
        <v>623</v>
      </c>
      <c r="F3651" s="497" t="s">
        <v>624</v>
      </c>
      <c r="G3651" s="464">
        <v>0.05</v>
      </c>
      <c r="H3651" s="465">
        <f>H3632</f>
        <v>133600</v>
      </c>
      <c r="I3651" s="466">
        <f>G3651*H3651</f>
        <v>6680</v>
      </c>
      <c r="P3651" s="493"/>
      <c r="Q3651" s="493"/>
    </row>
    <row r="3652" spans="1:17" ht="14.5" hidden="1">
      <c r="A3652" s="458"/>
      <c r="B3652" s="459"/>
      <c r="C3652" s="460" t="s">
        <v>621</v>
      </c>
      <c r="D3652" s="495" t="s">
        <v>625</v>
      </c>
      <c r="E3652" s="496" t="s">
        <v>626</v>
      </c>
      <c r="F3652" s="497" t="s">
        <v>624</v>
      </c>
      <c r="G3652" s="464">
        <v>0.5</v>
      </c>
      <c r="H3652" s="465">
        <f>H3633</f>
        <v>167000</v>
      </c>
      <c r="I3652" s="466">
        <f>G3652*H3652</f>
        <v>83500</v>
      </c>
      <c r="P3652" s="493"/>
      <c r="Q3652" s="493"/>
    </row>
    <row r="3653" spans="1:17" ht="14.5" hidden="1">
      <c r="A3653" s="458"/>
      <c r="B3653" s="459"/>
      <c r="C3653" s="460" t="s">
        <v>621</v>
      </c>
      <c r="D3653" s="495" t="s">
        <v>679</v>
      </c>
      <c r="E3653" s="496" t="s">
        <v>627</v>
      </c>
      <c r="F3653" s="497" t="s">
        <v>624</v>
      </c>
      <c r="G3653" s="464">
        <v>0.05</v>
      </c>
      <c r="H3653" s="465">
        <f>H3634</f>
        <v>200300</v>
      </c>
      <c r="I3653" s="466">
        <f>G3653*H3653</f>
        <v>10015</v>
      </c>
      <c r="P3653" s="493"/>
      <c r="Q3653" s="493"/>
    </row>
    <row r="3654" spans="1:17" ht="14.5" hidden="1">
      <c r="A3654" s="458"/>
      <c r="B3654" s="459"/>
      <c r="C3654" s="460" t="s">
        <v>621</v>
      </c>
      <c r="D3654" s="495" t="s">
        <v>628</v>
      </c>
      <c r="E3654" s="496" t="s">
        <v>629</v>
      </c>
      <c r="F3654" s="497" t="s">
        <v>624</v>
      </c>
      <c r="G3654" s="464">
        <f>G3653/20</f>
        <v>2.5000000000000001E-3</v>
      </c>
      <c r="H3654" s="465">
        <f>H3635</f>
        <v>234000</v>
      </c>
      <c r="I3654" s="466">
        <f>G3654*H3654</f>
        <v>585</v>
      </c>
      <c r="P3654" s="493"/>
      <c r="Q3654" s="493"/>
    </row>
    <row r="3655" spans="1:17" ht="14.5" hidden="1">
      <c r="A3655" s="458"/>
      <c r="B3655" s="459"/>
      <c r="D3655" s="495"/>
      <c r="E3655" s="496"/>
      <c r="F3655" s="497"/>
      <c r="G3655" s="464"/>
      <c r="H3655" s="465"/>
      <c r="I3655" s="466"/>
      <c r="P3655" s="493"/>
      <c r="Q3655" s="493"/>
    </row>
    <row r="3656" spans="1:17" ht="14.5" hidden="1">
      <c r="A3656" s="458">
        <v>2</v>
      </c>
      <c r="B3656" s="459" t="s">
        <v>630</v>
      </c>
      <c r="D3656" s="495"/>
      <c r="E3656" s="496"/>
      <c r="F3656" s="497"/>
      <c r="G3656" s="464"/>
      <c r="H3656" s="465"/>
      <c r="I3656" s="466"/>
      <c r="P3656" s="493"/>
      <c r="Q3656" s="493"/>
    </row>
    <row r="3657" spans="1:17" ht="14.5" hidden="1">
      <c r="A3657" s="458"/>
      <c r="B3657" s="459"/>
      <c r="C3657" s="460" t="s">
        <v>621</v>
      </c>
      <c r="D3657" s="591" t="s">
        <v>1059</v>
      </c>
      <c r="E3657" s="592"/>
      <c r="F3657" s="497" t="s">
        <v>33</v>
      </c>
      <c r="G3657" s="464">
        <v>1</v>
      </c>
      <c r="H3657" s="465">
        <v>0</v>
      </c>
      <c r="I3657" s="466">
        <f>G3657*H3657</f>
        <v>0</v>
      </c>
      <c r="P3657" s="493"/>
      <c r="Q3657" s="493"/>
    </row>
    <row r="3658" spans="1:17" ht="14.5" hidden="1">
      <c r="A3658" s="511"/>
      <c r="B3658" s="512"/>
      <c r="C3658" s="513"/>
      <c r="D3658" s="514"/>
      <c r="E3658" s="515"/>
      <c r="F3658" s="516"/>
      <c r="G3658" s="517"/>
      <c r="H3658" s="518"/>
      <c r="I3658" s="518"/>
      <c r="P3658" s="493"/>
      <c r="Q3658" s="493"/>
    </row>
    <row r="3659" spans="1:17" ht="14.5" hidden="1">
      <c r="A3659" s="473"/>
      <c r="B3659" s="474" t="s">
        <v>643</v>
      </c>
      <c r="C3659" s="475"/>
      <c r="D3659" s="498"/>
      <c r="E3659" s="499"/>
      <c r="F3659" s="500"/>
      <c r="G3659" s="479"/>
      <c r="H3659" s="480"/>
      <c r="I3659" s="480">
        <f>SUM(I3649:I3658)</f>
        <v>100780</v>
      </c>
      <c r="P3659" s="493"/>
      <c r="Q3659" s="493"/>
    </row>
    <row r="3660" spans="1:17" ht="14.5" hidden="1">
      <c r="A3660" s="481"/>
      <c r="B3660" s="482" t="s">
        <v>644</v>
      </c>
      <c r="C3660" s="483"/>
      <c r="D3660" s="501"/>
      <c r="E3660" s="483"/>
      <c r="F3660" s="486">
        <v>0.15</v>
      </c>
      <c r="G3660" s="487"/>
      <c r="H3660" s="488"/>
      <c r="I3660" s="480">
        <f>I3659*F3660</f>
        <v>15117</v>
      </c>
      <c r="P3660" s="493"/>
      <c r="Q3660" s="493"/>
    </row>
    <row r="3661" spans="1:17" ht="14.5" hidden="1">
      <c r="A3661" s="481"/>
      <c r="B3661" s="482" t="s">
        <v>645</v>
      </c>
      <c r="C3661" s="483"/>
      <c r="D3661" s="501"/>
      <c r="E3661" s="483"/>
      <c r="F3661" s="483"/>
      <c r="G3661" s="487"/>
      <c r="H3661" s="488"/>
      <c r="I3661" s="480">
        <f>I3659+I3660</f>
        <v>115897</v>
      </c>
      <c r="P3661" s="493"/>
      <c r="Q3661" s="493"/>
    </row>
    <row r="3662" spans="1:17" ht="14.5" hidden="1">
      <c r="A3662" s="502" t="s">
        <v>657</v>
      </c>
      <c r="B3662" s="503"/>
      <c r="C3662" s="504"/>
      <c r="D3662" s="503"/>
      <c r="E3662" s="504"/>
      <c r="F3662" s="504"/>
      <c r="G3662" s="505"/>
      <c r="H3662" s="506"/>
      <c r="I3662" s="507"/>
      <c r="P3662" s="493"/>
      <c r="Q3662" s="493"/>
    </row>
    <row r="3663" spans="1:17" ht="14.5" hidden="1">
      <c r="A3663" s="502"/>
      <c r="B3663" s="503"/>
      <c r="C3663" s="504"/>
      <c r="D3663" s="503"/>
      <c r="E3663" s="504"/>
      <c r="F3663" s="504"/>
      <c r="G3663" s="505"/>
      <c r="H3663" s="506"/>
      <c r="I3663" s="507"/>
      <c r="P3663" s="493"/>
      <c r="Q3663" s="493"/>
    </row>
    <row r="3664" spans="1:17" ht="15" customHeight="1">
      <c r="A3664" s="433" t="s">
        <v>611</v>
      </c>
      <c r="B3664" s="434"/>
      <c r="C3664" s="419" t="s">
        <v>589</v>
      </c>
      <c r="D3664" s="434" t="s">
        <v>1060</v>
      </c>
      <c r="E3664" s="419"/>
      <c r="F3664" s="419"/>
      <c r="G3664" s="589"/>
      <c r="H3664" s="590"/>
      <c r="I3664" s="590"/>
      <c r="P3664" s="493"/>
      <c r="Q3664" s="493"/>
    </row>
    <row r="3665" spans="1:17" ht="15" customHeight="1">
      <c r="A3665" s="433" t="s">
        <v>613</v>
      </c>
      <c r="B3665" s="434"/>
      <c r="C3665" s="419" t="s">
        <v>589</v>
      </c>
      <c r="D3665" s="434" t="s">
        <v>972</v>
      </c>
      <c r="E3665" s="419"/>
      <c r="F3665" s="419"/>
      <c r="G3665" s="589"/>
      <c r="H3665" s="590"/>
      <c r="I3665" s="590"/>
      <c r="P3665" s="493"/>
      <c r="Q3665" s="493"/>
    </row>
    <row r="3666" spans="1:17" ht="15" customHeight="1">
      <c r="A3666" s="438" t="s">
        <v>70</v>
      </c>
      <c r="B3666" s="438" t="s">
        <v>350</v>
      </c>
      <c r="C3666" s="439"/>
      <c r="D3666" s="440"/>
      <c r="E3666" s="441" t="s">
        <v>614</v>
      </c>
      <c r="F3666" s="441" t="s">
        <v>615</v>
      </c>
      <c r="G3666" s="442" t="s">
        <v>616</v>
      </c>
      <c r="H3666" s="443" t="s">
        <v>617</v>
      </c>
      <c r="I3666" s="443" t="s">
        <v>618</v>
      </c>
      <c r="P3666" s="493"/>
      <c r="Q3666" s="493"/>
    </row>
    <row r="3667" spans="1:17" ht="15" customHeight="1">
      <c r="A3667" s="444"/>
      <c r="B3667" s="444"/>
      <c r="C3667" s="445"/>
      <c r="D3667" s="446"/>
      <c r="E3667" s="447"/>
      <c r="F3667" s="447"/>
      <c r="G3667" s="448"/>
      <c r="H3667" s="449" t="s">
        <v>619</v>
      </c>
      <c r="I3667" s="449" t="s">
        <v>619</v>
      </c>
      <c r="P3667" s="493"/>
      <c r="Q3667" s="493"/>
    </row>
    <row r="3668" spans="1:17" ht="15" customHeight="1">
      <c r="A3668" s="450"/>
      <c r="B3668" s="451"/>
      <c r="C3668" s="452"/>
      <c r="D3668" s="490"/>
      <c r="E3668" s="491"/>
      <c r="F3668" s="492"/>
      <c r="G3668" s="456"/>
      <c r="H3668" s="457"/>
      <c r="I3668" s="457"/>
      <c r="P3668" s="493"/>
      <c r="Q3668" s="493"/>
    </row>
    <row r="3669" spans="1:17" ht="15" customHeight="1">
      <c r="A3669" s="458">
        <v>1</v>
      </c>
      <c r="B3669" s="459" t="s">
        <v>620</v>
      </c>
      <c r="D3669" s="495"/>
      <c r="E3669" s="496"/>
      <c r="F3669" s="497"/>
      <c r="G3669" s="464"/>
      <c r="H3669" s="465"/>
      <c r="I3669" s="466"/>
      <c r="P3669" s="493"/>
      <c r="Q3669" s="493"/>
    </row>
    <row r="3670" spans="1:17" ht="15" customHeight="1">
      <c r="A3670" s="458"/>
      <c r="B3670" s="459"/>
      <c r="C3670" s="460" t="s">
        <v>621</v>
      </c>
      <c r="D3670" s="495" t="s">
        <v>622</v>
      </c>
      <c r="E3670" s="496" t="s">
        <v>623</v>
      </c>
      <c r="F3670" s="497" t="s">
        <v>624</v>
      </c>
      <c r="G3670" s="464">
        <v>0.02</v>
      </c>
      <c r="H3670" s="465">
        <v>133600</v>
      </c>
      <c r="I3670" s="466">
        <f>G3670*H3670</f>
        <v>2672</v>
      </c>
      <c r="P3670" s="493"/>
      <c r="Q3670" s="493"/>
    </row>
    <row r="3671" spans="1:17" ht="15" customHeight="1">
      <c r="A3671" s="458"/>
      <c r="B3671" s="459"/>
      <c r="C3671" s="460" t="s">
        <v>621</v>
      </c>
      <c r="D3671" s="495" t="s">
        <v>625</v>
      </c>
      <c r="E3671" s="496" t="s">
        <v>626</v>
      </c>
      <c r="F3671" s="497" t="s">
        <v>624</v>
      </c>
      <c r="G3671" s="464">
        <v>0.2</v>
      </c>
      <c r="H3671" s="465">
        <v>167000</v>
      </c>
      <c r="I3671" s="466">
        <f>G3671*H3671</f>
        <v>33400</v>
      </c>
      <c r="P3671" s="493"/>
      <c r="Q3671" s="493"/>
    </row>
    <row r="3672" spans="1:17" ht="15" customHeight="1">
      <c r="A3672" s="458"/>
      <c r="B3672" s="459"/>
      <c r="C3672" s="460" t="s">
        <v>621</v>
      </c>
      <c r="D3672" s="495" t="s">
        <v>679</v>
      </c>
      <c r="E3672" s="496" t="s">
        <v>627</v>
      </c>
      <c r="F3672" s="497" t="s">
        <v>624</v>
      </c>
      <c r="G3672" s="464">
        <v>0.02</v>
      </c>
      <c r="H3672" s="465">
        <v>200300</v>
      </c>
      <c r="I3672" s="466">
        <f>G3672*H3672</f>
        <v>4006</v>
      </c>
      <c r="P3672" s="493"/>
      <c r="Q3672" s="493"/>
    </row>
    <row r="3673" spans="1:17" ht="15" customHeight="1">
      <c r="A3673" s="458"/>
      <c r="B3673" s="459"/>
      <c r="C3673" s="460" t="s">
        <v>621</v>
      </c>
      <c r="D3673" s="495" t="s">
        <v>628</v>
      </c>
      <c r="E3673" s="496" t="s">
        <v>629</v>
      </c>
      <c r="F3673" s="497" t="s">
        <v>624</v>
      </c>
      <c r="G3673" s="464">
        <f>G3672/20</f>
        <v>1E-3</v>
      </c>
      <c r="H3673" s="465">
        <v>234000</v>
      </c>
      <c r="I3673" s="466">
        <f>G3673*H3673</f>
        <v>234</v>
      </c>
      <c r="P3673" s="493"/>
      <c r="Q3673" s="493"/>
    </row>
    <row r="3674" spans="1:17" ht="15" customHeight="1">
      <c r="A3674" s="458"/>
      <c r="B3674" s="459"/>
      <c r="D3674" s="495"/>
      <c r="E3674" s="496"/>
      <c r="F3674" s="497"/>
      <c r="G3674" s="464"/>
      <c r="H3674" s="465"/>
      <c r="I3674" s="466"/>
      <c r="P3674" s="493"/>
      <c r="Q3674" s="493"/>
    </row>
    <row r="3675" spans="1:17" ht="15" customHeight="1">
      <c r="A3675" s="458">
        <v>2</v>
      </c>
      <c r="B3675" s="459" t="s">
        <v>630</v>
      </c>
      <c r="D3675" s="495"/>
      <c r="E3675" s="496"/>
      <c r="F3675" s="497"/>
      <c r="G3675" s="464"/>
      <c r="H3675" s="465"/>
      <c r="I3675" s="466"/>
      <c r="P3675" s="493"/>
      <c r="Q3675" s="493"/>
    </row>
    <row r="3676" spans="1:17" ht="15" customHeight="1">
      <c r="A3676" s="458"/>
      <c r="B3676" s="459"/>
      <c r="C3676" s="460" t="s">
        <v>621</v>
      </c>
      <c r="D3676" s="495" t="s">
        <v>1061</v>
      </c>
      <c r="E3676" s="496"/>
      <c r="F3676" s="497" t="s">
        <v>33</v>
      </c>
      <c r="G3676" s="464">
        <v>1</v>
      </c>
      <c r="H3676" s="465" t="e">
        <v>#REF!</v>
      </c>
      <c r="I3676" s="466" t="e">
        <f>G3676*H3676</f>
        <v>#REF!</v>
      </c>
      <c r="P3676" s="493"/>
      <c r="Q3676" s="493"/>
    </row>
    <row r="3677" spans="1:17" ht="15" customHeight="1">
      <c r="A3677" s="511"/>
      <c r="B3677" s="512"/>
      <c r="C3677" s="513"/>
      <c r="D3677" s="514"/>
      <c r="E3677" s="515"/>
      <c r="F3677" s="516"/>
      <c r="G3677" s="517"/>
      <c r="H3677" s="518"/>
      <c r="I3677" s="518"/>
      <c r="P3677" s="493"/>
      <c r="Q3677" s="493"/>
    </row>
    <row r="3678" spans="1:17" ht="15" customHeight="1">
      <c r="A3678" s="473"/>
      <c r="B3678" s="474" t="s">
        <v>643</v>
      </c>
      <c r="C3678" s="475"/>
      <c r="D3678" s="498"/>
      <c r="E3678" s="499"/>
      <c r="F3678" s="500"/>
      <c r="G3678" s="479"/>
      <c r="H3678" s="480"/>
      <c r="I3678" s="480" t="e">
        <f>SUM(I3668:I3677)</f>
        <v>#REF!</v>
      </c>
      <c r="P3678" s="493"/>
      <c r="Q3678" s="493"/>
    </row>
    <row r="3679" spans="1:17" ht="15" customHeight="1">
      <c r="A3679" s="481"/>
      <c r="B3679" s="482" t="s">
        <v>644</v>
      </c>
      <c r="C3679" s="483"/>
      <c r="D3679" s="501"/>
      <c r="E3679" s="483"/>
      <c r="F3679" s="486">
        <v>0.15</v>
      </c>
      <c r="G3679" s="487"/>
      <c r="H3679" s="488"/>
      <c r="I3679" s="480" t="e">
        <f>I3678*F3679</f>
        <v>#REF!</v>
      </c>
      <c r="P3679" s="493"/>
      <c r="Q3679" s="493"/>
    </row>
    <row r="3680" spans="1:17" ht="15" customHeight="1">
      <c r="A3680" s="481"/>
      <c r="B3680" s="482" t="s">
        <v>645</v>
      </c>
      <c r="C3680" s="483"/>
      <c r="D3680" s="501"/>
      <c r="E3680" s="483"/>
      <c r="F3680" s="483"/>
      <c r="G3680" s="487"/>
      <c r="H3680" s="488"/>
      <c r="I3680" s="480" t="e">
        <f>I3678+I3679</f>
        <v>#REF!</v>
      </c>
      <c r="P3680" s="493"/>
      <c r="Q3680" s="493"/>
    </row>
    <row r="3681" spans="1:17" ht="15" customHeight="1">
      <c r="A3681" s="502" t="s">
        <v>657</v>
      </c>
      <c r="B3681" s="503"/>
      <c r="C3681" s="504"/>
      <c r="D3681" s="503"/>
      <c r="E3681" s="504"/>
      <c r="F3681" s="504"/>
      <c r="G3681" s="505"/>
      <c r="H3681" s="506"/>
      <c r="I3681" s="507"/>
      <c r="P3681" s="493"/>
      <c r="Q3681" s="493"/>
    </row>
    <row r="3682" spans="1:17" ht="15" customHeight="1">
      <c r="A3682" s="502"/>
      <c r="B3682" s="503"/>
      <c r="C3682" s="504"/>
      <c r="D3682" s="503"/>
      <c r="E3682" s="504"/>
      <c r="F3682" s="504"/>
      <c r="G3682" s="505"/>
      <c r="H3682" s="506"/>
      <c r="I3682" s="507"/>
      <c r="P3682" s="493"/>
      <c r="Q3682" s="493"/>
    </row>
    <row r="3683" spans="1:17" ht="15" customHeight="1">
      <c r="A3683" s="433" t="s">
        <v>611</v>
      </c>
      <c r="B3683" s="434"/>
      <c r="C3683" s="419" t="s">
        <v>589</v>
      </c>
      <c r="D3683" s="434" t="s">
        <v>1062</v>
      </c>
      <c r="E3683" s="419"/>
      <c r="F3683" s="419"/>
      <c r="G3683" s="589"/>
      <c r="H3683" s="590"/>
      <c r="I3683" s="590"/>
      <c r="P3683" s="493"/>
      <c r="Q3683" s="493"/>
    </row>
    <row r="3684" spans="1:17" ht="15" customHeight="1">
      <c r="A3684" s="433" t="s">
        <v>613</v>
      </c>
      <c r="B3684" s="434"/>
      <c r="C3684" s="419" t="s">
        <v>589</v>
      </c>
      <c r="D3684" s="434" t="s">
        <v>601</v>
      </c>
      <c r="E3684" s="419"/>
      <c r="F3684" s="419"/>
      <c r="G3684" s="589"/>
      <c r="H3684" s="590"/>
      <c r="I3684" s="590"/>
      <c r="P3684" s="493"/>
      <c r="Q3684" s="493"/>
    </row>
    <row r="3685" spans="1:17" ht="15" customHeight="1">
      <c r="A3685" s="438" t="s">
        <v>70</v>
      </c>
      <c r="B3685" s="438" t="s">
        <v>350</v>
      </c>
      <c r="C3685" s="439"/>
      <c r="D3685" s="440"/>
      <c r="E3685" s="441" t="s">
        <v>614</v>
      </c>
      <c r="F3685" s="441" t="s">
        <v>615</v>
      </c>
      <c r="G3685" s="442" t="s">
        <v>616</v>
      </c>
      <c r="H3685" s="443" t="s">
        <v>617</v>
      </c>
      <c r="I3685" s="443" t="s">
        <v>618</v>
      </c>
      <c r="P3685" s="493"/>
      <c r="Q3685" s="493"/>
    </row>
    <row r="3686" spans="1:17" ht="15" customHeight="1">
      <c r="A3686" s="444"/>
      <c r="B3686" s="444"/>
      <c r="C3686" s="445"/>
      <c r="D3686" s="446"/>
      <c r="E3686" s="447"/>
      <c r="F3686" s="447"/>
      <c r="G3686" s="448"/>
      <c r="H3686" s="449" t="s">
        <v>619</v>
      </c>
      <c r="I3686" s="449" t="s">
        <v>619</v>
      </c>
      <c r="P3686" s="493"/>
      <c r="Q3686" s="493"/>
    </row>
    <row r="3687" spans="1:17" ht="15" customHeight="1">
      <c r="A3687" s="450"/>
      <c r="B3687" s="451"/>
      <c r="C3687" s="452"/>
      <c r="D3687" s="490"/>
      <c r="E3687" s="491"/>
      <c r="F3687" s="492"/>
      <c r="G3687" s="456"/>
      <c r="H3687" s="457"/>
      <c r="I3687" s="457"/>
      <c r="P3687" s="493"/>
      <c r="Q3687" s="493"/>
    </row>
    <row r="3688" spans="1:17" ht="15" customHeight="1">
      <c r="A3688" s="458">
        <v>1</v>
      </c>
      <c r="B3688" s="459" t="s">
        <v>620</v>
      </c>
      <c r="D3688" s="495"/>
      <c r="E3688" s="496"/>
      <c r="F3688" s="497"/>
      <c r="G3688" s="464"/>
      <c r="H3688" s="465"/>
      <c r="I3688" s="466"/>
      <c r="P3688" s="493"/>
      <c r="Q3688" s="493"/>
    </row>
    <row r="3689" spans="1:17" ht="15" customHeight="1">
      <c r="A3689" s="458"/>
      <c r="B3689" s="459"/>
      <c r="C3689" s="460" t="s">
        <v>621</v>
      </c>
      <c r="D3689" s="495" t="s">
        <v>622</v>
      </c>
      <c r="E3689" s="496" t="s">
        <v>623</v>
      </c>
      <c r="F3689" s="497" t="s">
        <v>624</v>
      </c>
      <c r="G3689" s="464">
        <v>1.4999999999999999E-2</v>
      </c>
      <c r="H3689" s="465">
        <v>133600</v>
      </c>
      <c r="I3689" s="466">
        <f>G3689*H3689</f>
        <v>2004</v>
      </c>
      <c r="P3689" s="493"/>
      <c r="Q3689" s="493"/>
    </row>
    <row r="3690" spans="1:17" ht="15" customHeight="1">
      <c r="A3690" s="458"/>
      <c r="B3690" s="459"/>
      <c r="C3690" s="460" t="s">
        <v>621</v>
      </c>
      <c r="D3690" s="495" t="s">
        <v>625</v>
      </c>
      <c r="E3690" s="496" t="s">
        <v>626</v>
      </c>
      <c r="F3690" s="497" t="s">
        <v>624</v>
      </c>
      <c r="G3690" s="464">
        <v>0.15</v>
      </c>
      <c r="H3690" s="465">
        <v>167000</v>
      </c>
      <c r="I3690" s="466">
        <f>G3690*H3690</f>
        <v>25050</v>
      </c>
      <c r="P3690" s="493"/>
      <c r="Q3690" s="493"/>
    </row>
    <row r="3691" spans="1:17" ht="15" customHeight="1">
      <c r="A3691" s="458"/>
      <c r="B3691" s="459"/>
      <c r="C3691" s="460" t="s">
        <v>621</v>
      </c>
      <c r="D3691" s="495" t="s">
        <v>679</v>
      </c>
      <c r="E3691" s="496" t="s">
        <v>627</v>
      </c>
      <c r="F3691" s="497" t="s">
        <v>624</v>
      </c>
      <c r="G3691" s="464">
        <v>1.4999999999999999E-2</v>
      </c>
      <c r="H3691" s="465">
        <v>200300</v>
      </c>
      <c r="I3691" s="466">
        <f>G3691*H3691</f>
        <v>3004.5</v>
      </c>
      <c r="P3691" s="493"/>
      <c r="Q3691" s="493"/>
    </row>
    <row r="3692" spans="1:17" ht="15" customHeight="1">
      <c r="A3692" s="458"/>
      <c r="B3692" s="459"/>
      <c r="C3692" s="460" t="s">
        <v>621</v>
      </c>
      <c r="D3692" s="495" t="s">
        <v>628</v>
      </c>
      <c r="E3692" s="496" t="s">
        <v>629</v>
      </c>
      <c r="F3692" s="497" t="s">
        <v>624</v>
      </c>
      <c r="G3692" s="464">
        <v>1E-3</v>
      </c>
      <c r="H3692" s="465">
        <v>234000</v>
      </c>
      <c r="I3692" s="466">
        <f>G3692*H3692</f>
        <v>234</v>
      </c>
      <c r="P3692" s="493"/>
      <c r="Q3692" s="493"/>
    </row>
    <row r="3693" spans="1:17" ht="15" customHeight="1">
      <c r="A3693" s="458"/>
      <c r="B3693" s="459"/>
      <c r="D3693" s="495"/>
      <c r="E3693" s="496"/>
      <c r="F3693" s="497"/>
      <c r="G3693" s="464"/>
      <c r="H3693" s="465"/>
      <c r="I3693" s="466"/>
      <c r="P3693" s="493"/>
      <c r="Q3693" s="493"/>
    </row>
    <row r="3694" spans="1:17" ht="15" customHeight="1">
      <c r="A3694" s="458">
        <v>2</v>
      </c>
      <c r="B3694" s="459" t="s">
        <v>630</v>
      </c>
      <c r="D3694" s="495"/>
      <c r="E3694" s="496"/>
      <c r="F3694" s="497"/>
      <c r="G3694" s="464"/>
      <c r="H3694" s="465"/>
      <c r="I3694" s="466"/>
      <c r="P3694" s="493"/>
      <c r="Q3694" s="493"/>
    </row>
    <row r="3695" spans="1:17" ht="15" customHeight="1">
      <c r="A3695" s="458"/>
      <c r="B3695" s="459"/>
      <c r="C3695" s="460" t="s">
        <v>621</v>
      </c>
      <c r="D3695" s="495" t="s">
        <v>1063</v>
      </c>
      <c r="E3695" s="496"/>
      <c r="F3695" s="497" t="s">
        <v>601</v>
      </c>
      <c r="G3695" s="464">
        <v>1.1000000000000001</v>
      </c>
      <c r="H3695" s="465">
        <v>27500</v>
      </c>
      <c r="I3695" s="466">
        <f>G3695*H3695</f>
        <v>30250.000000000004</v>
      </c>
      <c r="P3695" s="493"/>
      <c r="Q3695" s="493"/>
    </row>
    <row r="3696" spans="1:17" ht="15" customHeight="1">
      <c r="A3696" s="458"/>
      <c r="B3696" s="459"/>
      <c r="C3696" s="460" t="s">
        <v>621</v>
      </c>
      <c r="D3696" s="495" t="s">
        <v>973</v>
      </c>
      <c r="E3696" s="496"/>
      <c r="F3696" s="497" t="s">
        <v>96</v>
      </c>
      <c r="G3696" s="464">
        <v>0.05</v>
      </c>
      <c r="H3696" s="465" t="e">
        <v>#REF!</v>
      </c>
      <c r="I3696" s="466" t="e">
        <f>G3696*H3696</f>
        <v>#REF!</v>
      </c>
      <c r="P3696" s="493"/>
      <c r="Q3696" s="493"/>
    </row>
    <row r="3697" spans="1:17" ht="15" customHeight="1">
      <c r="A3697" s="511"/>
      <c r="B3697" s="512"/>
      <c r="C3697" s="513"/>
      <c r="D3697" s="514"/>
      <c r="E3697" s="515"/>
      <c r="F3697" s="516"/>
      <c r="G3697" s="517"/>
      <c r="H3697" s="518"/>
      <c r="I3697" s="518"/>
      <c r="P3697" s="493"/>
      <c r="Q3697" s="493"/>
    </row>
    <row r="3698" spans="1:17" ht="15" customHeight="1">
      <c r="A3698" s="473"/>
      <c r="B3698" s="474" t="s">
        <v>643</v>
      </c>
      <c r="C3698" s="475"/>
      <c r="D3698" s="498"/>
      <c r="E3698" s="499"/>
      <c r="F3698" s="500"/>
      <c r="G3698" s="479"/>
      <c r="H3698" s="480"/>
      <c r="I3698" s="480" t="e">
        <f>SUM(I3687:I3697)</f>
        <v>#REF!</v>
      </c>
      <c r="P3698" s="493"/>
      <c r="Q3698" s="493"/>
    </row>
    <row r="3699" spans="1:17" ht="15" customHeight="1">
      <c r="A3699" s="481"/>
      <c r="B3699" s="482" t="s">
        <v>644</v>
      </c>
      <c r="C3699" s="483"/>
      <c r="D3699" s="501"/>
      <c r="E3699" s="483"/>
      <c r="F3699" s="486">
        <v>0.15</v>
      </c>
      <c r="G3699" s="487"/>
      <c r="H3699" s="488"/>
      <c r="I3699" s="480" t="e">
        <f>I3698*F3699</f>
        <v>#REF!</v>
      </c>
      <c r="P3699" s="493"/>
      <c r="Q3699" s="493"/>
    </row>
    <row r="3700" spans="1:17" ht="15" customHeight="1">
      <c r="A3700" s="481"/>
      <c r="B3700" s="482" t="s">
        <v>645</v>
      </c>
      <c r="C3700" s="483"/>
      <c r="D3700" s="501"/>
      <c r="E3700" s="483"/>
      <c r="F3700" s="483"/>
      <c r="G3700" s="487"/>
      <c r="H3700" s="488"/>
      <c r="I3700" s="480" t="e">
        <f>I3698+I3699</f>
        <v>#REF!</v>
      </c>
      <c r="P3700" s="493"/>
      <c r="Q3700" s="493"/>
    </row>
    <row r="3701" spans="1:17" ht="15" customHeight="1">
      <c r="A3701" s="502" t="s">
        <v>657</v>
      </c>
      <c r="B3701" s="503"/>
      <c r="C3701" s="504"/>
      <c r="D3701" s="503"/>
      <c r="E3701" s="504"/>
      <c r="F3701" s="504"/>
      <c r="G3701" s="505"/>
      <c r="H3701" s="506"/>
      <c r="I3701" s="507"/>
      <c r="P3701" s="493"/>
      <c r="Q3701" s="493"/>
    </row>
    <row r="3702" spans="1:17" ht="15" customHeight="1">
      <c r="A3702" s="544"/>
      <c r="B3702" s="503"/>
      <c r="C3702" s="504"/>
      <c r="D3702" s="503"/>
      <c r="E3702" s="504"/>
      <c r="F3702" s="504"/>
      <c r="G3702" s="505"/>
      <c r="H3702" s="506"/>
      <c r="I3702" s="507"/>
      <c r="P3702" s="493"/>
      <c r="Q3702" s="493"/>
    </row>
    <row r="3703" spans="1:17" ht="15" customHeight="1">
      <c r="A3703" s="433" t="s">
        <v>611</v>
      </c>
      <c r="B3703" s="434"/>
      <c r="C3703" s="419" t="s">
        <v>589</v>
      </c>
      <c r="D3703" s="434" t="s">
        <v>1064</v>
      </c>
      <c r="E3703" s="419"/>
      <c r="F3703" s="419"/>
      <c r="G3703" s="589"/>
      <c r="H3703" s="590"/>
      <c r="I3703" s="590"/>
      <c r="P3703" s="493"/>
      <c r="Q3703" s="493"/>
    </row>
    <row r="3704" spans="1:17" ht="15" customHeight="1">
      <c r="A3704" s="433" t="s">
        <v>613</v>
      </c>
      <c r="B3704" s="434"/>
      <c r="C3704" s="419" t="s">
        <v>589</v>
      </c>
      <c r="D3704" s="434" t="s">
        <v>601</v>
      </c>
      <c r="E3704" s="419"/>
      <c r="F3704" s="419"/>
      <c r="G3704" s="589"/>
      <c r="H3704" s="590"/>
      <c r="I3704" s="590"/>
      <c r="P3704" s="493"/>
      <c r="Q3704" s="493"/>
    </row>
    <row r="3705" spans="1:17" ht="15" customHeight="1">
      <c r="A3705" s="438" t="s">
        <v>70</v>
      </c>
      <c r="B3705" s="438" t="s">
        <v>350</v>
      </c>
      <c r="C3705" s="439"/>
      <c r="D3705" s="440"/>
      <c r="E3705" s="441" t="s">
        <v>614</v>
      </c>
      <c r="F3705" s="441" t="s">
        <v>615</v>
      </c>
      <c r="G3705" s="442" t="s">
        <v>616</v>
      </c>
      <c r="H3705" s="443" t="s">
        <v>617</v>
      </c>
      <c r="I3705" s="443" t="s">
        <v>618</v>
      </c>
      <c r="P3705" s="493"/>
      <c r="Q3705" s="493"/>
    </row>
    <row r="3706" spans="1:17" ht="15" customHeight="1">
      <c r="A3706" s="444"/>
      <c r="B3706" s="444"/>
      <c r="C3706" s="445"/>
      <c r="D3706" s="446"/>
      <c r="E3706" s="447"/>
      <c r="F3706" s="447"/>
      <c r="G3706" s="448"/>
      <c r="H3706" s="449" t="s">
        <v>619</v>
      </c>
      <c r="I3706" s="449" t="s">
        <v>619</v>
      </c>
      <c r="P3706" s="493"/>
      <c r="Q3706" s="493"/>
    </row>
    <row r="3707" spans="1:17" ht="15" customHeight="1">
      <c r="A3707" s="450"/>
      <c r="B3707" s="451"/>
      <c r="C3707" s="452"/>
      <c r="D3707" s="490"/>
      <c r="E3707" s="491"/>
      <c r="F3707" s="492"/>
      <c r="G3707" s="456"/>
      <c r="H3707" s="457"/>
      <c r="I3707" s="457"/>
      <c r="P3707" s="493"/>
      <c r="Q3707" s="493"/>
    </row>
    <row r="3708" spans="1:17" ht="15" customHeight="1">
      <c r="A3708" s="458">
        <v>1</v>
      </c>
      <c r="B3708" s="459" t="s">
        <v>620</v>
      </c>
      <c r="D3708" s="495"/>
      <c r="E3708" s="496"/>
      <c r="F3708" s="497"/>
      <c r="G3708" s="464"/>
      <c r="H3708" s="465"/>
      <c r="I3708" s="466"/>
      <c r="P3708" s="493"/>
      <c r="Q3708" s="493"/>
    </row>
    <row r="3709" spans="1:17" ht="15" customHeight="1">
      <c r="A3709" s="458"/>
      <c r="B3709" s="459"/>
      <c r="C3709" s="460" t="s">
        <v>621</v>
      </c>
      <c r="D3709" s="495" t="s">
        <v>622</v>
      </c>
      <c r="E3709" s="496" t="s">
        <v>623</v>
      </c>
      <c r="F3709" s="497" t="s">
        <v>624</v>
      </c>
      <c r="G3709" s="464">
        <v>1.4999999999999999E-2</v>
      </c>
      <c r="H3709" s="465">
        <v>133600</v>
      </c>
      <c r="I3709" s="466">
        <f>G3709*H3709</f>
        <v>2004</v>
      </c>
      <c r="P3709" s="493"/>
      <c r="Q3709" s="493"/>
    </row>
    <row r="3710" spans="1:17" ht="15" customHeight="1">
      <c r="A3710" s="458"/>
      <c r="B3710" s="459"/>
      <c r="C3710" s="460" t="s">
        <v>621</v>
      </c>
      <c r="D3710" s="495" t="s">
        <v>625</v>
      </c>
      <c r="E3710" s="496" t="s">
        <v>626</v>
      </c>
      <c r="F3710" s="497" t="s">
        <v>624</v>
      </c>
      <c r="G3710" s="464">
        <v>0.15</v>
      </c>
      <c r="H3710" s="465">
        <v>167000</v>
      </c>
      <c r="I3710" s="466">
        <f>G3710*H3710</f>
        <v>25050</v>
      </c>
      <c r="P3710" s="493"/>
      <c r="Q3710" s="493"/>
    </row>
    <row r="3711" spans="1:17" ht="15" customHeight="1">
      <c r="A3711" s="458"/>
      <c r="B3711" s="459"/>
      <c r="C3711" s="460" t="s">
        <v>621</v>
      </c>
      <c r="D3711" s="495" t="s">
        <v>679</v>
      </c>
      <c r="E3711" s="496" t="s">
        <v>627</v>
      </c>
      <c r="F3711" s="497" t="s">
        <v>624</v>
      </c>
      <c r="G3711" s="464">
        <v>1.4999999999999999E-2</v>
      </c>
      <c r="H3711" s="465">
        <v>200300</v>
      </c>
      <c r="I3711" s="466">
        <f>G3711*H3711</f>
        <v>3004.5</v>
      </c>
      <c r="P3711" s="493"/>
      <c r="Q3711" s="493"/>
    </row>
    <row r="3712" spans="1:17" ht="15" customHeight="1">
      <c r="A3712" s="458"/>
      <c r="B3712" s="459"/>
      <c r="C3712" s="460" t="s">
        <v>621</v>
      </c>
      <c r="D3712" s="495" t="s">
        <v>628</v>
      </c>
      <c r="E3712" s="496" t="s">
        <v>629</v>
      </c>
      <c r="F3712" s="497" t="s">
        <v>624</v>
      </c>
      <c r="G3712" s="464">
        <v>1E-3</v>
      </c>
      <c r="H3712" s="465">
        <v>234000</v>
      </c>
      <c r="I3712" s="466">
        <f>G3712*H3712</f>
        <v>234</v>
      </c>
      <c r="P3712" s="493"/>
      <c r="Q3712" s="493"/>
    </row>
    <row r="3713" spans="1:17" ht="15" customHeight="1">
      <c r="A3713" s="458"/>
      <c r="B3713" s="459"/>
      <c r="D3713" s="495"/>
      <c r="E3713" s="496"/>
      <c r="F3713" s="497"/>
      <c r="G3713" s="464"/>
      <c r="H3713" s="465"/>
      <c r="I3713" s="466"/>
      <c r="P3713" s="493"/>
      <c r="Q3713" s="493"/>
    </row>
    <row r="3714" spans="1:17" ht="15" customHeight="1">
      <c r="A3714" s="458">
        <v>2</v>
      </c>
      <c r="B3714" s="459" t="s">
        <v>630</v>
      </c>
      <c r="D3714" s="495"/>
      <c r="E3714" s="496"/>
      <c r="F3714" s="497"/>
      <c r="G3714" s="464"/>
      <c r="H3714" s="465"/>
      <c r="I3714" s="466"/>
      <c r="P3714" s="493"/>
      <c r="Q3714" s="493"/>
    </row>
    <row r="3715" spans="1:17" ht="15" customHeight="1">
      <c r="A3715" s="458"/>
      <c r="B3715" s="459"/>
      <c r="C3715" s="460" t="s">
        <v>621</v>
      </c>
      <c r="D3715" s="495" t="s">
        <v>1065</v>
      </c>
      <c r="E3715" s="496"/>
      <c r="F3715" s="497" t="s">
        <v>601</v>
      </c>
      <c r="G3715" s="464">
        <v>1.1000000000000001</v>
      </c>
      <c r="H3715" s="465">
        <v>49550</v>
      </c>
      <c r="I3715" s="466">
        <f>G3715*H3715</f>
        <v>54505.000000000007</v>
      </c>
      <c r="P3715" s="493"/>
      <c r="Q3715" s="493"/>
    </row>
    <row r="3716" spans="1:17" ht="15" customHeight="1">
      <c r="A3716" s="458"/>
      <c r="B3716" s="459"/>
      <c r="C3716" s="460" t="s">
        <v>621</v>
      </c>
      <c r="D3716" s="495" t="s">
        <v>973</v>
      </c>
      <c r="E3716" s="496"/>
      <c r="F3716" s="497" t="s">
        <v>96</v>
      </c>
      <c r="G3716" s="464">
        <v>0.05</v>
      </c>
      <c r="H3716" s="465" t="e">
        <f>H3696</f>
        <v>#REF!</v>
      </c>
      <c r="I3716" s="466" t="e">
        <f>G3716*H3716</f>
        <v>#REF!</v>
      </c>
      <c r="P3716" s="493"/>
      <c r="Q3716" s="493"/>
    </row>
    <row r="3717" spans="1:17" ht="15" customHeight="1">
      <c r="A3717" s="511"/>
      <c r="B3717" s="512"/>
      <c r="C3717" s="513"/>
      <c r="D3717" s="514"/>
      <c r="E3717" s="515"/>
      <c r="F3717" s="516"/>
      <c r="G3717" s="517"/>
      <c r="H3717" s="518"/>
      <c r="I3717" s="518"/>
      <c r="P3717" s="493"/>
      <c r="Q3717" s="493"/>
    </row>
    <row r="3718" spans="1:17" ht="15" customHeight="1">
      <c r="A3718" s="473"/>
      <c r="B3718" s="474" t="s">
        <v>643</v>
      </c>
      <c r="C3718" s="475"/>
      <c r="D3718" s="498"/>
      <c r="E3718" s="499"/>
      <c r="F3718" s="500"/>
      <c r="G3718" s="479"/>
      <c r="H3718" s="480"/>
      <c r="I3718" s="480" t="e">
        <f>SUM(I3707:I3717)</f>
        <v>#REF!</v>
      </c>
      <c r="P3718" s="493"/>
      <c r="Q3718" s="493"/>
    </row>
    <row r="3719" spans="1:17" ht="15" customHeight="1">
      <c r="A3719" s="481"/>
      <c r="B3719" s="482" t="s">
        <v>644</v>
      </c>
      <c r="C3719" s="483"/>
      <c r="D3719" s="501"/>
      <c r="E3719" s="483"/>
      <c r="F3719" s="486">
        <v>0.15</v>
      </c>
      <c r="G3719" s="487"/>
      <c r="H3719" s="488"/>
      <c r="I3719" s="480" t="e">
        <f>I3718*F3719</f>
        <v>#REF!</v>
      </c>
      <c r="P3719" s="493"/>
      <c r="Q3719" s="493"/>
    </row>
    <row r="3720" spans="1:17" ht="15" customHeight="1">
      <c r="A3720" s="481"/>
      <c r="B3720" s="482" t="s">
        <v>645</v>
      </c>
      <c r="C3720" s="483"/>
      <c r="D3720" s="501"/>
      <c r="E3720" s="483"/>
      <c r="F3720" s="483"/>
      <c r="G3720" s="487"/>
      <c r="H3720" s="488"/>
      <c r="I3720" s="480" t="e">
        <f>I3718+I3719</f>
        <v>#REF!</v>
      </c>
      <c r="P3720" s="493"/>
      <c r="Q3720" s="493"/>
    </row>
    <row r="3721" spans="1:17" ht="15" customHeight="1">
      <c r="A3721" s="502" t="s">
        <v>657</v>
      </c>
      <c r="B3721" s="503"/>
      <c r="C3721" s="504"/>
      <c r="D3721" s="503"/>
      <c r="E3721" s="504"/>
      <c r="F3721" s="504"/>
      <c r="G3721" s="505"/>
      <c r="H3721" s="506"/>
      <c r="I3721" s="507"/>
      <c r="P3721" s="493"/>
      <c r="Q3721" s="493"/>
    </row>
    <row r="3722" spans="1:17" ht="15" customHeight="1">
      <c r="A3722" s="544"/>
      <c r="B3722" s="503"/>
      <c r="C3722" s="504"/>
      <c r="D3722" s="503"/>
      <c r="E3722" s="504"/>
      <c r="F3722" s="504"/>
      <c r="G3722" s="505"/>
      <c r="H3722" s="506"/>
      <c r="I3722" s="507"/>
      <c r="P3722" s="493"/>
      <c r="Q3722" s="493"/>
    </row>
    <row r="3723" spans="1:17" ht="15" customHeight="1">
      <c r="A3723" s="523" t="s">
        <v>1066</v>
      </c>
      <c r="B3723" s="524"/>
      <c r="C3723" s="525"/>
      <c r="D3723" s="524"/>
      <c r="E3723" s="525"/>
      <c r="F3723" s="526"/>
      <c r="G3723" s="527"/>
      <c r="H3723" s="528"/>
      <c r="I3723" s="529"/>
      <c r="P3723" s="493"/>
      <c r="Q3723" s="493"/>
    </row>
    <row r="3724" spans="1:17" ht="15" customHeight="1">
      <c r="A3724" s="544"/>
      <c r="B3724" s="503"/>
      <c r="C3724" s="504"/>
      <c r="D3724" s="503"/>
      <c r="E3724" s="504"/>
      <c r="F3724" s="504"/>
      <c r="G3724" s="505"/>
      <c r="H3724" s="506"/>
      <c r="I3724" s="507"/>
      <c r="P3724" s="493"/>
      <c r="Q3724" s="493"/>
    </row>
    <row r="3725" spans="1:17" ht="15" customHeight="1">
      <c r="A3725" s="433" t="s">
        <v>611</v>
      </c>
      <c r="B3725" s="434"/>
      <c r="C3725" s="419" t="s">
        <v>589</v>
      </c>
      <c r="D3725" s="434" t="s">
        <v>1067</v>
      </c>
      <c r="E3725" s="419"/>
      <c r="F3725" s="419"/>
      <c r="G3725" s="589"/>
      <c r="H3725" s="590"/>
      <c r="I3725" s="590"/>
      <c r="P3725" s="493"/>
      <c r="Q3725" s="493"/>
    </row>
    <row r="3726" spans="1:17" ht="15" customHeight="1">
      <c r="A3726" s="433" t="s">
        <v>613</v>
      </c>
      <c r="B3726" s="434"/>
      <c r="C3726" s="419" t="s">
        <v>589</v>
      </c>
      <c r="D3726" s="434" t="s">
        <v>601</v>
      </c>
      <c r="E3726" s="419"/>
      <c r="F3726" s="419"/>
      <c r="G3726" s="589"/>
      <c r="H3726" s="590"/>
      <c r="I3726" s="590"/>
      <c r="P3726" s="493"/>
      <c r="Q3726" s="493"/>
    </row>
    <row r="3727" spans="1:17" ht="15" customHeight="1">
      <c r="A3727" s="438" t="s">
        <v>70</v>
      </c>
      <c r="B3727" s="438" t="s">
        <v>350</v>
      </c>
      <c r="C3727" s="439"/>
      <c r="D3727" s="440"/>
      <c r="E3727" s="441" t="s">
        <v>614</v>
      </c>
      <c r="F3727" s="441" t="s">
        <v>615</v>
      </c>
      <c r="G3727" s="442" t="s">
        <v>616</v>
      </c>
      <c r="H3727" s="443" t="s">
        <v>617</v>
      </c>
      <c r="I3727" s="443" t="s">
        <v>618</v>
      </c>
      <c r="P3727" s="493"/>
      <c r="Q3727" s="493"/>
    </row>
    <row r="3728" spans="1:17" ht="15" customHeight="1">
      <c r="A3728" s="444"/>
      <c r="B3728" s="444"/>
      <c r="C3728" s="445"/>
      <c r="D3728" s="446"/>
      <c r="E3728" s="447"/>
      <c r="F3728" s="447"/>
      <c r="G3728" s="448"/>
      <c r="H3728" s="449" t="s">
        <v>619</v>
      </c>
      <c r="I3728" s="449" t="s">
        <v>619</v>
      </c>
      <c r="P3728" s="493"/>
      <c r="Q3728" s="493"/>
    </row>
    <row r="3729" spans="1:17" ht="15" customHeight="1">
      <c r="A3729" s="450"/>
      <c r="B3729" s="451"/>
      <c r="C3729" s="452"/>
      <c r="D3729" s="490"/>
      <c r="E3729" s="491"/>
      <c r="F3729" s="492"/>
      <c r="G3729" s="456"/>
      <c r="H3729" s="457"/>
      <c r="I3729" s="457"/>
      <c r="P3729" s="493"/>
      <c r="Q3729" s="493"/>
    </row>
    <row r="3730" spans="1:17" ht="15" customHeight="1">
      <c r="A3730" s="458">
        <v>1</v>
      </c>
      <c r="B3730" s="459" t="s">
        <v>620</v>
      </c>
      <c r="D3730" s="495"/>
      <c r="E3730" s="496"/>
      <c r="F3730" s="497"/>
      <c r="G3730" s="464"/>
      <c r="H3730" s="465"/>
      <c r="I3730" s="466"/>
      <c r="P3730" s="493"/>
      <c r="Q3730" s="493"/>
    </row>
    <row r="3731" spans="1:17" ht="15" customHeight="1">
      <c r="A3731" s="458"/>
      <c r="B3731" s="459"/>
      <c r="C3731" s="460" t="s">
        <v>621</v>
      </c>
      <c r="D3731" s="495" t="s">
        <v>622</v>
      </c>
      <c r="E3731" s="496" t="s">
        <v>623</v>
      </c>
      <c r="F3731" s="497" t="s">
        <v>624</v>
      </c>
      <c r="G3731" s="464">
        <v>7.0000000000000007E-2</v>
      </c>
      <c r="H3731" s="465">
        <v>133600</v>
      </c>
      <c r="I3731" s="466">
        <f>G3731*H3731</f>
        <v>9352</v>
      </c>
      <c r="P3731" s="493"/>
      <c r="Q3731" s="493"/>
    </row>
    <row r="3732" spans="1:17" ht="15" customHeight="1">
      <c r="A3732" s="458"/>
      <c r="B3732" s="459"/>
      <c r="C3732" s="460" t="s">
        <v>621</v>
      </c>
      <c r="D3732" s="495" t="s">
        <v>1068</v>
      </c>
      <c r="E3732" s="496" t="s">
        <v>626</v>
      </c>
      <c r="F3732" s="497" t="s">
        <v>624</v>
      </c>
      <c r="G3732" s="464">
        <v>8.9999999999999993E-3</v>
      </c>
      <c r="H3732" s="465">
        <v>167000</v>
      </c>
      <c r="I3732" s="466">
        <f>G3732*H3732</f>
        <v>1503</v>
      </c>
      <c r="P3732" s="493"/>
      <c r="Q3732" s="493"/>
    </row>
    <row r="3733" spans="1:17" ht="15" customHeight="1">
      <c r="A3733" s="458"/>
      <c r="B3733" s="459"/>
      <c r="C3733" s="460" t="s">
        <v>621</v>
      </c>
      <c r="D3733" s="495" t="s">
        <v>679</v>
      </c>
      <c r="E3733" s="496" t="s">
        <v>627</v>
      </c>
      <c r="F3733" s="497" t="s">
        <v>624</v>
      </c>
      <c r="G3733" s="464">
        <v>6.0000000000000001E-3</v>
      </c>
      <c r="H3733" s="465">
        <v>200300</v>
      </c>
      <c r="I3733" s="466">
        <f>G3733*H3733</f>
        <v>1201.8</v>
      </c>
      <c r="P3733" s="493"/>
      <c r="Q3733" s="493"/>
    </row>
    <row r="3734" spans="1:17" ht="15" customHeight="1">
      <c r="A3734" s="458"/>
      <c r="B3734" s="459"/>
      <c r="C3734" s="460" t="s">
        <v>621</v>
      </c>
      <c r="D3734" s="495" t="s">
        <v>628</v>
      </c>
      <c r="E3734" s="496" t="s">
        <v>629</v>
      </c>
      <c r="F3734" s="497" t="s">
        <v>624</v>
      </c>
      <c r="G3734" s="464">
        <v>3.0000000000000001E-3</v>
      </c>
      <c r="H3734" s="465">
        <v>234000</v>
      </c>
      <c r="I3734" s="466">
        <f>G3734*H3734</f>
        <v>702</v>
      </c>
      <c r="P3734" s="493"/>
      <c r="Q3734" s="493"/>
    </row>
    <row r="3735" spans="1:17" ht="15" customHeight="1">
      <c r="A3735" s="458"/>
      <c r="B3735" s="459"/>
      <c r="D3735" s="495"/>
      <c r="E3735" s="496"/>
      <c r="F3735" s="497"/>
      <c r="G3735" s="464"/>
      <c r="H3735" s="465"/>
      <c r="I3735" s="466"/>
      <c r="P3735" s="493"/>
      <c r="Q3735" s="493"/>
    </row>
    <row r="3736" spans="1:17" ht="15" customHeight="1">
      <c r="A3736" s="458">
        <v>2</v>
      </c>
      <c r="B3736" s="459" t="s">
        <v>630</v>
      </c>
      <c r="D3736" s="495"/>
      <c r="E3736" s="496"/>
      <c r="F3736" s="497"/>
      <c r="G3736" s="464"/>
      <c r="H3736" s="465"/>
      <c r="I3736" s="466"/>
      <c r="P3736" s="493"/>
      <c r="Q3736" s="493"/>
    </row>
    <row r="3737" spans="1:17" ht="15" customHeight="1">
      <c r="A3737" s="458"/>
      <c r="B3737" s="459"/>
      <c r="C3737" s="460" t="s">
        <v>621</v>
      </c>
      <c r="D3737" s="495" t="s">
        <v>1069</v>
      </c>
      <c r="E3737" s="496"/>
      <c r="F3737" s="497" t="s">
        <v>96</v>
      </c>
      <c r="G3737" s="464">
        <v>0.2</v>
      </c>
      <c r="H3737" s="465">
        <v>55000</v>
      </c>
      <c r="I3737" s="466">
        <f t="shared" ref="I3737:I3743" si="121">G3737*H3737</f>
        <v>11000</v>
      </c>
      <c r="P3737" s="493"/>
      <c r="Q3737" s="493"/>
    </row>
    <row r="3738" spans="1:17" ht="15" customHeight="1">
      <c r="A3738" s="458"/>
      <c r="B3738" s="459"/>
      <c r="C3738" s="460" t="s">
        <v>621</v>
      </c>
      <c r="D3738" s="495" t="s">
        <v>1070</v>
      </c>
      <c r="E3738" s="496"/>
      <c r="F3738" s="497" t="s">
        <v>96</v>
      </c>
      <c r="G3738" s="464">
        <v>0.15</v>
      </c>
      <c r="H3738" s="465">
        <v>40500</v>
      </c>
      <c r="I3738" s="466">
        <f t="shared" si="121"/>
        <v>6075</v>
      </c>
      <c r="P3738" s="493"/>
      <c r="Q3738" s="493"/>
    </row>
    <row r="3739" spans="1:17" ht="15" customHeight="1">
      <c r="A3739" s="458"/>
      <c r="B3739" s="459"/>
      <c r="C3739" s="460" t="s">
        <v>621</v>
      </c>
      <c r="D3739" s="495" t="s">
        <v>1071</v>
      </c>
      <c r="E3739" s="496"/>
      <c r="F3739" s="497" t="s">
        <v>96</v>
      </c>
      <c r="G3739" s="464">
        <v>0.17</v>
      </c>
      <c r="H3739" s="465">
        <v>53000</v>
      </c>
      <c r="I3739" s="466">
        <f t="shared" si="121"/>
        <v>9010</v>
      </c>
      <c r="P3739" s="493"/>
      <c r="Q3739" s="493"/>
    </row>
    <row r="3740" spans="1:17" ht="15" customHeight="1">
      <c r="A3740" s="458"/>
      <c r="B3740" s="459"/>
      <c r="C3740" s="460" t="s">
        <v>621</v>
      </c>
      <c r="D3740" s="495" t="s">
        <v>1072</v>
      </c>
      <c r="E3740" s="496"/>
      <c r="F3740" s="497" t="s">
        <v>96</v>
      </c>
      <c r="G3740" s="464">
        <v>0.26</v>
      </c>
      <c r="H3740" s="465">
        <v>75000</v>
      </c>
      <c r="I3740" s="466">
        <f t="shared" si="121"/>
        <v>19500</v>
      </c>
      <c r="P3740" s="493"/>
      <c r="Q3740" s="493"/>
    </row>
    <row r="3741" spans="1:17" ht="15" customHeight="1">
      <c r="A3741" s="458"/>
      <c r="B3741" s="459"/>
      <c r="C3741" s="460" t="s">
        <v>621</v>
      </c>
      <c r="D3741" s="495" t="s">
        <v>1073</v>
      </c>
      <c r="E3741" s="496"/>
      <c r="F3741" s="497" t="s">
        <v>33</v>
      </c>
      <c r="G3741" s="464">
        <v>0.01</v>
      </c>
      <c r="H3741" s="465">
        <v>31000</v>
      </c>
      <c r="I3741" s="466">
        <f t="shared" si="121"/>
        <v>310</v>
      </c>
      <c r="P3741" s="493"/>
      <c r="Q3741" s="493"/>
    </row>
    <row r="3742" spans="1:17" ht="15" customHeight="1">
      <c r="A3742" s="458"/>
      <c r="B3742" s="459"/>
      <c r="C3742" s="460" t="s">
        <v>621</v>
      </c>
      <c r="D3742" s="495" t="s">
        <v>1074</v>
      </c>
      <c r="E3742" s="496"/>
      <c r="F3742" s="497" t="s">
        <v>96</v>
      </c>
      <c r="G3742" s="464">
        <v>0.03</v>
      </c>
      <c r="H3742" s="465">
        <v>25000</v>
      </c>
      <c r="I3742" s="466">
        <f t="shared" si="121"/>
        <v>750</v>
      </c>
      <c r="P3742" s="493"/>
      <c r="Q3742" s="493"/>
    </row>
    <row r="3743" spans="1:17" ht="15" customHeight="1">
      <c r="A3743" s="458"/>
      <c r="B3743" s="459"/>
      <c r="C3743" s="460" t="s">
        <v>621</v>
      </c>
      <c r="D3743" s="495" t="s">
        <v>1075</v>
      </c>
      <c r="E3743" s="496"/>
      <c r="F3743" s="497" t="s">
        <v>641</v>
      </c>
      <c r="G3743" s="464">
        <v>0.2</v>
      </c>
      <c r="H3743" s="465">
        <v>7500</v>
      </c>
      <c r="I3743" s="466">
        <f t="shared" si="121"/>
        <v>1500</v>
      </c>
      <c r="P3743" s="493"/>
      <c r="Q3743" s="493"/>
    </row>
    <row r="3744" spans="1:17" ht="15" customHeight="1">
      <c r="A3744" s="511"/>
      <c r="B3744" s="512"/>
      <c r="C3744" s="513"/>
      <c r="D3744" s="514"/>
      <c r="E3744" s="515"/>
      <c r="F3744" s="516"/>
      <c r="G3744" s="517"/>
      <c r="H3744" s="518"/>
      <c r="I3744" s="518"/>
      <c r="P3744" s="493"/>
      <c r="Q3744" s="493"/>
    </row>
    <row r="3745" spans="1:17" ht="15" customHeight="1">
      <c r="A3745" s="473"/>
      <c r="B3745" s="474" t="s">
        <v>643</v>
      </c>
      <c r="C3745" s="475"/>
      <c r="D3745" s="498"/>
      <c r="E3745" s="499"/>
      <c r="F3745" s="500"/>
      <c r="G3745" s="479"/>
      <c r="H3745" s="480"/>
      <c r="I3745" s="480">
        <f>SUM(I3729:I3744)</f>
        <v>60903.8</v>
      </c>
      <c r="P3745" s="493"/>
      <c r="Q3745" s="493"/>
    </row>
    <row r="3746" spans="1:17" ht="15" customHeight="1">
      <c r="A3746" s="481"/>
      <c r="B3746" s="482" t="s">
        <v>644</v>
      </c>
      <c r="C3746" s="483"/>
      <c r="D3746" s="501"/>
      <c r="E3746" s="483"/>
      <c r="F3746" s="486">
        <v>0.15</v>
      </c>
      <c r="G3746" s="487"/>
      <c r="H3746" s="488"/>
      <c r="I3746" s="480">
        <f>I3745*F3746</f>
        <v>9135.57</v>
      </c>
      <c r="P3746" s="493"/>
      <c r="Q3746" s="493"/>
    </row>
    <row r="3747" spans="1:17" ht="15" customHeight="1">
      <c r="A3747" s="481"/>
      <c r="B3747" s="482" t="s">
        <v>645</v>
      </c>
      <c r="C3747" s="483"/>
      <c r="D3747" s="501"/>
      <c r="E3747" s="483"/>
      <c r="F3747" s="483"/>
      <c r="G3747" s="487"/>
      <c r="H3747" s="488"/>
      <c r="I3747" s="480">
        <f>I3745+I3746</f>
        <v>70039.37</v>
      </c>
      <c r="P3747" s="493"/>
      <c r="Q3747" s="493"/>
    </row>
    <row r="3748" spans="1:17" ht="15" customHeight="1">
      <c r="A3748" s="502" t="s">
        <v>657</v>
      </c>
      <c r="B3748" s="503"/>
      <c r="C3748" s="504"/>
      <c r="D3748" s="503"/>
      <c r="E3748" s="504"/>
      <c r="F3748" s="504"/>
      <c r="G3748" s="505"/>
      <c r="H3748" s="506"/>
      <c r="I3748" s="507"/>
      <c r="P3748" s="493"/>
      <c r="Q3748" s="493"/>
    </row>
    <row r="3749" spans="1:17" ht="15" customHeight="1">
      <c r="A3749" s="544"/>
      <c r="B3749" s="503"/>
      <c r="C3749" s="504"/>
      <c r="D3749" s="503"/>
      <c r="E3749" s="504"/>
      <c r="F3749" s="504"/>
      <c r="G3749" s="505"/>
      <c r="H3749" s="506"/>
      <c r="I3749" s="507"/>
      <c r="P3749" s="493"/>
      <c r="Q3749" s="493"/>
    </row>
    <row r="3750" spans="1:17" ht="15" customHeight="1">
      <c r="A3750" s="433" t="s">
        <v>611</v>
      </c>
      <c r="B3750" s="434"/>
      <c r="C3750" s="419" t="s">
        <v>589</v>
      </c>
      <c r="D3750" s="434" t="s">
        <v>1076</v>
      </c>
      <c r="E3750" s="419"/>
      <c r="F3750" s="419"/>
      <c r="G3750" s="589"/>
      <c r="H3750" s="590"/>
      <c r="I3750" s="590"/>
      <c r="P3750" s="493"/>
      <c r="Q3750" s="493"/>
    </row>
    <row r="3751" spans="1:17" ht="15" customHeight="1">
      <c r="A3751" s="433" t="s">
        <v>613</v>
      </c>
      <c r="B3751" s="434"/>
      <c r="C3751" s="419" t="s">
        <v>589</v>
      </c>
      <c r="D3751" s="434" t="s">
        <v>601</v>
      </c>
      <c r="E3751" s="419"/>
      <c r="F3751" s="419"/>
      <c r="G3751" s="589"/>
      <c r="H3751" s="590"/>
      <c r="I3751" s="590"/>
      <c r="P3751" s="493"/>
      <c r="Q3751" s="493"/>
    </row>
    <row r="3752" spans="1:17" ht="15" customHeight="1">
      <c r="A3752" s="438" t="s">
        <v>70</v>
      </c>
      <c r="B3752" s="438" t="s">
        <v>350</v>
      </c>
      <c r="C3752" s="439"/>
      <c r="D3752" s="440"/>
      <c r="E3752" s="441" t="s">
        <v>614</v>
      </c>
      <c r="F3752" s="441" t="s">
        <v>615</v>
      </c>
      <c r="G3752" s="442" t="s">
        <v>616</v>
      </c>
      <c r="H3752" s="443" t="s">
        <v>617</v>
      </c>
      <c r="I3752" s="443" t="s">
        <v>618</v>
      </c>
      <c r="P3752" s="493"/>
      <c r="Q3752" s="493"/>
    </row>
    <row r="3753" spans="1:17" ht="15" customHeight="1">
      <c r="A3753" s="444"/>
      <c r="B3753" s="444"/>
      <c r="C3753" s="445"/>
      <c r="D3753" s="446"/>
      <c r="E3753" s="447"/>
      <c r="F3753" s="447"/>
      <c r="G3753" s="448"/>
      <c r="H3753" s="449" t="s">
        <v>619</v>
      </c>
      <c r="I3753" s="449" t="s">
        <v>619</v>
      </c>
      <c r="P3753" s="493"/>
      <c r="Q3753" s="493"/>
    </row>
    <row r="3754" spans="1:17" ht="15" customHeight="1">
      <c r="A3754" s="450"/>
      <c r="B3754" s="451"/>
      <c r="C3754" s="452"/>
      <c r="D3754" s="490"/>
      <c r="E3754" s="491"/>
      <c r="F3754" s="492"/>
      <c r="G3754" s="456"/>
      <c r="H3754" s="457"/>
      <c r="I3754" s="457"/>
      <c r="P3754" s="493"/>
      <c r="Q3754" s="493"/>
    </row>
    <row r="3755" spans="1:17" ht="15" customHeight="1">
      <c r="A3755" s="458">
        <v>1</v>
      </c>
      <c r="B3755" s="459" t="s">
        <v>620</v>
      </c>
      <c r="D3755" s="495"/>
      <c r="E3755" s="496"/>
      <c r="F3755" s="497"/>
      <c r="G3755" s="464"/>
      <c r="H3755" s="465"/>
      <c r="I3755" s="466"/>
      <c r="P3755" s="493"/>
      <c r="Q3755" s="493"/>
    </row>
    <row r="3756" spans="1:17" ht="15" customHeight="1">
      <c r="A3756" s="458"/>
      <c r="B3756" s="459"/>
      <c r="C3756" s="460" t="s">
        <v>621</v>
      </c>
      <c r="D3756" s="495" t="s">
        <v>622</v>
      </c>
      <c r="E3756" s="496" t="s">
        <v>623</v>
      </c>
      <c r="F3756" s="497" t="s">
        <v>624</v>
      </c>
      <c r="G3756" s="464">
        <v>7.0000000000000007E-2</v>
      </c>
      <c r="H3756" s="465">
        <v>133600</v>
      </c>
      <c r="I3756" s="466">
        <f>G3756*H3756</f>
        <v>9352</v>
      </c>
      <c r="P3756" s="493"/>
      <c r="Q3756" s="493"/>
    </row>
    <row r="3757" spans="1:17" ht="15" customHeight="1">
      <c r="A3757" s="458"/>
      <c r="B3757" s="459"/>
      <c r="C3757" s="460" t="s">
        <v>621</v>
      </c>
      <c r="D3757" s="495" t="s">
        <v>1068</v>
      </c>
      <c r="E3757" s="496" t="s">
        <v>626</v>
      </c>
      <c r="F3757" s="497" t="s">
        <v>624</v>
      </c>
      <c r="G3757" s="464">
        <v>0.105</v>
      </c>
      <c r="H3757" s="465">
        <v>167000</v>
      </c>
      <c r="I3757" s="466">
        <f>G3757*H3757</f>
        <v>17535</v>
      </c>
      <c r="P3757" s="493"/>
      <c r="Q3757" s="493"/>
    </row>
    <row r="3758" spans="1:17" ht="15" customHeight="1">
      <c r="A3758" s="458"/>
      <c r="B3758" s="459"/>
      <c r="C3758" s="460" t="s">
        <v>621</v>
      </c>
      <c r="D3758" s="495" t="s">
        <v>679</v>
      </c>
      <c r="E3758" s="496" t="s">
        <v>627</v>
      </c>
      <c r="F3758" s="497" t="s">
        <v>624</v>
      </c>
      <c r="G3758" s="464">
        <v>4.0000000000000001E-3</v>
      </c>
      <c r="H3758" s="465">
        <v>200300</v>
      </c>
      <c r="I3758" s="466">
        <f>G3758*H3758</f>
        <v>801.2</v>
      </c>
      <c r="P3758" s="493"/>
      <c r="Q3758" s="493"/>
    </row>
    <row r="3759" spans="1:17" ht="15" customHeight="1">
      <c r="A3759" s="458"/>
      <c r="B3759" s="459"/>
      <c r="C3759" s="460" t="s">
        <v>621</v>
      </c>
      <c r="D3759" s="495" t="s">
        <v>628</v>
      </c>
      <c r="E3759" s="496" t="s">
        <v>629</v>
      </c>
      <c r="F3759" s="497" t="s">
        <v>624</v>
      </c>
      <c r="G3759" s="464">
        <v>3.0000000000000001E-3</v>
      </c>
      <c r="H3759" s="465">
        <v>234000</v>
      </c>
      <c r="I3759" s="466">
        <f>G3759*H3759</f>
        <v>702</v>
      </c>
      <c r="P3759" s="493"/>
      <c r="Q3759" s="493"/>
    </row>
    <row r="3760" spans="1:17" ht="15" customHeight="1">
      <c r="A3760" s="458">
        <v>2</v>
      </c>
      <c r="B3760" s="459" t="s">
        <v>630</v>
      </c>
      <c r="D3760" s="495"/>
      <c r="E3760" s="496"/>
      <c r="F3760" s="497"/>
      <c r="G3760" s="464"/>
      <c r="H3760" s="465"/>
      <c r="I3760" s="466"/>
      <c r="P3760" s="493"/>
      <c r="Q3760" s="493"/>
    </row>
    <row r="3761" spans="1:17" ht="15" customHeight="1">
      <c r="A3761" s="458"/>
      <c r="B3761" s="459"/>
      <c r="C3761" s="460" t="s">
        <v>621</v>
      </c>
      <c r="D3761" s="495" t="s">
        <v>1069</v>
      </c>
      <c r="E3761" s="496"/>
      <c r="F3761" s="497" t="s">
        <v>96</v>
      </c>
      <c r="G3761" s="464">
        <v>0.2</v>
      </c>
      <c r="H3761" s="465">
        <f>H3737</f>
        <v>55000</v>
      </c>
      <c r="I3761" s="466">
        <f>G3761*H3761</f>
        <v>11000</v>
      </c>
      <c r="P3761" s="493"/>
      <c r="Q3761" s="493"/>
    </row>
    <row r="3762" spans="1:17" ht="15" customHeight="1">
      <c r="A3762" s="458"/>
      <c r="B3762" s="459"/>
      <c r="C3762" s="460" t="s">
        <v>621</v>
      </c>
      <c r="D3762" s="495" t="s">
        <v>1070</v>
      </c>
      <c r="E3762" s="496"/>
      <c r="F3762" s="497" t="s">
        <v>96</v>
      </c>
      <c r="G3762" s="464">
        <v>0.15</v>
      </c>
      <c r="H3762" s="465">
        <f t="shared" ref="H3762:H3767" si="122">H3738</f>
        <v>40500</v>
      </c>
      <c r="I3762" s="466">
        <f t="shared" ref="I3762:I3767" si="123">G3762*H3762</f>
        <v>6075</v>
      </c>
      <c r="P3762" s="493"/>
      <c r="Q3762" s="493"/>
    </row>
    <row r="3763" spans="1:17" ht="15" customHeight="1">
      <c r="A3763" s="458"/>
      <c r="B3763" s="459"/>
      <c r="C3763" s="460" t="s">
        <v>621</v>
      </c>
      <c r="D3763" s="495" t="s">
        <v>1071</v>
      </c>
      <c r="E3763" s="496"/>
      <c r="F3763" s="497" t="s">
        <v>96</v>
      </c>
      <c r="G3763" s="464">
        <v>0.17</v>
      </c>
      <c r="H3763" s="465">
        <f t="shared" si="122"/>
        <v>53000</v>
      </c>
      <c r="I3763" s="466">
        <f t="shared" si="123"/>
        <v>9010</v>
      </c>
      <c r="P3763" s="493"/>
      <c r="Q3763" s="493"/>
    </row>
    <row r="3764" spans="1:17" ht="15" customHeight="1">
      <c r="A3764" s="458"/>
      <c r="B3764" s="459"/>
      <c r="C3764" s="460" t="s">
        <v>621</v>
      </c>
      <c r="D3764" s="495" t="s">
        <v>1072</v>
      </c>
      <c r="E3764" s="496"/>
      <c r="F3764" s="497" t="s">
        <v>96</v>
      </c>
      <c r="G3764" s="464">
        <v>0.35</v>
      </c>
      <c r="H3764" s="465">
        <f t="shared" si="122"/>
        <v>75000</v>
      </c>
      <c r="I3764" s="466">
        <f t="shared" si="123"/>
        <v>26250</v>
      </c>
      <c r="P3764" s="493"/>
      <c r="Q3764" s="493"/>
    </row>
    <row r="3765" spans="1:17" ht="15" customHeight="1">
      <c r="A3765" s="458"/>
      <c r="B3765" s="459"/>
      <c r="C3765" s="460" t="s">
        <v>621</v>
      </c>
      <c r="D3765" s="495" t="s">
        <v>1073</v>
      </c>
      <c r="E3765" s="496"/>
      <c r="F3765" s="497" t="s">
        <v>33</v>
      </c>
      <c r="G3765" s="464">
        <v>0.01</v>
      </c>
      <c r="H3765" s="465">
        <f t="shared" si="122"/>
        <v>31000</v>
      </c>
      <c r="I3765" s="466">
        <f t="shared" si="123"/>
        <v>310</v>
      </c>
      <c r="P3765" s="493"/>
      <c r="Q3765" s="493"/>
    </row>
    <row r="3766" spans="1:17" ht="15" customHeight="1">
      <c r="A3766" s="458"/>
      <c r="B3766" s="459"/>
      <c r="C3766" s="460" t="s">
        <v>621</v>
      </c>
      <c r="D3766" s="495" t="s">
        <v>1074</v>
      </c>
      <c r="E3766" s="496"/>
      <c r="F3766" s="497" t="s">
        <v>96</v>
      </c>
      <c r="G3766" s="464">
        <v>0.03</v>
      </c>
      <c r="H3766" s="465">
        <f t="shared" si="122"/>
        <v>25000</v>
      </c>
      <c r="I3766" s="466">
        <f t="shared" si="123"/>
        <v>750</v>
      </c>
      <c r="P3766" s="493"/>
      <c r="Q3766" s="493"/>
    </row>
    <row r="3767" spans="1:17" ht="15" customHeight="1">
      <c r="A3767" s="458"/>
      <c r="B3767" s="459"/>
      <c r="C3767" s="460" t="s">
        <v>621</v>
      </c>
      <c r="D3767" s="495" t="s">
        <v>1075</v>
      </c>
      <c r="E3767" s="496"/>
      <c r="F3767" s="497" t="s">
        <v>641</v>
      </c>
      <c r="G3767" s="464">
        <v>0.2</v>
      </c>
      <c r="H3767" s="465">
        <f t="shared" si="122"/>
        <v>7500</v>
      </c>
      <c r="I3767" s="466">
        <f t="shared" si="123"/>
        <v>1500</v>
      </c>
      <c r="P3767" s="493"/>
      <c r="Q3767" s="493"/>
    </row>
    <row r="3768" spans="1:17" ht="15" customHeight="1">
      <c r="A3768" s="511"/>
      <c r="B3768" s="512"/>
      <c r="C3768" s="513"/>
      <c r="D3768" s="514"/>
      <c r="E3768" s="515"/>
      <c r="F3768" s="516"/>
      <c r="G3768" s="517"/>
      <c r="H3768" s="518"/>
      <c r="I3768" s="518"/>
      <c r="P3768" s="493"/>
      <c r="Q3768" s="493"/>
    </row>
    <row r="3769" spans="1:17" ht="15" customHeight="1">
      <c r="A3769" s="473"/>
      <c r="B3769" s="474" t="s">
        <v>643</v>
      </c>
      <c r="C3769" s="475"/>
      <c r="D3769" s="498"/>
      <c r="E3769" s="499"/>
      <c r="F3769" s="500"/>
      <c r="G3769" s="479"/>
      <c r="H3769" s="480"/>
      <c r="I3769" s="480">
        <f>SUM(I3754:I3768)</f>
        <v>83285.2</v>
      </c>
      <c r="P3769" s="493"/>
      <c r="Q3769" s="493"/>
    </row>
    <row r="3770" spans="1:17" ht="15" customHeight="1">
      <c r="A3770" s="481"/>
      <c r="B3770" s="482" t="s">
        <v>644</v>
      </c>
      <c r="C3770" s="483"/>
      <c r="D3770" s="501"/>
      <c r="E3770" s="483"/>
      <c r="F3770" s="486">
        <v>0.15</v>
      </c>
      <c r="G3770" s="487"/>
      <c r="H3770" s="488"/>
      <c r="I3770" s="480">
        <f>I3769*F3770</f>
        <v>12492.779999999999</v>
      </c>
      <c r="P3770" s="493"/>
      <c r="Q3770" s="493"/>
    </row>
    <row r="3771" spans="1:17" ht="15" customHeight="1">
      <c r="A3771" s="481"/>
      <c r="B3771" s="482" t="s">
        <v>645</v>
      </c>
      <c r="C3771" s="483"/>
      <c r="D3771" s="501"/>
      <c r="E3771" s="483"/>
      <c r="F3771" s="483"/>
      <c r="G3771" s="487"/>
      <c r="H3771" s="488"/>
      <c r="I3771" s="480">
        <f>I3769+I3770</f>
        <v>95777.98</v>
      </c>
      <c r="P3771" s="493"/>
      <c r="Q3771" s="493"/>
    </row>
    <row r="3772" spans="1:17" ht="15" customHeight="1">
      <c r="A3772" s="502" t="s">
        <v>657</v>
      </c>
      <c r="B3772" s="503"/>
      <c r="C3772" s="504"/>
      <c r="D3772" s="503"/>
      <c r="E3772" s="504"/>
      <c r="F3772" s="504"/>
      <c r="G3772" s="505"/>
      <c r="H3772" s="506"/>
      <c r="I3772" s="507"/>
      <c r="P3772" s="493"/>
      <c r="Q3772" s="493"/>
    </row>
    <row r="3773" spans="1:17" ht="15" customHeight="1">
      <c r="A3773" s="544"/>
      <c r="B3773" s="503"/>
      <c r="C3773" s="504"/>
      <c r="D3773" s="503"/>
      <c r="E3773" s="504"/>
      <c r="F3773" s="504"/>
      <c r="G3773" s="505"/>
      <c r="H3773" s="506"/>
      <c r="I3773" s="507"/>
      <c r="P3773" s="493"/>
      <c r="Q3773" s="493"/>
    </row>
    <row r="3774" spans="1:17" ht="15" customHeight="1">
      <c r="A3774" s="433" t="s">
        <v>611</v>
      </c>
      <c r="B3774" s="434"/>
      <c r="C3774" s="419" t="s">
        <v>589</v>
      </c>
      <c r="D3774" s="434" t="s">
        <v>1077</v>
      </c>
      <c r="E3774" s="419"/>
      <c r="F3774" s="419"/>
      <c r="G3774" s="589"/>
      <c r="H3774" s="590"/>
      <c r="I3774" s="590"/>
      <c r="P3774" s="493"/>
      <c r="Q3774" s="493"/>
    </row>
    <row r="3775" spans="1:17" ht="15" customHeight="1">
      <c r="A3775" s="433" t="s">
        <v>613</v>
      </c>
      <c r="B3775" s="434"/>
      <c r="C3775" s="419" t="s">
        <v>589</v>
      </c>
      <c r="D3775" s="434" t="s">
        <v>601</v>
      </c>
      <c r="E3775" s="419"/>
      <c r="F3775" s="419"/>
      <c r="G3775" s="589"/>
      <c r="H3775" s="590"/>
      <c r="I3775" s="590"/>
      <c r="P3775" s="493"/>
      <c r="Q3775" s="493"/>
    </row>
    <row r="3776" spans="1:17" ht="15" customHeight="1">
      <c r="A3776" s="438" t="s">
        <v>70</v>
      </c>
      <c r="B3776" s="438" t="s">
        <v>350</v>
      </c>
      <c r="C3776" s="439"/>
      <c r="D3776" s="440"/>
      <c r="E3776" s="441" t="s">
        <v>614</v>
      </c>
      <c r="F3776" s="441" t="s">
        <v>615</v>
      </c>
      <c r="G3776" s="442" t="s">
        <v>616</v>
      </c>
      <c r="H3776" s="443" t="s">
        <v>617</v>
      </c>
      <c r="I3776" s="443" t="s">
        <v>618</v>
      </c>
      <c r="P3776" s="493"/>
      <c r="Q3776" s="493"/>
    </row>
    <row r="3777" spans="1:17" ht="15" customHeight="1">
      <c r="A3777" s="444"/>
      <c r="B3777" s="444"/>
      <c r="C3777" s="445"/>
      <c r="D3777" s="446"/>
      <c r="E3777" s="447"/>
      <c r="F3777" s="447"/>
      <c r="G3777" s="448"/>
      <c r="H3777" s="449" t="s">
        <v>619</v>
      </c>
      <c r="I3777" s="449" t="s">
        <v>619</v>
      </c>
      <c r="P3777" s="493"/>
      <c r="Q3777" s="493"/>
    </row>
    <row r="3778" spans="1:17" ht="15" customHeight="1">
      <c r="A3778" s="450"/>
      <c r="B3778" s="451"/>
      <c r="C3778" s="452"/>
      <c r="D3778" s="490"/>
      <c r="E3778" s="491"/>
      <c r="F3778" s="492"/>
      <c r="G3778" s="456"/>
      <c r="H3778" s="457"/>
      <c r="I3778" s="457"/>
      <c r="P3778" s="493"/>
      <c r="Q3778" s="493"/>
    </row>
    <row r="3779" spans="1:17" ht="15" customHeight="1">
      <c r="A3779" s="458">
        <v>1</v>
      </c>
      <c r="B3779" s="459" t="s">
        <v>620</v>
      </c>
      <c r="D3779" s="495"/>
      <c r="E3779" s="496"/>
      <c r="F3779" s="497"/>
      <c r="G3779" s="464"/>
      <c r="H3779" s="465"/>
      <c r="I3779" s="466"/>
      <c r="P3779" s="493"/>
      <c r="Q3779" s="493"/>
    </row>
    <row r="3780" spans="1:17" ht="15" customHeight="1">
      <c r="A3780" s="458"/>
      <c r="B3780" s="459"/>
      <c r="C3780" s="460" t="s">
        <v>621</v>
      </c>
      <c r="D3780" s="495" t="s">
        <v>622</v>
      </c>
      <c r="E3780" s="496" t="s">
        <v>623</v>
      </c>
      <c r="F3780" s="497" t="s">
        <v>624</v>
      </c>
      <c r="G3780" s="464">
        <v>0.04</v>
      </c>
      <c r="H3780" s="465">
        <v>133600</v>
      </c>
      <c r="I3780" s="466">
        <f>G3780*H3780</f>
        <v>5344</v>
      </c>
      <c r="P3780" s="493"/>
      <c r="Q3780" s="493"/>
    </row>
    <row r="3781" spans="1:17" ht="15" customHeight="1">
      <c r="A3781" s="458"/>
      <c r="B3781" s="459"/>
      <c r="C3781" s="460" t="s">
        <v>621</v>
      </c>
      <c r="D3781" s="495" t="s">
        <v>1068</v>
      </c>
      <c r="E3781" s="496" t="s">
        <v>626</v>
      </c>
      <c r="F3781" s="497" t="s">
        <v>624</v>
      </c>
      <c r="G3781" s="464">
        <v>6.3E-2</v>
      </c>
      <c r="H3781" s="465">
        <v>167000</v>
      </c>
      <c r="I3781" s="466">
        <f>G3781*H3781</f>
        <v>10521</v>
      </c>
      <c r="P3781" s="493"/>
      <c r="Q3781" s="493"/>
    </row>
    <row r="3782" spans="1:17" ht="15" customHeight="1">
      <c r="A3782" s="458"/>
      <c r="B3782" s="459"/>
      <c r="C3782" s="460" t="s">
        <v>621</v>
      </c>
      <c r="D3782" s="495" t="s">
        <v>679</v>
      </c>
      <c r="E3782" s="496" t="s">
        <v>627</v>
      </c>
      <c r="F3782" s="497" t="s">
        <v>624</v>
      </c>
      <c r="G3782" s="464">
        <v>6.3E-2</v>
      </c>
      <c r="H3782" s="465">
        <v>200300</v>
      </c>
      <c r="I3782" s="466">
        <f>G3782*H3782</f>
        <v>12618.9</v>
      </c>
      <c r="P3782" s="493"/>
      <c r="Q3782" s="493"/>
    </row>
    <row r="3783" spans="1:17" ht="15" customHeight="1">
      <c r="A3783" s="458"/>
      <c r="B3783" s="459"/>
      <c r="C3783" s="460" t="s">
        <v>621</v>
      </c>
      <c r="D3783" s="495" t="s">
        <v>628</v>
      </c>
      <c r="E3783" s="496" t="s">
        <v>629</v>
      </c>
      <c r="F3783" s="497" t="s">
        <v>624</v>
      </c>
      <c r="G3783" s="464">
        <v>3.0000000000000001E-3</v>
      </c>
      <c r="H3783" s="465">
        <v>234000</v>
      </c>
      <c r="I3783" s="466">
        <f>G3783*H3783</f>
        <v>702</v>
      </c>
      <c r="P3783" s="493"/>
      <c r="Q3783" s="493"/>
    </row>
    <row r="3784" spans="1:17" ht="15" customHeight="1">
      <c r="A3784" s="458">
        <v>2</v>
      </c>
      <c r="B3784" s="459" t="s">
        <v>630</v>
      </c>
      <c r="D3784" s="495"/>
      <c r="E3784" s="496"/>
      <c r="F3784" s="497"/>
      <c r="G3784" s="464"/>
      <c r="H3784" s="465"/>
      <c r="I3784" s="466"/>
      <c r="P3784" s="493"/>
      <c r="Q3784" s="493"/>
    </row>
    <row r="3785" spans="1:17" ht="15" customHeight="1">
      <c r="A3785" s="458"/>
      <c r="B3785" s="459"/>
      <c r="C3785" s="460" t="s">
        <v>621</v>
      </c>
      <c r="D3785" s="495" t="s">
        <v>1078</v>
      </c>
      <c r="E3785" s="496"/>
      <c r="F3785" s="497" t="s">
        <v>96</v>
      </c>
      <c r="G3785" s="464">
        <v>0.36</v>
      </c>
      <c r="H3785" s="465">
        <v>25000</v>
      </c>
      <c r="I3785" s="466">
        <f>G3785*H3785</f>
        <v>9000</v>
      </c>
      <c r="P3785" s="493"/>
      <c r="Q3785" s="493"/>
    </row>
    <row r="3786" spans="1:17" ht="15" customHeight="1">
      <c r="A3786" s="511"/>
      <c r="B3786" s="512"/>
      <c r="C3786" s="513"/>
      <c r="D3786" s="514"/>
      <c r="E3786" s="515"/>
      <c r="F3786" s="516"/>
      <c r="G3786" s="517"/>
      <c r="H3786" s="518"/>
      <c r="I3786" s="518"/>
      <c r="P3786" s="493"/>
      <c r="Q3786" s="493"/>
    </row>
    <row r="3787" spans="1:17" ht="15" customHeight="1">
      <c r="A3787" s="473"/>
      <c r="B3787" s="474" t="s">
        <v>643</v>
      </c>
      <c r="C3787" s="475"/>
      <c r="D3787" s="498"/>
      <c r="E3787" s="499"/>
      <c r="F3787" s="500"/>
      <c r="G3787" s="479"/>
      <c r="H3787" s="480"/>
      <c r="I3787" s="480">
        <f>SUM(I3778:I3786)</f>
        <v>38185.9</v>
      </c>
      <c r="P3787" s="493"/>
      <c r="Q3787" s="493"/>
    </row>
    <row r="3788" spans="1:17" ht="15" customHeight="1">
      <c r="A3788" s="481"/>
      <c r="B3788" s="482" t="s">
        <v>644</v>
      </c>
      <c r="C3788" s="483"/>
      <c r="D3788" s="501"/>
      <c r="E3788" s="483"/>
      <c r="F3788" s="486">
        <v>0.15</v>
      </c>
      <c r="G3788" s="487"/>
      <c r="H3788" s="488"/>
      <c r="I3788" s="480">
        <f>I3787*F3788</f>
        <v>5727.8850000000002</v>
      </c>
      <c r="P3788" s="493"/>
      <c r="Q3788" s="493"/>
    </row>
    <row r="3789" spans="1:17" ht="15" customHeight="1">
      <c r="A3789" s="481"/>
      <c r="B3789" s="482" t="s">
        <v>645</v>
      </c>
      <c r="C3789" s="483"/>
      <c r="D3789" s="501"/>
      <c r="E3789" s="483"/>
      <c r="F3789" s="483"/>
      <c r="G3789" s="487"/>
      <c r="H3789" s="488"/>
      <c r="I3789" s="480">
        <f>I3787+I3788</f>
        <v>43913.785000000003</v>
      </c>
      <c r="P3789" s="493"/>
      <c r="Q3789" s="493"/>
    </row>
    <row r="3790" spans="1:17" ht="15" customHeight="1">
      <c r="A3790" s="502" t="s">
        <v>657</v>
      </c>
      <c r="B3790" s="503"/>
      <c r="C3790" s="504"/>
      <c r="D3790" s="503"/>
      <c r="E3790" s="504"/>
      <c r="F3790" s="504"/>
      <c r="G3790" s="505"/>
      <c r="H3790" s="506"/>
      <c r="I3790" s="507"/>
      <c r="P3790" s="493"/>
      <c r="Q3790" s="493"/>
    </row>
    <row r="3791" spans="1:17" ht="15" customHeight="1">
      <c r="A3791" s="502"/>
      <c r="B3791" s="503"/>
      <c r="C3791" s="504"/>
      <c r="D3791" s="503"/>
      <c r="E3791" s="504"/>
      <c r="F3791" s="504"/>
      <c r="G3791" s="505"/>
      <c r="H3791" s="506"/>
      <c r="I3791" s="507"/>
      <c r="P3791" s="493"/>
      <c r="Q3791" s="493"/>
    </row>
    <row r="3792" spans="1:17" ht="15" customHeight="1">
      <c r="A3792" s="433" t="s">
        <v>611</v>
      </c>
      <c r="B3792" s="434"/>
      <c r="C3792" s="419" t="s">
        <v>589</v>
      </c>
      <c r="D3792" s="434" t="s">
        <v>1079</v>
      </c>
      <c r="E3792" s="419"/>
      <c r="F3792" s="419"/>
      <c r="G3792" s="589"/>
      <c r="H3792" s="590"/>
      <c r="I3792" s="590"/>
      <c r="P3792" s="493"/>
      <c r="Q3792" s="493"/>
    </row>
    <row r="3793" spans="1:17" ht="15" customHeight="1">
      <c r="A3793" s="433" t="s">
        <v>613</v>
      </c>
      <c r="B3793" s="434"/>
      <c r="C3793" s="419" t="s">
        <v>589</v>
      </c>
      <c r="D3793" s="434" t="s">
        <v>601</v>
      </c>
      <c r="E3793" s="419"/>
      <c r="F3793" s="419"/>
      <c r="G3793" s="589"/>
      <c r="H3793" s="590"/>
      <c r="I3793" s="590"/>
      <c r="P3793" s="493"/>
      <c r="Q3793" s="493"/>
    </row>
    <row r="3794" spans="1:17" ht="15" customHeight="1">
      <c r="A3794" s="438" t="s">
        <v>70</v>
      </c>
      <c r="B3794" s="438" t="s">
        <v>350</v>
      </c>
      <c r="C3794" s="439"/>
      <c r="D3794" s="440"/>
      <c r="E3794" s="441" t="s">
        <v>614</v>
      </c>
      <c r="F3794" s="441" t="s">
        <v>615</v>
      </c>
      <c r="G3794" s="442" t="s">
        <v>616</v>
      </c>
      <c r="H3794" s="443" t="s">
        <v>617</v>
      </c>
      <c r="I3794" s="443" t="s">
        <v>618</v>
      </c>
      <c r="P3794" s="493"/>
      <c r="Q3794" s="493"/>
    </row>
    <row r="3795" spans="1:17" ht="15" customHeight="1">
      <c r="A3795" s="444"/>
      <c r="B3795" s="444"/>
      <c r="C3795" s="445"/>
      <c r="D3795" s="446"/>
      <c r="E3795" s="447"/>
      <c r="F3795" s="447"/>
      <c r="G3795" s="448"/>
      <c r="H3795" s="449" t="s">
        <v>619</v>
      </c>
      <c r="I3795" s="449" t="s">
        <v>619</v>
      </c>
      <c r="P3795" s="493"/>
      <c r="Q3795" s="493"/>
    </row>
    <row r="3796" spans="1:17" ht="15" customHeight="1">
      <c r="A3796" s="450"/>
      <c r="B3796" s="451"/>
      <c r="C3796" s="452"/>
      <c r="D3796" s="490"/>
      <c r="E3796" s="491"/>
      <c r="F3796" s="492"/>
      <c r="G3796" s="456"/>
      <c r="H3796" s="457"/>
      <c r="I3796" s="457"/>
      <c r="P3796" s="493"/>
      <c r="Q3796" s="493"/>
    </row>
    <row r="3797" spans="1:17" ht="15" customHeight="1">
      <c r="A3797" s="458">
        <v>1</v>
      </c>
      <c r="B3797" s="459" t="s">
        <v>620</v>
      </c>
      <c r="D3797" s="495"/>
      <c r="E3797" s="496"/>
      <c r="F3797" s="497"/>
      <c r="G3797" s="464"/>
      <c r="H3797" s="465"/>
      <c r="I3797" s="466"/>
      <c r="P3797" s="493"/>
      <c r="Q3797" s="493"/>
    </row>
    <row r="3798" spans="1:17" ht="15" customHeight="1">
      <c r="A3798" s="458"/>
      <c r="B3798" s="459"/>
      <c r="C3798" s="460" t="s">
        <v>621</v>
      </c>
      <c r="D3798" s="495" t="s">
        <v>622</v>
      </c>
      <c r="E3798" s="496" t="s">
        <v>623</v>
      </c>
      <c r="F3798" s="497" t="s">
        <v>624</v>
      </c>
      <c r="G3798" s="464">
        <v>0.1</v>
      </c>
      <c r="H3798" s="465">
        <v>133600</v>
      </c>
      <c r="I3798" s="466">
        <f>G3798*H3798</f>
        <v>13360</v>
      </c>
      <c r="P3798" s="493"/>
      <c r="Q3798" s="493"/>
    </row>
    <row r="3799" spans="1:17" ht="15" customHeight="1">
      <c r="A3799" s="458"/>
      <c r="B3799" s="459"/>
      <c r="C3799" s="460" t="s">
        <v>621</v>
      </c>
      <c r="D3799" s="495" t="s">
        <v>628</v>
      </c>
      <c r="E3799" s="496" t="s">
        <v>629</v>
      </c>
      <c r="F3799" s="497" t="s">
        <v>624</v>
      </c>
      <c r="G3799" s="464">
        <v>6.0000000000000001E-3</v>
      </c>
      <c r="H3799" s="465">
        <v>234000</v>
      </c>
      <c r="I3799" s="466">
        <f>G3799*H3799</f>
        <v>1404</v>
      </c>
      <c r="P3799" s="493"/>
      <c r="Q3799" s="493"/>
    </row>
    <row r="3800" spans="1:17" ht="15" customHeight="1">
      <c r="A3800" s="458"/>
      <c r="B3800" s="459"/>
      <c r="D3800" s="495"/>
      <c r="E3800" s="496"/>
      <c r="F3800" s="497"/>
      <c r="G3800" s="464"/>
      <c r="H3800" s="465"/>
      <c r="I3800" s="466"/>
      <c r="P3800" s="493"/>
      <c r="Q3800" s="493"/>
    </row>
    <row r="3801" spans="1:17" ht="15" customHeight="1">
      <c r="A3801" s="458">
        <v>2</v>
      </c>
      <c r="B3801" s="459" t="s">
        <v>630</v>
      </c>
      <c r="D3801" s="495"/>
      <c r="E3801" s="496"/>
      <c r="F3801" s="497"/>
      <c r="G3801" s="464"/>
      <c r="H3801" s="465"/>
      <c r="I3801" s="466"/>
      <c r="P3801" s="493"/>
      <c r="Q3801" s="493"/>
    </row>
    <row r="3802" spans="1:17" ht="15" customHeight="1">
      <c r="A3802" s="458"/>
      <c r="B3802" s="459"/>
      <c r="C3802" s="460" t="s">
        <v>621</v>
      </c>
      <c r="D3802" s="495" t="s">
        <v>1080</v>
      </c>
      <c r="E3802" s="496"/>
      <c r="F3802" s="497" t="s">
        <v>707</v>
      </c>
      <c r="G3802" s="464">
        <v>0.35</v>
      </c>
      <c r="H3802" s="465">
        <v>130000</v>
      </c>
      <c r="I3802" s="466">
        <f>G3802*H3802</f>
        <v>45500</v>
      </c>
      <c r="P3802" s="493"/>
      <c r="Q3802" s="493"/>
    </row>
    <row r="3803" spans="1:17" ht="15" customHeight="1">
      <c r="A3803" s="511"/>
      <c r="B3803" s="512"/>
      <c r="C3803" s="513"/>
      <c r="D3803" s="514"/>
      <c r="E3803" s="515"/>
      <c r="F3803" s="516"/>
      <c r="G3803" s="517"/>
      <c r="H3803" s="518"/>
      <c r="I3803" s="518"/>
      <c r="P3803" s="493"/>
      <c r="Q3803" s="493"/>
    </row>
    <row r="3804" spans="1:17" ht="15" customHeight="1">
      <c r="A3804" s="473"/>
      <c r="B3804" s="474" t="s">
        <v>643</v>
      </c>
      <c r="C3804" s="475"/>
      <c r="D3804" s="498"/>
      <c r="E3804" s="499"/>
      <c r="F3804" s="500"/>
      <c r="G3804" s="479"/>
      <c r="H3804" s="480"/>
      <c r="I3804" s="480">
        <f>SUM(I3796:I3803)</f>
        <v>60264</v>
      </c>
      <c r="P3804" s="493"/>
      <c r="Q3804" s="493"/>
    </row>
    <row r="3805" spans="1:17" ht="15" customHeight="1">
      <c r="A3805" s="481"/>
      <c r="B3805" s="482" t="s">
        <v>644</v>
      </c>
      <c r="C3805" s="483"/>
      <c r="D3805" s="501"/>
      <c r="E3805" s="483"/>
      <c r="F3805" s="486">
        <v>0.15</v>
      </c>
      <c r="G3805" s="487"/>
      <c r="H3805" s="488"/>
      <c r="I3805" s="480">
        <f>I3804*F3805</f>
        <v>9039.6</v>
      </c>
      <c r="P3805" s="493"/>
      <c r="Q3805" s="493"/>
    </row>
    <row r="3806" spans="1:17" ht="15" customHeight="1">
      <c r="A3806" s="481"/>
      <c r="B3806" s="482" t="s">
        <v>645</v>
      </c>
      <c r="C3806" s="483"/>
      <c r="D3806" s="501"/>
      <c r="E3806" s="483"/>
      <c r="F3806" s="483"/>
      <c r="G3806" s="487"/>
      <c r="H3806" s="488"/>
      <c r="I3806" s="480">
        <f>I3804+I3805</f>
        <v>69303.600000000006</v>
      </c>
      <c r="P3806" s="493"/>
      <c r="Q3806" s="493"/>
    </row>
    <row r="3807" spans="1:17" ht="15" customHeight="1">
      <c r="A3807" s="502" t="s">
        <v>657</v>
      </c>
      <c r="B3807" s="503"/>
      <c r="C3807" s="504"/>
      <c r="D3807" s="503"/>
      <c r="E3807" s="504"/>
      <c r="F3807" s="504"/>
      <c r="G3807" s="505"/>
      <c r="H3807" s="506"/>
      <c r="I3807" s="507"/>
      <c r="P3807" s="493"/>
      <c r="Q3807" s="493"/>
    </row>
    <row r="3808" spans="1:17" ht="15" customHeight="1">
      <c r="A3808" s="502"/>
      <c r="B3808" s="503"/>
      <c r="C3808" s="504"/>
      <c r="D3808" s="503"/>
      <c r="E3808" s="504"/>
      <c r="F3808" s="504"/>
      <c r="G3808" s="505"/>
      <c r="H3808" s="506"/>
      <c r="I3808" s="507"/>
      <c r="P3808" s="493"/>
      <c r="Q3808" s="493"/>
    </row>
    <row r="3809" spans="1:17" ht="15" customHeight="1">
      <c r="A3809" s="433" t="s">
        <v>611</v>
      </c>
      <c r="B3809" s="434"/>
      <c r="C3809" s="419" t="s">
        <v>589</v>
      </c>
      <c r="D3809" s="434" t="s">
        <v>1081</v>
      </c>
      <c r="E3809" s="419"/>
      <c r="F3809" s="419"/>
      <c r="G3809" s="589"/>
      <c r="H3809" s="590"/>
      <c r="I3809" s="590"/>
      <c r="P3809" s="493"/>
      <c r="Q3809" s="493"/>
    </row>
    <row r="3810" spans="1:17" ht="15" customHeight="1">
      <c r="A3810" s="433" t="s">
        <v>613</v>
      </c>
      <c r="B3810" s="434"/>
      <c r="C3810" s="419" t="s">
        <v>589</v>
      </c>
      <c r="D3810" s="434" t="s">
        <v>601</v>
      </c>
      <c r="E3810" s="419"/>
      <c r="F3810" s="419"/>
      <c r="G3810" s="589"/>
      <c r="H3810" s="590"/>
      <c r="I3810" s="590" t="s">
        <v>1082</v>
      </c>
      <c r="P3810" s="493"/>
      <c r="Q3810" s="493"/>
    </row>
    <row r="3811" spans="1:17" ht="15" customHeight="1">
      <c r="A3811" s="438" t="s">
        <v>70</v>
      </c>
      <c r="B3811" s="438" t="s">
        <v>350</v>
      </c>
      <c r="C3811" s="439"/>
      <c r="D3811" s="440"/>
      <c r="E3811" s="441" t="s">
        <v>614</v>
      </c>
      <c r="F3811" s="441" t="s">
        <v>615</v>
      </c>
      <c r="G3811" s="442" t="s">
        <v>616</v>
      </c>
      <c r="H3811" s="443" t="s">
        <v>617</v>
      </c>
      <c r="I3811" s="443" t="s">
        <v>618</v>
      </c>
      <c r="P3811" s="493"/>
      <c r="Q3811" s="493"/>
    </row>
    <row r="3812" spans="1:17" ht="15" customHeight="1">
      <c r="A3812" s="444"/>
      <c r="B3812" s="444"/>
      <c r="C3812" s="445"/>
      <c r="D3812" s="446"/>
      <c r="E3812" s="447"/>
      <c r="F3812" s="447"/>
      <c r="G3812" s="448"/>
      <c r="H3812" s="449" t="s">
        <v>619</v>
      </c>
      <c r="I3812" s="449" t="s">
        <v>619</v>
      </c>
      <c r="P3812" s="493"/>
      <c r="Q3812" s="493"/>
    </row>
    <row r="3813" spans="1:17" ht="15" customHeight="1">
      <c r="A3813" s="450"/>
      <c r="B3813" s="451"/>
      <c r="C3813" s="452"/>
      <c r="D3813" s="490"/>
      <c r="E3813" s="491"/>
      <c r="F3813" s="492"/>
      <c r="G3813" s="456"/>
      <c r="H3813" s="457"/>
      <c r="I3813" s="457"/>
      <c r="P3813" s="493"/>
      <c r="Q3813" s="493"/>
    </row>
    <row r="3814" spans="1:17" ht="15" customHeight="1">
      <c r="A3814" s="458">
        <v>1</v>
      </c>
      <c r="B3814" s="459" t="s">
        <v>620</v>
      </c>
      <c r="D3814" s="495"/>
      <c r="E3814" s="496"/>
      <c r="F3814" s="497"/>
      <c r="G3814" s="464"/>
      <c r="H3814" s="465"/>
      <c r="I3814" s="466"/>
      <c r="P3814" s="493"/>
      <c r="Q3814" s="493"/>
    </row>
    <row r="3815" spans="1:17" ht="15" customHeight="1">
      <c r="A3815" s="458"/>
      <c r="B3815" s="459"/>
      <c r="C3815" s="460" t="s">
        <v>621</v>
      </c>
      <c r="D3815" s="495" t="s">
        <v>622</v>
      </c>
      <c r="E3815" s="496" t="s">
        <v>623</v>
      </c>
      <c r="F3815" s="497" t="s">
        <v>624</v>
      </c>
      <c r="G3815" s="464">
        <v>0.02</v>
      </c>
      <c r="H3815" s="465">
        <v>135000</v>
      </c>
      <c r="I3815" s="466">
        <f>G3815*H3815</f>
        <v>2700</v>
      </c>
      <c r="P3815" s="493"/>
      <c r="Q3815" s="493"/>
    </row>
    <row r="3816" spans="1:17" ht="15" customHeight="1">
      <c r="A3816" s="458"/>
      <c r="B3816" s="459"/>
      <c r="C3816" s="460" t="s">
        <v>621</v>
      </c>
      <c r="D3816" s="495" t="s">
        <v>1068</v>
      </c>
      <c r="E3816" s="496" t="s">
        <v>626</v>
      </c>
      <c r="F3816" s="497" t="s">
        <v>624</v>
      </c>
      <c r="G3816" s="464">
        <v>6.3E-2</v>
      </c>
      <c r="H3816" s="465">
        <v>170000</v>
      </c>
      <c r="I3816" s="466">
        <f>G3816*H3816</f>
        <v>10710</v>
      </c>
      <c r="P3816" s="493"/>
      <c r="Q3816" s="493"/>
    </row>
    <row r="3817" spans="1:17" ht="15" customHeight="1">
      <c r="A3817" s="458"/>
      <c r="B3817" s="459"/>
      <c r="C3817" s="460" t="s">
        <v>621</v>
      </c>
      <c r="D3817" s="495" t="s">
        <v>679</v>
      </c>
      <c r="E3817" s="496" t="s">
        <v>627</v>
      </c>
      <c r="F3817" s="497" t="s">
        <v>624</v>
      </c>
      <c r="G3817" s="464">
        <v>6.3E-3</v>
      </c>
      <c r="H3817" s="465">
        <v>190000</v>
      </c>
      <c r="I3817" s="466">
        <f>G3817*H3817</f>
        <v>1197</v>
      </c>
      <c r="P3817" s="493"/>
      <c r="Q3817" s="493"/>
    </row>
    <row r="3818" spans="1:17" ht="15" customHeight="1">
      <c r="A3818" s="458"/>
      <c r="B3818" s="459"/>
      <c r="C3818" s="460" t="s">
        <v>621</v>
      </c>
      <c r="D3818" s="495" t="s">
        <v>628</v>
      </c>
      <c r="E3818" s="496" t="s">
        <v>629</v>
      </c>
      <c r="F3818" s="497" t="s">
        <v>624</v>
      </c>
      <c r="G3818" s="464">
        <v>3.0000000000000001E-3</v>
      </c>
      <c r="H3818" s="465">
        <v>235000</v>
      </c>
      <c r="I3818" s="466">
        <f>G3818*H3818</f>
        <v>705</v>
      </c>
      <c r="P3818" s="493"/>
      <c r="Q3818" s="493"/>
    </row>
    <row r="3819" spans="1:17" ht="15" customHeight="1">
      <c r="A3819" s="458"/>
      <c r="B3819" s="459"/>
      <c r="D3819" s="495"/>
      <c r="E3819" s="496"/>
      <c r="F3819" s="497"/>
      <c r="G3819" s="464"/>
      <c r="H3819" s="465"/>
      <c r="I3819" s="466"/>
      <c r="P3819" s="493"/>
      <c r="Q3819" s="493"/>
    </row>
    <row r="3820" spans="1:17" ht="15" customHeight="1">
      <c r="A3820" s="458">
        <v>2</v>
      </c>
      <c r="B3820" s="459" t="s">
        <v>630</v>
      </c>
      <c r="D3820" s="495"/>
      <c r="E3820" s="496"/>
      <c r="F3820" s="497"/>
      <c r="G3820" s="464"/>
      <c r="H3820" s="465"/>
      <c r="I3820" s="466"/>
      <c r="P3820" s="493"/>
      <c r="Q3820" s="493"/>
    </row>
    <row r="3821" spans="1:17" ht="15" customHeight="1">
      <c r="A3821" s="458"/>
      <c r="B3821" s="459"/>
      <c r="C3821" s="460" t="s">
        <v>621</v>
      </c>
      <c r="D3821" s="495" t="s">
        <v>1070</v>
      </c>
      <c r="E3821" s="496"/>
      <c r="F3821" s="497" t="s">
        <v>96</v>
      </c>
      <c r="G3821" s="464">
        <v>0.1</v>
      </c>
      <c r="H3821" s="465">
        <v>40500</v>
      </c>
      <c r="I3821" s="466">
        <f>G3821*H3821</f>
        <v>4050</v>
      </c>
      <c r="P3821" s="493"/>
      <c r="Q3821" s="493"/>
    </row>
    <row r="3822" spans="1:17" ht="15" customHeight="1">
      <c r="A3822" s="458"/>
      <c r="B3822" s="459"/>
      <c r="C3822" s="460" t="s">
        <v>621</v>
      </c>
      <c r="D3822" s="495" t="s">
        <v>1071</v>
      </c>
      <c r="E3822" s="496"/>
      <c r="F3822" s="497" t="s">
        <v>96</v>
      </c>
      <c r="G3822" s="464">
        <v>0.1</v>
      </c>
      <c r="H3822" s="465">
        <f>830000/20</f>
        <v>41500</v>
      </c>
      <c r="I3822" s="466">
        <f>G3822*H3822</f>
        <v>4150</v>
      </c>
      <c r="P3822" s="493"/>
      <c r="Q3822" s="493"/>
    </row>
    <row r="3823" spans="1:17" ht="15" customHeight="1">
      <c r="A3823" s="458"/>
      <c r="B3823" s="459"/>
      <c r="C3823" s="460" t="s">
        <v>621</v>
      </c>
      <c r="D3823" s="495" t="s">
        <v>1072</v>
      </c>
      <c r="E3823" s="496"/>
      <c r="F3823" s="497" t="s">
        <v>96</v>
      </c>
      <c r="G3823" s="464">
        <v>0.26</v>
      </c>
      <c r="H3823" s="465">
        <f>2200000/20</f>
        <v>110000</v>
      </c>
      <c r="I3823" s="466">
        <f>G3823*H3823</f>
        <v>28600</v>
      </c>
      <c r="P3823" s="493"/>
      <c r="Q3823" s="493"/>
    </row>
    <row r="3824" spans="1:17" ht="15" customHeight="1">
      <c r="A3824" s="511"/>
      <c r="B3824" s="512"/>
      <c r="C3824" s="513"/>
      <c r="D3824" s="514"/>
      <c r="E3824" s="515"/>
      <c r="F3824" s="516"/>
      <c r="G3824" s="517"/>
      <c r="H3824" s="518"/>
      <c r="I3824" s="518"/>
      <c r="P3824" s="493"/>
      <c r="Q3824" s="493"/>
    </row>
    <row r="3825" spans="1:17" ht="15" customHeight="1">
      <c r="A3825" s="473"/>
      <c r="B3825" s="474" t="s">
        <v>643</v>
      </c>
      <c r="C3825" s="475"/>
      <c r="D3825" s="498"/>
      <c r="E3825" s="499"/>
      <c r="F3825" s="500"/>
      <c r="G3825" s="479"/>
      <c r="H3825" s="480"/>
      <c r="I3825" s="593">
        <f>SUM(I3813:I3824)</f>
        <v>52112</v>
      </c>
      <c r="P3825" s="493"/>
      <c r="Q3825" s="493"/>
    </row>
    <row r="3826" spans="1:17" ht="15" customHeight="1">
      <c r="A3826" s="481"/>
      <c r="B3826" s="482" t="s">
        <v>644</v>
      </c>
      <c r="C3826" s="483"/>
      <c r="D3826" s="501"/>
      <c r="E3826" s="483"/>
      <c r="F3826" s="486">
        <v>0</v>
      </c>
      <c r="G3826" s="487"/>
      <c r="H3826" s="488"/>
      <c r="I3826" s="480">
        <f>I3825*F3826</f>
        <v>0</v>
      </c>
      <c r="P3826" s="493"/>
      <c r="Q3826" s="493"/>
    </row>
    <row r="3827" spans="1:17" ht="15" customHeight="1">
      <c r="A3827" s="481"/>
      <c r="B3827" s="482" t="s">
        <v>645</v>
      </c>
      <c r="C3827" s="483"/>
      <c r="D3827" s="501"/>
      <c r="E3827" s="483"/>
      <c r="F3827" s="483"/>
      <c r="G3827" s="487"/>
      <c r="H3827" s="488"/>
      <c r="I3827" s="480">
        <f>I3825+I3826</f>
        <v>52112</v>
      </c>
      <c r="P3827" s="493"/>
      <c r="Q3827" s="493"/>
    </row>
    <row r="3828" spans="1:17" ht="15" customHeight="1">
      <c r="A3828" s="502" t="s">
        <v>657</v>
      </c>
      <c r="B3828" s="503"/>
      <c r="C3828" s="504"/>
      <c r="D3828" s="503"/>
      <c r="E3828" s="504"/>
      <c r="F3828" s="504"/>
      <c r="G3828" s="505"/>
      <c r="H3828" s="506"/>
      <c r="I3828" s="507"/>
      <c r="P3828" s="493"/>
      <c r="Q3828" s="493"/>
    </row>
    <row r="3829" spans="1:17" ht="15" customHeight="1">
      <c r="A3829" s="493"/>
      <c r="B3829" s="566"/>
      <c r="C3829" s="508"/>
      <c r="D3829" s="566"/>
      <c r="E3829" s="508"/>
      <c r="G3829" s="509"/>
      <c r="H3829" s="510"/>
      <c r="I3829" s="519"/>
      <c r="P3829" s="493"/>
      <c r="Q3829" s="493"/>
    </row>
    <row r="3830" spans="1:17" ht="15" customHeight="1">
      <c r="A3830" s="433" t="s">
        <v>611</v>
      </c>
      <c r="B3830" s="434"/>
      <c r="C3830" s="419" t="s">
        <v>589</v>
      </c>
      <c r="D3830" s="434" t="s">
        <v>1081</v>
      </c>
      <c r="E3830" s="419"/>
      <c r="F3830" s="419"/>
      <c r="G3830" s="589"/>
      <c r="H3830" s="590"/>
      <c r="I3830" s="590"/>
      <c r="P3830" s="493"/>
      <c r="Q3830" s="493"/>
    </row>
    <row r="3831" spans="1:17" ht="15" customHeight="1">
      <c r="A3831" s="433" t="s">
        <v>613</v>
      </c>
      <c r="B3831" s="434"/>
      <c r="C3831" s="419" t="s">
        <v>589</v>
      </c>
      <c r="D3831" s="434" t="s">
        <v>601</v>
      </c>
      <c r="E3831" s="419"/>
      <c r="F3831" s="419"/>
      <c r="G3831" s="589"/>
      <c r="H3831" s="590"/>
      <c r="I3831" s="590" t="s">
        <v>1083</v>
      </c>
      <c r="P3831" s="493"/>
      <c r="Q3831" s="493"/>
    </row>
    <row r="3832" spans="1:17" ht="15" customHeight="1">
      <c r="A3832" s="438" t="s">
        <v>70</v>
      </c>
      <c r="B3832" s="438" t="s">
        <v>350</v>
      </c>
      <c r="C3832" s="439"/>
      <c r="D3832" s="440"/>
      <c r="E3832" s="441" t="s">
        <v>614</v>
      </c>
      <c r="F3832" s="441" t="s">
        <v>615</v>
      </c>
      <c r="G3832" s="442" t="s">
        <v>616</v>
      </c>
      <c r="H3832" s="443" t="s">
        <v>617</v>
      </c>
      <c r="I3832" s="443" t="s">
        <v>618</v>
      </c>
      <c r="P3832" s="493"/>
      <c r="Q3832" s="493"/>
    </row>
    <row r="3833" spans="1:17" ht="15" customHeight="1">
      <c r="A3833" s="444"/>
      <c r="B3833" s="444"/>
      <c r="C3833" s="445"/>
      <c r="D3833" s="446"/>
      <c r="E3833" s="447"/>
      <c r="F3833" s="447"/>
      <c r="G3833" s="448"/>
      <c r="H3833" s="449" t="s">
        <v>619</v>
      </c>
      <c r="I3833" s="449" t="s">
        <v>619</v>
      </c>
      <c r="P3833" s="493"/>
      <c r="Q3833" s="493"/>
    </row>
    <row r="3834" spans="1:17" ht="15" customHeight="1">
      <c r="A3834" s="450"/>
      <c r="B3834" s="451"/>
      <c r="C3834" s="452"/>
      <c r="D3834" s="490"/>
      <c r="E3834" s="491"/>
      <c r="F3834" s="492"/>
      <c r="G3834" s="456"/>
      <c r="H3834" s="457"/>
      <c r="I3834" s="457"/>
      <c r="P3834" s="493"/>
      <c r="Q3834" s="493"/>
    </row>
    <row r="3835" spans="1:17" ht="15" customHeight="1">
      <c r="A3835" s="458">
        <v>1</v>
      </c>
      <c r="B3835" s="459" t="s">
        <v>620</v>
      </c>
      <c r="D3835" s="495"/>
      <c r="E3835" s="496"/>
      <c r="F3835" s="497"/>
      <c r="G3835" s="464"/>
      <c r="H3835" s="465"/>
      <c r="I3835" s="466"/>
      <c r="P3835" s="493"/>
      <c r="Q3835" s="493"/>
    </row>
    <row r="3836" spans="1:17" ht="15" customHeight="1">
      <c r="A3836" s="458"/>
      <c r="B3836" s="459"/>
      <c r="C3836" s="460" t="s">
        <v>621</v>
      </c>
      <c r="D3836" s="495" t="s">
        <v>622</v>
      </c>
      <c r="E3836" s="496" t="s">
        <v>623</v>
      </c>
      <c r="F3836" s="497" t="s">
        <v>624</v>
      </c>
      <c r="G3836" s="464">
        <v>0.02</v>
      </c>
      <c r="H3836" s="465">
        <f>H3815</f>
        <v>135000</v>
      </c>
      <c r="I3836" s="466">
        <f>G3836*H3836</f>
        <v>2700</v>
      </c>
      <c r="P3836" s="493"/>
      <c r="Q3836" s="493"/>
    </row>
    <row r="3837" spans="1:17" ht="15" customHeight="1">
      <c r="A3837" s="458"/>
      <c r="B3837" s="459"/>
      <c r="C3837" s="460" t="s">
        <v>621</v>
      </c>
      <c r="D3837" s="495" t="s">
        <v>1068</v>
      </c>
      <c r="E3837" s="496" t="s">
        <v>626</v>
      </c>
      <c r="F3837" s="497" t="s">
        <v>624</v>
      </c>
      <c r="G3837" s="464">
        <v>6.3E-2</v>
      </c>
      <c r="H3837" s="465">
        <f>H3816</f>
        <v>170000</v>
      </c>
      <c r="I3837" s="466">
        <f>G3837*H3837</f>
        <v>10710</v>
      </c>
      <c r="P3837" s="493"/>
      <c r="Q3837" s="493"/>
    </row>
    <row r="3838" spans="1:17" ht="15" customHeight="1">
      <c r="A3838" s="458"/>
      <c r="B3838" s="459"/>
      <c r="C3838" s="460" t="s">
        <v>621</v>
      </c>
      <c r="D3838" s="495" t="s">
        <v>679</v>
      </c>
      <c r="E3838" s="496" t="s">
        <v>627</v>
      </c>
      <c r="F3838" s="497" t="s">
        <v>624</v>
      </c>
      <c r="G3838" s="464">
        <v>6.3E-3</v>
      </c>
      <c r="H3838" s="465">
        <f t="shared" ref="H3838:H3843" si="124">H3817</f>
        <v>190000</v>
      </c>
      <c r="I3838" s="466">
        <f>G3838*H3838</f>
        <v>1197</v>
      </c>
      <c r="P3838" s="493"/>
      <c r="Q3838" s="493"/>
    </row>
    <row r="3839" spans="1:17" ht="15" customHeight="1">
      <c r="A3839" s="458"/>
      <c r="B3839" s="459"/>
      <c r="C3839" s="460" t="s">
        <v>621</v>
      </c>
      <c r="D3839" s="495" t="s">
        <v>628</v>
      </c>
      <c r="E3839" s="496" t="s">
        <v>629</v>
      </c>
      <c r="F3839" s="497" t="s">
        <v>624</v>
      </c>
      <c r="G3839" s="464">
        <v>3.0000000000000001E-3</v>
      </c>
      <c r="H3839" s="465">
        <f t="shared" si="124"/>
        <v>235000</v>
      </c>
      <c r="I3839" s="466">
        <f>G3839*H3839</f>
        <v>705</v>
      </c>
      <c r="P3839" s="493"/>
      <c r="Q3839" s="493"/>
    </row>
    <row r="3840" spans="1:17" ht="15" customHeight="1">
      <c r="A3840" s="458"/>
      <c r="B3840" s="459"/>
      <c r="D3840" s="495"/>
      <c r="E3840" s="496"/>
      <c r="F3840" s="497"/>
      <c r="G3840" s="464"/>
      <c r="H3840" s="465"/>
      <c r="I3840" s="466"/>
      <c r="P3840" s="493"/>
      <c r="Q3840" s="493"/>
    </row>
    <row r="3841" spans="1:17" ht="15" customHeight="1">
      <c r="A3841" s="458">
        <v>2</v>
      </c>
      <c r="B3841" s="459" t="s">
        <v>630</v>
      </c>
      <c r="D3841" s="495"/>
      <c r="E3841" s="496"/>
      <c r="F3841" s="497"/>
      <c r="G3841" s="464"/>
      <c r="H3841" s="465"/>
      <c r="I3841" s="466"/>
      <c r="P3841" s="493"/>
      <c r="Q3841" s="493"/>
    </row>
    <row r="3842" spans="1:17" ht="15" customHeight="1">
      <c r="A3842" s="458"/>
      <c r="B3842" s="459"/>
      <c r="C3842" s="460" t="s">
        <v>621</v>
      </c>
      <c r="D3842" s="495" t="s">
        <v>1070</v>
      </c>
      <c r="E3842" s="496"/>
      <c r="F3842" s="497" t="s">
        <v>96</v>
      </c>
      <c r="G3842" s="464">
        <v>0.1</v>
      </c>
      <c r="H3842" s="465">
        <f t="shared" si="124"/>
        <v>40500</v>
      </c>
      <c r="I3842" s="466">
        <f>G3842*H3842</f>
        <v>4050</v>
      </c>
      <c r="P3842" s="493"/>
      <c r="Q3842" s="493"/>
    </row>
    <row r="3843" spans="1:17" ht="15" customHeight="1">
      <c r="A3843" s="458"/>
      <c r="B3843" s="459"/>
      <c r="C3843" s="460" t="s">
        <v>621</v>
      </c>
      <c r="D3843" s="495" t="s">
        <v>1071</v>
      </c>
      <c r="E3843" s="496"/>
      <c r="F3843" s="497" t="s">
        <v>96</v>
      </c>
      <c r="G3843" s="464">
        <v>0.1</v>
      </c>
      <c r="H3843" s="465">
        <f t="shared" si="124"/>
        <v>41500</v>
      </c>
      <c r="I3843" s="466">
        <f>G3843*H3843</f>
        <v>4150</v>
      </c>
      <c r="P3843" s="493"/>
      <c r="Q3843" s="493"/>
    </row>
    <row r="3844" spans="1:17" ht="15" customHeight="1">
      <c r="A3844" s="458"/>
      <c r="B3844" s="459"/>
      <c r="C3844" s="460" t="s">
        <v>621</v>
      </c>
      <c r="D3844" s="495" t="s">
        <v>1072</v>
      </c>
      <c r="E3844" s="496"/>
      <c r="F3844" s="497" t="s">
        <v>96</v>
      </c>
      <c r="G3844" s="464">
        <v>0.26</v>
      </c>
      <c r="H3844" s="465">
        <v>50000</v>
      </c>
      <c r="I3844" s="466">
        <f>G3844*H3844</f>
        <v>13000</v>
      </c>
      <c r="P3844" s="493"/>
      <c r="Q3844" s="493"/>
    </row>
    <row r="3845" spans="1:17" ht="15" customHeight="1">
      <c r="A3845" s="511"/>
      <c r="B3845" s="512"/>
      <c r="C3845" s="513"/>
      <c r="D3845" s="514"/>
      <c r="E3845" s="515"/>
      <c r="F3845" s="516"/>
      <c r="G3845" s="517"/>
      <c r="H3845" s="518"/>
      <c r="I3845" s="518"/>
      <c r="P3845" s="493"/>
      <c r="Q3845" s="493"/>
    </row>
    <row r="3846" spans="1:17" ht="15" customHeight="1">
      <c r="A3846" s="473"/>
      <c r="B3846" s="474" t="s">
        <v>643</v>
      </c>
      <c r="C3846" s="475"/>
      <c r="D3846" s="498"/>
      <c r="E3846" s="499"/>
      <c r="F3846" s="500"/>
      <c r="G3846" s="479"/>
      <c r="H3846" s="480"/>
      <c r="I3846" s="480">
        <f>SUM(I3834:I3845)</f>
        <v>36512</v>
      </c>
      <c r="P3846" s="493"/>
      <c r="Q3846" s="493"/>
    </row>
    <row r="3847" spans="1:17" ht="15" customHeight="1">
      <c r="A3847" s="481"/>
      <c r="B3847" s="482" t="s">
        <v>644</v>
      </c>
      <c r="C3847" s="483"/>
      <c r="D3847" s="501"/>
      <c r="E3847" s="483"/>
      <c r="F3847" s="486"/>
      <c r="G3847" s="487"/>
      <c r="H3847" s="488"/>
      <c r="I3847" s="480">
        <f>I3846*F3847</f>
        <v>0</v>
      </c>
      <c r="P3847" s="493"/>
      <c r="Q3847" s="493"/>
    </row>
    <row r="3848" spans="1:17" ht="15" customHeight="1">
      <c r="A3848" s="481"/>
      <c r="B3848" s="482" t="s">
        <v>645</v>
      </c>
      <c r="C3848" s="483"/>
      <c r="D3848" s="501"/>
      <c r="E3848" s="483"/>
      <c r="F3848" s="483"/>
      <c r="G3848" s="487"/>
      <c r="H3848" s="488"/>
      <c r="I3848" s="480">
        <f>I3846+I3847</f>
        <v>36512</v>
      </c>
      <c r="P3848" s="493"/>
      <c r="Q3848" s="493"/>
    </row>
    <row r="3849" spans="1:17" ht="15" customHeight="1">
      <c r="A3849" s="502" t="s">
        <v>657</v>
      </c>
      <c r="B3849" s="503"/>
      <c r="C3849" s="504"/>
      <c r="D3849" s="503"/>
      <c r="E3849" s="504"/>
      <c r="F3849" s="504"/>
      <c r="G3849" s="505"/>
      <c r="H3849" s="506"/>
      <c r="I3849" s="507"/>
      <c r="P3849" s="493"/>
      <c r="Q3849" s="493"/>
    </row>
    <row r="3850" spans="1:17" ht="15" customHeight="1">
      <c r="A3850" s="493"/>
      <c r="B3850" s="566"/>
      <c r="C3850" s="508"/>
      <c r="D3850" s="566"/>
      <c r="E3850" s="508"/>
      <c r="G3850" s="509"/>
      <c r="H3850" s="510"/>
      <c r="I3850" s="519"/>
      <c r="P3850" s="493"/>
      <c r="Q3850" s="493"/>
    </row>
    <row r="3851" spans="1:17" ht="15" customHeight="1">
      <c r="A3851" s="433" t="s">
        <v>611</v>
      </c>
      <c r="B3851" s="434"/>
      <c r="C3851" s="419" t="s">
        <v>589</v>
      </c>
      <c r="D3851" s="434" t="s">
        <v>1084</v>
      </c>
      <c r="E3851" s="419"/>
      <c r="F3851" s="419"/>
      <c r="G3851" s="589"/>
      <c r="H3851" s="590"/>
      <c r="I3851" s="590"/>
      <c r="P3851" s="493"/>
      <c r="Q3851" s="493"/>
    </row>
    <row r="3852" spans="1:17" ht="15" customHeight="1">
      <c r="A3852" s="433" t="s">
        <v>613</v>
      </c>
      <c r="B3852" s="434"/>
      <c r="C3852" s="419" t="s">
        <v>589</v>
      </c>
      <c r="D3852" s="434" t="s">
        <v>601</v>
      </c>
      <c r="E3852" s="419"/>
      <c r="F3852" s="419"/>
      <c r="G3852" s="589"/>
      <c r="H3852" s="590"/>
      <c r="I3852" s="590"/>
      <c r="P3852" s="493"/>
      <c r="Q3852" s="493"/>
    </row>
    <row r="3853" spans="1:17" ht="15" customHeight="1">
      <c r="A3853" s="438" t="s">
        <v>70</v>
      </c>
      <c r="B3853" s="438" t="s">
        <v>350</v>
      </c>
      <c r="C3853" s="439"/>
      <c r="D3853" s="440"/>
      <c r="E3853" s="441" t="s">
        <v>614</v>
      </c>
      <c r="F3853" s="441" t="s">
        <v>615</v>
      </c>
      <c r="G3853" s="442" t="s">
        <v>616</v>
      </c>
      <c r="H3853" s="443" t="s">
        <v>617</v>
      </c>
      <c r="I3853" s="443" t="s">
        <v>618</v>
      </c>
      <c r="P3853" s="493"/>
      <c r="Q3853" s="493"/>
    </row>
    <row r="3854" spans="1:17" ht="15" customHeight="1">
      <c r="A3854" s="444"/>
      <c r="B3854" s="444"/>
      <c r="C3854" s="445"/>
      <c r="D3854" s="446"/>
      <c r="E3854" s="447"/>
      <c r="F3854" s="447"/>
      <c r="G3854" s="448"/>
      <c r="H3854" s="449" t="s">
        <v>619</v>
      </c>
      <c r="I3854" s="449" t="s">
        <v>619</v>
      </c>
      <c r="P3854" s="493"/>
      <c r="Q3854" s="493"/>
    </row>
    <row r="3855" spans="1:17" ht="15" customHeight="1">
      <c r="A3855" s="450"/>
      <c r="B3855" s="451"/>
      <c r="C3855" s="452"/>
      <c r="D3855" s="490"/>
      <c r="E3855" s="491"/>
      <c r="F3855" s="492"/>
      <c r="G3855" s="456"/>
      <c r="H3855" s="457"/>
      <c r="I3855" s="457"/>
      <c r="P3855" s="493"/>
      <c r="Q3855" s="493"/>
    </row>
    <row r="3856" spans="1:17" ht="15" customHeight="1">
      <c r="A3856" s="458">
        <v>1</v>
      </c>
      <c r="B3856" s="459" t="s">
        <v>620</v>
      </c>
      <c r="D3856" s="495"/>
      <c r="E3856" s="496"/>
      <c r="F3856" s="497"/>
      <c r="G3856" s="464"/>
      <c r="H3856" s="465"/>
      <c r="I3856" s="466"/>
      <c r="P3856" s="493"/>
      <c r="Q3856" s="493"/>
    </row>
    <row r="3857" spans="1:17" ht="15" customHeight="1">
      <c r="A3857" s="458"/>
      <c r="B3857" s="459"/>
      <c r="C3857" s="460" t="s">
        <v>621</v>
      </c>
      <c r="D3857" s="495" t="s">
        <v>622</v>
      </c>
      <c r="E3857" s="496" t="s">
        <v>623</v>
      </c>
      <c r="F3857" s="497" t="s">
        <v>624</v>
      </c>
      <c r="G3857" s="464">
        <v>0.02</v>
      </c>
      <c r="H3857" s="465">
        <v>133600</v>
      </c>
      <c r="I3857" s="466">
        <f>G3857*H3857</f>
        <v>2672</v>
      </c>
      <c r="P3857" s="493"/>
      <c r="Q3857" s="493"/>
    </row>
    <row r="3858" spans="1:17" ht="15" customHeight="1">
      <c r="A3858" s="458"/>
      <c r="B3858" s="459"/>
      <c r="C3858" s="460" t="s">
        <v>621</v>
      </c>
      <c r="D3858" s="495" t="s">
        <v>1068</v>
      </c>
      <c r="E3858" s="496" t="s">
        <v>626</v>
      </c>
      <c r="F3858" s="497" t="s">
        <v>624</v>
      </c>
      <c r="G3858" s="464">
        <v>0.2</v>
      </c>
      <c r="H3858" s="465">
        <v>167000</v>
      </c>
      <c r="I3858" s="466">
        <f>G3858*H3858</f>
        <v>33400</v>
      </c>
      <c r="P3858" s="493"/>
      <c r="Q3858" s="493"/>
    </row>
    <row r="3859" spans="1:17" ht="15" customHeight="1">
      <c r="A3859" s="458"/>
      <c r="B3859" s="459"/>
      <c r="C3859" s="460" t="s">
        <v>621</v>
      </c>
      <c r="D3859" s="495" t="s">
        <v>679</v>
      </c>
      <c r="E3859" s="496" t="s">
        <v>627</v>
      </c>
      <c r="F3859" s="497" t="s">
        <v>624</v>
      </c>
      <c r="G3859" s="464">
        <v>0.02</v>
      </c>
      <c r="H3859" s="465">
        <v>200300</v>
      </c>
      <c r="I3859" s="466">
        <f>G3859*H3859</f>
        <v>4006</v>
      </c>
      <c r="P3859" s="493"/>
      <c r="Q3859" s="493"/>
    </row>
    <row r="3860" spans="1:17" ht="15" customHeight="1">
      <c r="A3860" s="458"/>
      <c r="B3860" s="459"/>
      <c r="C3860" s="460" t="s">
        <v>621</v>
      </c>
      <c r="D3860" s="495" t="s">
        <v>628</v>
      </c>
      <c r="E3860" s="496" t="s">
        <v>629</v>
      </c>
      <c r="F3860" s="497" t="s">
        <v>624</v>
      </c>
      <c r="G3860" s="464">
        <v>2.5000000000000001E-3</v>
      </c>
      <c r="H3860" s="465">
        <v>234000</v>
      </c>
      <c r="I3860" s="466">
        <f>G3860*H3860</f>
        <v>585</v>
      </c>
      <c r="P3860" s="493"/>
      <c r="Q3860" s="493"/>
    </row>
    <row r="3861" spans="1:17" ht="15" customHeight="1">
      <c r="A3861" s="458"/>
      <c r="B3861" s="459"/>
      <c r="D3861" s="495"/>
      <c r="E3861" s="496"/>
      <c r="F3861" s="497"/>
      <c r="G3861" s="464"/>
      <c r="H3861" s="465"/>
      <c r="I3861" s="466"/>
      <c r="P3861" s="493"/>
      <c r="Q3861" s="493"/>
    </row>
    <row r="3862" spans="1:17" ht="15" customHeight="1">
      <c r="A3862" s="458">
        <v>2</v>
      </c>
      <c r="B3862" s="459" t="s">
        <v>630</v>
      </c>
      <c r="D3862" s="495"/>
      <c r="E3862" s="496"/>
      <c r="F3862" s="497"/>
      <c r="G3862" s="464"/>
      <c r="H3862" s="465"/>
      <c r="I3862" s="466"/>
      <c r="P3862" s="493"/>
      <c r="Q3862" s="493"/>
    </row>
    <row r="3863" spans="1:17" ht="15" customHeight="1">
      <c r="A3863" s="458"/>
      <c r="B3863" s="459"/>
      <c r="C3863" s="460" t="s">
        <v>621</v>
      </c>
      <c r="D3863" s="495" t="s">
        <v>1085</v>
      </c>
      <c r="E3863" s="496"/>
      <c r="F3863" s="497" t="s">
        <v>96</v>
      </c>
      <c r="G3863" s="464">
        <v>0.1</v>
      </c>
      <c r="H3863" s="465">
        <v>55000</v>
      </c>
      <c r="I3863" s="466">
        <f>G3863*H3863</f>
        <v>5500</v>
      </c>
      <c r="P3863" s="493"/>
      <c r="Q3863" s="493"/>
    </row>
    <row r="3864" spans="1:17" ht="15" customHeight="1">
      <c r="A3864" s="458"/>
      <c r="B3864" s="459"/>
      <c r="C3864" s="460" t="s">
        <v>621</v>
      </c>
      <c r="D3864" s="495" t="s">
        <v>1073</v>
      </c>
      <c r="E3864" s="496"/>
      <c r="F3864" s="497" t="s">
        <v>33</v>
      </c>
      <c r="G3864" s="464">
        <v>0.01</v>
      </c>
      <c r="H3864" s="465">
        <v>31000</v>
      </c>
      <c r="I3864" s="466">
        <f>G3864*H3864</f>
        <v>310</v>
      </c>
      <c r="P3864" s="493"/>
      <c r="Q3864" s="493"/>
    </row>
    <row r="3865" spans="1:17" ht="15" customHeight="1">
      <c r="A3865" s="511"/>
      <c r="B3865" s="512"/>
      <c r="C3865" s="513"/>
      <c r="D3865" s="514"/>
      <c r="E3865" s="515"/>
      <c r="F3865" s="516"/>
      <c r="G3865" s="517"/>
      <c r="H3865" s="518"/>
      <c r="I3865" s="518"/>
      <c r="P3865" s="493"/>
      <c r="Q3865" s="493"/>
    </row>
    <row r="3866" spans="1:17" ht="15" customHeight="1">
      <c r="A3866" s="473"/>
      <c r="B3866" s="474" t="s">
        <v>643</v>
      </c>
      <c r="C3866" s="475"/>
      <c r="D3866" s="498"/>
      <c r="E3866" s="499"/>
      <c r="F3866" s="500"/>
      <c r="G3866" s="479"/>
      <c r="H3866" s="480"/>
      <c r="I3866" s="480">
        <f>SUM(I3855:I3865)</f>
        <v>46473</v>
      </c>
      <c r="P3866" s="493"/>
      <c r="Q3866" s="493"/>
    </row>
    <row r="3867" spans="1:17" ht="15" customHeight="1">
      <c r="A3867" s="481"/>
      <c r="B3867" s="482" t="s">
        <v>644</v>
      </c>
      <c r="C3867" s="483"/>
      <c r="D3867" s="501"/>
      <c r="E3867" s="483"/>
      <c r="F3867" s="486">
        <v>0.15</v>
      </c>
      <c r="G3867" s="487"/>
      <c r="H3867" s="488"/>
      <c r="I3867" s="480">
        <f>I3866*F3867</f>
        <v>6970.95</v>
      </c>
      <c r="P3867" s="493"/>
      <c r="Q3867" s="493"/>
    </row>
    <row r="3868" spans="1:17" ht="15" customHeight="1">
      <c r="A3868" s="481"/>
      <c r="B3868" s="482" t="s">
        <v>645</v>
      </c>
      <c r="C3868" s="483"/>
      <c r="D3868" s="501"/>
      <c r="E3868" s="483"/>
      <c r="F3868" s="483"/>
      <c r="G3868" s="487"/>
      <c r="H3868" s="488"/>
      <c r="I3868" s="480">
        <f>I3866+I3867</f>
        <v>53443.95</v>
      </c>
      <c r="P3868" s="493"/>
      <c r="Q3868" s="493"/>
    </row>
    <row r="3869" spans="1:17" ht="15" customHeight="1">
      <c r="A3869" s="502" t="s">
        <v>657</v>
      </c>
      <c r="B3869" s="503"/>
      <c r="C3869" s="504"/>
      <c r="D3869" s="503"/>
      <c r="E3869" s="504"/>
      <c r="F3869" s="504"/>
      <c r="G3869" s="505"/>
      <c r="H3869" s="506"/>
      <c r="I3869" s="507"/>
      <c r="P3869" s="493"/>
      <c r="Q3869" s="493"/>
    </row>
    <row r="3870" spans="1:17" ht="15" customHeight="1">
      <c r="A3870" s="502"/>
      <c r="B3870" s="503"/>
      <c r="C3870" s="504"/>
      <c r="D3870" s="503"/>
      <c r="E3870" s="504"/>
      <c r="F3870" s="504"/>
      <c r="G3870" s="505"/>
      <c r="H3870" s="506"/>
      <c r="I3870" s="507"/>
      <c r="P3870" s="493"/>
      <c r="Q3870" s="493"/>
    </row>
    <row r="3871" spans="1:17" ht="15" customHeight="1">
      <c r="A3871" s="433" t="s">
        <v>611</v>
      </c>
      <c r="B3871" s="434"/>
      <c r="C3871" s="419" t="s">
        <v>589</v>
      </c>
      <c r="D3871" s="434" t="s">
        <v>1086</v>
      </c>
      <c r="E3871" s="419"/>
      <c r="F3871" s="419"/>
      <c r="G3871" s="589"/>
      <c r="H3871" s="590"/>
      <c r="I3871" s="590"/>
      <c r="P3871" s="493"/>
      <c r="Q3871" s="493"/>
    </row>
    <row r="3872" spans="1:17" ht="15" customHeight="1">
      <c r="A3872" s="433" t="s">
        <v>613</v>
      </c>
      <c r="B3872" s="434"/>
      <c r="C3872" s="419" t="s">
        <v>589</v>
      </c>
      <c r="D3872" s="434" t="s">
        <v>601</v>
      </c>
      <c r="E3872" s="419"/>
      <c r="F3872" s="419"/>
      <c r="G3872" s="589"/>
      <c r="H3872" s="590"/>
      <c r="I3872" s="590"/>
      <c r="P3872" s="493"/>
      <c r="Q3872" s="493"/>
    </row>
    <row r="3873" spans="1:17" ht="15" customHeight="1">
      <c r="A3873" s="438" t="s">
        <v>70</v>
      </c>
      <c r="B3873" s="438" t="s">
        <v>350</v>
      </c>
      <c r="C3873" s="439"/>
      <c r="D3873" s="440"/>
      <c r="E3873" s="441" t="s">
        <v>614</v>
      </c>
      <c r="F3873" s="441" t="s">
        <v>615</v>
      </c>
      <c r="G3873" s="442" t="s">
        <v>616</v>
      </c>
      <c r="H3873" s="443" t="s">
        <v>617</v>
      </c>
      <c r="I3873" s="443" t="s">
        <v>618</v>
      </c>
      <c r="P3873" s="493"/>
      <c r="Q3873" s="493"/>
    </row>
    <row r="3874" spans="1:17" ht="15" customHeight="1">
      <c r="A3874" s="444"/>
      <c r="B3874" s="444"/>
      <c r="C3874" s="445"/>
      <c r="D3874" s="446"/>
      <c r="E3874" s="447"/>
      <c r="F3874" s="447"/>
      <c r="G3874" s="448"/>
      <c r="H3874" s="449" t="s">
        <v>619</v>
      </c>
      <c r="I3874" s="449" t="s">
        <v>619</v>
      </c>
      <c r="P3874" s="493"/>
      <c r="Q3874" s="493"/>
    </row>
    <row r="3875" spans="1:17" ht="15" customHeight="1">
      <c r="A3875" s="450"/>
      <c r="B3875" s="451"/>
      <c r="C3875" s="452"/>
      <c r="D3875" s="490"/>
      <c r="E3875" s="491"/>
      <c r="F3875" s="492"/>
      <c r="G3875" s="456"/>
      <c r="H3875" s="457"/>
      <c r="I3875" s="457"/>
      <c r="P3875" s="493"/>
      <c r="Q3875" s="493"/>
    </row>
    <row r="3876" spans="1:17" ht="15" customHeight="1">
      <c r="A3876" s="458">
        <v>1</v>
      </c>
      <c r="B3876" s="459" t="s">
        <v>620</v>
      </c>
      <c r="D3876" s="495"/>
      <c r="E3876" s="496"/>
      <c r="F3876" s="497"/>
      <c r="G3876" s="464"/>
      <c r="H3876" s="465"/>
      <c r="I3876" s="466"/>
      <c r="P3876" s="493"/>
      <c r="Q3876" s="493"/>
    </row>
    <row r="3877" spans="1:17" ht="15" customHeight="1">
      <c r="A3877" s="458"/>
      <c r="B3877" s="459"/>
      <c r="C3877" s="460" t="s">
        <v>621</v>
      </c>
      <c r="D3877" s="495" t="s">
        <v>622</v>
      </c>
      <c r="E3877" s="496" t="s">
        <v>623</v>
      </c>
      <c r="F3877" s="497" t="s">
        <v>624</v>
      </c>
      <c r="G3877" s="464">
        <v>0.25</v>
      </c>
      <c r="H3877" s="465">
        <v>133600</v>
      </c>
      <c r="I3877" s="466">
        <f>G3877*H3877</f>
        <v>33400</v>
      </c>
      <c r="P3877" s="493"/>
      <c r="Q3877" s="493"/>
    </row>
    <row r="3878" spans="1:17" ht="15" customHeight="1">
      <c r="A3878" s="458"/>
      <c r="B3878" s="459"/>
      <c r="C3878" s="460" t="s">
        <v>621</v>
      </c>
      <c r="D3878" s="495" t="s">
        <v>1068</v>
      </c>
      <c r="E3878" s="496" t="s">
        <v>626</v>
      </c>
      <c r="F3878" s="497" t="s">
        <v>624</v>
      </c>
      <c r="G3878" s="464">
        <f>G3877</f>
        <v>0.25</v>
      </c>
      <c r="H3878" s="465">
        <v>167000</v>
      </c>
      <c r="I3878" s="466">
        <f>G3878*H3878</f>
        <v>41750</v>
      </c>
      <c r="P3878" s="493"/>
      <c r="Q3878" s="493"/>
    </row>
    <row r="3879" spans="1:17" ht="15" customHeight="1">
      <c r="A3879" s="458"/>
      <c r="B3879" s="459"/>
      <c r="C3879" s="460" t="s">
        <v>621</v>
      </c>
      <c r="D3879" s="495" t="s">
        <v>679</v>
      </c>
      <c r="E3879" s="496" t="s">
        <v>627</v>
      </c>
      <c r="F3879" s="497" t="s">
        <v>624</v>
      </c>
      <c r="G3879" s="464">
        <f>G3878/10</f>
        <v>2.5000000000000001E-2</v>
      </c>
      <c r="H3879" s="465">
        <v>200300</v>
      </c>
      <c r="I3879" s="466">
        <f>G3879*H3879</f>
        <v>5007.5</v>
      </c>
      <c r="P3879" s="493"/>
      <c r="Q3879" s="493"/>
    </row>
    <row r="3880" spans="1:17" ht="15" customHeight="1">
      <c r="A3880" s="458"/>
      <c r="B3880" s="459"/>
      <c r="C3880" s="460" t="s">
        <v>621</v>
      </c>
      <c r="D3880" s="495" t="s">
        <v>628</v>
      </c>
      <c r="E3880" s="496" t="s">
        <v>629</v>
      </c>
      <c r="F3880" s="497" t="s">
        <v>624</v>
      </c>
      <c r="G3880" s="464">
        <v>1.2999999999999999E-3</v>
      </c>
      <c r="H3880" s="465">
        <v>234000</v>
      </c>
      <c r="I3880" s="466">
        <f>G3880*H3880</f>
        <v>304.2</v>
      </c>
      <c r="P3880" s="493"/>
      <c r="Q3880" s="493"/>
    </row>
    <row r="3881" spans="1:17" ht="15" customHeight="1">
      <c r="A3881" s="458">
        <v>2</v>
      </c>
      <c r="B3881" s="459" t="s">
        <v>630</v>
      </c>
      <c r="D3881" s="495"/>
      <c r="E3881" s="496"/>
      <c r="F3881" s="497"/>
      <c r="G3881" s="464"/>
      <c r="H3881" s="465"/>
      <c r="I3881" s="466"/>
      <c r="P3881" s="493"/>
      <c r="Q3881" s="493"/>
    </row>
    <row r="3882" spans="1:17" ht="15" customHeight="1">
      <c r="A3882" s="458"/>
      <c r="B3882" s="459"/>
      <c r="C3882" s="460" t="s">
        <v>621</v>
      </c>
      <c r="D3882" s="495" t="s">
        <v>1087</v>
      </c>
      <c r="E3882" s="496"/>
      <c r="F3882" s="497" t="s">
        <v>96</v>
      </c>
      <c r="G3882" s="464">
        <v>0.1</v>
      </c>
      <c r="H3882" s="465">
        <f>H3863</f>
        <v>55000</v>
      </c>
      <c r="I3882" s="466">
        <f>G3882*H3882</f>
        <v>5500</v>
      </c>
      <c r="P3882" s="493"/>
      <c r="Q3882" s="493"/>
    </row>
    <row r="3883" spans="1:17" ht="15" customHeight="1">
      <c r="A3883" s="458"/>
      <c r="B3883" s="459"/>
      <c r="C3883" s="460" t="s">
        <v>621</v>
      </c>
      <c r="D3883" s="495" t="s">
        <v>1088</v>
      </c>
      <c r="E3883" s="496"/>
      <c r="F3883" s="497" t="s">
        <v>96</v>
      </c>
      <c r="G3883" s="464">
        <v>0.1</v>
      </c>
      <c r="H3883" s="465">
        <f>H3863</f>
        <v>55000</v>
      </c>
      <c r="I3883" s="466">
        <f>G3883*H3883</f>
        <v>5500</v>
      </c>
      <c r="P3883" s="493"/>
      <c r="Q3883" s="493"/>
    </row>
    <row r="3884" spans="1:17" ht="15" customHeight="1">
      <c r="A3884" s="458"/>
      <c r="B3884" s="459"/>
      <c r="C3884" s="460" t="s">
        <v>621</v>
      </c>
      <c r="D3884" s="495" t="s">
        <v>1089</v>
      </c>
      <c r="E3884" s="496"/>
      <c r="F3884" s="497" t="s">
        <v>96</v>
      </c>
      <c r="G3884" s="464">
        <v>0.08</v>
      </c>
      <c r="H3884" s="465">
        <v>75000</v>
      </c>
      <c r="I3884" s="466">
        <f>G3884*H3884</f>
        <v>6000</v>
      </c>
      <c r="P3884" s="493"/>
      <c r="Q3884" s="493"/>
    </row>
    <row r="3885" spans="1:17" ht="15" customHeight="1">
      <c r="A3885" s="458"/>
      <c r="B3885" s="459"/>
      <c r="C3885" s="460" t="s">
        <v>621</v>
      </c>
      <c r="D3885" s="495" t="s">
        <v>1073</v>
      </c>
      <c r="E3885" s="496"/>
      <c r="F3885" s="497" t="s">
        <v>33</v>
      </c>
      <c r="G3885" s="464">
        <v>0.01</v>
      </c>
      <c r="H3885" s="465">
        <f>H3864</f>
        <v>31000</v>
      </c>
      <c r="I3885" s="466">
        <f>G3885*H3885</f>
        <v>310</v>
      </c>
      <c r="P3885" s="493"/>
      <c r="Q3885" s="493"/>
    </row>
    <row r="3886" spans="1:17" ht="15" customHeight="1">
      <c r="A3886" s="458"/>
      <c r="B3886" s="459"/>
      <c r="C3886" s="460" t="s">
        <v>621</v>
      </c>
      <c r="D3886" s="495" t="s">
        <v>1074</v>
      </c>
      <c r="E3886" s="496"/>
      <c r="F3886" s="497" t="s">
        <v>922</v>
      </c>
      <c r="G3886" s="464">
        <v>0.01</v>
      </c>
      <c r="H3886" s="465">
        <f>H3766</f>
        <v>25000</v>
      </c>
      <c r="I3886" s="466">
        <f>G3886*H3886</f>
        <v>250</v>
      </c>
      <c r="P3886" s="493"/>
      <c r="Q3886" s="493"/>
    </row>
    <row r="3887" spans="1:17" ht="15" customHeight="1">
      <c r="A3887" s="473"/>
      <c r="B3887" s="474" t="s">
        <v>643</v>
      </c>
      <c r="C3887" s="475"/>
      <c r="D3887" s="498"/>
      <c r="E3887" s="499"/>
      <c r="F3887" s="500"/>
      <c r="G3887" s="479"/>
      <c r="H3887" s="480"/>
      <c r="I3887" s="480">
        <f>SUM(I3875:I3886)</f>
        <v>98021.7</v>
      </c>
      <c r="P3887" s="493"/>
      <c r="Q3887" s="493"/>
    </row>
    <row r="3888" spans="1:17" ht="15" customHeight="1">
      <c r="A3888" s="481"/>
      <c r="B3888" s="482" t="s">
        <v>644</v>
      </c>
      <c r="C3888" s="483"/>
      <c r="D3888" s="501"/>
      <c r="E3888" s="483"/>
      <c r="F3888" s="486">
        <v>0.15</v>
      </c>
      <c r="G3888" s="487"/>
      <c r="H3888" s="488"/>
      <c r="I3888" s="480">
        <f>I3887*F3888</f>
        <v>14703.254999999999</v>
      </c>
      <c r="P3888" s="493"/>
      <c r="Q3888" s="493"/>
    </row>
    <row r="3889" spans="1:17" ht="15" customHeight="1">
      <c r="A3889" s="481"/>
      <c r="B3889" s="482" t="s">
        <v>645</v>
      </c>
      <c r="C3889" s="483"/>
      <c r="D3889" s="501"/>
      <c r="E3889" s="483"/>
      <c r="F3889" s="483"/>
      <c r="G3889" s="487"/>
      <c r="H3889" s="488"/>
      <c r="I3889" s="480">
        <f>I3887+I3888</f>
        <v>112724.955</v>
      </c>
      <c r="P3889" s="493"/>
      <c r="Q3889" s="493"/>
    </row>
    <row r="3890" spans="1:17" ht="15" customHeight="1">
      <c r="A3890" s="502" t="s">
        <v>657</v>
      </c>
      <c r="B3890" s="503"/>
      <c r="C3890" s="504"/>
      <c r="D3890" s="503"/>
      <c r="E3890" s="504"/>
      <c r="F3890" s="504"/>
      <c r="G3890" s="505"/>
      <c r="H3890" s="506"/>
      <c r="I3890" s="507"/>
      <c r="P3890" s="493"/>
      <c r="Q3890" s="493"/>
    </row>
    <row r="3891" spans="1:17" ht="15" customHeight="1">
      <c r="A3891" s="502"/>
      <c r="B3891" s="503"/>
      <c r="C3891" s="504"/>
      <c r="D3891" s="503"/>
      <c r="E3891" s="504"/>
      <c r="F3891" s="504"/>
      <c r="G3891" s="505"/>
      <c r="H3891" s="506"/>
      <c r="I3891" s="507"/>
      <c r="P3891" s="493"/>
      <c r="Q3891" s="493"/>
    </row>
    <row r="3892" spans="1:17" ht="15" customHeight="1">
      <c r="A3892" s="523" t="s">
        <v>1090</v>
      </c>
      <c r="B3892" s="524"/>
      <c r="C3892" s="525"/>
      <c r="D3892" s="524"/>
      <c r="E3892" s="525"/>
      <c r="F3892" s="526"/>
      <c r="G3892" s="527"/>
      <c r="H3892" s="528"/>
      <c r="I3892" s="529"/>
      <c r="P3892" s="493"/>
      <c r="Q3892" s="493"/>
    </row>
    <row r="3893" spans="1:17" ht="15" customHeight="1">
      <c r="A3893" s="544"/>
      <c r="B3893" s="503"/>
      <c r="C3893" s="504"/>
      <c r="D3893" s="503"/>
      <c r="E3893" s="504"/>
      <c r="F3893" s="504"/>
      <c r="G3893" s="505"/>
      <c r="H3893" s="506"/>
      <c r="I3893" s="507"/>
      <c r="P3893" s="493"/>
      <c r="Q3893" s="493"/>
    </row>
    <row r="3894" spans="1:17" ht="15" customHeight="1">
      <c r="A3894" s="433" t="s">
        <v>611</v>
      </c>
      <c r="B3894" s="434"/>
      <c r="C3894" s="419" t="s">
        <v>589</v>
      </c>
      <c r="D3894" s="434" t="s">
        <v>1091</v>
      </c>
      <c r="E3894" s="419"/>
      <c r="F3894" s="419"/>
      <c r="G3894" s="589"/>
      <c r="H3894" s="590"/>
      <c r="I3894" s="590"/>
      <c r="P3894" s="493"/>
      <c r="Q3894" s="493"/>
    </row>
    <row r="3895" spans="1:17" ht="15" customHeight="1">
      <c r="A3895" s="433" t="s">
        <v>613</v>
      </c>
      <c r="B3895" s="434"/>
      <c r="C3895" s="419" t="s">
        <v>589</v>
      </c>
      <c r="D3895" s="434" t="s">
        <v>1092</v>
      </c>
      <c r="E3895" s="419"/>
      <c r="F3895" s="419"/>
      <c r="G3895" s="589"/>
      <c r="H3895" s="590"/>
      <c r="I3895" s="590"/>
      <c r="P3895" s="493"/>
      <c r="Q3895" s="493"/>
    </row>
    <row r="3896" spans="1:17" ht="15" customHeight="1">
      <c r="A3896" s="438" t="s">
        <v>70</v>
      </c>
      <c r="B3896" s="438" t="s">
        <v>350</v>
      </c>
      <c r="C3896" s="439"/>
      <c r="D3896" s="440"/>
      <c r="E3896" s="441" t="s">
        <v>614</v>
      </c>
      <c r="F3896" s="441" t="s">
        <v>615</v>
      </c>
      <c r="G3896" s="442" t="s">
        <v>616</v>
      </c>
      <c r="H3896" s="443" t="s">
        <v>617</v>
      </c>
      <c r="I3896" s="443" t="s">
        <v>618</v>
      </c>
      <c r="P3896" s="493"/>
      <c r="Q3896" s="493"/>
    </row>
    <row r="3897" spans="1:17" ht="15" customHeight="1">
      <c r="A3897" s="444"/>
      <c r="B3897" s="444"/>
      <c r="C3897" s="445"/>
      <c r="D3897" s="446"/>
      <c r="E3897" s="447"/>
      <c r="F3897" s="447"/>
      <c r="G3897" s="448"/>
      <c r="H3897" s="449" t="s">
        <v>619</v>
      </c>
      <c r="I3897" s="449" t="s">
        <v>619</v>
      </c>
      <c r="P3897" s="493"/>
      <c r="Q3897" s="493"/>
    </row>
    <row r="3898" spans="1:17" ht="15" customHeight="1">
      <c r="A3898" s="450"/>
      <c r="B3898" s="451"/>
      <c r="C3898" s="452"/>
      <c r="D3898" s="490"/>
      <c r="E3898" s="491"/>
      <c r="F3898" s="492"/>
      <c r="G3898" s="456"/>
      <c r="H3898" s="457"/>
      <c r="I3898" s="457"/>
      <c r="P3898" s="493"/>
      <c r="Q3898" s="493"/>
    </row>
    <row r="3899" spans="1:17" ht="15" customHeight="1">
      <c r="A3899" s="458">
        <v>1</v>
      </c>
      <c r="B3899" s="459" t="s">
        <v>620</v>
      </c>
      <c r="D3899" s="495"/>
      <c r="E3899" s="496"/>
      <c r="F3899" s="497"/>
      <c r="G3899" s="464"/>
      <c r="H3899" s="465"/>
      <c r="I3899" s="466"/>
      <c r="P3899" s="493"/>
      <c r="Q3899" s="493"/>
    </row>
    <row r="3900" spans="1:17" ht="15" customHeight="1">
      <c r="A3900" s="458"/>
      <c r="B3900" s="459"/>
      <c r="C3900" s="460" t="s">
        <v>621</v>
      </c>
      <c r="D3900" s="495" t="s">
        <v>622</v>
      </c>
      <c r="E3900" s="496" t="s">
        <v>623</v>
      </c>
      <c r="F3900" s="497" t="s">
        <v>624</v>
      </c>
      <c r="G3900" s="464">
        <v>3.3</v>
      </c>
      <c r="H3900" s="465">
        <v>133600</v>
      </c>
      <c r="I3900" s="466">
        <f>G3900*H3900</f>
        <v>440880</v>
      </c>
      <c r="P3900" s="493"/>
      <c r="Q3900" s="493"/>
    </row>
    <row r="3901" spans="1:17" ht="15" customHeight="1">
      <c r="A3901" s="458"/>
      <c r="B3901" s="459"/>
      <c r="C3901" s="460" t="s">
        <v>621</v>
      </c>
      <c r="D3901" s="495" t="s">
        <v>969</v>
      </c>
      <c r="E3901" s="496" t="s">
        <v>626</v>
      </c>
      <c r="F3901" s="497" t="s">
        <v>624</v>
      </c>
      <c r="G3901" s="464">
        <v>1.1000000000000001</v>
      </c>
      <c r="H3901" s="465">
        <v>167000</v>
      </c>
      <c r="I3901" s="466">
        <f>G3901*H3901</f>
        <v>183700.00000000003</v>
      </c>
      <c r="P3901" s="493"/>
      <c r="Q3901" s="493"/>
    </row>
    <row r="3902" spans="1:17" ht="15" customHeight="1">
      <c r="A3902" s="458"/>
      <c r="B3902" s="459"/>
      <c r="C3902" s="460" t="s">
        <v>621</v>
      </c>
      <c r="D3902" s="495" t="s">
        <v>679</v>
      </c>
      <c r="E3902" s="496" t="s">
        <v>627</v>
      </c>
      <c r="F3902" s="497" t="s">
        <v>624</v>
      </c>
      <c r="G3902" s="464">
        <v>0.01</v>
      </c>
      <c r="H3902" s="465">
        <v>200300</v>
      </c>
      <c r="I3902" s="466">
        <f>G3902*H3902</f>
        <v>2003</v>
      </c>
      <c r="P3902" s="493"/>
      <c r="Q3902" s="493"/>
    </row>
    <row r="3903" spans="1:17" ht="15" customHeight="1">
      <c r="A3903" s="458"/>
      <c r="B3903" s="459"/>
      <c r="C3903" s="460" t="s">
        <v>621</v>
      </c>
      <c r="D3903" s="495" t="s">
        <v>628</v>
      </c>
      <c r="E3903" s="496" t="s">
        <v>629</v>
      </c>
      <c r="F3903" s="497" t="s">
        <v>624</v>
      </c>
      <c r="G3903" s="464">
        <v>0.16</v>
      </c>
      <c r="H3903" s="465">
        <v>234000</v>
      </c>
      <c r="I3903" s="466">
        <f>G3903*H3903</f>
        <v>37440</v>
      </c>
      <c r="P3903" s="493"/>
      <c r="Q3903" s="493"/>
    </row>
    <row r="3904" spans="1:17" ht="15" customHeight="1">
      <c r="A3904" s="458"/>
      <c r="B3904" s="459"/>
      <c r="D3904" s="495"/>
      <c r="E3904" s="496"/>
      <c r="F3904" s="497"/>
      <c r="G3904" s="464"/>
      <c r="H3904" s="465"/>
      <c r="I3904" s="466"/>
      <c r="P3904" s="493"/>
      <c r="Q3904" s="493"/>
    </row>
    <row r="3905" spans="1:17" ht="15" customHeight="1">
      <c r="A3905" s="458">
        <v>2</v>
      </c>
      <c r="B3905" s="459" t="s">
        <v>630</v>
      </c>
      <c r="D3905" s="495"/>
      <c r="E3905" s="496"/>
      <c r="F3905" s="497"/>
      <c r="G3905" s="464"/>
      <c r="H3905" s="465"/>
      <c r="I3905" s="466"/>
      <c r="P3905" s="493"/>
      <c r="Q3905" s="493"/>
    </row>
    <row r="3906" spans="1:17" ht="15" customHeight="1">
      <c r="A3906" s="458"/>
      <c r="B3906" s="459"/>
      <c r="C3906" s="460" t="s">
        <v>621</v>
      </c>
      <c r="D3906" s="495" t="s">
        <v>1093</v>
      </c>
      <c r="E3906" s="496"/>
      <c r="F3906" s="497" t="s">
        <v>29</v>
      </c>
      <c r="G3906" s="464">
        <v>1</v>
      </c>
      <c r="H3906" s="465">
        <v>2000000</v>
      </c>
      <c r="I3906" s="466">
        <f>G3906*H3906</f>
        <v>2000000</v>
      </c>
      <c r="P3906" s="493"/>
      <c r="Q3906" s="493"/>
    </row>
    <row r="3907" spans="1:17" ht="15" customHeight="1">
      <c r="A3907" s="458"/>
      <c r="B3907" s="459"/>
      <c r="C3907" s="460" t="s">
        <v>621</v>
      </c>
      <c r="D3907" s="495" t="s">
        <v>1094</v>
      </c>
      <c r="E3907" s="496"/>
      <c r="F3907" s="497" t="s">
        <v>6</v>
      </c>
      <c r="G3907" s="464">
        <v>1</v>
      </c>
      <c r="H3907" s="465">
        <f>H3906*6%</f>
        <v>120000</v>
      </c>
      <c r="I3907" s="466">
        <f>G3907*H3907</f>
        <v>120000</v>
      </c>
      <c r="P3907" s="493"/>
      <c r="Q3907" s="493"/>
    </row>
    <row r="3908" spans="1:17" ht="15" customHeight="1">
      <c r="A3908" s="511"/>
      <c r="B3908" s="512"/>
      <c r="C3908" s="513"/>
      <c r="D3908" s="514"/>
      <c r="E3908" s="515"/>
      <c r="F3908" s="516"/>
      <c r="G3908" s="517"/>
      <c r="H3908" s="518"/>
      <c r="I3908" s="518"/>
      <c r="P3908" s="493"/>
      <c r="Q3908" s="493"/>
    </row>
    <row r="3909" spans="1:17" ht="15" customHeight="1">
      <c r="A3909" s="473"/>
      <c r="B3909" s="474" t="s">
        <v>643</v>
      </c>
      <c r="C3909" s="475"/>
      <c r="D3909" s="498"/>
      <c r="E3909" s="499"/>
      <c r="F3909" s="500"/>
      <c r="G3909" s="479"/>
      <c r="H3909" s="480"/>
      <c r="I3909" s="480">
        <f>SUM(I3898:I3908)</f>
        <v>2784023</v>
      </c>
      <c r="P3909" s="493"/>
      <c r="Q3909" s="493"/>
    </row>
    <row r="3910" spans="1:17" ht="15" customHeight="1">
      <c r="A3910" s="481"/>
      <c r="B3910" s="482" t="s">
        <v>644</v>
      </c>
      <c r="C3910" s="483"/>
      <c r="D3910" s="501"/>
      <c r="E3910" s="483"/>
      <c r="F3910" s="486">
        <v>0.15</v>
      </c>
      <c r="G3910" s="487"/>
      <c r="H3910" s="488"/>
      <c r="I3910" s="480">
        <f>I3909*F3910</f>
        <v>417603.45</v>
      </c>
      <c r="P3910" s="493"/>
      <c r="Q3910" s="493"/>
    </row>
    <row r="3911" spans="1:17" ht="15" customHeight="1">
      <c r="A3911" s="481"/>
      <c r="B3911" s="482" t="s">
        <v>645</v>
      </c>
      <c r="C3911" s="483"/>
      <c r="D3911" s="501"/>
      <c r="E3911" s="483"/>
      <c r="F3911" s="483"/>
      <c r="G3911" s="487"/>
      <c r="H3911" s="488"/>
      <c r="I3911" s="480">
        <f>I3909+I3910</f>
        <v>3201626.45</v>
      </c>
      <c r="P3911" s="493"/>
      <c r="Q3911" s="493"/>
    </row>
    <row r="3912" spans="1:17" ht="15" customHeight="1">
      <c r="A3912" s="502" t="s">
        <v>657</v>
      </c>
      <c r="B3912" s="503"/>
      <c r="C3912" s="504"/>
      <c r="D3912" s="503"/>
      <c r="E3912" s="504"/>
      <c r="F3912" s="504"/>
      <c r="G3912" s="505"/>
      <c r="H3912" s="506"/>
      <c r="I3912" s="507"/>
      <c r="P3912" s="493"/>
      <c r="Q3912" s="493"/>
    </row>
    <row r="3913" spans="1:17" ht="15" customHeight="1">
      <c r="A3913" s="544"/>
      <c r="B3913" s="503"/>
      <c r="C3913" s="504"/>
      <c r="D3913" s="503"/>
      <c r="E3913" s="504"/>
      <c r="F3913" s="504"/>
      <c r="G3913" s="505"/>
      <c r="H3913" s="506"/>
      <c r="I3913" s="507"/>
      <c r="P3913" s="493"/>
      <c r="Q3913" s="493"/>
    </row>
    <row r="3914" spans="1:17" ht="15" customHeight="1">
      <c r="A3914" s="433" t="s">
        <v>611</v>
      </c>
      <c r="B3914" s="434"/>
      <c r="C3914" s="419" t="s">
        <v>589</v>
      </c>
      <c r="D3914" s="434" t="s">
        <v>1095</v>
      </c>
      <c r="E3914" s="419"/>
      <c r="F3914" s="419"/>
      <c r="G3914" s="589"/>
      <c r="H3914" s="590"/>
      <c r="I3914" s="590"/>
      <c r="P3914" s="493"/>
      <c r="Q3914" s="493"/>
    </row>
    <row r="3915" spans="1:17" ht="15" customHeight="1">
      <c r="A3915" s="433" t="s">
        <v>613</v>
      </c>
      <c r="B3915" s="434"/>
      <c r="C3915" s="419" t="s">
        <v>589</v>
      </c>
      <c r="D3915" s="434" t="s">
        <v>1092</v>
      </c>
      <c r="E3915" s="419"/>
      <c r="F3915" s="419"/>
      <c r="G3915" s="589"/>
      <c r="H3915" s="590"/>
      <c r="I3915" s="590"/>
      <c r="P3915" s="493"/>
      <c r="Q3915" s="493"/>
    </row>
    <row r="3916" spans="1:17" ht="15" customHeight="1">
      <c r="A3916" s="438" t="s">
        <v>70</v>
      </c>
      <c r="B3916" s="438" t="s">
        <v>350</v>
      </c>
      <c r="C3916" s="439"/>
      <c r="D3916" s="440"/>
      <c r="E3916" s="441" t="s">
        <v>614</v>
      </c>
      <c r="F3916" s="441" t="s">
        <v>615</v>
      </c>
      <c r="G3916" s="442" t="s">
        <v>616</v>
      </c>
      <c r="H3916" s="443" t="s">
        <v>617</v>
      </c>
      <c r="I3916" s="443" t="s">
        <v>618</v>
      </c>
      <c r="P3916" s="493"/>
      <c r="Q3916" s="493"/>
    </row>
    <row r="3917" spans="1:17" ht="15" customHeight="1">
      <c r="A3917" s="444"/>
      <c r="B3917" s="444"/>
      <c r="C3917" s="445"/>
      <c r="D3917" s="446"/>
      <c r="E3917" s="447"/>
      <c r="F3917" s="447"/>
      <c r="G3917" s="448"/>
      <c r="H3917" s="449" t="s">
        <v>619</v>
      </c>
      <c r="I3917" s="449" t="s">
        <v>619</v>
      </c>
      <c r="P3917" s="493"/>
      <c r="Q3917" s="493"/>
    </row>
    <row r="3918" spans="1:17" ht="15" customHeight="1">
      <c r="A3918" s="450"/>
      <c r="B3918" s="451"/>
      <c r="C3918" s="452"/>
      <c r="D3918" s="490"/>
      <c r="E3918" s="491"/>
      <c r="F3918" s="492"/>
      <c r="G3918" s="456"/>
      <c r="H3918" s="457"/>
      <c r="I3918" s="457"/>
      <c r="P3918" s="493"/>
      <c r="Q3918" s="493"/>
    </row>
    <row r="3919" spans="1:17" ht="15" customHeight="1">
      <c r="A3919" s="458">
        <v>1</v>
      </c>
      <c r="B3919" s="459" t="s">
        <v>620</v>
      </c>
      <c r="D3919" s="495"/>
      <c r="E3919" s="496"/>
      <c r="F3919" s="497"/>
      <c r="G3919" s="464"/>
      <c r="H3919" s="465"/>
      <c r="I3919" s="466"/>
      <c r="P3919" s="493"/>
      <c r="Q3919" s="493"/>
    </row>
    <row r="3920" spans="1:17" ht="15" customHeight="1">
      <c r="A3920" s="458"/>
      <c r="B3920" s="459"/>
      <c r="C3920" s="460" t="s">
        <v>621</v>
      </c>
      <c r="D3920" s="495" t="s">
        <v>622</v>
      </c>
      <c r="E3920" s="496" t="s">
        <v>623</v>
      </c>
      <c r="F3920" s="497" t="s">
        <v>624</v>
      </c>
      <c r="G3920" s="464">
        <v>1</v>
      </c>
      <c r="H3920" s="465">
        <v>133600</v>
      </c>
      <c r="I3920" s="466">
        <f>G3920*H3920</f>
        <v>133600</v>
      </c>
      <c r="P3920" s="493"/>
      <c r="Q3920" s="493"/>
    </row>
    <row r="3921" spans="1:17" ht="15" customHeight="1">
      <c r="A3921" s="458"/>
      <c r="B3921" s="459"/>
      <c r="C3921" s="460" t="s">
        <v>621</v>
      </c>
      <c r="D3921" s="495" t="s">
        <v>969</v>
      </c>
      <c r="E3921" s="496" t="s">
        <v>626</v>
      </c>
      <c r="F3921" s="497" t="s">
        <v>624</v>
      </c>
      <c r="G3921" s="464">
        <v>1.5</v>
      </c>
      <c r="H3921" s="465">
        <v>167000</v>
      </c>
      <c r="I3921" s="466">
        <f>G3921*H3921</f>
        <v>250500</v>
      </c>
      <c r="P3921" s="493"/>
      <c r="Q3921" s="493"/>
    </row>
    <row r="3922" spans="1:17" ht="15" customHeight="1">
      <c r="A3922" s="458"/>
      <c r="B3922" s="459"/>
      <c r="C3922" s="460" t="s">
        <v>621</v>
      </c>
      <c r="D3922" s="495" t="s">
        <v>679</v>
      </c>
      <c r="E3922" s="496" t="s">
        <v>627</v>
      </c>
      <c r="F3922" s="497" t="s">
        <v>624</v>
      </c>
      <c r="G3922" s="464">
        <v>0.15</v>
      </c>
      <c r="H3922" s="465">
        <v>200300</v>
      </c>
      <c r="I3922" s="466">
        <f>G3922*H3922</f>
        <v>30045</v>
      </c>
      <c r="P3922" s="493"/>
      <c r="Q3922" s="493"/>
    </row>
    <row r="3923" spans="1:17" ht="15" customHeight="1">
      <c r="A3923" s="458"/>
      <c r="B3923" s="459"/>
      <c r="C3923" s="460" t="s">
        <v>621</v>
      </c>
      <c r="D3923" s="495" t="s">
        <v>628</v>
      </c>
      <c r="E3923" s="496" t="s">
        <v>629</v>
      </c>
      <c r="F3923" s="497" t="s">
        <v>624</v>
      </c>
      <c r="G3923" s="464">
        <v>0.16</v>
      </c>
      <c r="H3923" s="465">
        <v>234000</v>
      </c>
      <c r="I3923" s="466">
        <f>G3923*H3923</f>
        <v>37440</v>
      </c>
      <c r="P3923" s="493"/>
      <c r="Q3923" s="493"/>
    </row>
    <row r="3924" spans="1:17" ht="15" customHeight="1">
      <c r="A3924" s="458">
        <v>2</v>
      </c>
      <c r="B3924" s="459" t="s">
        <v>630</v>
      </c>
      <c r="D3924" s="495"/>
      <c r="E3924" s="496"/>
      <c r="F3924" s="497"/>
      <c r="G3924" s="464"/>
      <c r="H3924" s="465"/>
      <c r="I3924" s="466"/>
      <c r="P3924" s="493"/>
      <c r="Q3924" s="493"/>
    </row>
    <row r="3925" spans="1:17" ht="15" customHeight="1">
      <c r="A3925" s="458"/>
      <c r="B3925" s="459"/>
      <c r="C3925" s="460" t="s">
        <v>621</v>
      </c>
      <c r="D3925" s="495" t="s">
        <v>1096</v>
      </c>
      <c r="E3925" s="496"/>
      <c r="F3925" s="497" t="s">
        <v>29</v>
      </c>
      <c r="G3925" s="464">
        <v>1</v>
      </c>
      <c r="H3925" s="465">
        <v>340000</v>
      </c>
      <c r="I3925" s="466">
        <f>G3925*H3925</f>
        <v>340000</v>
      </c>
      <c r="P3925" s="493"/>
      <c r="Q3925" s="493"/>
    </row>
    <row r="3926" spans="1:17" ht="15" customHeight="1">
      <c r="A3926" s="458"/>
      <c r="B3926" s="459"/>
      <c r="C3926" s="460" t="s">
        <v>621</v>
      </c>
      <c r="D3926" s="495" t="s">
        <v>649</v>
      </c>
      <c r="E3926" s="496"/>
      <c r="F3926" s="497" t="s">
        <v>96</v>
      </c>
      <c r="G3926" s="464">
        <v>6</v>
      </c>
      <c r="H3926" s="465">
        <v>1250</v>
      </c>
      <c r="I3926" s="466">
        <f>G3926*H3926</f>
        <v>7500</v>
      </c>
      <c r="P3926" s="493"/>
      <c r="Q3926" s="493"/>
    </row>
    <row r="3927" spans="1:17" ht="15" customHeight="1">
      <c r="A3927" s="458"/>
      <c r="B3927" s="459"/>
      <c r="C3927" s="460" t="s">
        <v>621</v>
      </c>
      <c r="D3927" s="495" t="s">
        <v>685</v>
      </c>
      <c r="E3927" s="496"/>
      <c r="F3927" s="497" t="s">
        <v>652</v>
      </c>
      <c r="G3927" s="464">
        <v>0.01</v>
      </c>
      <c r="H3927" s="465">
        <v>325734</v>
      </c>
      <c r="I3927" s="466">
        <f>G3927*H3927</f>
        <v>3257.34</v>
      </c>
      <c r="P3927" s="493"/>
      <c r="Q3927" s="493"/>
    </row>
    <row r="3928" spans="1:17" ht="15" customHeight="1">
      <c r="A3928" s="473"/>
      <c r="B3928" s="474" t="s">
        <v>643</v>
      </c>
      <c r="C3928" s="475"/>
      <c r="D3928" s="498"/>
      <c r="E3928" s="499"/>
      <c r="F3928" s="500"/>
      <c r="G3928" s="479"/>
      <c r="H3928" s="480"/>
      <c r="I3928" s="480">
        <f>SUM(I3918:I3927)</f>
        <v>802342.34</v>
      </c>
      <c r="P3928" s="493"/>
      <c r="Q3928" s="493"/>
    </row>
    <row r="3929" spans="1:17" ht="15" customHeight="1">
      <c r="A3929" s="481"/>
      <c r="B3929" s="482" t="s">
        <v>644</v>
      </c>
      <c r="C3929" s="483"/>
      <c r="D3929" s="501"/>
      <c r="E3929" s="483"/>
      <c r="F3929" s="486">
        <v>0.15</v>
      </c>
      <c r="G3929" s="487"/>
      <c r="H3929" s="488"/>
      <c r="I3929" s="480">
        <f>I3928*F3929</f>
        <v>120351.351</v>
      </c>
      <c r="P3929" s="493"/>
      <c r="Q3929" s="493"/>
    </row>
    <row r="3930" spans="1:17" ht="15" customHeight="1">
      <c r="A3930" s="481"/>
      <c r="B3930" s="482" t="s">
        <v>645</v>
      </c>
      <c r="C3930" s="483"/>
      <c r="D3930" s="501"/>
      <c r="E3930" s="483"/>
      <c r="F3930" s="483"/>
      <c r="G3930" s="487"/>
      <c r="H3930" s="488"/>
      <c r="I3930" s="480">
        <f>I3928+I3929</f>
        <v>922693.69099999999</v>
      </c>
      <c r="P3930" s="493"/>
      <c r="Q3930" s="493"/>
    </row>
    <row r="3931" spans="1:17" ht="15" customHeight="1">
      <c r="A3931" s="502" t="s">
        <v>657</v>
      </c>
      <c r="B3931" s="503"/>
      <c r="C3931" s="504"/>
      <c r="D3931" s="503"/>
      <c r="E3931" s="504"/>
      <c r="F3931" s="504"/>
      <c r="G3931" s="505"/>
      <c r="H3931" s="506"/>
      <c r="I3931" s="507"/>
      <c r="P3931" s="493"/>
      <c r="Q3931" s="493"/>
    </row>
    <row r="3932" spans="1:17" ht="15" customHeight="1">
      <c r="A3932" s="502"/>
      <c r="B3932" s="503"/>
      <c r="C3932" s="504"/>
      <c r="D3932" s="503"/>
      <c r="E3932" s="504"/>
      <c r="F3932" s="504"/>
      <c r="G3932" s="505"/>
      <c r="H3932" s="506"/>
      <c r="I3932" s="507"/>
      <c r="P3932" s="493"/>
      <c r="Q3932" s="493"/>
    </row>
    <row r="3933" spans="1:17" ht="15" customHeight="1">
      <c r="A3933" s="433" t="s">
        <v>611</v>
      </c>
      <c r="B3933" s="434"/>
      <c r="C3933" s="419" t="s">
        <v>589</v>
      </c>
      <c r="D3933" s="434" t="s">
        <v>1097</v>
      </c>
      <c r="E3933" s="419"/>
      <c r="F3933" s="419"/>
      <c r="G3933" s="589"/>
      <c r="H3933" s="590"/>
      <c r="I3933" s="590"/>
      <c r="P3933" s="493"/>
      <c r="Q3933" s="493"/>
    </row>
    <row r="3934" spans="1:17" ht="15" customHeight="1">
      <c r="A3934" s="433" t="s">
        <v>613</v>
      </c>
      <c r="B3934" s="434"/>
      <c r="C3934" s="419" t="s">
        <v>589</v>
      </c>
      <c r="D3934" s="434" t="s">
        <v>1092</v>
      </c>
      <c r="E3934" s="419"/>
      <c r="F3934" s="419"/>
      <c r="G3934" s="589"/>
      <c r="H3934" s="590"/>
      <c r="I3934" s="590"/>
      <c r="P3934" s="493"/>
      <c r="Q3934" s="493"/>
    </row>
    <row r="3935" spans="1:17" ht="15" customHeight="1">
      <c r="A3935" s="441" t="s">
        <v>70</v>
      </c>
      <c r="B3935" s="438" t="s">
        <v>350</v>
      </c>
      <c r="C3935" s="439"/>
      <c r="D3935" s="440"/>
      <c r="E3935" s="441" t="s">
        <v>614</v>
      </c>
      <c r="F3935" s="441" t="s">
        <v>615</v>
      </c>
      <c r="G3935" s="442" t="s">
        <v>616</v>
      </c>
      <c r="H3935" s="443" t="s">
        <v>617</v>
      </c>
      <c r="I3935" s="443" t="s">
        <v>618</v>
      </c>
      <c r="P3935" s="493"/>
      <c r="Q3935" s="493"/>
    </row>
    <row r="3936" spans="1:17" ht="15" customHeight="1">
      <c r="A3936" s="447"/>
      <c r="B3936" s="444"/>
      <c r="C3936" s="445"/>
      <c r="D3936" s="446"/>
      <c r="E3936" s="447"/>
      <c r="F3936" s="447"/>
      <c r="G3936" s="448"/>
      <c r="H3936" s="449" t="s">
        <v>619</v>
      </c>
      <c r="I3936" s="449" t="s">
        <v>619</v>
      </c>
      <c r="P3936" s="493"/>
      <c r="Q3936" s="493"/>
    </row>
    <row r="3937" spans="1:17" ht="15" customHeight="1">
      <c r="A3937" s="450"/>
      <c r="B3937" s="451"/>
      <c r="C3937" s="452"/>
      <c r="D3937" s="490"/>
      <c r="E3937" s="491"/>
      <c r="F3937" s="492"/>
      <c r="G3937" s="456"/>
      <c r="H3937" s="457"/>
      <c r="I3937" s="457"/>
      <c r="P3937" s="493"/>
      <c r="Q3937" s="493"/>
    </row>
    <row r="3938" spans="1:17" ht="15" customHeight="1">
      <c r="A3938" s="458">
        <v>1</v>
      </c>
      <c r="B3938" s="459" t="s">
        <v>620</v>
      </c>
      <c r="D3938" s="495"/>
      <c r="E3938" s="496"/>
      <c r="F3938" s="497"/>
      <c r="G3938" s="464"/>
      <c r="H3938" s="465"/>
      <c r="I3938" s="466"/>
      <c r="P3938" s="493"/>
      <c r="Q3938" s="493"/>
    </row>
    <row r="3939" spans="1:17" ht="15" customHeight="1">
      <c r="A3939" s="458"/>
      <c r="B3939" s="459"/>
      <c r="C3939" s="460" t="s">
        <v>621</v>
      </c>
      <c r="D3939" s="495" t="s">
        <v>622</v>
      </c>
      <c r="E3939" s="496" t="s">
        <v>623</v>
      </c>
      <c r="F3939" s="497" t="s">
        <v>624</v>
      </c>
      <c r="G3939" s="464">
        <v>1.2</v>
      </c>
      <c r="H3939" s="465">
        <v>133600</v>
      </c>
      <c r="I3939" s="466">
        <f>G3939*H3939</f>
        <v>160320</v>
      </c>
      <c r="P3939" s="493"/>
      <c r="Q3939" s="493"/>
    </row>
    <row r="3940" spans="1:17" ht="15" customHeight="1">
      <c r="A3940" s="458"/>
      <c r="B3940" s="459"/>
      <c r="C3940" s="460" t="s">
        <v>621</v>
      </c>
      <c r="D3940" s="495" t="s">
        <v>969</v>
      </c>
      <c r="E3940" s="496" t="s">
        <v>626</v>
      </c>
      <c r="F3940" s="497" t="s">
        <v>624</v>
      </c>
      <c r="G3940" s="464">
        <v>1.45</v>
      </c>
      <c r="H3940" s="465">
        <v>167000</v>
      </c>
      <c r="I3940" s="466">
        <f>G3940*H3940</f>
        <v>242150</v>
      </c>
      <c r="P3940" s="493"/>
      <c r="Q3940" s="493"/>
    </row>
    <row r="3941" spans="1:17" ht="15" customHeight="1">
      <c r="A3941" s="458"/>
      <c r="B3941" s="459"/>
      <c r="C3941" s="460" t="s">
        <v>621</v>
      </c>
      <c r="D3941" s="495" t="s">
        <v>679</v>
      </c>
      <c r="E3941" s="496" t="s">
        <v>627</v>
      </c>
      <c r="F3941" s="497" t="s">
        <v>624</v>
      </c>
      <c r="G3941" s="464">
        <v>0.15</v>
      </c>
      <c r="H3941" s="465">
        <v>200300</v>
      </c>
      <c r="I3941" s="466">
        <f>G3941*H3941</f>
        <v>30045</v>
      </c>
      <c r="P3941" s="493"/>
      <c r="Q3941" s="493"/>
    </row>
    <row r="3942" spans="1:17" ht="15" customHeight="1">
      <c r="A3942" s="458"/>
      <c r="B3942" s="459"/>
      <c r="C3942" s="460" t="s">
        <v>621</v>
      </c>
      <c r="D3942" s="495" t="s">
        <v>628</v>
      </c>
      <c r="E3942" s="496" t="s">
        <v>629</v>
      </c>
      <c r="F3942" s="497" t="s">
        <v>624</v>
      </c>
      <c r="G3942" s="464">
        <v>0.06</v>
      </c>
      <c r="H3942" s="465">
        <v>234000</v>
      </c>
      <c r="I3942" s="466">
        <f>G3942*H3942</f>
        <v>14040</v>
      </c>
      <c r="P3942" s="493"/>
      <c r="Q3942" s="493"/>
    </row>
    <row r="3943" spans="1:17" ht="15" customHeight="1">
      <c r="A3943" s="458">
        <v>2</v>
      </c>
      <c r="B3943" s="459" t="s">
        <v>630</v>
      </c>
      <c r="D3943" s="495"/>
      <c r="E3943" s="496"/>
      <c r="F3943" s="497"/>
      <c r="G3943" s="464"/>
      <c r="H3943" s="465"/>
      <c r="I3943" s="466"/>
      <c r="P3943" s="493"/>
      <c r="Q3943" s="493"/>
    </row>
    <row r="3944" spans="1:17" ht="15" customHeight="1">
      <c r="A3944" s="458"/>
      <c r="B3944" s="459"/>
      <c r="C3944" s="460" t="s">
        <v>621</v>
      </c>
      <c r="D3944" s="495" t="s">
        <v>1098</v>
      </c>
      <c r="E3944" s="496"/>
      <c r="F3944" s="497" t="s">
        <v>29</v>
      </c>
      <c r="G3944" s="464">
        <v>1</v>
      </c>
      <c r="H3944" s="465">
        <v>1200000</v>
      </c>
      <c r="I3944" s="466">
        <f>G3944*H3944</f>
        <v>1200000</v>
      </c>
      <c r="P3944" s="493"/>
      <c r="Q3944" s="493"/>
    </row>
    <row r="3945" spans="1:17" ht="15" customHeight="1">
      <c r="A3945" s="458"/>
      <c r="B3945" s="459"/>
      <c r="C3945" s="460" t="s">
        <v>621</v>
      </c>
      <c r="D3945" s="495" t="s">
        <v>649</v>
      </c>
      <c r="E3945" s="496"/>
      <c r="F3945" s="497" t="s">
        <v>96</v>
      </c>
      <c r="G3945" s="464">
        <v>6</v>
      </c>
      <c r="H3945" s="465">
        <v>1250</v>
      </c>
      <c r="I3945" s="466">
        <f>G3945*H3945</f>
        <v>7500</v>
      </c>
      <c r="P3945" s="493"/>
      <c r="Q3945" s="493"/>
    </row>
    <row r="3946" spans="1:17" ht="15" customHeight="1">
      <c r="A3946" s="458"/>
      <c r="B3946" s="459"/>
      <c r="C3946" s="460" t="s">
        <v>621</v>
      </c>
      <c r="D3946" s="495" t="s">
        <v>685</v>
      </c>
      <c r="E3946" s="496"/>
      <c r="F3946" s="497" t="s">
        <v>652</v>
      </c>
      <c r="G3946" s="464">
        <v>0.01</v>
      </c>
      <c r="H3946" s="465">
        <v>325734</v>
      </c>
      <c r="I3946" s="466">
        <f>G3946*H3946</f>
        <v>3257.34</v>
      </c>
      <c r="P3946" s="493"/>
      <c r="Q3946" s="493"/>
    </row>
    <row r="3947" spans="1:17" ht="15" customHeight="1">
      <c r="A3947" s="458"/>
      <c r="B3947" s="459"/>
      <c r="C3947" s="460" t="s">
        <v>621</v>
      </c>
      <c r="D3947" s="495" t="s">
        <v>1094</v>
      </c>
      <c r="E3947" s="496"/>
      <c r="F3947" s="497" t="s">
        <v>6</v>
      </c>
      <c r="G3947" s="464">
        <v>1</v>
      </c>
      <c r="H3947" s="465">
        <f>12%*H3944</f>
        <v>144000</v>
      </c>
      <c r="I3947" s="466">
        <f>G3947*H3947</f>
        <v>144000</v>
      </c>
      <c r="P3947" s="493"/>
      <c r="Q3947" s="493"/>
    </row>
    <row r="3948" spans="1:17" ht="15" customHeight="1">
      <c r="A3948" s="511"/>
      <c r="B3948" s="512"/>
      <c r="C3948" s="513"/>
      <c r="D3948" s="514"/>
      <c r="E3948" s="515"/>
      <c r="F3948" s="516"/>
      <c r="G3948" s="517"/>
      <c r="H3948" s="518"/>
      <c r="I3948" s="518"/>
      <c r="P3948" s="493"/>
      <c r="Q3948" s="493"/>
    </row>
    <row r="3949" spans="1:17" ht="15" customHeight="1">
      <c r="A3949" s="473"/>
      <c r="B3949" s="474" t="s">
        <v>643</v>
      </c>
      <c r="C3949" s="475"/>
      <c r="D3949" s="498"/>
      <c r="E3949" s="499"/>
      <c r="F3949" s="500"/>
      <c r="G3949" s="479"/>
      <c r="H3949" s="480"/>
      <c r="I3949" s="480">
        <f>SUM(I3937:I3948)</f>
        <v>1801312.34</v>
      </c>
      <c r="P3949" s="493"/>
      <c r="Q3949" s="493"/>
    </row>
    <row r="3950" spans="1:17" ht="15" customHeight="1">
      <c r="A3950" s="481"/>
      <c r="B3950" s="482" t="s">
        <v>644</v>
      </c>
      <c r="C3950" s="483"/>
      <c r="D3950" s="501"/>
      <c r="E3950" s="483"/>
      <c r="F3950" s="486">
        <v>0.15</v>
      </c>
      <c r="G3950" s="487"/>
      <c r="H3950" s="488"/>
      <c r="I3950" s="480">
        <f>I3949*F3950</f>
        <v>270196.85100000002</v>
      </c>
      <c r="P3950" s="493"/>
      <c r="Q3950" s="493"/>
    </row>
    <row r="3951" spans="1:17" ht="15" customHeight="1">
      <c r="A3951" s="481"/>
      <c r="B3951" s="482" t="s">
        <v>645</v>
      </c>
      <c r="C3951" s="483"/>
      <c r="D3951" s="501"/>
      <c r="E3951" s="483"/>
      <c r="F3951" s="483"/>
      <c r="G3951" s="487"/>
      <c r="H3951" s="488"/>
      <c r="I3951" s="480">
        <f>I3949+I3950</f>
        <v>2071509.1910000001</v>
      </c>
      <c r="P3951" s="493"/>
      <c r="Q3951" s="493"/>
    </row>
    <row r="3952" spans="1:17" ht="15" customHeight="1">
      <c r="A3952" s="502" t="s">
        <v>657</v>
      </c>
      <c r="B3952" s="503"/>
      <c r="C3952" s="504"/>
      <c r="D3952" s="503"/>
      <c r="E3952" s="504"/>
      <c r="F3952" s="504"/>
      <c r="G3952" s="505"/>
      <c r="H3952" s="506"/>
      <c r="I3952" s="507"/>
      <c r="P3952" s="493"/>
      <c r="Q3952" s="493"/>
    </row>
    <row r="3953" spans="1:17" ht="15" hidden="1" customHeight="1">
      <c r="A3953" s="502"/>
      <c r="B3953" s="503"/>
      <c r="C3953" s="504"/>
      <c r="D3953" s="503"/>
      <c r="E3953" s="504"/>
      <c r="F3953" s="504"/>
      <c r="G3953" s="505"/>
      <c r="H3953" s="506"/>
      <c r="I3953" s="507"/>
      <c r="P3953" s="493"/>
      <c r="Q3953" s="493"/>
    </row>
    <row r="3954" spans="1:17" ht="17.25" hidden="1" customHeight="1">
      <c r="A3954" s="433" t="s">
        <v>611</v>
      </c>
      <c r="B3954" s="434"/>
      <c r="C3954" s="419" t="s">
        <v>589</v>
      </c>
      <c r="D3954" s="434" t="s">
        <v>1099</v>
      </c>
      <c r="E3954" s="419"/>
      <c r="F3954" s="419"/>
      <c r="G3954" s="589"/>
      <c r="H3954" s="590"/>
      <c r="I3954" s="590"/>
      <c r="P3954" s="493"/>
      <c r="Q3954" s="493"/>
    </row>
    <row r="3955" spans="1:17" ht="17.25" hidden="1" customHeight="1">
      <c r="A3955" s="433" t="s">
        <v>613</v>
      </c>
      <c r="B3955" s="434"/>
      <c r="C3955" s="419" t="s">
        <v>589</v>
      </c>
      <c r="D3955" s="434" t="s">
        <v>1092</v>
      </c>
      <c r="E3955" s="419"/>
      <c r="F3955" s="419"/>
      <c r="G3955" s="589"/>
      <c r="H3955" s="590"/>
      <c r="I3955" s="590"/>
      <c r="P3955" s="493"/>
      <c r="Q3955" s="493"/>
    </row>
    <row r="3956" spans="1:17" ht="17.25" hidden="1" customHeight="1">
      <c r="A3956" s="441" t="s">
        <v>70</v>
      </c>
      <c r="B3956" s="438" t="s">
        <v>350</v>
      </c>
      <c r="C3956" s="439"/>
      <c r="D3956" s="440"/>
      <c r="E3956" s="441" t="s">
        <v>614</v>
      </c>
      <c r="F3956" s="441" t="s">
        <v>615</v>
      </c>
      <c r="G3956" s="442" t="s">
        <v>616</v>
      </c>
      <c r="H3956" s="443" t="s">
        <v>617</v>
      </c>
      <c r="I3956" s="443" t="s">
        <v>618</v>
      </c>
      <c r="P3956" s="493"/>
      <c r="Q3956" s="493"/>
    </row>
    <row r="3957" spans="1:17" ht="17.25" hidden="1" customHeight="1">
      <c r="A3957" s="447"/>
      <c r="B3957" s="444"/>
      <c r="C3957" s="445"/>
      <c r="D3957" s="446"/>
      <c r="E3957" s="447"/>
      <c r="F3957" s="447"/>
      <c r="G3957" s="448"/>
      <c r="H3957" s="449" t="s">
        <v>619</v>
      </c>
      <c r="I3957" s="449" t="s">
        <v>619</v>
      </c>
      <c r="P3957" s="493"/>
      <c r="Q3957" s="493"/>
    </row>
    <row r="3958" spans="1:17" ht="15" hidden="1" customHeight="1">
      <c r="A3958" s="450"/>
      <c r="B3958" s="451"/>
      <c r="C3958" s="452"/>
      <c r="D3958" s="490"/>
      <c r="E3958" s="491"/>
      <c r="F3958" s="492"/>
      <c r="G3958" s="456"/>
      <c r="H3958" s="457"/>
      <c r="I3958" s="457"/>
      <c r="P3958" s="493"/>
      <c r="Q3958" s="493"/>
    </row>
    <row r="3959" spans="1:17" ht="15" hidden="1" customHeight="1">
      <c r="A3959" s="458">
        <v>1</v>
      </c>
      <c r="B3959" s="459" t="s">
        <v>620</v>
      </c>
      <c r="D3959" s="495"/>
      <c r="E3959" s="496"/>
      <c r="F3959" s="497"/>
      <c r="G3959" s="464"/>
      <c r="H3959" s="465"/>
      <c r="I3959" s="466"/>
      <c r="P3959" s="493"/>
      <c r="Q3959" s="493"/>
    </row>
    <row r="3960" spans="1:17" ht="15" hidden="1" customHeight="1">
      <c r="A3960" s="458"/>
      <c r="B3960" s="459"/>
      <c r="C3960" s="460" t="s">
        <v>621</v>
      </c>
      <c r="D3960" s="495" t="s">
        <v>622</v>
      </c>
      <c r="E3960" s="496" t="s">
        <v>623</v>
      </c>
      <c r="F3960" s="497" t="s">
        <v>624</v>
      </c>
      <c r="G3960" s="464">
        <v>6</v>
      </c>
      <c r="H3960" s="465">
        <v>133600</v>
      </c>
      <c r="I3960" s="466">
        <f>G3960*H3960</f>
        <v>801600</v>
      </c>
      <c r="P3960" s="493"/>
      <c r="Q3960" s="493"/>
    </row>
    <row r="3961" spans="1:17" ht="15" hidden="1" customHeight="1">
      <c r="A3961" s="458"/>
      <c r="B3961" s="459"/>
      <c r="C3961" s="460" t="s">
        <v>621</v>
      </c>
      <c r="D3961" s="495" t="s">
        <v>969</v>
      </c>
      <c r="E3961" s="496" t="s">
        <v>626</v>
      </c>
      <c r="F3961" s="497" t="s">
        <v>624</v>
      </c>
      <c r="G3961" s="464">
        <v>3</v>
      </c>
      <c r="H3961" s="465">
        <v>167000</v>
      </c>
      <c r="I3961" s="466">
        <f>G3961*H3961</f>
        <v>501000</v>
      </c>
      <c r="P3961" s="493"/>
      <c r="Q3961" s="493"/>
    </row>
    <row r="3962" spans="1:17" ht="15" hidden="1" customHeight="1">
      <c r="A3962" s="458"/>
      <c r="B3962" s="459"/>
      <c r="C3962" s="460" t="s">
        <v>621</v>
      </c>
      <c r="D3962" s="495" t="s">
        <v>679</v>
      </c>
      <c r="E3962" s="496" t="s">
        <v>627</v>
      </c>
      <c r="F3962" s="497" t="s">
        <v>624</v>
      </c>
      <c r="G3962" s="464">
        <v>0.3</v>
      </c>
      <c r="H3962" s="465">
        <v>200300</v>
      </c>
      <c r="I3962" s="466">
        <f>G3962*H3962</f>
        <v>60090</v>
      </c>
      <c r="P3962" s="493"/>
      <c r="Q3962" s="493"/>
    </row>
    <row r="3963" spans="1:17" ht="15" hidden="1" customHeight="1">
      <c r="A3963" s="458"/>
      <c r="B3963" s="459"/>
      <c r="C3963" s="460" t="s">
        <v>621</v>
      </c>
      <c r="D3963" s="495" t="s">
        <v>628</v>
      </c>
      <c r="E3963" s="496" t="s">
        <v>629</v>
      </c>
      <c r="F3963" s="497" t="s">
        <v>624</v>
      </c>
      <c r="G3963" s="464">
        <v>0.03</v>
      </c>
      <c r="H3963" s="465">
        <v>234000</v>
      </c>
      <c r="I3963" s="466">
        <f>G3963*H3963</f>
        <v>7020</v>
      </c>
      <c r="P3963" s="493"/>
      <c r="Q3963" s="493"/>
    </row>
    <row r="3964" spans="1:17" ht="15" hidden="1" customHeight="1">
      <c r="A3964" s="458"/>
      <c r="B3964" s="459"/>
      <c r="D3964" s="495"/>
      <c r="E3964" s="496"/>
      <c r="F3964" s="497"/>
      <c r="G3964" s="464"/>
      <c r="H3964" s="465"/>
      <c r="I3964" s="466"/>
      <c r="P3964" s="493"/>
      <c r="Q3964" s="493"/>
    </row>
    <row r="3965" spans="1:17" ht="15" hidden="1" customHeight="1">
      <c r="A3965" s="458">
        <v>2</v>
      </c>
      <c r="B3965" s="459" t="s">
        <v>630</v>
      </c>
      <c r="D3965" s="495"/>
      <c r="E3965" s="496"/>
      <c r="F3965" s="497"/>
      <c r="G3965" s="464"/>
      <c r="H3965" s="465"/>
      <c r="I3965" s="466"/>
      <c r="P3965" s="493"/>
      <c r="Q3965" s="493"/>
    </row>
    <row r="3966" spans="1:17" ht="15" hidden="1" customHeight="1">
      <c r="A3966" s="458"/>
      <c r="B3966" s="459"/>
      <c r="C3966" s="460" t="s">
        <v>621</v>
      </c>
      <c r="D3966" s="495" t="s">
        <v>826</v>
      </c>
      <c r="E3966" s="496"/>
      <c r="F3966" s="497" t="s">
        <v>774</v>
      </c>
      <c r="G3966" s="464">
        <v>150</v>
      </c>
      <c r="H3966" s="465">
        <v>520</v>
      </c>
      <c r="I3966" s="466">
        <f>G3966*H3966</f>
        <v>78000</v>
      </c>
      <c r="P3966" s="493"/>
      <c r="Q3966" s="493"/>
    </row>
    <row r="3967" spans="1:17" ht="15" hidden="1" customHeight="1">
      <c r="A3967" s="458"/>
      <c r="B3967" s="459"/>
      <c r="C3967" s="460" t="s">
        <v>621</v>
      </c>
      <c r="D3967" s="495" t="s">
        <v>649</v>
      </c>
      <c r="E3967" s="496"/>
      <c r="F3967" s="497" t="s">
        <v>96</v>
      </c>
      <c r="G3967" s="464">
        <v>120</v>
      </c>
      <c r="H3967" s="465">
        <v>1202.08</v>
      </c>
      <c r="I3967" s="466">
        <f>G3967*H3967</f>
        <v>144249.59999999998</v>
      </c>
      <c r="P3967" s="493"/>
      <c r="Q3967" s="493"/>
    </row>
    <row r="3968" spans="1:17" ht="15" hidden="1" customHeight="1">
      <c r="A3968" s="458"/>
      <c r="B3968" s="459"/>
      <c r="C3968" s="460" t="s">
        <v>621</v>
      </c>
      <c r="D3968" s="495" t="s">
        <v>685</v>
      </c>
      <c r="E3968" s="496"/>
      <c r="F3968" s="497" t="s">
        <v>652</v>
      </c>
      <c r="G3968" s="464">
        <v>0.3</v>
      </c>
      <c r="H3968" s="465">
        <v>226800</v>
      </c>
      <c r="I3968" s="466">
        <f>G3968*H3968</f>
        <v>68040</v>
      </c>
      <c r="P3968" s="493"/>
      <c r="Q3968" s="493"/>
    </row>
    <row r="3969" spans="1:17" ht="15" hidden="1" customHeight="1">
      <c r="A3969" s="458"/>
      <c r="B3969" s="459"/>
      <c r="C3969" s="460" t="s">
        <v>621</v>
      </c>
      <c r="D3969" s="495" t="s">
        <v>1100</v>
      </c>
      <c r="E3969" s="496"/>
      <c r="F3969" s="497" t="s">
        <v>972</v>
      </c>
      <c r="G3969" s="464">
        <v>360</v>
      </c>
      <c r="H3969" s="465">
        <v>683.13253012048199</v>
      </c>
      <c r="I3969" s="466">
        <f>G3969*H3969</f>
        <v>245927.71084337353</v>
      </c>
      <c r="P3969" s="493"/>
      <c r="Q3969" s="493"/>
    </row>
    <row r="3970" spans="1:17" ht="15" hidden="1" customHeight="1">
      <c r="A3970" s="458"/>
      <c r="B3970" s="459"/>
      <c r="C3970" s="460" t="s">
        <v>621</v>
      </c>
      <c r="D3970" s="495" t="s">
        <v>1101</v>
      </c>
      <c r="E3970" s="496"/>
      <c r="F3970" s="497" t="s">
        <v>96</v>
      </c>
      <c r="G3970" s="464">
        <v>6</v>
      </c>
      <c r="H3970" s="465">
        <v>15000</v>
      </c>
      <c r="I3970" s="466">
        <f>G3970*H3970</f>
        <v>90000</v>
      </c>
      <c r="P3970" s="493"/>
      <c r="Q3970" s="493"/>
    </row>
    <row r="3971" spans="1:17" ht="15" hidden="1" customHeight="1">
      <c r="A3971" s="511"/>
      <c r="B3971" s="512"/>
      <c r="C3971" s="513"/>
      <c r="D3971" s="514"/>
      <c r="E3971" s="515"/>
      <c r="F3971" s="516"/>
      <c r="G3971" s="517"/>
      <c r="H3971" s="518"/>
      <c r="I3971" s="518"/>
      <c r="P3971" s="493"/>
      <c r="Q3971" s="493"/>
    </row>
    <row r="3972" spans="1:17" ht="15" hidden="1" customHeight="1">
      <c r="A3972" s="473"/>
      <c r="B3972" s="474" t="s">
        <v>643</v>
      </c>
      <c r="C3972" s="475"/>
      <c r="D3972" s="498"/>
      <c r="E3972" s="499"/>
      <c r="F3972" s="500"/>
      <c r="G3972" s="479"/>
      <c r="H3972" s="480"/>
      <c r="I3972" s="480">
        <f>SUM(I3958:I3971)</f>
        <v>1995927.3108433736</v>
      </c>
      <c r="P3972" s="493"/>
      <c r="Q3972" s="493"/>
    </row>
    <row r="3973" spans="1:17" ht="15" hidden="1" customHeight="1">
      <c r="A3973" s="481"/>
      <c r="B3973" s="482" t="s">
        <v>644</v>
      </c>
      <c r="C3973" s="483"/>
      <c r="D3973" s="501"/>
      <c r="E3973" s="483"/>
      <c r="F3973" s="486">
        <v>0.15</v>
      </c>
      <c r="G3973" s="487"/>
      <c r="H3973" s="488"/>
      <c r="I3973" s="480">
        <f>I3972*F3973</f>
        <v>299389.09662650601</v>
      </c>
      <c r="P3973" s="493"/>
      <c r="Q3973" s="493"/>
    </row>
    <row r="3974" spans="1:17" ht="15" hidden="1" customHeight="1">
      <c r="A3974" s="481"/>
      <c r="B3974" s="482" t="s">
        <v>645</v>
      </c>
      <c r="C3974" s="483"/>
      <c r="D3974" s="501"/>
      <c r="E3974" s="483"/>
      <c r="F3974" s="483"/>
      <c r="G3974" s="487"/>
      <c r="H3974" s="488"/>
      <c r="I3974" s="480">
        <f>I3972+I3973</f>
        <v>2295316.4074698798</v>
      </c>
      <c r="P3974" s="493"/>
      <c r="Q3974" s="493"/>
    </row>
    <row r="3975" spans="1:17" ht="15" hidden="1" customHeight="1">
      <c r="A3975" s="502" t="s">
        <v>657</v>
      </c>
      <c r="B3975" s="503"/>
      <c r="C3975" s="504"/>
      <c r="D3975" s="503"/>
      <c r="E3975" s="504"/>
      <c r="F3975" s="504"/>
      <c r="G3975" s="505"/>
      <c r="H3975" s="506"/>
      <c r="I3975" s="507"/>
      <c r="P3975" s="493"/>
      <c r="Q3975" s="493"/>
    </row>
    <row r="3976" spans="1:17" ht="15" hidden="1" customHeight="1">
      <c r="A3976" s="502"/>
      <c r="B3976" s="503"/>
      <c r="C3976" s="504"/>
      <c r="D3976" s="503"/>
      <c r="E3976" s="504"/>
      <c r="F3976" s="504"/>
      <c r="G3976" s="505"/>
      <c r="H3976" s="506"/>
      <c r="I3976" s="507"/>
      <c r="P3976" s="493"/>
      <c r="Q3976" s="493"/>
    </row>
    <row r="3977" spans="1:17" ht="17.25" hidden="1" customHeight="1">
      <c r="A3977" s="433" t="s">
        <v>611</v>
      </c>
      <c r="B3977" s="434"/>
      <c r="C3977" s="419" t="s">
        <v>589</v>
      </c>
      <c r="D3977" s="434" t="s">
        <v>1102</v>
      </c>
      <c r="E3977" s="419"/>
      <c r="F3977" s="419"/>
      <c r="G3977" s="589"/>
      <c r="H3977" s="590"/>
      <c r="I3977" s="590"/>
      <c r="P3977" s="493"/>
      <c r="Q3977" s="493"/>
    </row>
    <row r="3978" spans="1:17" ht="17.25" hidden="1" customHeight="1">
      <c r="A3978" s="433" t="s">
        <v>613</v>
      </c>
      <c r="B3978" s="434"/>
      <c r="C3978" s="419" t="s">
        <v>589</v>
      </c>
      <c r="D3978" s="434" t="s">
        <v>1092</v>
      </c>
      <c r="E3978" s="419"/>
      <c r="F3978" s="419"/>
      <c r="G3978" s="589"/>
      <c r="H3978" s="590"/>
      <c r="I3978" s="590"/>
      <c r="P3978" s="493"/>
      <c r="Q3978" s="493"/>
    </row>
    <row r="3979" spans="1:17" ht="17.25" hidden="1" customHeight="1">
      <c r="A3979" s="438" t="s">
        <v>70</v>
      </c>
      <c r="B3979" s="438" t="s">
        <v>350</v>
      </c>
      <c r="C3979" s="439"/>
      <c r="D3979" s="440"/>
      <c r="E3979" s="441" t="s">
        <v>614</v>
      </c>
      <c r="F3979" s="441" t="s">
        <v>615</v>
      </c>
      <c r="G3979" s="442" t="s">
        <v>616</v>
      </c>
      <c r="H3979" s="443" t="s">
        <v>617</v>
      </c>
      <c r="I3979" s="443" t="s">
        <v>618</v>
      </c>
      <c r="P3979" s="493"/>
      <c r="Q3979" s="493"/>
    </row>
    <row r="3980" spans="1:17" ht="17.25" hidden="1" customHeight="1">
      <c r="A3980" s="444"/>
      <c r="B3980" s="444"/>
      <c r="C3980" s="445"/>
      <c r="D3980" s="446"/>
      <c r="E3980" s="447"/>
      <c r="F3980" s="447"/>
      <c r="G3980" s="448"/>
      <c r="H3980" s="449" t="s">
        <v>619</v>
      </c>
      <c r="I3980" s="449" t="s">
        <v>619</v>
      </c>
      <c r="P3980" s="493"/>
      <c r="Q3980" s="493"/>
    </row>
    <row r="3981" spans="1:17" ht="15" hidden="1" customHeight="1">
      <c r="A3981" s="450"/>
      <c r="B3981" s="451"/>
      <c r="C3981" s="452"/>
      <c r="D3981" s="490"/>
      <c r="E3981" s="491"/>
      <c r="F3981" s="492"/>
      <c r="G3981" s="456"/>
      <c r="H3981" s="457"/>
      <c r="I3981" s="457"/>
      <c r="P3981" s="493"/>
      <c r="Q3981" s="493"/>
    </row>
    <row r="3982" spans="1:17" ht="15" hidden="1" customHeight="1">
      <c r="A3982" s="458">
        <v>1</v>
      </c>
      <c r="B3982" s="459" t="s">
        <v>620</v>
      </c>
      <c r="D3982" s="495"/>
      <c r="E3982" s="496"/>
      <c r="F3982" s="497"/>
      <c r="G3982" s="464"/>
      <c r="H3982" s="465"/>
      <c r="I3982" s="466"/>
      <c r="P3982" s="493"/>
      <c r="Q3982" s="493"/>
    </row>
    <row r="3983" spans="1:17" ht="15" hidden="1" customHeight="1">
      <c r="A3983" s="458"/>
      <c r="B3983" s="459"/>
      <c r="C3983" s="460" t="s">
        <v>621</v>
      </c>
      <c r="D3983" s="495" t="s">
        <v>622</v>
      </c>
      <c r="E3983" s="496" t="s">
        <v>623</v>
      </c>
      <c r="F3983" s="497" t="s">
        <v>624</v>
      </c>
      <c r="G3983" s="464">
        <v>0.03</v>
      </c>
      <c r="H3983" s="465">
        <v>133600</v>
      </c>
      <c r="I3983" s="466">
        <f>G3983*H3983</f>
        <v>4008</v>
      </c>
      <c r="P3983" s="493"/>
      <c r="Q3983" s="493"/>
    </row>
    <row r="3984" spans="1:17" ht="15" hidden="1" customHeight="1">
      <c r="A3984" s="458"/>
      <c r="B3984" s="459"/>
      <c r="C3984" s="460" t="s">
        <v>621</v>
      </c>
      <c r="D3984" s="495" t="s">
        <v>1103</v>
      </c>
      <c r="E3984" s="496" t="s">
        <v>626</v>
      </c>
      <c r="F3984" s="497" t="s">
        <v>624</v>
      </c>
      <c r="G3984" s="464">
        <v>0.3</v>
      </c>
      <c r="H3984" s="465">
        <v>167000</v>
      </c>
      <c r="I3984" s="466">
        <f>G3984*H3984</f>
        <v>50100</v>
      </c>
      <c r="P3984" s="493"/>
      <c r="Q3984" s="493"/>
    </row>
    <row r="3985" spans="1:17" ht="15" hidden="1" customHeight="1">
      <c r="A3985" s="458"/>
      <c r="B3985" s="459"/>
      <c r="C3985" s="460" t="s">
        <v>621</v>
      </c>
      <c r="D3985" s="495" t="s">
        <v>679</v>
      </c>
      <c r="E3985" s="496" t="s">
        <v>627</v>
      </c>
      <c r="F3985" s="497" t="s">
        <v>624</v>
      </c>
      <c r="G3985" s="464">
        <v>0.03</v>
      </c>
      <c r="H3985" s="465">
        <v>200300</v>
      </c>
      <c r="I3985" s="466">
        <f>G3985*H3985</f>
        <v>6009</v>
      </c>
      <c r="P3985" s="493"/>
      <c r="Q3985" s="493"/>
    </row>
    <row r="3986" spans="1:17" ht="15" hidden="1" customHeight="1">
      <c r="A3986" s="458"/>
      <c r="B3986" s="459"/>
      <c r="C3986" s="460" t="s">
        <v>621</v>
      </c>
      <c r="D3986" s="495" t="s">
        <v>628</v>
      </c>
      <c r="E3986" s="496" t="s">
        <v>629</v>
      </c>
      <c r="F3986" s="497" t="s">
        <v>624</v>
      </c>
      <c r="G3986" s="464">
        <v>1.4999999999999999E-2</v>
      </c>
      <c r="H3986" s="465">
        <v>234000</v>
      </c>
      <c r="I3986" s="466">
        <f>G3986*H3986</f>
        <v>3510</v>
      </c>
      <c r="P3986" s="493"/>
      <c r="Q3986" s="493"/>
    </row>
    <row r="3987" spans="1:17" ht="15" hidden="1" customHeight="1">
      <c r="A3987" s="458">
        <v>2</v>
      </c>
      <c r="B3987" s="459" t="s">
        <v>630</v>
      </c>
      <c r="D3987" s="495"/>
      <c r="E3987" s="496"/>
      <c r="F3987" s="497"/>
      <c r="G3987" s="464"/>
      <c r="H3987" s="465"/>
      <c r="I3987" s="466"/>
      <c r="P3987" s="493"/>
      <c r="Q3987" s="493"/>
    </row>
    <row r="3988" spans="1:17" ht="15" hidden="1" customHeight="1">
      <c r="A3988" s="458"/>
      <c r="B3988" s="459"/>
      <c r="C3988" s="460" t="s">
        <v>621</v>
      </c>
      <c r="D3988" s="495" t="s">
        <v>1104</v>
      </c>
      <c r="E3988" s="496"/>
      <c r="F3988" s="497" t="s">
        <v>29</v>
      </c>
      <c r="G3988" s="464">
        <v>1</v>
      </c>
      <c r="H3988" s="465">
        <v>425000</v>
      </c>
      <c r="I3988" s="466">
        <f>G3988*H3988</f>
        <v>425000</v>
      </c>
      <c r="P3988" s="493"/>
      <c r="Q3988" s="493"/>
    </row>
    <row r="3989" spans="1:17" ht="15" hidden="1" customHeight="1">
      <c r="A3989" s="458"/>
      <c r="B3989" s="459"/>
      <c r="C3989" s="460" t="s">
        <v>621</v>
      </c>
      <c r="D3989" s="591" t="s">
        <v>1105</v>
      </c>
      <c r="E3989" s="592"/>
      <c r="F3989" s="497" t="s">
        <v>972</v>
      </c>
      <c r="G3989" s="464">
        <v>1</v>
      </c>
      <c r="H3989" s="465">
        <v>135000</v>
      </c>
      <c r="I3989" s="466">
        <f>G3989*H3989</f>
        <v>135000</v>
      </c>
      <c r="P3989" s="493"/>
      <c r="Q3989" s="493"/>
    </row>
    <row r="3990" spans="1:17" ht="15" hidden="1" customHeight="1">
      <c r="A3990" s="511"/>
      <c r="B3990" s="512"/>
      <c r="C3990" s="513"/>
      <c r="D3990" s="514"/>
      <c r="E3990" s="515"/>
      <c r="F3990" s="516"/>
      <c r="G3990" s="517"/>
      <c r="H3990" s="518"/>
      <c r="I3990" s="518"/>
      <c r="P3990" s="493"/>
      <c r="Q3990" s="493"/>
    </row>
    <row r="3991" spans="1:17" ht="15" hidden="1" customHeight="1">
      <c r="A3991" s="473"/>
      <c r="B3991" s="474" t="s">
        <v>643</v>
      </c>
      <c r="C3991" s="475"/>
      <c r="D3991" s="498"/>
      <c r="E3991" s="499"/>
      <c r="F3991" s="500"/>
      <c r="G3991" s="479"/>
      <c r="H3991" s="480"/>
      <c r="I3991" s="480">
        <f>SUM(I3983:I3990)</f>
        <v>623627</v>
      </c>
      <c r="P3991" s="493"/>
      <c r="Q3991" s="493"/>
    </row>
    <row r="3992" spans="1:17" ht="15" hidden="1" customHeight="1">
      <c r="A3992" s="481"/>
      <c r="B3992" s="482" t="s">
        <v>644</v>
      </c>
      <c r="C3992" s="483"/>
      <c r="D3992" s="501"/>
      <c r="E3992" s="483"/>
      <c r="F3992" s="486">
        <v>0.15</v>
      </c>
      <c r="G3992" s="487"/>
      <c r="H3992" s="488"/>
      <c r="I3992" s="480">
        <f>I3991*F3992</f>
        <v>93544.05</v>
      </c>
      <c r="P3992" s="493"/>
      <c r="Q3992" s="493"/>
    </row>
    <row r="3993" spans="1:17" ht="15" hidden="1" customHeight="1">
      <c r="A3993" s="481"/>
      <c r="B3993" s="482" t="s">
        <v>645</v>
      </c>
      <c r="C3993" s="483"/>
      <c r="D3993" s="501"/>
      <c r="E3993" s="483"/>
      <c r="F3993" s="483"/>
      <c r="G3993" s="487"/>
      <c r="H3993" s="488"/>
      <c r="I3993" s="480">
        <f>I3991+I3992</f>
        <v>717171.05</v>
      </c>
      <c r="P3993" s="493"/>
      <c r="Q3993" s="493"/>
    </row>
    <row r="3994" spans="1:17" ht="15" hidden="1" customHeight="1">
      <c r="A3994" s="502" t="s">
        <v>657</v>
      </c>
      <c r="B3994" s="503"/>
      <c r="C3994" s="504"/>
      <c r="D3994" s="503"/>
      <c r="E3994" s="504"/>
      <c r="F3994" s="504"/>
      <c r="G3994" s="505"/>
      <c r="H3994" s="506"/>
      <c r="I3994" s="507"/>
      <c r="P3994" s="493"/>
      <c r="Q3994" s="493"/>
    </row>
    <row r="3995" spans="1:17" ht="15" customHeight="1">
      <c r="A3995" s="502"/>
      <c r="B3995" s="503"/>
      <c r="C3995" s="504"/>
      <c r="D3995" s="503"/>
      <c r="E3995" s="504"/>
      <c r="F3995" s="504"/>
      <c r="G3995" s="505"/>
      <c r="H3995" s="506"/>
      <c r="I3995" s="507"/>
      <c r="P3995" s="493"/>
      <c r="Q3995" s="493"/>
    </row>
    <row r="3996" spans="1:17" ht="15" customHeight="1">
      <c r="A3996" s="433" t="s">
        <v>611</v>
      </c>
      <c r="B3996" s="434"/>
      <c r="C3996" s="419" t="s">
        <v>589</v>
      </c>
      <c r="D3996" s="434" t="s">
        <v>1106</v>
      </c>
      <c r="E3996" s="419"/>
      <c r="F3996" s="419"/>
      <c r="G3996" s="589"/>
      <c r="H3996" s="590"/>
      <c r="I3996" s="590"/>
      <c r="P3996" s="493"/>
      <c r="Q3996" s="493"/>
    </row>
    <row r="3997" spans="1:17" ht="15" customHeight="1">
      <c r="A3997" s="433" t="s">
        <v>613</v>
      </c>
      <c r="B3997" s="434"/>
      <c r="C3997" s="419" t="s">
        <v>589</v>
      </c>
      <c r="D3997" s="434" t="s">
        <v>1092</v>
      </c>
      <c r="E3997" s="419"/>
      <c r="F3997" s="419"/>
      <c r="G3997" s="589"/>
      <c r="H3997" s="590"/>
      <c r="I3997" s="590"/>
      <c r="P3997" s="493"/>
      <c r="Q3997" s="493"/>
    </row>
    <row r="3998" spans="1:17" ht="15" customHeight="1">
      <c r="A3998" s="438" t="s">
        <v>70</v>
      </c>
      <c r="B3998" s="438" t="s">
        <v>350</v>
      </c>
      <c r="C3998" s="439"/>
      <c r="D3998" s="440"/>
      <c r="E3998" s="441" t="s">
        <v>614</v>
      </c>
      <c r="F3998" s="441" t="s">
        <v>615</v>
      </c>
      <c r="G3998" s="442" t="s">
        <v>616</v>
      </c>
      <c r="H3998" s="443" t="s">
        <v>617</v>
      </c>
      <c r="I3998" s="443" t="s">
        <v>618</v>
      </c>
      <c r="P3998" s="493"/>
      <c r="Q3998" s="493"/>
    </row>
    <row r="3999" spans="1:17" ht="15" customHeight="1">
      <c r="A3999" s="444"/>
      <c r="B3999" s="444"/>
      <c r="C3999" s="445"/>
      <c r="D3999" s="446"/>
      <c r="E3999" s="447"/>
      <c r="F3999" s="447"/>
      <c r="G3999" s="448"/>
      <c r="H3999" s="449" t="s">
        <v>619</v>
      </c>
      <c r="I3999" s="449" t="s">
        <v>619</v>
      </c>
      <c r="P3999" s="493"/>
      <c r="Q3999" s="493"/>
    </row>
    <row r="4000" spans="1:17" ht="15" customHeight="1">
      <c r="A4000" s="450"/>
      <c r="B4000" s="451"/>
      <c r="C4000" s="452"/>
      <c r="D4000" s="490"/>
      <c r="E4000" s="491"/>
      <c r="F4000" s="492"/>
      <c r="G4000" s="456"/>
      <c r="H4000" s="457"/>
      <c r="I4000" s="457"/>
      <c r="P4000" s="493"/>
      <c r="Q4000" s="493"/>
    </row>
    <row r="4001" spans="1:17" ht="15" customHeight="1">
      <c r="A4001" s="458">
        <v>1</v>
      </c>
      <c r="B4001" s="459" t="s">
        <v>620</v>
      </c>
      <c r="D4001" s="495"/>
      <c r="E4001" s="496"/>
      <c r="F4001" s="497"/>
      <c r="G4001" s="464"/>
      <c r="H4001" s="465"/>
      <c r="I4001" s="466"/>
      <c r="P4001" s="493"/>
      <c r="Q4001" s="493"/>
    </row>
    <row r="4002" spans="1:17" ht="15" customHeight="1">
      <c r="A4002" s="458"/>
      <c r="B4002" s="459"/>
      <c r="C4002" s="460" t="s">
        <v>621</v>
      </c>
      <c r="D4002" s="495" t="s">
        <v>622</v>
      </c>
      <c r="E4002" s="496" t="s">
        <v>623</v>
      </c>
      <c r="F4002" s="497" t="s">
        <v>624</v>
      </c>
      <c r="G4002" s="464">
        <v>0.01</v>
      </c>
      <c r="H4002" s="465">
        <v>133600</v>
      </c>
      <c r="I4002" s="466">
        <f>G4002*H4002</f>
        <v>1336</v>
      </c>
      <c r="P4002" s="493"/>
      <c r="Q4002" s="493"/>
    </row>
    <row r="4003" spans="1:17" ht="15" customHeight="1">
      <c r="A4003" s="458"/>
      <c r="B4003" s="459"/>
      <c r="C4003" s="460" t="s">
        <v>621</v>
      </c>
      <c r="D4003" s="495" t="s">
        <v>969</v>
      </c>
      <c r="E4003" s="496" t="s">
        <v>626</v>
      </c>
      <c r="F4003" s="497" t="s">
        <v>624</v>
      </c>
      <c r="G4003" s="464">
        <v>0.1</v>
      </c>
      <c r="H4003" s="465">
        <v>167000</v>
      </c>
      <c r="I4003" s="466">
        <f>G4003*H4003</f>
        <v>16700</v>
      </c>
      <c r="P4003" s="493"/>
      <c r="Q4003" s="493"/>
    </row>
    <row r="4004" spans="1:17" ht="15" customHeight="1">
      <c r="A4004" s="458"/>
      <c r="B4004" s="459"/>
      <c r="C4004" s="460" t="s">
        <v>621</v>
      </c>
      <c r="D4004" s="495" t="s">
        <v>679</v>
      </c>
      <c r="E4004" s="496" t="s">
        <v>627</v>
      </c>
      <c r="F4004" s="497" t="s">
        <v>624</v>
      </c>
      <c r="G4004" s="464">
        <v>0.01</v>
      </c>
      <c r="H4004" s="465">
        <v>200300</v>
      </c>
      <c r="I4004" s="466">
        <f>G4004*H4004</f>
        <v>2003</v>
      </c>
      <c r="P4004" s="493"/>
      <c r="Q4004" s="493"/>
    </row>
    <row r="4005" spans="1:17" ht="15" customHeight="1">
      <c r="A4005" s="458"/>
      <c r="B4005" s="459"/>
      <c r="C4005" s="460" t="s">
        <v>621</v>
      </c>
      <c r="D4005" s="495" t="s">
        <v>628</v>
      </c>
      <c r="E4005" s="496" t="s">
        <v>629</v>
      </c>
      <c r="F4005" s="497" t="s">
        <v>624</v>
      </c>
      <c r="G4005" s="464">
        <v>5.0000000000000001E-3</v>
      </c>
      <c r="H4005" s="465">
        <v>234000</v>
      </c>
      <c r="I4005" s="466">
        <f>G4005*H4005</f>
        <v>1170</v>
      </c>
      <c r="P4005" s="493"/>
      <c r="Q4005" s="493"/>
    </row>
    <row r="4006" spans="1:17" ht="15" customHeight="1">
      <c r="A4006" s="458">
        <v>2</v>
      </c>
      <c r="B4006" s="459" t="s">
        <v>630</v>
      </c>
      <c r="D4006" s="495"/>
      <c r="E4006" s="496"/>
      <c r="F4006" s="497"/>
      <c r="G4006" s="464"/>
      <c r="H4006" s="465"/>
      <c r="I4006" s="466"/>
      <c r="P4006" s="493"/>
      <c r="Q4006" s="493"/>
    </row>
    <row r="4007" spans="1:17" ht="15" customHeight="1">
      <c r="A4007" s="458"/>
      <c r="B4007" s="459"/>
      <c r="C4007" s="460" t="s">
        <v>621</v>
      </c>
      <c r="D4007" s="495" t="s">
        <v>1107</v>
      </c>
      <c r="E4007" s="496"/>
      <c r="F4007" s="497" t="s">
        <v>29</v>
      </c>
      <c r="G4007" s="464">
        <v>1</v>
      </c>
      <c r="H4007" s="465">
        <v>34500</v>
      </c>
      <c r="I4007" s="466">
        <f>G4007*H4007</f>
        <v>34500</v>
      </c>
      <c r="P4007" s="493"/>
      <c r="Q4007" s="493"/>
    </row>
    <row r="4008" spans="1:17" ht="15" customHeight="1">
      <c r="A4008" s="473"/>
      <c r="B4008" s="474" t="s">
        <v>643</v>
      </c>
      <c r="C4008" s="475"/>
      <c r="D4008" s="498"/>
      <c r="E4008" s="499"/>
      <c r="F4008" s="500"/>
      <c r="G4008" s="479"/>
      <c r="H4008" s="480"/>
      <c r="I4008" s="480">
        <f>SUM(I4000:I4007)</f>
        <v>55709</v>
      </c>
      <c r="P4008" s="493"/>
      <c r="Q4008" s="493"/>
    </row>
    <row r="4009" spans="1:17" ht="15" customHeight="1">
      <c r="A4009" s="481"/>
      <c r="B4009" s="482" t="s">
        <v>644</v>
      </c>
      <c r="C4009" s="483"/>
      <c r="D4009" s="501"/>
      <c r="E4009" s="483"/>
      <c r="F4009" s="486">
        <v>0.15</v>
      </c>
      <c r="G4009" s="487"/>
      <c r="H4009" s="488"/>
      <c r="I4009" s="480">
        <f>I4008*F4009</f>
        <v>8356.35</v>
      </c>
      <c r="P4009" s="493"/>
      <c r="Q4009" s="493"/>
    </row>
    <row r="4010" spans="1:17" ht="15" customHeight="1">
      <c r="A4010" s="481"/>
      <c r="B4010" s="482" t="s">
        <v>645</v>
      </c>
      <c r="C4010" s="483"/>
      <c r="D4010" s="501"/>
      <c r="E4010" s="483"/>
      <c r="F4010" s="483"/>
      <c r="G4010" s="487"/>
      <c r="H4010" s="488"/>
      <c r="I4010" s="480">
        <f>I4008+I4009</f>
        <v>64065.35</v>
      </c>
      <c r="P4010" s="493"/>
      <c r="Q4010" s="493"/>
    </row>
    <row r="4011" spans="1:17" ht="15" customHeight="1">
      <c r="A4011" s="502" t="s">
        <v>657</v>
      </c>
      <c r="B4011" s="503"/>
      <c r="C4011" s="504"/>
      <c r="D4011" s="503"/>
      <c r="E4011" s="504"/>
      <c r="F4011" s="504"/>
      <c r="G4011" s="505"/>
      <c r="H4011" s="506"/>
      <c r="I4011" s="507"/>
      <c r="P4011" s="493"/>
      <c r="Q4011" s="493"/>
    </row>
    <row r="4012" spans="1:17" ht="15" customHeight="1">
      <c r="A4012" s="502"/>
      <c r="B4012" s="503"/>
      <c r="C4012" s="504"/>
      <c r="D4012" s="503"/>
      <c r="E4012" s="504"/>
      <c r="F4012" s="504"/>
      <c r="G4012" s="505"/>
      <c r="H4012" s="506"/>
      <c r="I4012" s="507"/>
      <c r="P4012" s="493"/>
      <c r="Q4012" s="493"/>
    </row>
    <row r="4013" spans="1:17" ht="15" customHeight="1">
      <c r="A4013" s="433" t="s">
        <v>611</v>
      </c>
      <c r="B4013" s="434"/>
      <c r="C4013" s="419" t="s">
        <v>589</v>
      </c>
      <c r="D4013" s="434" t="s">
        <v>1108</v>
      </c>
      <c r="E4013" s="419"/>
      <c r="F4013" s="419"/>
      <c r="G4013" s="589"/>
      <c r="H4013" s="590"/>
      <c r="I4013" s="590"/>
      <c r="P4013" s="493"/>
      <c r="Q4013" s="493"/>
    </row>
    <row r="4014" spans="1:17" ht="15" customHeight="1">
      <c r="A4014" s="433" t="s">
        <v>613</v>
      </c>
      <c r="B4014" s="434"/>
      <c r="C4014" s="419" t="s">
        <v>589</v>
      </c>
      <c r="D4014" s="434" t="s">
        <v>1092</v>
      </c>
      <c r="E4014" s="419"/>
      <c r="F4014" s="419"/>
      <c r="G4014" s="589"/>
      <c r="H4014" s="590"/>
      <c r="I4014" s="590"/>
      <c r="P4014" s="493"/>
      <c r="Q4014" s="493"/>
    </row>
    <row r="4015" spans="1:17" ht="15" customHeight="1">
      <c r="A4015" s="438" t="s">
        <v>70</v>
      </c>
      <c r="B4015" s="438" t="s">
        <v>350</v>
      </c>
      <c r="C4015" s="439"/>
      <c r="D4015" s="440"/>
      <c r="E4015" s="441" t="s">
        <v>614</v>
      </c>
      <c r="F4015" s="441" t="s">
        <v>615</v>
      </c>
      <c r="G4015" s="442" t="s">
        <v>616</v>
      </c>
      <c r="H4015" s="443" t="s">
        <v>617</v>
      </c>
      <c r="I4015" s="443" t="s">
        <v>618</v>
      </c>
      <c r="P4015" s="493"/>
      <c r="Q4015" s="493"/>
    </row>
    <row r="4016" spans="1:17" ht="15" customHeight="1">
      <c r="A4016" s="444"/>
      <c r="B4016" s="444"/>
      <c r="C4016" s="445"/>
      <c r="D4016" s="446"/>
      <c r="E4016" s="447"/>
      <c r="F4016" s="447"/>
      <c r="G4016" s="448"/>
      <c r="H4016" s="449" t="s">
        <v>619</v>
      </c>
      <c r="I4016" s="449" t="s">
        <v>619</v>
      </c>
      <c r="P4016" s="493"/>
      <c r="Q4016" s="493"/>
    </row>
    <row r="4017" spans="1:17" ht="15" customHeight="1">
      <c r="A4017" s="450"/>
      <c r="B4017" s="451"/>
      <c r="C4017" s="452"/>
      <c r="D4017" s="490"/>
      <c r="E4017" s="491"/>
      <c r="F4017" s="492"/>
      <c r="G4017" s="456"/>
      <c r="H4017" s="457"/>
      <c r="I4017" s="457"/>
      <c r="P4017" s="493"/>
      <c r="Q4017" s="493"/>
    </row>
    <row r="4018" spans="1:17" ht="15" customHeight="1">
      <c r="A4018" s="458">
        <v>1</v>
      </c>
      <c r="B4018" s="459" t="s">
        <v>620</v>
      </c>
      <c r="D4018" s="495"/>
      <c r="E4018" s="496"/>
      <c r="F4018" s="497"/>
      <c r="G4018" s="464"/>
      <c r="H4018" s="465"/>
      <c r="I4018" s="466"/>
      <c r="P4018" s="493"/>
      <c r="Q4018" s="493"/>
    </row>
    <row r="4019" spans="1:17" ht="15" customHeight="1">
      <c r="A4019" s="458"/>
      <c r="B4019" s="459"/>
      <c r="C4019" s="460" t="s">
        <v>621</v>
      </c>
      <c r="D4019" s="495" t="s">
        <v>622</v>
      </c>
      <c r="E4019" s="496" t="s">
        <v>623</v>
      </c>
      <c r="F4019" s="497" t="s">
        <v>624</v>
      </c>
      <c r="G4019" s="464">
        <v>0.01</v>
      </c>
      <c r="H4019" s="465">
        <f>H4002</f>
        <v>133600</v>
      </c>
      <c r="I4019" s="466">
        <f>G4019*H4019</f>
        <v>1336</v>
      </c>
      <c r="P4019" s="493"/>
      <c r="Q4019" s="493"/>
    </row>
    <row r="4020" spans="1:17" ht="15" customHeight="1">
      <c r="A4020" s="458"/>
      <c r="B4020" s="459"/>
      <c r="C4020" s="460" t="s">
        <v>621</v>
      </c>
      <c r="D4020" s="495" t="s">
        <v>969</v>
      </c>
      <c r="E4020" s="496" t="s">
        <v>626</v>
      </c>
      <c r="F4020" s="497" t="s">
        <v>624</v>
      </c>
      <c r="G4020" s="464">
        <v>0.1</v>
      </c>
      <c r="H4020" s="465">
        <f>H4003</f>
        <v>167000</v>
      </c>
      <c r="I4020" s="466">
        <f>G4020*H4020</f>
        <v>16700</v>
      </c>
      <c r="P4020" s="493"/>
      <c r="Q4020" s="493"/>
    </row>
    <row r="4021" spans="1:17" ht="15" customHeight="1">
      <c r="A4021" s="458"/>
      <c r="B4021" s="459"/>
      <c r="C4021" s="460" t="s">
        <v>621</v>
      </c>
      <c r="D4021" s="495" t="s">
        <v>679</v>
      </c>
      <c r="E4021" s="496" t="s">
        <v>627</v>
      </c>
      <c r="F4021" s="497" t="s">
        <v>624</v>
      </c>
      <c r="G4021" s="464">
        <v>0.01</v>
      </c>
      <c r="H4021" s="465">
        <f>H4004</f>
        <v>200300</v>
      </c>
      <c r="I4021" s="466">
        <f>G4021*H4021</f>
        <v>2003</v>
      </c>
      <c r="P4021" s="493"/>
      <c r="Q4021" s="493"/>
    </row>
    <row r="4022" spans="1:17" ht="15" customHeight="1">
      <c r="A4022" s="458"/>
      <c r="B4022" s="459"/>
      <c r="C4022" s="460" t="s">
        <v>621</v>
      </c>
      <c r="D4022" s="495" t="s">
        <v>628</v>
      </c>
      <c r="E4022" s="496" t="s">
        <v>629</v>
      </c>
      <c r="F4022" s="497" t="s">
        <v>624</v>
      </c>
      <c r="G4022" s="464">
        <v>5.0000000000000001E-3</v>
      </c>
      <c r="H4022" s="465">
        <f>H4005</f>
        <v>234000</v>
      </c>
      <c r="I4022" s="466">
        <f>G4022*H4022</f>
        <v>1170</v>
      </c>
      <c r="P4022" s="493"/>
      <c r="Q4022" s="493"/>
    </row>
    <row r="4023" spans="1:17" ht="15" customHeight="1">
      <c r="A4023" s="458">
        <v>2</v>
      </c>
      <c r="B4023" s="459" t="s">
        <v>630</v>
      </c>
      <c r="D4023" s="495"/>
      <c r="E4023" s="496"/>
      <c r="F4023" s="497"/>
      <c r="G4023" s="464"/>
      <c r="H4023" s="465"/>
      <c r="I4023" s="466"/>
      <c r="P4023" s="493"/>
      <c r="Q4023" s="493"/>
    </row>
    <row r="4024" spans="1:17" ht="15" customHeight="1">
      <c r="A4024" s="458"/>
      <c r="B4024" s="459"/>
      <c r="C4024" s="460" t="s">
        <v>621</v>
      </c>
      <c r="D4024" s="495" t="s">
        <v>1109</v>
      </c>
      <c r="E4024" s="496"/>
      <c r="F4024" s="497" t="s">
        <v>29</v>
      </c>
      <c r="G4024" s="464">
        <v>1</v>
      </c>
      <c r="H4024" s="465">
        <v>34500</v>
      </c>
      <c r="I4024" s="466">
        <f>G4024*H4024</f>
        <v>34500</v>
      </c>
      <c r="P4024" s="493"/>
      <c r="Q4024" s="493"/>
    </row>
    <row r="4025" spans="1:17" ht="15" customHeight="1">
      <c r="A4025" s="473"/>
      <c r="B4025" s="474" t="s">
        <v>643</v>
      </c>
      <c r="C4025" s="475"/>
      <c r="D4025" s="498"/>
      <c r="E4025" s="499"/>
      <c r="F4025" s="500"/>
      <c r="G4025" s="479"/>
      <c r="H4025" s="480"/>
      <c r="I4025" s="480">
        <f>SUM(I4017:I4024)</f>
        <v>55709</v>
      </c>
      <c r="P4025" s="493"/>
      <c r="Q4025" s="493"/>
    </row>
    <row r="4026" spans="1:17" ht="15" customHeight="1">
      <c r="A4026" s="481"/>
      <c r="B4026" s="482" t="s">
        <v>644</v>
      </c>
      <c r="C4026" s="483"/>
      <c r="D4026" s="501"/>
      <c r="E4026" s="483"/>
      <c r="F4026" s="486">
        <v>0.15</v>
      </c>
      <c r="G4026" s="487"/>
      <c r="H4026" s="488"/>
      <c r="I4026" s="480">
        <f>I4025*F4026</f>
        <v>8356.35</v>
      </c>
      <c r="P4026" s="493"/>
      <c r="Q4026" s="493"/>
    </row>
    <row r="4027" spans="1:17" ht="15" customHeight="1">
      <c r="A4027" s="481"/>
      <c r="B4027" s="482" t="s">
        <v>645</v>
      </c>
      <c r="C4027" s="483"/>
      <c r="D4027" s="501"/>
      <c r="E4027" s="483"/>
      <c r="F4027" s="483"/>
      <c r="G4027" s="487"/>
      <c r="H4027" s="488"/>
      <c r="I4027" s="480">
        <f>I4025+I4026</f>
        <v>64065.35</v>
      </c>
      <c r="P4027" s="493"/>
      <c r="Q4027" s="493"/>
    </row>
    <row r="4028" spans="1:17" ht="15" customHeight="1">
      <c r="A4028" s="502" t="s">
        <v>657</v>
      </c>
      <c r="B4028" s="503"/>
      <c r="C4028" s="504"/>
      <c r="D4028" s="503"/>
      <c r="E4028" s="504"/>
      <c r="F4028" s="504"/>
      <c r="G4028" s="505"/>
      <c r="H4028" s="506"/>
      <c r="I4028" s="507"/>
      <c r="P4028" s="493"/>
      <c r="Q4028" s="493"/>
    </row>
    <row r="4029" spans="1:17" ht="15" customHeight="1">
      <c r="A4029" s="502"/>
      <c r="B4029" s="503"/>
      <c r="C4029" s="504"/>
      <c r="D4029" s="503"/>
      <c r="E4029" s="504"/>
      <c r="F4029" s="504"/>
      <c r="G4029" s="505"/>
      <c r="H4029" s="506"/>
      <c r="I4029" s="507"/>
      <c r="P4029" s="493"/>
      <c r="Q4029" s="493"/>
    </row>
    <row r="4030" spans="1:17" ht="15" customHeight="1">
      <c r="A4030" s="433" t="s">
        <v>611</v>
      </c>
      <c r="B4030" s="434"/>
      <c r="C4030" s="419" t="s">
        <v>589</v>
      </c>
      <c r="D4030" s="434" t="s">
        <v>1110</v>
      </c>
      <c r="E4030" s="419"/>
      <c r="F4030" s="419"/>
      <c r="G4030" s="589"/>
      <c r="H4030" s="590"/>
      <c r="I4030" s="590"/>
      <c r="P4030" s="493"/>
      <c r="Q4030" s="493"/>
    </row>
    <row r="4031" spans="1:17" ht="15" customHeight="1">
      <c r="A4031" s="433" t="s">
        <v>613</v>
      </c>
      <c r="B4031" s="434"/>
      <c r="C4031" s="419" t="s">
        <v>589</v>
      </c>
      <c r="D4031" s="434" t="s">
        <v>1092</v>
      </c>
      <c r="E4031" s="419"/>
      <c r="F4031" s="419"/>
      <c r="G4031" s="589"/>
      <c r="H4031" s="590"/>
      <c r="I4031" s="590"/>
      <c r="P4031" s="493"/>
      <c r="Q4031" s="493"/>
    </row>
    <row r="4032" spans="1:17" ht="15" customHeight="1">
      <c r="A4032" s="438" t="s">
        <v>70</v>
      </c>
      <c r="B4032" s="438" t="s">
        <v>350</v>
      </c>
      <c r="C4032" s="439"/>
      <c r="D4032" s="440"/>
      <c r="E4032" s="441" t="s">
        <v>614</v>
      </c>
      <c r="F4032" s="441" t="s">
        <v>615</v>
      </c>
      <c r="G4032" s="442" t="s">
        <v>616</v>
      </c>
      <c r="H4032" s="443" t="s">
        <v>617</v>
      </c>
      <c r="I4032" s="443" t="s">
        <v>618</v>
      </c>
      <c r="P4032" s="493"/>
      <c r="Q4032" s="493"/>
    </row>
    <row r="4033" spans="1:17" ht="15" customHeight="1">
      <c r="A4033" s="444"/>
      <c r="B4033" s="444"/>
      <c r="C4033" s="445"/>
      <c r="D4033" s="446"/>
      <c r="E4033" s="447"/>
      <c r="F4033" s="447"/>
      <c r="G4033" s="448"/>
      <c r="H4033" s="449" t="s">
        <v>619</v>
      </c>
      <c r="I4033" s="449" t="s">
        <v>619</v>
      </c>
      <c r="P4033" s="493"/>
      <c r="Q4033" s="493"/>
    </row>
    <row r="4034" spans="1:17" ht="15" customHeight="1">
      <c r="A4034" s="450"/>
      <c r="B4034" s="451"/>
      <c r="C4034" s="452"/>
      <c r="D4034" s="490"/>
      <c r="E4034" s="491"/>
      <c r="F4034" s="492"/>
      <c r="G4034" s="456"/>
      <c r="H4034" s="457"/>
      <c r="I4034" s="457"/>
      <c r="P4034" s="493"/>
      <c r="Q4034" s="493"/>
    </row>
    <row r="4035" spans="1:17" ht="15" customHeight="1">
      <c r="A4035" s="458">
        <v>1</v>
      </c>
      <c r="B4035" s="459" t="s">
        <v>620</v>
      </c>
      <c r="D4035" s="495"/>
      <c r="E4035" s="496"/>
      <c r="F4035" s="497"/>
      <c r="G4035" s="464"/>
      <c r="H4035" s="465"/>
      <c r="I4035" s="466"/>
      <c r="P4035" s="493"/>
      <c r="Q4035" s="493"/>
    </row>
    <row r="4036" spans="1:17" ht="15" customHeight="1">
      <c r="A4036" s="458"/>
      <c r="B4036" s="459"/>
      <c r="C4036" s="460" t="s">
        <v>621</v>
      </c>
      <c r="D4036" s="495" t="s">
        <v>622</v>
      </c>
      <c r="E4036" s="496" t="s">
        <v>623</v>
      </c>
      <c r="F4036" s="497" t="s">
        <v>624</v>
      </c>
      <c r="G4036" s="464">
        <v>0.01</v>
      </c>
      <c r="H4036" s="465">
        <f>H4019</f>
        <v>133600</v>
      </c>
      <c r="I4036" s="466">
        <f>G4036*H4036</f>
        <v>1336</v>
      </c>
      <c r="P4036" s="493"/>
      <c r="Q4036" s="493"/>
    </row>
    <row r="4037" spans="1:17" ht="15" customHeight="1">
      <c r="A4037" s="458"/>
      <c r="B4037" s="459"/>
      <c r="C4037" s="460" t="s">
        <v>621</v>
      </c>
      <c r="D4037" s="495" t="s">
        <v>969</v>
      </c>
      <c r="E4037" s="496" t="s">
        <v>626</v>
      </c>
      <c r="F4037" s="497" t="s">
        <v>624</v>
      </c>
      <c r="G4037" s="464">
        <v>0.1</v>
      </c>
      <c r="H4037" s="465">
        <f>H4020</f>
        <v>167000</v>
      </c>
      <c r="I4037" s="466">
        <f>G4037*H4037</f>
        <v>16700</v>
      </c>
      <c r="P4037" s="493"/>
      <c r="Q4037" s="493"/>
    </row>
    <row r="4038" spans="1:17" ht="15" customHeight="1">
      <c r="A4038" s="458"/>
      <c r="B4038" s="459"/>
      <c r="C4038" s="460" t="s">
        <v>621</v>
      </c>
      <c r="D4038" s="495" t="s">
        <v>679</v>
      </c>
      <c r="E4038" s="496" t="s">
        <v>627</v>
      </c>
      <c r="F4038" s="497" t="s">
        <v>624</v>
      </c>
      <c r="G4038" s="464">
        <v>0.01</v>
      </c>
      <c r="H4038" s="465">
        <f>H4021</f>
        <v>200300</v>
      </c>
      <c r="I4038" s="466">
        <f>G4038*H4038</f>
        <v>2003</v>
      </c>
      <c r="P4038" s="493"/>
      <c r="Q4038" s="493"/>
    </row>
    <row r="4039" spans="1:17" ht="15" customHeight="1">
      <c r="A4039" s="458"/>
      <c r="B4039" s="459"/>
      <c r="C4039" s="460" t="s">
        <v>621</v>
      </c>
      <c r="D4039" s="495" t="s">
        <v>628</v>
      </c>
      <c r="E4039" s="496" t="s">
        <v>629</v>
      </c>
      <c r="F4039" s="497" t="s">
        <v>624</v>
      </c>
      <c r="G4039" s="464">
        <v>5.0000000000000001E-3</v>
      </c>
      <c r="H4039" s="465">
        <f>H4022</f>
        <v>234000</v>
      </c>
      <c r="I4039" s="466">
        <f>G4039*H4039</f>
        <v>1170</v>
      </c>
      <c r="P4039" s="493"/>
      <c r="Q4039" s="493"/>
    </row>
    <row r="4040" spans="1:17" ht="15" customHeight="1">
      <c r="A4040" s="458">
        <v>2</v>
      </c>
      <c r="B4040" s="459" t="s">
        <v>630</v>
      </c>
      <c r="D4040" s="495"/>
      <c r="E4040" s="496"/>
      <c r="F4040" s="497"/>
      <c r="G4040" s="464"/>
      <c r="H4040" s="465"/>
      <c r="I4040" s="466"/>
      <c r="P4040" s="493"/>
      <c r="Q4040" s="493"/>
    </row>
    <row r="4041" spans="1:17" ht="15" customHeight="1">
      <c r="A4041" s="458"/>
      <c r="B4041" s="459"/>
      <c r="C4041" s="460" t="s">
        <v>621</v>
      </c>
      <c r="D4041" s="495" t="s">
        <v>1111</v>
      </c>
      <c r="E4041" s="496"/>
      <c r="F4041" s="497" t="s">
        <v>29</v>
      </c>
      <c r="G4041" s="464">
        <v>1</v>
      </c>
      <c r="H4041" s="465">
        <v>34500</v>
      </c>
      <c r="I4041" s="466">
        <f>G4041*H4041</f>
        <v>34500</v>
      </c>
      <c r="P4041" s="493"/>
      <c r="Q4041" s="493"/>
    </row>
    <row r="4042" spans="1:17" ht="15" customHeight="1">
      <c r="A4042" s="473"/>
      <c r="B4042" s="474" t="s">
        <v>643</v>
      </c>
      <c r="C4042" s="475"/>
      <c r="D4042" s="498"/>
      <c r="E4042" s="499"/>
      <c r="F4042" s="500"/>
      <c r="G4042" s="479"/>
      <c r="H4042" s="480"/>
      <c r="I4042" s="480">
        <f>SUM(I4034:I4041)</f>
        <v>55709</v>
      </c>
      <c r="P4042" s="493"/>
      <c r="Q4042" s="493"/>
    </row>
    <row r="4043" spans="1:17" ht="15" customHeight="1">
      <c r="A4043" s="481"/>
      <c r="B4043" s="482" t="s">
        <v>644</v>
      </c>
      <c r="C4043" s="483"/>
      <c r="D4043" s="501"/>
      <c r="E4043" s="483"/>
      <c r="F4043" s="486">
        <v>0.15</v>
      </c>
      <c r="G4043" s="487"/>
      <c r="H4043" s="488"/>
      <c r="I4043" s="480">
        <f>I4042*F4043</f>
        <v>8356.35</v>
      </c>
      <c r="P4043" s="493"/>
      <c r="Q4043" s="493"/>
    </row>
    <row r="4044" spans="1:17" ht="15" customHeight="1">
      <c r="A4044" s="481"/>
      <c r="B4044" s="482" t="s">
        <v>645</v>
      </c>
      <c r="C4044" s="483"/>
      <c r="D4044" s="501"/>
      <c r="E4044" s="483"/>
      <c r="F4044" s="483"/>
      <c r="G4044" s="487"/>
      <c r="H4044" s="488"/>
      <c r="I4044" s="480">
        <f>I4042+I4043</f>
        <v>64065.35</v>
      </c>
      <c r="P4044" s="493"/>
      <c r="Q4044" s="493"/>
    </row>
    <row r="4045" spans="1:17" ht="15" customHeight="1">
      <c r="A4045" s="502" t="s">
        <v>657</v>
      </c>
      <c r="B4045" s="503"/>
      <c r="C4045" s="504"/>
      <c r="D4045" s="503"/>
      <c r="E4045" s="504"/>
      <c r="F4045" s="504"/>
      <c r="G4045" s="505"/>
      <c r="H4045" s="506"/>
      <c r="I4045" s="507"/>
      <c r="P4045" s="493"/>
      <c r="Q4045" s="493"/>
    </row>
    <row r="4046" spans="1:17" ht="15" customHeight="1">
      <c r="A4046" s="502"/>
      <c r="B4046" s="503"/>
      <c r="C4046" s="504"/>
      <c r="D4046" s="503"/>
      <c r="E4046" s="504"/>
      <c r="F4046" s="504"/>
      <c r="G4046" s="505"/>
      <c r="H4046" s="506"/>
      <c r="I4046" s="507"/>
      <c r="P4046" s="493"/>
      <c r="Q4046" s="493"/>
    </row>
    <row r="4047" spans="1:17" ht="15" customHeight="1">
      <c r="A4047" s="433" t="s">
        <v>611</v>
      </c>
      <c r="B4047" s="434"/>
      <c r="C4047" s="419" t="s">
        <v>589</v>
      </c>
      <c r="D4047" s="434" t="s">
        <v>1112</v>
      </c>
      <c r="E4047" s="419"/>
      <c r="F4047" s="419"/>
      <c r="G4047" s="589"/>
      <c r="H4047" s="590"/>
      <c r="I4047" s="590"/>
      <c r="P4047" s="493"/>
      <c r="Q4047" s="493"/>
    </row>
    <row r="4048" spans="1:17" ht="15" customHeight="1">
      <c r="A4048" s="433" t="s">
        <v>613</v>
      </c>
      <c r="B4048" s="434"/>
      <c r="C4048" s="419" t="s">
        <v>589</v>
      </c>
      <c r="D4048" s="434" t="s">
        <v>602</v>
      </c>
      <c r="E4048" s="419"/>
      <c r="F4048" s="419"/>
      <c r="G4048" s="589"/>
      <c r="H4048" s="590"/>
      <c r="I4048" s="590"/>
      <c r="P4048" s="493"/>
      <c r="Q4048" s="493"/>
    </row>
    <row r="4049" spans="1:17" ht="15" customHeight="1">
      <c r="A4049" s="438" t="s">
        <v>70</v>
      </c>
      <c r="B4049" s="438" t="s">
        <v>350</v>
      </c>
      <c r="C4049" s="439"/>
      <c r="D4049" s="440"/>
      <c r="E4049" s="441" t="s">
        <v>614</v>
      </c>
      <c r="F4049" s="441" t="s">
        <v>615</v>
      </c>
      <c r="G4049" s="442" t="s">
        <v>616</v>
      </c>
      <c r="H4049" s="443" t="s">
        <v>617</v>
      </c>
      <c r="I4049" s="443" t="s">
        <v>618</v>
      </c>
      <c r="P4049" s="493"/>
      <c r="Q4049" s="493"/>
    </row>
    <row r="4050" spans="1:17" ht="15" customHeight="1">
      <c r="A4050" s="444"/>
      <c r="B4050" s="444"/>
      <c r="C4050" s="445"/>
      <c r="D4050" s="446"/>
      <c r="E4050" s="447"/>
      <c r="F4050" s="447"/>
      <c r="G4050" s="448"/>
      <c r="H4050" s="449" t="s">
        <v>619</v>
      </c>
      <c r="I4050" s="449" t="s">
        <v>619</v>
      </c>
      <c r="P4050" s="493"/>
      <c r="Q4050" s="493"/>
    </row>
    <row r="4051" spans="1:17" ht="15" customHeight="1">
      <c r="A4051" s="450"/>
      <c r="B4051" s="451"/>
      <c r="C4051" s="452"/>
      <c r="D4051" s="490"/>
      <c r="E4051" s="491"/>
      <c r="F4051" s="492"/>
      <c r="G4051" s="456"/>
      <c r="H4051" s="457"/>
      <c r="I4051" s="457"/>
      <c r="P4051" s="493"/>
      <c r="Q4051" s="493"/>
    </row>
    <row r="4052" spans="1:17" ht="15" customHeight="1">
      <c r="A4052" s="458">
        <v>1</v>
      </c>
      <c r="B4052" s="459" t="s">
        <v>620</v>
      </c>
      <c r="D4052" s="495"/>
      <c r="E4052" s="496"/>
      <c r="F4052" s="497"/>
      <c r="G4052" s="464"/>
      <c r="H4052" s="465"/>
      <c r="I4052" s="466"/>
      <c r="P4052" s="493"/>
      <c r="Q4052" s="493"/>
    </row>
    <row r="4053" spans="1:17" ht="15" customHeight="1">
      <c r="A4053" s="458"/>
      <c r="B4053" s="459"/>
      <c r="C4053" s="460" t="s">
        <v>621</v>
      </c>
      <c r="D4053" s="495" t="s">
        <v>622</v>
      </c>
      <c r="E4053" s="496" t="s">
        <v>623</v>
      </c>
      <c r="F4053" s="497" t="s">
        <v>624</v>
      </c>
      <c r="G4053" s="464">
        <v>5.3999999999999999E-2</v>
      </c>
      <c r="H4053" s="465">
        <v>133600</v>
      </c>
      <c r="I4053" s="466">
        <f>G4053*H4053</f>
        <v>7214.4</v>
      </c>
      <c r="P4053" s="493"/>
      <c r="Q4053" s="493"/>
    </row>
    <row r="4054" spans="1:17" ht="15" customHeight="1">
      <c r="A4054" s="458"/>
      <c r="B4054" s="459"/>
      <c r="C4054" s="460" t="s">
        <v>621</v>
      </c>
      <c r="D4054" s="495" t="s">
        <v>659</v>
      </c>
      <c r="E4054" s="496" t="s">
        <v>626</v>
      </c>
      <c r="F4054" s="497" t="s">
        <v>624</v>
      </c>
      <c r="G4054" s="464">
        <v>0.09</v>
      </c>
      <c r="H4054" s="465">
        <v>167000</v>
      </c>
      <c r="I4054" s="466">
        <f>G4054*H4054</f>
        <v>15030</v>
      </c>
      <c r="P4054" s="493"/>
      <c r="Q4054" s="493"/>
    </row>
    <row r="4055" spans="1:17" ht="15" customHeight="1">
      <c r="A4055" s="458"/>
      <c r="B4055" s="459"/>
      <c r="C4055" s="460" t="s">
        <v>621</v>
      </c>
      <c r="D4055" s="495" t="s">
        <v>660</v>
      </c>
      <c r="E4055" s="496" t="s">
        <v>627</v>
      </c>
      <c r="F4055" s="497" t="s">
        <v>624</v>
      </c>
      <c r="G4055" s="464">
        <v>8.9999999999999993E-3</v>
      </c>
      <c r="H4055" s="465">
        <v>200300</v>
      </c>
      <c r="I4055" s="466">
        <f>G4055*H4055</f>
        <v>1802.6999999999998</v>
      </c>
      <c r="P4055" s="493"/>
      <c r="Q4055" s="493"/>
    </row>
    <row r="4056" spans="1:17" ht="15" customHeight="1">
      <c r="A4056" s="458"/>
      <c r="B4056" s="459"/>
      <c r="C4056" s="460" t="s">
        <v>621</v>
      </c>
      <c r="D4056" s="495" t="s">
        <v>628</v>
      </c>
      <c r="E4056" s="496" t="s">
        <v>629</v>
      </c>
      <c r="F4056" s="497" t="s">
        <v>624</v>
      </c>
      <c r="G4056" s="464">
        <v>2.7E-2</v>
      </c>
      <c r="H4056" s="465">
        <v>234000</v>
      </c>
      <c r="I4056" s="466">
        <f>G4056*H4056</f>
        <v>6318</v>
      </c>
      <c r="P4056" s="493"/>
      <c r="Q4056" s="493"/>
    </row>
    <row r="4057" spans="1:17" ht="15" customHeight="1">
      <c r="A4057" s="458">
        <v>2</v>
      </c>
      <c r="B4057" s="459" t="s">
        <v>630</v>
      </c>
      <c r="D4057" s="495"/>
      <c r="E4057" s="496"/>
      <c r="F4057" s="497"/>
      <c r="G4057" s="464"/>
      <c r="H4057" s="465"/>
      <c r="I4057" s="466"/>
      <c r="P4057" s="493"/>
      <c r="Q4057" s="493"/>
    </row>
    <row r="4058" spans="1:17" ht="15" customHeight="1">
      <c r="A4058" s="458"/>
      <c r="B4058" s="459"/>
      <c r="C4058" s="460" t="s">
        <v>621</v>
      </c>
      <c r="D4058" s="495" t="s">
        <v>1113</v>
      </c>
      <c r="E4058" s="496"/>
      <c r="F4058" s="497" t="s">
        <v>602</v>
      </c>
      <c r="G4058" s="464">
        <v>1.2</v>
      </c>
      <c r="H4058" s="465">
        <v>35000</v>
      </c>
      <c r="I4058" s="466">
        <f>G4058*H4058</f>
        <v>42000</v>
      </c>
      <c r="P4058" s="493"/>
      <c r="Q4058" s="493"/>
    </row>
    <row r="4059" spans="1:17" ht="15" customHeight="1">
      <c r="A4059" s="458"/>
      <c r="B4059" s="459"/>
      <c r="C4059" s="460" t="s">
        <v>621</v>
      </c>
      <c r="D4059" s="495" t="s">
        <v>1094</v>
      </c>
      <c r="E4059" s="496"/>
      <c r="F4059" s="497" t="s">
        <v>1114</v>
      </c>
      <c r="G4059" s="464">
        <f>35/100</f>
        <v>0.35</v>
      </c>
      <c r="H4059" s="465">
        <f>H4058*0.35</f>
        <v>12250</v>
      </c>
      <c r="I4059" s="466">
        <f>G4059*H4059</f>
        <v>4287.5</v>
      </c>
      <c r="P4059" s="493"/>
      <c r="Q4059" s="493"/>
    </row>
    <row r="4060" spans="1:17" ht="15" customHeight="1">
      <c r="A4060" s="511"/>
      <c r="B4060" s="512"/>
      <c r="C4060" s="513"/>
      <c r="D4060" s="514"/>
      <c r="E4060" s="515"/>
      <c r="F4060" s="516"/>
      <c r="G4060" s="517"/>
      <c r="H4060" s="518"/>
      <c r="I4060" s="518"/>
      <c r="P4060" s="493"/>
      <c r="Q4060" s="493"/>
    </row>
    <row r="4061" spans="1:17" ht="15" customHeight="1">
      <c r="A4061" s="473"/>
      <c r="B4061" s="474" t="s">
        <v>643</v>
      </c>
      <c r="C4061" s="475"/>
      <c r="D4061" s="498"/>
      <c r="E4061" s="499"/>
      <c r="F4061" s="500"/>
      <c r="G4061" s="479"/>
      <c r="H4061" s="480"/>
      <c r="I4061" s="480">
        <f>SUM(I4051:I4060)</f>
        <v>76652.600000000006</v>
      </c>
      <c r="P4061" s="493"/>
      <c r="Q4061" s="493"/>
    </row>
    <row r="4062" spans="1:17" ht="15" customHeight="1">
      <c r="A4062" s="481"/>
      <c r="B4062" s="482" t="s">
        <v>644</v>
      </c>
      <c r="C4062" s="483"/>
      <c r="D4062" s="501"/>
      <c r="E4062" s="483"/>
      <c r="F4062" s="486">
        <v>0.15</v>
      </c>
      <c r="G4062" s="487"/>
      <c r="H4062" s="488"/>
      <c r="I4062" s="480">
        <f>I4061*F4062</f>
        <v>11497.890000000001</v>
      </c>
      <c r="P4062" s="493"/>
      <c r="Q4062" s="493"/>
    </row>
    <row r="4063" spans="1:17" ht="15" customHeight="1">
      <c r="A4063" s="481"/>
      <c r="B4063" s="482" t="s">
        <v>645</v>
      </c>
      <c r="C4063" s="483"/>
      <c r="D4063" s="501"/>
      <c r="E4063" s="483"/>
      <c r="F4063" s="483"/>
      <c r="G4063" s="487"/>
      <c r="H4063" s="488"/>
      <c r="I4063" s="480">
        <f>I4061+I4062</f>
        <v>88150.49</v>
      </c>
      <c r="P4063" s="493"/>
      <c r="Q4063" s="493"/>
    </row>
    <row r="4064" spans="1:17" ht="15" customHeight="1">
      <c r="A4064" s="502" t="s">
        <v>657</v>
      </c>
      <c r="B4064" s="503"/>
      <c r="C4064" s="504"/>
      <c r="D4064" s="503"/>
      <c r="E4064" s="504"/>
      <c r="F4064" s="504"/>
      <c r="G4064" s="505"/>
      <c r="H4064" s="506"/>
      <c r="I4064" s="507"/>
      <c r="P4064" s="493"/>
      <c r="Q4064" s="493"/>
    </row>
    <row r="4065" spans="1:17" ht="15" customHeight="1">
      <c r="A4065" s="544"/>
      <c r="B4065" s="503"/>
      <c r="C4065" s="504"/>
      <c r="D4065" s="503"/>
      <c r="E4065" s="504"/>
      <c r="F4065" s="504"/>
      <c r="G4065" s="505"/>
      <c r="H4065" s="506"/>
      <c r="I4065" s="507"/>
      <c r="P4065" s="493"/>
      <c r="Q4065" s="493"/>
    </row>
    <row r="4066" spans="1:17" ht="15" customHeight="1">
      <c r="A4066" s="433" t="s">
        <v>611</v>
      </c>
      <c r="B4066" s="434"/>
      <c r="C4066" s="419" t="s">
        <v>589</v>
      </c>
      <c r="D4066" s="434" t="s">
        <v>1115</v>
      </c>
      <c r="E4066" s="419"/>
      <c r="F4066" s="419"/>
      <c r="G4066" s="589"/>
      <c r="H4066" s="590"/>
      <c r="I4066" s="590"/>
      <c r="P4066" s="493"/>
      <c r="Q4066" s="493"/>
    </row>
    <row r="4067" spans="1:17" ht="15" customHeight="1">
      <c r="A4067" s="433" t="s">
        <v>613</v>
      </c>
      <c r="B4067" s="434"/>
      <c r="C4067" s="419" t="s">
        <v>589</v>
      </c>
      <c r="D4067" s="434" t="s">
        <v>1116</v>
      </c>
      <c r="E4067" s="419"/>
      <c r="F4067" s="419"/>
      <c r="G4067" s="589"/>
      <c r="H4067" s="590"/>
      <c r="I4067" s="590"/>
      <c r="P4067" s="493"/>
      <c r="Q4067" s="493"/>
    </row>
    <row r="4068" spans="1:17" ht="15" customHeight="1">
      <c r="A4068" s="438" t="s">
        <v>70</v>
      </c>
      <c r="B4068" s="438" t="s">
        <v>350</v>
      </c>
      <c r="C4068" s="439"/>
      <c r="D4068" s="440"/>
      <c r="E4068" s="441" t="s">
        <v>614</v>
      </c>
      <c r="F4068" s="441" t="s">
        <v>615</v>
      </c>
      <c r="G4068" s="442" t="s">
        <v>616</v>
      </c>
      <c r="H4068" s="443" t="s">
        <v>617</v>
      </c>
      <c r="I4068" s="443" t="s">
        <v>618</v>
      </c>
      <c r="P4068" s="493"/>
      <c r="Q4068" s="493"/>
    </row>
    <row r="4069" spans="1:17" ht="15" customHeight="1">
      <c r="A4069" s="444"/>
      <c r="B4069" s="444"/>
      <c r="C4069" s="445"/>
      <c r="D4069" s="446"/>
      <c r="E4069" s="447"/>
      <c r="F4069" s="447"/>
      <c r="G4069" s="448"/>
      <c r="H4069" s="449" t="s">
        <v>619</v>
      </c>
      <c r="I4069" s="449" t="s">
        <v>619</v>
      </c>
      <c r="P4069" s="493"/>
      <c r="Q4069" s="493"/>
    </row>
    <row r="4070" spans="1:17" ht="15" customHeight="1">
      <c r="A4070" s="450"/>
      <c r="B4070" s="451"/>
      <c r="C4070" s="452"/>
      <c r="D4070" s="490"/>
      <c r="E4070" s="491"/>
      <c r="F4070" s="492"/>
      <c r="G4070" s="456"/>
      <c r="H4070" s="457"/>
      <c r="I4070" s="457"/>
      <c r="P4070" s="493"/>
      <c r="Q4070" s="493"/>
    </row>
    <row r="4071" spans="1:17" ht="15" customHeight="1">
      <c r="A4071" s="458">
        <v>1</v>
      </c>
      <c r="B4071" s="459" t="s">
        <v>620</v>
      </c>
      <c r="D4071" s="495"/>
      <c r="E4071" s="496"/>
      <c r="F4071" s="497"/>
      <c r="G4071" s="464"/>
      <c r="H4071" s="465"/>
      <c r="I4071" s="466"/>
      <c r="P4071" s="493"/>
      <c r="Q4071" s="493"/>
    </row>
    <row r="4072" spans="1:17" ht="15" customHeight="1">
      <c r="A4072" s="458"/>
      <c r="B4072" s="459"/>
      <c r="C4072" s="460" t="s">
        <v>621</v>
      </c>
      <c r="D4072" s="495" t="s">
        <v>622</v>
      </c>
      <c r="E4072" s="496" t="s">
        <v>623</v>
      </c>
      <c r="F4072" s="497" t="s">
        <v>624</v>
      </c>
      <c r="G4072" s="464">
        <v>0.01</v>
      </c>
      <c r="H4072" s="465">
        <v>133600</v>
      </c>
      <c r="I4072" s="466">
        <f>G4072*H4072</f>
        <v>1336</v>
      </c>
      <c r="P4072" s="493"/>
      <c r="Q4072" s="493"/>
    </row>
    <row r="4073" spans="1:17" ht="15" customHeight="1">
      <c r="A4073" s="458"/>
      <c r="B4073" s="459"/>
      <c r="C4073" s="460" t="s">
        <v>621</v>
      </c>
      <c r="D4073" s="495" t="s">
        <v>659</v>
      </c>
      <c r="E4073" s="496" t="s">
        <v>626</v>
      </c>
      <c r="F4073" s="497" t="s">
        <v>624</v>
      </c>
      <c r="G4073" s="464">
        <v>0.4</v>
      </c>
      <c r="H4073" s="465">
        <v>167000</v>
      </c>
      <c r="I4073" s="466">
        <f>G4073*H4073</f>
        <v>66800</v>
      </c>
      <c r="P4073" s="493"/>
      <c r="Q4073" s="493"/>
    </row>
    <row r="4074" spans="1:17" ht="15" customHeight="1">
      <c r="A4074" s="458"/>
      <c r="B4074" s="459"/>
      <c r="C4074" s="460" t="s">
        <v>621</v>
      </c>
      <c r="D4074" s="495" t="s">
        <v>660</v>
      </c>
      <c r="E4074" s="496" t="s">
        <v>627</v>
      </c>
      <c r="F4074" s="497" t="s">
        <v>624</v>
      </c>
      <c r="G4074" s="464">
        <v>0.04</v>
      </c>
      <c r="H4074" s="465">
        <v>200300</v>
      </c>
      <c r="I4074" s="466">
        <f>G4074*H4074</f>
        <v>8012</v>
      </c>
      <c r="P4074" s="493"/>
      <c r="Q4074" s="493"/>
    </row>
    <row r="4075" spans="1:17" ht="15" customHeight="1">
      <c r="A4075" s="458"/>
      <c r="B4075" s="459"/>
      <c r="C4075" s="460" t="s">
        <v>621</v>
      </c>
      <c r="D4075" s="495" t="s">
        <v>628</v>
      </c>
      <c r="E4075" s="496" t="s">
        <v>629</v>
      </c>
      <c r="F4075" s="497" t="s">
        <v>624</v>
      </c>
      <c r="G4075" s="464">
        <v>5.0000000000000001E-3</v>
      </c>
      <c r="H4075" s="465">
        <v>234000</v>
      </c>
      <c r="I4075" s="466">
        <f>G4075*H4075</f>
        <v>1170</v>
      </c>
      <c r="P4075" s="493"/>
      <c r="Q4075" s="493"/>
    </row>
    <row r="4076" spans="1:17" ht="15" customHeight="1">
      <c r="A4076" s="458">
        <v>2</v>
      </c>
      <c r="B4076" s="459" t="s">
        <v>630</v>
      </c>
      <c r="D4076" s="495"/>
      <c r="E4076" s="496"/>
      <c r="F4076" s="497"/>
      <c r="G4076" s="464"/>
      <c r="H4076" s="465"/>
      <c r="I4076" s="466"/>
      <c r="P4076" s="493"/>
      <c r="Q4076" s="493"/>
    </row>
    <row r="4077" spans="1:17" ht="15" customHeight="1">
      <c r="A4077" s="458"/>
      <c r="B4077" s="459"/>
      <c r="C4077" s="460" t="s">
        <v>621</v>
      </c>
      <c r="D4077" s="495" t="s">
        <v>1117</v>
      </c>
      <c r="E4077" s="496"/>
      <c r="F4077" s="497" t="s">
        <v>33</v>
      </c>
      <c r="G4077" s="464">
        <v>1</v>
      </c>
      <c r="H4077" s="465">
        <v>35000</v>
      </c>
      <c r="I4077" s="466">
        <f>G4077*H4077</f>
        <v>35000</v>
      </c>
      <c r="P4077" s="493"/>
      <c r="Q4077" s="493"/>
    </row>
    <row r="4078" spans="1:17" ht="15" customHeight="1">
      <c r="A4078" s="458"/>
      <c r="B4078" s="459"/>
      <c r="C4078" s="460" t="s">
        <v>621</v>
      </c>
      <c r="D4078" s="495" t="s">
        <v>1118</v>
      </c>
      <c r="E4078" s="496"/>
      <c r="F4078" s="497" t="s">
        <v>33</v>
      </c>
      <c r="G4078" s="464">
        <v>2.5000000000000001E-2</v>
      </c>
      <c r="H4078" s="465">
        <v>7000</v>
      </c>
      <c r="I4078" s="466">
        <f>G4078*H4078</f>
        <v>175</v>
      </c>
      <c r="P4078" s="493"/>
      <c r="Q4078" s="493"/>
    </row>
    <row r="4079" spans="1:17" ht="15" customHeight="1">
      <c r="A4079" s="511"/>
      <c r="B4079" s="512"/>
      <c r="C4079" s="513"/>
      <c r="D4079" s="514"/>
      <c r="E4079" s="515"/>
      <c r="F4079" s="516"/>
      <c r="G4079" s="517"/>
      <c r="H4079" s="518"/>
      <c r="I4079" s="518"/>
      <c r="P4079" s="493"/>
      <c r="Q4079" s="493"/>
    </row>
    <row r="4080" spans="1:17" ht="15" customHeight="1">
      <c r="A4080" s="473"/>
      <c r="B4080" s="474" t="s">
        <v>643</v>
      </c>
      <c r="C4080" s="475"/>
      <c r="D4080" s="498"/>
      <c r="E4080" s="499"/>
      <c r="F4080" s="500"/>
      <c r="G4080" s="479"/>
      <c r="H4080" s="480"/>
      <c r="I4080" s="480">
        <f>SUM(I4070:I4079)</f>
        <v>112493</v>
      </c>
      <c r="P4080" s="493"/>
      <c r="Q4080" s="493"/>
    </row>
    <row r="4081" spans="1:17" ht="15" customHeight="1">
      <c r="A4081" s="481"/>
      <c r="B4081" s="482" t="s">
        <v>644</v>
      </c>
      <c r="C4081" s="483"/>
      <c r="D4081" s="501"/>
      <c r="E4081" s="483"/>
      <c r="F4081" s="486">
        <v>0.15</v>
      </c>
      <c r="G4081" s="487"/>
      <c r="H4081" s="488"/>
      <c r="I4081" s="480">
        <f>I4080*F4081</f>
        <v>16873.95</v>
      </c>
      <c r="P4081" s="493"/>
      <c r="Q4081" s="493"/>
    </row>
    <row r="4082" spans="1:17" ht="15" customHeight="1">
      <c r="A4082" s="481"/>
      <c r="B4082" s="482" t="s">
        <v>645</v>
      </c>
      <c r="C4082" s="483"/>
      <c r="D4082" s="501"/>
      <c r="E4082" s="483"/>
      <c r="F4082" s="483"/>
      <c r="G4082" s="487"/>
      <c r="H4082" s="488"/>
      <c r="I4082" s="480">
        <f>I4080+I4081</f>
        <v>129366.95</v>
      </c>
      <c r="P4082" s="493"/>
      <c r="Q4082" s="493"/>
    </row>
    <row r="4083" spans="1:17" ht="14.5">
      <c r="A4083" s="502" t="s">
        <v>657</v>
      </c>
      <c r="B4083" s="503"/>
      <c r="C4083" s="504"/>
      <c r="D4083" s="503"/>
      <c r="E4083" s="504"/>
      <c r="F4083" s="504"/>
      <c r="G4083" s="505"/>
      <c r="H4083" s="506"/>
      <c r="I4083" s="507"/>
      <c r="P4083" s="493"/>
      <c r="Q4083" s="493"/>
    </row>
    <row r="4084" spans="1:17" ht="14.5">
      <c r="A4084" s="544"/>
      <c r="B4084" s="503"/>
      <c r="C4084" s="504"/>
      <c r="D4084" s="503"/>
      <c r="E4084" s="504"/>
      <c r="F4084" s="504"/>
      <c r="G4084" s="505"/>
      <c r="H4084" s="506"/>
      <c r="I4084" s="507"/>
      <c r="P4084" s="493"/>
      <c r="Q4084" s="493"/>
    </row>
    <row r="4085" spans="1:17" ht="16.5">
      <c r="A4085" s="433" t="s">
        <v>611</v>
      </c>
      <c r="B4085" s="434"/>
      <c r="C4085" s="419" t="s">
        <v>589</v>
      </c>
      <c r="D4085" s="434" t="s">
        <v>1119</v>
      </c>
      <c r="E4085" s="419"/>
      <c r="F4085" s="419"/>
      <c r="G4085" s="589"/>
      <c r="H4085" s="590"/>
      <c r="I4085" s="590"/>
      <c r="P4085" s="493"/>
      <c r="Q4085" s="493"/>
    </row>
    <row r="4086" spans="1:17" ht="16.5">
      <c r="A4086" s="433" t="s">
        <v>613</v>
      </c>
      <c r="B4086" s="434"/>
      <c r="C4086" s="419" t="s">
        <v>589</v>
      </c>
      <c r="D4086" s="434" t="s">
        <v>602</v>
      </c>
      <c r="E4086" s="419"/>
      <c r="F4086" s="419"/>
      <c r="G4086" s="589"/>
      <c r="H4086" s="590"/>
      <c r="I4086" s="590"/>
      <c r="P4086" s="493"/>
      <c r="Q4086" s="493"/>
    </row>
    <row r="4087" spans="1:17" ht="16.5">
      <c r="A4087" s="438" t="s">
        <v>70</v>
      </c>
      <c r="B4087" s="438" t="s">
        <v>350</v>
      </c>
      <c r="C4087" s="439"/>
      <c r="D4087" s="440"/>
      <c r="E4087" s="441" t="s">
        <v>614</v>
      </c>
      <c r="F4087" s="441" t="s">
        <v>615</v>
      </c>
      <c r="G4087" s="442" t="s">
        <v>616</v>
      </c>
      <c r="H4087" s="443" t="s">
        <v>617</v>
      </c>
      <c r="I4087" s="443" t="s">
        <v>618</v>
      </c>
      <c r="P4087" s="493"/>
      <c r="Q4087" s="493"/>
    </row>
    <row r="4088" spans="1:17" ht="16.5">
      <c r="A4088" s="444"/>
      <c r="B4088" s="444"/>
      <c r="C4088" s="445"/>
      <c r="D4088" s="446"/>
      <c r="E4088" s="447"/>
      <c r="F4088" s="447"/>
      <c r="G4088" s="448"/>
      <c r="H4088" s="449" t="s">
        <v>619</v>
      </c>
      <c r="I4088" s="449" t="s">
        <v>619</v>
      </c>
      <c r="P4088" s="493"/>
      <c r="Q4088" s="493"/>
    </row>
    <row r="4089" spans="1:17" ht="14.5">
      <c r="A4089" s="450"/>
      <c r="B4089" s="451"/>
      <c r="C4089" s="452"/>
      <c r="D4089" s="490"/>
      <c r="E4089" s="491"/>
      <c r="F4089" s="492"/>
      <c r="G4089" s="456"/>
      <c r="H4089" s="457"/>
      <c r="I4089" s="457"/>
      <c r="P4089" s="493"/>
      <c r="Q4089" s="493"/>
    </row>
    <row r="4090" spans="1:17" ht="14.5">
      <c r="A4090" s="458">
        <v>1</v>
      </c>
      <c r="B4090" s="459" t="s">
        <v>620</v>
      </c>
      <c r="D4090" s="495"/>
      <c r="E4090" s="496"/>
      <c r="F4090" s="497"/>
      <c r="G4090" s="464"/>
      <c r="H4090" s="465"/>
      <c r="I4090" s="466"/>
      <c r="P4090" s="493"/>
      <c r="Q4090" s="493"/>
    </row>
    <row r="4091" spans="1:17" ht="14.5">
      <c r="A4091" s="458"/>
      <c r="B4091" s="459"/>
      <c r="C4091" s="460" t="s">
        <v>621</v>
      </c>
      <c r="D4091" s="495" t="s">
        <v>622</v>
      </c>
      <c r="E4091" s="496" t="s">
        <v>623</v>
      </c>
      <c r="F4091" s="497" t="s">
        <v>624</v>
      </c>
      <c r="G4091" s="464">
        <v>5.3999999999999999E-2</v>
      </c>
      <c r="H4091" s="465">
        <f>H4072</f>
        <v>133600</v>
      </c>
      <c r="I4091" s="466">
        <f>G4091*H4091</f>
        <v>7214.4</v>
      </c>
      <c r="P4091" s="493"/>
      <c r="Q4091" s="493"/>
    </row>
    <row r="4092" spans="1:17" ht="14.5">
      <c r="A4092" s="458"/>
      <c r="B4092" s="459"/>
      <c r="C4092" s="460" t="s">
        <v>621</v>
      </c>
      <c r="D4092" s="495" t="s">
        <v>659</v>
      </c>
      <c r="E4092" s="496" t="s">
        <v>626</v>
      </c>
      <c r="F4092" s="497" t="s">
        <v>624</v>
      </c>
      <c r="G4092" s="464">
        <v>0.09</v>
      </c>
      <c r="H4092" s="465">
        <f>H4073</f>
        <v>167000</v>
      </c>
      <c r="I4092" s="466">
        <f>G4092*H4092</f>
        <v>15030</v>
      </c>
      <c r="P4092" s="493"/>
      <c r="Q4092" s="493"/>
    </row>
    <row r="4093" spans="1:17" ht="14.5">
      <c r="A4093" s="458"/>
      <c r="B4093" s="459"/>
      <c r="C4093" s="460" t="s">
        <v>621</v>
      </c>
      <c r="D4093" s="495" t="s">
        <v>660</v>
      </c>
      <c r="E4093" s="496" t="s">
        <v>627</v>
      </c>
      <c r="F4093" s="497" t="s">
        <v>624</v>
      </c>
      <c r="G4093" s="464">
        <v>8.9999999999999993E-3</v>
      </c>
      <c r="H4093" s="465">
        <f>H4074</f>
        <v>200300</v>
      </c>
      <c r="I4093" s="466">
        <f>G4093*H4093</f>
        <v>1802.6999999999998</v>
      </c>
      <c r="P4093" s="493"/>
      <c r="Q4093" s="493"/>
    </row>
    <row r="4094" spans="1:17" ht="14.5">
      <c r="A4094" s="458"/>
      <c r="B4094" s="459"/>
      <c r="C4094" s="460" t="s">
        <v>621</v>
      </c>
      <c r="D4094" s="495" t="s">
        <v>628</v>
      </c>
      <c r="E4094" s="496" t="s">
        <v>629</v>
      </c>
      <c r="F4094" s="497" t="s">
        <v>624</v>
      </c>
      <c r="G4094" s="464">
        <v>2.7E-2</v>
      </c>
      <c r="H4094" s="465">
        <f>H4075</f>
        <v>234000</v>
      </c>
      <c r="I4094" s="466">
        <f>G4094*H4094</f>
        <v>6318</v>
      </c>
      <c r="P4094" s="493"/>
      <c r="Q4094" s="493"/>
    </row>
    <row r="4095" spans="1:17" ht="14.5">
      <c r="A4095" s="458"/>
      <c r="B4095" s="459"/>
      <c r="D4095" s="495"/>
      <c r="E4095" s="496"/>
      <c r="F4095" s="497"/>
      <c r="G4095" s="464"/>
      <c r="H4095" s="465"/>
      <c r="I4095" s="466"/>
      <c r="P4095" s="493"/>
      <c r="Q4095" s="493"/>
    </row>
    <row r="4096" spans="1:17" ht="14.5">
      <c r="A4096" s="458">
        <v>2</v>
      </c>
      <c r="B4096" s="459" t="s">
        <v>630</v>
      </c>
      <c r="D4096" s="495"/>
      <c r="E4096" s="496"/>
      <c r="F4096" s="497"/>
      <c r="G4096" s="464"/>
      <c r="H4096" s="465"/>
      <c r="I4096" s="466"/>
      <c r="P4096" s="493"/>
      <c r="Q4096" s="493"/>
    </row>
    <row r="4097" spans="1:17" ht="14.5">
      <c r="A4097" s="458"/>
      <c r="B4097" s="459"/>
      <c r="C4097" s="460" t="s">
        <v>621</v>
      </c>
      <c r="D4097" s="495" t="s">
        <v>1120</v>
      </c>
      <c r="E4097" s="496"/>
      <c r="F4097" s="497" t="s">
        <v>602</v>
      </c>
      <c r="G4097" s="464">
        <v>1.2</v>
      </c>
      <c r="H4097" s="465">
        <v>35000</v>
      </c>
      <c r="I4097" s="466">
        <f>G4097*H4097</f>
        <v>42000</v>
      </c>
      <c r="P4097" s="493"/>
      <c r="Q4097" s="493"/>
    </row>
    <row r="4098" spans="1:17" ht="14.5">
      <c r="A4098" s="458"/>
      <c r="B4098" s="459"/>
      <c r="C4098" s="460" t="s">
        <v>621</v>
      </c>
      <c r="D4098" s="495" t="s">
        <v>1094</v>
      </c>
      <c r="E4098" s="496"/>
      <c r="F4098" s="497" t="s">
        <v>815</v>
      </c>
      <c r="G4098" s="464">
        <f>35/100</f>
        <v>0.35</v>
      </c>
      <c r="H4098" s="465">
        <v>7000</v>
      </c>
      <c r="I4098" s="466">
        <f>G4098*H4098</f>
        <v>2450</v>
      </c>
      <c r="P4098" s="493"/>
      <c r="Q4098" s="493"/>
    </row>
    <row r="4099" spans="1:17" ht="14.5">
      <c r="A4099" s="511"/>
      <c r="B4099" s="512"/>
      <c r="C4099" s="513"/>
      <c r="D4099" s="514"/>
      <c r="E4099" s="515"/>
      <c r="F4099" s="516"/>
      <c r="G4099" s="517"/>
      <c r="H4099" s="518"/>
      <c r="I4099" s="518"/>
      <c r="P4099" s="493"/>
      <c r="Q4099" s="493"/>
    </row>
    <row r="4100" spans="1:17" ht="14.5">
      <c r="A4100" s="473"/>
      <c r="B4100" s="474" t="s">
        <v>643</v>
      </c>
      <c r="C4100" s="475"/>
      <c r="D4100" s="498"/>
      <c r="E4100" s="499"/>
      <c r="F4100" s="500"/>
      <c r="G4100" s="479"/>
      <c r="H4100" s="480"/>
      <c r="I4100" s="480">
        <f>SUM(I4089:I4099)</f>
        <v>74815.100000000006</v>
      </c>
      <c r="P4100" s="493"/>
      <c r="Q4100" s="493"/>
    </row>
    <row r="4101" spans="1:17" ht="14.5">
      <c r="A4101" s="481"/>
      <c r="B4101" s="482" t="s">
        <v>644</v>
      </c>
      <c r="C4101" s="483"/>
      <c r="D4101" s="501"/>
      <c r="E4101" s="483"/>
      <c r="F4101" s="486">
        <v>0.15</v>
      </c>
      <c r="G4101" s="487"/>
      <c r="H4101" s="488"/>
      <c r="I4101" s="480">
        <f>I4100*F4101</f>
        <v>11222.265000000001</v>
      </c>
      <c r="P4101" s="493"/>
      <c r="Q4101" s="493"/>
    </row>
    <row r="4102" spans="1:17" ht="14.5">
      <c r="A4102" s="481"/>
      <c r="B4102" s="482" t="s">
        <v>645</v>
      </c>
      <c r="C4102" s="483"/>
      <c r="D4102" s="501"/>
      <c r="E4102" s="483"/>
      <c r="F4102" s="483"/>
      <c r="G4102" s="487"/>
      <c r="H4102" s="488"/>
      <c r="I4102" s="480">
        <f>I4100+I4101</f>
        <v>86037.365000000005</v>
      </c>
      <c r="P4102" s="493"/>
      <c r="Q4102" s="493"/>
    </row>
    <row r="4103" spans="1:17" ht="14.5">
      <c r="A4103" s="502" t="s">
        <v>657</v>
      </c>
      <c r="B4103" s="503"/>
      <c r="C4103" s="504"/>
      <c r="D4103" s="503"/>
      <c r="E4103" s="504"/>
      <c r="F4103" s="504"/>
      <c r="G4103" s="505"/>
      <c r="H4103" s="506"/>
      <c r="I4103" s="507"/>
      <c r="P4103" s="493"/>
      <c r="Q4103" s="493"/>
    </row>
    <row r="4104" spans="1:17" ht="14.5">
      <c r="A4104" s="544"/>
      <c r="B4104" s="503"/>
      <c r="C4104" s="504"/>
      <c r="D4104" s="503"/>
      <c r="E4104" s="504"/>
      <c r="F4104" s="504"/>
      <c r="G4104" s="505"/>
      <c r="H4104" s="506"/>
      <c r="I4104" s="507"/>
      <c r="P4104" s="493"/>
      <c r="Q4104" s="493"/>
    </row>
    <row r="4105" spans="1:17" ht="15" customHeight="1">
      <c r="A4105" s="433" t="s">
        <v>611</v>
      </c>
      <c r="B4105" s="434"/>
      <c r="C4105" s="419" t="s">
        <v>589</v>
      </c>
      <c r="D4105" s="434" t="s">
        <v>1121</v>
      </c>
      <c r="E4105" s="419"/>
      <c r="F4105" s="419"/>
      <c r="G4105" s="589"/>
      <c r="H4105" s="590"/>
      <c r="I4105" s="590"/>
      <c r="P4105" s="493"/>
      <c r="Q4105" s="493"/>
    </row>
    <row r="4106" spans="1:17" ht="15" customHeight="1">
      <c r="A4106" s="433" t="s">
        <v>613</v>
      </c>
      <c r="B4106" s="434"/>
      <c r="C4106" s="419" t="s">
        <v>589</v>
      </c>
      <c r="D4106" s="434" t="s">
        <v>602</v>
      </c>
      <c r="E4106" s="419"/>
      <c r="F4106" s="419"/>
      <c r="G4106" s="589"/>
      <c r="H4106" s="590"/>
      <c r="I4106" s="590"/>
      <c r="P4106" s="493"/>
      <c r="Q4106" s="493"/>
    </row>
    <row r="4107" spans="1:17" ht="15" customHeight="1">
      <c r="A4107" s="438" t="s">
        <v>70</v>
      </c>
      <c r="B4107" s="438" t="s">
        <v>350</v>
      </c>
      <c r="C4107" s="439"/>
      <c r="D4107" s="440"/>
      <c r="E4107" s="441" t="s">
        <v>614</v>
      </c>
      <c r="F4107" s="441" t="s">
        <v>615</v>
      </c>
      <c r="G4107" s="442" t="s">
        <v>616</v>
      </c>
      <c r="H4107" s="443" t="s">
        <v>617</v>
      </c>
      <c r="I4107" s="443" t="s">
        <v>618</v>
      </c>
      <c r="P4107" s="493"/>
      <c r="Q4107" s="493"/>
    </row>
    <row r="4108" spans="1:17" ht="15" customHeight="1">
      <c r="A4108" s="444"/>
      <c r="B4108" s="444"/>
      <c r="C4108" s="445"/>
      <c r="D4108" s="446"/>
      <c r="E4108" s="447"/>
      <c r="F4108" s="447"/>
      <c r="G4108" s="448"/>
      <c r="H4108" s="449" t="s">
        <v>619</v>
      </c>
      <c r="I4108" s="449" t="s">
        <v>619</v>
      </c>
      <c r="P4108" s="493"/>
      <c r="Q4108" s="493"/>
    </row>
    <row r="4109" spans="1:17" ht="15" customHeight="1">
      <c r="A4109" s="450"/>
      <c r="B4109" s="451"/>
      <c r="C4109" s="452"/>
      <c r="D4109" s="490"/>
      <c r="E4109" s="491"/>
      <c r="F4109" s="492"/>
      <c r="G4109" s="456"/>
      <c r="H4109" s="457"/>
      <c r="I4109" s="457"/>
      <c r="P4109" s="493"/>
      <c r="Q4109" s="493"/>
    </row>
    <row r="4110" spans="1:17" ht="15" customHeight="1">
      <c r="A4110" s="458">
        <v>1</v>
      </c>
      <c r="B4110" s="459" t="s">
        <v>620</v>
      </c>
      <c r="D4110" s="495"/>
      <c r="E4110" s="496"/>
      <c r="F4110" s="497"/>
      <c r="G4110" s="464"/>
      <c r="H4110" s="465"/>
      <c r="I4110" s="466"/>
      <c r="P4110" s="493"/>
      <c r="Q4110" s="493"/>
    </row>
    <row r="4111" spans="1:17" ht="15" customHeight="1">
      <c r="A4111" s="458"/>
      <c r="B4111" s="459"/>
      <c r="C4111" s="460" t="s">
        <v>621</v>
      </c>
      <c r="D4111" s="495" t="s">
        <v>622</v>
      </c>
      <c r="E4111" s="496" t="s">
        <v>623</v>
      </c>
      <c r="F4111" s="497" t="s">
        <v>624</v>
      </c>
      <c r="G4111" s="464">
        <v>3.5999999999999997E-2</v>
      </c>
      <c r="H4111" s="465">
        <v>133600</v>
      </c>
      <c r="I4111" s="466">
        <f>G4111*H4111</f>
        <v>4809.5999999999995</v>
      </c>
      <c r="P4111" s="493"/>
      <c r="Q4111" s="493"/>
    </row>
    <row r="4112" spans="1:17" ht="15" customHeight="1">
      <c r="A4112" s="458"/>
      <c r="B4112" s="459"/>
      <c r="C4112" s="460" t="s">
        <v>621</v>
      </c>
      <c r="D4112" s="495" t="s">
        <v>659</v>
      </c>
      <c r="E4112" s="496" t="s">
        <v>626</v>
      </c>
      <c r="F4112" s="497" t="s">
        <v>624</v>
      </c>
      <c r="G4112" s="464">
        <v>0.06</v>
      </c>
      <c r="H4112" s="465">
        <v>167000</v>
      </c>
      <c r="I4112" s="466">
        <f>G4112*H4112</f>
        <v>10020</v>
      </c>
      <c r="P4112" s="493"/>
      <c r="Q4112" s="493"/>
    </row>
    <row r="4113" spans="1:17" ht="15" customHeight="1">
      <c r="A4113" s="458"/>
      <c r="B4113" s="459"/>
      <c r="C4113" s="460" t="s">
        <v>621</v>
      </c>
      <c r="D4113" s="495" t="s">
        <v>660</v>
      </c>
      <c r="E4113" s="496" t="s">
        <v>627</v>
      </c>
      <c r="F4113" s="497" t="s">
        <v>624</v>
      </c>
      <c r="G4113" s="464">
        <v>6.0000000000000001E-3</v>
      </c>
      <c r="H4113" s="465">
        <v>200300</v>
      </c>
      <c r="I4113" s="466">
        <f>G4113*H4113</f>
        <v>1201.8</v>
      </c>
      <c r="P4113" s="493"/>
      <c r="Q4113" s="493"/>
    </row>
    <row r="4114" spans="1:17" ht="15" customHeight="1">
      <c r="A4114" s="458"/>
      <c r="B4114" s="459"/>
      <c r="C4114" s="460" t="s">
        <v>621</v>
      </c>
      <c r="D4114" s="495" t="s">
        <v>628</v>
      </c>
      <c r="E4114" s="496" t="s">
        <v>629</v>
      </c>
      <c r="F4114" s="497" t="s">
        <v>624</v>
      </c>
      <c r="G4114" s="464">
        <v>2E-3</v>
      </c>
      <c r="H4114" s="465">
        <v>234000</v>
      </c>
      <c r="I4114" s="466">
        <f>G4114*H4114</f>
        <v>468</v>
      </c>
      <c r="P4114" s="493"/>
      <c r="Q4114" s="493"/>
    </row>
    <row r="4115" spans="1:17" ht="15" customHeight="1">
      <c r="A4115" s="458"/>
      <c r="B4115" s="459"/>
      <c r="D4115" s="495"/>
      <c r="E4115" s="496"/>
      <c r="F4115" s="497"/>
      <c r="G4115" s="464"/>
      <c r="H4115" s="465"/>
      <c r="I4115" s="466"/>
      <c r="P4115" s="493"/>
      <c r="Q4115" s="493"/>
    </row>
    <row r="4116" spans="1:17" ht="15" customHeight="1">
      <c r="A4116" s="458">
        <v>2</v>
      </c>
      <c r="B4116" s="459" t="s">
        <v>630</v>
      </c>
      <c r="D4116" s="495"/>
      <c r="E4116" s="496"/>
      <c r="F4116" s="497"/>
      <c r="G4116" s="464"/>
      <c r="H4116" s="465"/>
      <c r="I4116" s="466"/>
      <c r="P4116" s="493"/>
      <c r="Q4116" s="493"/>
    </row>
    <row r="4117" spans="1:17" ht="15" customHeight="1">
      <c r="A4117" s="458"/>
      <c r="B4117" s="459"/>
      <c r="C4117" s="460" t="s">
        <v>621</v>
      </c>
      <c r="D4117" s="495" t="s">
        <v>1122</v>
      </c>
      <c r="E4117" s="496"/>
      <c r="F4117" s="497" t="s">
        <v>602</v>
      </c>
      <c r="G4117" s="464">
        <v>1.2</v>
      </c>
      <c r="H4117" s="465">
        <v>9450</v>
      </c>
      <c r="I4117" s="466">
        <f>G4117*H4117</f>
        <v>11340</v>
      </c>
      <c r="P4117" s="493"/>
      <c r="Q4117" s="493"/>
    </row>
    <row r="4118" spans="1:17" ht="15" customHeight="1">
      <c r="A4118" s="458"/>
      <c r="B4118" s="459"/>
      <c r="C4118" s="460" t="s">
        <v>621</v>
      </c>
      <c r="D4118" s="495" t="s">
        <v>1094</v>
      </c>
      <c r="E4118" s="496"/>
      <c r="F4118" s="497" t="s">
        <v>1114</v>
      </c>
      <c r="G4118" s="464">
        <f>35/100</f>
        <v>0.35</v>
      </c>
      <c r="H4118" s="465">
        <f>H4117</f>
        <v>9450</v>
      </c>
      <c r="I4118" s="466">
        <f>G4118*H4118</f>
        <v>3307.5</v>
      </c>
      <c r="P4118" s="493"/>
      <c r="Q4118" s="493"/>
    </row>
    <row r="4119" spans="1:17" ht="15" customHeight="1">
      <c r="A4119" s="511"/>
      <c r="B4119" s="512"/>
      <c r="C4119" s="513"/>
      <c r="D4119" s="514"/>
      <c r="E4119" s="515"/>
      <c r="F4119" s="516"/>
      <c r="G4119" s="517"/>
      <c r="H4119" s="518"/>
      <c r="I4119" s="518"/>
      <c r="P4119" s="493"/>
      <c r="Q4119" s="493"/>
    </row>
    <row r="4120" spans="1:17" ht="15" customHeight="1">
      <c r="A4120" s="473"/>
      <c r="B4120" s="474" t="s">
        <v>643</v>
      </c>
      <c r="C4120" s="475"/>
      <c r="D4120" s="498"/>
      <c r="E4120" s="499"/>
      <c r="F4120" s="500"/>
      <c r="G4120" s="479"/>
      <c r="H4120" s="480"/>
      <c r="I4120" s="480">
        <f>SUM(I4109:I4119)</f>
        <v>31146.899999999998</v>
      </c>
      <c r="P4120" s="493"/>
      <c r="Q4120" s="493"/>
    </row>
    <row r="4121" spans="1:17" ht="15" customHeight="1">
      <c r="A4121" s="481"/>
      <c r="B4121" s="482" t="s">
        <v>644</v>
      </c>
      <c r="C4121" s="483"/>
      <c r="D4121" s="501"/>
      <c r="E4121" s="483"/>
      <c r="F4121" s="486">
        <v>0.15</v>
      </c>
      <c r="G4121" s="487"/>
      <c r="H4121" s="488"/>
      <c r="I4121" s="480">
        <f>I4120*F4121</f>
        <v>4672.0349999999999</v>
      </c>
      <c r="P4121" s="493"/>
      <c r="Q4121" s="493"/>
    </row>
    <row r="4122" spans="1:17" ht="15" customHeight="1">
      <c r="A4122" s="481"/>
      <c r="B4122" s="482" t="s">
        <v>645</v>
      </c>
      <c r="C4122" s="483"/>
      <c r="D4122" s="501"/>
      <c r="E4122" s="483"/>
      <c r="F4122" s="483"/>
      <c r="G4122" s="487"/>
      <c r="H4122" s="488"/>
      <c r="I4122" s="480">
        <f>I4120+I4121</f>
        <v>35818.934999999998</v>
      </c>
      <c r="P4122" s="493"/>
      <c r="Q4122" s="493"/>
    </row>
    <row r="4123" spans="1:17" ht="15" customHeight="1">
      <c r="A4123" s="502" t="s">
        <v>657</v>
      </c>
      <c r="B4123" s="503"/>
      <c r="C4123" s="504"/>
      <c r="D4123" s="503"/>
      <c r="E4123" s="504"/>
      <c r="F4123" s="504"/>
      <c r="G4123" s="505"/>
      <c r="H4123" s="506"/>
      <c r="I4123" s="507"/>
      <c r="P4123" s="493"/>
      <c r="Q4123" s="493"/>
    </row>
    <row r="4124" spans="1:17" ht="15" customHeight="1">
      <c r="A4124" s="502"/>
      <c r="B4124" s="503"/>
      <c r="C4124" s="504"/>
      <c r="D4124" s="503"/>
      <c r="E4124" s="504"/>
      <c r="F4124" s="504"/>
      <c r="G4124" s="505"/>
      <c r="H4124" s="506"/>
      <c r="I4124" s="507"/>
      <c r="P4124" s="493"/>
      <c r="Q4124" s="493"/>
    </row>
    <row r="4125" spans="1:17" ht="15" customHeight="1">
      <c r="A4125" s="433" t="s">
        <v>611</v>
      </c>
      <c r="B4125" s="434"/>
      <c r="C4125" s="419" t="s">
        <v>589</v>
      </c>
      <c r="D4125" s="434" t="s">
        <v>1123</v>
      </c>
      <c r="E4125" s="419"/>
      <c r="F4125" s="419"/>
      <c r="G4125" s="589"/>
      <c r="H4125" s="590"/>
      <c r="I4125" s="590"/>
      <c r="P4125" s="493"/>
      <c r="Q4125" s="493"/>
    </row>
    <row r="4126" spans="1:17" ht="15" customHeight="1">
      <c r="A4126" s="433" t="s">
        <v>613</v>
      </c>
      <c r="B4126" s="434"/>
      <c r="C4126" s="419" t="s">
        <v>589</v>
      </c>
      <c r="D4126" s="434" t="s">
        <v>602</v>
      </c>
      <c r="E4126" s="419"/>
      <c r="F4126" s="419"/>
      <c r="G4126" s="589"/>
      <c r="H4126" s="590"/>
      <c r="I4126" s="590"/>
      <c r="P4126" s="493"/>
      <c r="Q4126" s="493"/>
    </row>
    <row r="4127" spans="1:17" ht="15" customHeight="1">
      <c r="A4127" s="438" t="s">
        <v>70</v>
      </c>
      <c r="B4127" s="438" t="s">
        <v>350</v>
      </c>
      <c r="C4127" s="439"/>
      <c r="D4127" s="440"/>
      <c r="E4127" s="441" t="s">
        <v>614</v>
      </c>
      <c r="F4127" s="441" t="s">
        <v>615</v>
      </c>
      <c r="G4127" s="442" t="s">
        <v>616</v>
      </c>
      <c r="H4127" s="443" t="s">
        <v>617</v>
      </c>
      <c r="I4127" s="443" t="s">
        <v>618</v>
      </c>
      <c r="P4127" s="493"/>
      <c r="Q4127" s="493"/>
    </row>
    <row r="4128" spans="1:17" ht="15" customHeight="1">
      <c r="A4128" s="444"/>
      <c r="B4128" s="444"/>
      <c r="C4128" s="445"/>
      <c r="D4128" s="446"/>
      <c r="E4128" s="447"/>
      <c r="F4128" s="447"/>
      <c r="G4128" s="448"/>
      <c r="H4128" s="449" t="s">
        <v>619</v>
      </c>
      <c r="I4128" s="449" t="s">
        <v>619</v>
      </c>
      <c r="P4128" s="493"/>
      <c r="Q4128" s="493"/>
    </row>
    <row r="4129" spans="1:17" ht="15" customHeight="1">
      <c r="A4129" s="450"/>
      <c r="B4129" s="451"/>
      <c r="C4129" s="452"/>
      <c r="D4129" s="490"/>
      <c r="E4129" s="491"/>
      <c r="F4129" s="492"/>
      <c r="G4129" s="456"/>
      <c r="H4129" s="457"/>
      <c r="I4129" s="457"/>
      <c r="P4129" s="493"/>
      <c r="Q4129" s="493"/>
    </row>
    <row r="4130" spans="1:17" ht="15" customHeight="1">
      <c r="A4130" s="458">
        <v>1</v>
      </c>
      <c r="B4130" s="459" t="s">
        <v>620</v>
      </c>
      <c r="D4130" s="495"/>
      <c r="E4130" s="496"/>
      <c r="F4130" s="497"/>
      <c r="G4130" s="464"/>
      <c r="H4130" s="465"/>
      <c r="I4130" s="466"/>
      <c r="P4130" s="493"/>
      <c r="Q4130" s="493"/>
    </row>
    <row r="4131" spans="1:17" ht="15" customHeight="1">
      <c r="A4131" s="458"/>
      <c r="B4131" s="459"/>
      <c r="C4131" s="460" t="s">
        <v>621</v>
      </c>
      <c r="D4131" s="495" t="s">
        <v>622</v>
      </c>
      <c r="E4131" s="496" t="s">
        <v>623</v>
      </c>
      <c r="F4131" s="497" t="s">
        <v>624</v>
      </c>
      <c r="G4131" s="464">
        <v>3.5999999999999997E-2</v>
      </c>
      <c r="H4131" s="465">
        <v>133600</v>
      </c>
      <c r="I4131" s="466">
        <f>G4131*H4131</f>
        <v>4809.5999999999995</v>
      </c>
      <c r="P4131" s="493"/>
      <c r="Q4131" s="493"/>
    </row>
    <row r="4132" spans="1:17" ht="15" customHeight="1">
      <c r="A4132" s="458"/>
      <c r="B4132" s="459"/>
      <c r="C4132" s="460" t="s">
        <v>621</v>
      </c>
      <c r="D4132" s="495" t="s">
        <v>659</v>
      </c>
      <c r="E4132" s="496" t="s">
        <v>626</v>
      </c>
      <c r="F4132" s="497" t="s">
        <v>624</v>
      </c>
      <c r="G4132" s="464">
        <v>0.06</v>
      </c>
      <c r="H4132" s="465">
        <v>167000</v>
      </c>
      <c r="I4132" s="466">
        <f>G4132*H4132</f>
        <v>10020</v>
      </c>
      <c r="P4132" s="493"/>
      <c r="Q4132" s="493"/>
    </row>
    <row r="4133" spans="1:17" ht="15" customHeight="1">
      <c r="A4133" s="458"/>
      <c r="B4133" s="459"/>
      <c r="C4133" s="460" t="s">
        <v>621</v>
      </c>
      <c r="D4133" s="495" t="s">
        <v>660</v>
      </c>
      <c r="E4133" s="496" t="s">
        <v>627</v>
      </c>
      <c r="F4133" s="497" t="s">
        <v>624</v>
      </c>
      <c r="G4133" s="464">
        <v>6.0000000000000001E-3</v>
      </c>
      <c r="H4133" s="465">
        <v>200300</v>
      </c>
      <c r="I4133" s="466">
        <f>G4133*H4133</f>
        <v>1201.8</v>
      </c>
      <c r="P4133" s="493"/>
      <c r="Q4133" s="493"/>
    </row>
    <row r="4134" spans="1:17" ht="15" customHeight="1">
      <c r="A4134" s="458"/>
      <c r="B4134" s="459"/>
      <c r="C4134" s="460" t="s">
        <v>621</v>
      </c>
      <c r="D4134" s="495" t="s">
        <v>628</v>
      </c>
      <c r="E4134" s="496" t="s">
        <v>629</v>
      </c>
      <c r="F4134" s="497" t="s">
        <v>624</v>
      </c>
      <c r="G4134" s="464">
        <v>2E-3</v>
      </c>
      <c r="H4134" s="465">
        <v>234000</v>
      </c>
      <c r="I4134" s="466">
        <f>G4134*H4134</f>
        <v>468</v>
      </c>
      <c r="P4134" s="493"/>
      <c r="Q4134" s="493"/>
    </row>
    <row r="4135" spans="1:17" ht="15" customHeight="1">
      <c r="A4135" s="458"/>
      <c r="B4135" s="459"/>
      <c r="D4135" s="495"/>
      <c r="E4135" s="496"/>
      <c r="F4135" s="497"/>
      <c r="G4135" s="464"/>
      <c r="H4135" s="465"/>
      <c r="I4135" s="466"/>
      <c r="P4135" s="493"/>
      <c r="Q4135" s="493"/>
    </row>
    <row r="4136" spans="1:17" ht="15" customHeight="1">
      <c r="A4136" s="458">
        <v>2</v>
      </c>
      <c r="B4136" s="459" t="s">
        <v>630</v>
      </c>
      <c r="D4136" s="495"/>
      <c r="E4136" s="496"/>
      <c r="F4136" s="497"/>
      <c r="G4136" s="464"/>
      <c r="H4136" s="465"/>
      <c r="I4136" s="466"/>
      <c r="P4136" s="493"/>
      <c r="Q4136" s="493"/>
    </row>
    <row r="4137" spans="1:17" ht="15" customHeight="1">
      <c r="A4137" s="458"/>
      <c r="B4137" s="459"/>
      <c r="C4137" s="460" t="s">
        <v>621</v>
      </c>
      <c r="D4137" s="495" t="s">
        <v>1124</v>
      </c>
      <c r="E4137" s="496"/>
      <c r="F4137" s="497" t="s">
        <v>602</v>
      </c>
      <c r="G4137" s="464">
        <v>1.2</v>
      </c>
      <c r="H4137" s="465"/>
      <c r="I4137" s="466">
        <f>G4137*H4137</f>
        <v>0</v>
      </c>
      <c r="P4137" s="493"/>
      <c r="Q4137" s="493"/>
    </row>
    <row r="4138" spans="1:17" ht="15" customHeight="1">
      <c r="A4138" s="458"/>
      <c r="B4138" s="459"/>
      <c r="C4138" s="460" t="s">
        <v>621</v>
      </c>
      <c r="D4138" s="495" t="s">
        <v>1094</v>
      </c>
      <c r="E4138" s="496"/>
      <c r="F4138" s="497" t="s">
        <v>1114</v>
      </c>
      <c r="G4138" s="464">
        <f>35/100</f>
        <v>0.35</v>
      </c>
      <c r="H4138" s="465">
        <f>H4137</f>
        <v>0</v>
      </c>
      <c r="I4138" s="466">
        <f>G4138*H4138</f>
        <v>0</v>
      </c>
      <c r="P4138" s="493"/>
      <c r="Q4138" s="493"/>
    </row>
    <row r="4139" spans="1:17" ht="15" customHeight="1">
      <c r="A4139" s="511"/>
      <c r="B4139" s="512"/>
      <c r="C4139" s="513"/>
      <c r="D4139" s="514"/>
      <c r="E4139" s="515"/>
      <c r="F4139" s="516"/>
      <c r="G4139" s="517"/>
      <c r="H4139" s="518"/>
      <c r="I4139" s="518"/>
      <c r="P4139" s="493"/>
      <c r="Q4139" s="493"/>
    </row>
    <row r="4140" spans="1:17" ht="15" customHeight="1">
      <c r="A4140" s="473"/>
      <c r="B4140" s="474" t="s">
        <v>643</v>
      </c>
      <c r="C4140" s="475"/>
      <c r="D4140" s="498"/>
      <c r="E4140" s="499"/>
      <c r="F4140" s="500"/>
      <c r="G4140" s="479"/>
      <c r="H4140" s="480"/>
      <c r="I4140" s="480">
        <f>SUM(I4129:I4139)</f>
        <v>16499.399999999998</v>
      </c>
      <c r="P4140" s="493"/>
      <c r="Q4140" s="493"/>
    </row>
    <row r="4141" spans="1:17" ht="15" customHeight="1">
      <c r="A4141" s="481"/>
      <c r="B4141" s="482" t="s">
        <v>644</v>
      </c>
      <c r="C4141" s="483"/>
      <c r="D4141" s="501"/>
      <c r="E4141" s="483"/>
      <c r="F4141" s="486">
        <v>0.15</v>
      </c>
      <c r="G4141" s="487"/>
      <c r="H4141" s="488"/>
      <c r="I4141" s="480">
        <f>I4140*F4141</f>
        <v>2474.9099999999994</v>
      </c>
      <c r="P4141" s="493"/>
      <c r="Q4141" s="493"/>
    </row>
    <row r="4142" spans="1:17" ht="15" customHeight="1">
      <c r="A4142" s="481"/>
      <c r="B4142" s="482" t="s">
        <v>645</v>
      </c>
      <c r="C4142" s="483"/>
      <c r="D4142" s="501"/>
      <c r="E4142" s="483"/>
      <c r="F4142" s="483"/>
      <c r="G4142" s="487"/>
      <c r="H4142" s="488"/>
      <c r="I4142" s="480">
        <f>I4140+I4141</f>
        <v>18974.309999999998</v>
      </c>
      <c r="P4142" s="493"/>
      <c r="Q4142" s="493"/>
    </row>
    <row r="4143" spans="1:17" ht="15" customHeight="1">
      <c r="A4143" s="502" t="s">
        <v>657</v>
      </c>
      <c r="B4143" s="503"/>
      <c r="C4143" s="504"/>
      <c r="D4143" s="503"/>
      <c r="E4143" s="504"/>
      <c r="F4143" s="504"/>
      <c r="G4143" s="505"/>
      <c r="H4143" s="506"/>
      <c r="I4143" s="507"/>
      <c r="P4143" s="493"/>
      <c r="Q4143" s="493"/>
    </row>
    <row r="4144" spans="1:17" ht="15" customHeight="1">
      <c r="A4144" s="502"/>
      <c r="B4144" s="503"/>
      <c r="C4144" s="504"/>
      <c r="D4144" s="503"/>
      <c r="E4144" s="504"/>
      <c r="F4144" s="504"/>
      <c r="G4144" s="505"/>
      <c r="H4144" s="506"/>
      <c r="I4144" s="507"/>
      <c r="P4144" s="493"/>
      <c r="Q4144" s="493"/>
    </row>
    <row r="4145" spans="1:17" ht="15" customHeight="1">
      <c r="A4145" s="433" t="s">
        <v>611</v>
      </c>
      <c r="B4145" s="434"/>
      <c r="C4145" s="419" t="s">
        <v>589</v>
      </c>
      <c r="D4145" s="434" t="s">
        <v>1125</v>
      </c>
      <c r="E4145" s="419"/>
      <c r="F4145" s="419"/>
      <c r="G4145" s="589"/>
      <c r="H4145" s="590"/>
      <c r="I4145" s="590"/>
      <c r="P4145" s="493"/>
      <c r="Q4145" s="493"/>
    </row>
    <row r="4146" spans="1:17" ht="15" customHeight="1">
      <c r="A4146" s="433" t="s">
        <v>613</v>
      </c>
      <c r="B4146" s="434"/>
      <c r="C4146" s="419" t="s">
        <v>589</v>
      </c>
      <c r="D4146" s="434" t="s">
        <v>602</v>
      </c>
      <c r="E4146" s="419"/>
      <c r="F4146" s="419"/>
      <c r="G4146" s="589"/>
      <c r="H4146" s="590"/>
      <c r="I4146" s="590"/>
      <c r="P4146" s="493"/>
      <c r="Q4146" s="493"/>
    </row>
    <row r="4147" spans="1:17" ht="15" customHeight="1">
      <c r="A4147" s="438" t="s">
        <v>70</v>
      </c>
      <c r="B4147" s="438" t="s">
        <v>350</v>
      </c>
      <c r="C4147" s="439"/>
      <c r="D4147" s="440"/>
      <c r="E4147" s="441" t="s">
        <v>614</v>
      </c>
      <c r="F4147" s="441" t="s">
        <v>615</v>
      </c>
      <c r="G4147" s="442" t="s">
        <v>616</v>
      </c>
      <c r="H4147" s="443" t="s">
        <v>617</v>
      </c>
      <c r="I4147" s="443" t="s">
        <v>618</v>
      </c>
      <c r="P4147" s="493"/>
      <c r="Q4147" s="493"/>
    </row>
    <row r="4148" spans="1:17" ht="15" customHeight="1">
      <c r="A4148" s="444"/>
      <c r="B4148" s="444"/>
      <c r="C4148" s="445"/>
      <c r="D4148" s="446"/>
      <c r="E4148" s="447"/>
      <c r="F4148" s="447"/>
      <c r="G4148" s="448"/>
      <c r="H4148" s="449" t="s">
        <v>619</v>
      </c>
      <c r="I4148" s="449" t="s">
        <v>619</v>
      </c>
      <c r="P4148" s="493"/>
      <c r="Q4148" s="493"/>
    </row>
    <row r="4149" spans="1:17" ht="15" customHeight="1">
      <c r="A4149" s="450"/>
      <c r="B4149" s="451"/>
      <c r="C4149" s="452"/>
      <c r="D4149" s="490"/>
      <c r="E4149" s="491"/>
      <c r="F4149" s="492"/>
      <c r="G4149" s="456"/>
      <c r="H4149" s="457"/>
      <c r="I4149" s="457"/>
      <c r="P4149" s="493"/>
      <c r="Q4149" s="493"/>
    </row>
    <row r="4150" spans="1:17" ht="15" customHeight="1">
      <c r="A4150" s="458">
        <v>1</v>
      </c>
      <c r="B4150" s="459" t="s">
        <v>620</v>
      </c>
      <c r="D4150" s="495"/>
      <c r="E4150" s="496"/>
      <c r="F4150" s="497"/>
      <c r="G4150" s="464"/>
      <c r="H4150" s="465"/>
      <c r="I4150" s="466"/>
      <c r="P4150" s="493"/>
      <c r="Q4150" s="493"/>
    </row>
    <row r="4151" spans="1:17" ht="15" customHeight="1">
      <c r="A4151" s="458"/>
      <c r="B4151" s="459"/>
      <c r="C4151" s="460" t="s">
        <v>621</v>
      </c>
      <c r="D4151" s="495" t="s">
        <v>622</v>
      </c>
      <c r="E4151" s="496" t="s">
        <v>623</v>
      </c>
      <c r="F4151" s="497" t="s">
        <v>624</v>
      </c>
      <c r="G4151" s="464">
        <v>3.5999999999999997E-2</v>
      </c>
      <c r="H4151" s="465">
        <v>133600</v>
      </c>
      <c r="I4151" s="466">
        <f>G4151*H4151</f>
        <v>4809.5999999999995</v>
      </c>
      <c r="P4151" s="493"/>
      <c r="Q4151" s="493"/>
    </row>
    <row r="4152" spans="1:17" ht="15" customHeight="1">
      <c r="A4152" s="458"/>
      <c r="B4152" s="459"/>
      <c r="C4152" s="460" t="s">
        <v>621</v>
      </c>
      <c r="D4152" s="495" t="s">
        <v>1126</v>
      </c>
      <c r="E4152" s="496" t="s">
        <v>626</v>
      </c>
      <c r="F4152" s="497" t="s">
        <v>624</v>
      </c>
      <c r="G4152" s="464">
        <v>0.06</v>
      </c>
      <c r="H4152" s="465">
        <v>167000</v>
      </c>
      <c r="I4152" s="466">
        <f>G4152*H4152</f>
        <v>10020</v>
      </c>
      <c r="P4152" s="493"/>
      <c r="Q4152" s="493"/>
    </row>
    <row r="4153" spans="1:17" ht="15" customHeight="1">
      <c r="A4153" s="458"/>
      <c r="B4153" s="459"/>
      <c r="C4153" s="460" t="s">
        <v>621</v>
      </c>
      <c r="D4153" s="495" t="s">
        <v>660</v>
      </c>
      <c r="E4153" s="496" t="s">
        <v>627</v>
      </c>
      <c r="F4153" s="497" t="s">
        <v>624</v>
      </c>
      <c r="G4153" s="464">
        <v>6.0000000000000001E-3</v>
      </c>
      <c r="H4153" s="465">
        <v>200300</v>
      </c>
      <c r="I4153" s="466">
        <f>G4153*H4153</f>
        <v>1201.8</v>
      </c>
      <c r="P4153" s="493"/>
      <c r="Q4153" s="493"/>
    </row>
    <row r="4154" spans="1:17" ht="15" customHeight="1">
      <c r="A4154" s="458"/>
      <c r="B4154" s="459"/>
      <c r="C4154" s="460" t="s">
        <v>621</v>
      </c>
      <c r="D4154" s="495" t="s">
        <v>628</v>
      </c>
      <c r="E4154" s="496" t="s">
        <v>629</v>
      </c>
      <c r="F4154" s="497" t="s">
        <v>624</v>
      </c>
      <c r="G4154" s="464">
        <v>2E-3</v>
      </c>
      <c r="H4154" s="465">
        <v>234000</v>
      </c>
      <c r="I4154" s="466">
        <f>G4154*H4154</f>
        <v>468</v>
      </c>
      <c r="P4154" s="493"/>
      <c r="Q4154" s="493"/>
    </row>
    <row r="4155" spans="1:17" ht="15" customHeight="1">
      <c r="A4155" s="458"/>
      <c r="B4155" s="459"/>
      <c r="D4155" s="495"/>
      <c r="E4155" s="496"/>
      <c r="F4155" s="497"/>
      <c r="G4155" s="464"/>
      <c r="H4155" s="465"/>
      <c r="I4155" s="466"/>
      <c r="P4155" s="493"/>
      <c r="Q4155" s="493"/>
    </row>
    <row r="4156" spans="1:17" ht="15" customHeight="1">
      <c r="A4156" s="458">
        <v>2</v>
      </c>
      <c r="B4156" s="459" t="s">
        <v>630</v>
      </c>
      <c r="D4156" s="495"/>
      <c r="E4156" s="496"/>
      <c r="F4156" s="497"/>
      <c r="G4156" s="464"/>
      <c r="H4156" s="465"/>
      <c r="I4156" s="466"/>
      <c r="P4156" s="493"/>
      <c r="Q4156" s="493"/>
    </row>
    <row r="4157" spans="1:17" ht="15" customHeight="1">
      <c r="A4157" s="458"/>
      <c r="B4157" s="459"/>
      <c r="C4157" s="460" t="s">
        <v>621</v>
      </c>
      <c r="D4157" s="495" t="s">
        <v>1127</v>
      </c>
      <c r="E4157" s="496"/>
      <c r="F4157" s="497" t="s">
        <v>602</v>
      </c>
      <c r="G4157" s="464">
        <v>1.2</v>
      </c>
      <c r="H4157" s="465"/>
      <c r="I4157" s="466">
        <f>G4157*H4157</f>
        <v>0</v>
      </c>
      <c r="P4157" s="493"/>
      <c r="Q4157" s="493"/>
    </row>
    <row r="4158" spans="1:17" ht="15" customHeight="1">
      <c r="A4158" s="458"/>
      <c r="B4158" s="459"/>
      <c r="C4158" s="460" t="s">
        <v>621</v>
      </c>
      <c r="D4158" s="495" t="s">
        <v>1094</v>
      </c>
      <c r="E4158" s="496"/>
      <c r="F4158" s="497" t="s">
        <v>1114</v>
      </c>
      <c r="G4158" s="464">
        <f>35/100</f>
        <v>0.35</v>
      </c>
      <c r="H4158" s="465">
        <f>H4157*0.35</f>
        <v>0</v>
      </c>
      <c r="I4158" s="466">
        <f>G4158*H4158</f>
        <v>0</v>
      </c>
      <c r="P4158" s="493"/>
      <c r="Q4158" s="493"/>
    </row>
    <row r="4159" spans="1:17" ht="15" customHeight="1">
      <c r="A4159" s="511"/>
      <c r="B4159" s="512"/>
      <c r="C4159" s="513"/>
      <c r="D4159" s="514"/>
      <c r="E4159" s="515"/>
      <c r="F4159" s="516"/>
      <c r="G4159" s="517"/>
      <c r="H4159" s="518"/>
      <c r="I4159" s="518"/>
      <c r="P4159" s="493"/>
      <c r="Q4159" s="493"/>
    </row>
    <row r="4160" spans="1:17" ht="15" customHeight="1">
      <c r="A4160" s="473"/>
      <c r="B4160" s="474" t="s">
        <v>643</v>
      </c>
      <c r="C4160" s="475"/>
      <c r="D4160" s="498"/>
      <c r="E4160" s="499"/>
      <c r="F4160" s="500"/>
      <c r="G4160" s="479"/>
      <c r="H4160" s="480"/>
      <c r="I4160" s="480">
        <f>SUM(I4151:I4159)</f>
        <v>16499.399999999998</v>
      </c>
      <c r="P4160" s="493"/>
      <c r="Q4160" s="493"/>
    </row>
    <row r="4161" spans="1:17" ht="15" customHeight="1">
      <c r="A4161" s="481"/>
      <c r="B4161" s="482" t="s">
        <v>644</v>
      </c>
      <c r="C4161" s="483"/>
      <c r="D4161" s="501"/>
      <c r="E4161" s="483"/>
      <c r="F4161" s="486">
        <v>0.15</v>
      </c>
      <c r="G4161" s="487"/>
      <c r="H4161" s="488"/>
      <c r="I4161" s="480">
        <f>I4160*F4161</f>
        <v>2474.9099999999994</v>
      </c>
      <c r="P4161" s="493"/>
      <c r="Q4161" s="493"/>
    </row>
    <row r="4162" spans="1:17" ht="15" customHeight="1">
      <c r="A4162" s="481"/>
      <c r="B4162" s="482" t="s">
        <v>645</v>
      </c>
      <c r="C4162" s="483"/>
      <c r="D4162" s="501"/>
      <c r="E4162" s="483"/>
      <c r="F4162" s="483"/>
      <c r="G4162" s="487"/>
      <c r="H4162" s="488"/>
      <c r="I4162" s="480">
        <f>I4160+I4161</f>
        <v>18974.309999999998</v>
      </c>
      <c r="P4162" s="493"/>
      <c r="Q4162" s="493"/>
    </row>
    <row r="4163" spans="1:17" ht="15" customHeight="1">
      <c r="A4163" s="502" t="s">
        <v>657</v>
      </c>
      <c r="B4163" s="503"/>
      <c r="C4163" s="504"/>
      <c r="D4163" s="503"/>
      <c r="E4163" s="504"/>
      <c r="F4163" s="504"/>
      <c r="G4163" s="505"/>
      <c r="H4163" s="506"/>
      <c r="I4163" s="507"/>
      <c r="P4163" s="493"/>
      <c r="Q4163" s="493"/>
    </row>
    <row r="4164" spans="1:17" ht="15" customHeight="1">
      <c r="A4164" s="502"/>
      <c r="B4164" s="503"/>
      <c r="C4164" s="504"/>
      <c r="D4164" s="503"/>
      <c r="E4164" s="504"/>
      <c r="F4164" s="504"/>
      <c r="G4164" s="505"/>
      <c r="H4164" s="506"/>
      <c r="I4164" s="507"/>
      <c r="P4164" s="493"/>
      <c r="Q4164" s="493"/>
    </row>
    <row r="4165" spans="1:17" ht="15" customHeight="1">
      <c r="A4165" s="433" t="s">
        <v>611</v>
      </c>
      <c r="B4165" s="434"/>
      <c r="C4165" s="419" t="s">
        <v>589</v>
      </c>
      <c r="D4165" s="434" t="s">
        <v>1128</v>
      </c>
      <c r="E4165" s="419"/>
      <c r="F4165" s="419"/>
      <c r="G4165" s="589"/>
      <c r="H4165" s="590"/>
      <c r="I4165" s="590"/>
      <c r="P4165" s="493"/>
      <c r="Q4165" s="493"/>
    </row>
    <row r="4166" spans="1:17" ht="15" customHeight="1">
      <c r="A4166" s="433" t="s">
        <v>613</v>
      </c>
      <c r="B4166" s="434"/>
      <c r="C4166" s="419" t="s">
        <v>589</v>
      </c>
      <c r="D4166" s="434" t="s">
        <v>602</v>
      </c>
      <c r="E4166" s="419"/>
      <c r="F4166" s="419"/>
      <c r="G4166" s="589"/>
      <c r="H4166" s="590"/>
      <c r="I4166" s="590"/>
      <c r="P4166" s="493"/>
      <c r="Q4166" s="493"/>
    </row>
    <row r="4167" spans="1:17" ht="15" customHeight="1">
      <c r="A4167" s="441" t="s">
        <v>70</v>
      </c>
      <c r="B4167" s="438" t="s">
        <v>350</v>
      </c>
      <c r="C4167" s="439"/>
      <c r="D4167" s="440"/>
      <c r="E4167" s="441" t="s">
        <v>614</v>
      </c>
      <c r="F4167" s="441" t="s">
        <v>615</v>
      </c>
      <c r="G4167" s="442" t="s">
        <v>616</v>
      </c>
      <c r="H4167" s="443" t="s">
        <v>617</v>
      </c>
      <c r="I4167" s="443" t="s">
        <v>618</v>
      </c>
      <c r="P4167" s="493"/>
      <c r="Q4167" s="493"/>
    </row>
    <row r="4168" spans="1:17" ht="15" customHeight="1">
      <c r="A4168" s="447"/>
      <c r="B4168" s="444"/>
      <c r="C4168" s="445"/>
      <c r="D4168" s="446"/>
      <c r="E4168" s="447"/>
      <c r="F4168" s="447"/>
      <c r="G4168" s="448"/>
      <c r="H4168" s="449" t="s">
        <v>619</v>
      </c>
      <c r="I4168" s="449" t="s">
        <v>619</v>
      </c>
      <c r="P4168" s="493"/>
      <c r="Q4168" s="493"/>
    </row>
    <row r="4169" spans="1:17" ht="15" customHeight="1">
      <c r="A4169" s="450"/>
      <c r="B4169" s="451"/>
      <c r="C4169" s="452"/>
      <c r="D4169" s="490"/>
      <c r="E4169" s="491"/>
      <c r="F4169" s="492"/>
      <c r="G4169" s="456"/>
      <c r="H4169" s="457"/>
      <c r="I4169" s="457"/>
      <c r="P4169" s="493"/>
      <c r="Q4169" s="493"/>
    </row>
    <row r="4170" spans="1:17" ht="15" customHeight="1">
      <c r="A4170" s="458">
        <v>1</v>
      </c>
      <c r="B4170" s="459" t="s">
        <v>620</v>
      </c>
      <c r="D4170" s="495"/>
      <c r="E4170" s="496"/>
      <c r="F4170" s="497"/>
      <c r="G4170" s="464"/>
      <c r="H4170" s="465"/>
      <c r="I4170" s="466"/>
      <c r="P4170" s="493"/>
      <c r="Q4170" s="493"/>
    </row>
    <row r="4171" spans="1:17" ht="15" customHeight="1">
      <c r="A4171" s="458"/>
      <c r="B4171" s="459"/>
      <c r="C4171" s="460" t="s">
        <v>621</v>
      </c>
      <c r="D4171" s="495" t="s">
        <v>622</v>
      </c>
      <c r="E4171" s="496" t="s">
        <v>623</v>
      </c>
      <c r="F4171" s="497" t="s">
        <v>624</v>
      </c>
      <c r="G4171" s="464">
        <v>5.3999999999999999E-2</v>
      </c>
      <c r="H4171" s="465">
        <v>133600</v>
      </c>
      <c r="I4171" s="466">
        <f>G4171*H4171</f>
        <v>7214.4</v>
      </c>
      <c r="P4171" s="493"/>
      <c r="Q4171" s="493"/>
    </row>
    <row r="4172" spans="1:17" ht="15" customHeight="1">
      <c r="A4172" s="458"/>
      <c r="B4172" s="459"/>
      <c r="C4172" s="460" t="s">
        <v>621</v>
      </c>
      <c r="D4172" s="495" t="s">
        <v>1126</v>
      </c>
      <c r="E4172" s="496" t="s">
        <v>626</v>
      </c>
      <c r="F4172" s="497" t="s">
        <v>624</v>
      </c>
      <c r="G4172" s="464">
        <v>0.09</v>
      </c>
      <c r="H4172" s="465">
        <v>167000</v>
      </c>
      <c r="I4172" s="466">
        <f>G4172*H4172</f>
        <v>15030</v>
      </c>
      <c r="P4172" s="493"/>
      <c r="Q4172" s="493"/>
    </row>
    <row r="4173" spans="1:17" ht="15" customHeight="1">
      <c r="A4173" s="458"/>
      <c r="B4173" s="459"/>
      <c r="C4173" s="460" t="s">
        <v>621</v>
      </c>
      <c r="D4173" s="495" t="s">
        <v>679</v>
      </c>
      <c r="E4173" s="496" t="s">
        <v>627</v>
      </c>
      <c r="F4173" s="497" t="s">
        <v>624</v>
      </c>
      <c r="G4173" s="464">
        <v>8.9999999999999993E-3</v>
      </c>
      <c r="H4173" s="465">
        <v>200300</v>
      </c>
      <c r="I4173" s="466">
        <f>G4173*H4173</f>
        <v>1802.6999999999998</v>
      </c>
      <c r="P4173" s="493"/>
      <c r="Q4173" s="493"/>
    </row>
    <row r="4174" spans="1:17" ht="15" customHeight="1">
      <c r="A4174" s="458"/>
      <c r="B4174" s="459"/>
      <c r="C4174" s="460" t="s">
        <v>621</v>
      </c>
      <c r="D4174" s="495" t="s">
        <v>628</v>
      </c>
      <c r="E4174" s="496" t="s">
        <v>629</v>
      </c>
      <c r="F4174" s="497" t="s">
        <v>624</v>
      </c>
      <c r="G4174" s="464">
        <v>3.0000000000000001E-3</v>
      </c>
      <c r="H4174" s="465">
        <v>234000</v>
      </c>
      <c r="I4174" s="466">
        <f>G4174*H4174</f>
        <v>702</v>
      </c>
      <c r="P4174" s="493"/>
      <c r="Q4174" s="493"/>
    </row>
    <row r="4175" spans="1:17" ht="15" customHeight="1">
      <c r="A4175" s="458"/>
      <c r="B4175" s="459"/>
      <c r="D4175" s="495"/>
      <c r="E4175" s="496"/>
      <c r="F4175" s="497"/>
      <c r="G4175" s="464"/>
      <c r="H4175" s="465"/>
      <c r="I4175" s="466"/>
      <c r="P4175" s="493"/>
      <c r="Q4175" s="493"/>
    </row>
    <row r="4176" spans="1:17" ht="15" customHeight="1">
      <c r="A4176" s="458">
        <v>2</v>
      </c>
      <c r="B4176" s="459" t="s">
        <v>630</v>
      </c>
      <c r="D4176" s="495"/>
      <c r="E4176" s="496"/>
      <c r="F4176" s="497"/>
      <c r="G4176" s="464"/>
      <c r="H4176" s="465"/>
      <c r="I4176" s="466"/>
      <c r="P4176" s="493"/>
      <c r="Q4176" s="493"/>
    </row>
    <row r="4177" spans="1:17" ht="15" customHeight="1">
      <c r="A4177" s="458"/>
      <c r="B4177" s="459"/>
      <c r="C4177" s="460" t="s">
        <v>621</v>
      </c>
      <c r="D4177" s="495" t="s">
        <v>1129</v>
      </c>
      <c r="E4177" s="496"/>
      <c r="F4177" s="497" t="s">
        <v>602</v>
      </c>
      <c r="G4177" s="464">
        <v>1.2</v>
      </c>
      <c r="H4177" s="465">
        <v>12000</v>
      </c>
      <c r="I4177" s="466">
        <f>G4177*H4177</f>
        <v>14400</v>
      </c>
      <c r="P4177" s="493"/>
      <c r="Q4177" s="493"/>
    </row>
    <row r="4178" spans="1:17" ht="15" customHeight="1">
      <c r="A4178" s="458"/>
      <c r="B4178" s="459"/>
      <c r="C4178" s="460" t="s">
        <v>621</v>
      </c>
      <c r="D4178" s="495" t="s">
        <v>1094</v>
      </c>
      <c r="E4178" s="496"/>
      <c r="F4178" s="497" t="s">
        <v>1114</v>
      </c>
      <c r="G4178" s="464">
        <f>35/100</f>
        <v>0.35</v>
      </c>
      <c r="H4178" s="465">
        <f>H4177*0.35</f>
        <v>4200</v>
      </c>
      <c r="I4178" s="466">
        <f>G4178*H4178</f>
        <v>1470</v>
      </c>
      <c r="P4178" s="493"/>
      <c r="Q4178" s="493"/>
    </row>
    <row r="4179" spans="1:17" ht="15" customHeight="1">
      <c r="A4179" s="511"/>
      <c r="B4179" s="512"/>
      <c r="C4179" s="513"/>
      <c r="D4179" s="514"/>
      <c r="E4179" s="515"/>
      <c r="F4179" s="516"/>
      <c r="G4179" s="517"/>
      <c r="H4179" s="518"/>
      <c r="I4179" s="518"/>
      <c r="P4179" s="493"/>
      <c r="Q4179" s="493"/>
    </row>
    <row r="4180" spans="1:17" ht="15" customHeight="1">
      <c r="A4180" s="473"/>
      <c r="B4180" s="474" t="s">
        <v>643</v>
      </c>
      <c r="C4180" s="475"/>
      <c r="D4180" s="498"/>
      <c r="E4180" s="499"/>
      <c r="F4180" s="500"/>
      <c r="G4180" s="479"/>
      <c r="H4180" s="480"/>
      <c r="I4180" s="480">
        <f>SUM(I4169:I4179)</f>
        <v>40619.100000000006</v>
      </c>
      <c r="P4180" s="493"/>
      <c r="Q4180" s="493"/>
    </row>
    <row r="4181" spans="1:17" ht="15" customHeight="1">
      <c r="A4181" s="481"/>
      <c r="B4181" s="482" t="s">
        <v>644</v>
      </c>
      <c r="C4181" s="483"/>
      <c r="D4181" s="501"/>
      <c r="E4181" s="483"/>
      <c r="F4181" s="486">
        <v>0.15</v>
      </c>
      <c r="G4181" s="487"/>
      <c r="H4181" s="488"/>
      <c r="I4181" s="480">
        <f>I4180*F4181</f>
        <v>6092.8650000000007</v>
      </c>
      <c r="P4181" s="493"/>
      <c r="Q4181" s="493"/>
    </row>
    <row r="4182" spans="1:17" ht="15" customHeight="1">
      <c r="A4182" s="481"/>
      <c r="B4182" s="482" t="s">
        <v>645</v>
      </c>
      <c r="C4182" s="483"/>
      <c r="D4182" s="501"/>
      <c r="E4182" s="483"/>
      <c r="F4182" s="483"/>
      <c r="G4182" s="487"/>
      <c r="H4182" s="488"/>
      <c r="I4182" s="480">
        <f>I4180+I4181</f>
        <v>46711.965000000004</v>
      </c>
      <c r="P4182" s="493"/>
      <c r="Q4182" s="493"/>
    </row>
    <row r="4183" spans="1:17" ht="15" customHeight="1">
      <c r="A4183" s="502" t="s">
        <v>657</v>
      </c>
      <c r="B4183" s="503"/>
      <c r="C4183" s="504"/>
      <c r="D4183" s="503"/>
      <c r="E4183" s="504"/>
      <c r="F4183" s="504"/>
      <c r="G4183" s="505"/>
      <c r="H4183" s="506"/>
      <c r="I4183" s="507"/>
      <c r="P4183" s="493"/>
      <c r="Q4183" s="493"/>
    </row>
    <row r="4184" spans="1:17" ht="15" customHeight="1">
      <c r="A4184" s="502"/>
      <c r="B4184" s="503"/>
      <c r="C4184" s="504"/>
      <c r="D4184" s="503"/>
      <c r="E4184" s="504"/>
      <c r="F4184" s="504"/>
      <c r="G4184" s="505"/>
      <c r="H4184" s="506"/>
      <c r="I4184" s="507"/>
      <c r="P4184" s="493"/>
      <c r="Q4184" s="493"/>
    </row>
    <row r="4185" spans="1:17" ht="15" customHeight="1">
      <c r="A4185" s="433" t="s">
        <v>611</v>
      </c>
      <c r="B4185" s="434"/>
      <c r="C4185" s="419" t="s">
        <v>589</v>
      </c>
      <c r="D4185" s="434" t="s">
        <v>1130</v>
      </c>
      <c r="E4185" s="419"/>
      <c r="F4185" s="419"/>
      <c r="G4185" s="589"/>
      <c r="H4185" s="590"/>
      <c r="I4185" s="590"/>
      <c r="P4185" s="493"/>
      <c r="Q4185" s="493"/>
    </row>
    <row r="4186" spans="1:17" ht="15" customHeight="1">
      <c r="A4186" s="433" t="s">
        <v>613</v>
      </c>
      <c r="B4186" s="434"/>
      <c r="C4186" s="419" t="s">
        <v>589</v>
      </c>
      <c r="D4186" s="434" t="s">
        <v>602</v>
      </c>
      <c r="E4186" s="419"/>
      <c r="F4186" s="419"/>
      <c r="G4186" s="589"/>
      <c r="H4186" s="590"/>
      <c r="I4186" s="590"/>
      <c r="P4186" s="493"/>
      <c r="Q4186" s="493"/>
    </row>
    <row r="4187" spans="1:17" ht="15" customHeight="1">
      <c r="A4187" s="441" t="s">
        <v>70</v>
      </c>
      <c r="B4187" s="438" t="s">
        <v>350</v>
      </c>
      <c r="C4187" s="439"/>
      <c r="D4187" s="440"/>
      <c r="E4187" s="441" t="s">
        <v>614</v>
      </c>
      <c r="F4187" s="441" t="s">
        <v>615</v>
      </c>
      <c r="G4187" s="442" t="s">
        <v>616</v>
      </c>
      <c r="H4187" s="443" t="s">
        <v>617</v>
      </c>
      <c r="I4187" s="443" t="s">
        <v>618</v>
      </c>
      <c r="P4187" s="493"/>
      <c r="Q4187" s="493"/>
    </row>
    <row r="4188" spans="1:17" ht="15" customHeight="1">
      <c r="A4188" s="447"/>
      <c r="B4188" s="444"/>
      <c r="C4188" s="445"/>
      <c r="D4188" s="446"/>
      <c r="E4188" s="447"/>
      <c r="F4188" s="447"/>
      <c r="G4188" s="448"/>
      <c r="H4188" s="449" t="s">
        <v>619</v>
      </c>
      <c r="I4188" s="449" t="s">
        <v>619</v>
      </c>
      <c r="P4188" s="493"/>
      <c r="Q4188" s="493"/>
    </row>
    <row r="4189" spans="1:17" ht="15" customHeight="1">
      <c r="A4189" s="450"/>
      <c r="B4189" s="451"/>
      <c r="C4189" s="452"/>
      <c r="D4189" s="490"/>
      <c r="E4189" s="491"/>
      <c r="F4189" s="492"/>
      <c r="G4189" s="456"/>
      <c r="H4189" s="457"/>
      <c r="I4189" s="457"/>
      <c r="P4189" s="493"/>
      <c r="Q4189" s="493"/>
    </row>
    <row r="4190" spans="1:17" ht="15" customHeight="1">
      <c r="A4190" s="458">
        <v>1</v>
      </c>
      <c r="B4190" s="459" t="s">
        <v>620</v>
      </c>
      <c r="D4190" s="495"/>
      <c r="E4190" s="496"/>
      <c r="F4190" s="497"/>
      <c r="G4190" s="464"/>
      <c r="H4190" s="465"/>
      <c r="I4190" s="466"/>
      <c r="P4190" s="493"/>
      <c r="Q4190" s="493"/>
    </row>
    <row r="4191" spans="1:17" ht="15" customHeight="1">
      <c r="A4191" s="458"/>
      <c r="B4191" s="459"/>
      <c r="C4191" s="460" t="s">
        <v>621</v>
      </c>
      <c r="D4191" s="495" t="s">
        <v>622</v>
      </c>
      <c r="E4191" s="496" t="s">
        <v>623</v>
      </c>
      <c r="F4191" s="497" t="s">
        <v>624</v>
      </c>
      <c r="G4191" s="464">
        <v>5.3999999999999999E-2</v>
      </c>
      <c r="H4191" s="465">
        <f t="shared" ref="H4191:H4194" si="125">H4171</f>
        <v>133600</v>
      </c>
      <c r="I4191" s="466">
        <f>G4191*H4191</f>
        <v>7214.4</v>
      </c>
      <c r="P4191" s="493"/>
      <c r="Q4191" s="493"/>
    </row>
    <row r="4192" spans="1:17" ht="15" customHeight="1">
      <c r="A4192" s="458"/>
      <c r="B4192" s="459"/>
      <c r="C4192" s="460" t="s">
        <v>621</v>
      </c>
      <c r="D4192" s="495" t="s">
        <v>1126</v>
      </c>
      <c r="E4192" s="496" t="s">
        <v>626</v>
      </c>
      <c r="F4192" s="497" t="s">
        <v>624</v>
      </c>
      <c r="G4192" s="464">
        <v>0.09</v>
      </c>
      <c r="H4192" s="465">
        <f t="shared" si="125"/>
        <v>167000</v>
      </c>
      <c r="I4192" s="466">
        <f>G4192*H4192</f>
        <v>15030</v>
      </c>
      <c r="P4192" s="493"/>
      <c r="Q4192" s="493"/>
    </row>
    <row r="4193" spans="1:17" ht="15" customHeight="1">
      <c r="A4193" s="458"/>
      <c r="B4193" s="459"/>
      <c r="C4193" s="460" t="s">
        <v>621</v>
      </c>
      <c r="D4193" s="495" t="s">
        <v>679</v>
      </c>
      <c r="E4193" s="496" t="s">
        <v>627</v>
      </c>
      <c r="F4193" s="497" t="s">
        <v>624</v>
      </c>
      <c r="G4193" s="464">
        <v>8.9999999999999993E-3</v>
      </c>
      <c r="H4193" s="465">
        <f t="shared" si="125"/>
        <v>200300</v>
      </c>
      <c r="I4193" s="466">
        <f>G4193*H4193</f>
        <v>1802.6999999999998</v>
      </c>
      <c r="P4193" s="493"/>
      <c r="Q4193" s="493"/>
    </row>
    <row r="4194" spans="1:17" ht="15" customHeight="1">
      <c r="A4194" s="458"/>
      <c r="B4194" s="459"/>
      <c r="C4194" s="460" t="s">
        <v>621</v>
      </c>
      <c r="D4194" s="495" t="s">
        <v>628</v>
      </c>
      <c r="E4194" s="496" t="s">
        <v>629</v>
      </c>
      <c r="F4194" s="497" t="s">
        <v>624</v>
      </c>
      <c r="G4194" s="464">
        <v>3.0000000000000001E-3</v>
      </c>
      <c r="H4194" s="465">
        <f t="shared" si="125"/>
        <v>234000</v>
      </c>
      <c r="I4194" s="466">
        <f>G4194*H4194</f>
        <v>702</v>
      </c>
      <c r="P4194" s="493"/>
      <c r="Q4194" s="493"/>
    </row>
    <row r="4195" spans="1:17" ht="15" customHeight="1">
      <c r="A4195" s="458"/>
      <c r="B4195" s="459"/>
      <c r="D4195" s="495"/>
      <c r="E4195" s="496"/>
      <c r="F4195" s="497"/>
      <c r="G4195" s="464"/>
      <c r="H4195" s="465"/>
      <c r="I4195" s="466"/>
      <c r="P4195" s="493"/>
      <c r="Q4195" s="493"/>
    </row>
    <row r="4196" spans="1:17" ht="15" customHeight="1">
      <c r="A4196" s="458">
        <v>2</v>
      </c>
      <c r="B4196" s="459" t="s">
        <v>630</v>
      </c>
      <c r="D4196" s="495"/>
      <c r="E4196" s="496"/>
      <c r="F4196" s="497"/>
      <c r="G4196" s="464"/>
      <c r="H4196" s="465"/>
      <c r="I4196" s="466"/>
      <c r="P4196" s="493"/>
      <c r="Q4196" s="493"/>
    </row>
    <row r="4197" spans="1:17" ht="15" customHeight="1">
      <c r="A4197" s="458"/>
      <c r="B4197" s="459"/>
      <c r="C4197" s="460" t="s">
        <v>621</v>
      </c>
      <c r="D4197" s="495" t="s">
        <v>1131</v>
      </c>
      <c r="E4197" s="496"/>
      <c r="F4197" s="497" t="s">
        <v>602</v>
      </c>
      <c r="G4197" s="464">
        <v>1.2</v>
      </c>
      <c r="H4197" s="465">
        <v>41250</v>
      </c>
      <c r="I4197" s="466">
        <f>G4197*H4197</f>
        <v>49500</v>
      </c>
      <c r="P4197" s="493"/>
      <c r="Q4197" s="493"/>
    </row>
    <row r="4198" spans="1:17" ht="15" customHeight="1">
      <c r="A4198" s="458"/>
      <c r="B4198" s="459"/>
      <c r="C4198" s="460" t="s">
        <v>621</v>
      </c>
      <c r="D4198" s="495" t="s">
        <v>1132</v>
      </c>
      <c r="E4198" s="496"/>
      <c r="F4198" s="497" t="s">
        <v>602</v>
      </c>
      <c r="G4198" s="464">
        <v>0.2</v>
      </c>
      <c r="H4198" s="465">
        <v>35000</v>
      </c>
      <c r="I4198" s="466">
        <f>G4198*H4198</f>
        <v>7000</v>
      </c>
      <c r="P4198" s="493"/>
      <c r="Q4198" s="493"/>
    </row>
    <row r="4199" spans="1:17" ht="15" customHeight="1">
      <c r="A4199" s="458"/>
      <c r="B4199" s="459"/>
      <c r="C4199" s="460" t="s">
        <v>621</v>
      </c>
      <c r="D4199" s="495" t="s">
        <v>61</v>
      </c>
      <c r="E4199" s="496"/>
      <c r="F4199" s="497" t="s">
        <v>602</v>
      </c>
      <c r="G4199" s="464">
        <f>1/4</f>
        <v>0.25</v>
      </c>
      <c r="H4199" s="465">
        <v>45000</v>
      </c>
      <c r="I4199" s="466">
        <f>G4199*H4199</f>
        <v>11250</v>
      </c>
      <c r="P4199" s="493"/>
      <c r="Q4199" s="493"/>
    </row>
    <row r="4200" spans="1:17" ht="15" customHeight="1">
      <c r="A4200" s="458"/>
      <c r="B4200" s="459"/>
      <c r="C4200" s="460" t="s">
        <v>621</v>
      </c>
      <c r="D4200" s="495" t="s">
        <v>1094</v>
      </c>
      <c r="E4200" s="496"/>
      <c r="F4200" s="497" t="s">
        <v>1114</v>
      </c>
      <c r="G4200" s="464">
        <f>35/100</f>
        <v>0.35</v>
      </c>
      <c r="H4200" s="465">
        <f>H4197*0.35</f>
        <v>14437.499999999998</v>
      </c>
      <c r="I4200" s="466">
        <f>G4200*H4200</f>
        <v>5053.1249999999991</v>
      </c>
      <c r="P4200" s="493"/>
      <c r="Q4200" s="493"/>
    </row>
    <row r="4201" spans="1:17" ht="15" customHeight="1">
      <c r="A4201" s="511"/>
      <c r="B4201" s="512"/>
      <c r="C4201" s="513"/>
      <c r="D4201" s="514"/>
      <c r="E4201" s="515"/>
      <c r="F4201" s="516"/>
      <c r="G4201" s="517"/>
      <c r="H4201" s="518"/>
      <c r="I4201" s="518"/>
      <c r="P4201" s="493"/>
      <c r="Q4201" s="493"/>
    </row>
    <row r="4202" spans="1:17" ht="15" customHeight="1">
      <c r="A4202" s="473"/>
      <c r="B4202" s="474" t="s">
        <v>643</v>
      </c>
      <c r="C4202" s="475"/>
      <c r="D4202" s="498"/>
      <c r="E4202" s="499"/>
      <c r="F4202" s="500"/>
      <c r="G4202" s="479"/>
      <c r="H4202" s="480"/>
      <c r="I4202" s="480">
        <f>SUM(I4189:I4201)</f>
        <v>97552.225000000006</v>
      </c>
      <c r="P4202" s="493"/>
      <c r="Q4202" s="493"/>
    </row>
    <row r="4203" spans="1:17" ht="15" customHeight="1">
      <c r="A4203" s="481"/>
      <c r="B4203" s="482" t="s">
        <v>644</v>
      </c>
      <c r="C4203" s="483"/>
      <c r="D4203" s="501"/>
      <c r="E4203" s="483"/>
      <c r="F4203" s="486">
        <v>0.15</v>
      </c>
      <c r="G4203" s="487"/>
      <c r="H4203" s="488"/>
      <c r="I4203" s="480">
        <f>I4202*F4203</f>
        <v>14632.83375</v>
      </c>
      <c r="P4203" s="493"/>
      <c r="Q4203" s="493"/>
    </row>
    <row r="4204" spans="1:17" ht="15" customHeight="1">
      <c r="A4204" s="481"/>
      <c r="B4204" s="482" t="s">
        <v>645</v>
      </c>
      <c r="C4204" s="483"/>
      <c r="D4204" s="501"/>
      <c r="E4204" s="483"/>
      <c r="F4204" s="483"/>
      <c r="G4204" s="487"/>
      <c r="H4204" s="488"/>
      <c r="I4204" s="480">
        <f>I4202+I4203</f>
        <v>112185.05875000001</v>
      </c>
      <c r="P4204" s="493"/>
      <c r="Q4204" s="493"/>
    </row>
    <row r="4205" spans="1:17" ht="15" customHeight="1">
      <c r="A4205" s="502" t="s">
        <v>657</v>
      </c>
      <c r="B4205" s="503"/>
      <c r="C4205" s="504"/>
      <c r="D4205" s="503"/>
      <c r="E4205" s="504"/>
      <c r="F4205" s="504"/>
      <c r="G4205" s="505"/>
      <c r="H4205" s="506"/>
      <c r="I4205" s="507"/>
      <c r="P4205" s="493"/>
      <c r="Q4205" s="493"/>
    </row>
    <row r="4206" spans="1:17" ht="15" customHeight="1">
      <c r="A4206" s="594"/>
      <c r="B4206" s="566"/>
      <c r="C4206" s="504"/>
      <c r="D4206" s="566"/>
      <c r="E4206" s="508"/>
      <c r="G4206" s="509"/>
      <c r="H4206" s="510"/>
      <c r="I4206" s="519"/>
      <c r="P4206" s="493"/>
      <c r="Q4206" s="493"/>
    </row>
    <row r="4207" spans="1:17" ht="15" customHeight="1">
      <c r="A4207" s="433" t="s">
        <v>611</v>
      </c>
      <c r="B4207" s="434"/>
      <c r="C4207" s="419" t="s">
        <v>589</v>
      </c>
      <c r="D4207" s="434" t="s">
        <v>1133</v>
      </c>
      <c r="E4207" s="419"/>
      <c r="F4207" s="419"/>
      <c r="G4207" s="589"/>
      <c r="H4207" s="590"/>
      <c r="I4207" s="590"/>
      <c r="P4207" s="493"/>
      <c r="Q4207" s="493"/>
    </row>
    <row r="4208" spans="1:17" ht="15" customHeight="1">
      <c r="A4208" s="433" t="s">
        <v>613</v>
      </c>
      <c r="B4208" s="434"/>
      <c r="C4208" s="419" t="s">
        <v>589</v>
      </c>
      <c r="D4208" s="434" t="s">
        <v>602</v>
      </c>
      <c r="E4208" s="419"/>
      <c r="F4208" s="419"/>
      <c r="G4208" s="589"/>
      <c r="H4208" s="590"/>
      <c r="I4208" s="590"/>
      <c r="P4208" s="493"/>
      <c r="Q4208" s="493"/>
    </row>
    <row r="4209" spans="1:17" ht="15" customHeight="1">
      <c r="A4209" s="441" t="s">
        <v>70</v>
      </c>
      <c r="B4209" s="438" t="s">
        <v>350</v>
      </c>
      <c r="C4209" s="439"/>
      <c r="D4209" s="440"/>
      <c r="E4209" s="441" t="s">
        <v>614</v>
      </c>
      <c r="F4209" s="441" t="s">
        <v>615</v>
      </c>
      <c r="G4209" s="442" t="s">
        <v>616</v>
      </c>
      <c r="H4209" s="443" t="s">
        <v>617</v>
      </c>
      <c r="I4209" s="443" t="s">
        <v>618</v>
      </c>
      <c r="P4209" s="493"/>
      <c r="Q4209" s="493"/>
    </row>
    <row r="4210" spans="1:17" ht="15" customHeight="1">
      <c r="A4210" s="447"/>
      <c r="B4210" s="444"/>
      <c r="C4210" s="445"/>
      <c r="D4210" s="446"/>
      <c r="E4210" s="447"/>
      <c r="F4210" s="447"/>
      <c r="G4210" s="448"/>
      <c r="H4210" s="449" t="s">
        <v>619</v>
      </c>
      <c r="I4210" s="449" t="s">
        <v>619</v>
      </c>
      <c r="P4210" s="493"/>
      <c r="Q4210" s="493"/>
    </row>
    <row r="4211" spans="1:17" ht="15" customHeight="1">
      <c r="A4211" s="450"/>
      <c r="B4211" s="451"/>
      <c r="C4211" s="452"/>
      <c r="D4211" s="490"/>
      <c r="E4211" s="491"/>
      <c r="F4211" s="492"/>
      <c r="G4211" s="456"/>
      <c r="H4211" s="457"/>
      <c r="I4211" s="457"/>
      <c r="P4211" s="493"/>
      <c r="Q4211" s="493"/>
    </row>
    <row r="4212" spans="1:17" ht="15" customHeight="1">
      <c r="A4212" s="458">
        <v>1</v>
      </c>
      <c r="B4212" s="459" t="s">
        <v>620</v>
      </c>
      <c r="D4212" s="495"/>
      <c r="E4212" s="496"/>
      <c r="F4212" s="497"/>
      <c r="G4212" s="464"/>
      <c r="H4212" s="465"/>
      <c r="I4212" s="466"/>
      <c r="P4212" s="493"/>
      <c r="Q4212" s="493"/>
    </row>
    <row r="4213" spans="1:17" ht="15" customHeight="1">
      <c r="A4213" s="458"/>
      <c r="B4213" s="459"/>
      <c r="C4213" s="460" t="s">
        <v>621</v>
      </c>
      <c r="D4213" s="495" t="s">
        <v>622</v>
      </c>
      <c r="E4213" s="496" t="s">
        <v>623</v>
      </c>
      <c r="F4213" s="497" t="s">
        <v>624</v>
      </c>
      <c r="G4213" s="464">
        <v>5.3999999999999999E-2</v>
      </c>
      <c r="H4213" s="465">
        <f t="shared" ref="H4213:H4216" si="126">H4193</f>
        <v>200300</v>
      </c>
      <c r="I4213" s="466">
        <f>G4213*H4213</f>
        <v>10816.2</v>
      </c>
      <c r="P4213" s="493"/>
      <c r="Q4213" s="493"/>
    </row>
    <row r="4214" spans="1:17" ht="15" customHeight="1">
      <c r="A4214" s="458"/>
      <c r="B4214" s="459"/>
      <c r="C4214" s="460" t="s">
        <v>621</v>
      </c>
      <c r="D4214" s="495" t="s">
        <v>1126</v>
      </c>
      <c r="E4214" s="496" t="s">
        <v>626</v>
      </c>
      <c r="F4214" s="497" t="s">
        <v>624</v>
      </c>
      <c r="G4214" s="464">
        <v>0.09</v>
      </c>
      <c r="H4214" s="465">
        <f t="shared" si="126"/>
        <v>234000</v>
      </c>
      <c r="I4214" s="466">
        <f>G4214*H4214</f>
        <v>21060</v>
      </c>
      <c r="P4214" s="493"/>
      <c r="Q4214" s="493"/>
    </row>
    <row r="4215" spans="1:17" ht="15" customHeight="1">
      <c r="A4215" s="458"/>
      <c r="B4215" s="459"/>
      <c r="C4215" s="460" t="s">
        <v>621</v>
      </c>
      <c r="D4215" s="495" t="s">
        <v>679</v>
      </c>
      <c r="E4215" s="496" t="s">
        <v>627</v>
      </c>
      <c r="F4215" s="497" t="s">
        <v>624</v>
      </c>
      <c r="G4215" s="464">
        <v>8.9999999999999993E-3</v>
      </c>
      <c r="H4215" s="465">
        <f t="shared" si="126"/>
        <v>0</v>
      </c>
      <c r="I4215" s="466">
        <f>G4215*H4215</f>
        <v>0</v>
      </c>
      <c r="P4215" s="493"/>
      <c r="Q4215" s="493"/>
    </row>
    <row r="4216" spans="1:17" ht="15" customHeight="1">
      <c r="A4216" s="458"/>
      <c r="B4216" s="459"/>
      <c r="C4216" s="460" t="s">
        <v>621</v>
      </c>
      <c r="D4216" s="495" t="s">
        <v>628</v>
      </c>
      <c r="E4216" s="496" t="s">
        <v>629</v>
      </c>
      <c r="F4216" s="497" t="s">
        <v>624</v>
      </c>
      <c r="G4216" s="464">
        <v>3.0000000000000001E-3</v>
      </c>
      <c r="H4216" s="465">
        <f t="shared" si="126"/>
        <v>0</v>
      </c>
      <c r="I4216" s="466">
        <f>G4216*H4216</f>
        <v>0</v>
      </c>
      <c r="P4216" s="493"/>
      <c r="Q4216" s="493"/>
    </row>
    <row r="4217" spans="1:17" ht="15" customHeight="1">
      <c r="A4217" s="458"/>
      <c r="B4217" s="459"/>
      <c r="D4217" s="495"/>
      <c r="E4217" s="496"/>
      <c r="F4217" s="497"/>
      <c r="G4217" s="464"/>
      <c r="H4217" s="465"/>
      <c r="I4217" s="466"/>
      <c r="P4217" s="493"/>
      <c r="Q4217" s="493"/>
    </row>
    <row r="4218" spans="1:17" ht="15" customHeight="1">
      <c r="A4218" s="458">
        <v>2</v>
      </c>
      <c r="B4218" s="459" t="s">
        <v>630</v>
      </c>
      <c r="D4218" s="495"/>
      <c r="E4218" s="496"/>
      <c r="F4218" s="497"/>
      <c r="G4218" s="464"/>
      <c r="H4218" s="465"/>
      <c r="I4218" s="466"/>
      <c r="P4218" s="493"/>
      <c r="Q4218" s="493"/>
    </row>
    <row r="4219" spans="1:17" ht="15" customHeight="1">
      <c r="A4219" s="458"/>
      <c r="B4219" s="459"/>
      <c r="C4219" s="460" t="s">
        <v>621</v>
      </c>
      <c r="D4219" s="495" t="s">
        <v>1134</v>
      </c>
      <c r="E4219" s="496"/>
      <c r="F4219" s="497" t="s">
        <v>602</v>
      </c>
      <c r="G4219" s="464">
        <v>1</v>
      </c>
      <c r="H4219" s="465">
        <v>40000</v>
      </c>
      <c r="I4219" s="466">
        <f>G4219*H4219</f>
        <v>40000</v>
      </c>
      <c r="P4219" s="493"/>
      <c r="Q4219" s="493"/>
    </row>
    <row r="4220" spans="1:17" ht="15" customHeight="1">
      <c r="A4220" s="458"/>
      <c r="B4220" s="459"/>
      <c r="C4220" s="460" t="s">
        <v>621</v>
      </c>
      <c r="D4220" s="495" t="s">
        <v>752</v>
      </c>
      <c r="E4220" s="496"/>
      <c r="F4220" s="497" t="s">
        <v>652</v>
      </c>
      <c r="G4220" s="464">
        <v>0.2</v>
      </c>
      <c r="H4220" s="465">
        <v>325734</v>
      </c>
      <c r="I4220" s="466">
        <f>G4220*H4220</f>
        <v>65146.8</v>
      </c>
      <c r="P4220" s="493"/>
      <c r="Q4220" s="493"/>
    </row>
    <row r="4221" spans="1:17" ht="15" customHeight="1">
      <c r="A4221" s="458"/>
      <c r="B4221" s="459"/>
      <c r="C4221" s="460" t="s">
        <v>621</v>
      </c>
      <c r="D4221" s="495" t="s">
        <v>1135</v>
      </c>
      <c r="E4221" s="496"/>
      <c r="F4221" s="497" t="s">
        <v>96</v>
      </c>
      <c r="G4221" s="464">
        <v>50</v>
      </c>
      <c r="H4221" s="465">
        <v>1250</v>
      </c>
      <c r="I4221" s="466">
        <f>G4221*H4221</f>
        <v>62500</v>
      </c>
      <c r="P4221" s="493"/>
      <c r="Q4221" s="493"/>
    </row>
    <row r="4222" spans="1:17" ht="15" customHeight="1">
      <c r="A4222" s="458"/>
      <c r="B4222" s="459"/>
      <c r="C4222" s="460" t="s">
        <v>621</v>
      </c>
      <c r="D4222" s="495" t="s">
        <v>826</v>
      </c>
      <c r="E4222" s="496"/>
      <c r="F4222" s="497" t="s">
        <v>1114</v>
      </c>
      <c r="G4222" s="464">
        <f>35/100</f>
        <v>0.35</v>
      </c>
      <c r="H4222" s="465">
        <f>H4219*0.35</f>
        <v>14000</v>
      </c>
      <c r="I4222" s="466">
        <f>G4222*H4222</f>
        <v>4900</v>
      </c>
      <c r="P4222" s="493"/>
      <c r="Q4222" s="493"/>
    </row>
    <row r="4223" spans="1:17" ht="15" customHeight="1">
      <c r="A4223" s="511"/>
      <c r="B4223" s="512"/>
      <c r="C4223" s="513"/>
      <c r="D4223" s="514"/>
      <c r="E4223" s="515"/>
      <c r="F4223" s="516"/>
      <c r="G4223" s="517"/>
      <c r="H4223" s="518"/>
      <c r="I4223" s="518"/>
      <c r="P4223" s="493"/>
      <c r="Q4223" s="493"/>
    </row>
    <row r="4224" spans="1:17" ht="15" customHeight="1">
      <c r="A4224" s="473"/>
      <c r="B4224" s="474" t="s">
        <v>643</v>
      </c>
      <c r="C4224" s="475"/>
      <c r="D4224" s="498"/>
      <c r="E4224" s="499"/>
      <c r="F4224" s="500"/>
      <c r="G4224" s="479"/>
      <c r="H4224" s="480"/>
      <c r="I4224" s="480">
        <f>SUM(I4211:I4223)</f>
        <v>204423</v>
      </c>
      <c r="P4224" s="493"/>
      <c r="Q4224" s="493"/>
    </row>
    <row r="4225" spans="1:17" ht="15" customHeight="1">
      <c r="A4225" s="481"/>
      <c r="B4225" s="482" t="s">
        <v>644</v>
      </c>
      <c r="C4225" s="483"/>
      <c r="D4225" s="501"/>
      <c r="E4225" s="483"/>
      <c r="F4225" s="486">
        <v>0.15</v>
      </c>
      <c r="G4225" s="487"/>
      <c r="H4225" s="488"/>
      <c r="I4225" s="480">
        <f>I4224*F4225</f>
        <v>30663.449999999997</v>
      </c>
      <c r="P4225" s="493"/>
      <c r="Q4225" s="493"/>
    </row>
    <row r="4226" spans="1:17" ht="15" customHeight="1">
      <c r="A4226" s="481"/>
      <c r="B4226" s="482" t="s">
        <v>645</v>
      </c>
      <c r="C4226" s="483"/>
      <c r="D4226" s="501"/>
      <c r="E4226" s="483"/>
      <c r="F4226" s="483"/>
      <c r="G4226" s="487"/>
      <c r="H4226" s="488"/>
      <c r="I4226" s="480">
        <f>I4224+I4225</f>
        <v>235086.45</v>
      </c>
      <c r="P4226" s="493"/>
      <c r="Q4226" s="493"/>
    </row>
    <row r="4227" spans="1:17" ht="15" customHeight="1">
      <c r="A4227" s="502" t="s">
        <v>657</v>
      </c>
      <c r="B4227" s="503"/>
      <c r="C4227" s="504"/>
      <c r="D4227" s="503"/>
      <c r="E4227" s="504"/>
      <c r="F4227" s="504"/>
      <c r="G4227" s="505"/>
      <c r="H4227" s="506"/>
      <c r="I4227" s="507"/>
      <c r="P4227" s="493"/>
      <c r="Q4227" s="493"/>
    </row>
    <row r="4228" spans="1:17" ht="15" customHeight="1">
      <c r="A4228" s="433" t="s">
        <v>611</v>
      </c>
      <c r="B4228" s="434"/>
      <c r="C4228" s="419" t="s">
        <v>589</v>
      </c>
      <c r="D4228" s="434" t="s">
        <v>1136</v>
      </c>
      <c r="E4228" s="419"/>
      <c r="F4228" s="419"/>
      <c r="G4228" s="589"/>
      <c r="H4228" s="590"/>
      <c r="I4228" s="590"/>
      <c r="P4228" s="493"/>
      <c r="Q4228" s="493"/>
    </row>
    <row r="4229" spans="1:17" ht="15" customHeight="1">
      <c r="A4229" s="433" t="s">
        <v>613</v>
      </c>
      <c r="B4229" s="434"/>
      <c r="C4229" s="419" t="s">
        <v>589</v>
      </c>
      <c r="D4229" s="434" t="s">
        <v>1137</v>
      </c>
      <c r="E4229" s="419"/>
      <c r="F4229" s="419"/>
      <c r="G4229" s="589"/>
      <c r="H4229" s="590"/>
      <c r="I4229" s="590"/>
      <c r="P4229" s="493"/>
      <c r="Q4229" s="493"/>
    </row>
    <row r="4230" spans="1:17" ht="15" customHeight="1">
      <c r="A4230" s="438" t="s">
        <v>70</v>
      </c>
      <c r="B4230" s="438" t="s">
        <v>350</v>
      </c>
      <c r="C4230" s="439"/>
      <c r="D4230" s="440"/>
      <c r="E4230" s="440" t="s">
        <v>614</v>
      </c>
      <c r="F4230" s="441" t="s">
        <v>615</v>
      </c>
      <c r="G4230" s="442" t="s">
        <v>616</v>
      </c>
      <c r="H4230" s="443" t="s">
        <v>617</v>
      </c>
      <c r="I4230" s="443" t="s">
        <v>618</v>
      </c>
      <c r="P4230" s="493"/>
      <c r="Q4230" s="493"/>
    </row>
    <row r="4231" spans="1:17" ht="15" customHeight="1">
      <c r="A4231" s="444"/>
      <c r="B4231" s="444"/>
      <c r="C4231" s="445"/>
      <c r="D4231" s="446"/>
      <c r="E4231" s="446"/>
      <c r="F4231" s="447"/>
      <c r="G4231" s="448"/>
      <c r="H4231" s="449" t="s">
        <v>619</v>
      </c>
      <c r="I4231" s="449" t="s">
        <v>619</v>
      </c>
    </row>
    <row r="4232" spans="1:17" ht="15" customHeight="1">
      <c r="A4232" s="450"/>
      <c r="B4232" s="451"/>
      <c r="C4232" s="452"/>
      <c r="D4232" s="490"/>
      <c r="E4232" s="491"/>
      <c r="F4232" s="492"/>
      <c r="G4232" s="456"/>
      <c r="H4232" s="457"/>
      <c r="I4232" s="457"/>
    </row>
    <row r="4233" spans="1:17" ht="15" customHeight="1">
      <c r="A4233" s="458">
        <v>1</v>
      </c>
      <c r="B4233" s="459" t="s">
        <v>620</v>
      </c>
      <c r="D4233" s="495"/>
      <c r="E4233" s="496"/>
      <c r="F4233" s="497"/>
      <c r="G4233" s="464"/>
      <c r="H4233" s="465"/>
      <c r="I4233" s="466"/>
    </row>
    <row r="4234" spans="1:17" ht="15" customHeight="1">
      <c r="A4234" s="458"/>
      <c r="B4234" s="459"/>
      <c r="C4234" s="460" t="s">
        <v>621</v>
      </c>
      <c r="D4234" s="495" t="s">
        <v>622</v>
      </c>
      <c r="E4234" s="496" t="s">
        <v>623</v>
      </c>
      <c r="F4234" s="497" t="s">
        <v>624</v>
      </c>
      <c r="G4234" s="464">
        <v>0.1</v>
      </c>
      <c r="H4234" s="465">
        <v>135000</v>
      </c>
      <c r="I4234" s="466">
        <f>G4234*H4234</f>
        <v>13500</v>
      </c>
    </row>
    <row r="4235" spans="1:17" ht="15" customHeight="1">
      <c r="A4235" s="458"/>
      <c r="B4235" s="459"/>
      <c r="C4235" s="460" t="s">
        <v>621</v>
      </c>
      <c r="D4235" s="495" t="s">
        <v>628</v>
      </c>
      <c r="E4235" s="496" t="s">
        <v>629</v>
      </c>
      <c r="F4235" s="497" t="s">
        <v>624</v>
      </c>
      <c r="G4235" s="464">
        <v>0.01</v>
      </c>
      <c r="H4235" s="465">
        <v>235000</v>
      </c>
      <c r="I4235" s="466">
        <f>G4235*H4235</f>
        <v>2350</v>
      </c>
    </row>
    <row r="4236" spans="1:17" ht="15" customHeight="1">
      <c r="A4236" s="458"/>
      <c r="B4236" s="459"/>
      <c r="D4236" s="495"/>
      <c r="E4236" s="496"/>
      <c r="F4236" s="497"/>
      <c r="G4236" s="464"/>
      <c r="H4236" s="465"/>
      <c r="I4236" s="466"/>
    </row>
    <row r="4237" spans="1:17" ht="15" customHeight="1">
      <c r="A4237" s="458">
        <v>2</v>
      </c>
      <c r="B4237" s="459" t="s">
        <v>630</v>
      </c>
      <c r="D4237" s="495"/>
      <c r="E4237" s="496"/>
      <c r="F4237" s="497"/>
      <c r="G4237" s="464"/>
      <c r="H4237" s="465"/>
      <c r="I4237" s="466"/>
    </row>
    <row r="4238" spans="1:17" ht="15" customHeight="1">
      <c r="A4238" s="458"/>
      <c r="B4238" s="459"/>
      <c r="C4238" s="460" t="s">
        <v>621</v>
      </c>
      <c r="D4238" s="495" t="s">
        <v>1138</v>
      </c>
      <c r="E4238" s="496" t="s">
        <v>1139</v>
      </c>
      <c r="F4238" s="497" t="s">
        <v>601</v>
      </c>
      <c r="G4238" s="464">
        <v>1.1000000000000001</v>
      </c>
      <c r="H4238" s="465">
        <v>49550</v>
      </c>
      <c r="I4238" s="466">
        <f>G4238*H4238</f>
        <v>54505.000000000007</v>
      </c>
    </row>
    <row r="4239" spans="1:17" ht="15" customHeight="1">
      <c r="A4239" s="511"/>
      <c r="B4239" s="512"/>
      <c r="C4239" s="513"/>
      <c r="D4239" s="514"/>
      <c r="E4239" s="515"/>
      <c r="F4239" s="516"/>
      <c r="G4239" s="517"/>
      <c r="H4239" s="518"/>
      <c r="I4239" s="518"/>
    </row>
    <row r="4240" spans="1:17" ht="15" customHeight="1">
      <c r="A4240" s="473"/>
      <c r="B4240" s="474" t="s">
        <v>643</v>
      </c>
      <c r="C4240" s="475"/>
      <c r="D4240" s="498"/>
      <c r="E4240" s="499"/>
      <c r="F4240" s="500"/>
      <c r="G4240" s="479"/>
      <c r="H4240" s="480"/>
      <c r="I4240" s="480">
        <f>SUM(I4232:I4239)</f>
        <v>70355</v>
      </c>
    </row>
    <row r="4241" spans="1:17" ht="15" customHeight="1">
      <c r="A4241" s="481"/>
      <c r="B4241" s="482" t="s">
        <v>644</v>
      </c>
      <c r="C4241" s="483"/>
      <c r="D4241" s="501"/>
      <c r="E4241" s="483"/>
      <c r="F4241" s="486">
        <v>0</v>
      </c>
      <c r="G4241" s="487"/>
      <c r="H4241" s="488"/>
      <c r="I4241" s="480">
        <f>I4240*F4241</f>
        <v>0</v>
      </c>
    </row>
    <row r="4242" spans="1:17" ht="15" customHeight="1">
      <c r="A4242" s="481"/>
      <c r="B4242" s="482" t="s">
        <v>645</v>
      </c>
      <c r="C4242" s="483"/>
      <c r="D4242" s="501"/>
      <c r="E4242" s="483"/>
      <c r="F4242" s="483"/>
      <c r="G4242" s="487"/>
      <c r="H4242" s="488"/>
      <c r="I4242" s="480">
        <f>I4240+I4241</f>
        <v>70355</v>
      </c>
    </row>
    <row r="4243" spans="1:17" ht="15" customHeight="1">
      <c r="A4243" s="595" t="s">
        <v>1140</v>
      </c>
      <c r="B4243" s="596"/>
      <c r="C4243" s="597"/>
      <c r="D4243" s="596"/>
      <c r="E4243" s="597"/>
      <c r="F4243" s="597"/>
      <c r="G4243" s="598"/>
      <c r="H4243" s="599"/>
      <c r="I4243" s="507"/>
    </row>
    <row r="4244" spans="1:17" s="503" customFormat="1" ht="15" customHeight="1">
      <c r="G4244" s="600"/>
      <c r="P4244" s="601"/>
      <c r="Q4244" s="601"/>
    </row>
    <row r="4245" spans="1:17" ht="15" customHeight="1">
      <c r="A4245" s="602" t="s">
        <v>611</v>
      </c>
      <c r="B4245" s="603"/>
      <c r="C4245" s="604" t="s">
        <v>589</v>
      </c>
      <c r="D4245" s="603" t="s">
        <v>1141</v>
      </c>
      <c r="E4245" s="605"/>
      <c r="F4245" s="605"/>
      <c r="G4245" s="606"/>
      <c r="H4245" s="607"/>
      <c r="I4245" s="607"/>
    </row>
    <row r="4246" spans="1:17" ht="15" customHeight="1">
      <c r="A4246" s="602" t="s">
        <v>613</v>
      </c>
      <c r="B4246" s="603"/>
      <c r="C4246" s="604" t="s">
        <v>589</v>
      </c>
      <c r="D4246" s="603" t="s">
        <v>353</v>
      </c>
      <c r="E4246" s="605"/>
      <c r="F4246" s="605"/>
      <c r="G4246" s="606"/>
      <c r="H4246" s="607"/>
      <c r="I4246" s="607"/>
    </row>
    <row r="4247" spans="1:17" ht="15" customHeight="1">
      <c r="A4247" s="608" t="s">
        <v>70</v>
      </c>
      <c r="B4247" s="608" t="s">
        <v>350</v>
      </c>
      <c r="C4247" s="609"/>
      <c r="D4247" s="610"/>
      <c r="E4247" s="610" t="s">
        <v>614</v>
      </c>
      <c r="F4247" s="611" t="s">
        <v>615</v>
      </c>
      <c r="G4247" s="612" t="s">
        <v>616</v>
      </c>
      <c r="H4247" s="613" t="s">
        <v>617</v>
      </c>
      <c r="I4247" s="613" t="s">
        <v>618</v>
      </c>
      <c r="P4247" s="493"/>
      <c r="Q4247" s="493"/>
    </row>
    <row r="4248" spans="1:17" ht="15" customHeight="1">
      <c r="A4248" s="614"/>
      <c r="B4248" s="614"/>
      <c r="C4248" s="615"/>
      <c r="D4248" s="616"/>
      <c r="E4248" s="616"/>
      <c r="F4248" s="617"/>
      <c r="G4248" s="618"/>
      <c r="H4248" s="619" t="s">
        <v>619</v>
      </c>
      <c r="I4248" s="619" t="s">
        <v>619</v>
      </c>
      <c r="P4248" s="493"/>
      <c r="Q4248" s="493"/>
    </row>
    <row r="4249" spans="1:17" ht="15" customHeight="1">
      <c r="A4249" s="620"/>
      <c r="B4249" s="621"/>
      <c r="C4249" s="622"/>
      <c r="D4249" s="623"/>
      <c r="E4249" s="624"/>
      <c r="F4249" s="625"/>
      <c r="G4249" s="626"/>
      <c r="H4249" s="627"/>
      <c r="I4249" s="627"/>
      <c r="P4249" s="493"/>
      <c r="Q4249" s="493"/>
    </row>
    <row r="4250" spans="1:17" ht="15" customHeight="1">
      <c r="A4250" s="628">
        <v>1</v>
      </c>
      <c r="B4250" s="629" t="s">
        <v>620</v>
      </c>
      <c r="C4250" s="605"/>
      <c r="D4250" s="630"/>
      <c r="E4250" s="631"/>
      <c r="F4250" s="632"/>
      <c r="G4250" s="633"/>
      <c r="H4250" s="634"/>
      <c r="I4250" s="635"/>
      <c r="P4250" s="493"/>
      <c r="Q4250" s="493"/>
    </row>
    <row r="4251" spans="1:17" ht="15" customHeight="1">
      <c r="A4251" s="628"/>
      <c r="B4251" s="629"/>
      <c r="C4251" s="636" t="s">
        <v>621</v>
      </c>
      <c r="D4251" s="630" t="s">
        <v>622</v>
      </c>
      <c r="E4251" s="637" t="s">
        <v>623</v>
      </c>
      <c r="F4251" s="632" t="s">
        <v>624</v>
      </c>
      <c r="G4251" s="633">
        <v>0.66700000000000004</v>
      </c>
      <c r="H4251" s="634">
        <v>133600</v>
      </c>
      <c r="I4251" s="635">
        <f>G4251*H4251</f>
        <v>89111.200000000012</v>
      </c>
      <c r="P4251" s="493"/>
      <c r="Q4251" s="493"/>
    </row>
    <row r="4252" spans="1:17" ht="15" customHeight="1">
      <c r="A4252" s="628"/>
      <c r="B4252" s="629"/>
      <c r="C4252" s="636" t="s">
        <v>621</v>
      </c>
      <c r="D4252" s="630" t="s">
        <v>628</v>
      </c>
      <c r="E4252" s="637" t="s">
        <v>629</v>
      </c>
      <c r="F4252" s="632" t="s">
        <v>624</v>
      </c>
      <c r="G4252" s="633">
        <v>3.3000000000000002E-2</v>
      </c>
      <c r="H4252" s="634">
        <v>234000</v>
      </c>
      <c r="I4252" s="635">
        <f>G4252*H4252</f>
        <v>7722</v>
      </c>
      <c r="P4252" s="493"/>
      <c r="Q4252" s="493"/>
    </row>
    <row r="4253" spans="1:17" ht="15" customHeight="1">
      <c r="A4253" s="628"/>
      <c r="B4253" s="629"/>
      <c r="C4253" s="605"/>
      <c r="D4253" s="630"/>
      <c r="E4253" s="631"/>
      <c r="F4253" s="632"/>
      <c r="G4253" s="633"/>
      <c r="H4253" s="634"/>
      <c r="I4253" s="635"/>
      <c r="P4253" s="493"/>
      <c r="Q4253" s="493"/>
    </row>
    <row r="4254" spans="1:17" ht="15" customHeight="1">
      <c r="A4254" s="628">
        <v>2</v>
      </c>
      <c r="B4254" s="629" t="s">
        <v>630</v>
      </c>
      <c r="C4254" s="605"/>
      <c r="D4254" s="630"/>
      <c r="E4254" s="631"/>
      <c r="F4254" s="632"/>
      <c r="G4254" s="633"/>
      <c r="H4254" s="634"/>
      <c r="I4254" s="635"/>
      <c r="P4254" s="493"/>
      <c r="Q4254" s="493"/>
    </row>
    <row r="4255" spans="1:17" ht="15" customHeight="1">
      <c r="A4255" s="628"/>
      <c r="B4255" s="629"/>
      <c r="C4255" s="636" t="s">
        <v>621</v>
      </c>
      <c r="D4255" s="630" t="s">
        <v>599</v>
      </c>
      <c r="E4255" s="631"/>
      <c r="F4255" s="632" t="s">
        <v>6</v>
      </c>
      <c r="G4255" s="633">
        <v>1</v>
      </c>
      <c r="H4255" s="634">
        <v>1500</v>
      </c>
      <c r="I4255" s="635">
        <f>G4255*H4255</f>
        <v>1500</v>
      </c>
      <c r="P4255" s="493"/>
      <c r="Q4255" s="493"/>
    </row>
    <row r="4256" spans="1:17" ht="15" customHeight="1">
      <c r="A4256" s="628"/>
      <c r="B4256" s="638"/>
      <c r="C4256" s="605"/>
      <c r="D4256" s="630"/>
      <c r="E4256" s="631"/>
      <c r="F4256" s="632"/>
      <c r="G4256" s="633"/>
      <c r="H4256" s="634"/>
      <c r="I4256" s="634"/>
      <c r="P4256" s="493"/>
      <c r="Q4256" s="493"/>
    </row>
    <row r="4257" spans="1:17" ht="15" customHeight="1">
      <c r="A4257" s="639"/>
      <c r="B4257" s="640" t="s">
        <v>643</v>
      </c>
      <c r="C4257" s="641"/>
      <c r="D4257" s="642"/>
      <c r="E4257" s="643"/>
      <c r="F4257" s="644"/>
      <c r="G4257" s="645"/>
      <c r="H4257" s="646"/>
      <c r="I4257" s="646">
        <f>SUM(I4249:I4256)</f>
        <v>98333.200000000012</v>
      </c>
      <c r="P4257" s="493"/>
      <c r="Q4257" s="493"/>
    </row>
    <row r="4258" spans="1:17" ht="15" customHeight="1">
      <c r="A4258" s="647"/>
      <c r="B4258" s="640" t="s">
        <v>644</v>
      </c>
      <c r="C4258" s="641"/>
      <c r="D4258" s="642"/>
      <c r="E4258" s="641"/>
      <c r="F4258" s="648">
        <v>0.15</v>
      </c>
      <c r="G4258" s="649"/>
      <c r="H4258" s="650"/>
      <c r="I4258" s="646">
        <f>I4257*F4258</f>
        <v>14749.980000000001</v>
      </c>
      <c r="P4258" s="493"/>
      <c r="Q4258" s="493"/>
    </row>
    <row r="4259" spans="1:17" ht="15" customHeight="1">
      <c r="A4259" s="647"/>
      <c r="B4259" s="640" t="s">
        <v>645</v>
      </c>
      <c r="C4259" s="641"/>
      <c r="D4259" s="642"/>
      <c r="E4259" s="641"/>
      <c r="F4259" s="641"/>
      <c r="G4259" s="649"/>
      <c r="H4259" s="650"/>
      <c r="I4259" s="646">
        <f>I4257+I4258</f>
        <v>113083.18000000001</v>
      </c>
      <c r="P4259" s="493"/>
      <c r="Q4259" s="493"/>
    </row>
    <row r="4260" spans="1:17" ht="15" customHeight="1">
      <c r="P4260" s="493"/>
      <c r="Q4260" s="493"/>
    </row>
    <row r="4261" spans="1:17" ht="15" customHeight="1">
      <c r="A4261" s="536" t="s">
        <v>1142</v>
      </c>
      <c r="P4261" s="493"/>
      <c r="Q4261" s="493"/>
    </row>
    <row r="4262" spans="1:17" ht="15" customHeight="1">
      <c r="A4262" s="556" t="s">
        <v>611</v>
      </c>
      <c r="B4262" s="503"/>
      <c r="C4262" s="504" t="s">
        <v>589</v>
      </c>
      <c r="D4262" s="503" t="s">
        <v>1143</v>
      </c>
      <c r="E4262" s="504"/>
      <c r="G4262" s="509"/>
      <c r="H4262" s="510"/>
      <c r="I4262" s="510"/>
      <c r="P4262" s="493"/>
      <c r="Q4262" s="493"/>
    </row>
    <row r="4263" spans="1:17" ht="15" customHeight="1">
      <c r="A4263" s="556" t="s">
        <v>613</v>
      </c>
      <c r="B4263" s="503"/>
      <c r="C4263" s="504" t="s">
        <v>589</v>
      </c>
      <c r="D4263" s="503" t="s">
        <v>1144</v>
      </c>
      <c r="E4263" s="504"/>
      <c r="G4263" s="509"/>
      <c r="H4263" s="510"/>
      <c r="I4263" s="510"/>
      <c r="P4263" s="493"/>
      <c r="Q4263" s="493"/>
    </row>
    <row r="4264" spans="1:17" ht="15" customHeight="1">
      <c r="A4264" s="652" t="s">
        <v>70</v>
      </c>
      <c r="B4264" s="653" t="s">
        <v>350</v>
      </c>
      <c r="C4264" s="654"/>
      <c r="D4264" s="655"/>
      <c r="E4264" s="441" t="s">
        <v>614</v>
      </c>
      <c r="F4264" s="652" t="s">
        <v>615</v>
      </c>
      <c r="G4264" s="656" t="s">
        <v>616</v>
      </c>
      <c r="H4264" s="657" t="s">
        <v>617</v>
      </c>
      <c r="I4264" s="657" t="s">
        <v>618</v>
      </c>
      <c r="P4264" s="493"/>
      <c r="Q4264" s="493"/>
    </row>
    <row r="4265" spans="1:17" ht="15" customHeight="1">
      <c r="A4265" s="658"/>
      <c r="B4265" s="659"/>
      <c r="C4265" s="660"/>
      <c r="D4265" s="661"/>
      <c r="E4265" s="447"/>
      <c r="F4265" s="658"/>
      <c r="G4265" s="662"/>
      <c r="H4265" s="663" t="s">
        <v>619</v>
      </c>
      <c r="I4265" s="663" t="s">
        <v>619</v>
      </c>
      <c r="P4265" s="493"/>
      <c r="Q4265" s="493"/>
    </row>
    <row r="4266" spans="1:17" ht="15" customHeight="1">
      <c r="A4266" s="450"/>
      <c r="B4266" s="451"/>
      <c r="C4266" s="452"/>
      <c r="D4266" s="490"/>
      <c r="E4266" s="491"/>
      <c r="F4266" s="492"/>
      <c r="G4266" s="456"/>
      <c r="H4266" s="457"/>
      <c r="I4266" s="457"/>
      <c r="P4266" s="493"/>
      <c r="Q4266" s="493"/>
    </row>
    <row r="4267" spans="1:17" ht="15" customHeight="1">
      <c r="A4267" s="458">
        <v>1</v>
      </c>
      <c r="B4267" s="459" t="s">
        <v>620</v>
      </c>
      <c r="D4267" s="495"/>
      <c r="E4267" s="496"/>
      <c r="F4267" s="497"/>
      <c r="G4267" s="464"/>
      <c r="H4267" s="465"/>
      <c r="I4267" s="466"/>
      <c r="P4267" s="493"/>
      <c r="Q4267" s="493"/>
    </row>
    <row r="4268" spans="1:17" ht="15" customHeight="1">
      <c r="A4268" s="458"/>
      <c r="B4268" s="459"/>
      <c r="C4268" s="460" t="s">
        <v>621</v>
      </c>
      <c r="D4268" s="495" t="s">
        <v>622</v>
      </c>
      <c r="E4268" s="496" t="s">
        <v>623</v>
      </c>
      <c r="F4268" s="497" t="s">
        <v>624</v>
      </c>
      <c r="G4268" s="464">
        <f>22/150</f>
        <v>0.14666666666666667</v>
      </c>
      <c r="H4268" s="465">
        <v>133600</v>
      </c>
      <c r="I4268" s="635">
        <f>G4268*H4268</f>
        <v>19594.666666666668</v>
      </c>
      <c r="P4268" s="493"/>
      <c r="Q4268" s="493"/>
    </row>
    <row r="4269" spans="1:17" ht="15" customHeight="1">
      <c r="A4269" s="458"/>
      <c r="B4269" s="459"/>
      <c r="C4269" s="460" t="s">
        <v>621</v>
      </c>
      <c r="D4269" s="495" t="s">
        <v>1145</v>
      </c>
      <c r="E4269" s="496" t="s">
        <v>626</v>
      </c>
      <c r="F4269" s="497" t="s">
        <v>624</v>
      </c>
      <c r="G4269" s="464">
        <f>1/150</f>
        <v>6.6666666666666671E-3</v>
      </c>
      <c r="H4269" s="465">
        <v>234000</v>
      </c>
      <c r="I4269" s="635">
        <f>G4269*H4269</f>
        <v>1560</v>
      </c>
      <c r="P4269" s="493"/>
      <c r="Q4269" s="493"/>
    </row>
    <row r="4270" spans="1:17" ht="15" customHeight="1">
      <c r="A4270" s="458"/>
      <c r="B4270" s="459"/>
      <c r="C4270" s="460" t="s">
        <v>621</v>
      </c>
      <c r="D4270" s="495" t="s">
        <v>1146</v>
      </c>
      <c r="E4270" s="496" t="s">
        <v>627</v>
      </c>
      <c r="F4270" s="497" t="s">
        <v>624</v>
      </c>
      <c r="G4270" s="464">
        <f>2/150</f>
        <v>1.3333333333333334E-2</v>
      </c>
      <c r="H4270" s="465">
        <v>234000</v>
      </c>
      <c r="I4270" s="635">
        <f>G4270*H4270</f>
        <v>3120</v>
      </c>
      <c r="P4270" s="493"/>
      <c r="Q4270" s="493"/>
    </row>
    <row r="4271" spans="1:17" ht="15" customHeight="1">
      <c r="A4271" s="458"/>
      <c r="B4271" s="459"/>
      <c r="C4271" s="460" t="s">
        <v>621</v>
      </c>
      <c r="D4271" s="495" t="s">
        <v>1147</v>
      </c>
      <c r="E4271" s="496" t="s">
        <v>629</v>
      </c>
      <c r="F4271" s="497" t="s">
        <v>624</v>
      </c>
      <c r="G4271" s="464">
        <f>2/150</f>
        <v>1.3333333333333334E-2</v>
      </c>
      <c r="H4271" s="465">
        <v>234000</v>
      </c>
      <c r="I4271" s="635">
        <f>G4271*H4271</f>
        <v>3120</v>
      </c>
      <c r="P4271" s="493"/>
      <c r="Q4271" s="493"/>
    </row>
    <row r="4272" spans="1:17" ht="15" customHeight="1">
      <c r="A4272" s="458"/>
      <c r="B4272" s="459"/>
      <c r="D4272" s="495"/>
      <c r="E4272" s="496"/>
      <c r="F4272" s="497"/>
      <c r="G4272" s="464"/>
      <c r="H4272" s="465"/>
      <c r="I4272" s="466"/>
      <c r="P4272" s="493"/>
      <c r="Q4272" s="493"/>
    </row>
    <row r="4273" spans="1:17" ht="15" customHeight="1">
      <c r="A4273" s="458">
        <v>2</v>
      </c>
      <c r="B4273" s="459" t="s">
        <v>630</v>
      </c>
      <c r="D4273" s="495"/>
      <c r="E4273" s="496"/>
      <c r="F4273" s="497"/>
      <c r="G4273" s="464"/>
      <c r="H4273" s="465"/>
      <c r="I4273" s="466"/>
      <c r="P4273" s="493"/>
      <c r="Q4273" s="493"/>
    </row>
    <row r="4274" spans="1:17" ht="15" customHeight="1">
      <c r="A4274" s="458"/>
      <c r="B4274" s="459"/>
      <c r="C4274" s="460" t="s">
        <v>621</v>
      </c>
      <c r="D4274" s="495" t="s">
        <v>1148</v>
      </c>
      <c r="E4274" s="496"/>
      <c r="F4274" s="497" t="s">
        <v>652</v>
      </c>
      <c r="G4274" s="464">
        <f>29.7/150</f>
        <v>0.19799999999999998</v>
      </c>
      <c r="H4274" s="465">
        <v>223000</v>
      </c>
      <c r="I4274" s="635">
        <f>G4274*H4274</f>
        <v>44153.999999999993</v>
      </c>
      <c r="P4274" s="493"/>
      <c r="Q4274" s="493"/>
    </row>
    <row r="4275" spans="1:17" ht="15" customHeight="1">
      <c r="A4275" s="458"/>
      <c r="B4275" s="472"/>
      <c r="D4275" s="495"/>
      <c r="E4275" s="496"/>
      <c r="F4275" s="497"/>
      <c r="G4275" s="464"/>
      <c r="H4275" s="465"/>
      <c r="I4275" s="466"/>
      <c r="P4275" s="493"/>
      <c r="Q4275" s="493"/>
    </row>
    <row r="4276" spans="1:17" ht="15" customHeight="1">
      <c r="A4276" s="458">
        <v>3</v>
      </c>
      <c r="B4276" s="459" t="s">
        <v>708</v>
      </c>
      <c r="D4276" s="495"/>
      <c r="E4276" s="496"/>
      <c r="F4276" s="497"/>
      <c r="G4276" s="464"/>
      <c r="H4276" s="465"/>
      <c r="I4276" s="466"/>
      <c r="P4276" s="493"/>
      <c r="Q4276" s="493"/>
    </row>
    <row r="4277" spans="1:17" ht="15" customHeight="1">
      <c r="A4277" s="458"/>
      <c r="B4277" s="459"/>
      <c r="C4277" s="460" t="s">
        <v>621</v>
      </c>
      <c r="D4277" s="495" t="s">
        <v>1149</v>
      </c>
      <c r="E4277" s="496"/>
      <c r="F4277" s="497" t="s">
        <v>783</v>
      </c>
      <c r="G4277" s="464">
        <f>0.25/150</f>
        <v>1.6666666666666668E-3</v>
      </c>
      <c r="H4277" s="465">
        <f>267000*6</f>
        <v>1602000</v>
      </c>
      <c r="I4277" s="635">
        <f>G4277*H4277</f>
        <v>2670</v>
      </c>
      <c r="P4277" s="493"/>
      <c r="Q4277" s="493"/>
    </row>
    <row r="4278" spans="1:17" ht="15" customHeight="1">
      <c r="A4278" s="458"/>
      <c r="B4278" s="472"/>
      <c r="C4278" s="460" t="s">
        <v>621</v>
      </c>
      <c r="D4278" s="495" t="s">
        <v>1150</v>
      </c>
      <c r="E4278" s="496"/>
      <c r="F4278" s="497" t="s">
        <v>6</v>
      </c>
      <c r="G4278" s="464">
        <v>1</v>
      </c>
      <c r="H4278" s="465">
        <v>25000</v>
      </c>
      <c r="I4278" s="635">
        <f>G4278*H4278</f>
        <v>25000</v>
      </c>
      <c r="P4278" s="493"/>
      <c r="Q4278" s="493"/>
    </row>
    <row r="4279" spans="1:17" ht="15" customHeight="1">
      <c r="A4279" s="511"/>
      <c r="B4279" s="512"/>
      <c r="D4279" s="495"/>
      <c r="E4279" s="496"/>
      <c r="F4279" s="497"/>
      <c r="G4279" s="464"/>
      <c r="H4279" s="465"/>
      <c r="I4279" s="466"/>
      <c r="P4279" s="493"/>
      <c r="Q4279" s="493"/>
    </row>
    <row r="4280" spans="1:17" ht="15" customHeight="1">
      <c r="A4280" s="473"/>
      <c r="B4280" s="474" t="s">
        <v>643</v>
      </c>
      <c r="C4280" s="475"/>
      <c r="D4280" s="498"/>
      <c r="E4280" s="499"/>
      <c r="F4280" s="500"/>
      <c r="G4280" s="479"/>
      <c r="H4280" s="480"/>
      <c r="I4280" s="480">
        <f>SUM(I4268:I4279)</f>
        <v>99218.666666666657</v>
      </c>
      <c r="P4280" s="493"/>
      <c r="Q4280" s="493"/>
    </row>
    <row r="4281" spans="1:17" ht="15" customHeight="1">
      <c r="A4281" s="481"/>
      <c r="B4281" s="482" t="s">
        <v>644</v>
      </c>
      <c r="C4281" s="483"/>
      <c r="D4281" s="501"/>
      <c r="E4281" s="483"/>
      <c r="F4281" s="486">
        <v>0.15</v>
      </c>
      <c r="G4281" s="487"/>
      <c r="H4281" s="488"/>
      <c r="I4281" s="480">
        <f>I4280*F4281</f>
        <v>14882.799999999997</v>
      </c>
      <c r="P4281" s="493"/>
      <c r="Q4281" s="493"/>
    </row>
    <row r="4282" spans="1:17" ht="15" customHeight="1">
      <c r="A4282" s="481"/>
      <c r="B4282" s="482" t="s">
        <v>645</v>
      </c>
      <c r="C4282" s="483"/>
      <c r="D4282" s="501"/>
      <c r="E4282" s="483"/>
      <c r="F4282" s="483"/>
      <c r="G4282" s="487"/>
      <c r="H4282" s="488"/>
      <c r="I4282" s="480">
        <f>I4280+I4281</f>
        <v>114101.46666666666</v>
      </c>
      <c r="P4282" s="493"/>
      <c r="Q4282" s="493"/>
    </row>
    <row r="4283" spans="1:17" ht="15" customHeight="1">
      <c r="A4283" s="664"/>
      <c r="B4283" s="503"/>
      <c r="C4283" s="504"/>
      <c r="D4283" s="503"/>
      <c r="E4283" s="504"/>
      <c r="F4283" s="504"/>
      <c r="G4283" s="505"/>
      <c r="H4283" s="506"/>
      <c r="I4283" s="507"/>
      <c r="P4283" s="493"/>
      <c r="Q4283" s="493"/>
    </row>
    <row r="4284" spans="1:17" ht="15" customHeight="1">
      <c r="A4284" s="664"/>
      <c r="B4284" s="503"/>
      <c r="C4284" s="504"/>
      <c r="D4284" s="503"/>
      <c r="E4284" s="504"/>
      <c r="F4284" s="504"/>
      <c r="G4284" s="505"/>
      <c r="H4284" s="506"/>
      <c r="I4284" s="507"/>
      <c r="P4284" s="493"/>
      <c r="Q4284" s="493"/>
    </row>
    <row r="4285" spans="1:17" ht="15" customHeight="1">
      <c r="A4285" s="556" t="s">
        <v>611</v>
      </c>
      <c r="B4285" s="503"/>
      <c r="C4285" s="504" t="s">
        <v>589</v>
      </c>
      <c r="D4285" s="503" t="s">
        <v>1151</v>
      </c>
      <c r="E4285" s="504"/>
      <c r="G4285" s="509"/>
      <c r="H4285" s="510"/>
      <c r="I4285" s="510"/>
      <c r="P4285" s="493"/>
      <c r="Q4285" s="493"/>
    </row>
    <row r="4286" spans="1:17" ht="15" customHeight="1">
      <c r="A4286" s="556" t="s">
        <v>613</v>
      </c>
      <c r="B4286" s="503"/>
      <c r="C4286" s="504" t="s">
        <v>589</v>
      </c>
      <c r="D4286" s="503" t="s">
        <v>1152</v>
      </c>
      <c r="E4286" s="504"/>
      <c r="G4286" s="509"/>
      <c r="H4286" s="510"/>
      <c r="I4286" s="510"/>
      <c r="P4286" s="493"/>
      <c r="Q4286" s="493"/>
    </row>
    <row r="4287" spans="1:17" ht="15" customHeight="1">
      <c r="A4287" s="652" t="s">
        <v>70</v>
      </c>
      <c r="B4287" s="653" t="s">
        <v>350</v>
      </c>
      <c r="C4287" s="654"/>
      <c r="D4287" s="655"/>
      <c r="E4287" s="441" t="s">
        <v>614</v>
      </c>
      <c r="F4287" s="652" t="s">
        <v>615</v>
      </c>
      <c r="G4287" s="656" t="s">
        <v>616</v>
      </c>
      <c r="H4287" s="657" t="s">
        <v>617</v>
      </c>
      <c r="I4287" s="657" t="s">
        <v>618</v>
      </c>
      <c r="P4287" s="493"/>
      <c r="Q4287" s="493"/>
    </row>
    <row r="4288" spans="1:17" ht="15" customHeight="1">
      <c r="A4288" s="658"/>
      <c r="B4288" s="659"/>
      <c r="C4288" s="660"/>
      <c r="D4288" s="661"/>
      <c r="E4288" s="447"/>
      <c r="F4288" s="658"/>
      <c r="G4288" s="662"/>
      <c r="H4288" s="663" t="s">
        <v>619</v>
      </c>
      <c r="I4288" s="663" t="s">
        <v>619</v>
      </c>
      <c r="P4288" s="493"/>
      <c r="Q4288" s="493"/>
    </row>
    <row r="4289" spans="1:17" ht="15" customHeight="1">
      <c r="A4289" s="450"/>
      <c r="B4289" s="451"/>
      <c r="C4289" s="452"/>
      <c r="D4289" s="490"/>
      <c r="E4289" s="491"/>
      <c r="F4289" s="492"/>
      <c r="G4289" s="456"/>
      <c r="H4289" s="457"/>
      <c r="I4289" s="457"/>
      <c r="P4289" s="493"/>
      <c r="Q4289" s="493"/>
    </row>
    <row r="4290" spans="1:17" ht="15" customHeight="1">
      <c r="A4290" s="458">
        <v>1</v>
      </c>
      <c r="B4290" s="459" t="s">
        <v>620</v>
      </c>
      <c r="D4290" s="495"/>
      <c r="E4290" s="496"/>
      <c r="F4290" s="497"/>
      <c r="G4290" s="464"/>
      <c r="H4290" s="465"/>
      <c r="I4290" s="466"/>
      <c r="P4290" s="493"/>
      <c r="Q4290" s="493"/>
    </row>
    <row r="4291" spans="1:17" ht="15" customHeight="1">
      <c r="A4291" s="458"/>
      <c r="B4291" s="459"/>
      <c r="C4291" s="460" t="s">
        <v>621</v>
      </c>
      <c r="D4291" s="495" t="s">
        <v>622</v>
      </c>
      <c r="E4291" s="496" t="s">
        <v>623</v>
      </c>
      <c r="F4291" s="497" t="s">
        <v>624</v>
      </c>
      <c r="G4291" s="464">
        <v>0.25</v>
      </c>
      <c r="H4291" s="465">
        <v>133600</v>
      </c>
      <c r="I4291" s="635">
        <f>G4291*H4291</f>
        <v>33400</v>
      </c>
      <c r="P4291" s="493"/>
      <c r="Q4291" s="493"/>
    </row>
    <row r="4292" spans="1:17" ht="15" customHeight="1">
      <c r="A4292" s="458"/>
      <c r="B4292" s="459"/>
      <c r="C4292" s="460" t="s">
        <v>621</v>
      </c>
      <c r="D4292" s="495" t="s">
        <v>1145</v>
      </c>
      <c r="E4292" s="496" t="s">
        <v>626</v>
      </c>
      <c r="F4292" s="497" t="s">
        <v>624</v>
      </c>
      <c r="G4292" s="464">
        <v>2.5000000000000001E-2</v>
      </c>
      <c r="H4292" s="465">
        <v>234000</v>
      </c>
      <c r="I4292" s="635">
        <f>G4292*H4292</f>
        <v>5850</v>
      </c>
      <c r="P4292" s="493"/>
      <c r="Q4292" s="493"/>
    </row>
    <row r="4293" spans="1:17" ht="15" customHeight="1">
      <c r="A4293" s="458"/>
      <c r="B4293" s="459"/>
      <c r="C4293" s="460" t="s">
        <v>621</v>
      </c>
      <c r="D4293" s="495" t="s">
        <v>1146</v>
      </c>
      <c r="E4293" s="496" t="s">
        <v>627</v>
      </c>
      <c r="F4293" s="497" t="s">
        <v>624</v>
      </c>
      <c r="G4293" s="464">
        <v>6.6699999999999995E-2</v>
      </c>
      <c r="H4293" s="465">
        <v>234000</v>
      </c>
      <c r="I4293" s="635">
        <f>G4293*H4293</f>
        <v>15607.8</v>
      </c>
      <c r="P4293" s="493"/>
      <c r="Q4293" s="493"/>
    </row>
    <row r="4294" spans="1:17" ht="15" customHeight="1">
      <c r="A4294" s="458"/>
      <c r="B4294" s="459"/>
      <c r="C4294" s="460" t="s">
        <v>621</v>
      </c>
      <c r="D4294" s="495" t="s">
        <v>1147</v>
      </c>
      <c r="E4294" s="496" t="s">
        <v>629</v>
      </c>
      <c r="F4294" s="497" t="s">
        <v>624</v>
      </c>
      <c r="G4294" s="464">
        <v>6.6699999999999995E-2</v>
      </c>
      <c r="H4294" s="465">
        <v>234000</v>
      </c>
      <c r="I4294" s="635">
        <f>G4294*H4294</f>
        <v>15607.8</v>
      </c>
      <c r="P4294" s="493"/>
      <c r="Q4294" s="493"/>
    </row>
    <row r="4295" spans="1:17" ht="15" customHeight="1">
      <c r="A4295" s="458"/>
      <c r="B4295" s="459"/>
      <c r="D4295" s="495"/>
      <c r="E4295" s="496"/>
      <c r="F4295" s="497"/>
      <c r="G4295" s="464"/>
      <c r="H4295" s="465"/>
      <c r="I4295" s="466"/>
      <c r="P4295" s="493"/>
      <c r="Q4295" s="493"/>
    </row>
    <row r="4296" spans="1:17" ht="15" customHeight="1">
      <c r="A4296" s="458">
        <v>2</v>
      </c>
      <c r="B4296" s="459" t="s">
        <v>630</v>
      </c>
      <c r="D4296" s="495"/>
      <c r="E4296" s="496"/>
      <c r="F4296" s="497"/>
      <c r="G4296" s="464"/>
      <c r="H4296" s="465"/>
      <c r="I4296" s="466"/>
      <c r="P4296" s="493"/>
      <c r="Q4296" s="493"/>
    </row>
    <row r="4297" spans="1:17" ht="15" customHeight="1">
      <c r="A4297" s="458"/>
      <c r="B4297" s="459"/>
      <c r="C4297" s="460" t="s">
        <v>621</v>
      </c>
      <c r="D4297" s="495" t="s">
        <v>1153</v>
      </c>
      <c r="E4297" s="496"/>
      <c r="F4297" s="497" t="s">
        <v>652</v>
      </c>
      <c r="G4297" s="464">
        <v>1</v>
      </c>
      <c r="H4297" s="465">
        <v>184800</v>
      </c>
      <c r="I4297" s="635">
        <f>G4297*H4297</f>
        <v>184800</v>
      </c>
      <c r="P4297" s="493"/>
      <c r="Q4297" s="493"/>
    </row>
    <row r="4298" spans="1:17" ht="15" customHeight="1">
      <c r="A4298" s="458"/>
      <c r="B4298" s="459"/>
      <c r="C4298" s="460" t="s">
        <v>621</v>
      </c>
      <c r="D4298" s="495" t="s">
        <v>1154</v>
      </c>
      <c r="E4298" s="496"/>
      <c r="F4298" s="497"/>
      <c r="G4298" s="464">
        <v>0.3</v>
      </c>
      <c r="H4298" s="465">
        <v>229900</v>
      </c>
      <c r="I4298" s="635">
        <f>G4298*H4298</f>
        <v>68970</v>
      </c>
      <c r="P4298" s="493"/>
      <c r="Q4298" s="493"/>
    </row>
    <row r="4299" spans="1:17" ht="15" customHeight="1">
      <c r="A4299" s="458"/>
      <c r="B4299" s="472"/>
      <c r="D4299" s="495"/>
      <c r="E4299" s="496"/>
      <c r="F4299" s="497"/>
      <c r="G4299" s="464"/>
      <c r="H4299" s="465"/>
      <c r="I4299" s="466"/>
      <c r="P4299" s="493"/>
      <c r="Q4299" s="493"/>
    </row>
    <row r="4300" spans="1:17" ht="15" customHeight="1">
      <c r="A4300" s="458">
        <v>3</v>
      </c>
      <c r="B4300" s="459" t="s">
        <v>708</v>
      </c>
      <c r="D4300" s="495"/>
      <c r="E4300" s="496"/>
      <c r="F4300" s="497"/>
      <c r="G4300" s="464"/>
      <c r="H4300" s="465"/>
      <c r="I4300" s="466"/>
      <c r="P4300" s="493"/>
      <c r="Q4300" s="493"/>
    </row>
    <row r="4301" spans="1:17" ht="15" customHeight="1">
      <c r="A4301" s="458"/>
      <c r="B4301" s="459"/>
      <c r="C4301" s="460" t="s">
        <v>621</v>
      </c>
      <c r="D4301" s="495" t="s">
        <v>1155</v>
      </c>
      <c r="E4301" s="496"/>
      <c r="F4301" s="497" t="s">
        <v>783</v>
      </c>
      <c r="G4301" s="464">
        <v>6.6699999999999995E-2</v>
      </c>
      <c r="H4301" s="465" t="e">
        <v>#REF!</v>
      </c>
      <c r="I4301" s="635" t="e">
        <f>G4301*H4301</f>
        <v>#REF!</v>
      </c>
      <c r="P4301" s="493"/>
      <c r="Q4301" s="493"/>
    </row>
    <row r="4302" spans="1:17" ht="15" customHeight="1">
      <c r="A4302" s="458"/>
      <c r="B4302" s="472"/>
      <c r="C4302" s="460" t="s">
        <v>621</v>
      </c>
      <c r="D4302" s="495" t="s">
        <v>1156</v>
      </c>
      <c r="E4302" s="496"/>
      <c r="F4302" s="497" t="s">
        <v>783</v>
      </c>
      <c r="G4302" s="464">
        <v>0.1333</v>
      </c>
      <c r="H4302" s="465" t="e">
        <v>#REF!</v>
      </c>
      <c r="I4302" s="635" t="e">
        <f>G4302*H4302</f>
        <v>#REF!</v>
      </c>
      <c r="P4302" s="493"/>
      <c r="Q4302" s="493"/>
    </row>
    <row r="4303" spans="1:17" ht="15" customHeight="1">
      <c r="A4303" s="511"/>
      <c r="B4303" s="512"/>
      <c r="D4303" s="495"/>
      <c r="E4303" s="496"/>
      <c r="F4303" s="497"/>
      <c r="G4303" s="464"/>
      <c r="H4303" s="465"/>
      <c r="I4303" s="466"/>
      <c r="P4303" s="493"/>
      <c r="Q4303" s="493"/>
    </row>
    <row r="4304" spans="1:17" ht="15" customHeight="1">
      <c r="A4304" s="473"/>
      <c r="B4304" s="474" t="s">
        <v>643</v>
      </c>
      <c r="C4304" s="475"/>
      <c r="D4304" s="498"/>
      <c r="E4304" s="499"/>
      <c r="F4304" s="500"/>
      <c r="G4304" s="479"/>
      <c r="H4304" s="480"/>
      <c r="I4304" s="480" t="e">
        <f>SUM(I4291:I4303)</f>
        <v>#REF!</v>
      </c>
      <c r="P4304" s="493"/>
      <c r="Q4304" s="493"/>
    </row>
    <row r="4305" spans="1:17" ht="15" customHeight="1">
      <c r="A4305" s="481"/>
      <c r="B4305" s="482" t="s">
        <v>644</v>
      </c>
      <c r="C4305" s="483"/>
      <c r="D4305" s="501"/>
      <c r="E4305" s="483"/>
      <c r="F4305" s="486">
        <v>0.15</v>
      </c>
      <c r="G4305" s="487"/>
      <c r="H4305" s="488"/>
      <c r="I4305" s="480" t="e">
        <f>I4304*F4305</f>
        <v>#REF!</v>
      </c>
      <c r="P4305" s="493"/>
      <c r="Q4305" s="493"/>
    </row>
    <row r="4306" spans="1:17" ht="15" customHeight="1">
      <c r="A4306" s="481"/>
      <c r="B4306" s="482" t="s">
        <v>645</v>
      </c>
      <c r="C4306" s="483"/>
      <c r="D4306" s="501"/>
      <c r="E4306" s="483"/>
      <c r="F4306" s="483"/>
      <c r="G4306" s="487"/>
      <c r="H4306" s="488"/>
      <c r="I4306" s="480" t="e">
        <f>I4304+I4305</f>
        <v>#REF!</v>
      </c>
      <c r="P4306" s="493"/>
      <c r="Q4306" s="493"/>
    </row>
    <row r="4307" spans="1:17" ht="15" customHeight="1">
      <c r="A4307" s="664"/>
      <c r="B4307" s="503"/>
      <c r="C4307" s="504"/>
      <c r="D4307" s="503"/>
      <c r="E4307" s="504"/>
      <c r="F4307" s="504"/>
      <c r="G4307" s="505"/>
      <c r="H4307" s="506"/>
      <c r="I4307" s="507"/>
      <c r="P4307" s="493"/>
      <c r="Q4307" s="493"/>
    </row>
    <row r="4308" spans="1:17" ht="15" customHeight="1">
      <c r="A4308" s="556" t="s">
        <v>611</v>
      </c>
      <c r="B4308" s="503"/>
      <c r="C4308" s="504" t="s">
        <v>589</v>
      </c>
      <c r="D4308" s="503" t="s">
        <v>1157</v>
      </c>
      <c r="E4308" s="504"/>
      <c r="G4308" s="509"/>
      <c r="H4308" s="510"/>
      <c r="I4308" s="510"/>
      <c r="P4308" s="493"/>
      <c r="Q4308" s="493"/>
    </row>
    <row r="4309" spans="1:17" ht="15" customHeight="1">
      <c r="A4309" s="556" t="s">
        <v>613</v>
      </c>
      <c r="B4309" s="503"/>
      <c r="C4309" s="504" t="s">
        <v>589</v>
      </c>
      <c r="D4309" s="503" t="s">
        <v>1144</v>
      </c>
      <c r="E4309" s="504"/>
      <c r="G4309" s="509"/>
      <c r="H4309" s="510"/>
      <c r="I4309" s="510"/>
      <c r="P4309" s="493"/>
      <c r="Q4309" s="493"/>
    </row>
    <row r="4310" spans="1:17" ht="15" customHeight="1">
      <c r="A4310" s="652" t="s">
        <v>70</v>
      </c>
      <c r="B4310" s="653" t="s">
        <v>350</v>
      </c>
      <c r="C4310" s="654"/>
      <c r="D4310" s="655"/>
      <c r="E4310" s="441" t="s">
        <v>614</v>
      </c>
      <c r="F4310" s="652" t="s">
        <v>615</v>
      </c>
      <c r="G4310" s="656" t="s">
        <v>616</v>
      </c>
      <c r="H4310" s="657" t="s">
        <v>617</v>
      </c>
      <c r="I4310" s="657" t="s">
        <v>618</v>
      </c>
      <c r="P4310" s="493"/>
      <c r="Q4310" s="493"/>
    </row>
    <row r="4311" spans="1:17" ht="15" customHeight="1">
      <c r="A4311" s="658"/>
      <c r="B4311" s="659"/>
      <c r="C4311" s="660"/>
      <c r="D4311" s="661"/>
      <c r="E4311" s="447"/>
      <c r="F4311" s="658"/>
      <c r="G4311" s="662"/>
      <c r="H4311" s="663" t="s">
        <v>619</v>
      </c>
      <c r="I4311" s="663" t="s">
        <v>619</v>
      </c>
      <c r="P4311" s="493"/>
      <c r="Q4311" s="493"/>
    </row>
    <row r="4312" spans="1:17" ht="15" customHeight="1">
      <c r="A4312" s="450"/>
      <c r="B4312" s="451"/>
      <c r="C4312" s="452"/>
      <c r="D4312" s="490"/>
      <c r="E4312" s="491"/>
      <c r="F4312" s="492"/>
      <c r="G4312" s="456"/>
      <c r="H4312" s="457"/>
      <c r="I4312" s="457"/>
      <c r="P4312" s="493"/>
      <c r="Q4312" s="493"/>
    </row>
    <row r="4313" spans="1:17" ht="15" customHeight="1">
      <c r="A4313" s="458">
        <v>1</v>
      </c>
      <c r="B4313" s="459" t="s">
        <v>620</v>
      </c>
      <c r="D4313" s="495"/>
      <c r="E4313" s="496"/>
      <c r="F4313" s="497"/>
      <c r="G4313" s="464"/>
      <c r="H4313" s="465"/>
      <c r="I4313" s="466"/>
      <c r="P4313" s="493"/>
      <c r="Q4313" s="493"/>
    </row>
    <row r="4314" spans="1:17" ht="15" customHeight="1">
      <c r="A4314" s="458"/>
      <c r="B4314" s="459"/>
      <c r="C4314" s="460" t="s">
        <v>621</v>
      </c>
      <c r="D4314" s="495" t="s">
        <v>622</v>
      </c>
      <c r="E4314" s="496" t="s">
        <v>623</v>
      </c>
      <c r="F4314" s="497" t="s">
        <v>624</v>
      </c>
      <c r="G4314" s="464">
        <v>1E-3</v>
      </c>
      <c r="H4314" s="465">
        <v>133600</v>
      </c>
      <c r="I4314" s="665">
        <f>+G4314*H4314</f>
        <v>133.6</v>
      </c>
      <c r="P4314" s="493"/>
      <c r="Q4314" s="493"/>
    </row>
    <row r="4315" spans="1:17" ht="15" customHeight="1">
      <c r="A4315" s="458"/>
      <c r="B4315" s="459"/>
      <c r="C4315" s="460" t="s">
        <v>621</v>
      </c>
      <c r="D4315" s="495" t="s">
        <v>1145</v>
      </c>
      <c r="E4315" s="496" t="s">
        <v>626</v>
      </c>
      <c r="F4315" s="497" t="s">
        <v>624</v>
      </c>
      <c r="G4315" s="464">
        <f>+G4314/10</f>
        <v>1E-4</v>
      </c>
      <c r="H4315" s="465">
        <v>234000</v>
      </c>
      <c r="I4315" s="665">
        <f>+G4315*H4315</f>
        <v>23.400000000000002</v>
      </c>
      <c r="P4315" s="493"/>
      <c r="Q4315" s="493"/>
    </row>
    <row r="4316" spans="1:17" ht="15" customHeight="1">
      <c r="A4316" s="458"/>
      <c r="B4316" s="459"/>
      <c r="C4316" s="460" t="s">
        <v>621</v>
      </c>
      <c r="D4316" s="495" t="s">
        <v>1146</v>
      </c>
      <c r="E4316" s="496" t="s">
        <v>627</v>
      </c>
      <c r="F4316" s="497" t="s">
        <v>624</v>
      </c>
      <c r="G4316" s="464">
        <v>1E-3</v>
      </c>
      <c r="H4316" s="465">
        <v>234000</v>
      </c>
      <c r="I4316" s="665">
        <f>+G4316*H4316</f>
        <v>234</v>
      </c>
      <c r="P4316" s="493"/>
      <c r="Q4316" s="493"/>
    </row>
    <row r="4317" spans="1:17" ht="15" customHeight="1">
      <c r="A4317" s="458"/>
      <c r="B4317" s="459"/>
      <c r="C4317" s="460" t="s">
        <v>621</v>
      </c>
      <c r="D4317" s="495" t="s">
        <v>1147</v>
      </c>
      <c r="E4317" s="496" t="s">
        <v>629</v>
      </c>
      <c r="F4317" s="497" t="s">
        <v>624</v>
      </c>
      <c r="G4317" s="464">
        <v>1E-3</v>
      </c>
      <c r="H4317" s="465">
        <v>234000</v>
      </c>
      <c r="I4317" s="665">
        <f>+G4317*H4317</f>
        <v>234</v>
      </c>
      <c r="P4317" s="493"/>
      <c r="Q4317" s="493"/>
    </row>
    <row r="4318" spans="1:17" ht="15" customHeight="1">
      <c r="A4318" s="458"/>
      <c r="B4318" s="459"/>
      <c r="D4318" s="495"/>
      <c r="E4318" s="496"/>
      <c r="F4318" s="497"/>
      <c r="G4318" s="464"/>
      <c r="H4318" s="465"/>
      <c r="I4318" s="466"/>
      <c r="P4318" s="493"/>
      <c r="Q4318" s="493"/>
    </row>
    <row r="4319" spans="1:17" ht="15" customHeight="1">
      <c r="A4319" s="458">
        <v>2</v>
      </c>
      <c r="B4319" s="459" t="s">
        <v>630</v>
      </c>
      <c r="D4319" s="495"/>
      <c r="E4319" s="496"/>
      <c r="F4319" s="497"/>
      <c r="G4319" s="464"/>
      <c r="H4319" s="465"/>
      <c r="I4319" s="466"/>
      <c r="P4319" s="493"/>
      <c r="Q4319" s="493"/>
    </row>
    <row r="4320" spans="1:17" ht="15" customHeight="1">
      <c r="A4320" s="458"/>
      <c r="B4320" s="459"/>
      <c r="C4320" s="460" t="s">
        <v>621</v>
      </c>
      <c r="D4320" s="495" t="s">
        <v>1158</v>
      </c>
      <c r="E4320" s="496"/>
      <c r="F4320" s="497" t="s">
        <v>96</v>
      </c>
      <c r="G4320" s="464">
        <v>0.17949999999999999</v>
      </c>
      <c r="H4320" s="465">
        <v>15100</v>
      </c>
      <c r="I4320" s="665">
        <f>+G4320*H4320</f>
        <v>2710.45</v>
      </c>
      <c r="P4320" s="493"/>
      <c r="Q4320" s="493"/>
    </row>
    <row r="4321" spans="1:17" ht="15" customHeight="1">
      <c r="A4321" s="458"/>
      <c r="B4321" s="459"/>
      <c r="C4321" s="460" t="s">
        <v>621</v>
      </c>
      <c r="D4321" s="495" t="s">
        <v>1159</v>
      </c>
      <c r="E4321" s="496"/>
      <c r="F4321" s="497" t="s">
        <v>707</v>
      </c>
      <c r="G4321" s="464">
        <v>5.2999999999999999E-2</v>
      </c>
      <c r="H4321" s="465">
        <v>10500</v>
      </c>
      <c r="I4321" s="665">
        <f>+G4321*H4321</f>
        <v>556.5</v>
      </c>
      <c r="P4321" s="493"/>
      <c r="Q4321" s="493"/>
    </row>
    <row r="4322" spans="1:17" ht="15" customHeight="1">
      <c r="A4322" s="458"/>
      <c r="B4322" s="472"/>
      <c r="D4322" s="495"/>
      <c r="E4322" s="496"/>
      <c r="F4322" s="497"/>
      <c r="G4322" s="464"/>
      <c r="H4322" s="465"/>
      <c r="I4322" s="466"/>
      <c r="P4322" s="493"/>
      <c r="Q4322" s="493"/>
    </row>
    <row r="4323" spans="1:17" ht="15" customHeight="1">
      <c r="A4323" s="458">
        <v>3</v>
      </c>
      <c r="B4323" s="459" t="s">
        <v>708</v>
      </c>
      <c r="D4323" s="495"/>
      <c r="E4323" s="496"/>
      <c r="F4323" s="497"/>
      <c r="G4323" s="464"/>
      <c r="H4323" s="465"/>
      <c r="I4323" s="466"/>
      <c r="P4323" s="493"/>
      <c r="Q4323" s="493"/>
    </row>
    <row r="4324" spans="1:17" ht="15" customHeight="1">
      <c r="A4324" s="458"/>
      <c r="B4324" s="459"/>
      <c r="C4324" s="460" t="s">
        <v>621</v>
      </c>
      <c r="D4324" s="495" t="s">
        <v>1160</v>
      </c>
      <c r="E4324" s="496"/>
      <c r="F4324" s="497" t="s">
        <v>783</v>
      </c>
      <c r="G4324" s="464">
        <v>1.5E-3</v>
      </c>
      <c r="H4324" s="465" t="e">
        <v>#REF!</v>
      </c>
      <c r="I4324" s="665" t="e">
        <f>+G4324*H4324</f>
        <v>#REF!</v>
      </c>
      <c r="P4324" s="493"/>
      <c r="Q4324" s="493"/>
    </row>
    <row r="4325" spans="1:17" ht="15" customHeight="1">
      <c r="A4325" s="458"/>
      <c r="B4325" s="472"/>
      <c r="C4325" s="460" t="s">
        <v>621</v>
      </c>
      <c r="D4325" s="495" t="s">
        <v>1161</v>
      </c>
      <c r="E4325" s="496"/>
      <c r="F4325" s="497" t="s">
        <v>783</v>
      </c>
      <c r="G4325" s="464">
        <v>5.0000000000000001E-4</v>
      </c>
      <c r="H4325" s="465" t="e">
        <v>#REF!</v>
      </c>
      <c r="I4325" s="665" t="e">
        <f>+G4325*H4325</f>
        <v>#REF!</v>
      </c>
      <c r="P4325" s="493"/>
      <c r="Q4325" s="493"/>
    </row>
    <row r="4326" spans="1:17" ht="15" customHeight="1">
      <c r="A4326" s="458"/>
      <c r="B4326" s="472"/>
      <c r="C4326" s="460" t="s">
        <v>621</v>
      </c>
      <c r="D4326" s="495" t="s">
        <v>1162</v>
      </c>
      <c r="E4326" s="496"/>
      <c r="F4326" s="497" t="s">
        <v>783</v>
      </c>
      <c r="G4326" s="464">
        <f>+G4324</f>
        <v>1.5E-3</v>
      </c>
      <c r="H4326" s="465">
        <v>11000</v>
      </c>
      <c r="I4326" s="665">
        <f>+G4326*H4326</f>
        <v>16.5</v>
      </c>
      <c r="P4326" s="493"/>
      <c r="Q4326" s="493"/>
    </row>
    <row r="4327" spans="1:17" ht="15" customHeight="1">
      <c r="A4327" s="511"/>
      <c r="B4327" s="512"/>
      <c r="D4327" s="495"/>
      <c r="E4327" s="496"/>
      <c r="F4327" s="497"/>
      <c r="G4327" s="464"/>
      <c r="H4327" s="465"/>
      <c r="I4327" s="466"/>
      <c r="P4327" s="493"/>
      <c r="Q4327" s="493"/>
    </row>
    <row r="4328" spans="1:17" ht="15" customHeight="1">
      <c r="A4328" s="473"/>
      <c r="B4328" s="474" t="s">
        <v>643</v>
      </c>
      <c r="C4328" s="475"/>
      <c r="D4328" s="498"/>
      <c r="E4328" s="499"/>
      <c r="F4328" s="500"/>
      <c r="G4328" s="479"/>
      <c r="H4328" s="480"/>
      <c r="I4328" s="480" t="e">
        <f>SUM(I4314:I4327)</f>
        <v>#REF!</v>
      </c>
      <c r="P4328" s="493"/>
      <c r="Q4328" s="493"/>
    </row>
    <row r="4329" spans="1:17" ht="15" customHeight="1">
      <c r="A4329" s="481"/>
      <c r="B4329" s="482" t="s">
        <v>644</v>
      </c>
      <c r="C4329" s="483"/>
      <c r="D4329" s="501"/>
      <c r="E4329" s="483"/>
      <c r="F4329" s="486">
        <v>0.15</v>
      </c>
      <c r="G4329" s="487"/>
      <c r="H4329" s="488"/>
      <c r="I4329" s="480" t="e">
        <f>I4328*F4329</f>
        <v>#REF!</v>
      </c>
      <c r="P4329" s="493"/>
      <c r="Q4329" s="493"/>
    </row>
    <row r="4330" spans="1:17" ht="15" customHeight="1">
      <c r="A4330" s="481"/>
      <c r="B4330" s="482" t="s">
        <v>645</v>
      </c>
      <c r="C4330" s="483"/>
      <c r="D4330" s="501"/>
      <c r="E4330" s="483"/>
      <c r="F4330" s="483"/>
      <c r="G4330" s="487"/>
      <c r="H4330" s="488"/>
      <c r="I4330" s="480" t="e">
        <f>I4328+I4329</f>
        <v>#REF!</v>
      </c>
      <c r="P4330" s="493"/>
      <c r="Q4330" s="493"/>
    </row>
    <row r="4331" spans="1:17" ht="15" customHeight="1">
      <c r="A4331" s="664"/>
      <c r="B4331" s="503"/>
      <c r="C4331" s="504"/>
      <c r="D4331" s="503"/>
      <c r="E4331" s="504"/>
      <c r="F4331" s="504"/>
      <c r="G4331" s="505"/>
      <c r="H4331" s="506"/>
      <c r="I4331" s="507"/>
      <c r="P4331" s="493"/>
      <c r="Q4331" s="493"/>
    </row>
    <row r="4332" spans="1:17" ht="15" customHeight="1">
      <c r="A4332" s="664"/>
      <c r="B4332" s="503"/>
      <c r="C4332" s="504"/>
      <c r="D4332" s="503"/>
      <c r="E4332" s="504"/>
      <c r="F4332" s="504"/>
      <c r="G4332" s="505"/>
      <c r="H4332" s="506"/>
      <c r="I4332" s="507"/>
      <c r="P4332" s="493"/>
      <c r="Q4332" s="493"/>
    </row>
    <row r="4333" spans="1:17" ht="15" customHeight="1">
      <c r="A4333" s="556" t="s">
        <v>611</v>
      </c>
      <c r="B4333" s="503"/>
      <c r="C4333" s="504" t="s">
        <v>589</v>
      </c>
      <c r="D4333" s="503" t="s">
        <v>1163</v>
      </c>
      <c r="E4333" s="504"/>
      <c r="G4333" s="509"/>
      <c r="H4333" s="510"/>
      <c r="I4333" s="510"/>
      <c r="P4333" s="493"/>
      <c r="Q4333" s="493"/>
    </row>
    <row r="4334" spans="1:17" ht="15" customHeight="1">
      <c r="A4334" s="556" t="s">
        <v>613</v>
      </c>
      <c r="B4334" s="503"/>
      <c r="C4334" s="504" t="s">
        <v>589</v>
      </c>
      <c r="D4334" s="503" t="s">
        <v>1144</v>
      </c>
      <c r="E4334" s="504"/>
      <c r="G4334" s="509"/>
      <c r="H4334" s="510"/>
      <c r="I4334" s="510"/>
      <c r="P4334" s="493"/>
      <c r="Q4334" s="493"/>
    </row>
    <row r="4335" spans="1:17" ht="15" customHeight="1">
      <c r="A4335" s="652" t="s">
        <v>70</v>
      </c>
      <c r="B4335" s="653" t="s">
        <v>350</v>
      </c>
      <c r="C4335" s="654"/>
      <c r="D4335" s="655"/>
      <c r="E4335" s="441" t="s">
        <v>614</v>
      </c>
      <c r="F4335" s="652" t="s">
        <v>615</v>
      </c>
      <c r="G4335" s="656" t="s">
        <v>616</v>
      </c>
      <c r="H4335" s="657" t="s">
        <v>617</v>
      </c>
      <c r="I4335" s="657" t="s">
        <v>618</v>
      </c>
      <c r="P4335" s="493"/>
      <c r="Q4335" s="493"/>
    </row>
    <row r="4336" spans="1:17" ht="15" customHeight="1">
      <c r="A4336" s="658"/>
      <c r="B4336" s="659"/>
      <c r="C4336" s="660"/>
      <c r="D4336" s="661"/>
      <c r="E4336" s="447"/>
      <c r="F4336" s="658"/>
      <c r="G4336" s="662"/>
      <c r="H4336" s="663" t="s">
        <v>619</v>
      </c>
      <c r="I4336" s="663" t="s">
        <v>619</v>
      </c>
      <c r="P4336" s="493"/>
      <c r="Q4336" s="493"/>
    </row>
    <row r="4337" spans="1:17" ht="15" customHeight="1">
      <c r="A4337" s="450"/>
      <c r="B4337" s="451"/>
      <c r="C4337" s="452"/>
      <c r="D4337" s="490"/>
      <c r="E4337" s="491"/>
      <c r="F4337" s="492"/>
      <c r="G4337" s="456"/>
      <c r="H4337" s="457"/>
      <c r="I4337" s="457"/>
      <c r="P4337" s="493"/>
      <c r="Q4337" s="493"/>
    </row>
    <row r="4338" spans="1:17" ht="15" customHeight="1">
      <c r="A4338" s="458">
        <v>1</v>
      </c>
      <c r="B4338" s="459" t="s">
        <v>620</v>
      </c>
      <c r="D4338" s="495"/>
      <c r="E4338" s="496"/>
      <c r="F4338" s="497"/>
      <c r="G4338" s="464"/>
      <c r="H4338" s="465"/>
      <c r="I4338" s="466"/>
      <c r="P4338" s="493"/>
      <c r="Q4338" s="493"/>
    </row>
    <row r="4339" spans="1:17" ht="15" customHeight="1">
      <c r="A4339" s="458"/>
      <c r="B4339" s="459"/>
      <c r="C4339" s="460" t="s">
        <v>621</v>
      </c>
      <c r="D4339" s="495" t="s">
        <v>622</v>
      </c>
      <c r="E4339" s="496" t="s">
        <v>623</v>
      </c>
      <c r="F4339" s="497" t="s">
        <v>624</v>
      </c>
      <c r="G4339" s="464">
        <v>0.03</v>
      </c>
      <c r="H4339" s="465">
        <v>133600</v>
      </c>
      <c r="I4339" s="466">
        <f>+G4339*H4339</f>
        <v>4008</v>
      </c>
      <c r="P4339" s="493"/>
      <c r="Q4339" s="493"/>
    </row>
    <row r="4340" spans="1:17" ht="15" customHeight="1">
      <c r="A4340" s="458"/>
      <c r="B4340" s="459"/>
      <c r="C4340" s="460" t="s">
        <v>621</v>
      </c>
      <c r="D4340" s="495" t="s">
        <v>1145</v>
      </c>
      <c r="E4340" s="496" t="s">
        <v>629</v>
      </c>
      <c r="F4340" s="497" t="s">
        <v>624</v>
      </c>
      <c r="G4340" s="464">
        <v>1.4999999999999999E-2</v>
      </c>
      <c r="H4340" s="465">
        <v>234000</v>
      </c>
      <c r="I4340" s="466">
        <f>+G4340*H4340</f>
        <v>3510</v>
      </c>
      <c r="P4340" s="493"/>
      <c r="Q4340" s="493"/>
    </row>
    <row r="4341" spans="1:17" ht="15" customHeight="1">
      <c r="A4341" s="458"/>
      <c r="B4341" s="459"/>
      <c r="D4341" s="495"/>
      <c r="E4341" s="496"/>
      <c r="F4341" s="497"/>
      <c r="G4341" s="464"/>
      <c r="H4341" s="465"/>
      <c r="I4341" s="466"/>
      <c r="P4341" s="493"/>
      <c r="Q4341" s="493"/>
    </row>
    <row r="4342" spans="1:17" ht="15" customHeight="1">
      <c r="A4342" s="458">
        <v>2</v>
      </c>
      <c r="B4342" s="459" t="s">
        <v>630</v>
      </c>
      <c r="D4342" s="495"/>
      <c r="F4342" s="497"/>
      <c r="G4342" s="464"/>
      <c r="H4342" s="465"/>
      <c r="I4342" s="466"/>
      <c r="P4342" s="493"/>
      <c r="Q4342" s="493"/>
    </row>
    <row r="4343" spans="1:17" ht="15" customHeight="1">
      <c r="A4343" s="458"/>
      <c r="B4343" s="459"/>
      <c r="C4343" s="460" t="s">
        <v>621</v>
      </c>
      <c r="D4343" s="495" t="s">
        <v>1164</v>
      </c>
      <c r="E4343" s="496"/>
      <c r="F4343" s="497" t="s">
        <v>1165</v>
      </c>
      <c r="G4343" s="464">
        <v>0.111</v>
      </c>
      <c r="H4343" s="465">
        <v>15100</v>
      </c>
      <c r="I4343" s="466">
        <f>+G4343*H4343</f>
        <v>1676.1</v>
      </c>
      <c r="P4343" s="493"/>
      <c r="Q4343" s="493"/>
    </row>
    <row r="4344" spans="1:17" ht="15" customHeight="1">
      <c r="A4344" s="458"/>
      <c r="B4344" s="472"/>
      <c r="D4344" s="495"/>
      <c r="E4344" s="496"/>
      <c r="F4344" s="497"/>
      <c r="G4344" s="464"/>
      <c r="H4344" s="465"/>
      <c r="I4344" s="466"/>
      <c r="P4344" s="493"/>
      <c r="Q4344" s="493"/>
    </row>
    <row r="4345" spans="1:17" ht="15" customHeight="1">
      <c r="A4345" s="458">
        <v>3</v>
      </c>
      <c r="B4345" s="459" t="s">
        <v>708</v>
      </c>
      <c r="D4345" s="495"/>
      <c r="E4345" s="496"/>
      <c r="F4345" s="497"/>
      <c r="G4345" s="464"/>
      <c r="H4345" s="465"/>
      <c r="I4345" s="466"/>
      <c r="P4345" s="493"/>
      <c r="Q4345" s="493"/>
    </row>
    <row r="4346" spans="1:17" ht="15" customHeight="1">
      <c r="A4346" s="458"/>
      <c r="B4346" s="459"/>
      <c r="C4346" s="460" t="s">
        <v>621</v>
      </c>
      <c r="D4346" s="495" t="s">
        <v>1150</v>
      </c>
      <c r="E4346" s="496"/>
      <c r="F4346" s="497" t="s">
        <v>6</v>
      </c>
      <c r="G4346" s="464">
        <v>1</v>
      </c>
      <c r="H4346" s="465">
        <v>6500</v>
      </c>
      <c r="I4346" s="466">
        <f>+G4346*H4346</f>
        <v>6500</v>
      </c>
      <c r="P4346" s="493"/>
      <c r="Q4346" s="493"/>
    </row>
    <row r="4347" spans="1:17" ht="15" customHeight="1">
      <c r="A4347" s="511"/>
      <c r="B4347" s="512"/>
      <c r="D4347" s="495"/>
      <c r="E4347" s="496"/>
      <c r="F4347" s="497"/>
      <c r="G4347" s="464"/>
      <c r="H4347" s="465"/>
      <c r="I4347" s="466"/>
      <c r="P4347" s="493"/>
      <c r="Q4347" s="493"/>
    </row>
    <row r="4348" spans="1:17" ht="15" customHeight="1">
      <c r="A4348" s="473"/>
      <c r="B4348" s="474" t="s">
        <v>643</v>
      </c>
      <c r="C4348" s="475"/>
      <c r="D4348" s="498"/>
      <c r="E4348" s="499"/>
      <c r="F4348" s="500"/>
      <c r="G4348" s="479"/>
      <c r="H4348" s="480"/>
      <c r="I4348" s="480">
        <f>SUM(I4339:I4347)</f>
        <v>15694.1</v>
      </c>
      <c r="P4348" s="493"/>
      <c r="Q4348" s="493"/>
    </row>
    <row r="4349" spans="1:17" ht="15" customHeight="1">
      <c r="A4349" s="481"/>
      <c r="B4349" s="482" t="s">
        <v>644</v>
      </c>
      <c r="C4349" s="483"/>
      <c r="D4349" s="501"/>
      <c r="E4349" s="483"/>
      <c r="F4349" s="486">
        <v>0.15</v>
      </c>
      <c r="G4349" s="487"/>
      <c r="H4349" s="488"/>
      <c r="I4349" s="480">
        <f>I4348*F4349</f>
        <v>2354.1149999999998</v>
      </c>
      <c r="P4349" s="493"/>
      <c r="Q4349" s="493"/>
    </row>
    <row r="4350" spans="1:17" ht="15" customHeight="1">
      <c r="A4350" s="481"/>
      <c r="B4350" s="482" t="s">
        <v>645</v>
      </c>
      <c r="C4350" s="483"/>
      <c r="D4350" s="501"/>
      <c r="E4350" s="483"/>
      <c r="F4350" s="483"/>
      <c r="G4350" s="487"/>
      <c r="H4350" s="488"/>
      <c r="I4350" s="480">
        <f>I4348+I4349</f>
        <v>18048.215</v>
      </c>
      <c r="P4350" s="493"/>
      <c r="Q4350" s="493"/>
    </row>
    <row r="4351" spans="1:17" ht="15" customHeight="1">
      <c r="A4351" s="664"/>
      <c r="B4351" s="503"/>
      <c r="C4351" s="504"/>
      <c r="D4351" s="503"/>
      <c r="E4351" s="504"/>
      <c r="F4351" s="504"/>
      <c r="G4351" s="505"/>
      <c r="H4351" s="506"/>
      <c r="I4351" s="507"/>
      <c r="P4351" s="493"/>
      <c r="Q4351" s="493"/>
    </row>
    <row r="4352" spans="1:17" ht="15" customHeight="1">
      <c r="A4352" s="556" t="s">
        <v>611</v>
      </c>
      <c r="B4352" s="503"/>
      <c r="C4352" s="504" t="s">
        <v>589</v>
      </c>
      <c r="D4352" s="503" t="s">
        <v>1166</v>
      </c>
      <c r="E4352" s="504"/>
      <c r="G4352" s="509"/>
      <c r="H4352" s="510"/>
      <c r="I4352" s="510"/>
      <c r="P4352" s="493"/>
      <c r="Q4352" s="493"/>
    </row>
    <row r="4353" spans="1:17" ht="15" customHeight="1">
      <c r="A4353" s="556" t="s">
        <v>613</v>
      </c>
      <c r="B4353" s="503"/>
      <c r="C4353" s="504" t="s">
        <v>589</v>
      </c>
      <c r="D4353" s="503" t="s">
        <v>601</v>
      </c>
      <c r="E4353" s="504"/>
      <c r="G4353" s="509"/>
      <c r="H4353" s="510"/>
      <c r="I4353" s="510"/>
      <c r="P4353" s="493"/>
      <c r="Q4353" s="493"/>
    </row>
    <row r="4354" spans="1:17" ht="15" customHeight="1">
      <c r="A4354" s="652" t="s">
        <v>70</v>
      </c>
      <c r="B4354" s="653" t="s">
        <v>350</v>
      </c>
      <c r="C4354" s="654"/>
      <c r="D4354" s="655"/>
      <c r="E4354" s="441" t="s">
        <v>614</v>
      </c>
      <c r="F4354" s="652" t="s">
        <v>615</v>
      </c>
      <c r="G4354" s="656" t="s">
        <v>616</v>
      </c>
      <c r="H4354" s="657" t="s">
        <v>617</v>
      </c>
      <c r="I4354" s="657" t="s">
        <v>618</v>
      </c>
      <c r="P4354" s="493"/>
      <c r="Q4354" s="493"/>
    </row>
    <row r="4355" spans="1:17" ht="15" customHeight="1">
      <c r="A4355" s="658"/>
      <c r="B4355" s="659"/>
      <c r="C4355" s="660"/>
      <c r="D4355" s="661"/>
      <c r="E4355" s="447"/>
      <c r="F4355" s="658"/>
      <c r="G4355" s="662"/>
      <c r="H4355" s="663" t="s">
        <v>619</v>
      </c>
      <c r="I4355" s="663" t="s">
        <v>619</v>
      </c>
      <c r="P4355" s="493"/>
      <c r="Q4355" s="493"/>
    </row>
    <row r="4356" spans="1:17" ht="15" customHeight="1">
      <c r="A4356" s="450"/>
      <c r="B4356" s="451"/>
      <c r="C4356" s="452"/>
      <c r="D4356" s="490"/>
      <c r="E4356" s="491"/>
      <c r="F4356" s="492"/>
      <c r="G4356" s="456"/>
      <c r="H4356" s="457"/>
      <c r="I4356" s="457"/>
      <c r="P4356" s="493"/>
      <c r="Q4356" s="493"/>
    </row>
    <row r="4357" spans="1:17" ht="15" customHeight="1">
      <c r="A4357" s="458">
        <v>1</v>
      </c>
      <c r="B4357" s="459" t="s">
        <v>620</v>
      </c>
      <c r="D4357" s="495"/>
      <c r="E4357" s="496"/>
      <c r="F4357" s="497"/>
      <c r="G4357" s="464"/>
      <c r="H4357" s="465"/>
      <c r="I4357" s="466"/>
      <c r="P4357" s="493"/>
      <c r="Q4357" s="493"/>
    </row>
    <row r="4358" spans="1:17" ht="15" customHeight="1">
      <c r="A4358" s="458"/>
      <c r="B4358" s="459"/>
      <c r="C4358" s="460" t="s">
        <v>621</v>
      </c>
      <c r="D4358" s="495" t="s">
        <v>622</v>
      </c>
      <c r="E4358" s="496" t="s">
        <v>623</v>
      </c>
      <c r="F4358" s="497" t="s">
        <v>624</v>
      </c>
      <c r="G4358" s="464">
        <v>0.3</v>
      </c>
      <c r="H4358" s="465">
        <v>133600</v>
      </c>
      <c r="I4358" s="466">
        <f>+G4358*H4358</f>
        <v>40080</v>
      </c>
      <c r="P4358" s="493"/>
      <c r="Q4358" s="493"/>
    </row>
    <row r="4359" spans="1:17" ht="15" customHeight="1">
      <c r="A4359" s="458"/>
      <c r="B4359" s="459"/>
      <c r="C4359" s="460" t="s">
        <v>621</v>
      </c>
      <c r="D4359" s="495" t="s">
        <v>625</v>
      </c>
      <c r="E4359" s="496" t="s">
        <v>626</v>
      </c>
      <c r="F4359" s="497" t="s">
        <v>624</v>
      </c>
      <c r="G4359" s="464">
        <v>0.26</v>
      </c>
      <c r="H4359" s="465">
        <v>167000</v>
      </c>
      <c r="I4359" s="466">
        <f>+G4359*H4359</f>
        <v>43420</v>
      </c>
      <c r="P4359" s="493"/>
      <c r="Q4359" s="493"/>
    </row>
    <row r="4360" spans="1:17" ht="15" customHeight="1">
      <c r="A4360" s="458"/>
      <c r="B4360" s="459"/>
      <c r="C4360" s="460" t="s">
        <v>621</v>
      </c>
      <c r="D4360" s="495" t="s">
        <v>679</v>
      </c>
      <c r="E4360" s="496" t="s">
        <v>627</v>
      </c>
      <c r="F4360" s="497" t="s">
        <v>624</v>
      </c>
      <c r="G4360" s="464">
        <v>2.5999999999999999E-2</v>
      </c>
      <c r="H4360" s="465">
        <v>200300</v>
      </c>
      <c r="I4360" s="466">
        <f>+G4360*H4360</f>
        <v>5207.8</v>
      </c>
      <c r="P4360" s="493"/>
      <c r="Q4360" s="493"/>
    </row>
    <row r="4361" spans="1:17" ht="15" customHeight="1">
      <c r="A4361" s="458"/>
      <c r="B4361" s="459"/>
      <c r="C4361" s="460" t="s">
        <v>621</v>
      </c>
      <c r="D4361" s="495" t="s">
        <v>628</v>
      </c>
      <c r="E4361" s="496" t="s">
        <v>629</v>
      </c>
      <c r="F4361" s="497" t="s">
        <v>624</v>
      </c>
      <c r="G4361" s="464">
        <v>5.0000000000000001E-3</v>
      </c>
      <c r="H4361" s="465">
        <v>234000</v>
      </c>
      <c r="I4361" s="466">
        <f>+G4361*H4361</f>
        <v>1170</v>
      </c>
      <c r="P4361" s="493"/>
      <c r="Q4361" s="493"/>
    </row>
    <row r="4362" spans="1:17" ht="15" customHeight="1">
      <c r="A4362" s="458"/>
      <c r="B4362" s="459"/>
      <c r="D4362" s="495"/>
      <c r="E4362" s="496"/>
      <c r="F4362" s="497"/>
      <c r="G4362" s="464"/>
      <c r="H4362" s="465"/>
      <c r="I4362" s="466"/>
      <c r="P4362" s="493"/>
      <c r="Q4362" s="493"/>
    </row>
    <row r="4363" spans="1:17" ht="15" customHeight="1">
      <c r="A4363" s="458">
        <v>2</v>
      </c>
      <c r="B4363" s="459" t="s">
        <v>630</v>
      </c>
      <c r="D4363" s="495"/>
      <c r="E4363" s="496"/>
      <c r="F4363" s="497"/>
      <c r="G4363" s="464"/>
      <c r="H4363" s="465"/>
      <c r="I4363" s="466"/>
      <c r="P4363" s="493"/>
      <c r="Q4363" s="493"/>
    </row>
    <row r="4364" spans="1:17" ht="15" customHeight="1">
      <c r="A4364" s="458"/>
      <c r="B4364" s="459"/>
      <c r="C4364" s="460" t="s">
        <v>621</v>
      </c>
      <c r="D4364" s="495" t="s">
        <v>1167</v>
      </c>
      <c r="E4364" s="496"/>
      <c r="F4364" s="497" t="s">
        <v>652</v>
      </c>
      <c r="G4364" s="464">
        <f>0.03*1*1</f>
        <v>0.03</v>
      </c>
      <c r="H4364" s="465">
        <v>10000000</v>
      </c>
      <c r="I4364" s="466">
        <f>+G4364*H4364</f>
        <v>300000</v>
      </c>
      <c r="P4364" s="493"/>
      <c r="Q4364" s="493"/>
    </row>
    <row r="4365" spans="1:17" ht="15" customHeight="1">
      <c r="A4365" s="458"/>
      <c r="B4365" s="459"/>
      <c r="C4365" s="460" t="s">
        <v>621</v>
      </c>
      <c r="D4365" s="495" t="s">
        <v>1168</v>
      </c>
      <c r="E4365" s="496"/>
      <c r="F4365" s="497" t="s">
        <v>652</v>
      </c>
      <c r="G4365" s="464">
        <f>1.8*0.06*0.12</f>
        <v>1.2959999999999999E-2</v>
      </c>
      <c r="H4365" s="465">
        <v>8500000</v>
      </c>
      <c r="I4365" s="466">
        <f>+G4365*H4365</f>
        <v>110160</v>
      </c>
      <c r="P4365" s="493"/>
      <c r="Q4365" s="493"/>
    </row>
    <row r="4366" spans="1:17" ht="15" customHeight="1">
      <c r="A4366" s="458"/>
      <c r="B4366" s="459"/>
      <c r="C4366" s="460" t="s">
        <v>621</v>
      </c>
      <c r="D4366" s="495" t="s">
        <v>1169</v>
      </c>
      <c r="E4366" s="496"/>
      <c r="F4366" s="497" t="s">
        <v>96</v>
      </c>
      <c r="G4366" s="464">
        <v>0.05</v>
      </c>
      <c r="H4366" s="465">
        <v>18000</v>
      </c>
      <c r="I4366" s="466">
        <f>+G4366*H4366</f>
        <v>900</v>
      </c>
      <c r="P4366" s="493"/>
      <c r="Q4366" s="493"/>
    </row>
    <row r="4367" spans="1:17" ht="15" customHeight="1">
      <c r="A4367" s="511"/>
      <c r="B4367" s="512"/>
      <c r="C4367" s="513"/>
      <c r="D4367" s="514"/>
      <c r="E4367" s="515"/>
      <c r="F4367" s="516"/>
      <c r="G4367" s="517"/>
      <c r="H4367" s="518"/>
      <c r="I4367" s="518"/>
      <c r="P4367" s="493"/>
      <c r="Q4367" s="493"/>
    </row>
    <row r="4368" spans="1:17" ht="15" customHeight="1">
      <c r="A4368" s="473"/>
      <c r="B4368" s="474" t="s">
        <v>643</v>
      </c>
      <c r="C4368" s="475"/>
      <c r="D4368" s="498"/>
      <c r="E4368" s="499"/>
      <c r="F4368" s="500"/>
      <c r="G4368" s="479"/>
      <c r="H4368" s="480"/>
      <c r="I4368" s="480">
        <f>SUM(I4358:I4366)</f>
        <v>500937.8</v>
      </c>
      <c r="P4368" s="493"/>
      <c r="Q4368" s="493"/>
    </row>
    <row r="4369" spans="1:17" ht="15" customHeight="1">
      <c r="A4369" s="481"/>
      <c r="B4369" s="482" t="s">
        <v>644</v>
      </c>
      <c r="C4369" s="483"/>
      <c r="D4369" s="501"/>
      <c r="E4369" s="483"/>
      <c r="F4369" s="486">
        <v>0.15</v>
      </c>
      <c r="G4369" s="487"/>
      <c r="H4369" s="488"/>
      <c r="I4369" s="480">
        <f>I4368*F4369</f>
        <v>75140.67</v>
      </c>
      <c r="P4369" s="493"/>
      <c r="Q4369" s="493"/>
    </row>
    <row r="4370" spans="1:17" ht="15" customHeight="1">
      <c r="A4370" s="481"/>
      <c r="B4370" s="482" t="s">
        <v>645</v>
      </c>
      <c r="C4370" s="483"/>
      <c r="D4370" s="501"/>
      <c r="E4370" s="483"/>
      <c r="F4370" s="483"/>
      <c r="G4370" s="487"/>
      <c r="H4370" s="488"/>
      <c r="I4370" s="480">
        <f>I4368+I4369</f>
        <v>576078.47</v>
      </c>
      <c r="P4370" s="493"/>
      <c r="Q4370" s="493"/>
    </row>
    <row r="4371" spans="1:17" ht="15" customHeight="1">
      <c r="A4371" s="481"/>
      <c r="B4371" s="482" t="s">
        <v>1170</v>
      </c>
      <c r="C4371" s="483"/>
      <c r="D4371" s="501"/>
      <c r="E4371" s="483"/>
      <c r="F4371" s="483"/>
      <c r="G4371" s="487"/>
      <c r="H4371" s="488"/>
      <c r="I4371" s="480">
        <f>I4370/3</f>
        <v>192026.15666666665</v>
      </c>
      <c r="P4371" s="493"/>
      <c r="Q4371" s="493"/>
    </row>
    <row r="4372" spans="1:17" ht="15" customHeight="1">
      <c r="A4372" s="664"/>
      <c r="B4372" s="503"/>
      <c r="C4372" s="504"/>
      <c r="D4372" s="503"/>
      <c r="E4372" s="504"/>
      <c r="F4372" s="504"/>
      <c r="G4372" s="505"/>
      <c r="H4372" s="506"/>
      <c r="I4372" s="507"/>
      <c r="P4372" s="493"/>
      <c r="Q4372" s="493"/>
    </row>
    <row r="4373" spans="1:17" ht="15" customHeight="1">
      <c r="A4373" s="556" t="s">
        <v>611</v>
      </c>
      <c r="B4373" s="503"/>
      <c r="C4373" s="504" t="s">
        <v>589</v>
      </c>
      <c r="D4373" s="503" t="s">
        <v>1171</v>
      </c>
      <c r="E4373" s="504"/>
      <c r="G4373" s="509"/>
      <c r="H4373" s="510"/>
      <c r="I4373" s="510"/>
      <c r="P4373" s="493"/>
      <c r="Q4373" s="493"/>
    </row>
    <row r="4374" spans="1:17" ht="15" customHeight="1">
      <c r="A4374" s="556" t="s">
        <v>613</v>
      </c>
      <c r="B4374" s="503"/>
      <c r="C4374" s="504" t="s">
        <v>589</v>
      </c>
      <c r="D4374" s="503" t="s">
        <v>607</v>
      </c>
      <c r="E4374" s="504"/>
      <c r="G4374" s="509"/>
      <c r="H4374" s="510"/>
      <c r="I4374" s="510"/>
      <c r="P4374" s="493"/>
      <c r="Q4374" s="493"/>
    </row>
    <row r="4375" spans="1:17" ht="15" customHeight="1">
      <c r="A4375" s="652" t="s">
        <v>70</v>
      </c>
      <c r="B4375" s="653" t="s">
        <v>350</v>
      </c>
      <c r="C4375" s="654"/>
      <c r="D4375" s="655"/>
      <c r="E4375" s="441" t="s">
        <v>614</v>
      </c>
      <c r="F4375" s="652" t="s">
        <v>615</v>
      </c>
      <c r="G4375" s="656" t="s">
        <v>616</v>
      </c>
      <c r="H4375" s="657" t="s">
        <v>617</v>
      </c>
      <c r="I4375" s="657" t="s">
        <v>618</v>
      </c>
      <c r="P4375" s="493"/>
      <c r="Q4375" s="493"/>
    </row>
    <row r="4376" spans="1:17" ht="15" customHeight="1">
      <c r="A4376" s="658"/>
      <c r="B4376" s="659"/>
      <c r="C4376" s="660"/>
      <c r="D4376" s="661"/>
      <c r="E4376" s="447"/>
      <c r="F4376" s="658"/>
      <c r="G4376" s="662"/>
      <c r="H4376" s="663" t="s">
        <v>619</v>
      </c>
      <c r="I4376" s="663" t="s">
        <v>619</v>
      </c>
      <c r="P4376" s="493"/>
      <c r="Q4376" s="493"/>
    </row>
    <row r="4377" spans="1:17" ht="15" customHeight="1">
      <c r="A4377" s="450"/>
      <c r="B4377" s="451"/>
      <c r="C4377" s="452"/>
      <c r="D4377" s="490"/>
      <c r="E4377" s="491"/>
      <c r="F4377" s="492"/>
      <c r="G4377" s="456"/>
      <c r="H4377" s="457"/>
      <c r="I4377" s="457"/>
      <c r="P4377" s="493"/>
      <c r="Q4377" s="493"/>
    </row>
    <row r="4378" spans="1:17" ht="15" customHeight="1">
      <c r="A4378" s="458">
        <v>1</v>
      </c>
      <c r="B4378" s="459" t="s">
        <v>620</v>
      </c>
      <c r="D4378" s="495"/>
      <c r="E4378" s="496"/>
      <c r="F4378" s="497"/>
      <c r="G4378" s="464"/>
      <c r="H4378" s="465"/>
      <c r="I4378" s="466"/>
      <c r="P4378" s="493"/>
      <c r="Q4378" s="493"/>
    </row>
    <row r="4379" spans="1:17" ht="15" customHeight="1">
      <c r="A4379" s="458"/>
      <c r="B4379" s="459"/>
      <c r="C4379" s="460" t="s">
        <v>621</v>
      </c>
      <c r="D4379" s="495" t="s">
        <v>622</v>
      </c>
      <c r="E4379" s="496" t="s">
        <v>623</v>
      </c>
      <c r="F4379" s="497" t="s">
        <v>624</v>
      </c>
      <c r="G4379" s="464">
        <v>7.0000000000000007E-2</v>
      </c>
      <c r="H4379" s="465">
        <f>H4358</f>
        <v>133600</v>
      </c>
      <c r="I4379" s="466">
        <f>+G4379*H4379</f>
        <v>9352</v>
      </c>
      <c r="P4379" s="493"/>
      <c r="Q4379" s="493"/>
    </row>
    <row r="4380" spans="1:17" ht="15" customHeight="1">
      <c r="A4380" s="458"/>
      <c r="B4380" s="459"/>
      <c r="C4380" s="460" t="s">
        <v>621</v>
      </c>
      <c r="D4380" s="495" t="s">
        <v>625</v>
      </c>
      <c r="E4380" s="496" t="s">
        <v>626</v>
      </c>
      <c r="F4380" s="497" t="s">
        <v>624</v>
      </c>
      <c r="G4380" s="464">
        <v>3.5000000000000003E-2</v>
      </c>
      <c r="H4380" s="465">
        <f>H4359</f>
        <v>167000</v>
      </c>
      <c r="I4380" s="466">
        <f>+G4380*H4380</f>
        <v>5845.0000000000009</v>
      </c>
      <c r="P4380" s="493"/>
      <c r="Q4380" s="493"/>
    </row>
    <row r="4381" spans="1:17" ht="15" customHeight="1">
      <c r="A4381" s="458"/>
      <c r="B4381" s="459"/>
      <c r="C4381" s="460" t="s">
        <v>621</v>
      </c>
      <c r="D4381" s="495" t="s">
        <v>679</v>
      </c>
      <c r="E4381" s="496" t="s">
        <v>627</v>
      </c>
      <c r="F4381" s="497" t="s">
        <v>624</v>
      </c>
      <c r="G4381" s="464">
        <v>4.0000000000000001E-3</v>
      </c>
      <c r="H4381" s="465">
        <f>H4360</f>
        <v>200300</v>
      </c>
      <c r="I4381" s="466">
        <f>+G4381*H4381</f>
        <v>801.2</v>
      </c>
      <c r="P4381" s="493"/>
      <c r="Q4381" s="493"/>
    </row>
    <row r="4382" spans="1:17" ht="15" customHeight="1">
      <c r="A4382" s="458"/>
      <c r="B4382" s="459"/>
      <c r="C4382" s="460" t="s">
        <v>621</v>
      </c>
      <c r="D4382" s="495" t="s">
        <v>628</v>
      </c>
      <c r="E4382" s="496" t="s">
        <v>629</v>
      </c>
      <c r="F4382" s="497" t="s">
        <v>624</v>
      </c>
      <c r="G4382" s="464">
        <v>4.0000000000000001E-3</v>
      </c>
      <c r="H4382" s="465">
        <f>H4361</f>
        <v>234000</v>
      </c>
      <c r="I4382" s="466">
        <f>+G4382*H4382</f>
        <v>936</v>
      </c>
      <c r="P4382" s="493"/>
      <c r="Q4382" s="493"/>
    </row>
    <row r="4383" spans="1:17" ht="15" customHeight="1">
      <c r="A4383" s="458"/>
      <c r="B4383" s="459"/>
      <c r="D4383" s="495"/>
      <c r="E4383" s="496"/>
      <c r="F4383" s="497"/>
      <c r="G4383" s="464"/>
      <c r="H4383" s="465"/>
      <c r="I4383" s="466"/>
      <c r="P4383" s="493"/>
      <c r="Q4383" s="493"/>
    </row>
    <row r="4384" spans="1:17" ht="15" customHeight="1">
      <c r="A4384" s="458">
        <v>2</v>
      </c>
      <c r="B4384" s="459" t="s">
        <v>630</v>
      </c>
      <c r="D4384" s="495"/>
      <c r="E4384" s="496"/>
      <c r="F4384" s="497"/>
      <c r="G4384" s="464"/>
      <c r="H4384" s="465"/>
      <c r="I4384" s="466"/>
      <c r="P4384" s="493"/>
      <c r="Q4384" s="493"/>
    </row>
    <row r="4385" spans="1:17" ht="15" customHeight="1">
      <c r="A4385" s="458"/>
      <c r="B4385" s="459"/>
      <c r="C4385" s="460" t="s">
        <v>621</v>
      </c>
      <c r="D4385" s="495" t="s">
        <v>1172</v>
      </c>
      <c r="E4385" s="496"/>
      <c r="F4385" s="497" t="s">
        <v>607</v>
      </c>
      <c r="G4385" s="464">
        <v>1.05</v>
      </c>
      <c r="H4385" s="465">
        <v>130000</v>
      </c>
      <c r="I4385" s="466">
        <f>+G4385*H4385</f>
        <v>136500</v>
      </c>
      <c r="P4385" s="493"/>
      <c r="Q4385" s="493"/>
    </row>
    <row r="4386" spans="1:17" ht="15" customHeight="1">
      <c r="A4386" s="458"/>
      <c r="B4386" s="459"/>
      <c r="C4386" s="460" t="s">
        <v>621</v>
      </c>
      <c r="D4386" s="495" t="s">
        <v>1173</v>
      </c>
      <c r="E4386" s="496"/>
      <c r="F4386" s="497" t="s">
        <v>96</v>
      </c>
      <c r="G4386" s="464">
        <v>0.02</v>
      </c>
      <c r="H4386" s="465">
        <v>20000</v>
      </c>
      <c r="I4386" s="466">
        <f>+G4386*H4386</f>
        <v>400</v>
      </c>
      <c r="P4386" s="493"/>
      <c r="Q4386" s="493"/>
    </row>
    <row r="4387" spans="1:17" ht="15" customHeight="1">
      <c r="A4387" s="511"/>
      <c r="B4387" s="512"/>
      <c r="C4387" s="513"/>
      <c r="D4387" s="514"/>
      <c r="E4387" s="515"/>
      <c r="F4387" s="516"/>
      <c r="G4387" s="517"/>
      <c r="H4387" s="518"/>
      <c r="I4387" s="518"/>
      <c r="P4387" s="493"/>
      <c r="Q4387" s="493"/>
    </row>
    <row r="4388" spans="1:17" ht="15" customHeight="1">
      <c r="A4388" s="473"/>
      <c r="B4388" s="474" t="s">
        <v>643</v>
      </c>
      <c r="C4388" s="475"/>
      <c r="D4388" s="498"/>
      <c r="E4388" s="499"/>
      <c r="F4388" s="500"/>
      <c r="G4388" s="479"/>
      <c r="H4388" s="480"/>
      <c r="I4388" s="480">
        <f>SUM(I4379:I4386)</f>
        <v>153834.20000000001</v>
      </c>
      <c r="P4388" s="493"/>
      <c r="Q4388" s="493"/>
    </row>
    <row r="4389" spans="1:17" ht="15" customHeight="1">
      <c r="A4389" s="481"/>
      <c r="B4389" s="482" t="s">
        <v>644</v>
      </c>
      <c r="C4389" s="483"/>
      <c r="D4389" s="501"/>
      <c r="E4389" s="483"/>
      <c r="F4389" s="486">
        <v>0.15</v>
      </c>
      <c r="G4389" s="487"/>
      <c r="H4389" s="488"/>
      <c r="I4389" s="480">
        <f>I4388*F4389</f>
        <v>23075.13</v>
      </c>
      <c r="P4389" s="493"/>
      <c r="Q4389" s="493"/>
    </row>
    <row r="4390" spans="1:17" ht="15" customHeight="1">
      <c r="A4390" s="481"/>
      <c r="B4390" s="482" t="s">
        <v>645</v>
      </c>
      <c r="C4390" s="483"/>
      <c r="D4390" s="501"/>
      <c r="E4390" s="483"/>
      <c r="F4390" s="483"/>
      <c r="G4390" s="487"/>
      <c r="H4390" s="488"/>
      <c r="I4390" s="480">
        <f>I4388+I4389</f>
        <v>176909.33000000002</v>
      </c>
      <c r="P4390" s="493"/>
      <c r="Q4390" s="493"/>
    </row>
    <row r="4391" spans="1:17" ht="15" customHeight="1">
      <c r="A4391" s="493"/>
      <c r="B4391" s="666" t="s">
        <v>1174</v>
      </c>
      <c r="C4391" s="493"/>
      <c r="D4391" s="493"/>
      <c r="E4391" s="493"/>
      <c r="F4391" s="493"/>
      <c r="G4391" s="493"/>
      <c r="H4391" s="493"/>
      <c r="I4391" s="493"/>
      <c r="P4391" s="493"/>
      <c r="Q4391" s="493"/>
    </row>
    <row r="4393" spans="1:17" ht="15" customHeight="1">
      <c r="A4393" s="556" t="s">
        <v>611</v>
      </c>
      <c r="B4393" s="503"/>
      <c r="C4393" s="504" t="s">
        <v>589</v>
      </c>
      <c r="D4393" s="503" t="s">
        <v>1175</v>
      </c>
      <c r="E4393" s="504"/>
      <c r="G4393" s="509"/>
      <c r="H4393" s="510"/>
      <c r="I4393" s="510"/>
      <c r="P4393" s="493"/>
      <c r="Q4393" s="493"/>
    </row>
    <row r="4394" spans="1:17" ht="15" customHeight="1">
      <c r="A4394" s="556" t="s">
        <v>613</v>
      </c>
      <c r="B4394" s="503"/>
      <c r="C4394" s="504" t="s">
        <v>589</v>
      </c>
      <c r="D4394" s="503" t="s">
        <v>607</v>
      </c>
      <c r="E4394" s="504"/>
      <c r="G4394" s="509"/>
      <c r="H4394" s="510"/>
      <c r="I4394" s="510"/>
      <c r="P4394" s="493"/>
      <c r="Q4394" s="493"/>
    </row>
    <row r="4395" spans="1:17" ht="15" customHeight="1">
      <c r="A4395" s="652" t="s">
        <v>70</v>
      </c>
      <c r="B4395" s="653" t="s">
        <v>350</v>
      </c>
      <c r="C4395" s="654"/>
      <c r="D4395" s="655"/>
      <c r="E4395" s="441" t="s">
        <v>614</v>
      </c>
      <c r="F4395" s="652" t="s">
        <v>615</v>
      </c>
      <c r="G4395" s="656" t="s">
        <v>616</v>
      </c>
      <c r="H4395" s="657" t="s">
        <v>617</v>
      </c>
      <c r="I4395" s="657" t="s">
        <v>618</v>
      </c>
      <c r="P4395" s="493"/>
      <c r="Q4395" s="493"/>
    </row>
    <row r="4396" spans="1:17" ht="15" customHeight="1">
      <c r="A4396" s="658"/>
      <c r="B4396" s="659"/>
      <c r="C4396" s="660"/>
      <c r="D4396" s="661"/>
      <c r="E4396" s="447"/>
      <c r="F4396" s="658"/>
      <c r="G4396" s="662"/>
      <c r="H4396" s="663" t="s">
        <v>619</v>
      </c>
      <c r="I4396" s="663" t="s">
        <v>619</v>
      </c>
      <c r="P4396" s="493"/>
      <c r="Q4396" s="493"/>
    </row>
    <row r="4397" spans="1:17" ht="15" customHeight="1">
      <c r="A4397" s="450"/>
      <c r="B4397" s="451"/>
      <c r="C4397" s="452"/>
      <c r="D4397" s="490"/>
      <c r="E4397" s="491"/>
      <c r="F4397" s="492"/>
      <c r="G4397" s="456"/>
      <c r="H4397" s="457"/>
      <c r="I4397" s="457"/>
      <c r="P4397" s="493"/>
      <c r="Q4397" s="493"/>
    </row>
    <row r="4398" spans="1:17" ht="15" customHeight="1">
      <c r="A4398" s="458">
        <v>1</v>
      </c>
      <c r="B4398" s="459" t="s">
        <v>620</v>
      </c>
      <c r="D4398" s="495"/>
      <c r="E4398" s="496"/>
      <c r="F4398" s="497"/>
      <c r="G4398" s="464"/>
      <c r="H4398" s="465"/>
      <c r="I4398" s="466"/>
      <c r="P4398" s="493"/>
      <c r="Q4398" s="493"/>
    </row>
    <row r="4399" spans="1:17" ht="15" customHeight="1">
      <c r="A4399" s="458"/>
      <c r="B4399" s="459"/>
      <c r="C4399" s="460" t="s">
        <v>621</v>
      </c>
      <c r="D4399" s="495" t="s">
        <v>622</v>
      </c>
      <c r="E4399" s="496" t="s">
        <v>623</v>
      </c>
      <c r="F4399" s="497" t="s">
        <v>624</v>
      </c>
      <c r="G4399" s="464">
        <v>0.125</v>
      </c>
      <c r="H4399" s="465">
        <f>H4379</f>
        <v>133600</v>
      </c>
      <c r="I4399" s="466">
        <f>+G4399*H4399</f>
        <v>16700</v>
      </c>
      <c r="P4399" s="493"/>
      <c r="Q4399" s="493"/>
    </row>
    <row r="4400" spans="1:17" ht="15" customHeight="1">
      <c r="A4400" s="458"/>
      <c r="B4400" s="459"/>
      <c r="C4400" s="460" t="s">
        <v>621</v>
      </c>
      <c r="D4400" s="495" t="s">
        <v>628</v>
      </c>
      <c r="E4400" s="496" t="s">
        <v>629</v>
      </c>
      <c r="F4400" s="497" t="s">
        <v>624</v>
      </c>
      <c r="G4400" s="464">
        <v>0.01</v>
      </c>
      <c r="H4400" s="465">
        <f>H4382</f>
        <v>234000</v>
      </c>
      <c r="I4400" s="466">
        <f>+G4400*H4400</f>
        <v>2340</v>
      </c>
      <c r="P4400" s="493"/>
      <c r="Q4400" s="493"/>
    </row>
    <row r="4401" spans="1:17" ht="15" customHeight="1">
      <c r="A4401" s="458"/>
      <c r="B4401" s="459"/>
      <c r="D4401" s="495"/>
      <c r="E4401" s="496"/>
      <c r="F4401" s="497"/>
      <c r="G4401" s="464"/>
      <c r="H4401" s="465"/>
      <c r="I4401" s="466"/>
      <c r="P4401" s="493"/>
      <c r="Q4401" s="493"/>
    </row>
    <row r="4402" spans="1:17" ht="15" customHeight="1">
      <c r="A4402" s="458">
        <v>2</v>
      </c>
      <c r="B4402" s="459" t="s">
        <v>630</v>
      </c>
      <c r="D4402" s="495"/>
      <c r="E4402" s="496"/>
      <c r="F4402" s="497"/>
      <c r="G4402" s="464"/>
      <c r="H4402" s="465"/>
      <c r="I4402" s="466"/>
      <c r="P4402" s="493"/>
      <c r="Q4402" s="493"/>
    </row>
    <row r="4403" spans="1:17" ht="15" customHeight="1">
      <c r="A4403" s="458"/>
      <c r="B4403" s="459"/>
      <c r="C4403" s="460" t="s">
        <v>621</v>
      </c>
      <c r="D4403" s="495" t="s">
        <v>1176</v>
      </c>
      <c r="E4403" s="496"/>
      <c r="F4403" s="497" t="s">
        <v>607</v>
      </c>
      <c r="G4403" s="464">
        <v>0.6</v>
      </c>
      <c r="H4403" s="465">
        <v>12000</v>
      </c>
      <c r="I4403" s="466">
        <f>+G4403*H4403</f>
        <v>7200</v>
      </c>
      <c r="P4403" s="493"/>
      <c r="Q4403" s="493"/>
    </row>
    <row r="4404" spans="1:17" ht="15" customHeight="1">
      <c r="A4404" s="458"/>
      <c r="B4404" s="459"/>
      <c r="C4404" s="460" t="s">
        <v>621</v>
      </c>
      <c r="D4404" s="495" t="s">
        <v>757</v>
      </c>
      <c r="E4404" s="496"/>
      <c r="F4404" s="497" t="s">
        <v>636</v>
      </c>
      <c r="G4404" s="464">
        <v>1.3</v>
      </c>
      <c r="H4404" s="465">
        <v>15000</v>
      </c>
      <c r="I4404" s="466">
        <f>+G4404*H4404</f>
        <v>19500</v>
      </c>
      <c r="P4404" s="493"/>
      <c r="Q4404" s="493"/>
    </row>
    <row r="4405" spans="1:17" ht="15" customHeight="1">
      <c r="A4405" s="511"/>
      <c r="B4405" s="512"/>
      <c r="C4405" s="513"/>
      <c r="D4405" s="514"/>
      <c r="E4405" s="515"/>
      <c r="F4405" s="516"/>
      <c r="G4405" s="517"/>
      <c r="H4405" s="518"/>
      <c r="I4405" s="518"/>
      <c r="P4405" s="493"/>
      <c r="Q4405" s="493"/>
    </row>
    <row r="4406" spans="1:17" ht="15" customHeight="1">
      <c r="A4406" s="473"/>
      <c r="B4406" s="474" t="s">
        <v>643</v>
      </c>
      <c r="C4406" s="475"/>
      <c r="D4406" s="498"/>
      <c r="E4406" s="499"/>
      <c r="F4406" s="500"/>
      <c r="G4406" s="479"/>
      <c r="H4406" s="480"/>
      <c r="I4406" s="480">
        <f>SUM(I4399:I4404)</f>
        <v>45740</v>
      </c>
      <c r="P4406" s="493"/>
      <c r="Q4406" s="493"/>
    </row>
    <row r="4407" spans="1:17" ht="15" customHeight="1">
      <c r="A4407" s="481"/>
      <c r="B4407" s="482" t="s">
        <v>644</v>
      </c>
      <c r="C4407" s="483"/>
      <c r="D4407" s="501"/>
      <c r="E4407" s="483"/>
      <c r="F4407" s="486">
        <v>0.15</v>
      </c>
      <c r="G4407" s="487"/>
      <c r="H4407" s="488"/>
      <c r="I4407" s="480">
        <f>I4406*F4407</f>
        <v>6861</v>
      </c>
      <c r="P4407" s="493"/>
      <c r="Q4407" s="493"/>
    </row>
    <row r="4408" spans="1:17" ht="15" customHeight="1">
      <c r="A4408" s="481"/>
      <c r="B4408" s="482" t="s">
        <v>645</v>
      </c>
      <c r="C4408" s="483"/>
      <c r="D4408" s="501"/>
      <c r="E4408" s="483"/>
      <c r="F4408" s="483"/>
      <c r="G4408" s="487"/>
      <c r="H4408" s="488"/>
      <c r="I4408" s="480">
        <f>I4406+I4407</f>
        <v>52601</v>
      </c>
      <c r="P4408" s="493"/>
      <c r="Q4408" s="493"/>
    </row>
    <row r="4410" spans="1:17" ht="15" customHeight="1">
      <c r="A4410" s="556" t="s">
        <v>611</v>
      </c>
      <c r="B4410" s="503"/>
      <c r="C4410" s="504" t="s">
        <v>589</v>
      </c>
      <c r="D4410" s="503" t="s">
        <v>1177</v>
      </c>
      <c r="E4410" s="504"/>
      <c r="G4410" s="509"/>
      <c r="H4410" s="510"/>
      <c r="I4410" s="510"/>
      <c r="P4410" s="493"/>
      <c r="Q4410" s="493"/>
    </row>
    <row r="4411" spans="1:17" ht="15" customHeight="1">
      <c r="A4411" s="556" t="s">
        <v>613</v>
      </c>
      <c r="B4411" s="503"/>
      <c r="C4411" s="504" t="s">
        <v>589</v>
      </c>
      <c r="D4411" s="503" t="s">
        <v>601</v>
      </c>
      <c r="E4411" s="504"/>
      <c r="G4411" s="509"/>
      <c r="H4411" s="510"/>
      <c r="I4411" s="510"/>
      <c r="P4411" s="493"/>
      <c r="Q4411" s="493"/>
    </row>
    <row r="4412" spans="1:17" ht="15" customHeight="1">
      <c r="A4412" s="652" t="s">
        <v>70</v>
      </c>
      <c r="B4412" s="653" t="s">
        <v>350</v>
      </c>
      <c r="C4412" s="654"/>
      <c r="D4412" s="655"/>
      <c r="E4412" s="441" t="s">
        <v>614</v>
      </c>
      <c r="F4412" s="652" t="s">
        <v>615</v>
      </c>
      <c r="G4412" s="656" t="s">
        <v>616</v>
      </c>
      <c r="H4412" s="657" t="s">
        <v>617</v>
      </c>
      <c r="I4412" s="657" t="s">
        <v>618</v>
      </c>
      <c r="P4412" s="493"/>
      <c r="Q4412" s="493"/>
    </row>
    <row r="4413" spans="1:17" ht="15" customHeight="1">
      <c r="A4413" s="658"/>
      <c r="B4413" s="659"/>
      <c r="C4413" s="660"/>
      <c r="D4413" s="661"/>
      <c r="E4413" s="447"/>
      <c r="F4413" s="658"/>
      <c r="G4413" s="662"/>
      <c r="H4413" s="663" t="s">
        <v>619</v>
      </c>
      <c r="I4413" s="663" t="s">
        <v>619</v>
      </c>
      <c r="P4413" s="493"/>
      <c r="Q4413" s="493"/>
    </row>
    <row r="4414" spans="1:17" ht="15" customHeight="1">
      <c r="A4414" s="450"/>
      <c r="B4414" s="451"/>
      <c r="C4414" s="452"/>
      <c r="D4414" s="490"/>
      <c r="E4414" s="491"/>
      <c r="F4414" s="492"/>
      <c r="G4414" s="456"/>
      <c r="H4414" s="457"/>
      <c r="I4414" s="457"/>
      <c r="P4414" s="493"/>
      <c r="Q4414" s="493"/>
    </row>
    <row r="4415" spans="1:17" ht="15" customHeight="1">
      <c r="A4415" s="458">
        <v>1</v>
      </c>
      <c r="B4415" s="459" t="s">
        <v>620</v>
      </c>
      <c r="D4415" s="495"/>
      <c r="E4415" s="496"/>
      <c r="F4415" s="497"/>
      <c r="G4415" s="464"/>
      <c r="H4415" s="465"/>
      <c r="I4415" s="466"/>
      <c r="P4415" s="493"/>
      <c r="Q4415" s="493"/>
    </row>
    <row r="4416" spans="1:17" ht="15" customHeight="1">
      <c r="A4416" s="458"/>
      <c r="B4416" s="459"/>
      <c r="C4416" s="460" t="s">
        <v>621</v>
      </c>
      <c r="D4416" s="495" t="s">
        <v>622</v>
      </c>
      <c r="E4416" s="496" t="s">
        <v>623</v>
      </c>
      <c r="F4416" s="497" t="s">
        <v>624</v>
      </c>
      <c r="G4416" s="464">
        <v>1</v>
      </c>
      <c r="H4416" s="465">
        <f>H4399</f>
        <v>133600</v>
      </c>
      <c r="I4416" s="466">
        <f>+G4416*H4416</f>
        <v>133600</v>
      </c>
      <c r="P4416" s="493"/>
      <c r="Q4416" s="493"/>
    </row>
    <row r="4417" spans="1:17" ht="15" customHeight="1">
      <c r="A4417" s="458"/>
      <c r="B4417" s="459"/>
      <c r="C4417" s="460" t="s">
        <v>621</v>
      </c>
      <c r="D4417" s="495" t="s">
        <v>628</v>
      </c>
      <c r="E4417" s="496" t="s">
        <v>629</v>
      </c>
      <c r="F4417" s="497" t="s">
        <v>624</v>
      </c>
      <c r="G4417" s="464">
        <v>5.0000000000000001E-3</v>
      </c>
      <c r="H4417" s="465">
        <f>H4400</f>
        <v>234000</v>
      </c>
      <c r="I4417" s="466">
        <f>+G4417*H4417</f>
        <v>1170</v>
      </c>
      <c r="P4417" s="493"/>
      <c r="Q4417" s="493"/>
    </row>
    <row r="4418" spans="1:17" ht="15" customHeight="1">
      <c r="A4418" s="458"/>
      <c r="B4418" s="459"/>
      <c r="D4418" s="495"/>
      <c r="E4418" s="496"/>
      <c r="F4418" s="497"/>
      <c r="G4418" s="464"/>
      <c r="H4418" s="465"/>
      <c r="I4418" s="466"/>
      <c r="P4418" s="493"/>
      <c r="Q4418" s="493"/>
    </row>
    <row r="4419" spans="1:17" ht="15" customHeight="1">
      <c r="A4419" s="458">
        <v>2</v>
      </c>
      <c r="B4419" s="459" t="s">
        <v>630</v>
      </c>
      <c r="D4419" s="495"/>
      <c r="E4419" s="496"/>
      <c r="F4419" s="497"/>
      <c r="G4419" s="464"/>
      <c r="H4419" s="465"/>
      <c r="I4419" s="466"/>
      <c r="P4419" s="493"/>
      <c r="Q4419" s="493"/>
    </row>
    <row r="4420" spans="1:17" ht="15" customHeight="1">
      <c r="A4420" s="458"/>
      <c r="B4420" s="459"/>
      <c r="C4420" s="460" t="s">
        <v>621</v>
      </c>
      <c r="D4420" s="495" t="s">
        <v>1178</v>
      </c>
      <c r="E4420" s="496"/>
      <c r="F4420" s="497" t="s">
        <v>652</v>
      </c>
      <c r="G4420" s="464">
        <v>0.15</v>
      </c>
      <c r="H4420" s="465">
        <v>281012</v>
      </c>
      <c r="I4420" s="466">
        <f>+G4420*H4420</f>
        <v>42151.799999999996</v>
      </c>
      <c r="P4420" s="493"/>
      <c r="Q4420" s="493"/>
    </row>
    <row r="4421" spans="1:17" ht="15" customHeight="1">
      <c r="A4421" s="458"/>
      <c r="B4421" s="459"/>
      <c r="C4421" s="460" t="s">
        <v>621</v>
      </c>
      <c r="D4421" s="495" t="s">
        <v>684</v>
      </c>
      <c r="E4421" s="496"/>
      <c r="F4421" s="497" t="s">
        <v>652</v>
      </c>
      <c r="G4421" s="464">
        <v>0.09</v>
      </c>
      <c r="H4421" s="465">
        <v>360000</v>
      </c>
      <c r="I4421" s="466">
        <f>+G4421*H4421</f>
        <v>32400</v>
      </c>
      <c r="P4421" s="493"/>
      <c r="Q4421" s="493"/>
    </row>
    <row r="4422" spans="1:17" ht="15" customHeight="1">
      <c r="A4422" s="458"/>
      <c r="B4422" s="459"/>
      <c r="C4422" s="460" t="s">
        <v>621</v>
      </c>
      <c r="D4422" s="495" t="s">
        <v>685</v>
      </c>
      <c r="E4422" s="496"/>
      <c r="F4422" s="497" t="s">
        <v>652</v>
      </c>
      <c r="G4422" s="464">
        <v>0.01</v>
      </c>
      <c r="H4422" s="465">
        <v>325734</v>
      </c>
      <c r="I4422" s="466"/>
      <c r="P4422" s="493"/>
      <c r="Q4422" s="493"/>
    </row>
    <row r="4423" spans="1:17" ht="15" customHeight="1">
      <c r="A4423" s="511"/>
      <c r="B4423" s="512"/>
      <c r="C4423" s="513"/>
      <c r="D4423" s="514"/>
      <c r="E4423" s="515"/>
      <c r="F4423" s="516"/>
      <c r="G4423" s="517"/>
      <c r="H4423" s="518"/>
      <c r="I4423" s="518"/>
      <c r="P4423" s="493"/>
      <c r="Q4423" s="493"/>
    </row>
    <row r="4424" spans="1:17" ht="15" customHeight="1">
      <c r="A4424" s="473"/>
      <c r="B4424" s="474" t="s">
        <v>643</v>
      </c>
      <c r="C4424" s="475"/>
      <c r="D4424" s="498"/>
      <c r="E4424" s="499"/>
      <c r="F4424" s="500"/>
      <c r="G4424" s="479"/>
      <c r="H4424" s="480"/>
      <c r="I4424" s="480">
        <f>SUM(I4416:I4421)</f>
        <v>209321.8</v>
      </c>
      <c r="P4424" s="493"/>
      <c r="Q4424" s="493"/>
    </row>
    <row r="4425" spans="1:17" ht="15" customHeight="1">
      <c r="A4425" s="481"/>
      <c r="B4425" s="482" t="s">
        <v>644</v>
      </c>
      <c r="C4425" s="483"/>
      <c r="D4425" s="501"/>
      <c r="E4425" s="483"/>
      <c r="F4425" s="486">
        <v>0.15</v>
      </c>
      <c r="G4425" s="487"/>
      <c r="H4425" s="488"/>
      <c r="I4425" s="480">
        <f>I4424*F4425</f>
        <v>31398.269999999997</v>
      </c>
      <c r="P4425" s="493"/>
      <c r="Q4425" s="493"/>
    </row>
    <row r="4426" spans="1:17" ht="15" customHeight="1">
      <c r="A4426" s="481"/>
      <c r="B4426" s="482" t="s">
        <v>645</v>
      </c>
      <c r="C4426" s="483"/>
      <c r="D4426" s="501"/>
      <c r="E4426" s="483"/>
      <c r="F4426" s="483"/>
      <c r="G4426" s="487"/>
      <c r="H4426" s="488"/>
      <c r="I4426" s="480">
        <f>I4424+I4425</f>
        <v>240720.06999999998</v>
      </c>
      <c r="P4426" s="493"/>
      <c r="Q4426" s="493"/>
    </row>
    <row r="4428" spans="1:17" ht="15" customHeight="1">
      <c r="A4428" s="433" t="s">
        <v>611</v>
      </c>
      <c r="B4428" s="434"/>
      <c r="C4428" s="419" t="s">
        <v>589</v>
      </c>
      <c r="D4428" s="434" t="s">
        <v>1179</v>
      </c>
      <c r="E4428" s="419"/>
      <c r="F4428" s="419"/>
      <c r="G4428" s="589"/>
      <c r="H4428" s="590"/>
      <c r="I4428" s="590"/>
    </row>
    <row r="4429" spans="1:17" ht="15" customHeight="1">
      <c r="A4429" s="433" t="s">
        <v>613</v>
      </c>
      <c r="B4429" s="434"/>
      <c r="C4429" s="419" t="s">
        <v>589</v>
      </c>
      <c r="D4429" s="434" t="s">
        <v>602</v>
      </c>
      <c r="E4429" s="419"/>
      <c r="F4429" s="419"/>
      <c r="G4429" s="589"/>
      <c r="H4429" s="590"/>
      <c r="I4429" s="590"/>
    </row>
    <row r="4430" spans="1:17" ht="15" customHeight="1">
      <c r="A4430" s="438" t="s">
        <v>70</v>
      </c>
      <c r="B4430" s="438" t="s">
        <v>350</v>
      </c>
      <c r="C4430" s="439"/>
      <c r="D4430" s="440"/>
      <c r="E4430" s="441" t="s">
        <v>614</v>
      </c>
      <c r="F4430" s="441" t="s">
        <v>615</v>
      </c>
      <c r="G4430" s="442" t="s">
        <v>616</v>
      </c>
      <c r="H4430" s="443" t="s">
        <v>617</v>
      </c>
      <c r="I4430" s="443" t="s">
        <v>618</v>
      </c>
    </row>
    <row r="4431" spans="1:17" ht="15" customHeight="1">
      <c r="A4431" s="444"/>
      <c r="B4431" s="444"/>
      <c r="C4431" s="445"/>
      <c r="D4431" s="446"/>
      <c r="E4431" s="447"/>
      <c r="F4431" s="447"/>
      <c r="G4431" s="448"/>
      <c r="H4431" s="449" t="s">
        <v>619</v>
      </c>
      <c r="I4431" s="449" t="s">
        <v>619</v>
      </c>
    </row>
    <row r="4432" spans="1:17" ht="15" customHeight="1">
      <c r="A4432" s="450"/>
      <c r="B4432" s="451"/>
      <c r="C4432" s="452"/>
      <c r="D4432" s="490"/>
      <c r="E4432" s="491"/>
      <c r="F4432" s="492"/>
      <c r="G4432" s="456"/>
      <c r="H4432" s="457"/>
      <c r="I4432" s="457"/>
    </row>
    <row r="4433" spans="1:9" ht="15" customHeight="1">
      <c r="A4433" s="458">
        <v>1</v>
      </c>
      <c r="B4433" s="459" t="s">
        <v>620</v>
      </c>
      <c r="D4433" s="495"/>
      <c r="E4433" s="496"/>
      <c r="F4433" s="497"/>
      <c r="G4433" s="464"/>
      <c r="H4433" s="465"/>
      <c r="I4433" s="466"/>
    </row>
    <row r="4434" spans="1:9" ht="15" customHeight="1">
      <c r="A4434" s="458"/>
      <c r="B4434" s="459"/>
      <c r="C4434" s="460" t="s">
        <v>621</v>
      </c>
      <c r="D4434" s="495" t="s">
        <v>622</v>
      </c>
      <c r="E4434" s="496" t="s">
        <v>623</v>
      </c>
      <c r="F4434" s="497" t="s">
        <v>624</v>
      </c>
      <c r="G4434" s="464">
        <v>0.13500000000000001</v>
      </c>
      <c r="H4434" s="465">
        <f>H4416</f>
        <v>133600</v>
      </c>
      <c r="I4434" s="466">
        <f>G4434*H4434</f>
        <v>18036</v>
      </c>
    </row>
    <row r="4435" spans="1:9" ht="15" customHeight="1">
      <c r="A4435" s="458"/>
      <c r="B4435" s="459"/>
      <c r="C4435" s="460" t="s">
        <v>621</v>
      </c>
      <c r="D4435" s="495" t="s">
        <v>659</v>
      </c>
      <c r="E4435" s="496" t="s">
        <v>626</v>
      </c>
      <c r="F4435" s="497" t="s">
        <v>624</v>
      </c>
      <c r="G4435" s="464">
        <v>0.22500000000000001</v>
      </c>
      <c r="H4435" s="465">
        <f>H4112</f>
        <v>167000</v>
      </c>
      <c r="I4435" s="466">
        <f>G4435*H4435</f>
        <v>37575</v>
      </c>
    </row>
    <row r="4436" spans="1:9" ht="15" customHeight="1">
      <c r="A4436" s="458"/>
      <c r="B4436" s="459"/>
      <c r="C4436" s="460" t="s">
        <v>621</v>
      </c>
      <c r="D4436" s="495" t="s">
        <v>660</v>
      </c>
      <c r="E4436" s="496" t="s">
        <v>627</v>
      </c>
      <c r="F4436" s="497" t="s">
        <v>624</v>
      </c>
      <c r="G4436" s="464">
        <v>2.3E-2</v>
      </c>
      <c r="H4436" s="465">
        <f>H4113</f>
        <v>200300</v>
      </c>
      <c r="I4436" s="466">
        <f>G4436*H4436</f>
        <v>4606.8999999999996</v>
      </c>
    </row>
    <row r="4437" spans="1:9" ht="15" customHeight="1">
      <c r="A4437" s="458"/>
      <c r="B4437" s="459"/>
      <c r="C4437" s="460" t="s">
        <v>621</v>
      </c>
      <c r="D4437" s="495" t="s">
        <v>628</v>
      </c>
      <c r="E4437" s="496" t="s">
        <v>629</v>
      </c>
      <c r="F4437" s="497" t="s">
        <v>624</v>
      </c>
      <c r="G4437" s="464">
        <v>7.0000000000000001E-3</v>
      </c>
      <c r="H4437" s="465">
        <f>H4114</f>
        <v>234000</v>
      </c>
      <c r="I4437" s="466">
        <f>G4437*H4437</f>
        <v>1638</v>
      </c>
    </row>
    <row r="4438" spans="1:9" ht="15" customHeight="1">
      <c r="A4438" s="458"/>
      <c r="B4438" s="459"/>
      <c r="D4438" s="495"/>
      <c r="E4438" s="496"/>
      <c r="F4438" s="497"/>
      <c r="G4438" s="464"/>
      <c r="H4438" s="465"/>
      <c r="I4438" s="466"/>
    </row>
    <row r="4439" spans="1:9" ht="15" customHeight="1">
      <c r="A4439" s="458">
        <v>2</v>
      </c>
      <c r="B4439" s="459" t="s">
        <v>630</v>
      </c>
      <c r="D4439" s="495"/>
      <c r="E4439" s="496"/>
      <c r="F4439" s="497"/>
      <c r="G4439" s="464"/>
      <c r="H4439" s="465"/>
      <c r="I4439" s="466"/>
    </row>
    <row r="4440" spans="1:9" ht="15" customHeight="1">
      <c r="A4440" s="458"/>
      <c r="B4440" s="459"/>
      <c r="C4440" s="460" t="s">
        <v>621</v>
      </c>
      <c r="D4440" s="495" t="s">
        <v>1180</v>
      </c>
      <c r="E4440" s="496"/>
      <c r="F4440" s="497" t="s">
        <v>602</v>
      </c>
      <c r="G4440" s="464">
        <v>1.2</v>
      </c>
      <c r="H4440" s="465">
        <v>109166.66666666701</v>
      </c>
      <c r="I4440" s="466">
        <f>G4440*H4440</f>
        <v>131000.00000000041</v>
      </c>
    </row>
    <row r="4441" spans="1:9" ht="15" customHeight="1">
      <c r="A4441" s="458"/>
      <c r="B4441" s="459"/>
      <c r="C4441" s="460" t="s">
        <v>621</v>
      </c>
      <c r="D4441" s="495" t="s">
        <v>1094</v>
      </c>
      <c r="E4441" s="496"/>
      <c r="F4441" s="497" t="s">
        <v>1114</v>
      </c>
      <c r="G4441" s="464">
        <v>35</v>
      </c>
      <c r="H4441" s="465">
        <f>H4440*0.35</f>
        <v>38208.333333333452</v>
      </c>
      <c r="I4441" s="466">
        <f>H4441</f>
        <v>38208.333333333452</v>
      </c>
    </row>
    <row r="4442" spans="1:9" ht="15" customHeight="1">
      <c r="A4442" s="511"/>
      <c r="B4442" s="512"/>
      <c r="C4442" s="513"/>
      <c r="D4442" s="514"/>
      <c r="E4442" s="515"/>
      <c r="F4442" s="516"/>
      <c r="G4442" s="517"/>
      <c r="H4442" s="518"/>
      <c r="I4442" s="518"/>
    </row>
    <row r="4443" spans="1:9" ht="15" customHeight="1">
      <c r="A4443" s="473"/>
      <c r="B4443" s="474" t="s">
        <v>643</v>
      </c>
      <c r="C4443" s="475"/>
      <c r="D4443" s="498"/>
      <c r="E4443" s="499"/>
      <c r="F4443" s="500"/>
      <c r="G4443" s="479"/>
      <c r="H4443" s="480"/>
      <c r="I4443" s="480">
        <f>SUM(I4432:I4442)</f>
        <v>231064.23333333386</v>
      </c>
    </row>
    <row r="4444" spans="1:9" ht="15" customHeight="1">
      <c r="A4444" s="481"/>
      <c r="B4444" s="482" t="s">
        <v>644</v>
      </c>
      <c r="C4444" s="483"/>
      <c r="D4444" s="501"/>
      <c r="E4444" s="483"/>
      <c r="F4444" s="486">
        <v>0.15</v>
      </c>
      <c r="G4444" s="487"/>
      <c r="H4444" s="488"/>
      <c r="I4444" s="480">
        <f>I4443*F4444</f>
        <v>34659.635000000075</v>
      </c>
    </row>
    <row r="4445" spans="1:9" ht="15" customHeight="1">
      <c r="A4445" s="481"/>
      <c r="B4445" s="482" t="s">
        <v>645</v>
      </c>
      <c r="C4445" s="483"/>
      <c r="D4445" s="501"/>
      <c r="E4445" s="483"/>
      <c r="F4445" s="483"/>
      <c r="G4445" s="487"/>
      <c r="H4445" s="488"/>
      <c r="I4445" s="480">
        <f>ROUNDUP(I4443+I4444,-2)</f>
        <v>265800</v>
      </c>
    </row>
    <row r="4448" spans="1:9" ht="15" customHeight="1">
      <c r="A4448" s="433" t="s">
        <v>611</v>
      </c>
      <c r="B4448" s="434"/>
      <c r="C4448" s="419" t="s">
        <v>589</v>
      </c>
      <c r="D4448" s="434" t="s">
        <v>1181</v>
      </c>
      <c r="E4448" s="419"/>
      <c r="F4448" s="419"/>
      <c r="G4448" s="589"/>
      <c r="H4448" s="590"/>
      <c r="I4448" s="590"/>
    </row>
    <row r="4449" spans="1:9" ht="15" customHeight="1">
      <c r="A4449" s="433" t="s">
        <v>613</v>
      </c>
      <c r="B4449" s="434"/>
      <c r="C4449" s="419" t="s">
        <v>589</v>
      </c>
      <c r="D4449" s="434" t="s">
        <v>602</v>
      </c>
      <c r="E4449" s="419"/>
      <c r="F4449" s="419"/>
      <c r="G4449" s="589"/>
      <c r="H4449" s="590"/>
      <c r="I4449" s="590"/>
    </row>
    <row r="4450" spans="1:9" ht="15" customHeight="1">
      <c r="A4450" s="438" t="s">
        <v>70</v>
      </c>
      <c r="B4450" s="1012" t="s">
        <v>350</v>
      </c>
      <c r="C4450" s="1014"/>
      <c r="D4450" s="1015"/>
      <c r="E4450" s="441" t="s">
        <v>614</v>
      </c>
      <c r="F4450" s="441" t="s">
        <v>615</v>
      </c>
      <c r="G4450" s="442" t="s">
        <v>616</v>
      </c>
      <c r="H4450" s="443" t="s">
        <v>617</v>
      </c>
      <c r="I4450" s="443" t="s">
        <v>618</v>
      </c>
    </row>
    <row r="4451" spans="1:9" ht="15" customHeight="1">
      <c r="A4451" s="444"/>
      <c r="B4451" s="1013"/>
      <c r="C4451" s="1016"/>
      <c r="D4451" s="1017"/>
      <c r="E4451" s="447"/>
      <c r="F4451" s="447"/>
      <c r="G4451" s="448"/>
      <c r="H4451" s="449" t="s">
        <v>619</v>
      </c>
      <c r="I4451" s="449" t="s">
        <v>619</v>
      </c>
    </row>
    <row r="4452" spans="1:9" ht="15" customHeight="1">
      <c r="A4452" s="450"/>
      <c r="B4452" s="451"/>
      <c r="C4452" s="452"/>
      <c r="D4452" s="490"/>
      <c r="E4452" s="491"/>
      <c r="F4452" s="492"/>
      <c r="G4452" s="456"/>
      <c r="H4452" s="457"/>
      <c r="I4452" s="457"/>
    </row>
    <row r="4453" spans="1:9" ht="15" customHeight="1">
      <c r="A4453" s="458">
        <v>1</v>
      </c>
      <c r="B4453" s="459" t="s">
        <v>620</v>
      </c>
      <c r="D4453" s="495"/>
      <c r="E4453" s="496"/>
      <c r="F4453" s="497"/>
      <c r="G4453" s="464"/>
      <c r="H4453" s="465"/>
      <c r="I4453" s="466"/>
    </row>
    <row r="4454" spans="1:9" ht="15" customHeight="1">
      <c r="A4454" s="458"/>
      <c r="B4454" s="459"/>
      <c r="C4454" s="460" t="s">
        <v>621</v>
      </c>
      <c r="D4454" s="495" t="s">
        <v>622</v>
      </c>
      <c r="E4454" s="496" t="s">
        <v>623</v>
      </c>
      <c r="F4454" s="497" t="s">
        <v>624</v>
      </c>
      <c r="G4454" s="464">
        <v>0.1</v>
      </c>
      <c r="H4454" s="465">
        <v>135000</v>
      </c>
      <c r="I4454" s="466">
        <f>G4454*H4454</f>
        <v>13500</v>
      </c>
    </row>
    <row r="4455" spans="1:9" ht="15" customHeight="1">
      <c r="A4455" s="458"/>
      <c r="B4455" s="459"/>
      <c r="C4455" s="460" t="s">
        <v>621</v>
      </c>
      <c r="D4455" s="495" t="s">
        <v>628</v>
      </c>
      <c r="E4455" s="496" t="s">
        <v>629</v>
      </c>
      <c r="F4455" s="497" t="s">
        <v>624</v>
      </c>
      <c r="G4455" s="464">
        <v>0.05</v>
      </c>
      <c r="H4455" s="465">
        <v>235000</v>
      </c>
      <c r="I4455" s="466">
        <f>G4455*H4455</f>
        <v>11750</v>
      </c>
    </row>
    <row r="4456" spans="1:9" ht="15" customHeight="1">
      <c r="A4456" s="458"/>
      <c r="B4456" s="459"/>
      <c r="D4456" s="495"/>
      <c r="E4456" s="496"/>
      <c r="F4456" s="497"/>
      <c r="G4456" s="464"/>
      <c r="H4456" s="465"/>
      <c r="I4456" s="466"/>
    </row>
    <row r="4457" spans="1:9" ht="15" customHeight="1">
      <c r="A4457" s="458">
        <v>2</v>
      </c>
      <c r="B4457" s="459" t="s">
        <v>630</v>
      </c>
      <c r="D4457" s="495"/>
      <c r="E4457" s="496"/>
      <c r="F4457" s="497"/>
      <c r="G4457" s="464"/>
      <c r="H4457" s="465"/>
      <c r="I4457" s="466"/>
    </row>
    <row r="4458" spans="1:9" ht="15" customHeight="1">
      <c r="A4458" s="458"/>
      <c r="B4458" s="459"/>
      <c r="C4458" s="460" t="s">
        <v>621</v>
      </c>
      <c r="D4458" s="495"/>
      <c r="E4458" s="496"/>
      <c r="F4458" s="497"/>
      <c r="G4458" s="464"/>
      <c r="H4458" s="465"/>
      <c r="I4458" s="466"/>
    </row>
    <row r="4459" spans="1:9" ht="15" customHeight="1">
      <c r="A4459" s="511"/>
      <c r="B4459" s="512"/>
      <c r="C4459" s="513"/>
      <c r="D4459" s="514"/>
      <c r="E4459" s="515"/>
      <c r="F4459" s="516"/>
      <c r="G4459" s="517"/>
      <c r="H4459" s="518"/>
      <c r="I4459" s="518"/>
    </row>
    <row r="4460" spans="1:9" ht="15" customHeight="1">
      <c r="A4460" s="473"/>
      <c r="B4460" s="474" t="s">
        <v>643</v>
      </c>
      <c r="C4460" s="475"/>
      <c r="D4460" s="498"/>
      <c r="E4460" s="499"/>
      <c r="F4460" s="500"/>
      <c r="G4460" s="479"/>
      <c r="H4460" s="480"/>
      <c r="I4460" s="480">
        <f>SUM(I4452:I4459)</f>
        <v>25250</v>
      </c>
    </row>
    <row r="4461" spans="1:9" ht="15" customHeight="1">
      <c r="A4461" s="481"/>
      <c r="B4461" s="482" t="s">
        <v>644</v>
      </c>
      <c r="C4461" s="483"/>
      <c r="D4461" s="501"/>
      <c r="E4461" s="483"/>
      <c r="F4461" s="486">
        <v>0</v>
      </c>
      <c r="G4461" s="487"/>
      <c r="H4461" s="488"/>
      <c r="I4461" s="480">
        <f>I4460*F4461</f>
        <v>0</v>
      </c>
    </row>
    <row r="4462" spans="1:9" ht="15" customHeight="1">
      <c r="A4462" s="481"/>
      <c r="B4462" s="482" t="s">
        <v>645</v>
      </c>
      <c r="C4462" s="483"/>
      <c r="D4462" s="501"/>
      <c r="E4462" s="483"/>
      <c r="F4462" s="483"/>
      <c r="G4462" s="487"/>
      <c r="H4462" s="488"/>
      <c r="I4462" s="480">
        <f>I4460+I4461</f>
        <v>25250</v>
      </c>
    </row>
    <row r="4464" spans="1:9" ht="15" customHeight="1">
      <c r="A4464" s="433" t="s">
        <v>611</v>
      </c>
      <c r="B4464" s="434"/>
      <c r="C4464" s="419" t="s">
        <v>589</v>
      </c>
      <c r="D4464" s="434" t="s">
        <v>1182</v>
      </c>
      <c r="E4464" s="419"/>
      <c r="F4464" s="419"/>
      <c r="G4464" s="589"/>
      <c r="H4464" s="590"/>
      <c r="I4464" s="590"/>
    </row>
    <row r="4465" spans="1:9" ht="15" customHeight="1">
      <c r="A4465" s="433" t="s">
        <v>613</v>
      </c>
      <c r="B4465" s="434"/>
      <c r="C4465" s="419" t="s">
        <v>589</v>
      </c>
      <c r="D4465" s="434" t="s">
        <v>601</v>
      </c>
      <c r="E4465" s="419"/>
      <c r="F4465" s="419"/>
      <c r="G4465" s="589"/>
      <c r="H4465" s="590"/>
      <c r="I4465" s="590"/>
    </row>
    <row r="4466" spans="1:9" ht="15" customHeight="1">
      <c r="A4466" s="438" t="s">
        <v>70</v>
      </c>
      <c r="B4466" s="1012" t="s">
        <v>350</v>
      </c>
      <c r="C4466" s="1014"/>
      <c r="D4466" s="1015"/>
      <c r="E4466" s="441" t="s">
        <v>614</v>
      </c>
      <c r="F4466" s="441" t="s">
        <v>615</v>
      </c>
      <c r="G4466" s="442" t="s">
        <v>616</v>
      </c>
      <c r="H4466" s="443" t="s">
        <v>617</v>
      </c>
      <c r="I4466" s="443" t="s">
        <v>618</v>
      </c>
    </row>
    <row r="4467" spans="1:9" ht="15" customHeight="1">
      <c r="A4467" s="444"/>
      <c r="B4467" s="1013"/>
      <c r="C4467" s="1016"/>
      <c r="D4467" s="1017"/>
      <c r="E4467" s="447"/>
      <c r="F4467" s="447"/>
      <c r="G4467" s="448"/>
      <c r="H4467" s="449" t="s">
        <v>619</v>
      </c>
      <c r="I4467" s="449" t="s">
        <v>619</v>
      </c>
    </row>
    <row r="4468" spans="1:9" ht="15" customHeight="1">
      <c r="A4468" s="450"/>
      <c r="B4468" s="451"/>
      <c r="C4468" s="452"/>
      <c r="D4468" s="490"/>
      <c r="E4468" s="491"/>
      <c r="F4468" s="492"/>
      <c r="G4468" s="456"/>
      <c r="H4468" s="457"/>
      <c r="I4468" s="457"/>
    </row>
    <row r="4469" spans="1:9" ht="15" customHeight="1">
      <c r="A4469" s="458">
        <v>1</v>
      </c>
      <c r="B4469" s="459" t="s">
        <v>620</v>
      </c>
      <c r="D4469" s="495"/>
      <c r="E4469" s="496"/>
      <c r="F4469" s="497"/>
      <c r="G4469" s="464"/>
      <c r="H4469" s="465"/>
      <c r="I4469" s="466"/>
    </row>
    <row r="4470" spans="1:9" ht="15" customHeight="1">
      <c r="A4470" s="458"/>
      <c r="B4470" s="459"/>
      <c r="C4470" s="460" t="s">
        <v>621</v>
      </c>
      <c r="D4470" s="495" t="s">
        <v>622</v>
      </c>
      <c r="E4470" s="496" t="s">
        <v>623</v>
      </c>
      <c r="F4470" s="497" t="s">
        <v>624</v>
      </c>
      <c r="G4470" s="464">
        <v>0.2</v>
      </c>
      <c r="H4470" s="465">
        <f>H4454</f>
        <v>135000</v>
      </c>
      <c r="I4470" s="466">
        <f>G4470*H4470</f>
        <v>27000</v>
      </c>
    </row>
    <row r="4471" spans="1:9" ht="15" customHeight="1">
      <c r="A4471" s="458"/>
      <c r="B4471" s="459"/>
      <c r="C4471" s="460" t="s">
        <v>621</v>
      </c>
      <c r="D4471" s="495" t="s">
        <v>628</v>
      </c>
      <c r="E4471" s="496" t="s">
        <v>629</v>
      </c>
      <c r="F4471" s="497" t="s">
        <v>624</v>
      </c>
      <c r="G4471" s="464">
        <v>0.02</v>
      </c>
      <c r="H4471" s="465">
        <f>H4455</f>
        <v>235000</v>
      </c>
      <c r="I4471" s="466">
        <f>G4471*H4471</f>
        <v>4700</v>
      </c>
    </row>
    <row r="4472" spans="1:9" ht="15" customHeight="1">
      <c r="A4472" s="458"/>
      <c r="B4472" s="459"/>
      <c r="D4472" s="495"/>
      <c r="E4472" s="496"/>
      <c r="F4472" s="497"/>
      <c r="G4472" s="464"/>
      <c r="H4472" s="465"/>
      <c r="I4472" s="466"/>
    </row>
    <row r="4473" spans="1:9" ht="15" customHeight="1">
      <c r="A4473" s="458">
        <v>2</v>
      </c>
      <c r="B4473" s="459" t="s">
        <v>630</v>
      </c>
      <c r="D4473" s="495"/>
      <c r="E4473" s="496"/>
      <c r="F4473" s="497"/>
      <c r="G4473" s="464"/>
      <c r="H4473" s="465"/>
      <c r="I4473" s="466"/>
    </row>
    <row r="4474" spans="1:9" ht="15" customHeight="1">
      <c r="A4474" s="458"/>
      <c r="B4474" s="459"/>
      <c r="C4474" s="460" t="s">
        <v>621</v>
      </c>
      <c r="D4474" s="495" t="s">
        <v>685</v>
      </c>
      <c r="E4474" s="496"/>
      <c r="F4474" s="497" t="s">
        <v>652</v>
      </c>
      <c r="G4474" s="464">
        <v>0.15</v>
      </c>
      <c r="H4474" s="465">
        <v>325734</v>
      </c>
      <c r="I4474" s="466">
        <f t="shared" ref="I4474:I4477" si="127">G4474*H4474</f>
        <v>48860.1</v>
      </c>
    </row>
    <row r="4475" spans="1:9" ht="15" customHeight="1">
      <c r="A4475" s="458"/>
      <c r="B4475" s="459"/>
      <c r="C4475" s="460" t="s">
        <v>621</v>
      </c>
      <c r="D4475" s="495" t="s">
        <v>1183</v>
      </c>
      <c r="E4475" s="496"/>
      <c r="F4475" s="497" t="s">
        <v>652</v>
      </c>
      <c r="G4475" s="464">
        <v>0.25</v>
      </c>
      <c r="H4475" s="465">
        <v>281012</v>
      </c>
      <c r="I4475" s="466">
        <f t="shared" si="127"/>
        <v>70253</v>
      </c>
    </row>
    <row r="4476" spans="1:9" ht="15" customHeight="1">
      <c r="A4476" s="458"/>
      <c r="B4476" s="459" t="s">
        <v>598</v>
      </c>
      <c r="D4476" s="495"/>
      <c r="E4476" s="496"/>
      <c r="F4476" s="497"/>
      <c r="G4476" s="464"/>
      <c r="H4476" s="465"/>
      <c r="I4476" s="466"/>
    </row>
    <row r="4477" spans="1:9" ht="15" customHeight="1">
      <c r="A4477" s="458"/>
      <c r="B4477" s="459"/>
      <c r="C4477" s="460" t="s">
        <v>621</v>
      </c>
      <c r="D4477" s="495" t="s">
        <v>1184</v>
      </c>
      <c r="E4477" s="496"/>
      <c r="F4477" s="497" t="s">
        <v>1185</v>
      </c>
      <c r="G4477" s="464">
        <v>1E-4</v>
      </c>
      <c r="H4477" s="465">
        <f>1000000*8</f>
        <v>8000000</v>
      </c>
      <c r="I4477" s="466">
        <f t="shared" si="127"/>
        <v>800</v>
      </c>
    </row>
    <row r="4478" spans="1:9" ht="15" customHeight="1">
      <c r="A4478" s="511"/>
      <c r="B4478" s="512"/>
      <c r="C4478" s="513"/>
      <c r="D4478" s="514"/>
      <c r="E4478" s="515"/>
      <c r="F4478" s="516"/>
      <c r="G4478" s="517"/>
      <c r="H4478" s="518"/>
      <c r="I4478" s="518"/>
    </row>
    <row r="4479" spans="1:9" ht="15" customHeight="1">
      <c r="A4479" s="473"/>
      <c r="B4479" s="474" t="s">
        <v>643</v>
      </c>
      <c r="C4479" s="475"/>
      <c r="D4479" s="498"/>
      <c r="E4479" s="499"/>
      <c r="F4479" s="500"/>
      <c r="G4479" s="479"/>
      <c r="H4479" s="480"/>
      <c r="I4479" s="480">
        <f>SUM(I4468:I4478)</f>
        <v>151613.1</v>
      </c>
    </row>
    <row r="4480" spans="1:9" ht="15" customHeight="1">
      <c r="A4480" s="481"/>
      <c r="B4480" s="482" t="s">
        <v>644</v>
      </c>
      <c r="C4480" s="483"/>
      <c r="D4480" s="501"/>
      <c r="E4480" s="483"/>
      <c r="F4480" s="486">
        <v>0.15</v>
      </c>
      <c r="G4480" s="487"/>
      <c r="H4480" s="488"/>
      <c r="I4480" s="480">
        <f>I4479*F4480</f>
        <v>22741.965</v>
      </c>
    </row>
    <row r="4481" spans="1:9" ht="15" customHeight="1">
      <c r="A4481" s="481"/>
      <c r="B4481" s="482" t="s">
        <v>645</v>
      </c>
      <c r="C4481" s="483"/>
      <c r="D4481" s="501"/>
      <c r="E4481" s="483"/>
      <c r="F4481" s="483"/>
      <c r="G4481" s="487"/>
      <c r="H4481" s="488"/>
      <c r="I4481" s="480">
        <f>I4479+I4480</f>
        <v>174355.065</v>
      </c>
    </row>
    <row r="4482" spans="1:9" ht="15" customHeight="1">
      <c r="A4482" s="556"/>
      <c r="B4482" s="503"/>
      <c r="C4482" s="504"/>
      <c r="D4482" s="503"/>
      <c r="E4482" s="504"/>
      <c r="F4482" s="504"/>
      <c r="G4482" s="505"/>
      <c r="H4482" s="506"/>
      <c r="I4482" s="507"/>
    </row>
    <row r="4483" spans="1:9" ht="15" customHeight="1">
      <c r="A4483" s="666"/>
      <c r="B4483" s="666"/>
      <c r="C4483" s="666"/>
      <c r="D4483" s="666"/>
      <c r="E4483" s="666"/>
      <c r="F4483" s="666"/>
      <c r="G4483" s="666"/>
      <c r="H4483" s="666"/>
      <c r="I4483" s="666"/>
    </row>
    <row r="4484" spans="1:9" ht="15" customHeight="1">
      <c r="A4484" s="433" t="s">
        <v>611</v>
      </c>
      <c r="B4484" s="434"/>
      <c r="C4484" s="419" t="s">
        <v>589</v>
      </c>
      <c r="D4484" s="434" t="s">
        <v>1186</v>
      </c>
      <c r="E4484" s="419"/>
      <c r="F4484" s="419"/>
      <c r="G4484" s="589"/>
      <c r="H4484" s="590"/>
      <c r="I4484" s="590"/>
    </row>
    <row r="4485" spans="1:9" ht="15" customHeight="1">
      <c r="A4485" s="433" t="s">
        <v>613</v>
      </c>
      <c r="B4485" s="434"/>
      <c r="C4485" s="419" t="s">
        <v>589</v>
      </c>
      <c r="D4485" s="434" t="s">
        <v>76</v>
      </c>
      <c r="E4485" s="419"/>
      <c r="F4485" s="419"/>
      <c r="G4485" s="589"/>
      <c r="H4485" s="590"/>
      <c r="I4485" s="590"/>
    </row>
    <row r="4486" spans="1:9" ht="15" customHeight="1">
      <c r="A4486" s="438" t="s">
        <v>70</v>
      </c>
      <c r="B4486" s="1012" t="s">
        <v>350</v>
      </c>
      <c r="C4486" s="1014"/>
      <c r="D4486" s="1015"/>
      <c r="E4486" s="441" t="s">
        <v>614</v>
      </c>
      <c r="F4486" s="441" t="s">
        <v>615</v>
      </c>
      <c r="G4486" s="442" t="s">
        <v>616</v>
      </c>
      <c r="H4486" s="443" t="s">
        <v>617</v>
      </c>
      <c r="I4486" s="443" t="s">
        <v>618</v>
      </c>
    </row>
    <row r="4487" spans="1:9" ht="15" customHeight="1">
      <c r="A4487" s="444"/>
      <c r="B4487" s="1013"/>
      <c r="C4487" s="1016"/>
      <c r="D4487" s="1017"/>
      <c r="E4487" s="447"/>
      <c r="F4487" s="447"/>
      <c r="G4487" s="448"/>
      <c r="H4487" s="449" t="s">
        <v>619</v>
      </c>
      <c r="I4487" s="449" t="s">
        <v>619</v>
      </c>
    </row>
    <row r="4488" spans="1:9" ht="15" customHeight="1">
      <c r="A4488" s="450"/>
      <c r="B4488" s="451"/>
      <c r="C4488" s="452"/>
      <c r="D4488" s="490"/>
      <c r="E4488" s="491"/>
      <c r="F4488" s="492"/>
      <c r="G4488" s="456"/>
      <c r="H4488" s="457"/>
      <c r="I4488" s="457"/>
    </row>
    <row r="4489" spans="1:9" ht="15" customHeight="1">
      <c r="A4489" s="458">
        <v>1</v>
      </c>
      <c r="B4489" s="459" t="s">
        <v>620</v>
      </c>
      <c r="D4489" s="495"/>
      <c r="E4489" s="496"/>
      <c r="F4489" s="497"/>
      <c r="G4489" s="464"/>
      <c r="H4489" s="465"/>
      <c r="I4489" s="466"/>
    </row>
    <row r="4490" spans="1:9" ht="15" customHeight="1">
      <c r="A4490" s="458"/>
      <c r="B4490" s="459"/>
      <c r="C4490" s="460" t="s">
        <v>621</v>
      </c>
      <c r="D4490" s="495" t="s">
        <v>1187</v>
      </c>
      <c r="E4490" s="496" t="s">
        <v>1188</v>
      </c>
      <c r="F4490" s="497" t="s">
        <v>1189</v>
      </c>
      <c r="G4490" s="464">
        <v>2</v>
      </c>
      <c r="H4490" s="465">
        <f>(8/3)*90000</f>
        <v>240000</v>
      </c>
      <c r="I4490" s="466">
        <f>G4490*H4490</f>
        <v>480000</v>
      </c>
    </row>
    <row r="4491" spans="1:9" ht="15" customHeight="1">
      <c r="A4491" s="458"/>
      <c r="B4491" s="459"/>
      <c r="D4491" s="495"/>
      <c r="E4491" s="496"/>
      <c r="F4491" s="497"/>
      <c r="G4491" s="464"/>
      <c r="H4491" s="465"/>
      <c r="I4491" s="466"/>
    </row>
    <row r="4492" spans="1:9" ht="15" customHeight="1">
      <c r="A4492" s="458"/>
      <c r="B4492" s="459"/>
      <c r="D4492" s="495"/>
      <c r="E4492" s="496"/>
      <c r="F4492" s="497"/>
      <c r="G4492" s="464"/>
      <c r="H4492" s="465"/>
      <c r="I4492" s="466"/>
    </row>
    <row r="4493" spans="1:9" ht="15" customHeight="1">
      <c r="A4493" s="458">
        <v>2</v>
      </c>
      <c r="B4493" s="459" t="s">
        <v>630</v>
      </c>
      <c r="D4493" s="495"/>
      <c r="E4493" s="496"/>
      <c r="F4493" s="497"/>
      <c r="G4493" s="464"/>
      <c r="H4493" s="465"/>
      <c r="I4493" s="466"/>
    </row>
    <row r="4494" spans="1:9" ht="15" customHeight="1">
      <c r="A4494" s="458"/>
      <c r="B4494" s="459"/>
      <c r="C4494" s="460" t="s">
        <v>621</v>
      </c>
      <c r="D4494" s="495" t="s">
        <v>1190</v>
      </c>
      <c r="E4494" s="496" t="s">
        <v>1191</v>
      </c>
      <c r="F4494" s="667" t="s">
        <v>272</v>
      </c>
      <c r="G4494" s="668">
        <v>3</v>
      </c>
      <c r="H4494" s="465">
        <v>10000</v>
      </c>
      <c r="I4494" s="466">
        <f>G4494*H4494</f>
        <v>30000</v>
      </c>
    </row>
    <row r="4495" spans="1:9" ht="15" customHeight="1">
      <c r="A4495" s="458"/>
      <c r="B4495" s="459"/>
      <c r="C4495" s="460" t="s">
        <v>621</v>
      </c>
      <c r="D4495" s="495" t="s">
        <v>1192</v>
      </c>
      <c r="E4495" s="496" t="s">
        <v>1193</v>
      </c>
      <c r="F4495" s="669" t="s">
        <v>272</v>
      </c>
      <c r="G4495" s="668">
        <v>400</v>
      </c>
      <c r="H4495" s="465">
        <v>2500</v>
      </c>
      <c r="I4495" s="466">
        <f t="shared" ref="I4495:I4496" si="128">G4495*H4495</f>
        <v>1000000</v>
      </c>
    </row>
    <row r="4496" spans="1:9" ht="15" customHeight="1">
      <c r="A4496" s="458"/>
      <c r="B4496" s="459"/>
      <c r="C4496" s="460" t="s">
        <v>621</v>
      </c>
      <c r="D4496" s="495" t="s">
        <v>1194</v>
      </c>
      <c r="E4496" s="496" t="s">
        <v>1195</v>
      </c>
      <c r="F4496" s="669" t="s">
        <v>96</v>
      </c>
      <c r="G4496" s="668">
        <v>3</v>
      </c>
      <c r="H4496" s="465">
        <v>110000</v>
      </c>
      <c r="I4496" s="466">
        <f t="shared" si="128"/>
        <v>330000</v>
      </c>
    </row>
    <row r="4497" spans="1:9" ht="15" customHeight="1">
      <c r="A4497" s="458"/>
      <c r="B4497" s="459"/>
      <c r="D4497" s="495"/>
      <c r="E4497" s="496"/>
      <c r="F4497" s="669"/>
      <c r="G4497" s="668"/>
      <c r="H4497" s="465"/>
      <c r="I4497" s="466"/>
    </row>
    <row r="4498" spans="1:9" ht="15" customHeight="1">
      <c r="A4498" s="458"/>
      <c r="B4498" s="459"/>
      <c r="D4498" s="495"/>
      <c r="E4498" s="496"/>
      <c r="F4498" s="497"/>
      <c r="G4498" s="464"/>
      <c r="H4498" s="465"/>
      <c r="I4498" s="466"/>
    </row>
    <row r="4499" spans="1:9" ht="15" customHeight="1">
      <c r="A4499" s="458"/>
      <c r="B4499" s="459"/>
      <c r="D4499" s="495"/>
      <c r="E4499" s="496"/>
      <c r="F4499" s="497"/>
      <c r="G4499" s="464"/>
      <c r="H4499" s="465"/>
      <c r="I4499" s="466"/>
    </row>
    <row r="4500" spans="1:9" ht="15" customHeight="1">
      <c r="A4500" s="458">
        <v>3</v>
      </c>
      <c r="B4500" s="459" t="s">
        <v>598</v>
      </c>
      <c r="D4500" s="495"/>
      <c r="E4500" s="496"/>
      <c r="F4500" s="497"/>
      <c r="G4500" s="464"/>
      <c r="H4500" s="465"/>
      <c r="I4500" s="466"/>
    </row>
    <row r="4501" spans="1:9" ht="15" customHeight="1">
      <c r="A4501" s="458"/>
      <c r="B4501" s="459"/>
      <c r="C4501" s="460" t="s">
        <v>621</v>
      </c>
      <c r="D4501" s="495" t="s">
        <v>1196</v>
      </c>
      <c r="E4501" s="496" t="s">
        <v>1197</v>
      </c>
      <c r="F4501" s="497" t="s">
        <v>764</v>
      </c>
      <c r="G4501" s="464">
        <v>2</v>
      </c>
      <c r="H4501" s="465">
        <f>875000/8</f>
        <v>109375</v>
      </c>
      <c r="I4501" s="466">
        <f t="shared" ref="I4501" si="129">G4501*H4501</f>
        <v>218750</v>
      </c>
    </row>
    <row r="4502" spans="1:9" ht="15" customHeight="1">
      <c r="A4502" s="511"/>
      <c r="B4502" s="512"/>
      <c r="C4502" s="513"/>
      <c r="D4502" s="514"/>
      <c r="E4502" s="515"/>
      <c r="F4502" s="516"/>
      <c r="G4502" s="517"/>
      <c r="H4502" s="518"/>
      <c r="I4502" s="518"/>
    </row>
    <row r="4503" spans="1:9" ht="15" customHeight="1">
      <c r="A4503" s="473"/>
      <c r="B4503" s="474" t="s">
        <v>643</v>
      </c>
      <c r="C4503" s="475"/>
      <c r="D4503" s="498"/>
      <c r="E4503" s="499"/>
      <c r="F4503" s="500"/>
      <c r="G4503" s="479"/>
      <c r="H4503" s="480"/>
      <c r="I4503" s="480">
        <f>SUM(I4488:I4502)</f>
        <v>2058750</v>
      </c>
    </row>
    <row r="4504" spans="1:9" ht="15" customHeight="1">
      <c r="A4504" s="481"/>
      <c r="B4504" s="482" t="s">
        <v>644</v>
      </c>
      <c r="C4504" s="483"/>
      <c r="D4504" s="501"/>
      <c r="E4504" s="483"/>
      <c r="F4504" s="486">
        <v>0.15</v>
      </c>
      <c r="G4504" s="487"/>
      <c r="H4504" s="488"/>
      <c r="I4504" s="480">
        <f>I4503*F4504</f>
        <v>308812.5</v>
      </c>
    </row>
    <row r="4505" spans="1:9" ht="15" customHeight="1">
      <c r="A4505" s="481"/>
      <c r="B4505" s="482" t="s">
        <v>645</v>
      </c>
      <c r="C4505" s="483"/>
      <c r="D4505" s="501"/>
      <c r="E4505" s="483"/>
      <c r="F4505" s="483"/>
      <c r="G4505" s="487"/>
      <c r="H4505" s="488"/>
      <c r="I4505" s="480">
        <f>I4503+I4504</f>
        <v>2367562.5</v>
      </c>
    </row>
    <row r="4507" spans="1:9" ht="15" customHeight="1">
      <c r="A4507" s="433" t="s">
        <v>611</v>
      </c>
      <c r="B4507" s="434"/>
      <c r="C4507" s="419" t="s">
        <v>589</v>
      </c>
      <c r="D4507" s="434" t="s">
        <v>1198</v>
      </c>
      <c r="E4507" s="419"/>
      <c r="F4507" s="419"/>
      <c r="G4507" s="589"/>
      <c r="H4507" s="590"/>
      <c r="I4507" s="590"/>
    </row>
    <row r="4508" spans="1:9" ht="15" customHeight="1">
      <c r="A4508" s="433" t="s">
        <v>613</v>
      </c>
      <c r="B4508" s="434"/>
      <c r="C4508" s="419" t="s">
        <v>589</v>
      </c>
      <c r="D4508" s="434" t="s">
        <v>272</v>
      </c>
      <c r="E4508" s="419"/>
      <c r="F4508" s="419"/>
      <c r="G4508" s="589"/>
      <c r="H4508" s="590"/>
      <c r="I4508" s="590"/>
    </row>
    <row r="4509" spans="1:9" ht="15" customHeight="1">
      <c r="A4509" s="438" t="s">
        <v>70</v>
      </c>
      <c r="B4509" s="1012" t="s">
        <v>350</v>
      </c>
      <c r="C4509" s="1014"/>
      <c r="D4509" s="1015"/>
      <c r="E4509" s="441" t="s">
        <v>614</v>
      </c>
      <c r="F4509" s="441" t="s">
        <v>615</v>
      </c>
      <c r="G4509" s="442" t="s">
        <v>616</v>
      </c>
      <c r="H4509" s="443" t="s">
        <v>617</v>
      </c>
      <c r="I4509" s="443" t="s">
        <v>618</v>
      </c>
    </row>
    <row r="4510" spans="1:9" ht="15" customHeight="1">
      <c r="A4510" s="444"/>
      <c r="B4510" s="1013"/>
      <c r="C4510" s="1016"/>
      <c r="D4510" s="1017"/>
      <c r="E4510" s="447"/>
      <c r="F4510" s="447"/>
      <c r="G4510" s="448"/>
      <c r="H4510" s="449" t="s">
        <v>619</v>
      </c>
      <c r="I4510" s="449" t="s">
        <v>619</v>
      </c>
    </row>
    <row r="4511" spans="1:9" ht="15" customHeight="1">
      <c r="A4511" s="450"/>
      <c r="B4511" s="451"/>
      <c r="C4511" s="452"/>
      <c r="D4511" s="490"/>
      <c r="E4511" s="491"/>
      <c r="F4511" s="492"/>
      <c r="G4511" s="456"/>
      <c r="H4511" s="457"/>
      <c r="I4511" s="457"/>
    </row>
    <row r="4512" spans="1:9" ht="15" customHeight="1">
      <c r="A4512" s="458">
        <v>1</v>
      </c>
      <c r="B4512" s="459" t="s">
        <v>620</v>
      </c>
      <c r="D4512" s="495"/>
      <c r="E4512" s="496"/>
      <c r="F4512" s="497"/>
      <c r="G4512" s="464"/>
      <c r="H4512" s="465"/>
      <c r="I4512" s="466"/>
    </row>
    <row r="4513" spans="1:9" ht="15" customHeight="1">
      <c r="A4513" s="458"/>
      <c r="B4513" s="459"/>
      <c r="C4513" s="460" t="s">
        <v>621</v>
      </c>
      <c r="D4513" s="495" t="s">
        <v>622</v>
      </c>
      <c r="E4513" s="496" t="s">
        <v>1199</v>
      </c>
      <c r="F4513" s="497" t="s">
        <v>764</v>
      </c>
      <c r="G4513" s="464">
        <f>0.1417/8</f>
        <v>1.7712499999999999E-2</v>
      </c>
      <c r="H4513" s="465">
        <v>75000</v>
      </c>
      <c r="I4513" s="466">
        <f>G4513*H4513</f>
        <v>1328.4375</v>
      </c>
    </row>
    <row r="4514" spans="1:9" ht="15" customHeight="1">
      <c r="A4514" s="458"/>
      <c r="B4514" s="459"/>
      <c r="C4514" s="460" t="s">
        <v>621</v>
      </c>
      <c r="D4514" s="495" t="s">
        <v>628</v>
      </c>
      <c r="E4514" s="496" t="s">
        <v>1200</v>
      </c>
      <c r="F4514" s="497" t="s">
        <v>764</v>
      </c>
      <c r="G4514" s="464">
        <f>0.0142/8</f>
        <v>1.7750000000000001E-3</v>
      </c>
      <c r="H4514" s="465">
        <v>120000</v>
      </c>
      <c r="I4514" s="466">
        <f>G4514*H4514</f>
        <v>213</v>
      </c>
    </row>
    <row r="4515" spans="1:9" ht="15" customHeight="1">
      <c r="A4515" s="458"/>
      <c r="B4515" s="459"/>
      <c r="D4515" s="495"/>
      <c r="E4515" s="496"/>
      <c r="F4515" s="497"/>
      <c r="G4515" s="464"/>
      <c r="H4515" s="465"/>
      <c r="I4515" s="466"/>
    </row>
    <row r="4516" spans="1:9" ht="15" customHeight="1">
      <c r="A4516" s="458">
        <v>2</v>
      </c>
      <c r="B4516" s="459" t="s">
        <v>630</v>
      </c>
      <c r="D4516" s="495"/>
      <c r="E4516" s="496"/>
      <c r="F4516" s="497"/>
      <c r="G4516" s="464"/>
      <c r="H4516" s="465"/>
      <c r="I4516" s="466"/>
    </row>
    <row r="4517" spans="1:9" ht="15" customHeight="1">
      <c r="A4517" s="458"/>
      <c r="B4517" s="459"/>
      <c r="C4517" s="460" t="s">
        <v>621</v>
      </c>
      <c r="D4517" s="495" t="s">
        <v>1201</v>
      </c>
      <c r="E4517" s="496" t="s">
        <v>1191</v>
      </c>
      <c r="F4517" s="667" t="s">
        <v>272</v>
      </c>
      <c r="G4517" s="668">
        <v>1.669</v>
      </c>
      <c r="H4517" s="465">
        <v>360000</v>
      </c>
      <c r="I4517" s="466">
        <f>G4517*H4517</f>
        <v>600840</v>
      </c>
    </row>
    <row r="4518" spans="1:9" ht="15" customHeight="1">
      <c r="A4518" s="458"/>
      <c r="B4518" s="459"/>
      <c r="C4518" s="460" t="s">
        <v>621</v>
      </c>
      <c r="D4518" s="495" t="s">
        <v>1202</v>
      </c>
      <c r="E4518" s="496" t="s">
        <v>1193</v>
      </c>
      <c r="F4518" s="669" t="s">
        <v>272</v>
      </c>
      <c r="G4518" s="668">
        <v>0.1479</v>
      </c>
      <c r="H4518" s="465">
        <v>190600</v>
      </c>
      <c r="I4518" s="466">
        <f t="shared" ref="I4518:I4519" si="130">G4518*H4518</f>
        <v>28189.74</v>
      </c>
    </row>
    <row r="4519" spans="1:9" ht="15" customHeight="1">
      <c r="A4519" s="458"/>
      <c r="B4519" s="459"/>
      <c r="C4519" s="460" t="s">
        <v>621</v>
      </c>
      <c r="D4519" s="495" t="s">
        <v>1203</v>
      </c>
      <c r="E4519" s="496" t="s">
        <v>1195</v>
      </c>
      <c r="F4519" s="669" t="s">
        <v>96</v>
      </c>
      <c r="G4519" s="668">
        <v>98.585700000000003</v>
      </c>
      <c r="H4519" s="465">
        <v>15100</v>
      </c>
      <c r="I4519" s="466">
        <f t="shared" si="130"/>
        <v>1488644.07</v>
      </c>
    </row>
    <row r="4520" spans="1:9" ht="15" customHeight="1">
      <c r="A4520" s="458"/>
      <c r="B4520" s="459"/>
      <c r="D4520" s="495"/>
      <c r="E4520" s="496"/>
      <c r="F4520" s="669"/>
      <c r="G4520" s="668"/>
      <c r="H4520" s="465"/>
      <c r="I4520" s="466"/>
    </row>
    <row r="4521" spans="1:9" ht="15" customHeight="1">
      <c r="A4521" s="458"/>
      <c r="B4521" s="459"/>
      <c r="D4521" s="495"/>
      <c r="E4521" s="496"/>
      <c r="F4521" s="497"/>
      <c r="G4521" s="464"/>
      <c r="H4521" s="465"/>
      <c r="I4521" s="466"/>
    </row>
    <row r="4522" spans="1:9" ht="15" customHeight="1">
      <c r="A4522" s="458"/>
      <c r="B4522" s="459"/>
      <c r="D4522" s="495"/>
      <c r="E4522" s="496"/>
      <c r="F4522" s="497"/>
      <c r="G4522" s="464"/>
      <c r="H4522" s="465"/>
      <c r="I4522" s="466"/>
    </row>
    <row r="4523" spans="1:9" ht="15" customHeight="1">
      <c r="A4523" s="458">
        <v>3</v>
      </c>
      <c r="B4523" s="459" t="s">
        <v>598</v>
      </c>
      <c r="D4523" s="495"/>
      <c r="E4523" s="496"/>
      <c r="F4523" s="497"/>
      <c r="G4523" s="464"/>
      <c r="H4523" s="465"/>
      <c r="I4523" s="466"/>
    </row>
    <row r="4524" spans="1:9" ht="15" customHeight="1">
      <c r="A4524" s="458"/>
      <c r="B4524" s="459"/>
      <c r="C4524" s="460" t="s">
        <v>621</v>
      </c>
      <c r="D4524" s="495" t="s">
        <v>1204</v>
      </c>
      <c r="E4524" s="496" t="s">
        <v>1197</v>
      </c>
      <c r="F4524" s="497" t="s">
        <v>764</v>
      </c>
      <c r="G4524" s="464">
        <v>7.1000000000000004E-3</v>
      </c>
      <c r="H4524" s="465" t="e">
        <v>#REF!</v>
      </c>
      <c r="I4524" s="466" t="e">
        <f t="shared" ref="I4524:I4528" si="131">G4524*H4524</f>
        <v>#REF!</v>
      </c>
    </row>
    <row r="4525" spans="1:9" ht="15" customHeight="1">
      <c r="A4525" s="458"/>
      <c r="B4525" s="459"/>
      <c r="C4525" s="460" t="s">
        <v>621</v>
      </c>
      <c r="D4525" s="495" t="s">
        <v>1205</v>
      </c>
      <c r="E4525" s="496" t="s">
        <v>1206</v>
      </c>
      <c r="F4525" s="497" t="s">
        <v>764</v>
      </c>
      <c r="G4525" s="464">
        <v>0.18229999999999999</v>
      </c>
      <c r="H4525" s="465" t="e">
        <v>#REF!</v>
      </c>
      <c r="I4525" s="466" t="e">
        <f t="shared" si="131"/>
        <v>#REF!</v>
      </c>
    </row>
    <row r="4526" spans="1:9" ht="15" customHeight="1">
      <c r="A4526" s="458"/>
      <c r="B4526" s="459"/>
      <c r="C4526" s="460" t="s">
        <v>621</v>
      </c>
      <c r="D4526" s="495" t="s">
        <v>1207</v>
      </c>
      <c r="E4526" s="496" t="s">
        <v>1208</v>
      </c>
      <c r="F4526" s="497" t="s">
        <v>764</v>
      </c>
      <c r="G4526" s="464">
        <v>4.3499999999999997E-2</v>
      </c>
      <c r="H4526" s="465">
        <v>187985.55381516801</v>
      </c>
      <c r="I4526" s="466">
        <f t="shared" si="131"/>
        <v>8177.3715909598077</v>
      </c>
    </row>
    <row r="4527" spans="1:9" ht="15" customHeight="1">
      <c r="A4527" s="458"/>
      <c r="B4527" s="459"/>
      <c r="C4527" s="460" t="s">
        <v>621</v>
      </c>
      <c r="D4527" s="495" t="s">
        <v>1209</v>
      </c>
      <c r="E4527" s="496" t="s">
        <v>1210</v>
      </c>
      <c r="F4527" s="497" t="s">
        <v>764</v>
      </c>
      <c r="G4527" s="464">
        <v>0.37880000000000003</v>
      </c>
      <c r="H4527" s="465">
        <v>54720</v>
      </c>
      <c r="I4527" s="466">
        <f t="shared" si="131"/>
        <v>20727.936000000002</v>
      </c>
    </row>
    <row r="4528" spans="1:9" ht="15" customHeight="1">
      <c r="A4528" s="458"/>
      <c r="B4528" s="459"/>
      <c r="C4528" s="460" t="s">
        <v>621</v>
      </c>
      <c r="D4528" s="495" t="s">
        <v>599</v>
      </c>
      <c r="E4528" s="496" t="s">
        <v>1211</v>
      </c>
      <c r="F4528" s="497" t="s">
        <v>764</v>
      </c>
      <c r="G4528" s="464">
        <v>1</v>
      </c>
      <c r="H4528" s="465">
        <v>3800</v>
      </c>
      <c r="I4528" s="466">
        <f t="shared" si="131"/>
        <v>3800</v>
      </c>
    </row>
    <row r="4529" spans="1:9" ht="15" customHeight="1">
      <c r="A4529" s="511"/>
      <c r="B4529" s="512"/>
      <c r="C4529" s="513"/>
      <c r="D4529" s="514"/>
      <c r="E4529" s="515"/>
      <c r="F4529" s="516"/>
      <c r="G4529" s="517"/>
      <c r="H4529" s="518"/>
      <c r="I4529" s="518"/>
    </row>
    <row r="4530" spans="1:9" ht="15" customHeight="1">
      <c r="A4530" s="473"/>
      <c r="B4530" s="474" t="s">
        <v>643</v>
      </c>
      <c r="C4530" s="475"/>
      <c r="D4530" s="498"/>
      <c r="E4530" s="499"/>
      <c r="F4530" s="500"/>
      <c r="G4530" s="479"/>
      <c r="H4530" s="480"/>
      <c r="I4530" s="480" t="e">
        <f>SUM(I4511:I4529)</f>
        <v>#REF!</v>
      </c>
    </row>
    <row r="4531" spans="1:9" ht="15" customHeight="1">
      <c r="A4531" s="481"/>
      <c r="B4531" s="482" t="s">
        <v>644</v>
      </c>
      <c r="C4531" s="483"/>
      <c r="D4531" s="501"/>
      <c r="E4531" s="483"/>
      <c r="F4531" s="486">
        <v>0.15</v>
      </c>
      <c r="G4531" s="487"/>
      <c r="H4531" s="488"/>
      <c r="I4531" s="480" t="e">
        <f>I4530*F4531</f>
        <v>#REF!</v>
      </c>
    </row>
    <row r="4532" spans="1:9" ht="15" customHeight="1">
      <c r="A4532" s="481"/>
      <c r="B4532" s="482" t="s">
        <v>645</v>
      </c>
      <c r="C4532" s="483"/>
      <c r="D4532" s="501"/>
      <c r="E4532" s="483"/>
      <c r="F4532" s="483"/>
      <c r="G4532" s="487"/>
      <c r="H4532" s="488"/>
      <c r="I4532" s="480" t="e">
        <f>I4530+I4531</f>
        <v>#REF!</v>
      </c>
    </row>
    <row r="4533" spans="1:9" ht="15" customHeight="1">
      <c r="A4533" s="556"/>
      <c r="B4533" s="503"/>
      <c r="C4533" s="504"/>
      <c r="D4533" s="503"/>
      <c r="E4533" s="504"/>
      <c r="F4533" s="504"/>
      <c r="G4533" s="505"/>
      <c r="H4533" s="506"/>
      <c r="I4533" s="507"/>
    </row>
    <row r="4534" spans="1:9" ht="15" customHeight="1">
      <c r="A4534" s="433" t="s">
        <v>611</v>
      </c>
      <c r="B4534" s="434"/>
      <c r="C4534" s="419" t="s">
        <v>589</v>
      </c>
      <c r="D4534" s="434" t="s">
        <v>1212</v>
      </c>
      <c r="E4534" s="419"/>
      <c r="F4534" s="419"/>
      <c r="G4534" s="589"/>
      <c r="H4534" s="590"/>
      <c r="I4534" s="590"/>
    </row>
    <row r="4535" spans="1:9" ht="15" customHeight="1">
      <c r="A4535" s="433" t="s">
        <v>613</v>
      </c>
      <c r="B4535" s="434"/>
      <c r="C4535" s="419" t="s">
        <v>589</v>
      </c>
      <c r="D4535" s="434" t="s">
        <v>272</v>
      </c>
      <c r="E4535" s="419"/>
      <c r="F4535" s="419"/>
      <c r="G4535" s="589"/>
      <c r="H4535" s="590"/>
      <c r="I4535" s="590"/>
    </row>
    <row r="4536" spans="1:9" ht="15" customHeight="1">
      <c r="A4536" s="438" t="s">
        <v>70</v>
      </c>
      <c r="B4536" s="1012" t="s">
        <v>350</v>
      </c>
      <c r="C4536" s="1014"/>
      <c r="D4536" s="1015"/>
      <c r="E4536" s="441" t="s">
        <v>614</v>
      </c>
      <c r="F4536" s="441" t="s">
        <v>615</v>
      </c>
      <c r="G4536" s="442" t="s">
        <v>616</v>
      </c>
      <c r="H4536" s="443" t="s">
        <v>617</v>
      </c>
      <c r="I4536" s="443" t="s">
        <v>618</v>
      </c>
    </row>
    <row r="4537" spans="1:9" ht="15" customHeight="1">
      <c r="A4537" s="444"/>
      <c r="B4537" s="1013"/>
      <c r="C4537" s="1016"/>
      <c r="D4537" s="1017"/>
      <c r="E4537" s="447"/>
      <c r="F4537" s="447"/>
      <c r="G4537" s="448"/>
      <c r="H4537" s="449" t="s">
        <v>619</v>
      </c>
      <c r="I4537" s="449" t="s">
        <v>619</v>
      </c>
    </row>
    <row r="4538" spans="1:9" ht="15" customHeight="1">
      <c r="A4538" s="450"/>
      <c r="B4538" s="451"/>
      <c r="C4538" s="452"/>
      <c r="D4538" s="490"/>
      <c r="E4538" s="491"/>
      <c r="F4538" s="492"/>
      <c r="G4538" s="456"/>
      <c r="H4538" s="457"/>
      <c r="I4538" s="457"/>
    </row>
    <row r="4539" spans="1:9" ht="15" customHeight="1">
      <c r="A4539" s="458">
        <v>1</v>
      </c>
      <c r="B4539" s="459" t="s">
        <v>620</v>
      </c>
      <c r="D4539" s="495"/>
      <c r="E4539" s="496"/>
      <c r="F4539" s="497"/>
      <c r="G4539" s="464"/>
      <c r="H4539" s="465"/>
      <c r="I4539" s="466"/>
    </row>
    <row r="4540" spans="1:9" ht="15" customHeight="1">
      <c r="A4540" s="458"/>
      <c r="B4540" s="459"/>
      <c r="C4540" s="460" t="s">
        <v>621</v>
      </c>
      <c r="D4540" s="495" t="s">
        <v>622</v>
      </c>
      <c r="E4540" s="496" t="s">
        <v>1199</v>
      </c>
      <c r="F4540" s="497" t="s">
        <v>1189</v>
      </c>
      <c r="G4540" s="464">
        <v>0.1</v>
      </c>
      <c r="H4540" s="465">
        <v>75000</v>
      </c>
      <c r="I4540" s="466">
        <f>G4540*H4540</f>
        <v>7500</v>
      </c>
    </row>
    <row r="4541" spans="1:9" ht="15" customHeight="1">
      <c r="A4541" s="458"/>
      <c r="B4541" s="459"/>
      <c r="C4541" s="460" t="s">
        <v>621</v>
      </c>
      <c r="D4541" s="495" t="s">
        <v>582</v>
      </c>
      <c r="E4541" s="496" t="s">
        <v>1188</v>
      </c>
      <c r="F4541" s="497" t="s">
        <v>1189</v>
      </c>
      <c r="G4541" s="464">
        <v>0.1</v>
      </c>
      <c r="H4541" s="465">
        <f>H4020</f>
        <v>167000</v>
      </c>
      <c r="I4541" s="466">
        <f t="shared" ref="I4541:I4543" si="132">G4541*H4541</f>
        <v>16700</v>
      </c>
    </row>
    <row r="4542" spans="1:9" ht="15" customHeight="1">
      <c r="A4542" s="458"/>
      <c r="B4542" s="459"/>
      <c r="C4542" s="460" t="s">
        <v>621</v>
      </c>
      <c r="D4542" s="495" t="s">
        <v>578</v>
      </c>
      <c r="E4542" s="496" t="s">
        <v>1200</v>
      </c>
      <c r="F4542" s="497" t="s">
        <v>1189</v>
      </c>
      <c r="G4542" s="464">
        <v>0.01</v>
      </c>
      <c r="H4542" s="465">
        <f>H4381</f>
        <v>200300</v>
      </c>
      <c r="I4542" s="466">
        <f t="shared" si="132"/>
        <v>2003</v>
      </c>
    </row>
    <row r="4543" spans="1:9" ht="15" customHeight="1">
      <c r="A4543" s="458"/>
      <c r="B4543" s="459"/>
      <c r="C4543" s="460" t="s">
        <v>621</v>
      </c>
      <c r="D4543" s="495" t="s">
        <v>628</v>
      </c>
      <c r="E4543" s="496" t="s">
        <v>1213</v>
      </c>
      <c r="F4543" s="497" t="s">
        <v>1189</v>
      </c>
      <c r="G4543" s="464">
        <v>5.0000000000000001E-3</v>
      </c>
      <c r="H4543" s="465">
        <v>120000</v>
      </c>
      <c r="I4543" s="466">
        <f t="shared" si="132"/>
        <v>600</v>
      </c>
    </row>
    <row r="4544" spans="1:9" ht="15" customHeight="1">
      <c r="A4544" s="458"/>
      <c r="B4544" s="459"/>
      <c r="D4544" s="495"/>
      <c r="E4544" s="496"/>
      <c r="F4544" s="497"/>
      <c r="G4544" s="464"/>
      <c r="H4544" s="465"/>
      <c r="I4544" s="466"/>
    </row>
    <row r="4545" spans="1:9" ht="15" customHeight="1">
      <c r="A4545" s="458">
        <v>2</v>
      </c>
      <c r="B4545" s="459" t="s">
        <v>630</v>
      </c>
      <c r="D4545" s="495"/>
      <c r="E4545" s="496"/>
      <c r="F4545" s="497"/>
      <c r="G4545" s="464"/>
      <c r="H4545" s="465"/>
      <c r="I4545" s="466"/>
    </row>
    <row r="4546" spans="1:9" ht="15" customHeight="1">
      <c r="A4546" s="458"/>
      <c r="B4546" s="459"/>
      <c r="C4546" s="460" t="s">
        <v>621</v>
      </c>
      <c r="D4546" s="495" t="s">
        <v>1214</v>
      </c>
      <c r="E4546" s="496" t="s">
        <v>1191</v>
      </c>
      <c r="F4546" s="667" t="s">
        <v>601</v>
      </c>
      <c r="G4546" s="668">
        <v>1.1000000000000001</v>
      </c>
      <c r="H4546" s="465">
        <v>35000</v>
      </c>
      <c r="I4546" s="466">
        <f>G4546*H4546</f>
        <v>38500</v>
      </c>
    </row>
    <row r="4547" spans="1:9" ht="15" customHeight="1">
      <c r="A4547" s="458"/>
      <c r="B4547" s="459"/>
      <c r="C4547" s="460" t="s">
        <v>621</v>
      </c>
      <c r="D4547" s="495" t="s">
        <v>967</v>
      </c>
      <c r="E4547" s="496" t="s">
        <v>1193</v>
      </c>
      <c r="F4547" s="669" t="s">
        <v>272</v>
      </c>
      <c r="G4547" s="668">
        <v>11.11</v>
      </c>
      <c r="H4547" s="465">
        <f>I2910</f>
        <v>5300</v>
      </c>
      <c r="I4547" s="466">
        <f t="shared" ref="I4547" si="133">G4547*H4547</f>
        <v>58883</v>
      </c>
    </row>
    <row r="4548" spans="1:9" ht="15" customHeight="1">
      <c r="A4548" s="458"/>
      <c r="B4548" s="459"/>
      <c r="D4548" s="495"/>
      <c r="E4548" s="496"/>
      <c r="F4548" s="669"/>
      <c r="G4548" s="668"/>
      <c r="H4548" s="465"/>
      <c r="I4548" s="466"/>
    </row>
    <row r="4549" spans="1:9" ht="15" customHeight="1">
      <c r="A4549" s="458"/>
      <c r="B4549" s="459"/>
      <c r="D4549" s="495"/>
      <c r="E4549" s="496"/>
      <c r="F4549" s="669"/>
      <c r="G4549" s="668"/>
      <c r="H4549" s="465"/>
      <c r="I4549" s="466"/>
    </row>
    <row r="4550" spans="1:9" ht="15" customHeight="1">
      <c r="A4550" s="458"/>
      <c r="B4550" s="459"/>
      <c r="D4550" s="495"/>
      <c r="E4550" s="496"/>
      <c r="F4550" s="497"/>
      <c r="G4550" s="464"/>
      <c r="H4550" s="465"/>
      <c r="I4550" s="466"/>
    </row>
    <row r="4551" spans="1:9" ht="15" customHeight="1">
      <c r="A4551" s="458"/>
      <c r="B4551" s="459"/>
      <c r="D4551" s="495"/>
      <c r="E4551" s="496"/>
      <c r="F4551" s="497"/>
      <c r="G4551" s="464"/>
      <c r="H4551" s="465"/>
      <c r="I4551" s="466"/>
    </row>
    <row r="4552" spans="1:9" ht="15" customHeight="1">
      <c r="A4552" s="458">
        <v>3</v>
      </c>
      <c r="B4552" s="459" t="s">
        <v>598</v>
      </c>
      <c r="D4552" s="495"/>
      <c r="E4552" s="496"/>
      <c r="F4552" s="497"/>
      <c r="G4552" s="464"/>
      <c r="H4552" s="465"/>
      <c r="I4552" s="466"/>
    </row>
    <row r="4553" spans="1:9" ht="15" customHeight="1">
      <c r="A4553" s="511"/>
      <c r="B4553" s="512"/>
      <c r="C4553" s="513"/>
      <c r="D4553" s="514"/>
      <c r="E4553" s="515"/>
      <c r="F4553" s="516"/>
      <c r="G4553" s="517"/>
      <c r="H4553" s="518"/>
      <c r="I4553" s="518"/>
    </row>
    <row r="4554" spans="1:9" ht="15" customHeight="1">
      <c r="A4554" s="473"/>
      <c r="B4554" s="474" t="s">
        <v>643</v>
      </c>
      <c r="C4554" s="475"/>
      <c r="D4554" s="498"/>
      <c r="E4554" s="499"/>
      <c r="F4554" s="500"/>
      <c r="G4554" s="479"/>
      <c r="H4554" s="480"/>
      <c r="I4554" s="480">
        <f>SUM(I4538:I4553)</f>
        <v>124186</v>
      </c>
    </row>
    <row r="4555" spans="1:9" ht="15" customHeight="1">
      <c r="A4555" s="481"/>
      <c r="B4555" s="482" t="s">
        <v>644</v>
      </c>
      <c r="C4555" s="483"/>
      <c r="D4555" s="501"/>
      <c r="E4555" s="483"/>
      <c r="F4555" s="486">
        <v>0.15</v>
      </c>
      <c r="G4555" s="487"/>
      <c r="H4555" s="488"/>
      <c r="I4555" s="480">
        <f>I4554*F4555</f>
        <v>18627.899999999998</v>
      </c>
    </row>
    <row r="4556" spans="1:9" ht="15" customHeight="1">
      <c r="A4556" s="481"/>
      <c r="B4556" s="482" t="s">
        <v>645</v>
      </c>
      <c r="C4556" s="483"/>
      <c r="D4556" s="501"/>
      <c r="E4556" s="483"/>
      <c r="F4556" s="483"/>
      <c r="G4556" s="487"/>
      <c r="H4556" s="488"/>
      <c r="I4556" s="480">
        <f>I4554+I4555</f>
        <v>142813.9</v>
      </c>
    </row>
    <row r="4557" spans="1:9" ht="15" customHeight="1">
      <c r="A4557" s="556"/>
      <c r="B4557" s="503"/>
      <c r="C4557" s="504"/>
      <c r="D4557" s="503"/>
      <c r="E4557" s="504"/>
      <c r="F4557" s="504"/>
      <c r="G4557" s="505"/>
      <c r="H4557" s="506"/>
      <c r="I4557" s="507"/>
    </row>
    <row r="4558" spans="1:9" ht="15" customHeight="1">
      <c r="A4558" s="433" t="s">
        <v>611</v>
      </c>
      <c r="B4558" s="434"/>
      <c r="C4558" s="419" t="s">
        <v>589</v>
      </c>
      <c r="D4558" s="434" t="s">
        <v>1215</v>
      </c>
      <c r="E4558" s="419"/>
      <c r="F4558" s="419"/>
      <c r="G4558" s="589"/>
      <c r="H4558" s="590"/>
      <c r="I4558" s="590"/>
    </row>
    <row r="4559" spans="1:9" ht="15" customHeight="1">
      <c r="A4559" s="433" t="s">
        <v>613</v>
      </c>
      <c r="B4559" s="434"/>
      <c r="C4559" s="419" t="s">
        <v>589</v>
      </c>
      <c r="D4559" s="434" t="s">
        <v>668</v>
      </c>
      <c r="E4559" s="419"/>
      <c r="F4559" s="419"/>
      <c r="G4559" s="589"/>
      <c r="H4559" s="590"/>
      <c r="I4559" s="590"/>
    </row>
    <row r="4560" spans="1:9" ht="15" customHeight="1">
      <c r="A4560" s="438" t="s">
        <v>70</v>
      </c>
      <c r="B4560" s="1012" t="s">
        <v>350</v>
      </c>
      <c r="C4560" s="1014"/>
      <c r="D4560" s="1015"/>
      <c r="E4560" s="441" t="s">
        <v>614</v>
      </c>
      <c r="F4560" s="441" t="s">
        <v>615</v>
      </c>
      <c r="G4560" s="442" t="s">
        <v>616</v>
      </c>
      <c r="H4560" s="443" t="s">
        <v>617</v>
      </c>
      <c r="I4560" s="443" t="s">
        <v>618</v>
      </c>
    </row>
    <row r="4561" spans="1:9" ht="15" customHeight="1">
      <c r="A4561" s="444"/>
      <c r="B4561" s="1013"/>
      <c r="C4561" s="1016"/>
      <c r="D4561" s="1017"/>
      <c r="E4561" s="447"/>
      <c r="F4561" s="447"/>
      <c r="G4561" s="448"/>
      <c r="H4561" s="449" t="s">
        <v>619</v>
      </c>
      <c r="I4561" s="449" t="s">
        <v>619</v>
      </c>
    </row>
    <row r="4562" spans="1:9" ht="15" customHeight="1">
      <c r="A4562" s="450"/>
      <c r="B4562" s="451"/>
      <c r="C4562" s="452"/>
      <c r="D4562" s="490"/>
      <c r="E4562" s="491"/>
      <c r="F4562" s="492"/>
      <c r="G4562" s="456"/>
      <c r="H4562" s="457"/>
      <c r="I4562" s="457"/>
    </row>
    <row r="4563" spans="1:9" ht="15" customHeight="1">
      <c r="A4563" s="458">
        <v>1</v>
      </c>
      <c r="B4563" s="459" t="s">
        <v>620</v>
      </c>
      <c r="D4563" s="495"/>
      <c r="E4563" s="496"/>
      <c r="F4563" s="497"/>
      <c r="G4563" s="464"/>
      <c r="H4563" s="465"/>
      <c r="I4563" s="466"/>
    </row>
    <row r="4564" spans="1:9" ht="15" customHeight="1">
      <c r="A4564" s="458"/>
      <c r="B4564" s="459"/>
      <c r="C4564" s="460" t="s">
        <v>621</v>
      </c>
      <c r="D4564" s="495" t="s">
        <v>1216</v>
      </c>
      <c r="E4564" s="496" t="s">
        <v>1199</v>
      </c>
      <c r="F4564" s="497" t="s">
        <v>1189</v>
      </c>
      <c r="G4564" s="464">
        <v>1</v>
      </c>
      <c r="H4564" s="465">
        <v>150000</v>
      </c>
      <c r="I4564" s="466">
        <f t="shared" ref="I4564:I4565" si="134">G4564*H4564</f>
        <v>150000</v>
      </c>
    </row>
    <row r="4565" spans="1:9" ht="15" customHeight="1">
      <c r="A4565" s="458"/>
      <c r="B4565" s="459"/>
      <c r="C4565" s="460" t="s">
        <v>621</v>
      </c>
      <c r="D4565" s="495" t="s">
        <v>1217</v>
      </c>
      <c r="E4565" s="496" t="s">
        <v>1188</v>
      </c>
      <c r="F4565" s="497" t="s">
        <v>1189</v>
      </c>
      <c r="G4565" s="464">
        <v>0.5</v>
      </c>
      <c r="H4565" s="465">
        <v>150000</v>
      </c>
      <c r="I4565" s="466">
        <f t="shared" si="134"/>
        <v>75000</v>
      </c>
    </row>
    <row r="4566" spans="1:9" ht="15" customHeight="1">
      <c r="A4566" s="458"/>
      <c r="B4566" s="459"/>
      <c r="D4566" s="495"/>
      <c r="E4566" s="496"/>
      <c r="F4566" s="497"/>
      <c r="G4566" s="464"/>
      <c r="H4566" s="465"/>
      <c r="I4566" s="466"/>
    </row>
    <row r="4567" spans="1:9" ht="15" customHeight="1">
      <c r="A4567" s="458">
        <v>2</v>
      </c>
      <c r="B4567" s="459" t="s">
        <v>630</v>
      </c>
      <c r="D4567" s="495"/>
      <c r="E4567" s="496"/>
      <c r="F4567" s="497"/>
      <c r="G4567" s="464"/>
      <c r="H4567" s="465"/>
      <c r="I4567" s="466"/>
    </row>
    <row r="4568" spans="1:9" ht="15" customHeight="1">
      <c r="A4568" s="458"/>
      <c r="B4568" s="459"/>
      <c r="D4568" s="495"/>
      <c r="E4568" s="496"/>
      <c r="F4568" s="669"/>
      <c r="G4568" s="668"/>
      <c r="H4568" s="465"/>
      <c r="I4568" s="466"/>
    </row>
    <row r="4569" spans="1:9" ht="15" customHeight="1">
      <c r="A4569" s="458">
        <v>3</v>
      </c>
      <c r="B4569" s="459" t="s">
        <v>598</v>
      </c>
      <c r="D4569" s="495"/>
      <c r="E4569" s="496"/>
      <c r="F4569" s="669"/>
      <c r="G4569" s="668"/>
      <c r="H4569" s="465"/>
      <c r="I4569" s="466"/>
    </row>
    <row r="4570" spans="1:9" ht="15" customHeight="1">
      <c r="A4570" s="458"/>
      <c r="B4570" s="459"/>
      <c r="C4570" s="460" t="s">
        <v>621</v>
      </c>
      <c r="D4570" s="495" t="s">
        <v>1218</v>
      </c>
      <c r="E4570" s="496" t="s">
        <v>1219</v>
      </c>
      <c r="F4570" s="497" t="s">
        <v>1220</v>
      </c>
      <c r="G4570" s="464">
        <v>0.04</v>
      </c>
      <c r="H4570" s="465">
        <v>250000</v>
      </c>
      <c r="I4570" s="466">
        <f t="shared" ref="I4570:I4571" si="135">G4570*H4570</f>
        <v>10000</v>
      </c>
    </row>
    <row r="4571" spans="1:9" ht="15" customHeight="1">
      <c r="A4571" s="458"/>
      <c r="B4571" s="459"/>
      <c r="C4571" s="460" t="s">
        <v>621</v>
      </c>
      <c r="D4571" s="495" t="s">
        <v>1221</v>
      </c>
      <c r="E4571" s="496" t="s">
        <v>1222</v>
      </c>
      <c r="F4571" s="497" t="s">
        <v>1220</v>
      </c>
      <c r="G4571" s="464">
        <v>0.03</v>
      </c>
      <c r="H4571" s="465">
        <v>150000</v>
      </c>
      <c r="I4571" s="466">
        <f t="shared" si="135"/>
        <v>4500</v>
      </c>
    </row>
    <row r="4572" spans="1:9" ht="15" customHeight="1">
      <c r="A4572" s="458"/>
      <c r="B4572" s="459"/>
      <c r="D4572" s="495"/>
      <c r="E4572" s="496"/>
      <c r="F4572" s="497"/>
      <c r="G4572" s="464"/>
      <c r="H4572" s="465"/>
      <c r="I4572" s="466"/>
    </row>
    <row r="4573" spans="1:9" ht="15" customHeight="1">
      <c r="A4573" s="511"/>
      <c r="B4573" s="512"/>
      <c r="C4573" s="513"/>
      <c r="D4573" s="514"/>
      <c r="E4573" s="515"/>
      <c r="F4573" s="516"/>
      <c r="G4573" s="517"/>
      <c r="H4573" s="518"/>
      <c r="I4573" s="518"/>
    </row>
    <row r="4574" spans="1:9" ht="15" customHeight="1">
      <c r="A4574" s="473"/>
      <c r="B4574" s="474" t="s">
        <v>643</v>
      </c>
      <c r="C4574" s="475"/>
      <c r="D4574" s="498"/>
      <c r="E4574" s="499"/>
      <c r="F4574" s="500"/>
      <c r="G4574" s="479"/>
      <c r="H4574" s="480"/>
      <c r="I4574" s="480">
        <f>SUM(I4562:I4573)</f>
        <v>239500</v>
      </c>
    </row>
    <row r="4575" spans="1:9" ht="15" customHeight="1">
      <c r="A4575" s="481"/>
      <c r="B4575" s="482" t="s">
        <v>644</v>
      </c>
      <c r="C4575" s="483"/>
      <c r="D4575" s="501"/>
      <c r="E4575" s="483"/>
      <c r="F4575" s="486">
        <v>0.15</v>
      </c>
      <c r="G4575" s="487"/>
      <c r="H4575" s="488"/>
      <c r="I4575" s="480">
        <f>I4574*F4575</f>
        <v>35925</v>
      </c>
    </row>
    <row r="4576" spans="1:9" ht="15" customHeight="1">
      <c r="A4576" s="481"/>
      <c r="B4576" s="482" t="s">
        <v>645</v>
      </c>
      <c r="C4576" s="483"/>
      <c r="D4576" s="501"/>
      <c r="E4576" s="483"/>
      <c r="F4576" s="483"/>
      <c r="G4576" s="487"/>
      <c r="H4576" s="488"/>
      <c r="I4576" s="480">
        <f>I4574+I4575</f>
        <v>275425</v>
      </c>
    </row>
    <row r="4577" spans="1:9" ht="15" customHeight="1">
      <c r="A4577" s="556"/>
      <c r="B4577" s="503"/>
      <c r="C4577" s="504"/>
      <c r="D4577" s="503"/>
      <c r="E4577" s="504"/>
      <c r="F4577" s="504"/>
      <c r="G4577" s="505"/>
      <c r="H4577" s="506"/>
      <c r="I4577" s="507"/>
    </row>
    <row r="4578" spans="1:9" ht="15" customHeight="1">
      <c r="A4578" s="556"/>
      <c r="B4578" s="503"/>
      <c r="C4578" s="504"/>
      <c r="D4578" s="503"/>
      <c r="E4578" s="504"/>
      <c r="F4578" s="504"/>
      <c r="G4578" s="505"/>
      <c r="H4578" s="506"/>
      <c r="I4578" s="507"/>
    </row>
    <row r="4579" spans="1:9" ht="15" customHeight="1">
      <c r="A4579" s="433" t="s">
        <v>611</v>
      </c>
      <c r="B4579" s="434"/>
      <c r="C4579" s="419" t="s">
        <v>589</v>
      </c>
      <c r="D4579" s="434" t="s">
        <v>1223</v>
      </c>
      <c r="E4579" s="419"/>
      <c r="F4579" s="419"/>
      <c r="G4579" s="589"/>
      <c r="H4579" s="590"/>
      <c r="I4579" s="590"/>
    </row>
    <row r="4580" spans="1:9" ht="15" customHeight="1">
      <c r="A4580" s="433" t="s">
        <v>613</v>
      </c>
      <c r="B4580" s="434"/>
      <c r="C4580" s="419" t="s">
        <v>589</v>
      </c>
      <c r="D4580" s="434" t="s">
        <v>668</v>
      </c>
      <c r="E4580" s="419"/>
      <c r="F4580" s="419"/>
      <c r="G4580" s="589"/>
      <c r="H4580" s="590"/>
      <c r="I4580" s="590"/>
    </row>
    <row r="4581" spans="1:9" ht="15" customHeight="1">
      <c r="A4581" s="438" t="s">
        <v>70</v>
      </c>
      <c r="B4581" s="1012" t="s">
        <v>350</v>
      </c>
      <c r="C4581" s="1014"/>
      <c r="D4581" s="1015"/>
      <c r="E4581" s="441" t="s">
        <v>614</v>
      </c>
      <c r="F4581" s="441" t="s">
        <v>615</v>
      </c>
      <c r="G4581" s="442" t="s">
        <v>616</v>
      </c>
      <c r="H4581" s="443" t="s">
        <v>617</v>
      </c>
      <c r="I4581" s="443" t="s">
        <v>618</v>
      </c>
    </row>
    <row r="4582" spans="1:9" ht="15" customHeight="1">
      <c r="A4582" s="444"/>
      <c r="B4582" s="1013"/>
      <c r="C4582" s="1016"/>
      <c r="D4582" s="1017"/>
      <c r="E4582" s="447"/>
      <c r="F4582" s="447"/>
      <c r="G4582" s="448"/>
      <c r="H4582" s="449" t="s">
        <v>619</v>
      </c>
      <c r="I4582" s="449" t="s">
        <v>619</v>
      </c>
    </row>
    <row r="4583" spans="1:9" ht="15" customHeight="1">
      <c r="A4583" s="450"/>
      <c r="B4583" s="451"/>
      <c r="C4583" s="452"/>
      <c r="D4583" s="490"/>
      <c r="E4583" s="491"/>
      <c r="F4583" s="492"/>
      <c r="G4583" s="456"/>
      <c r="H4583" s="457"/>
      <c r="I4583" s="457"/>
    </row>
    <row r="4584" spans="1:9" ht="15" customHeight="1">
      <c r="A4584" s="458">
        <v>1</v>
      </c>
      <c r="B4584" s="459" t="s">
        <v>620</v>
      </c>
      <c r="D4584" s="495"/>
      <c r="E4584" s="496"/>
      <c r="F4584" s="497"/>
      <c r="G4584" s="464"/>
      <c r="H4584" s="465"/>
      <c r="I4584" s="466"/>
    </row>
    <row r="4585" spans="1:9" ht="15" customHeight="1">
      <c r="A4585" s="458"/>
      <c r="B4585" s="459"/>
      <c r="C4585" s="460" t="s">
        <v>621</v>
      </c>
      <c r="D4585" s="495" t="s">
        <v>1224</v>
      </c>
      <c r="E4585" s="496" t="s">
        <v>1199</v>
      </c>
      <c r="F4585" s="497" t="s">
        <v>1189</v>
      </c>
      <c r="G4585" s="464">
        <v>0.08</v>
      </c>
      <c r="H4585" s="465">
        <v>100000</v>
      </c>
      <c r="I4585" s="466">
        <f>G4585*H4585</f>
        <v>8000</v>
      </c>
    </row>
    <row r="4586" spans="1:9" ht="15" customHeight="1">
      <c r="A4586" s="458"/>
      <c r="B4586" s="459"/>
      <c r="D4586" s="495"/>
      <c r="E4586" s="496"/>
      <c r="F4586" s="497"/>
      <c r="G4586" s="464"/>
      <c r="H4586" s="465"/>
      <c r="I4586" s="466">
        <f t="shared" ref="I4586" si="136">G4586*H4586</f>
        <v>0</v>
      </c>
    </row>
    <row r="4587" spans="1:9" ht="15" customHeight="1">
      <c r="A4587" s="458"/>
      <c r="B4587" s="459"/>
      <c r="D4587" s="495"/>
      <c r="E4587" s="496"/>
      <c r="F4587" s="497"/>
      <c r="G4587" s="464"/>
      <c r="H4587" s="465"/>
      <c r="I4587" s="466"/>
    </row>
    <row r="4588" spans="1:9" ht="15" customHeight="1">
      <c r="A4588" s="458">
        <v>2</v>
      </c>
      <c r="B4588" s="459" t="s">
        <v>630</v>
      </c>
      <c r="C4588" s="460" t="s">
        <v>621</v>
      </c>
      <c r="D4588" s="495" t="s">
        <v>1225</v>
      </c>
      <c r="E4588" s="496"/>
      <c r="F4588" s="497" t="s">
        <v>1226</v>
      </c>
      <c r="G4588" s="464">
        <v>0.3</v>
      </c>
      <c r="H4588" s="465">
        <f>100000/500</f>
        <v>200</v>
      </c>
      <c r="I4588" s="466">
        <f t="shared" ref="I4588:I4589" si="137">G4588*H4588</f>
        <v>60</v>
      </c>
    </row>
    <row r="4589" spans="1:9" ht="15" customHeight="1">
      <c r="A4589" s="458"/>
      <c r="B4589" s="459"/>
      <c r="C4589" s="460" t="s">
        <v>621</v>
      </c>
      <c r="D4589" s="495" t="s">
        <v>1227</v>
      </c>
      <c r="E4589" s="496"/>
      <c r="F4589" s="669" t="s">
        <v>581</v>
      </c>
      <c r="G4589" s="668">
        <v>0.05</v>
      </c>
      <c r="H4589" s="465">
        <v>180000</v>
      </c>
      <c r="I4589" s="466">
        <f t="shared" si="137"/>
        <v>9000</v>
      </c>
    </row>
    <row r="4590" spans="1:9" ht="15" customHeight="1">
      <c r="A4590" s="458">
        <v>3</v>
      </c>
      <c r="B4590" s="459" t="s">
        <v>598</v>
      </c>
      <c r="D4590" s="495"/>
      <c r="E4590" s="496"/>
      <c r="F4590" s="669"/>
      <c r="G4590" s="668"/>
      <c r="H4590" s="465"/>
      <c r="I4590" s="466"/>
    </row>
    <row r="4591" spans="1:9" ht="15" customHeight="1">
      <c r="A4591" s="458"/>
      <c r="B4591" s="459"/>
      <c r="C4591" s="460" t="s">
        <v>621</v>
      </c>
      <c r="D4591" s="495" t="s">
        <v>1218</v>
      </c>
      <c r="E4591" s="496" t="s">
        <v>1219</v>
      </c>
      <c r="F4591" s="497" t="s">
        <v>1220</v>
      </c>
      <c r="G4591" s="464">
        <v>1E-3</v>
      </c>
      <c r="H4591" s="465">
        <f>H4570</f>
        <v>250000</v>
      </c>
      <c r="I4591" s="466">
        <f t="shared" ref="I4591:I4592" si="138">G4591*H4591</f>
        <v>250</v>
      </c>
    </row>
    <row r="4592" spans="1:9" ht="15" customHeight="1">
      <c r="A4592" s="458"/>
      <c r="B4592" s="459"/>
      <c r="C4592" s="460" t="s">
        <v>621</v>
      </c>
      <c r="D4592" s="495" t="s">
        <v>1221</v>
      </c>
      <c r="E4592" s="496" t="s">
        <v>1222</v>
      </c>
      <c r="F4592" s="497" t="s">
        <v>1220</v>
      </c>
      <c r="G4592" s="464">
        <v>0.01</v>
      </c>
      <c r="H4592" s="465">
        <f>H4571</f>
        <v>150000</v>
      </c>
      <c r="I4592" s="466">
        <f t="shared" si="138"/>
        <v>1500</v>
      </c>
    </row>
    <row r="4593" spans="1:9" ht="15" customHeight="1">
      <c r="A4593" s="458"/>
      <c r="B4593" s="459"/>
      <c r="D4593" s="495"/>
      <c r="E4593" s="496"/>
      <c r="F4593" s="497"/>
      <c r="G4593" s="464"/>
      <c r="H4593" s="465"/>
      <c r="I4593" s="466"/>
    </row>
    <row r="4594" spans="1:9" ht="15" customHeight="1">
      <c r="A4594" s="511"/>
      <c r="B4594" s="512"/>
      <c r="C4594" s="513"/>
      <c r="D4594" s="514"/>
      <c r="E4594" s="515"/>
      <c r="F4594" s="516"/>
      <c r="G4594" s="517"/>
      <c r="H4594" s="518"/>
      <c r="I4594" s="518"/>
    </row>
    <row r="4595" spans="1:9" ht="15" customHeight="1">
      <c r="A4595" s="473"/>
      <c r="B4595" s="474" t="s">
        <v>643</v>
      </c>
      <c r="C4595" s="475"/>
      <c r="D4595" s="498"/>
      <c r="E4595" s="499"/>
      <c r="F4595" s="500"/>
      <c r="G4595" s="479"/>
      <c r="H4595" s="480"/>
      <c r="I4595" s="480">
        <f>SUM(I4583:I4594)</f>
        <v>18810</v>
      </c>
    </row>
    <row r="4596" spans="1:9" ht="15" customHeight="1">
      <c r="A4596" s="481"/>
      <c r="B4596" s="482" t="s">
        <v>644</v>
      </c>
      <c r="C4596" s="483"/>
      <c r="D4596" s="501"/>
      <c r="E4596" s="483"/>
      <c r="F4596" s="486">
        <v>0.15</v>
      </c>
      <c r="G4596" s="487"/>
      <c r="H4596" s="488"/>
      <c r="I4596" s="480">
        <f>I4595*F4596</f>
        <v>2821.5</v>
      </c>
    </row>
    <row r="4597" spans="1:9" ht="15" customHeight="1">
      <c r="A4597" s="481"/>
      <c r="B4597" s="482" t="s">
        <v>645</v>
      </c>
      <c r="C4597" s="483"/>
      <c r="D4597" s="501"/>
      <c r="E4597" s="483"/>
      <c r="F4597" s="483"/>
      <c r="G4597" s="487"/>
      <c r="H4597" s="488"/>
      <c r="I4597" s="480">
        <f>I4595+I4596</f>
        <v>21631.5</v>
      </c>
    </row>
    <row r="4598" spans="1:9" ht="15" customHeight="1">
      <c r="A4598" s="556"/>
      <c r="B4598" s="503"/>
      <c r="C4598" s="504"/>
      <c r="D4598" s="503"/>
      <c r="E4598" s="504"/>
      <c r="F4598" s="504"/>
      <c r="G4598" s="505"/>
      <c r="H4598" s="506"/>
      <c r="I4598" s="507"/>
    </row>
    <row r="4599" spans="1:9" ht="15" customHeight="1">
      <c r="A4599" s="556"/>
      <c r="B4599" s="503"/>
      <c r="C4599" s="504"/>
      <c r="D4599" s="503"/>
      <c r="E4599" s="504"/>
      <c r="F4599" s="504"/>
      <c r="G4599" s="505"/>
      <c r="H4599" s="506"/>
      <c r="I4599" s="507"/>
    </row>
    <row r="4600" spans="1:9" ht="15" customHeight="1">
      <c r="A4600" s="433" t="s">
        <v>611</v>
      </c>
      <c r="B4600" s="434"/>
      <c r="C4600" s="419" t="s">
        <v>589</v>
      </c>
      <c r="D4600" s="434" t="s">
        <v>1228</v>
      </c>
      <c r="E4600" s="419"/>
      <c r="F4600" s="419"/>
      <c r="G4600" s="589"/>
      <c r="H4600" s="590"/>
      <c r="I4600" s="590"/>
    </row>
    <row r="4601" spans="1:9" ht="15" customHeight="1">
      <c r="A4601" s="433" t="s">
        <v>613</v>
      </c>
      <c r="B4601" s="434"/>
      <c r="C4601" s="419" t="s">
        <v>589</v>
      </c>
      <c r="D4601" s="434" t="s">
        <v>652</v>
      </c>
      <c r="E4601" s="419"/>
      <c r="F4601" s="419"/>
      <c r="G4601" s="589"/>
      <c r="H4601" s="590"/>
      <c r="I4601" s="590"/>
    </row>
    <row r="4602" spans="1:9" ht="15" customHeight="1">
      <c r="A4602" s="438" t="s">
        <v>70</v>
      </c>
      <c r="B4602" s="1012" t="s">
        <v>350</v>
      </c>
      <c r="C4602" s="1014"/>
      <c r="D4602" s="1015"/>
      <c r="E4602" s="441" t="s">
        <v>614</v>
      </c>
      <c r="F4602" s="441" t="s">
        <v>615</v>
      </c>
      <c r="G4602" s="442" t="s">
        <v>616</v>
      </c>
      <c r="H4602" s="443" t="s">
        <v>617</v>
      </c>
      <c r="I4602" s="443" t="s">
        <v>618</v>
      </c>
    </row>
    <row r="4603" spans="1:9" ht="15" customHeight="1">
      <c r="A4603" s="444"/>
      <c r="B4603" s="1013"/>
      <c r="C4603" s="1016"/>
      <c r="D4603" s="1017"/>
      <c r="E4603" s="447"/>
      <c r="F4603" s="447"/>
      <c r="G4603" s="448"/>
      <c r="H4603" s="449" t="s">
        <v>619</v>
      </c>
      <c r="I4603" s="449" t="s">
        <v>619</v>
      </c>
    </row>
    <row r="4604" spans="1:9" ht="15" customHeight="1">
      <c r="A4604" s="450"/>
      <c r="B4604" s="451"/>
      <c r="C4604" s="452"/>
      <c r="D4604" s="490"/>
      <c r="E4604" s="491"/>
      <c r="F4604" s="492"/>
      <c r="G4604" s="456"/>
      <c r="H4604" s="457"/>
      <c r="I4604" s="457"/>
    </row>
    <row r="4605" spans="1:9" ht="15" customHeight="1">
      <c r="A4605" s="458">
        <v>1</v>
      </c>
      <c r="B4605" s="459" t="s">
        <v>620</v>
      </c>
      <c r="D4605" s="495"/>
      <c r="E4605" s="496"/>
      <c r="F4605" s="497"/>
      <c r="G4605" s="464"/>
      <c r="H4605" s="465"/>
      <c r="I4605" s="466"/>
    </row>
    <row r="4606" spans="1:9" ht="15" customHeight="1">
      <c r="A4606" s="458"/>
      <c r="B4606" s="459"/>
      <c r="C4606" s="460" t="s">
        <v>621</v>
      </c>
      <c r="D4606" s="495" t="s">
        <v>622</v>
      </c>
      <c r="E4606" s="496" t="s">
        <v>1199</v>
      </c>
      <c r="F4606" s="497" t="s">
        <v>624</v>
      </c>
      <c r="G4606" s="464">
        <v>8.9200000000000002E-2</v>
      </c>
      <c r="H4606" s="465">
        <v>75000</v>
      </c>
      <c r="I4606" s="466">
        <f>G4606*H4606</f>
        <v>6690</v>
      </c>
    </row>
    <row r="4607" spans="1:9" ht="15" customHeight="1">
      <c r="A4607" s="458"/>
      <c r="B4607" s="459"/>
      <c r="C4607" s="460" t="s">
        <v>621</v>
      </c>
      <c r="D4607" s="495" t="s">
        <v>628</v>
      </c>
      <c r="E4607" s="496" t="s">
        <v>1200</v>
      </c>
      <c r="F4607" s="497" t="s">
        <v>624</v>
      </c>
      <c r="G4607" s="464">
        <v>1.2699999999999999E-2</v>
      </c>
      <c r="H4607" s="465">
        <v>120000</v>
      </c>
      <c r="I4607" s="466">
        <f>G4607*H4607</f>
        <v>1524</v>
      </c>
    </row>
    <row r="4608" spans="1:9" ht="15" customHeight="1">
      <c r="A4608" s="458"/>
      <c r="B4608" s="459"/>
      <c r="D4608" s="495"/>
      <c r="E4608" s="496"/>
      <c r="F4608" s="497"/>
      <c r="G4608" s="464"/>
      <c r="H4608" s="465"/>
      <c r="I4608" s="466"/>
    </row>
    <row r="4609" spans="1:9" ht="15" customHeight="1">
      <c r="A4609" s="458">
        <v>2</v>
      </c>
      <c r="B4609" s="459" t="s">
        <v>630</v>
      </c>
      <c r="D4609" s="495"/>
      <c r="E4609" s="496"/>
      <c r="F4609" s="497"/>
      <c r="G4609" s="464"/>
      <c r="H4609" s="465"/>
      <c r="I4609" s="466"/>
    </row>
    <row r="4610" spans="1:9" ht="15" customHeight="1">
      <c r="A4610" s="458"/>
      <c r="B4610" s="459"/>
      <c r="C4610" s="460" t="s">
        <v>621</v>
      </c>
      <c r="D4610" s="495" t="s">
        <v>1229</v>
      </c>
      <c r="E4610" s="496" t="s">
        <v>1230</v>
      </c>
      <c r="F4610" s="497" t="s">
        <v>272</v>
      </c>
      <c r="G4610" s="464">
        <v>1.2585999999999999</v>
      </c>
      <c r="H4610" s="465">
        <v>230000</v>
      </c>
      <c r="I4610" s="466">
        <f>G4610*H4610</f>
        <v>289478</v>
      </c>
    </row>
    <row r="4611" spans="1:9" ht="15" customHeight="1">
      <c r="A4611" s="458">
        <v>3</v>
      </c>
      <c r="B4611" s="459" t="s">
        <v>598</v>
      </c>
      <c r="D4611" s="495"/>
      <c r="E4611" s="496"/>
      <c r="F4611" s="497"/>
      <c r="G4611" s="464"/>
      <c r="H4611" s="465"/>
      <c r="I4611" s="466"/>
    </row>
    <row r="4612" spans="1:9" ht="15" customHeight="1">
      <c r="A4612" s="458"/>
      <c r="B4612" s="459"/>
      <c r="C4612" s="460" t="s">
        <v>621</v>
      </c>
      <c r="D4612" s="495" t="s">
        <v>1231</v>
      </c>
      <c r="E4612" s="496" t="s">
        <v>1232</v>
      </c>
      <c r="F4612" s="497" t="s">
        <v>764</v>
      </c>
      <c r="G4612" s="464">
        <v>3.8999999999999998E-3</v>
      </c>
      <c r="H4612" s="465">
        <v>518301.80090297398</v>
      </c>
      <c r="I4612" s="466">
        <f t="shared" ref="I4612:I4614" si="139">G4612*H4612</f>
        <v>2021.3770235215984</v>
      </c>
    </row>
    <row r="4613" spans="1:9" ht="15" customHeight="1">
      <c r="A4613" s="458"/>
      <c r="B4613" s="459"/>
      <c r="C4613" s="460" t="s">
        <v>621</v>
      </c>
      <c r="D4613" s="495" t="s">
        <v>1233</v>
      </c>
      <c r="E4613" s="496" t="s">
        <v>1210</v>
      </c>
      <c r="F4613" s="497" t="s">
        <v>764</v>
      </c>
      <c r="G4613" s="464">
        <v>1.78E-2</v>
      </c>
      <c r="H4613" s="465">
        <v>211694.555077709</v>
      </c>
      <c r="I4613" s="466">
        <f t="shared" si="139"/>
        <v>3768.1630803832199</v>
      </c>
    </row>
    <row r="4614" spans="1:9" ht="15" customHeight="1">
      <c r="A4614" s="458"/>
      <c r="B4614" s="459"/>
      <c r="C4614" s="460" t="s">
        <v>621</v>
      </c>
      <c r="D4614" s="495" t="s">
        <v>1234</v>
      </c>
      <c r="E4614" s="496" t="s">
        <v>1235</v>
      </c>
      <c r="F4614" s="497" t="s">
        <v>764</v>
      </c>
      <c r="G4614" s="464">
        <v>1.41E-2</v>
      </c>
      <c r="H4614" s="465">
        <v>358946.27929073299</v>
      </c>
      <c r="I4614" s="466">
        <f t="shared" si="139"/>
        <v>5061.1425379993352</v>
      </c>
    </row>
    <row r="4615" spans="1:9" ht="15" customHeight="1">
      <c r="A4615" s="511"/>
      <c r="B4615" s="512"/>
      <c r="C4615" s="513"/>
      <c r="D4615" s="514"/>
      <c r="E4615" s="515"/>
      <c r="F4615" s="516"/>
      <c r="G4615" s="517"/>
      <c r="H4615" s="518"/>
      <c r="I4615" s="518"/>
    </row>
    <row r="4616" spans="1:9" ht="15" customHeight="1">
      <c r="A4616" s="473"/>
      <c r="B4616" s="474" t="s">
        <v>643</v>
      </c>
      <c r="C4616" s="475"/>
      <c r="D4616" s="498"/>
      <c r="E4616" s="499"/>
      <c r="F4616" s="500"/>
      <c r="G4616" s="479"/>
      <c r="H4616" s="480"/>
      <c r="I4616" s="480">
        <f>SUM(I4604:I4615)</f>
        <v>308542.6826419041</v>
      </c>
    </row>
    <row r="4617" spans="1:9" ht="15" customHeight="1">
      <c r="A4617" s="481"/>
      <c r="B4617" s="482" t="s">
        <v>644</v>
      </c>
      <c r="C4617" s="483"/>
      <c r="D4617" s="501"/>
      <c r="E4617" s="483"/>
      <c r="F4617" s="486">
        <v>0.15</v>
      </c>
      <c r="G4617" s="487"/>
      <c r="H4617" s="488"/>
      <c r="I4617" s="480">
        <f>I4616*F4617</f>
        <v>46281.402396285615</v>
      </c>
    </row>
    <row r="4618" spans="1:9" ht="15" customHeight="1">
      <c r="A4618" s="481"/>
      <c r="B4618" s="482" t="s">
        <v>645</v>
      </c>
      <c r="C4618" s="483"/>
      <c r="D4618" s="501"/>
      <c r="E4618" s="483"/>
      <c r="F4618" s="483"/>
      <c r="G4618" s="487"/>
      <c r="H4618" s="488"/>
      <c r="I4618" s="480">
        <f>I4616+I4617</f>
        <v>354824.08503818972</v>
      </c>
    </row>
    <row r="4619" spans="1:9" ht="15" customHeight="1">
      <c r="A4619" s="666"/>
      <c r="B4619" s="666"/>
      <c r="C4619" s="666"/>
      <c r="D4619" s="666"/>
      <c r="E4619" s="666"/>
      <c r="F4619" s="666"/>
      <c r="G4619" s="666"/>
      <c r="H4619" s="666"/>
      <c r="I4619" s="666"/>
    </row>
    <row r="4620" spans="1:9" ht="15" customHeight="1">
      <c r="A4620" s="556"/>
      <c r="B4620" s="503"/>
      <c r="C4620" s="504"/>
      <c r="D4620" s="503"/>
      <c r="E4620" s="504"/>
      <c r="F4620" s="504"/>
      <c r="G4620" s="505"/>
      <c r="H4620" s="506"/>
      <c r="I4620" s="507"/>
    </row>
    <row r="4621" spans="1:9" ht="15" customHeight="1">
      <c r="A4621" s="433" t="s">
        <v>611</v>
      </c>
      <c r="B4621" s="434"/>
      <c r="C4621" s="419" t="s">
        <v>589</v>
      </c>
      <c r="D4621" s="434" t="s">
        <v>1236</v>
      </c>
      <c r="E4621" s="419"/>
      <c r="F4621" s="419"/>
      <c r="G4621" s="589"/>
      <c r="H4621" s="590"/>
      <c r="I4621" s="590"/>
    </row>
    <row r="4622" spans="1:9" ht="15" customHeight="1">
      <c r="A4622" s="433" t="s">
        <v>613</v>
      </c>
      <c r="B4622" s="434"/>
      <c r="C4622" s="419" t="s">
        <v>589</v>
      </c>
      <c r="D4622" s="434" t="s">
        <v>652</v>
      </c>
      <c r="E4622" s="419"/>
      <c r="F4622" s="419"/>
      <c r="G4622" s="589"/>
      <c r="H4622" s="590"/>
      <c r="I4622" s="590"/>
    </row>
    <row r="4623" spans="1:9" ht="15" customHeight="1">
      <c r="A4623" s="438" t="s">
        <v>70</v>
      </c>
      <c r="B4623" s="1012" t="s">
        <v>350</v>
      </c>
      <c r="C4623" s="1014"/>
      <c r="D4623" s="1015"/>
      <c r="E4623" s="441" t="s">
        <v>614</v>
      </c>
      <c r="F4623" s="441" t="s">
        <v>615</v>
      </c>
      <c r="G4623" s="442" t="s">
        <v>616</v>
      </c>
      <c r="H4623" s="443" t="s">
        <v>617</v>
      </c>
      <c r="I4623" s="443" t="s">
        <v>618</v>
      </c>
    </row>
    <row r="4624" spans="1:9" ht="15" customHeight="1">
      <c r="A4624" s="444"/>
      <c r="B4624" s="1013"/>
      <c r="C4624" s="1016"/>
      <c r="D4624" s="1017"/>
      <c r="E4624" s="447"/>
      <c r="F4624" s="447"/>
      <c r="G4624" s="448"/>
      <c r="H4624" s="449" t="s">
        <v>619</v>
      </c>
      <c r="I4624" s="449" t="s">
        <v>619</v>
      </c>
    </row>
    <row r="4625" spans="1:9" ht="15" customHeight="1">
      <c r="A4625" s="450"/>
      <c r="B4625" s="451"/>
      <c r="C4625" s="452"/>
      <c r="D4625" s="490"/>
      <c r="E4625" s="491"/>
      <c r="F4625" s="492"/>
      <c r="G4625" s="456"/>
      <c r="H4625" s="457"/>
      <c r="I4625" s="457"/>
    </row>
    <row r="4626" spans="1:9" ht="15" customHeight="1">
      <c r="A4626" s="458">
        <v>1</v>
      </c>
      <c r="B4626" s="459" t="s">
        <v>620</v>
      </c>
      <c r="D4626" s="495"/>
      <c r="E4626" s="496"/>
      <c r="F4626" s="497"/>
      <c r="G4626" s="464"/>
      <c r="H4626" s="465"/>
      <c r="I4626" s="466"/>
    </row>
    <row r="4627" spans="1:9" ht="15" customHeight="1">
      <c r="A4627" s="458"/>
      <c r="B4627" s="459"/>
      <c r="C4627" s="460" t="s">
        <v>621</v>
      </c>
      <c r="D4627" s="495" t="s">
        <v>622</v>
      </c>
      <c r="E4627" s="496" t="s">
        <v>1199</v>
      </c>
      <c r="F4627" s="497" t="s">
        <v>624</v>
      </c>
      <c r="G4627" s="464">
        <v>8.9200000000000002E-2</v>
      </c>
      <c r="H4627" s="465">
        <v>75000</v>
      </c>
      <c r="I4627" s="466">
        <f>G4627*H4627</f>
        <v>6690</v>
      </c>
    </row>
    <row r="4628" spans="1:9" ht="15" customHeight="1">
      <c r="A4628" s="458"/>
      <c r="B4628" s="459"/>
      <c r="C4628" s="460" t="s">
        <v>621</v>
      </c>
      <c r="D4628" s="495" t="s">
        <v>628</v>
      </c>
      <c r="E4628" s="496" t="s">
        <v>1200</v>
      </c>
      <c r="F4628" s="497" t="s">
        <v>624</v>
      </c>
      <c r="G4628" s="464">
        <v>1.2699999999999999E-2</v>
      </c>
      <c r="H4628" s="465">
        <v>120000</v>
      </c>
      <c r="I4628" s="466">
        <f>G4628*H4628</f>
        <v>1524</v>
      </c>
    </row>
    <row r="4629" spans="1:9" ht="15" customHeight="1">
      <c r="A4629" s="458"/>
      <c r="B4629" s="459"/>
      <c r="D4629" s="495"/>
      <c r="E4629" s="496"/>
      <c r="F4629" s="497"/>
      <c r="G4629" s="464"/>
      <c r="H4629" s="465"/>
      <c r="I4629" s="466"/>
    </row>
    <row r="4630" spans="1:9" ht="15" customHeight="1">
      <c r="A4630" s="458">
        <v>2</v>
      </c>
      <c r="B4630" s="459" t="s">
        <v>630</v>
      </c>
      <c r="D4630" s="495"/>
      <c r="E4630" s="496"/>
      <c r="F4630" s="497"/>
      <c r="G4630" s="464"/>
      <c r="H4630" s="465"/>
      <c r="I4630" s="466"/>
    </row>
    <row r="4631" spans="1:9" ht="15" customHeight="1">
      <c r="A4631" s="458"/>
      <c r="B4631" s="459"/>
      <c r="C4631" s="460" t="s">
        <v>621</v>
      </c>
      <c r="D4631" s="495" t="s">
        <v>1237</v>
      </c>
      <c r="E4631" s="496" t="s">
        <v>1230</v>
      </c>
      <c r="F4631" s="497" t="s">
        <v>272</v>
      </c>
      <c r="G4631" s="464">
        <v>1.2585999999999999</v>
      </c>
      <c r="H4631" s="465">
        <v>230000</v>
      </c>
      <c r="I4631" s="466">
        <f>G4631*H4631</f>
        <v>289478</v>
      </c>
    </row>
    <row r="4632" spans="1:9" ht="15" customHeight="1">
      <c r="A4632" s="458">
        <v>3</v>
      </c>
      <c r="B4632" s="459" t="s">
        <v>598</v>
      </c>
      <c r="D4632" s="495"/>
      <c r="E4632" s="496"/>
      <c r="F4632" s="497"/>
      <c r="G4632" s="464"/>
      <c r="H4632" s="465"/>
      <c r="I4632" s="466"/>
    </row>
    <row r="4633" spans="1:9" ht="15" customHeight="1">
      <c r="A4633" s="458"/>
      <c r="B4633" s="459"/>
      <c r="C4633" s="460" t="s">
        <v>621</v>
      </c>
      <c r="D4633" s="495" t="s">
        <v>1231</v>
      </c>
      <c r="E4633" s="496" t="s">
        <v>1232</v>
      </c>
      <c r="F4633" s="497" t="s">
        <v>764</v>
      </c>
      <c r="G4633" s="464">
        <v>3.8999999999999998E-3</v>
      </c>
      <c r="H4633" s="465">
        <v>518301.80090297398</v>
      </c>
      <c r="I4633" s="466">
        <f t="shared" ref="I4633:I4635" si="140">G4633*H4633</f>
        <v>2021.3770235215984</v>
      </c>
    </row>
    <row r="4634" spans="1:9" ht="15" customHeight="1">
      <c r="A4634" s="458"/>
      <c r="B4634" s="459"/>
      <c r="C4634" s="460" t="s">
        <v>621</v>
      </c>
      <c r="D4634" s="495" t="s">
        <v>1233</v>
      </c>
      <c r="E4634" s="496" t="s">
        <v>1210</v>
      </c>
      <c r="F4634" s="497" t="s">
        <v>764</v>
      </c>
      <c r="G4634" s="464">
        <v>1.78E-2</v>
      </c>
      <c r="H4634" s="465">
        <v>211694.555077709</v>
      </c>
      <c r="I4634" s="466">
        <f t="shared" si="140"/>
        <v>3768.1630803832199</v>
      </c>
    </row>
    <row r="4635" spans="1:9" ht="15" customHeight="1">
      <c r="A4635" s="458"/>
      <c r="B4635" s="459"/>
      <c r="C4635" s="460" t="s">
        <v>621</v>
      </c>
      <c r="D4635" s="495" t="s">
        <v>1234</v>
      </c>
      <c r="E4635" s="496" t="s">
        <v>1235</v>
      </c>
      <c r="F4635" s="497" t="s">
        <v>764</v>
      </c>
      <c r="G4635" s="464">
        <v>1.41E-2</v>
      </c>
      <c r="H4635" s="465">
        <v>358946.27929073299</v>
      </c>
      <c r="I4635" s="466">
        <f t="shared" si="140"/>
        <v>5061.1425379993352</v>
      </c>
    </row>
    <row r="4636" spans="1:9" ht="15" customHeight="1">
      <c r="A4636" s="511"/>
      <c r="B4636" s="512"/>
      <c r="C4636" s="513"/>
      <c r="D4636" s="514"/>
      <c r="E4636" s="515"/>
      <c r="F4636" s="516"/>
      <c r="G4636" s="517"/>
      <c r="H4636" s="518"/>
      <c r="I4636" s="518"/>
    </row>
    <row r="4637" spans="1:9" ht="15" customHeight="1">
      <c r="A4637" s="473"/>
      <c r="B4637" s="474" t="s">
        <v>643</v>
      </c>
      <c r="C4637" s="475"/>
      <c r="D4637" s="498"/>
      <c r="E4637" s="499"/>
      <c r="F4637" s="500"/>
      <c r="G4637" s="479"/>
      <c r="H4637" s="480"/>
      <c r="I4637" s="480">
        <f>SUM(I4625:I4636)</f>
        <v>308542.6826419041</v>
      </c>
    </row>
    <row r="4638" spans="1:9" ht="15" customHeight="1">
      <c r="A4638" s="481"/>
      <c r="B4638" s="482" t="s">
        <v>644</v>
      </c>
      <c r="C4638" s="483"/>
      <c r="D4638" s="501"/>
      <c r="E4638" s="483"/>
      <c r="F4638" s="486">
        <v>0.15</v>
      </c>
      <c r="G4638" s="487"/>
      <c r="H4638" s="488"/>
      <c r="I4638" s="480">
        <f>I4637*F4638</f>
        <v>46281.402396285615</v>
      </c>
    </row>
    <row r="4639" spans="1:9" ht="15" customHeight="1">
      <c r="A4639" s="481"/>
      <c r="B4639" s="482" t="s">
        <v>645</v>
      </c>
      <c r="C4639" s="483"/>
      <c r="D4639" s="501"/>
      <c r="E4639" s="483"/>
      <c r="F4639" s="483"/>
      <c r="G4639" s="487"/>
      <c r="H4639" s="488"/>
      <c r="I4639" s="480">
        <f>I4637+I4638</f>
        <v>354824.08503818972</v>
      </c>
    </row>
    <row r="4640" spans="1:9" ht="15" customHeight="1">
      <c r="A4640" s="666"/>
      <c r="B4640" s="666"/>
      <c r="C4640" s="666"/>
      <c r="D4640" s="666"/>
      <c r="E4640" s="666"/>
      <c r="F4640" s="666"/>
      <c r="G4640" s="666"/>
      <c r="H4640" s="666"/>
      <c r="I4640" s="666"/>
    </row>
    <row r="4641" spans="1:9" ht="15" customHeight="1">
      <c r="A4641" s="433" t="s">
        <v>611</v>
      </c>
      <c r="B4641" s="434"/>
      <c r="C4641" s="419" t="s">
        <v>589</v>
      </c>
      <c r="D4641" s="434" t="s">
        <v>1238</v>
      </c>
      <c r="E4641" s="419"/>
      <c r="F4641" s="419"/>
      <c r="G4641" s="589"/>
      <c r="H4641" s="590"/>
      <c r="I4641" s="590"/>
    </row>
    <row r="4642" spans="1:9" ht="15" customHeight="1">
      <c r="A4642" s="433" t="s">
        <v>613</v>
      </c>
      <c r="B4642" s="434"/>
      <c r="C4642" s="419" t="s">
        <v>589</v>
      </c>
      <c r="D4642" s="434" t="s">
        <v>602</v>
      </c>
      <c r="E4642" s="419"/>
      <c r="F4642" s="419"/>
      <c r="G4642" s="589"/>
      <c r="H4642" s="590"/>
      <c r="I4642" s="590"/>
    </row>
    <row r="4643" spans="1:9" ht="15" customHeight="1">
      <c r="A4643" s="438" t="s">
        <v>70</v>
      </c>
      <c r="B4643" s="1012" t="s">
        <v>350</v>
      </c>
      <c r="C4643" s="1014"/>
      <c r="D4643" s="1015"/>
      <c r="E4643" s="441" t="s">
        <v>614</v>
      </c>
      <c r="F4643" s="441" t="s">
        <v>615</v>
      </c>
      <c r="G4643" s="442" t="s">
        <v>616</v>
      </c>
      <c r="H4643" s="443" t="s">
        <v>617</v>
      </c>
      <c r="I4643" s="443" t="s">
        <v>618</v>
      </c>
    </row>
    <row r="4644" spans="1:9" ht="15" customHeight="1">
      <c r="A4644" s="444"/>
      <c r="B4644" s="1013"/>
      <c r="C4644" s="1016"/>
      <c r="D4644" s="1017"/>
      <c r="E4644" s="447"/>
      <c r="F4644" s="447"/>
      <c r="G4644" s="448"/>
      <c r="H4644" s="449" t="s">
        <v>619</v>
      </c>
      <c r="I4644" s="449" t="s">
        <v>619</v>
      </c>
    </row>
    <row r="4645" spans="1:9" ht="15" customHeight="1">
      <c r="A4645" s="450"/>
      <c r="B4645" s="451"/>
      <c r="C4645" s="452"/>
      <c r="D4645" s="490"/>
      <c r="E4645" s="491"/>
      <c r="F4645" s="492"/>
      <c r="G4645" s="456"/>
      <c r="H4645" s="457"/>
      <c r="I4645" s="457"/>
    </row>
    <row r="4646" spans="1:9" ht="15" customHeight="1">
      <c r="A4646" s="458">
        <v>1</v>
      </c>
      <c r="B4646" s="459" t="s">
        <v>620</v>
      </c>
      <c r="D4646" s="495"/>
      <c r="E4646" s="496"/>
      <c r="F4646" s="497"/>
      <c r="G4646" s="464"/>
      <c r="H4646" s="465"/>
      <c r="I4646" s="466"/>
    </row>
    <row r="4647" spans="1:9" ht="15" customHeight="1">
      <c r="A4647" s="458"/>
      <c r="B4647" s="459"/>
      <c r="C4647" s="460" t="s">
        <v>621</v>
      </c>
      <c r="D4647" s="495" t="s">
        <v>622</v>
      </c>
      <c r="E4647" s="496" t="s">
        <v>1199</v>
      </c>
      <c r="F4647" s="497" t="s">
        <v>624</v>
      </c>
      <c r="G4647" s="464">
        <v>2.0999999999999999E-3</v>
      </c>
      <c r="H4647" s="465">
        <v>75000</v>
      </c>
      <c r="I4647" s="466">
        <f>G4647*H4647</f>
        <v>157.5</v>
      </c>
    </row>
    <row r="4648" spans="1:9" ht="15" customHeight="1">
      <c r="A4648" s="458"/>
      <c r="B4648" s="459"/>
      <c r="C4648" s="460" t="s">
        <v>621</v>
      </c>
      <c r="D4648" s="495" t="s">
        <v>628</v>
      </c>
      <c r="E4648" s="496" t="s">
        <v>1200</v>
      </c>
      <c r="F4648" s="497" t="s">
        <v>624</v>
      </c>
      <c r="G4648" s="464">
        <v>4.0000000000000002E-4</v>
      </c>
      <c r="H4648" s="465">
        <v>120000</v>
      </c>
      <c r="I4648" s="466">
        <f>G4648*H4648</f>
        <v>48</v>
      </c>
    </row>
    <row r="4649" spans="1:9" ht="15" customHeight="1">
      <c r="A4649" s="458"/>
      <c r="B4649" s="459"/>
      <c r="D4649" s="495"/>
      <c r="E4649" s="496"/>
      <c r="F4649" s="497"/>
      <c r="G4649" s="464"/>
      <c r="H4649" s="465"/>
      <c r="I4649" s="466"/>
    </row>
    <row r="4650" spans="1:9" ht="15" customHeight="1">
      <c r="A4650" s="458">
        <v>2</v>
      </c>
      <c r="B4650" s="459" t="s">
        <v>630</v>
      </c>
      <c r="D4650" s="495"/>
      <c r="E4650" s="496"/>
      <c r="F4650" s="497"/>
      <c r="G4650" s="464"/>
      <c r="H4650" s="465"/>
      <c r="I4650" s="466"/>
    </row>
    <row r="4651" spans="1:9" ht="15" customHeight="1">
      <c r="A4651" s="458"/>
      <c r="B4651" s="459"/>
      <c r="C4651" s="460" t="s">
        <v>621</v>
      </c>
      <c r="D4651" s="495" t="s">
        <v>1203</v>
      </c>
      <c r="E4651" s="496" t="s">
        <v>1195</v>
      </c>
      <c r="F4651" s="497" t="s">
        <v>96</v>
      </c>
      <c r="G4651" s="464">
        <v>0.67900000000000005</v>
      </c>
      <c r="H4651" s="465">
        <v>15100</v>
      </c>
      <c r="I4651" s="466">
        <f>G4651*H4651</f>
        <v>10252.900000000001</v>
      </c>
    </row>
    <row r="4652" spans="1:9" ht="15" customHeight="1">
      <c r="A4652" s="458"/>
      <c r="B4652" s="459"/>
      <c r="C4652" s="460" t="s">
        <v>621</v>
      </c>
      <c r="D4652" s="495" t="s">
        <v>1239</v>
      </c>
      <c r="E4652" s="496" t="s">
        <v>1240</v>
      </c>
      <c r="F4652" s="497" t="s">
        <v>707</v>
      </c>
      <c r="G4652" s="464">
        <v>0.37080000000000002</v>
      </c>
      <c r="H4652" s="465">
        <v>10500</v>
      </c>
      <c r="I4652" s="466">
        <f t="shared" ref="I4652" si="141">G4652*H4652</f>
        <v>3893.4</v>
      </c>
    </row>
    <row r="4653" spans="1:9" ht="15" customHeight="1">
      <c r="A4653" s="458"/>
      <c r="B4653" s="459"/>
      <c r="D4653" s="495"/>
      <c r="E4653" s="496"/>
      <c r="F4653" s="497"/>
      <c r="G4653" s="464"/>
      <c r="H4653" s="465"/>
      <c r="I4653" s="466"/>
    </row>
    <row r="4654" spans="1:9" ht="15" customHeight="1">
      <c r="A4654" s="458"/>
      <c r="B4654" s="459"/>
      <c r="D4654" s="495"/>
      <c r="E4654" s="496"/>
      <c r="F4654" s="497"/>
      <c r="G4654" s="464"/>
      <c r="H4654" s="465"/>
      <c r="I4654" s="466"/>
    </row>
    <row r="4655" spans="1:9" ht="15" customHeight="1">
      <c r="A4655" s="458">
        <v>3</v>
      </c>
      <c r="B4655" s="459" t="s">
        <v>598</v>
      </c>
      <c r="D4655" s="495"/>
      <c r="E4655" s="496"/>
      <c r="F4655" s="497"/>
      <c r="G4655" s="464"/>
      <c r="H4655" s="465"/>
      <c r="I4655" s="466"/>
    </row>
    <row r="4656" spans="1:9" ht="15" customHeight="1">
      <c r="A4656" s="458"/>
      <c r="B4656" s="459"/>
      <c r="C4656" s="460" t="s">
        <v>621</v>
      </c>
      <c r="D4656" s="495" t="s">
        <v>1241</v>
      </c>
      <c r="E4656" s="496" t="s">
        <v>1242</v>
      </c>
      <c r="F4656" s="497" t="s">
        <v>764</v>
      </c>
      <c r="G4656" s="464">
        <v>2.0000000000000001E-4</v>
      </c>
      <c r="H4656" s="465">
        <v>414237.59958230599</v>
      </c>
      <c r="I4656" s="466">
        <f t="shared" ref="I4656:I4657" si="142">G4656*H4656</f>
        <v>82.847519916461209</v>
      </c>
    </row>
    <row r="4657" spans="1:9" ht="15" customHeight="1">
      <c r="A4657" s="458"/>
      <c r="B4657" s="459"/>
      <c r="C4657" s="460" t="s">
        <v>621</v>
      </c>
      <c r="D4657" s="670" t="s">
        <v>1243</v>
      </c>
      <c r="E4657" s="496" t="s">
        <v>1244</v>
      </c>
      <c r="F4657" s="497" t="s">
        <v>764</v>
      </c>
      <c r="G4657" s="464">
        <v>2.0000000000000001E-4</v>
      </c>
      <c r="H4657" s="465">
        <v>152875.99532832499</v>
      </c>
      <c r="I4657" s="466">
        <f t="shared" si="142"/>
        <v>30.575199065665</v>
      </c>
    </row>
    <row r="4658" spans="1:9" ht="15" customHeight="1">
      <c r="A4658" s="511"/>
      <c r="B4658" s="512"/>
      <c r="C4658" s="513"/>
      <c r="D4658" s="514"/>
      <c r="E4658" s="515"/>
      <c r="F4658" s="516"/>
      <c r="G4658" s="517"/>
      <c r="H4658" s="518"/>
      <c r="I4658" s="518"/>
    </row>
    <row r="4659" spans="1:9" ht="15" customHeight="1">
      <c r="A4659" s="473"/>
      <c r="B4659" s="474" t="s">
        <v>643</v>
      </c>
      <c r="C4659" s="475"/>
      <c r="D4659" s="498"/>
      <c r="E4659" s="499"/>
      <c r="F4659" s="500"/>
      <c r="G4659" s="479"/>
      <c r="H4659" s="480"/>
      <c r="I4659" s="480">
        <f>SUM(I4645:I4658)</f>
        <v>14465.222718982126</v>
      </c>
    </row>
    <row r="4660" spans="1:9" ht="15" customHeight="1">
      <c r="A4660" s="481"/>
      <c r="B4660" s="482" t="s">
        <v>644</v>
      </c>
      <c r="C4660" s="483"/>
      <c r="D4660" s="501"/>
      <c r="E4660" s="483"/>
      <c r="F4660" s="486">
        <v>0.15</v>
      </c>
      <c r="G4660" s="487"/>
      <c r="H4660" s="488"/>
      <c r="I4660" s="480">
        <f>I4659*F4660</f>
        <v>2169.7834078473188</v>
      </c>
    </row>
    <row r="4661" spans="1:9" ht="15" customHeight="1">
      <c r="A4661" s="481"/>
      <c r="B4661" s="482" t="s">
        <v>645</v>
      </c>
      <c r="C4661" s="483"/>
      <c r="D4661" s="501"/>
      <c r="E4661" s="483"/>
      <c r="F4661" s="483"/>
      <c r="G4661" s="487"/>
      <c r="H4661" s="488"/>
      <c r="I4661" s="480">
        <f>I4659+I4660</f>
        <v>16635.006126829445</v>
      </c>
    </row>
    <row r="4662" spans="1:9" ht="15" customHeight="1">
      <c r="A4662" s="666"/>
      <c r="B4662" s="666"/>
      <c r="C4662" s="666"/>
      <c r="D4662" s="666"/>
      <c r="E4662" s="666"/>
      <c r="F4662" s="666"/>
      <c r="G4662" s="666"/>
      <c r="H4662" s="666"/>
      <c r="I4662" s="666"/>
    </row>
    <row r="4663" spans="1:9" ht="15" customHeight="1">
      <c r="A4663" s="433" t="s">
        <v>611</v>
      </c>
      <c r="B4663" s="434"/>
      <c r="C4663" s="419" t="s">
        <v>589</v>
      </c>
      <c r="D4663" s="434" t="s">
        <v>1245</v>
      </c>
      <c r="E4663" s="419"/>
      <c r="F4663" s="419"/>
      <c r="G4663" s="589"/>
      <c r="H4663" s="590"/>
      <c r="I4663" s="590"/>
    </row>
    <row r="4664" spans="1:9" ht="15" customHeight="1">
      <c r="A4664" s="433" t="s">
        <v>613</v>
      </c>
      <c r="B4664" s="434"/>
      <c r="C4664" s="419" t="s">
        <v>589</v>
      </c>
      <c r="D4664" s="434" t="s">
        <v>602</v>
      </c>
      <c r="E4664" s="419"/>
      <c r="F4664" s="419"/>
      <c r="G4664" s="589"/>
      <c r="H4664" s="590"/>
      <c r="I4664" s="590"/>
    </row>
    <row r="4665" spans="1:9" ht="15" customHeight="1">
      <c r="A4665" s="438" t="s">
        <v>70</v>
      </c>
      <c r="B4665" s="1012" t="s">
        <v>350</v>
      </c>
      <c r="C4665" s="1014"/>
      <c r="D4665" s="1015"/>
      <c r="E4665" s="441" t="s">
        <v>614</v>
      </c>
      <c r="F4665" s="441" t="s">
        <v>615</v>
      </c>
      <c r="G4665" s="442" t="s">
        <v>616</v>
      </c>
      <c r="H4665" s="443" t="s">
        <v>617</v>
      </c>
      <c r="I4665" s="443" t="s">
        <v>618</v>
      </c>
    </row>
    <row r="4666" spans="1:9" ht="15" customHeight="1">
      <c r="A4666" s="444"/>
      <c r="B4666" s="1013"/>
      <c r="C4666" s="1016"/>
      <c r="D4666" s="1017"/>
      <c r="E4666" s="447"/>
      <c r="F4666" s="447"/>
      <c r="G4666" s="448"/>
      <c r="H4666" s="449" t="s">
        <v>619</v>
      </c>
      <c r="I4666" s="449" t="s">
        <v>619</v>
      </c>
    </row>
    <row r="4667" spans="1:9" ht="15" customHeight="1">
      <c r="A4667" s="450"/>
      <c r="B4667" s="451"/>
      <c r="C4667" s="452"/>
      <c r="D4667" s="490"/>
      <c r="E4667" s="491"/>
      <c r="F4667" s="492"/>
      <c r="G4667" s="456"/>
      <c r="H4667" s="457"/>
      <c r="I4667" s="457"/>
    </row>
    <row r="4668" spans="1:9" ht="15" customHeight="1">
      <c r="A4668" s="458">
        <v>1</v>
      </c>
      <c r="B4668" s="459" t="s">
        <v>620</v>
      </c>
      <c r="D4668" s="495"/>
      <c r="E4668" s="496"/>
      <c r="F4668" s="497"/>
      <c r="G4668" s="464"/>
      <c r="H4668" s="465"/>
      <c r="I4668" s="466"/>
    </row>
    <row r="4669" spans="1:9" ht="15" customHeight="1">
      <c r="A4669" s="458"/>
      <c r="B4669" s="459"/>
      <c r="C4669" s="460" t="s">
        <v>621</v>
      </c>
      <c r="D4669" s="495" t="s">
        <v>622</v>
      </c>
      <c r="E4669" s="496" t="s">
        <v>1199</v>
      </c>
      <c r="F4669" s="497" t="s">
        <v>624</v>
      </c>
      <c r="G4669" s="464">
        <v>2.0999999999999999E-3</v>
      </c>
      <c r="H4669" s="465">
        <v>75000</v>
      </c>
      <c r="I4669" s="466">
        <f>G4669*H4669</f>
        <v>157.5</v>
      </c>
    </row>
    <row r="4670" spans="1:9" ht="15" customHeight="1">
      <c r="A4670" s="458"/>
      <c r="B4670" s="459"/>
      <c r="C4670" s="460" t="s">
        <v>621</v>
      </c>
      <c r="D4670" s="495" t="s">
        <v>628</v>
      </c>
      <c r="E4670" s="496" t="s">
        <v>1200</v>
      </c>
      <c r="F4670" s="497" t="s">
        <v>624</v>
      </c>
      <c r="G4670" s="464">
        <v>4.0000000000000002E-4</v>
      </c>
      <c r="H4670" s="465">
        <v>120000</v>
      </c>
      <c r="I4670" s="466">
        <f>G4670*H4670</f>
        <v>48</v>
      </c>
    </row>
    <row r="4671" spans="1:9" ht="15" customHeight="1">
      <c r="A4671" s="458"/>
      <c r="B4671" s="459"/>
      <c r="D4671" s="495"/>
      <c r="E4671" s="496"/>
      <c r="F4671" s="497"/>
      <c r="G4671" s="464"/>
      <c r="H4671" s="465"/>
      <c r="I4671" s="466"/>
    </row>
    <row r="4672" spans="1:9" ht="15" customHeight="1">
      <c r="A4672" s="458">
        <v>2</v>
      </c>
      <c r="B4672" s="459" t="s">
        <v>630</v>
      </c>
      <c r="D4672" s="495"/>
      <c r="E4672" s="496"/>
      <c r="F4672" s="497"/>
      <c r="G4672" s="464"/>
      <c r="H4672" s="465"/>
      <c r="I4672" s="466"/>
    </row>
    <row r="4673" spans="1:9" ht="15" customHeight="1">
      <c r="A4673" s="458"/>
      <c r="B4673" s="459"/>
      <c r="C4673" s="460" t="s">
        <v>621</v>
      </c>
      <c r="D4673" s="495" t="s">
        <v>1203</v>
      </c>
      <c r="E4673" s="496" t="s">
        <v>1195</v>
      </c>
      <c r="F4673" s="497" t="s">
        <v>96</v>
      </c>
      <c r="G4673" s="464">
        <v>0.84870000000000001</v>
      </c>
      <c r="H4673" s="465">
        <v>15100</v>
      </c>
      <c r="I4673" s="466">
        <f>G4673*H4673</f>
        <v>12815.37</v>
      </c>
    </row>
    <row r="4674" spans="1:9" ht="15" customHeight="1">
      <c r="A4674" s="458"/>
      <c r="B4674" s="459"/>
      <c r="C4674" s="460" t="s">
        <v>621</v>
      </c>
      <c r="D4674" s="495" t="s">
        <v>1239</v>
      </c>
      <c r="E4674" s="496" t="s">
        <v>1240</v>
      </c>
      <c r="F4674" s="497" t="s">
        <v>707</v>
      </c>
      <c r="G4674" s="464">
        <v>0.20599999999999999</v>
      </c>
      <c r="H4674" s="465">
        <v>10500</v>
      </c>
      <c r="I4674" s="466">
        <f t="shared" ref="I4674" si="143">G4674*H4674</f>
        <v>2163</v>
      </c>
    </row>
    <row r="4675" spans="1:9" ht="15" customHeight="1">
      <c r="A4675" s="458"/>
      <c r="B4675" s="459"/>
      <c r="D4675" s="495"/>
      <c r="E4675" s="496"/>
      <c r="F4675" s="497"/>
      <c r="G4675" s="464"/>
      <c r="H4675" s="465"/>
      <c r="I4675" s="466"/>
    </row>
    <row r="4676" spans="1:9" ht="15" customHeight="1">
      <c r="A4676" s="458"/>
      <c r="B4676" s="459"/>
      <c r="D4676" s="495"/>
      <c r="E4676" s="496"/>
      <c r="F4676" s="497"/>
      <c r="G4676" s="464"/>
      <c r="H4676" s="465"/>
      <c r="I4676" s="466"/>
    </row>
    <row r="4677" spans="1:9" ht="15" customHeight="1">
      <c r="A4677" s="458">
        <v>3</v>
      </c>
      <c r="B4677" s="459" t="s">
        <v>598</v>
      </c>
      <c r="D4677" s="495"/>
      <c r="E4677" s="496"/>
      <c r="F4677" s="497"/>
      <c r="G4677" s="464"/>
      <c r="H4677" s="465"/>
      <c r="I4677" s="466"/>
    </row>
    <row r="4678" spans="1:9" ht="15" customHeight="1">
      <c r="A4678" s="458"/>
      <c r="B4678" s="459"/>
      <c r="C4678" s="460" t="s">
        <v>621</v>
      </c>
      <c r="D4678" s="495" t="s">
        <v>1241</v>
      </c>
      <c r="E4678" s="496" t="s">
        <v>1242</v>
      </c>
      <c r="F4678" s="497" t="s">
        <v>764</v>
      </c>
      <c r="G4678" s="464">
        <v>2.0000000000000001E-4</v>
      </c>
      <c r="H4678" s="465">
        <v>414237.59958230599</v>
      </c>
      <c r="I4678" s="466">
        <f t="shared" ref="I4678:I4679" si="144">G4678*H4678</f>
        <v>82.847519916461209</v>
      </c>
    </row>
    <row r="4679" spans="1:9" ht="15" customHeight="1">
      <c r="A4679" s="458"/>
      <c r="B4679" s="459"/>
      <c r="C4679" s="460" t="s">
        <v>621</v>
      </c>
      <c r="D4679" s="670" t="s">
        <v>1243</v>
      </c>
      <c r="E4679" s="496" t="s">
        <v>1244</v>
      </c>
      <c r="F4679" s="497" t="s">
        <v>764</v>
      </c>
      <c r="G4679" s="464">
        <v>2.0000000000000001E-4</v>
      </c>
      <c r="H4679" s="465">
        <v>152875.99532832499</v>
      </c>
      <c r="I4679" s="466">
        <f t="shared" si="144"/>
        <v>30.575199065665</v>
      </c>
    </row>
    <row r="4680" spans="1:9" ht="15" customHeight="1">
      <c r="A4680" s="511"/>
      <c r="B4680" s="512"/>
      <c r="C4680" s="513"/>
      <c r="D4680" s="514"/>
      <c r="E4680" s="515"/>
      <c r="F4680" s="516"/>
      <c r="G4680" s="517"/>
      <c r="H4680" s="518"/>
      <c r="I4680" s="518"/>
    </row>
    <row r="4681" spans="1:9" ht="15" customHeight="1">
      <c r="A4681" s="473"/>
      <c r="B4681" s="474" t="s">
        <v>643</v>
      </c>
      <c r="C4681" s="475"/>
      <c r="D4681" s="498"/>
      <c r="E4681" s="499"/>
      <c r="F4681" s="500"/>
      <c r="G4681" s="479"/>
      <c r="H4681" s="480"/>
      <c r="I4681" s="480">
        <f>SUM(I4667:I4680)</f>
        <v>15297.292718982126</v>
      </c>
    </row>
    <row r="4682" spans="1:9" ht="15" customHeight="1">
      <c r="A4682" s="481"/>
      <c r="B4682" s="482" t="s">
        <v>644</v>
      </c>
      <c r="C4682" s="483"/>
      <c r="D4682" s="501"/>
      <c r="E4682" s="483"/>
      <c r="F4682" s="486">
        <v>0.15</v>
      </c>
      <c r="G4682" s="487"/>
      <c r="H4682" s="488"/>
      <c r="I4682" s="480">
        <f>I4681*F4682</f>
        <v>2294.5939078473189</v>
      </c>
    </row>
    <row r="4683" spans="1:9" ht="15" customHeight="1">
      <c r="A4683" s="481"/>
      <c r="B4683" s="482" t="s">
        <v>645</v>
      </c>
      <c r="C4683" s="483"/>
      <c r="D4683" s="501"/>
      <c r="E4683" s="483"/>
      <c r="F4683" s="483"/>
      <c r="G4683" s="487"/>
      <c r="H4683" s="488"/>
      <c r="I4683" s="480">
        <f>I4681+I4682</f>
        <v>17591.886626829444</v>
      </c>
    </row>
    <row r="4684" spans="1:9" ht="15" customHeight="1">
      <c r="A4684" s="666"/>
      <c r="B4684" s="666"/>
      <c r="C4684" s="666"/>
      <c r="D4684" s="666"/>
      <c r="E4684" s="666"/>
      <c r="F4684" s="666"/>
      <c r="G4684" s="666"/>
      <c r="H4684" s="666"/>
      <c r="I4684" s="666"/>
    </row>
    <row r="4685" spans="1:9" ht="15" customHeight="1">
      <c r="A4685" s="433" t="s">
        <v>611</v>
      </c>
      <c r="B4685" s="434"/>
      <c r="C4685" s="419" t="s">
        <v>589</v>
      </c>
      <c r="D4685" s="434" t="s">
        <v>1246</v>
      </c>
      <c r="E4685" s="419"/>
      <c r="F4685" s="419"/>
      <c r="G4685" s="589"/>
      <c r="H4685" s="590"/>
      <c r="I4685" s="590"/>
    </row>
    <row r="4686" spans="1:9" ht="15" customHeight="1">
      <c r="A4686" s="433" t="s">
        <v>613</v>
      </c>
      <c r="B4686" s="434"/>
      <c r="C4686" s="419" t="s">
        <v>589</v>
      </c>
      <c r="D4686" s="434" t="s">
        <v>1247</v>
      </c>
      <c r="E4686" s="419"/>
      <c r="F4686" s="419"/>
      <c r="G4686" s="589"/>
      <c r="H4686" s="590"/>
      <c r="I4686" s="590"/>
    </row>
    <row r="4687" spans="1:9" ht="15" customHeight="1">
      <c r="A4687" s="438" t="s">
        <v>70</v>
      </c>
      <c r="B4687" s="1012" t="s">
        <v>350</v>
      </c>
      <c r="C4687" s="1014"/>
      <c r="D4687" s="1015"/>
      <c r="E4687" s="441" t="s">
        <v>614</v>
      </c>
      <c r="F4687" s="441" t="s">
        <v>615</v>
      </c>
      <c r="G4687" s="442" t="s">
        <v>616</v>
      </c>
      <c r="H4687" s="443" t="s">
        <v>617</v>
      </c>
      <c r="I4687" s="443" t="s">
        <v>618</v>
      </c>
    </row>
    <row r="4688" spans="1:9" ht="15" customHeight="1">
      <c r="A4688" s="444"/>
      <c r="B4688" s="1013"/>
      <c r="C4688" s="1016"/>
      <c r="D4688" s="1017"/>
      <c r="E4688" s="447"/>
      <c r="F4688" s="447"/>
      <c r="G4688" s="448"/>
      <c r="H4688" s="449" t="s">
        <v>619</v>
      </c>
      <c r="I4688" s="449" t="s">
        <v>619</v>
      </c>
    </row>
    <row r="4689" spans="1:9" ht="15" customHeight="1">
      <c r="A4689" s="450"/>
      <c r="B4689" s="451"/>
      <c r="C4689" s="452"/>
      <c r="D4689" s="490"/>
      <c r="E4689" s="491"/>
      <c r="F4689" s="492"/>
      <c r="G4689" s="456"/>
      <c r="H4689" s="457"/>
      <c r="I4689" s="457"/>
    </row>
    <row r="4690" spans="1:9" ht="15" customHeight="1">
      <c r="A4690" s="458">
        <v>1</v>
      </c>
      <c r="B4690" s="459" t="s">
        <v>620</v>
      </c>
      <c r="D4690" s="495"/>
      <c r="E4690" s="496"/>
      <c r="F4690" s="497"/>
      <c r="G4690" s="464"/>
      <c r="H4690" s="465"/>
      <c r="I4690" s="466"/>
    </row>
    <row r="4691" spans="1:9" ht="15" customHeight="1">
      <c r="A4691" s="458"/>
      <c r="B4691" s="459"/>
      <c r="C4691" s="460" t="s">
        <v>621</v>
      </c>
      <c r="D4691" s="495" t="s">
        <v>622</v>
      </c>
      <c r="E4691" s="496" t="s">
        <v>1199</v>
      </c>
      <c r="F4691" s="497" t="s">
        <v>624</v>
      </c>
      <c r="G4691" s="464">
        <v>0.20080000000000001</v>
      </c>
      <c r="H4691" s="465">
        <v>75000</v>
      </c>
      <c r="I4691" s="466">
        <f>G4691*H4691</f>
        <v>15060</v>
      </c>
    </row>
    <row r="4692" spans="1:9" ht="15" customHeight="1">
      <c r="A4692" s="458"/>
      <c r="B4692" s="459"/>
      <c r="C4692" s="460" t="s">
        <v>621</v>
      </c>
      <c r="D4692" s="495" t="s">
        <v>628</v>
      </c>
      <c r="E4692" s="496" t="s">
        <v>1200</v>
      </c>
      <c r="F4692" s="497" t="s">
        <v>624</v>
      </c>
      <c r="G4692" s="464">
        <v>2.01E-2</v>
      </c>
      <c r="H4692" s="465">
        <v>120000</v>
      </c>
      <c r="I4692" s="466">
        <f>G4692*H4692</f>
        <v>2412</v>
      </c>
    </row>
    <row r="4693" spans="1:9" ht="15" customHeight="1">
      <c r="A4693" s="458"/>
      <c r="B4693" s="459"/>
      <c r="D4693" s="495"/>
      <c r="E4693" s="496"/>
      <c r="F4693" s="497"/>
      <c r="G4693" s="464"/>
      <c r="H4693" s="465"/>
      <c r="I4693" s="466"/>
    </row>
    <row r="4694" spans="1:9" ht="15" customHeight="1">
      <c r="A4694" s="458">
        <v>2</v>
      </c>
      <c r="B4694" s="459" t="s">
        <v>630</v>
      </c>
      <c r="D4694" s="495"/>
      <c r="E4694" s="496"/>
      <c r="F4694" s="497"/>
      <c r="G4694" s="464"/>
      <c r="H4694" s="465"/>
      <c r="I4694" s="466"/>
    </row>
    <row r="4695" spans="1:9" ht="15" customHeight="1">
      <c r="A4695" s="458"/>
      <c r="B4695" s="459"/>
      <c r="C4695" s="460" t="s">
        <v>621</v>
      </c>
      <c r="D4695" s="495" t="s">
        <v>1248</v>
      </c>
      <c r="E4695" s="496" t="s">
        <v>1195</v>
      </c>
      <c r="F4695" s="667" t="s">
        <v>1247</v>
      </c>
      <c r="G4695" s="668">
        <v>1</v>
      </c>
      <c r="H4695" s="465">
        <v>1275000</v>
      </c>
      <c r="I4695" s="466">
        <f>G4695*H4695</f>
        <v>1275000</v>
      </c>
    </row>
    <row r="4696" spans="1:9" ht="15" customHeight="1">
      <c r="A4696" s="458"/>
      <c r="B4696" s="459"/>
      <c r="D4696" s="495"/>
      <c r="E4696" s="496"/>
      <c r="F4696" s="497"/>
      <c r="G4696" s="464"/>
      <c r="H4696" s="465"/>
      <c r="I4696" s="466"/>
    </row>
    <row r="4697" spans="1:9" ht="15" customHeight="1">
      <c r="A4697" s="458"/>
      <c r="B4697" s="459"/>
      <c r="D4697" s="495"/>
      <c r="E4697" s="496"/>
      <c r="F4697" s="497"/>
      <c r="G4697" s="464"/>
      <c r="H4697" s="465"/>
      <c r="I4697" s="466"/>
    </row>
    <row r="4698" spans="1:9" ht="15" customHeight="1">
      <c r="A4698" s="458">
        <v>3</v>
      </c>
      <c r="B4698" s="459" t="s">
        <v>598</v>
      </c>
      <c r="D4698" s="495"/>
      <c r="E4698" s="496"/>
      <c r="F4698" s="497"/>
      <c r="G4698" s="464"/>
      <c r="H4698" s="465"/>
      <c r="I4698" s="466"/>
    </row>
    <row r="4699" spans="1:9" ht="15" customHeight="1">
      <c r="A4699" s="458"/>
      <c r="B4699" s="459"/>
      <c r="C4699" s="460" t="s">
        <v>621</v>
      </c>
      <c r="D4699" s="495" t="s">
        <v>1204</v>
      </c>
      <c r="E4699" s="496" t="s">
        <v>1197</v>
      </c>
      <c r="F4699" s="497" t="s">
        <v>764</v>
      </c>
      <c r="G4699" s="464">
        <v>9.5999999999999992E-3</v>
      </c>
      <c r="H4699" s="465">
        <v>394481.69501505501</v>
      </c>
      <c r="I4699" s="466">
        <f t="shared" ref="I4699:I4704" si="145">G4699*H4699</f>
        <v>3787.0242721445279</v>
      </c>
    </row>
    <row r="4700" spans="1:9" ht="15" customHeight="1">
      <c r="A4700" s="458"/>
      <c r="B4700" s="459"/>
      <c r="C4700" s="460" t="s">
        <v>621</v>
      </c>
      <c r="D4700" s="495" t="s">
        <v>1249</v>
      </c>
      <c r="E4700" s="496" t="s">
        <v>1250</v>
      </c>
      <c r="F4700" s="497" t="s">
        <v>764</v>
      </c>
      <c r="G4700" s="464">
        <v>2.01E-2</v>
      </c>
      <c r="H4700" s="465">
        <v>630627.41514036304</v>
      </c>
      <c r="I4700" s="466">
        <f t="shared" si="145"/>
        <v>12675.611044321297</v>
      </c>
    </row>
    <row r="4701" spans="1:9" ht="15" customHeight="1">
      <c r="A4701" s="458"/>
      <c r="B4701" s="459"/>
      <c r="C4701" s="460" t="s">
        <v>621</v>
      </c>
      <c r="D4701" s="495" t="s">
        <v>1205</v>
      </c>
      <c r="E4701" s="496" t="s">
        <v>1206</v>
      </c>
      <c r="F4701" s="497" t="s">
        <v>764</v>
      </c>
      <c r="G4701" s="464">
        <v>0.1845</v>
      </c>
      <c r="H4701" s="465">
        <v>359187.77128933999</v>
      </c>
      <c r="I4701" s="466">
        <f t="shared" si="145"/>
        <v>66270.14380288322</v>
      </c>
    </row>
    <row r="4702" spans="1:9" ht="15" customHeight="1">
      <c r="A4702" s="458"/>
      <c r="B4702" s="459"/>
      <c r="C4702" s="460" t="s">
        <v>621</v>
      </c>
      <c r="D4702" s="495" t="s">
        <v>1251</v>
      </c>
      <c r="E4702" s="496" t="s">
        <v>1208</v>
      </c>
      <c r="F4702" s="497" t="s">
        <v>764</v>
      </c>
      <c r="G4702" s="464">
        <v>1.3899999999999999E-2</v>
      </c>
      <c r="H4702" s="465">
        <v>187985.55381516801</v>
      </c>
      <c r="I4702" s="466">
        <f t="shared" si="145"/>
        <v>2612.999198030835</v>
      </c>
    </row>
    <row r="4703" spans="1:9" ht="15" customHeight="1">
      <c r="A4703" s="458"/>
      <c r="B4703" s="459"/>
      <c r="C4703" s="460" t="s">
        <v>621</v>
      </c>
      <c r="D4703" s="495" t="s">
        <v>1233</v>
      </c>
      <c r="E4703" s="496" t="s">
        <v>1210</v>
      </c>
      <c r="F4703" s="497" t="s">
        <v>764</v>
      </c>
      <c r="G4703" s="464">
        <v>1.37E-2</v>
      </c>
      <c r="H4703" s="465">
        <v>211694.555077709</v>
      </c>
      <c r="I4703" s="466">
        <f t="shared" si="145"/>
        <v>2900.2154045646134</v>
      </c>
    </row>
    <row r="4704" spans="1:9" ht="15" customHeight="1">
      <c r="A4704" s="458"/>
      <c r="B4704" s="459"/>
      <c r="C4704" s="460" t="s">
        <v>621</v>
      </c>
      <c r="D4704" s="495" t="s">
        <v>1252</v>
      </c>
      <c r="E4704" s="496" t="s">
        <v>1211</v>
      </c>
      <c r="F4704" s="497" t="s">
        <v>764</v>
      </c>
      <c r="G4704" s="464">
        <v>5.8999999999999999E-3</v>
      </c>
      <c r="H4704" s="465">
        <v>390687.21901923203</v>
      </c>
      <c r="I4704" s="466">
        <f t="shared" si="145"/>
        <v>2305.0545922134688</v>
      </c>
    </row>
    <row r="4705" spans="1:9" ht="15" customHeight="1">
      <c r="A4705" s="511"/>
      <c r="B4705" s="512"/>
      <c r="C4705" s="513"/>
      <c r="D4705" s="514"/>
      <c r="E4705" s="515"/>
      <c r="F4705" s="516"/>
      <c r="G4705" s="517"/>
      <c r="H4705" s="518"/>
      <c r="I4705" s="518"/>
    </row>
    <row r="4706" spans="1:9" ht="15" customHeight="1">
      <c r="A4706" s="473"/>
      <c r="B4706" s="474" t="s">
        <v>643</v>
      </c>
      <c r="C4706" s="475"/>
      <c r="D4706" s="498"/>
      <c r="E4706" s="499"/>
      <c r="F4706" s="500"/>
      <c r="G4706" s="479"/>
      <c r="H4706" s="480"/>
      <c r="I4706" s="480">
        <f>SUM(I4689:I4705)</f>
        <v>1383023.0483141579</v>
      </c>
    </row>
    <row r="4707" spans="1:9" ht="15" customHeight="1">
      <c r="A4707" s="481"/>
      <c r="B4707" s="482" t="s">
        <v>644</v>
      </c>
      <c r="C4707" s="483"/>
      <c r="D4707" s="501"/>
      <c r="E4707" s="483"/>
      <c r="F4707" s="486">
        <v>0.15</v>
      </c>
      <c r="G4707" s="487"/>
      <c r="H4707" s="488"/>
      <c r="I4707" s="480">
        <f>I4706*F4707</f>
        <v>207453.45724712368</v>
      </c>
    </row>
    <row r="4708" spans="1:9" ht="15" customHeight="1">
      <c r="A4708" s="481"/>
      <c r="B4708" s="482" t="s">
        <v>645</v>
      </c>
      <c r="C4708" s="483"/>
      <c r="D4708" s="501"/>
      <c r="E4708" s="483"/>
      <c r="F4708" s="483"/>
      <c r="G4708" s="487"/>
      <c r="H4708" s="488"/>
      <c r="I4708" s="480">
        <f>I4706+I4707</f>
        <v>1590476.5055612815</v>
      </c>
    </row>
    <row r="4710" spans="1:9" ht="15" customHeight="1">
      <c r="A4710" s="433" t="s">
        <v>611</v>
      </c>
      <c r="B4710" s="434"/>
      <c r="C4710" s="419" t="s">
        <v>589</v>
      </c>
      <c r="D4710" s="434" t="s">
        <v>1246</v>
      </c>
      <c r="E4710" s="419"/>
      <c r="F4710" s="419"/>
      <c r="G4710" s="589"/>
      <c r="H4710" s="590"/>
      <c r="I4710" s="590"/>
    </row>
    <row r="4711" spans="1:9" ht="15" customHeight="1">
      <c r="A4711" s="433" t="s">
        <v>613</v>
      </c>
      <c r="B4711" s="434"/>
      <c r="C4711" s="419" t="s">
        <v>589</v>
      </c>
      <c r="D4711" s="434" t="s">
        <v>1247</v>
      </c>
      <c r="E4711" s="419"/>
      <c r="F4711" s="419"/>
      <c r="G4711" s="589"/>
      <c r="H4711" s="590"/>
      <c r="I4711" s="590"/>
    </row>
    <row r="4712" spans="1:9" ht="15" customHeight="1">
      <c r="A4712" s="438" t="s">
        <v>70</v>
      </c>
      <c r="B4712" s="1012" t="s">
        <v>350</v>
      </c>
      <c r="C4712" s="1014"/>
      <c r="D4712" s="1015"/>
      <c r="E4712" s="441" t="s">
        <v>614</v>
      </c>
      <c r="F4712" s="441" t="s">
        <v>615</v>
      </c>
      <c r="G4712" s="442" t="s">
        <v>616</v>
      </c>
      <c r="H4712" s="443" t="s">
        <v>617</v>
      </c>
      <c r="I4712" s="443" t="s">
        <v>618</v>
      </c>
    </row>
    <row r="4713" spans="1:9" ht="15" customHeight="1">
      <c r="A4713" s="444"/>
      <c r="B4713" s="1013"/>
      <c r="C4713" s="1016"/>
      <c r="D4713" s="1017"/>
      <c r="E4713" s="447"/>
      <c r="F4713" s="447"/>
      <c r="G4713" s="448"/>
      <c r="H4713" s="449" t="s">
        <v>619</v>
      </c>
      <c r="I4713" s="449" t="s">
        <v>619</v>
      </c>
    </row>
    <row r="4714" spans="1:9" ht="15" customHeight="1">
      <c r="A4714" s="450"/>
      <c r="B4714" s="451"/>
      <c r="C4714" s="452"/>
      <c r="D4714" s="490"/>
      <c r="E4714" s="491"/>
      <c r="F4714" s="492"/>
      <c r="G4714" s="456"/>
      <c r="H4714" s="457"/>
      <c r="I4714" s="457"/>
    </row>
    <row r="4715" spans="1:9" ht="15" customHeight="1">
      <c r="A4715" s="458">
        <v>1</v>
      </c>
      <c r="B4715" s="459" t="s">
        <v>620</v>
      </c>
      <c r="D4715" s="495"/>
      <c r="E4715" s="496"/>
      <c r="F4715" s="497"/>
      <c r="G4715" s="464"/>
      <c r="H4715" s="465"/>
      <c r="I4715" s="466"/>
    </row>
    <row r="4716" spans="1:9" ht="15" customHeight="1">
      <c r="A4716" s="458"/>
      <c r="B4716" s="459"/>
      <c r="C4716" s="460" t="s">
        <v>621</v>
      </c>
      <c r="D4716" s="495" t="s">
        <v>622</v>
      </c>
      <c r="E4716" s="496" t="s">
        <v>1199</v>
      </c>
      <c r="F4716" s="497" t="s">
        <v>624</v>
      </c>
      <c r="G4716" s="464">
        <v>0.20080000000000001</v>
      </c>
      <c r="H4716" s="465">
        <v>75000</v>
      </c>
      <c r="I4716" s="466">
        <f>G4716*H4716</f>
        <v>15060</v>
      </c>
    </row>
    <row r="4717" spans="1:9" ht="15" customHeight="1">
      <c r="A4717" s="458"/>
      <c r="B4717" s="459"/>
      <c r="C4717" s="460" t="s">
        <v>621</v>
      </c>
      <c r="D4717" s="495" t="s">
        <v>628</v>
      </c>
      <c r="E4717" s="496" t="s">
        <v>1200</v>
      </c>
      <c r="F4717" s="497" t="s">
        <v>624</v>
      </c>
      <c r="G4717" s="464">
        <v>2.01E-2</v>
      </c>
      <c r="H4717" s="465">
        <v>120000</v>
      </c>
      <c r="I4717" s="466">
        <f>G4717*H4717</f>
        <v>2412</v>
      </c>
    </row>
    <row r="4718" spans="1:9" ht="15" customHeight="1">
      <c r="A4718" s="458"/>
      <c r="B4718" s="459"/>
      <c r="D4718" s="495"/>
      <c r="E4718" s="496"/>
      <c r="F4718" s="497"/>
      <c r="G4718" s="464"/>
      <c r="H4718" s="465"/>
      <c r="I4718" s="466"/>
    </row>
    <row r="4719" spans="1:9" ht="15" customHeight="1">
      <c r="A4719" s="458">
        <v>2</v>
      </c>
      <c r="B4719" s="459" t="s">
        <v>630</v>
      </c>
      <c r="D4719" s="495"/>
      <c r="E4719" s="496"/>
      <c r="F4719" s="497"/>
      <c r="G4719" s="464"/>
      <c r="H4719" s="465"/>
      <c r="I4719" s="466"/>
    </row>
    <row r="4720" spans="1:9" ht="15" customHeight="1">
      <c r="A4720" s="458"/>
      <c r="B4720" s="459"/>
      <c r="C4720" s="460" t="s">
        <v>621</v>
      </c>
      <c r="D4720" s="495" t="s">
        <v>1248</v>
      </c>
      <c r="E4720" s="496" t="s">
        <v>1195</v>
      </c>
      <c r="F4720" s="667" t="s">
        <v>1247</v>
      </c>
      <c r="G4720" s="668">
        <v>1</v>
      </c>
      <c r="H4720" s="465">
        <v>1275000</v>
      </c>
      <c r="I4720" s="466">
        <f>G4720*H4720</f>
        <v>1275000</v>
      </c>
    </row>
    <row r="4721" spans="1:9" ht="15" customHeight="1">
      <c r="A4721" s="458"/>
      <c r="B4721" s="459"/>
      <c r="D4721" s="495"/>
      <c r="E4721" s="496"/>
      <c r="F4721" s="497"/>
      <c r="G4721" s="464"/>
      <c r="H4721" s="465"/>
      <c r="I4721" s="466"/>
    </row>
    <row r="4722" spans="1:9" ht="15" customHeight="1">
      <c r="A4722" s="458"/>
      <c r="B4722" s="459"/>
      <c r="D4722" s="495"/>
      <c r="E4722" s="496"/>
      <c r="F4722" s="497"/>
      <c r="G4722" s="464"/>
      <c r="H4722" s="465"/>
      <c r="I4722" s="466"/>
    </row>
    <row r="4723" spans="1:9" ht="15" customHeight="1">
      <c r="A4723" s="458">
        <v>3</v>
      </c>
      <c r="B4723" s="459" t="s">
        <v>598</v>
      </c>
      <c r="D4723" s="495"/>
      <c r="E4723" s="496"/>
      <c r="F4723" s="497"/>
      <c r="G4723" s="464"/>
      <c r="H4723" s="465"/>
      <c r="I4723" s="466"/>
    </row>
    <row r="4724" spans="1:9" ht="15" customHeight="1">
      <c r="A4724" s="458"/>
      <c r="B4724" s="459"/>
      <c r="C4724" s="460" t="s">
        <v>621</v>
      </c>
      <c r="D4724" s="495" t="s">
        <v>1204</v>
      </c>
      <c r="E4724" s="496" t="s">
        <v>1197</v>
      </c>
      <c r="F4724" s="497" t="s">
        <v>764</v>
      </c>
      <c r="G4724" s="464">
        <v>9.5999999999999992E-3</v>
      </c>
      <c r="H4724" s="465">
        <v>394481.69501505501</v>
      </c>
      <c r="I4724" s="466">
        <f t="shared" ref="I4724:I4729" si="146">G4724*H4724</f>
        <v>3787.0242721445279</v>
      </c>
    </row>
    <row r="4725" spans="1:9" ht="15" customHeight="1">
      <c r="A4725" s="458"/>
      <c r="B4725" s="459"/>
      <c r="C4725" s="460" t="s">
        <v>621</v>
      </c>
      <c r="D4725" s="495" t="s">
        <v>1249</v>
      </c>
      <c r="E4725" s="496" t="s">
        <v>1250</v>
      </c>
      <c r="F4725" s="497" t="s">
        <v>764</v>
      </c>
      <c r="G4725" s="464">
        <v>2.01E-2</v>
      </c>
      <c r="H4725" s="465">
        <v>630627.41514036304</v>
      </c>
      <c r="I4725" s="466">
        <f t="shared" si="146"/>
        <v>12675.611044321297</v>
      </c>
    </row>
    <row r="4726" spans="1:9" ht="15" customHeight="1">
      <c r="A4726" s="458"/>
      <c r="B4726" s="459"/>
      <c r="C4726" s="460" t="s">
        <v>621</v>
      </c>
      <c r="D4726" s="495" t="s">
        <v>1205</v>
      </c>
      <c r="E4726" s="496" t="s">
        <v>1206</v>
      </c>
      <c r="F4726" s="497" t="s">
        <v>764</v>
      </c>
      <c r="G4726" s="464">
        <v>0.1845</v>
      </c>
      <c r="H4726" s="465">
        <v>359187.77128933999</v>
      </c>
      <c r="I4726" s="466">
        <f t="shared" si="146"/>
        <v>66270.14380288322</v>
      </c>
    </row>
    <row r="4727" spans="1:9" ht="15" customHeight="1">
      <c r="A4727" s="458"/>
      <c r="B4727" s="459"/>
      <c r="C4727" s="460" t="s">
        <v>621</v>
      </c>
      <c r="D4727" s="495" t="s">
        <v>1251</v>
      </c>
      <c r="E4727" s="496" t="s">
        <v>1208</v>
      </c>
      <c r="F4727" s="497" t="s">
        <v>764</v>
      </c>
      <c r="G4727" s="464">
        <v>1.3899999999999999E-2</v>
      </c>
      <c r="H4727" s="465">
        <v>187985.55381516801</v>
      </c>
      <c r="I4727" s="466">
        <f t="shared" si="146"/>
        <v>2612.999198030835</v>
      </c>
    </row>
    <row r="4728" spans="1:9" ht="15" customHeight="1">
      <c r="A4728" s="458"/>
      <c r="B4728" s="459"/>
      <c r="C4728" s="460" t="s">
        <v>621</v>
      </c>
      <c r="D4728" s="495" t="s">
        <v>1233</v>
      </c>
      <c r="E4728" s="496" t="s">
        <v>1210</v>
      </c>
      <c r="F4728" s="497" t="s">
        <v>764</v>
      </c>
      <c r="G4728" s="464">
        <v>1.37E-2</v>
      </c>
      <c r="H4728" s="465">
        <v>211694.555077709</v>
      </c>
      <c r="I4728" s="466">
        <f t="shared" si="146"/>
        <v>2900.2154045646134</v>
      </c>
    </row>
    <row r="4729" spans="1:9" ht="15" customHeight="1">
      <c r="A4729" s="458"/>
      <c r="B4729" s="459"/>
      <c r="C4729" s="460" t="s">
        <v>621</v>
      </c>
      <c r="D4729" s="495" t="s">
        <v>1252</v>
      </c>
      <c r="E4729" s="496" t="s">
        <v>1211</v>
      </c>
      <c r="F4729" s="497" t="s">
        <v>764</v>
      </c>
      <c r="G4729" s="464">
        <v>5.8999999999999999E-3</v>
      </c>
      <c r="H4729" s="465">
        <v>390687.21901923203</v>
      </c>
      <c r="I4729" s="466">
        <f t="shared" si="146"/>
        <v>2305.0545922134688</v>
      </c>
    </row>
    <row r="4730" spans="1:9" ht="15" customHeight="1">
      <c r="A4730" s="511"/>
      <c r="B4730" s="512"/>
      <c r="C4730" s="513"/>
      <c r="D4730" s="514"/>
      <c r="E4730" s="515"/>
      <c r="F4730" s="516"/>
      <c r="G4730" s="517"/>
      <c r="H4730" s="518"/>
      <c r="I4730" s="518"/>
    </row>
    <row r="4731" spans="1:9" ht="15" customHeight="1">
      <c r="A4731" s="473"/>
      <c r="B4731" s="474" t="s">
        <v>643</v>
      </c>
      <c r="C4731" s="475"/>
      <c r="D4731" s="498"/>
      <c r="E4731" s="499"/>
      <c r="F4731" s="500"/>
      <c r="G4731" s="479"/>
      <c r="H4731" s="480"/>
      <c r="I4731" s="480">
        <f>SUM(I4714:I4730)</f>
        <v>1383023.0483141579</v>
      </c>
    </row>
    <row r="4732" spans="1:9" ht="15" customHeight="1">
      <c r="A4732" s="481"/>
      <c r="B4732" s="482" t="s">
        <v>644</v>
      </c>
      <c r="C4732" s="483"/>
      <c r="D4732" s="501"/>
      <c r="E4732" s="483"/>
      <c r="F4732" s="486">
        <v>0.15</v>
      </c>
      <c r="G4732" s="487"/>
      <c r="H4732" s="488"/>
      <c r="I4732" s="480">
        <f>I4731*F4732</f>
        <v>207453.45724712368</v>
      </c>
    </row>
    <row r="4733" spans="1:9" ht="15" customHeight="1">
      <c r="A4733" s="481"/>
      <c r="B4733" s="482" t="s">
        <v>645</v>
      </c>
      <c r="C4733" s="483"/>
      <c r="D4733" s="501"/>
      <c r="E4733" s="483"/>
      <c r="F4733" s="483"/>
      <c r="G4733" s="487"/>
      <c r="H4733" s="488"/>
      <c r="I4733" s="480">
        <f>I4731+I4732</f>
        <v>1590476.5055612815</v>
      </c>
    </row>
  </sheetData>
  <mergeCells count="458">
    <mergeCell ref="B4712:D4713"/>
    <mergeCell ref="B4581:D4582"/>
    <mergeCell ref="B4602:D4603"/>
    <mergeCell ref="B4623:D4624"/>
    <mergeCell ref="B4643:D4644"/>
    <mergeCell ref="B4665:D4666"/>
    <mergeCell ref="B4687:D4688"/>
    <mergeCell ref="B4450:D4451"/>
    <mergeCell ref="B4466:D4467"/>
    <mergeCell ref="B4486:D4487"/>
    <mergeCell ref="B4509:D4510"/>
    <mergeCell ref="B4536:D4537"/>
    <mergeCell ref="B4560:D4561"/>
    <mergeCell ref="A2042:A2043"/>
    <mergeCell ref="B2042:D2043"/>
    <mergeCell ref="E2042:E2043"/>
    <mergeCell ref="F2042:F2043"/>
    <mergeCell ref="G2042:G2043"/>
    <mergeCell ref="A2062:A2063"/>
    <mergeCell ref="B2062:D2063"/>
    <mergeCell ref="E2062:E2063"/>
    <mergeCell ref="F2062:F2063"/>
    <mergeCell ref="G2062:G2063"/>
    <mergeCell ref="M1882:O1882"/>
    <mergeCell ref="M1885:O1885"/>
    <mergeCell ref="A1890:H1890"/>
    <mergeCell ref="A1896:H1896"/>
    <mergeCell ref="A2021:A2022"/>
    <mergeCell ref="B2021:D2022"/>
    <mergeCell ref="E2021:E2022"/>
    <mergeCell ref="F2021:F2022"/>
    <mergeCell ref="G2021:G2022"/>
    <mergeCell ref="M1856:O1856"/>
    <mergeCell ref="M1859:O1859"/>
    <mergeCell ref="A1864:H1864"/>
    <mergeCell ref="A1870:H1870"/>
    <mergeCell ref="A1878:A1879"/>
    <mergeCell ref="B1878:D1879"/>
    <mergeCell ref="E1878:E1879"/>
    <mergeCell ref="F1878:F1879"/>
    <mergeCell ref="G1878:G1879"/>
    <mergeCell ref="M1830:O1830"/>
    <mergeCell ref="M1833:O1833"/>
    <mergeCell ref="A1838:H1838"/>
    <mergeCell ref="A1844:H1844"/>
    <mergeCell ref="A1852:A1853"/>
    <mergeCell ref="B1852:D1853"/>
    <mergeCell ref="E1852:E1853"/>
    <mergeCell ref="F1852:F1853"/>
    <mergeCell ref="G1852:G1853"/>
    <mergeCell ref="M1804:O1804"/>
    <mergeCell ref="M1807:O1807"/>
    <mergeCell ref="A1812:H1812"/>
    <mergeCell ref="A1818:H1818"/>
    <mergeCell ref="A1826:A1827"/>
    <mergeCell ref="B1826:D1827"/>
    <mergeCell ref="E1826:E1827"/>
    <mergeCell ref="F1826:F1827"/>
    <mergeCell ref="G1826:G1827"/>
    <mergeCell ref="M1778:O1778"/>
    <mergeCell ref="M1781:O1781"/>
    <mergeCell ref="A1786:H1786"/>
    <mergeCell ref="A1792:H1792"/>
    <mergeCell ref="A1800:A1801"/>
    <mergeCell ref="B1800:D1801"/>
    <mergeCell ref="E1800:E1801"/>
    <mergeCell ref="F1800:F1801"/>
    <mergeCell ref="G1800:G1801"/>
    <mergeCell ref="M1751:O1751"/>
    <mergeCell ref="M1754:O1754"/>
    <mergeCell ref="A1759:H1759"/>
    <mergeCell ref="A1765:H1765"/>
    <mergeCell ref="A1774:A1775"/>
    <mergeCell ref="B1774:D1775"/>
    <mergeCell ref="E1774:E1775"/>
    <mergeCell ref="F1774:F1775"/>
    <mergeCell ref="G1774:G1775"/>
    <mergeCell ref="M1725:O1725"/>
    <mergeCell ref="M1728:O1728"/>
    <mergeCell ref="A1733:H1733"/>
    <mergeCell ref="A1739:H1739"/>
    <mergeCell ref="A1747:A1748"/>
    <mergeCell ref="B1747:D1748"/>
    <mergeCell ref="E1747:E1748"/>
    <mergeCell ref="F1747:F1748"/>
    <mergeCell ref="G1747:G1748"/>
    <mergeCell ref="M1699:O1699"/>
    <mergeCell ref="M1702:O1702"/>
    <mergeCell ref="A1707:H1707"/>
    <mergeCell ref="A1713:H1713"/>
    <mergeCell ref="A1721:A1722"/>
    <mergeCell ref="B1721:D1722"/>
    <mergeCell ref="E1721:E1722"/>
    <mergeCell ref="F1721:F1722"/>
    <mergeCell ref="G1721:G1722"/>
    <mergeCell ref="M1673:O1673"/>
    <mergeCell ref="M1676:O1676"/>
    <mergeCell ref="A1681:H1681"/>
    <mergeCell ref="A1687:H1687"/>
    <mergeCell ref="A1695:A1696"/>
    <mergeCell ref="B1695:D1696"/>
    <mergeCell ref="E1695:E1696"/>
    <mergeCell ref="F1695:F1696"/>
    <mergeCell ref="G1695:G1696"/>
    <mergeCell ref="M1647:O1647"/>
    <mergeCell ref="M1650:O1650"/>
    <mergeCell ref="A1655:H1655"/>
    <mergeCell ref="A1661:H1661"/>
    <mergeCell ref="A1669:A1670"/>
    <mergeCell ref="B1669:D1670"/>
    <mergeCell ref="E1669:E1670"/>
    <mergeCell ref="F1669:F1670"/>
    <mergeCell ref="G1669:G1670"/>
    <mergeCell ref="M1621:O1621"/>
    <mergeCell ref="M1624:O1624"/>
    <mergeCell ref="A1629:H1629"/>
    <mergeCell ref="A1635:H1635"/>
    <mergeCell ref="A1643:A1644"/>
    <mergeCell ref="B1643:D1644"/>
    <mergeCell ref="E1643:E1644"/>
    <mergeCell ref="F1643:F1644"/>
    <mergeCell ref="G1643:G1644"/>
    <mergeCell ref="M1595:O1595"/>
    <mergeCell ref="M1598:O1598"/>
    <mergeCell ref="A1603:H1603"/>
    <mergeCell ref="A1609:H1609"/>
    <mergeCell ref="A1617:A1618"/>
    <mergeCell ref="B1617:D1618"/>
    <mergeCell ref="E1617:E1618"/>
    <mergeCell ref="F1617:F1618"/>
    <mergeCell ref="G1617:G1618"/>
    <mergeCell ref="A1577:H1577"/>
    <mergeCell ref="A1583:H1583"/>
    <mergeCell ref="A1591:A1592"/>
    <mergeCell ref="B1591:D1592"/>
    <mergeCell ref="E1591:E1592"/>
    <mergeCell ref="F1591:F1592"/>
    <mergeCell ref="G1591:G1592"/>
    <mergeCell ref="A1545:A1546"/>
    <mergeCell ref="B1545:D1546"/>
    <mergeCell ref="E1545:E1546"/>
    <mergeCell ref="F1545:F1546"/>
    <mergeCell ref="G1545:G1546"/>
    <mergeCell ref="A1565:A1566"/>
    <mergeCell ref="B1565:D1566"/>
    <mergeCell ref="E1565:E1566"/>
    <mergeCell ref="F1565:F1566"/>
    <mergeCell ref="G1565:G1566"/>
    <mergeCell ref="A1504:A1505"/>
    <mergeCell ref="B1504:D1505"/>
    <mergeCell ref="E1504:E1505"/>
    <mergeCell ref="F1504:F1505"/>
    <mergeCell ref="G1504:G1505"/>
    <mergeCell ref="A1525:A1526"/>
    <mergeCell ref="B1525:D1526"/>
    <mergeCell ref="E1525:E1526"/>
    <mergeCell ref="F1525:F1526"/>
    <mergeCell ref="G1525:G1526"/>
    <mergeCell ref="A1475:H1475"/>
    <mergeCell ref="A1483:A1484"/>
    <mergeCell ref="B1483:D1484"/>
    <mergeCell ref="E1483:E1484"/>
    <mergeCell ref="F1483:F1484"/>
    <mergeCell ref="G1483:G1484"/>
    <mergeCell ref="A1461:A1462"/>
    <mergeCell ref="B1461:D1462"/>
    <mergeCell ref="E1461:E1462"/>
    <mergeCell ref="F1461:F1462"/>
    <mergeCell ref="G1461:G1462"/>
    <mergeCell ref="A1469:H1469"/>
    <mergeCell ref="B1114:H1114"/>
    <mergeCell ref="A1439:A1440"/>
    <mergeCell ref="B1439:D1440"/>
    <mergeCell ref="E1439:E1440"/>
    <mergeCell ref="F1439:F1440"/>
    <mergeCell ref="G1439:G1440"/>
    <mergeCell ref="A1096:A1097"/>
    <mergeCell ref="B1096:D1097"/>
    <mergeCell ref="E1096:E1097"/>
    <mergeCell ref="F1096:F1097"/>
    <mergeCell ref="G1096:G1097"/>
    <mergeCell ref="B1105:H1105"/>
    <mergeCell ref="A1048:A1049"/>
    <mergeCell ref="B1048:D1049"/>
    <mergeCell ref="E1048:E1049"/>
    <mergeCell ref="F1048:F1049"/>
    <mergeCell ref="G1048:G1049"/>
    <mergeCell ref="A1070:A1071"/>
    <mergeCell ref="B1070:D1071"/>
    <mergeCell ref="E1070:E1071"/>
    <mergeCell ref="F1070:F1071"/>
    <mergeCell ref="G1070:G1071"/>
    <mergeCell ref="A1008:A1009"/>
    <mergeCell ref="B1008:D1009"/>
    <mergeCell ref="E1008:E1009"/>
    <mergeCell ref="F1008:F1009"/>
    <mergeCell ref="G1008:G1009"/>
    <mergeCell ref="A1026:A1027"/>
    <mergeCell ref="B1026:D1027"/>
    <mergeCell ref="E1026:E1027"/>
    <mergeCell ref="F1026:F1027"/>
    <mergeCell ref="G1026:G1027"/>
    <mergeCell ref="A965:A966"/>
    <mergeCell ref="B965:D966"/>
    <mergeCell ref="E965:E966"/>
    <mergeCell ref="F965:F966"/>
    <mergeCell ref="G965:G966"/>
    <mergeCell ref="A985:A986"/>
    <mergeCell ref="B985:D986"/>
    <mergeCell ref="E985:E986"/>
    <mergeCell ref="F985:F986"/>
    <mergeCell ref="G985:G986"/>
    <mergeCell ref="A922:A923"/>
    <mergeCell ref="B922:D923"/>
    <mergeCell ref="E922:E923"/>
    <mergeCell ref="F922:F923"/>
    <mergeCell ref="G922:G923"/>
    <mergeCell ref="A942:A943"/>
    <mergeCell ref="B942:D943"/>
    <mergeCell ref="E942:E943"/>
    <mergeCell ref="F942:F943"/>
    <mergeCell ref="G942:G943"/>
    <mergeCell ref="A879:A880"/>
    <mergeCell ref="B879:D880"/>
    <mergeCell ref="E879:E880"/>
    <mergeCell ref="F879:F880"/>
    <mergeCell ref="G879:G880"/>
    <mergeCell ref="A899:A900"/>
    <mergeCell ref="B899:D900"/>
    <mergeCell ref="E899:E900"/>
    <mergeCell ref="F899:F900"/>
    <mergeCell ref="G899:G900"/>
    <mergeCell ref="A831:A832"/>
    <mergeCell ref="B831:D832"/>
    <mergeCell ref="F831:F832"/>
    <mergeCell ref="G831:G832"/>
    <mergeCell ref="A854:A855"/>
    <mergeCell ref="B854:D855"/>
    <mergeCell ref="F854:F855"/>
    <mergeCell ref="G854:G855"/>
    <mergeCell ref="A789:A790"/>
    <mergeCell ref="B789:D790"/>
    <mergeCell ref="F789:F790"/>
    <mergeCell ref="G789:G790"/>
    <mergeCell ref="A810:A811"/>
    <mergeCell ref="B810:D811"/>
    <mergeCell ref="F810:F811"/>
    <mergeCell ref="G810:G811"/>
    <mergeCell ref="A751:A752"/>
    <mergeCell ref="B751:D752"/>
    <mergeCell ref="F751:F752"/>
    <mergeCell ref="G751:G752"/>
    <mergeCell ref="A770:A771"/>
    <mergeCell ref="B770:D771"/>
    <mergeCell ref="F770:F771"/>
    <mergeCell ref="G770:G771"/>
    <mergeCell ref="A706:A707"/>
    <mergeCell ref="B706:D707"/>
    <mergeCell ref="F706:F707"/>
    <mergeCell ref="G706:G707"/>
    <mergeCell ref="A731:A732"/>
    <mergeCell ref="B731:D732"/>
    <mergeCell ref="E731:E732"/>
    <mergeCell ref="F731:F732"/>
    <mergeCell ref="G731:G732"/>
    <mergeCell ref="A671:A672"/>
    <mergeCell ref="B671:D672"/>
    <mergeCell ref="E671:E672"/>
    <mergeCell ref="F671:F672"/>
    <mergeCell ref="G671:G672"/>
    <mergeCell ref="A688:A689"/>
    <mergeCell ref="B688:D689"/>
    <mergeCell ref="E688:E689"/>
    <mergeCell ref="F688:F689"/>
    <mergeCell ref="G688:G689"/>
    <mergeCell ref="A636:A637"/>
    <mergeCell ref="B636:D637"/>
    <mergeCell ref="E636:E637"/>
    <mergeCell ref="F636:F637"/>
    <mergeCell ref="G636:G637"/>
    <mergeCell ref="A652:A653"/>
    <mergeCell ref="B652:D653"/>
    <mergeCell ref="E652:E653"/>
    <mergeCell ref="F652:F653"/>
    <mergeCell ref="G652:G653"/>
    <mergeCell ref="A598:A599"/>
    <mergeCell ref="B598:D599"/>
    <mergeCell ref="E598:E599"/>
    <mergeCell ref="F598:F599"/>
    <mergeCell ref="G598:G599"/>
    <mergeCell ref="A615:A616"/>
    <mergeCell ref="B615:D616"/>
    <mergeCell ref="E615:E616"/>
    <mergeCell ref="F615:F616"/>
    <mergeCell ref="G615:G616"/>
    <mergeCell ref="A566:A567"/>
    <mergeCell ref="B566:D567"/>
    <mergeCell ref="E566:E567"/>
    <mergeCell ref="F566:F567"/>
    <mergeCell ref="G566:G567"/>
    <mergeCell ref="A583:A584"/>
    <mergeCell ref="B583:D584"/>
    <mergeCell ref="E583:E584"/>
    <mergeCell ref="F583:F584"/>
    <mergeCell ref="G583:G584"/>
    <mergeCell ref="A532:A533"/>
    <mergeCell ref="B532:D533"/>
    <mergeCell ref="E532:E533"/>
    <mergeCell ref="F532:F533"/>
    <mergeCell ref="G532:G533"/>
    <mergeCell ref="A549:A550"/>
    <mergeCell ref="B549:D550"/>
    <mergeCell ref="E549:E550"/>
    <mergeCell ref="F549:F550"/>
    <mergeCell ref="G549:G550"/>
    <mergeCell ref="A496:A497"/>
    <mergeCell ref="B496:D497"/>
    <mergeCell ref="E496:E497"/>
    <mergeCell ref="F496:F497"/>
    <mergeCell ref="G496:G497"/>
    <mergeCell ref="A513:A514"/>
    <mergeCell ref="B513:D514"/>
    <mergeCell ref="E513:E514"/>
    <mergeCell ref="F513:F514"/>
    <mergeCell ref="G513:G514"/>
    <mergeCell ref="A462:A463"/>
    <mergeCell ref="B462:D463"/>
    <mergeCell ref="E462:E463"/>
    <mergeCell ref="F462:F463"/>
    <mergeCell ref="G462:G463"/>
    <mergeCell ref="A479:A480"/>
    <mergeCell ref="B479:D480"/>
    <mergeCell ref="E479:E480"/>
    <mergeCell ref="F479:F480"/>
    <mergeCell ref="G479:G480"/>
    <mergeCell ref="A427:A428"/>
    <mergeCell ref="B427:D428"/>
    <mergeCell ref="E427:E428"/>
    <mergeCell ref="F427:F428"/>
    <mergeCell ref="G427:G428"/>
    <mergeCell ref="A447:A448"/>
    <mergeCell ref="B447:D448"/>
    <mergeCell ref="E447:E448"/>
    <mergeCell ref="F447:F448"/>
    <mergeCell ref="G447:G448"/>
    <mergeCell ref="A386:A387"/>
    <mergeCell ref="B386:D387"/>
    <mergeCell ref="E386:E387"/>
    <mergeCell ref="F386:F387"/>
    <mergeCell ref="G386:G387"/>
    <mergeCell ref="A407:A408"/>
    <mergeCell ref="B407:D408"/>
    <mergeCell ref="E407:E408"/>
    <mergeCell ref="F407:F408"/>
    <mergeCell ref="G407:G408"/>
    <mergeCell ref="A357:A358"/>
    <mergeCell ref="B357:D358"/>
    <mergeCell ref="E357:E358"/>
    <mergeCell ref="F357:F358"/>
    <mergeCell ref="G357:G358"/>
    <mergeCell ref="A371:A372"/>
    <mergeCell ref="B371:D372"/>
    <mergeCell ref="E371:E372"/>
    <mergeCell ref="F371:F372"/>
    <mergeCell ref="G371:G372"/>
    <mergeCell ref="A321:A322"/>
    <mergeCell ref="B321:D322"/>
    <mergeCell ref="E321:E322"/>
    <mergeCell ref="F321:F322"/>
    <mergeCell ref="G321:G322"/>
    <mergeCell ref="A343:A344"/>
    <mergeCell ref="B343:D344"/>
    <mergeCell ref="E343:E344"/>
    <mergeCell ref="F343:F344"/>
    <mergeCell ref="G343:G344"/>
    <mergeCell ref="A281:A282"/>
    <mergeCell ref="B281:D282"/>
    <mergeCell ref="E281:E282"/>
    <mergeCell ref="F281:F282"/>
    <mergeCell ref="G281:G282"/>
    <mergeCell ref="A301:A302"/>
    <mergeCell ref="B301:D302"/>
    <mergeCell ref="E301:E302"/>
    <mergeCell ref="F301:F302"/>
    <mergeCell ref="G301:G302"/>
    <mergeCell ref="A245:A246"/>
    <mergeCell ref="B245:D246"/>
    <mergeCell ref="E245:E246"/>
    <mergeCell ref="F245:F246"/>
    <mergeCell ref="G245:G246"/>
    <mergeCell ref="A260:A261"/>
    <mergeCell ref="B260:D261"/>
    <mergeCell ref="E260:E261"/>
    <mergeCell ref="F260:F261"/>
    <mergeCell ref="G260:G261"/>
    <mergeCell ref="A217:A218"/>
    <mergeCell ref="B217:D218"/>
    <mergeCell ref="E217:E218"/>
    <mergeCell ref="F217:F218"/>
    <mergeCell ref="G217:G218"/>
    <mergeCell ref="A231:A232"/>
    <mergeCell ref="B231:D232"/>
    <mergeCell ref="E231:E232"/>
    <mergeCell ref="F231:F232"/>
    <mergeCell ref="G231:G232"/>
    <mergeCell ref="A186:A187"/>
    <mergeCell ref="B186:D187"/>
    <mergeCell ref="E186:E187"/>
    <mergeCell ref="F186:F187"/>
    <mergeCell ref="G186:G187"/>
    <mergeCell ref="A202:A203"/>
    <mergeCell ref="B202:D203"/>
    <mergeCell ref="E202:E203"/>
    <mergeCell ref="F202:F203"/>
    <mergeCell ref="G202:G203"/>
    <mergeCell ref="A147:A148"/>
    <mergeCell ref="B147:D148"/>
    <mergeCell ref="E147:E148"/>
    <mergeCell ref="F147:F148"/>
    <mergeCell ref="G147:G148"/>
    <mergeCell ref="A164:A165"/>
    <mergeCell ref="B164:D165"/>
    <mergeCell ref="E164:E165"/>
    <mergeCell ref="F164:F165"/>
    <mergeCell ref="G164:G165"/>
    <mergeCell ref="A103:A104"/>
    <mergeCell ref="B103:D104"/>
    <mergeCell ref="E103:E104"/>
    <mergeCell ref="F103:F104"/>
    <mergeCell ref="G103:G104"/>
    <mergeCell ref="A127:A128"/>
    <mergeCell ref="B127:D128"/>
    <mergeCell ref="E127:E128"/>
    <mergeCell ref="F127:F128"/>
    <mergeCell ref="G127:G128"/>
    <mergeCell ref="D100:I101"/>
    <mergeCell ref="A33:A34"/>
    <mergeCell ref="B33:D34"/>
    <mergeCell ref="E33:E34"/>
    <mergeCell ref="F33:F34"/>
    <mergeCell ref="G33:G34"/>
    <mergeCell ref="A59:A60"/>
    <mergeCell ref="B59:D60"/>
    <mergeCell ref="E59:E60"/>
    <mergeCell ref="F59:F60"/>
    <mergeCell ref="G59:G60"/>
    <mergeCell ref="A1:I1"/>
    <mergeCell ref="A2:I2"/>
    <mergeCell ref="A7:A8"/>
    <mergeCell ref="B7:D8"/>
    <mergeCell ref="E7:E8"/>
    <mergeCell ref="F7:F8"/>
    <mergeCell ref="G7:G8"/>
    <mergeCell ref="A80:A81"/>
    <mergeCell ref="B80:D81"/>
    <mergeCell ref="E80:E81"/>
    <mergeCell ref="F80:F81"/>
    <mergeCell ref="G80:G81"/>
  </mergeCells>
  <printOptions horizontalCentered="1"/>
  <pageMargins left="0.59055118110236204" right="0.196850393700787" top="0.74803149606299202" bottom="0.511811023622047" header="0" footer="0"/>
  <pageSetup paperSize="9" scale="77" orientation="portrait"/>
  <headerFooter>
    <oddFooter>&amp;CHal. : &amp;P - &amp;N</oddFooter>
  </headerFooter>
  <rowBreaks count="44" manualBreakCount="44">
    <brk id="143" max="9" man="1"/>
    <brk id="241" max="9" man="1"/>
    <brk id="381" max="9" man="1"/>
    <brk id="630" max="9" man="1"/>
    <brk id="684" max="9" man="1"/>
    <brk id="961" max="9" man="1"/>
    <brk id="1044" max="9" man="1"/>
    <brk id="1162" max="9" man="1"/>
    <brk id="1202" max="9" man="1"/>
    <brk id="1319" max="9" man="1"/>
    <brk id="1457" max="9" man="1"/>
    <brk id="1521" max="9" man="1"/>
    <brk id="1587" max="9" man="1"/>
    <brk id="2099" max="9" man="1"/>
    <brk id="2146" max="9" man="1"/>
    <brk id="2195" max="9" man="1"/>
    <brk id="2240" max="9" man="1"/>
    <brk id="2293" max="9" man="1"/>
    <brk id="2354" max="9" man="1"/>
    <brk id="2756" max="9" man="1"/>
    <brk id="2805" max="9" man="1"/>
    <brk id="2885" max="9" man="1"/>
    <brk id="2933" max="9" man="1"/>
    <brk id="3118" max="9" man="1"/>
    <brk id="3159" max="9" man="1"/>
    <brk id="3221" max="9" man="1"/>
    <brk id="3346" max="9" man="1"/>
    <brk id="3406" max="9" man="1"/>
    <brk id="3484" max="9" man="1"/>
    <brk id="3506" max="9" man="1"/>
    <brk id="3526" max="9" man="1"/>
    <brk id="3586" max="9" man="1"/>
    <brk id="3643" max="9" man="1"/>
    <brk id="3701" max="9" man="1"/>
    <brk id="3748" max="9" man="1"/>
    <brk id="3807" max="9" man="1"/>
    <brk id="3891" max="9" man="1"/>
    <brk id="3952" max="9" man="1"/>
    <brk id="4045" max="9" man="1"/>
    <brk id="4103" max="9" man="1"/>
    <brk id="4163" max="9" man="1"/>
    <brk id="4205" max="9" man="1"/>
    <brk id="4283" max="9" man="1"/>
    <brk id="4331" max="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COVER</vt:lpstr>
      <vt:lpstr>Rekap</vt:lpstr>
      <vt:lpstr>BQ L7</vt:lpstr>
      <vt:lpstr>Sheet4</vt:lpstr>
      <vt:lpstr>Sheet3</vt:lpstr>
      <vt:lpstr>HITUNGAN VOLUME</vt:lpstr>
      <vt:lpstr>Harga Kusen &amp; Pintu</vt:lpstr>
      <vt:lpstr>Volume</vt:lpstr>
      <vt:lpstr>Sheet5</vt:lpstr>
      <vt:lpstr>Sheet2</vt:lpstr>
      <vt:lpstr>ANALISA PERMEN</vt:lpstr>
      <vt:lpstr>'BQ L7'!Print_Area</vt:lpstr>
      <vt:lpstr>Rekap!Print_Area</vt:lpstr>
      <vt:lpstr>Volume!Print_Area</vt:lpstr>
      <vt:lpstr>'BQ L7'!Print_Titles</vt:lpstr>
      <vt:lpstr>Rekap!Print_Titles</vt:lpstr>
      <vt:lpstr>Volume!Print_Titles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AZZAMNET1</dc:creator>
  <cp:lastModifiedBy>team mbp</cp:lastModifiedBy>
  <cp:lastPrinted>2024-04-02T05:38:46Z</cp:lastPrinted>
  <dcterms:created xsi:type="dcterms:W3CDTF">2009-03-27T08:39:50Z</dcterms:created>
  <dcterms:modified xsi:type="dcterms:W3CDTF">2024-04-02T18:16:08Z</dcterms:modified>
</cp:coreProperties>
</file>